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https://nordjyskemedier.sharepoint.com/sites/AnalysegruppenNordiskeMedier/Metal og Maskinindustrien/"/>
    </mc:Choice>
  </mc:AlternateContent>
  <xr:revisionPtr revIDLastSave="7840" documentId="8_{5B1457DB-AE17-4DA5-A9A7-CE6DB244F638}" xr6:coauthVersionLast="47" xr6:coauthVersionMax="47" xr10:uidLastSave="{D2044A0C-E6E0-4EF4-8DE6-27CC72FCCAD3}"/>
  <bookViews>
    <workbookView xWindow="-120" yWindow="-120" windowWidth="38640" windowHeight="21120" xr2:uid="{00000000-000D-0000-FFFF-FFFF00000000}"/>
  </bookViews>
  <sheets>
    <sheet name="Hovedark - metal" sheetId="1" r:id="rId1"/>
  </sheets>
  <definedNames>
    <definedName name="_xlnm._FilterDatabase" localSheetId="0" hidden="1">'Hovedark - metal'!$A$1:$GT$198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66" i="1" l="1"/>
  <c r="Q266" i="1"/>
  <c r="R266" i="1"/>
  <c r="S266" i="1"/>
  <c r="T266" i="1"/>
  <c r="U266" i="1"/>
  <c r="W266" i="1"/>
  <c r="X266" i="1"/>
  <c r="AP266" i="1"/>
  <c r="AQ266" i="1"/>
  <c r="AR266" i="1"/>
  <c r="AS266" i="1"/>
  <c r="AT266" i="1"/>
  <c r="AU266" i="1"/>
  <c r="AW266" i="1"/>
  <c r="AX266" i="1"/>
  <c r="BP266" i="1"/>
  <c r="BQ266" i="1"/>
  <c r="BR266" i="1"/>
  <c r="BS266" i="1"/>
  <c r="BT266" i="1"/>
  <c r="BU266" i="1"/>
  <c r="BW266" i="1"/>
  <c r="BX266" i="1"/>
  <c r="CP266" i="1"/>
  <c r="CQ266" i="1"/>
  <c r="CR266" i="1"/>
  <c r="CS266" i="1"/>
  <c r="CT266" i="1"/>
  <c r="CU266" i="1"/>
  <c r="CW266" i="1"/>
  <c r="CX266" i="1"/>
  <c r="DP266" i="1"/>
  <c r="DQ266" i="1"/>
  <c r="DR266" i="1"/>
  <c r="DS266" i="1"/>
  <c r="DT266" i="1"/>
  <c r="DU266" i="1"/>
  <c r="DW266" i="1"/>
  <c r="DX266" i="1"/>
  <c r="EP266" i="1"/>
  <c r="EQ266" i="1"/>
  <c r="ER266" i="1"/>
  <c r="ES266" i="1"/>
  <c r="ET266" i="1"/>
  <c r="EU266" i="1"/>
  <c r="EW266" i="1"/>
  <c r="EX266" i="1"/>
  <c r="FP266" i="1"/>
  <c r="FQ266" i="1"/>
  <c r="FR266" i="1"/>
  <c r="FS266" i="1"/>
  <c r="FT266" i="1"/>
  <c r="FU266" i="1"/>
  <c r="FW266" i="1"/>
  <c r="FX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JD266" i="1"/>
  <c r="JE266" i="1"/>
  <c r="JF266" i="1"/>
  <c r="JG266" i="1"/>
  <c r="IW266" i="1" s="1"/>
  <c r="JH266" i="1"/>
  <c r="JI266" i="1"/>
  <c r="JJ266" i="1"/>
  <c r="JK266" i="1"/>
  <c r="JL266" i="1"/>
  <c r="JM266" i="1"/>
  <c r="JN266" i="1"/>
  <c r="JO266" i="1"/>
  <c r="JP266" i="1"/>
  <c r="JQ266" i="1"/>
  <c r="JR266" i="1"/>
  <c r="JS266" i="1"/>
  <c r="JT266" i="1"/>
  <c r="KD266" i="1"/>
  <c r="KE266" i="1"/>
  <c r="KF266" i="1"/>
  <c r="KG266" i="1"/>
  <c r="KH266" i="1"/>
  <c r="KI266" i="1"/>
  <c r="KJ266" i="1"/>
  <c r="KK266" i="1"/>
  <c r="KL266" i="1"/>
  <c r="KM266" i="1"/>
  <c r="KN266" i="1"/>
  <c r="KO266" i="1"/>
  <c r="KP266" i="1"/>
  <c r="KQ266" i="1"/>
  <c r="KR266" i="1"/>
  <c r="KS266" i="1"/>
  <c r="KT266" i="1"/>
  <c r="LD266" i="1"/>
  <c r="LE266" i="1"/>
  <c r="LF266" i="1"/>
  <c r="LG266" i="1"/>
  <c r="LH266" i="1"/>
  <c r="LI266" i="1"/>
  <c r="LJ266" i="1"/>
  <c r="LK266" i="1"/>
  <c r="LL266" i="1"/>
  <c r="LM266" i="1"/>
  <c r="LN266" i="1"/>
  <c r="LO266" i="1"/>
  <c r="LP266" i="1"/>
  <c r="LQ266" i="1"/>
  <c r="LR266" i="1"/>
  <c r="LS266" i="1"/>
  <c r="LT266" i="1"/>
  <c r="MD266" i="1"/>
  <c r="ME266" i="1"/>
  <c r="MF266" i="1"/>
  <c r="MG266" i="1"/>
  <c r="MH266" i="1"/>
  <c r="MI266" i="1"/>
  <c r="MJ266" i="1"/>
  <c r="MK266" i="1"/>
  <c r="ML266" i="1"/>
  <c r="MM266" i="1"/>
  <c r="MN266" i="1"/>
  <c r="MO266" i="1"/>
  <c r="MP266" i="1"/>
  <c r="MQ266" i="1"/>
  <c r="MR266" i="1"/>
  <c r="MS266" i="1"/>
  <c r="MT266" i="1"/>
  <c r="FU92" i="1"/>
  <c r="FV92" i="1"/>
  <c r="FW92" i="1"/>
  <c r="FX92" i="1"/>
  <c r="FU256" i="1"/>
  <c r="FV256" i="1"/>
  <c r="FW256" i="1"/>
  <c r="FX256" i="1"/>
  <c r="FU208" i="1"/>
  <c r="FV208" i="1"/>
  <c r="FW208" i="1"/>
  <c r="FX208" i="1"/>
  <c r="FU136" i="1"/>
  <c r="FV136" i="1"/>
  <c r="FW136" i="1"/>
  <c r="FX136" i="1"/>
  <c r="FU265" i="1"/>
  <c r="FV265" i="1"/>
  <c r="FW265" i="1"/>
  <c r="FX265" i="1"/>
  <c r="FU297" i="1"/>
  <c r="FV297" i="1"/>
  <c r="FW297" i="1"/>
  <c r="FX297" i="1"/>
  <c r="FU222" i="1"/>
  <c r="FV222" i="1"/>
  <c r="FW222" i="1"/>
  <c r="FX222" i="1"/>
  <c r="EU92" i="1"/>
  <c r="EV92" i="1"/>
  <c r="EW92" i="1"/>
  <c r="EX92" i="1"/>
  <c r="EU256" i="1"/>
  <c r="EV256" i="1"/>
  <c r="EW256" i="1"/>
  <c r="EX256" i="1"/>
  <c r="EU208" i="1"/>
  <c r="EV208" i="1"/>
  <c r="EW208" i="1"/>
  <c r="EX208" i="1"/>
  <c r="EU136" i="1"/>
  <c r="EV136" i="1"/>
  <c r="EW136" i="1"/>
  <c r="EX136" i="1"/>
  <c r="EU265" i="1"/>
  <c r="EV265" i="1"/>
  <c r="EW265" i="1"/>
  <c r="EX265" i="1"/>
  <c r="EU297" i="1"/>
  <c r="EV297" i="1"/>
  <c r="EW297" i="1"/>
  <c r="EX297" i="1"/>
  <c r="EU222" i="1"/>
  <c r="EV222" i="1"/>
  <c r="EW222" i="1"/>
  <c r="EX222" i="1"/>
  <c r="DU92" i="1"/>
  <c r="DV92" i="1"/>
  <c r="DW92" i="1"/>
  <c r="DX92" i="1"/>
  <c r="DU256" i="1"/>
  <c r="DV256" i="1"/>
  <c r="DW256" i="1"/>
  <c r="DX256" i="1"/>
  <c r="DU208" i="1"/>
  <c r="DV208" i="1"/>
  <c r="DW208" i="1"/>
  <c r="DX208" i="1"/>
  <c r="DU136" i="1"/>
  <c r="DV136" i="1"/>
  <c r="DW136" i="1"/>
  <c r="DX136" i="1"/>
  <c r="DU265" i="1"/>
  <c r="DV265" i="1"/>
  <c r="DW265" i="1"/>
  <c r="DX265" i="1"/>
  <c r="DU297" i="1"/>
  <c r="DV297" i="1"/>
  <c r="DW297" i="1"/>
  <c r="DX297" i="1"/>
  <c r="DU222" i="1"/>
  <c r="DV222" i="1"/>
  <c r="DW222" i="1"/>
  <c r="DX222" i="1"/>
  <c r="CU92" i="1"/>
  <c r="CV92" i="1"/>
  <c r="CW92" i="1"/>
  <c r="CX92" i="1"/>
  <c r="CU256" i="1"/>
  <c r="CV256" i="1"/>
  <c r="CW256" i="1"/>
  <c r="CX256" i="1"/>
  <c r="CU208" i="1"/>
  <c r="CV208" i="1"/>
  <c r="CW208" i="1"/>
  <c r="CX208" i="1"/>
  <c r="CU136" i="1"/>
  <c r="CV136" i="1"/>
  <c r="CW136" i="1"/>
  <c r="CX136" i="1"/>
  <c r="CU265" i="1"/>
  <c r="CV265" i="1"/>
  <c r="CW265" i="1"/>
  <c r="CX265" i="1"/>
  <c r="CU297" i="1"/>
  <c r="CV297" i="1"/>
  <c r="CW297" i="1"/>
  <c r="CX297" i="1"/>
  <c r="CU222" i="1"/>
  <c r="CV222" i="1"/>
  <c r="CW222" i="1"/>
  <c r="CX222" i="1"/>
  <c r="BU92" i="1"/>
  <c r="BV92" i="1"/>
  <c r="BW92" i="1"/>
  <c r="BX92" i="1"/>
  <c r="BU256" i="1"/>
  <c r="BV256" i="1"/>
  <c r="BW256" i="1"/>
  <c r="BX256" i="1"/>
  <c r="BU208" i="1"/>
  <c r="BV208" i="1"/>
  <c r="BW208" i="1"/>
  <c r="BX208" i="1"/>
  <c r="BU136" i="1"/>
  <c r="BV136" i="1"/>
  <c r="BW136" i="1"/>
  <c r="BX136" i="1"/>
  <c r="BU265" i="1"/>
  <c r="BV265" i="1"/>
  <c r="BW265" i="1"/>
  <c r="BX265" i="1"/>
  <c r="BU297" i="1"/>
  <c r="BV297" i="1"/>
  <c r="BW297" i="1"/>
  <c r="BX297" i="1"/>
  <c r="BU222" i="1"/>
  <c r="BV222" i="1"/>
  <c r="BW222" i="1"/>
  <c r="BX222" i="1"/>
  <c r="AU92" i="1"/>
  <c r="AV92" i="1"/>
  <c r="AW92" i="1"/>
  <c r="AX92" i="1"/>
  <c r="AU256" i="1"/>
  <c r="AV256" i="1"/>
  <c r="AW256" i="1"/>
  <c r="AX256" i="1"/>
  <c r="AU208" i="1"/>
  <c r="AV208" i="1"/>
  <c r="AW208" i="1"/>
  <c r="AX208" i="1"/>
  <c r="AU136" i="1"/>
  <c r="AV136" i="1"/>
  <c r="AW136" i="1"/>
  <c r="AX136" i="1"/>
  <c r="AU265" i="1"/>
  <c r="AV265" i="1"/>
  <c r="AW265" i="1"/>
  <c r="AX265" i="1"/>
  <c r="AU297" i="1"/>
  <c r="AV297" i="1"/>
  <c r="AW297" i="1"/>
  <c r="AX297" i="1"/>
  <c r="AU222" i="1"/>
  <c r="AV222" i="1"/>
  <c r="AW222" i="1"/>
  <c r="AX222" i="1"/>
  <c r="U92" i="1"/>
  <c r="V92" i="1"/>
  <c r="W92" i="1"/>
  <c r="X92" i="1"/>
  <c r="U256" i="1"/>
  <c r="V256" i="1"/>
  <c r="W256" i="1"/>
  <c r="X256" i="1"/>
  <c r="U208" i="1"/>
  <c r="V208" i="1"/>
  <c r="W208" i="1"/>
  <c r="X208" i="1"/>
  <c r="U136" i="1"/>
  <c r="V136" i="1"/>
  <c r="W136" i="1"/>
  <c r="X136" i="1"/>
  <c r="U265" i="1"/>
  <c r="V265" i="1"/>
  <c r="W265" i="1"/>
  <c r="X265" i="1"/>
  <c r="U297" i="1"/>
  <c r="V297" i="1"/>
  <c r="W297" i="1"/>
  <c r="X297" i="1"/>
  <c r="U222" i="1"/>
  <c r="V222" i="1"/>
  <c r="W222" i="1"/>
  <c r="X222" i="1"/>
  <c r="P92" i="1"/>
  <c r="P256" i="1"/>
  <c r="P208" i="1"/>
  <c r="P136" i="1"/>
  <c r="P265" i="1"/>
  <c r="P297" i="1"/>
  <c r="P222" i="1"/>
  <c r="Q92" i="1"/>
  <c r="Q256" i="1"/>
  <c r="Q208" i="1"/>
  <c r="Q136" i="1"/>
  <c r="Q265" i="1"/>
  <c r="Q297" i="1"/>
  <c r="Q222" i="1"/>
  <c r="R92" i="1"/>
  <c r="R256" i="1"/>
  <c r="R208" i="1"/>
  <c r="R136" i="1"/>
  <c r="R265" i="1"/>
  <c r="R297" i="1"/>
  <c r="R222" i="1"/>
  <c r="S92" i="1"/>
  <c r="S256" i="1"/>
  <c r="S208" i="1"/>
  <c r="S136" i="1"/>
  <c r="S265" i="1"/>
  <c r="S297" i="1"/>
  <c r="S222" i="1"/>
  <c r="T92" i="1"/>
  <c r="T256" i="1"/>
  <c r="T208" i="1"/>
  <c r="T136" i="1"/>
  <c r="T265" i="1"/>
  <c r="T297" i="1"/>
  <c r="T222" i="1"/>
  <c r="AP92" i="1"/>
  <c r="AP256" i="1"/>
  <c r="AP208" i="1"/>
  <c r="AP136" i="1"/>
  <c r="AP265" i="1"/>
  <c r="AP297" i="1"/>
  <c r="AP222" i="1"/>
  <c r="AQ92" i="1"/>
  <c r="AQ256" i="1"/>
  <c r="AQ208" i="1"/>
  <c r="AQ136" i="1"/>
  <c r="AQ265" i="1"/>
  <c r="AQ297" i="1"/>
  <c r="AQ222" i="1"/>
  <c r="AR92" i="1"/>
  <c r="AR256" i="1"/>
  <c r="AR208" i="1"/>
  <c r="AR136" i="1"/>
  <c r="AR265" i="1"/>
  <c r="AR297" i="1"/>
  <c r="AR222" i="1"/>
  <c r="AS92" i="1"/>
  <c r="AS256" i="1"/>
  <c r="AS208" i="1"/>
  <c r="AS136" i="1"/>
  <c r="AS265" i="1"/>
  <c r="AS297" i="1"/>
  <c r="AS222" i="1"/>
  <c r="AT92" i="1"/>
  <c r="AT256" i="1"/>
  <c r="AT208" i="1"/>
  <c r="AT136" i="1"/>
  <c r="AT265" i="1"/>
  <c r="AT297" i="1"/>
  <c r="AT222" i="1"/>
  <c r="BP92" i="1"/>
  <c r="BP256" i="1"/>
  <c r="BP208" i="1"/>
  <c r="BP136" i="1"/>
  <c r="BP265" i="1"/>
  <c r="BP297" i="1"/>
  <c r="BP222" i="1"/>
  <c r="BQ92" i="1"/>
  <c r="BQ256" i="1"/>
  <c r="BQ208" i="1"/>
  <c r="BQ136" i="1"/>
  <c r="BQ265" i="1"/>
  <c r="BQ297" i="1"/>
  <c r="BQ222" i="1"/>
  <c r="BR92" i="1"/>
  <c r="BR256" i="1"/>
  <c r="BR208" i="1"/>
  <c r="BR136" i="1"/>
  <c r="BR265" i="1"/>
  <c r="BR297" i="1"/>
  <c r="BR222" i="1"/>
  <c r="BS92" i="1"/>
  <c r="BS256" i="1"/>
  <c r="BS208" i="1"/>
  <c r="BS136" i="1"/>
  <c r="BS265" i="1"/>
  <c r="BS297" i="1"/>
  <c r="BS222" i="1"/>
  <c r="BT92" i="1"/>
  <c r="BT256" i="1"/>
  <c r="BT208" i="1"/>
  <c r="BT136" i="1"/>
  <c r="BT265" i="1"/>
  <c r="BT297" i="1"/>
  <c r="BT222" i="1"/>
  <c r="CP92" i="1"/>
  <c r="CP256" i="1"/>
  <c r="CP208" i="1"/>
  <c r="CP136" i="1"/>
  <c r="CP265" i="1"/>
  <c r="CP297" i="1"/>
  <c r="CP222" i="1"/>
  <c r="CQ92" i="1"/>
  <c r="CQ256" i="1"/>
  <c r="CQ208" i="1"/>
  <c r="CQ136" i="1"/>
  <c r="CQ265" i="1"/>
  <c r="CQ297" i="1"/>
  <c r="CQ222" i="1"/>
  <c r="CR92" i="1"/>
  <c r="CR256" i="1"/>
  <c r="CR208" i="1"/>
  <c r="CR136" i="1"/>
  <c r="CR265" i="1"/>
  <c r="CR297" i="1"/>
  <c r="CR222" i="1"/>
  <c r="CS92" i="1"/>
  <c r="CS256" i="1"/>
  <c r="CS208" i="1"/>
  <c r="CS136" i="1"/>
  <c r="CS265" i="1"/>
  <c r="CS297" i="1"/>
  <c r="CS222" i="1"/>
  <c r="CT92" i="1"/>
  <c r="CT256" i="1"/>
  <c r="CT208" i="1"/>
  <c r="CT136" i="1"/>
  <c r="CT265" i="1"/>
  <c r="CT297" i="1"/>
  <c r="CT222" i="1"/>
  <c r="DP92" i="1"/>
  <c r="DP256" i="1"/>
  <c r="DP208" i="1"/>
  <c r="DP136" i="1"/>
  <c r="DP265" i="1"/>
  <c r="DP297" i="1"/>
  <c r="DP222" i="1"/>
  <c r="DQ92" i="1"/>
  <c r="DQ256" i="1"/>
  <c r="DQ208" i="1"/>
  <c r="DQ136" i="1"/>
  <c r="DQ265" i="1"/>
  <c r="DQ297" i="1"/>
  <c r="DQ222" i="1"/>
  <c r="DR92" i="1"/>
  <c r="DR256" i="1"/>
  <c r="DR208" i="1"/>
  <c r="DR136" i="1"/>
  <c r="DR265" i="1"/>
  <c r="DR297" i="1"/>
  <c r="DR222" i="1"/>
  <c r="DS92" i="1"/>
  <c r="DS256" i="1"/>
  <c r="DS208" i="1"/>
  <c r="DS136" i="1"/>
  <c r="DS265" i="1"/>
  <c r="DS297" i="1"/>
  <c r="DS222" i="1"/>
  <c r="DT92" i="1"/>
  <c r="DT256" i="1"/>
  <c r="DT208" i="1"/>
  <c r="DT136" i="1"/>
  <c r="DT265" i="1"/>
  <c r="DT297" i="1"/>
  <c r="DT222" i="1"/>
  <c r="EP92" i="1"/>
  <c r="EP256" i="1"/>
  <c r="EP208" i="1"/>
  <c r="EP136" i="1"/>
  <c r="EP265" i="1"/>
  <c r="EP297" i="1"/>
  <c r="EP222" i="1"/>
  <c r="EQ92" i="1"/>
  <c r="EQ256" i="1"/>
  <c r="EQ208" i="1"/>
  <c r="EQ136" i="1"/>
  <c r="EQ265" i="1"/>
  <c r="EQ297" i="1"/>
  <c r="EQ222" i="1"/>
  <c r="ER92" i="1"/>
  <c r="ER256" i="1"/>
  <c r="ER208" i="1"/>
  <c r="ER136" i="1"/>
  <c r="ER265" i="1"/>
  <c r="ER297" i="1"/>
  <c r="ER222" i="1"/>
  <c r="ES92" i="1"/>
  <c r="ES256" i="1"/>
  <c r="ES208" i="1"/>
  <c r="ES136" i="1"/>
  <c r="ES265" i="1"/>
  <c r="ES297" i="1"/>
  <c r="ES222" i="1"/>
  <c r="ET92" i="1"/>
  <c r="ET256" i="1"/>
  <c r="ET208" i="1"/>
  <c r="ET136" i="1"/>
  <c r="ET265" i="1"/>
  <c r="ET297" i="1"/>
  <c r="ET222" i="1"/>
  <c r="FP92" i="1"/>
  <c r="FP256" i="1"/>
  <c r="FP208" i="1"/>
  <c r="FP136" i="1"/>
  <c r="FP265" i="1"/>
  <c r="FP297" i="1"/>
  <c r="FP222" i="1"/>
  <c r="FQ92" i="1"/>
  <c r="FQ256" i="1"/>
  <c r="FQ208" i="1"/>
  <c r="FQ136" i="1"/>
  <c r="FQ265" i="1"/>
  <c r="FQ297" i="1"/>
  <c r="FQ222" i="1"/>
  <c r="FR92" i="1"/>
  <c r="FR256" i="1"/>
  <c r="FR208" i="1"/>
  <c r="FR136" i="1"/>
  <c r="FR265" i="1"/>
  <c r="FR297" i="1"/>
  <c r="FR222" i="1"/>
  <c r="FS92" i="1"/>
  <c r="FS256" i="1"/>
  <c r="FS208" i="1"/>
  <c r="FS136" i="1"/>
  <c r="FS265" i="1"/>
  <c r="FS297" i="1"/>
  <c r="FS222" i="1"/>
  <c r="FT92" i="1"/>
  <c r="FT256" i="1"/>
  <c r="FT208" i="1"/>
  <c r="FT136" i="1"/>
  <c r="FT265" i="1"/>
  <c r="FT297" i="1"/>
  <c r="FT222" i="1"/>
  <c r="HF92" i="1"/>
  <c r="HF256" i="1"/>
  <c r="HF208" i="1"/>
  <c r="HF136" i="1"/>
  <c r="HF265" i="1"/>
  <c r="HF297" i="1"/>
  <c r="HF222" i="1"/>
  <c r="HG92" i="1"/>
  <c r="HG256" i="1"/>
  <c r="HG208" i="1"/>
  <c r="HG136" i="1"/>
  <c r="HG265" i="1"/>
  <c r="HG297" i="1"/>
  <c r="HG222" i="1"/>
  <c r="HH92" i="1"/>
  <c r="HH256" i="1"/>
  <c r="HH208" i="1"/>
  <c r="HH136" i="1"/>
  <c r="HH265" i="1"/>
  <c r="HH297" i="1"/>
  <c r="HH222" i="1"/>
  <c r="HI92" i="1"/>
  <c r="HI256" i="1"/>
  <c r="HI208" i="1"/>
  <c r="HI136" i="1"/>
  <c r="HI265" i="1"/>
  <c r="HI297" i="1"/>
  <c r="HI222" i="1"/>
  <c r="HJ92" i="1"/>
  <c r="HJ256" i="1"/>
  <c r="HJ208" i="1"/>
  <c r="HJ136" i="1"/>
  <c r="HJ265" i="1"/>
  <c r="HJ297" i="1"/>
  <c r="HJ222" i="1"/>
  <c r="HK92" i="1"/>
  <c r="HK256" i="1"/>
  <c r="HK208" i="1"/>
  <c r="HK136" i="1"/>
  <c r="HK265" i="1"/>
  <c r="HK297" i="1"/>
  <c r="HK222" i="1"/>
  <c r="HL92" i="1"/>
  <c r="HL256" i="1"/>
  <c r="HL208" i="1"/>
  <c r="HL136" i="1"/>
  <c r="HL265" i="1"/>
  <c r="HL297" i="1"/>
  <c r="HL222" i="1"/>
  <c r="HM92" i="1"/>
  <c r="HM256" i="1"/>
  <c r="HM208" i="1"/>
  <c r="HM136" i="1"/>
  <c r="HM265" i="1"/>
  <c r="HM297" i="1"/>
  <c r="HM222" i="1"/>
  <c r="HN92" i="1"/>
  <c r="HN256" i="1"/>
  <c r="HN208" i="1"/>
  <c r="HN136" i="1"/>
  <c r="HN265" i="1"/>
  <c r="HN297" i="1"/>
  <c r="HN222" i="1"/>
  <c r="HO92" i="1"/>
  <c r="HO256" i="1"/>
  <c r="HO208" i="1"/>
  <c r="HO136" i="1"/>
  <c r="HO265" i="1"/>
  <c r="HO297" i="1"/>
  <c r="HO222" i="1"/>
  <c r="HP92" i="1"/>
  <c r="HP256" i="1"/>
  <c r="HP208" i="1"/>
  <c r="HP136" i="1"/>
  <c r="HP265" i="1"/>
  <c r="HP297" i="1"/>
  <c r="HP222" i="1"/>
  <c r="HQ92" i="1"/>
  <c r="HQ256" i="1"/>
  <c r="HQ208" i="1"/>
  <c r="HQ136" i="1"/>
  <c r="HQ265" i="1"/>
  <c r="HQ297" i="1"/>
  <c r="HQ222" i="1"/>
  <c r="HR92" i="1"/>
  <c r="HR256" i="1"/>
  <c r="HR208" i="1"/>
  <c r="HR136" i="1"/>
  <c r="HR265" i="1"/>
  <c r="HR297" i="1"/>
  <c r="HR222" i="1"/>
  <c r="HS92" i="1"/>
  <c r="HS256" i="1"/>
  <c r="HS208" i="1"/>
  <c r="HS136" i="1"/>
  <c r="HS265" i="1"/>
  <c r="HS297" i="1"/>
  <c r="HS222" i="1"/>
  <c r="HT92" i="1"/>
  <c r="HT256" i="1"/>
  <c r="HT208" i="1"/>
  <c r="HT136" i="1"/>
  <c r="HT265" i="1"/>
  <c r="HT297" i="1"/>
  <c r="HT222" i="1"/>
  <c r="HU92" i="1"/>
  <c r="HU256" i="1"/>
  <c r="HU208" i="1"/>
  <c r="HU136" i="1"/>
  <c r="HU265" i="1"/>
  <c r="HU297" i="1"/>
  <c r="HU222" i="1"/>
  <c r="IE92" i="1"/>
  <c r="IE256" i="1"/>
  <c r="IE208" i="1"/>
  <c r="IE136" i="1"/>
  <c r="IE265" i="1"/>
  <c r="IE297" i="1"/>
  <c r="IE222" i="1"/>
  <c r="IF92" i="1"/>
  <c r="IF256" i="1"/>
  <c r="IF208" i="1"/>
  <c r="IF136" i="1"/>
  <c r="IF265" i="1"/>
  <c r="IF297" i="1"/>
  <c r="IF222" i="1"/>
  <c r="IG92" i="1"/>
  <c r="IG256" i="1"/>
  <c r="IG208" i="1"/>
  <c r="IG136" i="1"/>
  <c r="IG265" i="1"/>
  <c r="IG297" i="1"/>
  <c r="IG222" i="1"/>
  <c r="IH92" i="1"/>
  <c r="IH256" i="1"/>
  <c r="IH208" i="1"/>
  <c r="IH136" i="1"/>
  <c r="IH265" i="1"/>
  <c r="IH297" i="1"/>
  <c r="IH222" i="1"/>
  <c r="II92" i="1"/>
  <c r="II256" i="1"/>
  <c r="II208" i="1"/>
  <c r="II136" i="1"/>
  <c r="II265" i="1"/>
  <c r="II297" i="1"/>
  <c r="II222" i="1"/>
  <c r="IJ92" i="1"/>
  <c r="IJ256" i="1"/>
  <c r="IJ208" i="1"/>
  <c r="IJ136" i="1"/>
  <c r="IJ265" i="1"/>
  <c r="IJ297" i="1"/>
  <c r="IJ222" i="1"/>
  <c r="IK92" i="1"/>
  <c r="IK256" i="1"/>
  <c r="IK208" i="1"/>
  <c r="IK136" i="1"/>
  <c r="IK265" i="1"/>
  <c r="IK297" i="1"/>
  <c r="IK222" i="1"/>
  <c r="IL92" i="1"/>
  <c r="IL256" i="1"/>
  <c r="IL208" i="1"/>
  <c r="IL136" i="1"/>
  <c r="IL265" i="1"/>
  <c r="IL297" i="1"/>
  <c r="IL222" i="1"/>
  <c r="IM92" i="1"/>
  <c r="IM256" i="1"/>
  <c r="IM208" i="1"/>
  <c r="IM136" i="1"/>
  <c r="IM265" i="1"/>
  <c r="IM297" i="1"/>
  <c r="IM222" i="1"/>
  <c r="IN92" i="1"/>
  <c r="IN256" i="1"/>
  <c r="IN208" i="1"/>
  <c r="IN136" i="1"/>
  <c r="IN265" i="1"/>
  <c r="IN297" i="1"/>
  <c r="IN222" i="1"/>
  <c r="IO92" i="1"/>
  <c r="IO256" i="1"/>
  <c r="IO208" i="1"/>
  <c r="IO136" i="1"/>
  <c r="IO265" i="1"/>
  <c r="IO297" i="1"/>
  <c r="IO222" i="1"/>
  <c r="IP92" i="1"/>
  <c r="IP256" i="1"/>
  <c r="IP208" i="1"/>
  <c r="IP136" i="1"/>
  <c r="IP265" i="1"/>
  <c r="IP297" i="1"/>
  <c r="IP222" i="1"/>
  <c r="IQ92" i="1"/>
  <c r="IQ256" i="1"/>
  <c r="IQ208" i="1"/>
  <c r="IQ136" i="1"/>
  <c r="IQ265" i="1"/>
  <c r="IQ297" i="1"/>
  <c r="IQ222" i="1"/>
  <c r="IR92" i="1"/>
  <c r="IR256" i="1"/>
  <c r="IR208" i="1"/>
  <c r="IR136" i="1"/>
  <c r="IR265" i="1"/>
  <c r="IR297" i="1"/>
  <c r="IR222" i="1"/>
  <c r="IS92" i="1"/>
  <c r="IS256" i="1"/>
  <c r="IS208" i="1"/>
  <c r="IS136" i="1"/>
  <c r="IS265" i="1"/>
  <c r="IS297" i="1"/>
  <c r="IS222" i="1"/>
  <c r="IT92" i="1"/>
  <c r="IT256" i="1"/>
  <c r="IT208" i="1"/>
  <c r="IT136" i="1"/>
  <c r="IT265" i="1"/>
  <c r="IT297" i="1"/>
  <c r="IT222" i="1"/>
  <c r="JD92" i="1"/>
  <c r="JD256" i="1"/>
  <c r="JD208" i="1"/>
  <c r="JD136" i="1"/>
  <c r="JD265" i="1"/>
  <c r="JD297" i="1"/>
  <c r="JD222" i="1"/>
  <c r="JE92" i="1"/>
  <c r="JE256" i="1"/>
  <c r="JE208" i="1"/>
  <c r="JE136" i="1"/>
  <c r="JE265" i="1"/>
  <c r="JE297" i="1"/>
  <c r="JE222" i="1"/>
  <c r="JF92" i="1"/>
  <c r="JF256" i="1"/>
  <c r="JF208" i="1"/>
  <c r="JF136" i="1"/>
  <c r="JF265" i="1"/>
  <c r="JF297" i="1"/>
  <c r="JF222" i="1"/>
  <c r="JG92" i="1"/>
  <c r="JG256" i="1"/>
  <c r="JG208" i="1"/>
  <c r="JG136" i="1"/>
  <c r="JG265" i="1"/>
  <c r="JG297" i="1"/>
  <c r="JG222" i="1"/>
  <c r="JH92" i="1"/>
  <c r="JH256" i="1"/>
  <c r="JH208" i="1"/>
  <c r="JH136" i="1"/>
  <c r="JH265" i="1"/>
  <c r="JH297" i="1"/>
  <c r="JH222" i="1"/>
  <c r="JI92" i="1"/>
  <c r="JI256" i="1"/>
  <c r="JI208" i="1"/>
  <c r="JI136" i="1"/>
  <c r="JI265" i="1"/>
  <c r="JI297" i="1"/>
  <c r="JI222" i="1"/>
  <c r="JJ92" i="1"/>
  <c r="JJ256" i="1"/>
  <c r="JJ208" i="1"/>
  <c r="JJ136" i="1"/>
  <c r="JJ265" i="1"/>
  <c r="JJ297" i="1"/>
  <c r="JJ222" i="1"/>
  <c r="JK92" i="1"/>
  <c r="JK256" i="1"/>
  <c r="JK208" i="1"/>
  <c r="JK136" i="1"/>
  <c r="JK265" i="1"/>
  <c r="JK297" i="1"/>
  <c r="JK222" i="1"/>
  <c r="JL92" i="1"/>
  <c r="JL256" i="1"/>
  <c r="JL208" i="1"/>
  <c r="JL136" i="1"/>
  <c r="JL265" i="1"/>
  <c r="JL297" i="1"/>
  <c r="JL222" i="1"/>
  <c r="JM92" i="1"/>
  <c r="JM256" i="1"/>
  <c r="JM208" i="1"/>
  <c r="JM136" i="1"/>
  <c r="JM265" i="1"/>
  <c r="JM297" i="1"/>
  <c r="JM222" i="1"/>
  <c r="JN92" i="1"/>
  <c r="JN256" i="1"/>
  <c r="JN208" i="1"/>
  <c r="JN136" i="1"/>
  <c r="JN265" i="1"/>
  <c r="JN297" i="1"/>
  <c r="JN222" i="1"/>
  <c r="JO92" i="1"/>
  <c r="JO256" i="1"/>
  <c r="JO208" i="1"/>
  <c r="JO136" i="1"/>
  <c r="JO265" i="1"/>
  <c r="JO297" i="1"/>
  <c r="JO222" i="1"/>
  <c r="JP92" i="1"/>
  <c r="JP256" i="1"/>
  <c r="JP208" i="1"/>
  <c r="JP136" i="1"/>
  <c r="JP265" i="1"/>
  <c r="JP297" i="1"/>
  <c r="JP222" i="1"/>
  <c r="JQ92" i="1"/>
  <c r="JQ256" i="1"/>
  <c r="JQ208" i="1"/>
  <c r="JQ136" i="1"/>
  <c r="JQ265" i="1"/>
  <c r="JQ297" i="1"/>
  <c r="JQ222" i="1"/>
  <c r="JR92" i="1"/>
  <c r="JR256" i="1"/>
  <c r="JR208" i="1"/>
  <c r="JR136" i="1"/>
  <c r="JR265" i="1"/>
  <c r="JR297" i="1"/>
  <c r="JR222" i="1"/>
  <c r="JS92" i="1"/>
  <c r="JS256" i="1"/>
  <c r="JS208" i="1"/>
  <c r="JS136" i="1"/>
  <c r="JS265" i="1"/>
  <c r="JS297" i="1"/>
  <c r="JS222" i="1"/>
  <c r="JT92" i="1"/>
  <c r="JT256" i="1"/>
  <c r="JT208" i="1"/>
  <c r="JT136" i="1"/>
  <c r="JT265" i="1"/>
  <c r="JT297" i="1"/>
  <c r="JT222" i="1"/>
  <c r="KD92" i="1"/>
  <c r="KD256" i="1"/>
  <c r="KD208" i="1"/>
  <c r="KD136" i="1"/>
  <c r="KD265" i="1"/>
  <c r="KD297" i="1"/>
  <c r="KD222" i="1"/>
  <c r="KE92" i="1"/>
  <c r="KE256" i="1"/>
  <c r="KE208" i="1"/>
  <c r="KE136" i="1"/>
  <c r="KE265" i="1"/>
  <c r="KE297" i="1"/>
  <c r="KE222" i="1"/>
  <c r="KF92" i="1"/>
  <c r="KF256" i="1"/>
  <c r="KF208" i="1"/>
  <c r="KF136" i="1"/>
  <c r="KF265" i="1"/>
  <c r="KF297" i="1"/>
  <c r="KF222" i="1"/>
  <c r="KG92" i="1"/>
  <c r="KG256" i="1"/>
  <c r="KG208" i="1"/>
  <c r="KG136" i="1"/>
  <c r="KG265" i="1"/>
  <c r="KG297" i="1"/>
  <c r="KG222" i="1"/>
  <c r="KH92" i="1"/>
  <c r="KH256" i="1"/>
  <c r="KH208" i="1"/>
  <c r="KH136" i="1"/>
  <c r="KH265" i="1"/>
  <c r="KH297" i="1"/>
  <c r="KH222" i="1"/>
  <c r="KI92" i="1"/>
  <c r="KI256" i="1"/>
  <c r="KI208" i="1"/>
  <c r="KI136" i="1"/>
  <c r="KI265" i="1"/>
  <c r="KI297" i="1"/>
  <c r="KI222" i="1"/>
  <c r="KJ92" i="1"/>
  <c r="KJ256" i="1"/>
  <c r="KJ208" i="1"/>
  <c r="KJ136" i="1"/>
  <c r="KJ265" i="1"/>
  <c r="KJ297" i="1"/>
  <c r="KJ222" i="1"/>
  <c r="KK92" i="1"/>
  <c r="KK256" i="1"/>
  <c r="KK208" i="1"/>
  <c r="KK136" i="1"/>
  <c r="KK265" i="1"/>
  <c r="KK297" i="1"/>
  <c r="KK222" i="1"/>
  <c r="KL92" i="1"/>
  <c r="KL256" i="1"/>
  <c r="KL208" i="1"/>
  <c r="KL136" i="1"/>
  <c r="KL265" i="1"/>
  <c r="KL297" i="1"/>
  <c r="KL222" i="1"/>
  <c r="KM92" i="1"/>
  <c r="KM256" i="1"/>
  <c r="KM208" i="1"/>
  <c r="KM136" i="1"/>
  <c r="KM265" i="1"/>
  <c r="KM297" i="1"/>
  <c r="KM222" i="1"/>
  <c r="KN92" i="1"/>
  <c r="KN256" i="1"/>
  <c r="KN208" i="1"/>
  <c r="KN136" i="1"/>
  <c r="KN265" i="1"/>
  <c r="KN297" i="1"/>
  <c r="KN222" i="1"/>
  <c r="KO92" i="1"/>
  <c r="KO256" i="1"/>
  <c r="KO208" i="1"/>
  <c r="KO136" i="1"/>
  <c r="KO265" i="1"/>
  <c r="KO297" i="1"/>
  <c r="KO222" i="1"/>
  <c r="KP92" i="1"/>
  <c r="KP256" i="1"/>
  <c r="KP208" i="1"/>
  <c r="KP136" i="1"/>
  <c r="KP265" i="1"/>
  <c r="KP297" i="1"/>
  <c r="KP222" i="1"/>
  <c r="KQ92" i="1"/>
  <c r="KQ256" i="1"/>
  <c r="KQ208" i="1"/>
  <c r="KQ136" i="1"/>
  <c r="KQ265" i="1"/>
  <c r="KQ297" i="1"/>
  <c r="KQ222" i="1"/>
  <c r="KR92" i="1"/>
  <c r="KR256" i="1"/>
  <c r="KR208" i="1"/>
  <c r="KR136" i="1"/>
  <c r="KR265" i="1"/>
  <c r="KR297" i="1"/>
  <c r="KR222" i="1"/>
  <c r="KS92" i="1"/>
  <c r="KS256" i="1"/>
  <c r="KS208" i="1"/>
  <c r="KS136" i="1"/>
  <c r="KS265" i="1"/>
  <c r="KS297" i="1"/>
  <c r="KS222" i="1"/>
  <c r="KT92" i="1"/>
  <c r="KT256" i="1"/>
  <c r="KT208" i="1"/>
  <c r="KT136" i="1"/>
  <c r="KT265" i="1"/>
  <c r="KT297" i="1"/>
  <c r="KT222" i="1"/>
  <c r="LD92" i="1"/>
  <c r="LD256" i="1"/>
  <c r="LD208" i="1"/>
  <c r="LD136" i="1"/>
  <c r="LD265" i="1"/>
  <c r="LD297" i="1"/>
  <c r="LD222" i="1"/>
  <c r="LE92" i="1"/>
  <c r="LE256" i="1"/>
  <c r="LE208" i="1"/>
  <c r="LE136" i="1"/>
  <c r="LE265" i="1"/>
  <c r="LE297" i="1"/>
  <c r="LE222" i="1"/>
  <c r="LF92" i="1"/>
  <c r="LF256" i="1"/>
  <c r="LF208" i="1"/>
  <c r="LF136" i="1"/>
  <c r="LF265" i="1"/>
  <c r="LF297" i="1"/>
  <c r="LF222" i="1"/>
  <c r="LG92" i="1"/>
  <c r="LG256" i="1"/>
  <c r="LG208" i="1"/>
  <c r="LG136" i="1"/>
  <c r="LG265" i="1"/>
  <c r="LG297" i="1"/>
  <c r="LG222" i="1"/>
  <c r="LH92" i="1"/>
  <c r="LH256" i="1"/>
  <c r="LH208" i="1"/>
  <c r="LH136" i="1"/>
  <c r="LH265" i="1"/>
  <c r="LH297" i="1"/>
  <c r="LH222" i="1"/>
  <c r="LI92" i="1"/>
  <c r="LI256" i="1"/>
  <c r="LI208" i="1"/>
  <c r="LI136" i="1"/>
  <c r="LI265" i="1"/>
  <c r="LI297" i="1"/>
  <c r="LI222" i="1"/>
  <c r="LJ92" i="1"/>
  <c r="LJ256" i="1"/>
  <c r="LJ208" i="1"/>
  <c r="LJ136" i="1"/>
  <c r="LJ265" i="1"/>
  <c r="LJ297" i="1"/>
  <c r="LJ222" i="1"/>
  <c r="LK92" i="1"/>
  <c r="LK256" i="1"/>
  <c r="LK208" i="1"/>
  <c r="LK136" i="1"/>
  <c r="LK265" i="1"/>
  <c r="LK297" i="1"/>
  <c r="LK222" i="1"/>
  <c r="LL92" i="1"/>
  <c r="LL256" i="1"/>
  <c r="LL208" i="1"/>
  <c r="LL136" i="1"/>
  <c r="LL265" i="1"/>
  <c r="LL297" i="1"/>
  <c r="LL222" i="1"/>
  <c r="LM92" i="1"/>
  <c r="LM256" i="1"/>
  <c r="LM208" i="1"/>
  <c r="LM136" i="1"/>
  <c r="LM265" i="1"/>
  <c r="LM297" i="1"/>
  <c r="LM222" i="1"/>
  <c r="LN92" i="1"/>
  <c r="LN256" i="1"/>
  <c r="LN208" i="1"/>
  <c r="LN136" i="1"/>
  <c r="LN265" i="1"/>
  <c r="LN297" i="1"/>
  <c r="LN222" i="1"/>
  <c r="LO92" i="1"/>
  <c r="LO256" i="1"/>
  <c r="LO208" i="1"/>
  <c r="LO136" i="1"/>
  <c r="LO265" i="1"/>
  <c r="LO297" i="1"/>
  <c r="LO222" i="1"/>
  <c r="LP92" i="1"/>
  <c r="LP256" i="1"/>
  <c r="LP208" i="1"/>
  <c r="LP136" i="1"/>
  <c r="LP265" i="1"/>
  <c r="LP297" i="1"/>
  <c r="LP222" i="1"/>
  <c r="LQ92" i="1"/>
  <c r="LQ256" i="1"/>
  <c r="LQ208" i="1"/>
  <c r="LQ136" i="1"/>
  <c r="LQ265" i="1"/>
  <c r="LQ297" i="1"/>
  <c r="LQ222" i="1"/>
  <c r="LR92" i="1"/>
  <c r="LR256" i="1"/>
  <c r="LR208" i="1"/>
  <c r="LR136" i="1"/>
  <c r="LR265" i="1"/>
  <c r="LR297" i="1"/>
  <c r="LR222" i="1"/>
  <c r="LS92" i="1"/>
  <c r="LS256" i="1"/>
  <c r="LS208" i="1"/>
  <c r="LS136" i="1"/>
  <c r="LS265" i="1"/>
  <c r="LS297" i="1"/>
  <c r="LS222" i="1"/>
  <c r="LT92" i="1"/>
  <c r="LT256" i="1"/>
  <c r="LT208" i="1"/>
  <c r="LT136" i="1"/>
  <c r="LT265" i="1"/>
  <c r="LT297" i="1"/>
  <c r="LT222" i="1"/>
  <c r="MD92" i="1"/>
  <c r="MD256" i="1"/>
  <c r="MD208" i="1"/>
  <c r="MD136" i="1"/>
  <c r="MD265" i="1"/>
  <c r="MD297" i="1"/>
  <c r="MD222" i="1"/>
  <c r="ME92" i="1"/>
  <c r="ME256" i="1"/>
  <c r="ME208" i="1"/>
  <c r="ME136" i="1"/>
  <c r="ME265" i="1"/>
  <c r="ME297" i="1"/>
  <c r="ME222" i="1"/>
  <c r="MF92" i="1"/>
  <c r="MF256" i="1"/>
  <c r="MF208" i="1"/>
  <c r="MF136" i="1"/>
  <c r="MF265" i="1"/>
  <c r="MF297" i="1"/>
  <c r="MF222" i="1"/>
  <c r="MG92" i="1"/>
  <c r="MG256" i="1"/>
  <c r="MG208" i="1"/>
  <c r="MG136" i="1"/>
  <c r="MG265" i="1"/>
  <c r="MG297" i="1"/>
  <c r="MG222" i="1"/>
  <c r="MH92" i="1"/>
  <c r="MH256" i="1"/>
  <c r="MH208" i="1"/>
  <c r="MH136" i="1"/>
  <c r="MH265" i="1"/>
  <c r="MH297" i="1"/>
  <c r="MH222" i="1"/>
  <c r="MI92" i="1"/>
  <c r="MI256" i="1"/>
  <c r="MI208" i="1"/>
  <c r="MI136" i="1"/>
  <c r="MI265" i="1"/>
  <c r="MI297" i="1"/>
  <c r="MI222" i="1"/>
  <c r="MJ92" i="1"/>
  <c r="MJ256" i="1"/>
  <c r="MJ208" i="1"/>
  <c r="MJ136" i="1"/>
  <c r="MJ265" i="1"/>
  <c r="MJ297" i="1"/>
  <c r="MJ222" i="1"/>
  <c r="MK92" i="1"/>
  <c r="MK256" i="1"/>
  <c r="MK208" i="1"/>
  <c r="MK136" i="1"/>
  <c r="MK265" i="1"/>
  <c r="MK297" i="1"/>
  <c r="MK222" i="1"/>
  <c r="ML92" i="1"/>
  <c r="ML256" i="1"/>
  <c r="ML208" i="1"/>
  <c r="ML136" i="1"/>
  <c r="ML265" i="1"/>
  <c r="ML297" i="1"/>
  <c r="ML222" i="1"/>
  <c r="MM92" i="1"/>
  <c r="MM256" i="1"/>
  <c r="MM208" i="1"/>
  <c r="MM136" i="1"/>
  <c r="MM265" i="1"/>
  <c r="MM297" i="1"/>
  <c r="MM222" i="1"/>
  <c r="MN92" i="1"/>
  <c r="MN256" i="1"/>
  <c r="MN208" i="1"/>
  <c r="MN136" i="1"/>
  <c r="MN265" i="1"/>
  <c r="MN297" i="1"/>
  <c r="MN222" i="1"/>
  <c r="MO92" i="1"/>
  <c r="MO256" i="1"/>
  <c r="MO208" i="1"/>
  <c r="MO136" i="1"/>
  <c r="MO265" i="1"/>
  <c r="MO297" i="1"/>
  <c r="MO222" i="1"/>
  <c r="MP92" i="1"/>
  <c r="MP256" i="1"/>
  <c r="MP208" i="1"/>
  <c r="MP136" i="1"/>
  <c r="MP265" i="1"/>
  <c r="MP297" i="1"/>
  <c r="MP222" i="1"/>
  <c r="MQ92" i="1"/>
  <c r="MQ256" i="1"/>
  <c r="MQ208" i="1"/>
  <c r="MQ136" i="1"/>
  <c r="MQ265" i="1"/>
  <c r="MQ297" i="1"/>
  <c r="MQ222" i="1"/>
  <c r="MR92" i="1"/>
  <c r="MR256" i="1"/>
  <c r="MR208" i="1"/>
  <c r="MR136" i="1"/>
  <c r="MR265" i="1"/>
  <c r="MR297" i="1"/>
  <c r="MR222" i="1"/>
  <c r="MS92" i="1"/>
  <c r="MS256" i="1"/>
  <c r="MS208" i="1"/>
  <c r="MS136" i="1"/>
  <c r="MS265" i="1"/>
  <c r="MS297" i="1"/>
  <c r="MS222" i="1"/>
  <c r="MT92" i="1"/>
  <c r="MT256" i="1"/>
  <c r="MT208" i="1"/>
  <c r="MT136" i="1"/>
  <c r="MT265" i="1"/>
  <c r="MT297" i="1"/>
  <c r="MT222" i="1"/>
  <c r="FV112" i="1"/>
  <c r="EV112" i="1"/>
  <c r="DV112" i="1"/>
  <c r="CV112" i="1"/>
  <c r="BV112" i="1"/>
  <c r="AV112" i="1"/>
  <c r="MT112" i="1"/>
  <c r="MS112" i="1"/>
  <c r="MR112" i="1"/>
  <c r="MQ112" i="1"/>
  <c r="MP112" i="1"/>
  <c r="MO112" i="1"/>
  <c r="MN112" i="1"/>
  <c r="MM112" i="1"/>
  <c r="ML112" i="1"/>
  <c r="MK112" i="1"/>
  <c r="MJ112" i="1"/>
  <c r="MI112" i="1"/>
  <c r="MH112" i="1"/>
  <c r="MG112" i="1"/>
  <c r="MF112" i="1"/>
  <c r="ME112" i="1"/>
  <c r="MD112" i="1"/>
  <c r="LT112" i="1"/>
  <c r="LS112" i="1"/>
  <c r="LR112" i="1"/>
  <c r="LQ112" i="1"/>
  <c r="LP112" i="1"/>
  <c r="LO112" i="1"/>
  <c r="LN112" i="1"/>
  <c r="LM112" i="1"/>
  <c r="LL112" i="1"/>
  <c r="LK112" i="1"/>
  <c r="LJ112" i="1"/>
  <c r="LI112" i="1"/>
  <c r="LH112" i="1"/>
  <c r="LG112" i="1"/>
  <c r="LF112" i="1"/>
  <c r="LE112" i="1"/>
  <c r="LD112" i="1"/>
  <c r="KT112" i="1"/>
  <c r="KS112" i="1"/>
  <c r="KR112" i="1"/>
  <c r="KQ112" i="1"/>
  <c r="KP112" i="1"/>
  <c r="KO112" i="1"/>
  <c r="KN112" i="1"/>
  <c r="KM112" i="1"/>
  <c r="KL112" i="1"/>
  <c r="KK112" i="1"/>
  <c r="KJ112" i="1"/>
  <c r="KI112" i="1"/>
  <c r="KH112" i="1"/>
  <c r="KG112" i="1"/>
  <c r="KF112" i="1"/>
  <c r="KE112" i="1"/>
  <c r="KD112" i="1"/>
  <c r="JT112" i="1"/>
  <c r="JS112" i="1"/>
  <c r="JR112" i="1"/>
  <c r="JQ112" i="1"/>
  <c r="JP112" i="1"/>
  <c r="JO112" i="1"/>
  <c r="JN112" i="1"/>
  <c r="JM112" i="1"/>
  <c r="JL112" i="1"/>
  <c r="JK112" i="1"/>
  <c r="JJ112" i="1"/>
  <c r="JI112" i="1"/>
  <c r="JH112" i="1"/>
  <c r="JG112" i="1"/>
  <c r="JF112" i="1"/>
  <c r="JE112" i="1"/>
  <c r="JD112" i="1"/>
  <c r="IT112" i="1"/>
  <c r="IS112" i="1"/>
  <c r="IR112" i="1"/>
  <c r="IQ112" i="1"/>
  <c r="IP112" i="1"/>
  <c r="IO112" i="1"/>
  <c r="IN112" i="1"/>
  <c r="IM112" i="1"/>
  <c r="IL112" i="1"/>
  <c r="IK112" i="1"/>
  <c r="IJ112" i="1"/>
  <c r="II112" i="1"/>
  <c r="IH112" i="1"/>
  <c r="IG112" i="1"/>
  <c r="IF112" i="1"/>
  <c r="IE112" i="1"/>
  <c r="HU112" i="1"/>
  <c r="HT112" i="1"/>
  <c r="HS112" i="1"/>
  <c r="HR112" i="1"/>
  <c r="HQ112" i="1"/>
  <c r="HP112" i="1"/>
  <c r="HO112" i="1"/>
  <c r="HN112" i="1"/>
  <c r="HM112" i="1"/>
  <c r="HL112" i="1"/>
  <c r="HK112" i="1"/>
  <c r="HJ112" i="1"/>
  <c r="HI112" i="1"/>
  <c r="HH112" i="1"/>
  <c r="HG112" i="1"/>
  <c r="HF112" i="1"/>
  <c r="FX112" i="1"/>
  <c r="FW112" i="1"/>
  <c r="FU112" i="1"/>
  <c r="FT112" i="1"/>
  <c r="FS112" i="1"/>
  <c r="FR112" i="1"/>
  <c r="FQ112" i="1"/>
  <c r="FP112" i="1"/>
  <c r="EX112" i="1"/>
  <c r="EW112" i="1"/>
  <c r="EU112" i="1"/>
  <c r="ET112" i="1"/>
  <c r="ES112" i="1"/>
  <c r="ER112" i="1"/>
  <c r="EQ112" i="1"/>
  <c r="EP112" i="1"/>
  <c r="DX112" i="1"/>
  <c r="DW112" i="1"/>
  <c r="DU112" i="1"/>
  <c r="DT112" i="1"/>
  <c r="DS112" i="1"/>
  <c r="DR112" i="1"/>
  <c r="DQ112" i="1"/>
  <c r="DP112" i="1"/>
  <c r="CX112" i="1"/>
  <c r="CW112" i="1"/>
  <c r="CU112" i="1"/>
  <c r="CT112" i="1"/>
  <c r="CS112" i="1"/>
  <c r="CR112" i="1"/>
  <c r="CQ112" i="1"/>
  <c r="CP112" i="1"/>
  <c r="BX112" i="1"/>
  <c r="BW112" i="1"/>
  <c r="BU112" i="1"/>
  <c r="BT112" i="1"/>
  <c r="BS112" i="1"/>
  <c r="BR112" i="1"/>
  <c r="BQ112" i="1"/>
  <c r="BP112" i="1"/>
  <c r="AX112" i="1"/>
  <c r="AW112" i="1"/>
  <c r="AU112" i="1"/>
  <c r="AT112" i="1"/>
  <c r="AS112" i="1"/>
  <c r="AR112" i="1"/>
  <c r="AQ112" i="1"/>
  <c r="AP112" i="1"/>
  <c r="X112" i="1"/>
  <c r="W112" i="1"/>
  <c r="U112" i="1"/>
  <c r="T112" i="1"/>
  <c r="S112" i="1"/>
  <c r="R112" i="1"/>
  <c r="Q112" i="1"/>
  <c r="P112" i="1"/>
  <c r="FV43" i="1"/>
  <c r="EV43" i="1"/>
  <c r="DV43" i="1"/>
  <c r="CV43" i="1"/>
  <c r="BV43" i="1"/>
  <c r="AV43" i="1"/>
  <c r="V43" i="1"/>
  <c r="MT43" i="1"/>
  <c r="MS43" i="1"/>
  <c r="MR43" i="1"/>
  <c r="MQ43" i="1"/>
  <c r="MP43" i="1"/>
  <c r="MO43" i="1"/>
  <c r="MN43" i="1"/>
  <c r="MM43" i="1"/>
  <c r="ML43" i="1"/>
  <c r="MK43" i="1"/>
  <c r="MJ43" i="1"/>
  <c r="MI43" i="1"/>
  <c r="MH43" i="1"/>
  <c r="MG43" i="1"/>
  <c r="MF43" i="1"/>
  <c r="ME43" i="1"/>
  <c r="MD43" i="1"/>
  <c r="LT43" i="1"/>
  <c r="LS43" i="1"/>
  <c r="LR43" i="1"/>
  <c r="LQ43" i="1"/>
  <c r="LP43" i="1"/>
  <c r="LO43" i="1"/>
  <c r="LN43" i="1"/>
  <c r="LM43" i="1"/>
  <c r="LL43" i="1"/>
  <c r="LK43" i="1"/>
  <c r="LJ43" i="1"/>
  <c r="LI43" i="1"/>
  <c r="LH43" i="1"/>
  <c r="LG43" i="1"/>
  <c r="LF43" i="1"/>
  <c r="LE43" i="1"/>
  <c r="LD43" i="1"/>
  <c r="KT43" i="1"/>
  <c r="KS43" i="1"/>
  <c r="KR43" i="1"/>
  <c r="KQ43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FX43" i="1"/>
  <c r="FW43" i="1"/>
  <c r="FU43" i="1"/>
  <c r="FT43" i="1"/>
  <c r="FS43" i="1"/>
  <c r="FR43" i="1"/>
  <c r="FQ43" i="1"/>
  <c r="FP43" i="1"/>
  <c r="EX43" i="1"/>
  <c r="EW43" i="1"/>
  <c r="EU43" i="1"/>
  <c r="ET43" i="1"/>
  <c r="ES43" i="1"/>
  <c r="ER43" i="1"/>
  <c r="EQ43" i="1"/>
  <c r="EP43" i="1"/>
  <c r="DX43" i="1"/>
  <c r="DW43" i="1"/>
  <c r="DU43" i="1"/>
  <c r="DT43" i="1"/>
  <c r="DS43" i="1"/>
  <c r="DR43" i="1"/>
  <c r="DQ43" i="1"/>
  <c r="DP43" i="1"/>
  <c r="CX43" i="1"/>
  <c r="CW43" i="1"/>
  <c r="CU43" i="1"/>
  <c r="CT43" i="1"/>
  <c r="CS43" i="1"/>
  <c r="CR43" i="1"/>
  <c r="CQ43" i="1"/>
  <c r="CP43" i="1"/>
  <c r="BX43" i="1"/>
  <c r="BW43" i="1"/>
  <c r="BU43" i="1"/>
  <c r="BT43" i="1"/>
  <c r="BS43" i="1"/>
  <c r="BR43" i="1"/>
  <c r="BQ43" i="1"/>
  <c r="BP43" i="1"/>
  <c r="AX43" i="1"/>
  <c r="AW43" i="1"/>
  <c r="AU43" i="1"/>
  <c r="AT43" i="1"/>
  <c r="AS43" i="1"/>
  <c r="AR43" i="1"/>
  <c r="AQ43" i="1"/>
  <c r="AP43" i="1"/>
  <c r="X43" i="1"/>
  <c r="W43" i="1"/>
  <c r="U43" i="1"/>
  <c r="T43" i="1"/>
  <c r="S43" i="1"/>
  <c r="R43" i="1"/>
  <c r="Q43" i="1"/>
  <c r="P43" i="1"/>
  <c r="FV309" i="1"/>
  <c r="EV309" i="1"/>
  <c r="DV309" i="1"/>
  <c r="CV309" i="1"/>
  <c r="BV309" i="1"/>
  <c r="AV309" i="1"/>
  <c r="MT309" i="1"/>
  <c r="MS309" i="1"/>
  <c r="MR309" i="1"/>
  <c r="MQ309" i="1"/>
  <c r="MP309" i="1"/>
  <c r="MO309" i="1"/>
  <c r="MN309" i="1"/>
  <c r="MM309" i="1"/>
  <c r="ML309" i="1"/>
  <c r="MK309" i="1"/>
  <c r="MJ309" i="1"/>
  <c r="MI309" i="1"/>
  <c r="MH309" i="1"/>
  <c r="MG309" i="1"/>
  <c r="MF309" i="1"/>
  <c r="ME309" i="1"/>
  <c r="MD309" i="1"/>
  <c r="LT309" i="1"/>
  <c r="LS309" i="1"/>
  <c r="LR309" i="1"/>
  <c r="LQ309" i="1"/>
  <c r="LP309" i="1"/>
  <c r="LO309" i="1"/>
  <c r="LN309" i="1"/>
  <c r="LM309" i="1"/>
  <c r="LL309" i="1"/>
  <c r="LK309" i="1"/>
  <c r="LJ309" i="1"/>
  <c r="LI309" i="1"/>
  <c r="LH309" i="1"/>
  <c r="LG309" i="1"/>
  <c r="LF309" i="1"/>
  <c r="LE309" i="1"/>
  <c r="LD309" i="1"/>
  <c r="KT309" i="1"/>
  <c r="KS309" i="1"/>
  <c r="KR309" i="1"/>
  <c r="KQ309" i="1"/>
  <c r="KP309" i="1"/>
  <c r="KO309" i="1"/>
  <c r="KN309" i="1"/>
  <c r="KM309" i="1"/>
  <c r="KL309" i="1"/>
  <c r="KK309" i="1"/>
  <c r="KJ309" i="1"/>
  <c r="KI309" i="1"/>
  <c r="KH309" i="1"/>
  <c r="KG309" i="1"/>
  <c r="KF309" i="1"/>
  <c r="KE309" i="1"/>
  <c r="KD309" i="1"/>
  <c r="JT309" i="1"/>
  <c r="JS309" i="1"/>
  <c r="JR309" i="1"/>
  <c r="JQ309" i="1"/>
  <c r="JP309" i="1"/>
  <c r="JO309" i="1"/>
  <c r="JN309" i="1"/>
  <c r="JM309" i="1"/>
  <c r="JL309" i="1"/>
  <c r="JK309" i="1"/>
  <c r="JJ309" i="1"/>
  <c r="JI309" i="1"/>
  <c r="JH309" i="1"/>
  <c r="JG309" i="1"/>
  <c r="JF309" i="1"/>
  <c r="JE309" i="1"/>
  <c r="JD309" i="1"/>
  <c r="IT309" i="1"/>
  <c r="IS309" i="1"/>
  <c r="IR309" i="1"/>
  <c r="IQ309" i="1"/>
  <c r="IP309" i="1"/>
  <c r="IO309" i="1"/>
  <c r="IN309" i="1"/>
  <c r="IM309" i="1"/>
  <c r="IL309" i="1"/>
  <c r="IK309" i="1"/>
  <c r="IJ309" i="1"/>
  <c r="II309" i="1"/>
  <c r="IH309" i="1"/>
  <c r="IG309" i="1"/>
  <c r="IF309" i="1"/>
  <c r="IE309" i="1"/>
  <c r="HU309" i="1"/>
  <c r="HT309" i="1"/>
  <c r="HS309" i="1"/>
  <c r="HR309" i="1"/>
  <c r="HQ309" i="1"/>
  <c r="HP309" i="1"/>
  <c r="HO309" i="1"/>
  <c r="HN309" i="1"/>
  <c r="HM309" i="1"/>
  <c r="HL309" i="1"/>
  <c r="HK309" i="1"/>
  <c r="HJ309" i="1"/>
  <c r="HI309" i="1"/>
  <c r="HH309" i="1"/>
  <c r="HG309" i="1"/>
  <c r="HF309" i="1"/>
  <c r="FX309" i="1"/>
  <c r="FW309" i="1"/>
  <c r="FU309" i="1"/>
  <c r="FT309" i="1"/>
  <c r="FS309" i="1"/>
  <c r="FR309" i="1"/>
  <c r="FQ309" i="1"/>
  <c r="FP309" i="1"/>
  <c r="EX309" i="1"/>
  <c r="EW309" i="1"/>
  <c r="EU309" i="1"/>
  <c r="ET309" i="1"/>
  <c r="ES309" i="1"/>
  <c r="ER309" i="1"/>
  <c r="EQ309" i="1"/>
  <c r="EP309" i="1"/>
  <c r="DX309" i="1"/>
  <c r="DW309" i="1"/>
  <c r="DU309" i="1"/>
  <c r="DT309" i="1"/>
  <c r="DS309" i="1"/>
  <c r="DR309" i="1"/>
  <c r="DQ309" i="1"/>
  <c r="DP309" i="1"/>
  <c r="CX309" i="1"/>
  <c r="CW309" i="1"/>
  <c r="CU309" i="1"/>
  <c r="CT309" i="1"/>
  <c r="CS309" i="1"/>
  <c r="CR309" i="1"/>
  <c r="CQ309" i="1"/>
  <c r="CP309" i="1"/>
  <c r="BX309" i="1"/>
  <c r="BW309" i="1"/>
  <c r="BU309" i="1"/>
  <c r="BT309" i="1"/>
  <c r="BS309" i="1"/>
  <c r="BR309" i="1"/>
  <c r="BQ309" i="1"/>
  <c r="BP309" i="1"/>
  <c r="AX309" i="1"/>
  <c r="AW309" i="1"/>
  <c r="AU309" i="1"/>
  <c r="AT309" i="1"/>
  <c r="AS309" i="1"/>
  <c r="AR309" i="1"/>
  <c r="AQ309" i="1"/>
  <c r="AP309" i="1"/>
  <c r="X309" i="1"/>
  <c r="W309" i="1"/>
  <c r="U309" i="1"/>
  <c r="T309" i="1"/>
  <c r="S309" i="1"/>
  <c r="R309" i="1"/>
  <c r="Q309" i="1"/>
  <c r="P309" i="1"/>
  <c r="FV202" i="1"/>
  <c r="EV202" i="1"/>
  <c r="DV202" i="1"/>
  <c r="CV202" i="1"/>
  <c r="BV202" i="1"/>
  <c r="AV202" i="1"/>
  <c r="FU205" i="1"/>
  <c r="FV205" i="1"/>
  <c r="FW205" i="1"/>
  <c r="FX205" i="1"/>
  <c r="FU200" i="1"/>
  <c r="FV200" i="1"/>
  <c r="FW200" i="1"/>
  <c r="FX200" i="1"/>
  <c r="FU166" i="1"/>
  <c r="FV166" i="1"/>
  <c r="FW166" i="1"/>
  <c r="FX166" i="1"/>
  <c r="FU246" i="1"/>
  <c r="FV246" i="1"/>
  <c r="FW246" i="1"/>
  <c r="FX246" i="1"/>
  <c r="FU177" i="1"/>
  <c r="FV177" i="1"/>
  <c r="FW177" i="1"/>
  <c r="FX177" i="1"/>
  <c r="MT202" i="1"/>
  <c r="MS202" i="1"/>
  <c r="MR202" i="1"/>
  <c r="MQ202" i="1"/>
  <c r="MP202" i="1"/>
  <c r="MO202" i="1"/>
  <c r="MN202" i="1"/>
  <c r="MM202" i="1"/>
  <c r="ML202" i="1"/>
  <c r="MK202" i="1"/>
  <c r="MJ202" i="1"/>
  <c r="MI202" i="1"/>
  <c r="MH202" i="1"/>
  <c r="MG202" i="1"/>
  <c r="MF202" i="1"/>
  <c r="ME202" i="1"/>
  <c r="MD202" i="1"/>
  <c r="LT202" i="1"/>
  <c r="LS202" i="1"/>
  <c r="LR202" i="1"/>
  <c r="LQ202" i="1"/>
  <c r="LP202" i="1"/>
  <c r="LO202" i="1"/>
  <c r="LN202" i="1"/>
  <c r="LM202" i="1"/>
  <c r="LL202" i="1"/>
  <c r="LK202" i="1"/>
  <c r="LJ202" i="1"/>
  <c r="LI202" i="1"/>
  <c r="LH202" i="1"/>
  <c r="LG202" i="1"/>
  <c r="LF202" i="1"/>
  <c r="LE202" i="1"/>
  <c r="LD202" i="1"/>
  <c r="KT202" i="1"/>
  <c r="KS202" i="1"/>
  <c r="KR202" i="1"/>
  <c r="KQ202" i="1"/>
  <c r="KP202" i="1"/>
  <c r="KO202" i="1"/>
  <c r="KN202" i="1"/>
  <c r="KM202" i="1"/>
  <c r="KL202" i="1"/>
  <c r="KK202" i="1"/>
  <c r="KJ202" i="1"/>
  <c r="KI202" i="1"/>
  <c r="KH202" i="1"/>
  <c r="KG202" i="1"/>
  <c r="KF202" i="1"/>
  <c r="KE202" i="1"/>
  <c r="KD202" i="1"/>
  <c r="JT202" i="1"/>
  <c r="JS202" i="1"/>
  <c r="JR202" i="1"/>
  <c r="JQ202" i="1"/>
  <c r="JP202" i="1"/>
  <c r="JO202" i="1"/>
  <c r="JN202" i="1"/>
  <c r="JM202" i="1"/>
  <c r="JL202" i="1"/>
  <c r="JK202" i="1"/>
  <c r="JJ202" i="1"/>
  <c r="JI202" i="1"/>
  <c r="JH202" i="1"/>
  <c r="JG202" i="1"/>
  <c r="JF202" i="1"/>
  <c r="JE202" i="1"/>
  <c r="JD202" i="1"/>
  <c r="IT202" i="1"/>
  <c r="IS202" i="1"/>
  <c r="IR202" i="1"/>
  <c r="IQ202" i="1"/>
  <c r="IP202" i="1"/>
  <c r="IO202" i="1"/>
  <c r="IN202" i="1"/>
  <c r="IM202" i="1"/>
  <c r="IL202" i="1"/>
  <c r="IK202" i="1"/>
  <c r="IJ202" i="1"/>
  <c r="II202" i="1"/>
  <c r="IH202" i="1"/>
  <c r="IG202" i="1"/>
  <c r="IF202" i="1"/>
  <c r="IE202" i="1"/>
  <c r="HU202" i="1"/>
  <c r="HT202" i="1"/>
  <c r="HS202" i="1"/>
  <c r="HR202" i="1"/>
  <c r="HQ202" i="1"/>
  <c r="HP202" i="1"/>
  <c r="HO202" i="1"/>
  <c r="HN202" i="1"/>
  <c r="HM202" i="1"/>
  <c r="HL202" i="1"/>
  <c r="HK202" i="1"/>
  <c r="HJ202" i="1"/>
  <c r="HI202" i="1"/>
  <c r="HH202" i="1"/>
  <c r="HG202" i="1"/>
  <c r="HF202" i="1"/>
  <c r="FX202" i="1"/>
  <c r="FW202" i="1"/>
  <c r="FU202" i="1"/>
  <c r="FT202" i="1"/>
  <c r="FS202" i="1"/>
  <c r="FR202" i="1"/>
  <c r="FQ202" i="1"/>
  <c r="FP202" i="1"/>
  <c r="EX202" i="1"/>
  <c r="EW202" i="1"/>
  <c r="EU202" i="1"/>
  <c r="ET202" i="1"/>
  <c r="ES202" i="1"/>
  <c r="ER202" i="1"/>
  <c r="EQ202" i="1"/>
  <c r="EP202" i="1"/>
  <c r="DX202" i="1"/>
  <c r="DW202" i="1"/>
  <c r="DU202" i="1"/>
  <c r="DT202" i="1"/>
  <c r="DS202" i="1"/>
  <c r="DR202" i="1"/>
  <c r="DQ202" i="1"/>
  <c r="DP202" i="1"/>
  <c r="CX202" i="1"/>
  <c r="CW202" i="1"/>
  <c r="CU202" i="1"/>
  <c r="CT202" i="1"/>
  <c r="CS202" i="1"/>
  <c r="CR202" i="1"/>
  <c r="CQ202" i="1"/>
  <c r="CP202" i="1"/>
  <c r="BX202" i="1"/>
  <c r="BW202" i="1"/>
  <c r="BU202" i="1"/>
  <c r="BT202" i="1"/>
  <c r="BS202" i="1"/>
  <c r="BR202" i="1"/>
  <c r="BQ202" i="1"/>
  <c r="BP202" i="1"/>
  <c r="AX202" i="1"/>
  <c r="AW202" i="1"/>
  <c r="AU202" i="1"/>
  <c r="AT202" i="1"/>
  <c r="AS202" i="1"/>
  <c r="AR202" i="1"/>
  <c r="AQ202" i="1"/>
  <c r="AP202" i="1"/>
  <c r="X202" i="1"/>
  <c r="W202" i="1"/>
  <c r="U202" i="1"/>
  <c r="T202" i="1"/>
  <c r="S202" i="1"/>
  <c r="R202" i="1"/>
  <c r="Q202" i="1"/>
  <c r="P202" i="1"/>
  <c r="EU205" i="1"/>
  <c r="EV205" i="1"/>
  <c r="EW205" i="1"/>
  <c r="EX205" i="1"/>
  <c r="EU200" i="1"/>
  <c r="EV200" i="1"/>
  <c r="EW200" i="1"/>
  <c r="EX200" i="1"/>
  <c r="EU166" i="1"/>
  <c r="EV166" i="1"/>
  <c r="EW166" i="1"/>
  <c r="EX166" i="1"/>
  <c r="EU246" i="1"/>
  <c r="EV246" i="1"/>
  <c r="EW246" i="1"/>
  <c r="EX246" i="1"/>
  <c r="EU177" i="1"/>
  <c r="EV177" i="1"/>
  <c r="EW177" i="1"/>
  <c r="EX177" i="1"/>
  <c r="DU205" i="1"/>
  <c r="DV205" i="1"/>
  <c r="DW205" i="1"/>
  <c r="DX205" i="1"/>
  <c r="DU200" i="1"/>
  <c r="DV200" i="1"/>
  <c r="DW200" i="1"/>
  <c r="DX200" i="1"/>
  <c r="DU166" i="1"/>
  <c r="DV166" i="1"/>
  <c r="DW166" i="1"/>
  <c r="DX166" i="1"/>
  <c r="DU246" i="1"/>
  <c r="DV246" i="1"/>
  <c r="DW246" i="1"/>
  <c r="DX246" i="1"/>
  <c r="DU177" i="1"/>
  <c r="DV177" i="1"/>
  <c r="DW177" i="1"/>
  <c r="DX177" i="1"/>
  <c r="CU205" i="1"/>
  <c r="CV205" i="1"/>
  <c r="CW205" i="1"/>
  <c r="CX205" i="1"/>
  <c r="CU200" i="1"/>
  <c r="CV200" i="1"/>
  <c r="CW200" i="1"/>
  <c r="CX200" i="1"/>
  <c r="CU166" i="1"/>
  <c r="CV166" i="1"/>
  <c r="CW166" i="1"/>
  <c r="CX166" i="1"/>
  <c r="CU246" i="1"/>
  <c r="CV246" i="1"/>
  <c r="CW246" i="1"/>
  <c r="CX246" i="1"/>
  <c r="CU177" i="1"/>
  <c r="CV177" i="1"/>
  <c r="CW177" i="1"/>
  <c r="CX177" i="1"/>
  <c r="BU205" i="1"/>
  <c r="BV205" i="1"/>
  <c r="BW205" i="1"/>
  <c r="BX205" i="1"/>
  <c r="BU200" i="1"/>
  <c r="BV200" i="1"/>
  <c r="BW200" i="1"/>
  <c r="BX200" i="1"/>
  <c r="BU166" i="1"/>
  <c r="BV166" i="1"/>
  <c r="BW166" i="1"/>
  <c r="BX166" i="1"/>
  <c r="BU246" i="1"/>
  <c r="BV246" i="1"/>
  <c r="BW246" i="1"/>
  <c r="BX246" i="1"/>
  <c r="BU177" i="1"/>
  <c r="BV177" i="1"/>
  <c r="BW177" i="1"/>
  <c r="BX177" i="1"/>
  <c r="AU205" i="1"/>
  <c r="AV205" i="1"/>
  <c r="AW205" i="1"/>
  <c r="AX205" i="1"/>
  <c r="AU200" i="1"/>
  <c r="AV200" i="1"/>
  <c r="AW200" i="1"/>
  <c r="AX200" i="1"/>
  <c r="AU166" i="1"/>
  <c r="AV166" i="1"/>
  <c r="AW166" i="1"/>
  <c r="AX166" i="1"/>
  <c r="AU246" i="1"/>
  <c r="AV246" i="1"/>
  <c r="AW246" i="1"/>
  <c r="AX246" i="1"/>
  <c r="AU177" i="1"/>
  <c r="AV177" i="1"/>
  <c r="AW177" i="1"/>
  <c r="AX177" i="1"/>
  <c r="AU49" i="1"/>
  <c r="AV49" i="1"/>
  <c r="AW49" i="1"/>
  <c r="AX49" i="1"/>
  <c r="P205" i="1"/>
  <c r="P200" i="1"/>
  <c r="P166" i="1"/>
  <c r="P246" i="1"/>
  <c r="P177" i="1"/>
  <c r="Q205" i="1"/>
  <c r="Q200" i="1"/>
  <c r="Q166" i="1"/>
  <c r="Q246" i="1"/>
  <c r="Q177" i="1"/>
  <c r="R205" i="1"/>
  <c r="R200" i="1"/>
  <c r="R166" i="1"/>
  <c r="R246" i="1"/>
  <c r="R177" i="1"/>
  <c r="S205" i="1"/>
  <c r="S200" i="1"/>
  <c r="S166" i="1"/>
  <c r="S246" i="1"/>
  <c r="S177" i="1"/>
  <c r="T205" i="1"/>
  <c r="T200" i="1"/>
  <c r="T166" i="1"/>
  <c r="T246" i="1"/>
  <c r="T177" i="1"/>
  <c r="U205" i="1"/>
  <c r="U200" i="1"/>
  <c r="U166" i="1"/>
  <c r="U246" i="1"/>
  <c r="U177" i="1"/>
  <c r="W205" i="1"/>
  <c r="W200" i="1"/>
  <c r="W166" i="1"/>
  <c r="W246" i="1"/>
  <c r="W177" i="1"/>
  <c r="X205" i="1"/>
  <c r="X200" i="1"/>
  <c r="X166" i="1"/>
  <c r="X246" i="1"/>
  <c r="X177" i="1"/>
  <c r="AP205" i="1"/>
  <c r="AP200" i="1"/>
  <c r="AP166" i="1"/>
  <c r="AP246" i="1"/>
  <c r="AP177" i="1"/>
  <c r="AQ205" i="1"/>
  <c r="AQ200" i="1"/>
  <c r="AQ166" i="1"/>
  <c r="AQ246" i="1"/>
  <c r="AQ177" i="1"/>
  <c r="AR205" i="1"/>
  <c r="AR200" i="1"/>
  <c r="AR166" i="1"/>
  <c r="AR246" i="1"/>
  <c r="AR177" i="1"/>
  <c r="AS205" i="1"/>
  <c r="AS200" i="1"/>
  <c r="AS166" i="1"/>
  <c r="AS246" i="1"/>
  <c r="AS177" i="1"/>
  <c r="AT205" i="1"/>
  <c r="AT200" i="1"/>
  <c r="AT166" i="1"/>
  <c r="AT246" i="1"/>
  <c r="AT177" i="1"/>
  <c r="BP205" i="1"/>
  <c r="BP200" i="1"/>
  <c r="BP166" i="1"/>
  <c r="BP246" i="1"/>
  <c r="BP177" i="1"/>
  <c r="BQ205" i="1"/>
  <c r="BQ200" i="1"/>
  <c r="BQ166" i="1"/>
  <c r="BQ246" i="1"/>
  <c r="BQ177" i="1"/>
  <c r="BR205" i="1"/>
  <c r="BR200" i="1"/>
  <c r="BR166" i="1"/>
  <c r="BR246" i="1"/>
  <c r="BR177" i="1"/>
  <c r="BS205" i="1"/>
  <c r="BS200" i="1"/>
  <c r="BS166" i="1"/>
  <c r="BS246" i="1"/>
  <c r="BS177" i="1"/>
  <c r="BT205" i="1"/>
  <c r="BT200" i="1"/>
  <c r="BT166" i="1"/>
  <c r="BT246" i="1"/>
  <c r="BT177" i="1"/>
  <c r="CP205" i="1"/>
  <c r="CP200" i="1"/>
  <c r="CP166" i="1"/>
  <c r="CP246" i="1"/>
  <c r="CP177" i="1"/>
  <c r="CQ205" i="1"/>
  <c r="CQ200" i="1"/>
  <c r="CQ166" i="1"/>
  <c r="CQ246" i="1"/>
  <c r="CQ177" i="1"/>
  <c r="CR205" i="1"/>
  <c r="CR200" i="1"/>
  <c r="CR166" i="1"/>
  <c r="CR246" i="1"/>
  <c r="CR177" i="1"/>
  <c r="CS205" i="1"/>
  <c r="CS200" i="1"/>
  <c r="CS166" i="1"/>
  <c r="CS246" i="1"/>
  <c r="CS177" i="1"/>
  <c r="CT205" i="1"/>
  <c r="CT200" i="1"/>
  <c r="CT166" i="1"/>
  <c r="CT246" i="1"/>
  <c r="CT177" i="1"/>
  <c r="DP205" i="1"/>
  <c r="DP200" i="1"/>
  <c r="DP166" i="1"/>
  <c r="DP246" i="1"/>
  <c r="DP177" i="1"/>
  <c r="DQ205" i="1"/>
  <c r="DQ200" i="1"/>
  <c r="DQ166" i="1"/>
  <c r="DQ246" i="1"/>
  <c r="DQ177" i="1"/>
  <c r="DR205" i="1"/>
  <c r="DR200" i="1"/>
  <c r="DR166" i="1"/>
  <c r="DR246" i="1"/>
  <c r="DR177" i="1"/>
  <c r="DS205" i="1"/>
  <c r="DS200" i="1"/>
  <c r="DS166" i="1"/>
  <c r="DS246" i="1"/>
  <c r="DS177" i="1"/>
  <c r="DT205" i="1"/>
  <c r="DT200" i="1"/>
  <c r="DT166" i="1"/>
  <c r="DT246" i="1"/>
  <c r="DT177" i="1"/>
  <c r="EP205" i="1"/>
  <c r="EP200" i="1"/>
  <c r="EP166" i="1"/>
  <c r="EP246" i="1"/>
  <c r="EP177" i="1"/>
  <c r="EQ205" i="1"/>
  <c r="EQ200" i="1"/>
  <c r="EQ166" i="1"/>
  <c r="EQ246" i="1"/>
  <c r="EQ177" i="1"/>
  <c r="ER205" i="1"/>
  <c r="ER200" i="1"/>
  <c r="ER166" i="1"/>
  <c r="ER246" i="1"/>
  <c r="ER177" i="1"/>
  <c r="ES205" i="1"/>
  <c r="ES200" i="1"/>
  <c r="ES166" i="1"/>
  <c r="ES246" i="1"/>
  <c r="ES177" i="1"/>
  <c r="ET205" i="1"/>
  <c r="ET200" i="1"/>
  <c r="ET166" i="1"/>
  <c r="ET246" i="1"/>
  <c r="ET177" i="1"/>
  <c r="FP205" i="1"/>
  <c r="FP200" i="1"/>
  <c r="FP166" i="1"/>
  <c r="FP246" i="1"/>
  <c r="FP177" i="1"/>
  <c r="FQ205" i="1"/>
  <c r="FQ200" i="1"/>
  <c r="FQ166" i="1"/>
  <c r="FQ246" i="1"/>
  <c r="FQ177" i="1"/>
  <c r="FR205" i="1"/>
  <c r="FR200" i="1"/>
  <c r="FR166" i="1"/>
  <c r="FR246" i="1"/>
  <c r="FR177" i="1"/>
  <c r="FS205" i="1"/>
  <c r="FS200" i="1"/>
  <c r="FS166" i="1"/>
  <c r="FS246" i="1"/>
  <c r="FS177" i="1"/>
  <c r="FT205" i="1"/>
  <c r="FT200" i="1"/>
  <c r="FT166" i="1"/>
  <c r="FT246" i="1"/>
  <c r="FT177" i="1"/>
  <c r="HF205" i="1"/>
  <c r="HF200" i="1"/>
  <c r="HF166" i="1"/>
  <c r="HF246" i="1"/>
  <c r="HF177" i="1"/>
  <c r="HG205" i="1"/>
  <c r="HG200" i="1"/>
  <c r="HG166" i="1"/>
  <c r="HG246" i="1"/>
  <c r="HG177" i="1"/>
  <c r="HH205" i="1"/>
  <c r="HH200" i="1"/>
  <c r="HH166" i="1"/>
  <c r="HH246" i="1"/>
  <c r="HH177" i="1"/>
  <c r="HI205" i="1"/>
  <c r="HI200" i="1"/>
  <c r="HI166" i="1"/>
  <c r="HI246" i="1"/>
  <c r="HI177" i="1"/>
  <c r="HJ205" i="1"/>
  <c r="HJ200" i="1"/>
  <c r="HJ166" i="1"/>
  <c r="HJ246" i="1"/>
  <c r="HJ177" i="1"/>
  <c r="HK205" i="1"/>
  <c r="HK200" i="1"/>
  <c r="HK166" i="1"/>
  <c r="HK246" i="1"/>
  <c r="HK177" i="1"/>
  <c r="HL205" i="1"/>
  <c r="HL200" i="1"/>
  <c r="HL166" i="1"/>
  <c r="HL246" i="1"/>
  <c r="HL177" i="1"/>
  <c r="HM205" i="1"/>
  <c r="HM200" i="1"/>
  <c r="HM166" i="1"/>
  <c r="HM246" i="1"/>
  <c r="HM177" i="1"/>
  <c r="HN205" i="1"/>
  <c r="HN200" i="1"/>
  <c r="HN166" i="1"/>
  <c r="HN246" i="1"/>
  <c r="HN177" i="1"/>
  <c r="HO205" i="1"/>
  <c r="HO200" i="1"/>
  <c r="HO166" i="1"/>
  <c r="HO246" i="1"/>
  <c r="HO177" i="1"/>
  <c r="HP205" i="1"/>
  <c r="HP200" i="1"/>
  <c r="HP166" i="1"/>
  <c r="HP246" i="1"/>
  <c r="HP177" i="1"/>
  <c r="HQ205" i="1"/>
  <c r="HQ200" i="1"/>
  <c r="HQ166" i="1"/>
  <c r="HQ246" i="1"/>
  <c r="HQ177" i="1"/>
  <c r="HR205" i="1"/>
  <c r="HR200" i="1"/>
  <c r="HR166" i="1"/>
  <c r="HR246" i="1"/>
  <c r="HR177" i="1"/>
  <c r="HS205" i="1"/>
  <c r="HS200" i="1"/>
  <c r="HS166" i="1"/>
  <c r="HS246" i="1"/>
  <c r="HS177" i="1"/>
  <c r="HT205" i="1"/>
  <c r="HT200" i="1"/>
  <c r="HT166" i="1"/>
  <c r="HT246" i="1"/>
  <c r="HT177" i="1"/>
  <c r="HU205" i="1"/>
  <c r="HU200" i="1"/>
  <c r="HU166" i="1"/>
  <c r="HU246" i="1"/>
  <c r="HU177" i="1"/>
  <c r="IE205" i="1"/>
  <c r="IE200" i="1"/>
  <c r="IE166" i="1"/>
  <c r="IE246" i="1"/>
  <c r="IE177" i="1"/>
  <c r="IF205" i="1"/>
  <c r="IF200" i="1"/>
  <c r="IF166" i="1"/>
  <c r="IF246" i="1"/>
  <c r="IF177" i="1"/>
  <c r="IG205" i="1"/>
  <c r="IG200" i="1"/>
  <c r="IG166" i="1"/>
  <c r="IG246" i="1"/>
  <c r="IG177" i="1"/>
  <c r="IH205" i="1"/>
  <c r="IH200" i="1"/>
  <c r="IH166" i="1"/>
  <c r="IH246" i="1"/>
  <c r="IH177" i="1"/>
  <c r="II205" i="1"/>
  <c r="II200" i="1"/>
  <c r="II166" i="1"/>
  <c r="II246" i="1"/>
  <c r="II177" i="1"/>
  <c r="IJ205" i="1"/>
  <c r="IJ200" i="1"/>
  <c r="IJ166" i="1"/>
  <c r="IJ246" i="1"/>
  <c r="IJ177" i="1"/>
  <c r="IK205" i="1"/>
  <c r="IK200" i="1"/>
  <c r="IK166" i="1"/>
  <c r="IK246" i="1"/>
  <c r="IK177" i="1"/>
  <c r="IL205" i="1"/>
  <c r="IL200" i="1"/>
  <c r="IL166" i="1"/>
  <c r="IL246" i="1"/>
  <c r="IL177" i="1"/>
  <c r="IM205" i="1"/>
  <c r="IM200" i="1"/>
  <c r="IM166" i="1"/>
  <c r="IM246" i="1"/>
  <c r="IM177" i="1"/>
  <c r="IN205" i="1"/>
  <c r="IN200" i="1"/>
  <c r="IN166" i="1"/>
  <c r="IN246" i="1"/>
  <c r="IN177" i="1"/>
  <c r="IO205" i="1"/>
  <c r="IO200" i="1"/>
  <c r="IO166" i="1"/>
  <c r="IO246" i="1"/>
  <c r="IO177" i="1"/>
  <c r="IP205" i="1"/>
  <c r="IP200" i="1"/>
  <c r="IP166" i="1"/>
  <c r="IP246" i="1"/>
  <c r="IP177" i="1"/>
  <c r="IQ205" i="1"/>
  <c r="IQ200" i="1"/>
  <c r="IQ166" i="1"/>
  <c r="IQ246" i="1"/>
  <c r="IQ177" i="1"/>
  <c r="IR205" i="1"/>
  <c r="IR200" i="1"/>
  <c r="IR166" i="1"/>
  <c r="IR246" i="1"/>
  <c r="IR177" i="1"/>
  <c r="IS205" i="1"/>
  <c r="IS200" i="1"/>
  <c r="IS166" i="1"/>
  <c r="IS246" i="1"/>
  <c r="IS177" i="1"/>
  <c r="IT205" i="1"/>
  <c r="IT200" i="1"/>
  <c r="IT166" i="1"/>
  <c r="IT246" i="1"/>
  <c r="IT177" i="1"/>
  <c r="JD205" i="1"/>
  <c r="JD200" i="1"/>
  <c r="JD166" i="1"/>
  <c r="JD246" i="1"/>
  <c r="JD177" i="1"/>
  <c r="JE205" i="1"/>
  <c r="JE200" i="1"/>
  <c r="JE166" i="1"/>
  <c r="JE246" i="1"/>
  <c r="JE177" i="1"/>
  <c r="JF205" i="1"/>
  <c r="JF200" i="1"/>
  <c r="JF166" i="1"/>
  <c r="JF246" i="1"/>
  <c r="JF177" i="1"/>
  <c r="JG205" i="1"/>
  <c r="JG200" i="1"/>
  <c r="JG166" i="1"/>
  <c r="JG246" i="1"/>
  <c r="JG177" i="1"/>
  <c r="JH205" i="1"/>
  <c r="JH200" i="1"/>
  <c r="JH166" i="1"/>
  <c r="JH246" i="1"/>
  <c r="JH177" i="1"/>
  <c r="JI205" i="1"/>
  <c r="JI200" i="1"/>
  <c r="JI166" i="1"/>
  <c r="JI246" i="1"/>
  <c r="JI177" i="1"/>
  <c r="JJ205" i="1"/>
  <c r="JJ200" i="1"/>
  <c r="JJ166" i="1"/>
  <c r="JJ246" i="1"/>
  <c r="JJ177" i="1"/>
  <c r="JK205" i="1"/>
  <c r="JK200" i="1"/>
  <c r="JK166" i="1"/>
  <c r="JK246" i="1"/>
  <c r="JK177" i="1"/>
  <c r="JL205" i="1"/>
  <c r="JL200" i="1"/>
  <c r="JL166" i="1"/>
  <c r="JL246" i="1"/>
  <c r="JL177" i="1"/>
  <c r="JM205" i="1"/>
  <c r="JM200" i="1"/>
  <c r="JM166" i="1"/>
  <c r="JM246" i="1"/>
  <c r="JM177" i="1"/>
  <c r="JN205" i="1"/>
  <c r="JN200" i="1"/>
  <c r="JN166" i="1"/>
  <c r="JN246" i="1"/>
  <c r="JN177" i="1"/>
  <c r="JO205" i="1"/>
  <c r="JO200" i="1"/>
  <c r="JO166" i="1"/>
  <c r="JO246" i="1"/>
  <c r="JO177" i="1"/>
  <c r="JP205" i="1"/>
  <c r="JP200" i="1"/>
  <c r="JP166" i="1"/>
  <c r="JP246" i="1"/>
  <c r="JP177" i="1"/>
  <c r="JQ205" i="1"/>
  <c r="JQ200" i="1"/>
  <c r="JQ166" i="1"/>
  <c r="JQ246" i="1"/>
  <c r="JQ177" i="1"/>
  <c r="JR205" i="1"/>
  <c r="JR200" i="1"/>
  <c r="JR166" i="1"/>
  <c r="JR246" i="1"/>
  <c r="JR177" i="1"/>
  <c r="JS205" i="1"/>
  <c r="JS200" i="1"/>
  <c r="JS166" i="1"/>
  <c r="JS246" i="1"/>
  <c r="JS177" i="1"/>
  <c r="JT205" i="1"/>
  <c r="JT200" i="1"/>
  <c r="JT166" i="1"/>
  <c r="JT246" i="1"/>
  <c r="JT177" i="1"/>
  <c r="KD205" i="1"/>
  <c r="KD200" i="1"/>
  <c r="KD166" i="1"/>
  <c r="KD246" i="1"/>
  <c r="KD177" i="1"/>
  <c r="KE205" i="1"/>
  <c r="KE200" i="1"/>
  <c r="KE166" i="1"/>
  <c r="KE246" i="1"/>
  <c r="KE177" i="1"/>
  <c r="KF205" i="1"/>
  <c r="KF200" i="1"/>
  <c r="KF166" i="1"/>
  <c r="KF246" i="1"/>
  <c r="KF177" i="1"/>
  <c r="KG205" i="1"/>
  <c r="KG200" i="1"/>
  <c r="KG166" i="1"/>
  <c r="KG246" i="1"/>
  <c r="KG177" i="1"/>
  <c r="KH205" i="1"/>
  <c r="KH200" i="1"/>
  <c r="KH166" i="1"/>
  <c r="KH246" i="1"/>
  <c r="KH177" i="1"/>
  <c r="KI205" i="1"/>
  <c r="KI200" i="1"/>
  <c r="KI166" i="1"/>
  <c r="KI246" i="1"/>
  <c r="KI177" i="1"/>
  <c r="KJ205" i="1"/>
  <c r="KJ200" i="1"/>
  <c r="KJ166" i="1"/>
  <c r="KJ246" i="1"/>
  <c r="KJ177" i="1"/>
  <c r="KK205" i="1"/>
  <c r="KK200" i="1"/>
  <c r="KK166" i="1"/>
  <c r="KK246" i="1"/>
  <c r="KK177" i="1"/>
  <c r="KL205" i="1"/>
  <c r="KL200" i="1"/>
  <c r="KL166" i="1"/>
  <c r="KL246" i="1"/>
  <c r="KL177" i="1"/>
  <c r="KM205" i="1"/>
  <c r="KM200" i="1"/>
  <c r="KM166" i="1"/>
  <c r="KM246" i="1"/>
  <c r="KM177" i="1"/>
  <c r="KN205" i="1"/>
  <c r="KN200" i="1"/>
  <c r="KN166" i="1"/>
  <c r="KN246" i="1"/>
  <c r="KN177" i="1"/>
  <c r="KO205" i="1"/>
  <c r="KO200" i="1"/>
  <c r="KO166" i="1"/>
  <c r="KO246" i="1"/>
  <c r="KO177" i="1"/>
  <c r="KP205" i="1"/>
  <c r="KP200" i="1"/>
  <c r="KP166" i="1"/>
  <c r="KP246" i="1"/>
  <c r="KP177" i="1"/>
  <c r="KQ205" i="1"/>
  <c r="KQ200" i="1"/>
  <c r="KQ166" i="1"/>
  <c r="KQ246" i="1"/>
  <c r="KQ177" i="1"/>
  <c r="KR205" i="1"/>
  <c r="KR200" i="1"/>
  <c r="KR166" i="1"/>
  <c r="KR246" i="1"/>
  <c r="KR177" i="1"/>
  <c r="KS205" i="1"/>
  <c r="KS200" i="1"/>
  <c r="KS166" i="1"/>
  <c r="KS246" i="1"/>
  <c r="KS177" i="1"/>
  <c r="KT205" i="1"/>
  <c r="KT200" i="1"/>
  <c r="KT166" i="1"/>
  <c r="KT246" i="1"/>
  <c r="KT177" i="1"/>
  <c r="LD205" i="1"/>
  <c r="LD200" i="1"/>
  <c r="LD166" i="1"/>
  <c r="LD246" i="1"/>
  <c r="LD177" i="1"/>
  <c r="LE205" i="1"/>
  <c r="LE200" i="1"/>
  <c r="LE166" i="1"/>
  <c r="LE246" i="1"/>
  <c r="LE177" i="1"/>
  <c r="LF205" i="1"/>
  <c r="LF200" i="1"/>
  <c r="LF166" i="1"/>
  <c r="LF246" i="1"/>
  <c r="LF177" i="1"/>
  <c r="LG205" i="1"/>
  <c r="LG200" i="1"/>
  <c r="LG166" i="1"/>
  <c r="LG246" i="1"/>
  <c r="LG177" i="1"/>
  <c r="LH205" i="1"/>
  <c r="LH200" i="1"/>
  <c r="LH166" i="1"/>
  <c r="LH246" i="1"/>
  <c r="LH177" i="1"/>
  <c r="LI205" i="1"/>
  <c r="LI200" i="1"/>
  <c r="LI166" i="1"/>
  <c r="LI246" i="1"/>
  <c r="LI177" i="1"/>
  <c r="LJ205" i="1"/>
  <c r="LJ200" i="1"/>
  <c r="LJ166" i="1"/>
  <c r="LJ246" i="1"/>
  <c r="LJ177" i="1"/>
  <c r="LK205" i="1"/>
  <c r="LK200" i="1"/>
  <c r="LK166" i="1"/>
  <c r="LK246" i="1"/>
  <c r="LK177" i="1"/>
  <c r="LL205" i="1"/>
  <c r="LL200" i="1"/>
  <c r="LL166" i="1"/>
  <c r="LL246" i="1"/>
  <c r="LL177" i="1"/>
  <c r="LM205" i="1"/>
  <c r="LM200" i="1"/>
  <c r="LM166" i="1"/>
  <c r="LM246" i="1"/>
  <c r="LM177" i="1"/>
  <c r="LN205" i="1"/>
  <c r="LN200" i="1"/>
  <c r="LN166" i="1"/>
  <c r="LN246" i="1"/>
  <c r="LN177" i="1"/>
  <c r="LO205" i="1"/>
  <c r="LO200" i="1"/>
  <c r="LO166" i="1"/>
  <c r="LO246" i="1"/>
  <c r="LO177" i="1"/>
  <c r="LP205" i="1"/>
  <c r="LP200" i="1"/>
  <c r="LP166" i="1"/>
  <c r="LP246" i="1"/>
  <c r="LP177" i="1"/>
  <c r="LQ205" i="1"/>
  <c r="LQ200" i="1"/>
  <c r="LQ166" i="1"/>
  <c r="LQ246" i="1"/>
  <c r="LQ177" i="1"/>
  <c r="LR205" i="1"/>
  <c r="LR200" i="1"/>
  <c r="LR166" i="1"/>
  <c r="LR246" i="1"/>
  <c r="LR177" i="1"/>
  <c r="LS205" i="1"/>
  <c r="LS200" i="1"/>
  <c r="LS166" i="1"/>
  <c r="LS246" i="1"/>
  <c r="LS177" i="1"/>
  <c r="LT205" i="1"/>
  <c r="LT200" i="1"/>
  <c r="LT166" i="1"/>
  <c r="LT246" i="1"/>
  <c r="LT177" i="1"/>
  <c r="MD205" i="1"/>
  <c r="MD200" i="1"/>
  <c r="MD166" i="1"/>
  <c r="MD246" i="1"/>
  <c r="MD177" i="1"/>
  <c r="ME205" i="1"/>
  <c r="ME200" i="1"/>
  <c r="ME166" i="1"/>
  <c r="ME246" i="1"/>
  <c r="ME177" i="1"/>
  <c r="MF205" i="1"/>
  <c r="MF200" i="1"/>
  <c r="MF166" i="1"/>
  <c r="MF246" i="1"/>
  <c r="MF177" i="1"/>
  <c r="MG205" i="1"/>
  <c r="MG200" i="1"/>
  <c r="MG166" i="1"/>
  <c r="MG246" i="1"/>
  <c r="MG177" i="1"/>
  <c r="MH205" i="1"/>
  <c r="MH200" i="1"/>
  <c r="MH166" i="1"/>
  <c r="MH246" i="1"/>
  <c r="MH177" i="1"/>
  <c r="MI205" i="1"/>
  <c r="MI200" i="1"/>
  <c r="MI166" i="1"/>
  <c r="MI246" i="1"/>
  <c r="MI177" i="1"/>
  <c r="MJ205" i="1"/>
  <c r="MJ200" i="1"/>
  <c r="MJ166" i="1"/>
  <c r="MJ246" i="1"/>
  <c r="MJ177" i="1"/>
  <c r="MK205" i="1"/>
  <c r="MK200" i="1"/>
  <c r="MK166" i="1"/>
  <c r="MK246" i="1"/>
  <c r="MK177" i="1"/>
  <c r="ML205" i="1"/>
  <c r="ML200" i="1"/>
  <c r="ML166" i="1"/>
  <c r="ML246" i="1"/>
  <c r="ML177" i="1"/>
  <c r="MM205" i="1"/>
  <c r="MM200" i="1"/>
  <c r="MM166" i="1"/>
  <c r="MM246" i="1"/>
  <c r="MM177" i="1"/>
  <c r="MN205" i="1"/>
  <c r="MN200" i="1"/>
  <c r="MN166" i="1"/>
  <c r="MN246" i="1"/>
  <c r="MN177" i="1"/>
  <c r="MO205" i="1"/>
  <c r="MO200" i="1"/>
  <c r="MO166" i="1"/>
  <c r="MO246" i="1"/>
  <c r="MO177" i="1"/>
  <c r="MP205" i="1"/>
  <c r="MP200" i="1"/>
  <c r="MP166" i="1"/>
  <c r="MP246" i="1"/>
  <c r="MP177" i="1"/>
  <c r="MQ205" i="1"/>
  <c r="MQ200" i="1"/>
  <c r="MQ166" i="1"/>
  <c r="MQ246" i="1"/>
  <c r="MQ177" i="1"/>
  <c r="MR205" i="1"/>
  <c r="MR200" i="1"/>
  <c r="MR166" i="1"/>
  <c r="MR246" i="1"/>
  <c r="MR177" i="1"/>
  <c r="MS205" i="1"/>
  <c r="MS200" i="1"/>
  <c r="MS166" i="1"/>
  <c r="MS246" i="1"/>
  <c r="MS177" i="1"/>
  <c r="MT205" i="1"/>
  <c r="MT200" i="1"/>
  <c r="MT166" i="1"/>
  <c r="MT246" i="1"/>
  <c r="MT177" i="1"/>
  <c r="FX3" i="1"/>
  <c r="FX4" i="1"/>
  <c r="FX5" i="1"/>
  <c r="FX6" i="1"/>
  <c r="FX7" i="1"/>
  <c r="FX8" i="1"/>
  <c r="FX9" i="1"/>
  <c r="FX10" i="1"/>
  <c r="FX11" i="1"/>
  <c r="FX12" i="1"/>
  <c r="FX13" i="1"/>
  <c r="FX14" i="1"/>
  <c r="FX15" i="1"/>
  <c r="FX16" i="1"/>
  <c r="FX17" i="1"/>
  <c r="FX18" i="1"/>
  <c r="FX19" i="1"/>
  <c r="FX20" i="1"/>
  <c r="FX21" i="1"/>
  <c r="FX22" i="1"/>
  <c r="FX23" i="1"/>
  <c r="FX24" i="1"/>
  <c r="FX25" i="1"/>
  <c r="FX26" i="1"/>
  <c r="FX27" i="1"/>
  <c r="FX28" i="1"/>
  <c r="FX29" i="1"/>
  <c r="FX30" i="1"/>
  <c r="FX31" i="1"/>
  <c r="FX32" i="1"/>
  <c r="FX33" i="1"/>
  <c r="FX34" i="1"/>
  <c r="FX35" i="1"/>
  <c r="FX36" i="1"/>
  <c r="FX37" i="1"/>
  <c r="FX38" i="1"/>
  <c r="FX39" i="1"/>
  <c r="FX40" i="1"/>
  <c r="FX41" i="1"/>
  <c r="FX42" i="1"/>
  <c r="FX114" i="1"/>
  <c r="FX44" i="1"/>
  <c r="FX45" i="1"/>
  <c r="FX46" i="1"/>
  <c r="FX47" i="1"/>
  <c r="FX48" i="1"/>
  <c r="FX49" i="1"/>
  <c r="FX50" i="1"/>
  <c r="FX51" i="1"/>
  <c r="FX263" i="1"/>
  <c r="FX105" i="1"/>
  <c r="FX52" i="1"/>
  <c r="FX53" i="1"/>
  <c r="FX54" i="1"/>
  <c r="FX55" i="1"/>
  <c r="FX56" i="1"/>
  <c r="FX57" i="1"/>
  <c r="FX58" i="1"/>
  <c r="FX59" i="1"/>
  <c r="FX60" i="1"/>
  <c r="FX61" i="1"/>
  <c r="FX62" i="1"/>
  <c r="FX63" i="1"/>
  <c r="FX64" i="1"/>
  <c r="FX65" i="1"/>
  <c r="FX66" i="1"/>
  <c r="FX67" i="1"/>
  <c r="FX68" i="1"/>
  <c r="FX69" i="1"/>
  <c r="FX70" i="1"/>
  <c r="FX71" i="1"/>
  <c r="FX72" i="1"/>
  <c r="FX73" i="1"/>
  <c r="FX74" i="1"/>
  <c r="FX75" i="1"/>
  <c r="FX76" i="1"/>
  <c r="FX77" i="1"/>
  <c r="FX78" i="1"/>
  <c r="FX79" i="1"/>
  <c r="FX80" i="1"/>
  <c r="FX81" i="1"/>
  <c r="FX82" i="1"/>
  <c r="FX83" i="1"/>
  <c r="FX84" i="1"/>
  <c r="FX85" i="1"/>
  <c r="FX86" i="1"/>
  <c r="FX87" i="1"/>
  <c r="FX88" i="1"/>
  <c r="FX89" i="1"/>
  <c r="FX90" i="1"/>
  <c r="FX91" i="1"/>
  <c r="FX93" i="1"/>
  <c r="FX94" i="1"/>
  <c r="FX95" i="1"/>
  <c r="FX96" i="1"/>
  <c r="FX97" i="1"/>
  <c r="FX98" i="1"/>
  <c r="FX99" i="1"/>
  <c r="FX100" i="1"/>
  <c r="FX101" i="1"/>
  <c r="FX102" i="1"/>
  <c r="FX103" i="1"/>
  <c r="FX113" i="1"/>
  <c r="FX104" i="1"/>
  <c r="FX106" i="1"/>
  <c r="FX107" i="1"/>
  <c r="FX108" i="1"/>
  <c r="FX109" i="1"/>
  <c r="FX110" i="1"/>
  <c r="FX111" i="1"/>
  <c r="FX115" i="1"/>
  <c r="FX116" i="1"/>
  <c r="FX117" i="1"/>
  <c r="FX118" i="1"/>
  <c r="FX119" i="1"/>
  <c r="FX120" i="1"/>
  <c r="FX121" i="1"/>
  <c r="FX122" i="1"/>
  <c r="FX123" i="1"/>
  <c r="FX124" i="1"/>
  <c r="FX125" i="1"/>
  <c r="FX126" i="1"/>
  <c r="FX127" i="1"/>
  <c r="FX128" i="1"/>
  <c r="FX129" i="1"/>
  <c r="FX130" i="1"/>
  <c r="FX131" i="1"/>
  <c r="FX132" i="1"/>
  <c r="FX133" i="1"/>
  <c r="FX134" i="1"/>
  <c r="FX135" i="1"/>
  <c r="FX137" i="1"/>
  <c r="FX138" i="1"/>
  <c r="FX139" i="1"/>
  <c r="FX140" i="1"/>
  <c r="FX141" i="1"/>
  <c r="FX142" i="1"/>
  <c r="FX143" i="1"/>
  <c r="FX144" i="1"/>
  <c r="FX145" i="1"/>
  <c r="FX146" i="1"/>
  <c r="FX147" i="1"/>
  <c r="FX148" i="1"/>
  <c r="FX149" i="1"/>
  <c r="FX150" i="1"/>
  <c r="FX151" i="1"/>
  <c r="FX152" i="1"/>
  <c r="FX153" i="1"/>
  <c r="FX154" i="1"/>
  <c r="FX155" i="1"/>
  <c r="FX156" i="1"/>
  <c r="FX157" i="1"/>
  <c r="FX158" i="1"/>
  <c r="FX159" i="1"/>
  <c r="FX160" i="1"/>
  <c r="FX161" i="1"/>
  <c r="FX162" i="1"/>
  <c r="FX163" i="1"/>
  <c r="FX164" i="1"/>
  <c r="FX165" i="1"/>
  <c r="FX167" i="1"/>
  <c r="FX168" i="1"/>
  <c r="FX169" i="1"/>
  <c r="FX170" i="1"/>
  <c r="FX171" i="1"/>
  <c r="FX172" i="1"/>
  <c r="FX173" i="1"/>
  <c r="FX174" i="1"/>
  <c r="FX175" i="1"/>
  <c r="FX176" i="1"/>
  <c r="FX178" i="1"/>
  <c r="FX179" i="1"/>
  <c r="FX180" i="1"/>
  <c r="FX181" i="1"/>
  <c r="FX182" i="1"/>
  <c r="FX183" i="1"/>
  <c r="FX184" i="1"/>
  <c r="FX185" i="1"/>
  <c r="FX186" i="1"/>
  <c r="FX187" i="1"/>
  <c r="FX188" i="1"/>
  <c r="FX189" i="1"/>
  <c r="FX190" i="1"/>
  <c r="FX191" i="1"/>
  <c r="FX192" i="1"/>
  <c r="FX193" i="1"/>
  <c r="FX194" i="1"/>
  <c r="FX195" i="1"/>
  <c r="FX196" i="1"/>
  <c r="FX197" i="1"/>
  <c r="FX198" i="1"/>
  <c r="FX199" i="1"/>
  <c r="FX201" i="1"/>
  <c r="FX203" i="1"/>
  <c r="FX204" i="1"/>
  <c r="FX206" i="1"/>
  <c r="FX324" i="1"/>
  <c r="FX207" i="1"/>
  <c r="FX296" i="1"/>
  <c r="FX209" i="1"/>
  <c r="FX210" i="1"/>
  <c r="FX211" i="1"/>
  <c r="FX212" i="1"/>
  <c r="FX213" i="1"/>
  <c r="FX214" i="1"/>
  <c r="FX215" i="1"/>
  <c r="FX216" i="1"/>
  <c r="FX217" i="1"/>
  <c r="FX218" i="1"/>
  <c r="FX219" i="1"/>
  <c r="FX220" i="1"/>
  <c r="FX221" i="1"/>
  <c r="FX223" i="1"/>
  <c r="FX224" i="1"/>
  <c r="FX225" i="1"/>
  <c r="FX226" i="1"/>
  <c r="FX227" i="1"/>
  <c r="FX228" i="1"/>
  <c r="FX229" i="1"/>
  <c r="FX230" i="1"/>
  <c r="FX231" i="1"/>
  <c r="FX232" i="1"/>
  <c r="FX233" i="1"/>
  <c r="FX234" i="1"/>
  <c r="FX235" i="1"/>
  <c r="FX236" i="1"/>
  <c r="FX237" i="1"/>
  <c r="FX238" i="1"/>
  <c r="FX239" i="1"/>
  <c r="FX240" i="1"/>
  <c r="FX241" i="1"/>
  <c r="FX242" i="1"/>
  <c r="FX243" i="1"/>
  <c r="FX244" i="1"/>
  <c r="FX245" i="1"/>
  <c r="FX247" i="1"/>
  <c r="FX248" i="1"/>
  <c r="FX249" i="1"/>
  <c r="FX250" i="1"/>
  <c r="FX251" i="1"/>
  <c r="FX252" i="1"/>
  <c r="FX253" i="1"/>
  <c r="FX254" i="1"/>
  <c r="FX255" i="1"/>
  <c r="FX257" i="1"/>
  <c r="FX258" i="1"/>
  <c r="FX259" i="1"/>
  <c r="FX260" i="1"/>
  <c r="FX261" i="1"/>
  <c r="FX262" i="1"/>
  <c r="FX264" i="1"/>
  <c r="FX267" i="1"/>
  <c r="FX268" i="1"/>
  <c r="FX269" i="1"/>
  <c r="FX270" i="1"/>
  <c r="FX271" i="1"/>
  <c r="FX272" i="1"/>
  <c r="FX273" i="1"/>
  <c r="FX274" i="1"/>
  <c r="FX275" i="1"/>
  <c r="FX276" i="1"/>
  <c r="FX277" i="1"/>
  <c r="FX278" i="1"/>
  <c r="FX279" i="1"/>
  <c r="FX280" i="1"/>
  <c r="FX281" i="1"/>
  <c r="FX282" i="1"/>
  <c r="FX283" i="1"/>
  <c r="FX284" i="1"/>
  <c r="FX285" i="1"/>
  <c r="FX286" i="1"/>
  <c r="FX287" i="1"/>
  <c r="FX288" i="1"/>
  <c r="FX289" i="1"/>
  <c r="FX290" i="1"/>
  <c r="FX291" i="1"/>
  <c r="FX292" i="1"/>
  <c r="FX293" i="1"/>
  <c r="FX294" i="1"/>
  <c r="FX295" i="1"/>
  <c r="FX298" i="1"/>
  <c r="FX299" i="1"/>
  <c r="FX300" i="1"/>
  <c r="FX301" i="1"/>
  <c r="FX302" i="1"/>
  <c r="FX303" i="1"/>
  <c r="FX304" i="1"/>
  <c r="FX305" i="1"/>
  <c r="FX306" i="1"/>
  <c r="FX307" i="1"/>
  <c r="FX308" i="1"/>
  <c r="FX310" i="1"/>
  <c r="FX311" i="1"/>
  <c r="FX312" i="1"/>
  <c r="FX313" i="1"/>
  <c r="FX314" i="1"/>
  <c r="FX315" i="1"/>
  <c r="FX316" i="1"/>
  <c r="FX317" i="1"/>
  <c r="FX318" i="1"/>
  <c r="FX319" i="1"/>
  <c r="FX320" i="1"/>
  <c r="FX321" i="1"/>
  <c r="FX322" i="1"/>
  <c r="FX323" i="1"/>
  <c r="FX325" i="1"/>
  <c r="FX326" i="1"/>
  <c r="FX327" i="1"/>
  <c r="FX328" i="1"/>
  <c r="FW3" i="1"/>
  <c r="FW4" i="1"/>
  <c r="FW5" i="1"/>
  <c r="FW6" i="1"/>
  <c r="FW7" i="1"/>
  <c r="FW8" i="1"/>
  <c r="FW9" i="1"/>
  <c r="FW10" i="1"/>
  <c r="FW11" i="1"/>
  <c r="FW12" i="1"/>
  <c r="FW13" i="1"/>
  <c r="FW14" i="1"/>
  <c r="FW15" i="1"/>
  <c r="FW16" i="1"/>
  <c r="FW17" i="1"/>
  <c r="FW18" i="1"/>
  <c r="FW19" i="1"/>
  <c r="FW20" i="1"/>
  <c r="FW21" i="1"/>
  <c r="FW22" i="1"/>
  <c r="FW23" i="1"/>
  <c r="FW24" i="1"/>
  <c r="FW25" i="1"/>
  <c r="FW26" i="1"/>
  <c r="FW27" i="1"/>
  <c r="FW28" i="1"/>
  <c r="FW29" i="1"/>
  <c r="FW30" i="1"/>
  <c r="FW31" i="1"/>
  <c r="FW32" i="1"/>
  <c r="FW33" i="1"/>
  <c r="FW34" i="1"/>
  <c r="FW35" i="1"/>
  <c r="FW36" i="1"/>
  <c r="FW37" i="1"/>
  <c r="FW38" i="1"/>
  <c r="FW39" i="1"/>
  <c r="FW40" i="1"/>
  <c r="FW41" i="1"/>
  <c r="FW42" i="1"/>
  <c r="FW114" i="1"/>
  <c r="FW44" i="1"/>
  <c r="FW45" i="1"/>
  <c r="FW46" i="1"/>
  <c r="FW47" i="1"/>
  <c r="FW48" i="1"/>
  <c r="FW49" i="1"/>
  <c r="FW50" i="1"/>
  <c r="FW51" i="1"/>
  <c r="FW263" i="1"/>
  <c r="FW105" i="1"/>
  <c r="FW52" i="1"/>
  <c r="FW53" i="1"/>
  <c r="FW54" i="1"/>
  <c r="FW55" i="1"/>
  <c r="FW56" i="1"/>
  <c r="FW57" i="1"/>
  <c r="FW58" i="1"/>
  <c r="FW59" i="1"/>
  <c r="FW60" i="1"/>
  <c r="FW61" i="1"/>
  <c r="FW62" i="1"/>
  <c r="FW63" i="1"/>
  <c r="FW64" i="1"/>
  <c r="FW65" i="1"/>
  <c r="FW66" i="1"/>
  <c r="FW67" i="1"/>
  <c r="FW68" i="1"/>
  <c r="FW69" i="1"/>
  <c r="FW70" i="1"/>
  <c r="FW71" i="1"/>
  <c r="FW72" i="1"/>
  <c r="FW73" i="1"/>
  <c r="FW74" i="1"/>
  <c r="FW75" i="1"/>
  <c r="FW76" i="1"/>
  <c r="FW77" i="1"/>
  <c r="FW78" i="1"/>
  <c r="FW79" i="1"/>
  <c r="FW80" i="1"/>
  <c r="FW81" i="1"/>
  <c r="FW82" i="1"/>
  <c r="FW83" i="1"/>
  <c r="FW84" i="1"/>
  <c r="FW85" i="1"/>
  <c r="FW86" i="1"/>
  <c r="FW87" i="1"/>
  <c r="FW88" i="1"/>
  <c r="FW89" i="1"/>
  <c r="FW90" i="1"/>
  <c r="FW91" i="1"/>
  <c r="FW93" i="1"/>
  <c r="FW94" i="1"/>
  <c r="FW95" i="1"/>
  <c r="FW96" i="1"/>
  <c r="FW97" i="1"/>
  <c r="FW98" i="1"/>
  <c r="FW99" i="1"/>
  <c r="FW100" i="1"/>
  <c r="FW101" i="1"/>
  <c r="FW102" i="1"/>
  <c r="FW103" i="1"/>
  <c r="FW113" i="1"/>
  <c r="FW104" i="1"/>
  <c r="FW106" i="1"/>
  <c r="FW107" i="1"/>
  <c r="FW108" i="1"/>
  <c r="FW109" i="1"/>
  <c r="FW110" i="1"/>
  <c r="FW111" i="1"/>
  <c r="FW115" i="1"/>
  <c r="FW116" i="1"/>
  <c r="FW117" i="1"/>
  <c r="FW118" i="1"/>
  <c r="FW119" i="1"/>
  <c r="FW120" i="1"/>
  <c r="FW121" i="1"/>
  <c r="FW122" i="1"/>
  <c r="FW123" i="1"/>
  <c r="FW124" i="1"/>
  <c r="FW125" i="1"/>
  <c r="FW126" i="1"/>
  <c r="FW127" i="1"/>
  <c r="FW128" i="1"/>
  <c r="FW129" i="1"/>
  <c r="FW130" i="1"/>
  <c r="FW131" i="1"/>
  <c r="FW132" i="1"/>
  <c r="FW133" i="1"/>
  <c r="FW134" i="1"/>
  <c r="FW135" i="1"/>
  <c r="FW137" i="1"/>
  <c r="FW138" i="1"/>
  <c r="FW139" i="1"/>
  <c r="FW140" i="1"/>
  <c r="FW141" i="1"/>
  <c r="FW142" i="1"/>
  <c r="FW143" i="1"/>
  <c r="FW144" i="1"/>
  <c r="FW145" i="1"/>
  <c r="FW146" i="1"/>
  <c r="FW147" i="1"/>
  <c r="FW148" i="1"/>
  <c r="FW149" i="1"/>
  <c r="FW150" i="1"/>
  <c r="FW151" i="1"/>
  <c r="FW152" i="1"/>
  <c r="FW153" i="1"/>
  <c r="FW154" i="1"/>
  <c r="FW155" i="1"/>
  <c r="FW156" i="1"/>
  <c r="FW157" i="1"/>
  <c r="FW158" i="1"/>
  <c r="FW159" i="1"/>
  <c r="FW160" i="1"/>
  <c r="FW161" i="1"/>
  <c r="FW162" i="1"/>
  <c r="FW163" i="1"/>
  <c r="FW164" i="1"/>
  <c r="FW165" i="1"/>
  <c r="FW167" i="1"/>
  <c r="FW168" i="1"/>
  <c r="FW169" i="1"/>
  <c r="FW170" i="1"/>
  <c r="FW171" i="1"/>
  <c r="FW172" i="1"/>
  <c r="FW173" i="1"/>
  <c r="FW174" i="1"/>
  <c r="FW175" i="1"/>
  <c r="FW176" i="1"/>
  <c r="FW178" i="1"/>
  <c r="FW179" i="1"/>
  <c r="FW180" i="1"/>
  <c r="FW181" i="1"/>
  <c r="FW182" i="1"/>
  <c r="FW183" i="1"/>
  <c r="FW184" i="1"/>
  <c r="FW185" i="1"/>
  <c r="FW186" i="1"/>
  <c r="FW187" i="1"/>
  <c r="FW188" i="1"/>
  <c r="FW189" i="1"/>
  <c r="FW190" i="1"/>
  <c r="FW191" i="1"/>
  <c r="FW192" i="1"/>
  <c r="FW193" i="1"/>
  <c r="FW194" i="1"/>
  <c r="FW195" i="1"/>
  <c r="FW196" i="1"/>
  <c r="FW197" i="1"/>
  <c r="FW198" i="1"/>
  <c r="FW199" i="1"/>
  <c r="FW201" i="1"/>
  <c r="FW203" i="1"/>
  <c r="FW204" i="1"/>
  <c r="FW206" i="1"/>
  <c r="FW324" i="1"/>
  <c r="FW207" i="1"/>
  <c r="FW296" i="1"/>
  <c r="FW209" i="1"/>
  <c r="FW210" i="1"/>
  <c r="FW211" i="1"/>
  <c r="FW212" i="1"/>
  <c r="FW213" i="1"/>
  <c r="FW214" i="1"/>
  <c r="FW215" i="1"/>
  <c r="FW216" i="1"/>
  <c r="FW217" i="1"/>
  <c r="FW218" i="1"/>
  <c r="FW219" i="1"/>
  <c r="FW220" i="1"/>
  <c r="FW221" i="1"/>
  <c r="FW223" i="1"/>
  <c r="FW224" i="1"/>
  <c r="FW225" i="1"/>
  <c r="FW226" i="1"/>
  <c r="FW227" i="1"/>
  <c r="FW228" i="1"/>
  <c r="FW229" i="1"/>
  <c r="FW230" i="1"/>
  <c r="FW231" i="1"/>
  <c r="FW232" i="1"/>
  <c r="FW233" i="1"/>
  <c r="FW234" i="1"/>
  <c r="FW235" i="1"/>
  <c r="FW236" i="1"/>
  <c r="FW237" i="1"/>
  <c r="FW238" i="1"/>
  <c r="FW239" i="1"/>
  <c r="FW240" i="1"/>
  <c r="FW241" i="1"/>
  <c r="FW242" i="1"/>
  <c r="FW243" i="1"/>
  <c r="FW244" i="1"/>
  <c r="FW245" i="1"/>
  <c r="FW247" i="1"/>
  <c r="FW248" i="1"/>
  <c r="FW249" i="1"/>
  <c r="FW250" i="1"/>
  <c r="FW251" i="1"/>
  <c r="FW252" i="1"/>
  <c r="FW253" i="1"/>
  <c r="FW254" i="1"/>
  <c r="FW255" i="1"/>
  <c r="FW257" i="1"/>
  <c r="FW258" i="1"/>
  <c r="FW259" i="1"/>
  <c r="FW260" i="1"/>
  <c r="FW261" i="1"/>
  <c r="FW262" i="1"/>
  <c r="FW264" i="1"/>
  <c r="FW267" i="1"/>
  <c r="FW268" i="1"/>
  <c r="FW269" i="1"/>
  <c r="FW270" i="1"/>
  <c r="FW271" i="1"/>
  <c r="FW272" i="1"/>
  <c r="FW273" i="1"/>
  <c r="FW274" i="1"/>
  <c r="FW275" i="1"/>
  <c r="FW276" i="1"/>
  <c r="FW277" i="1"/>
  <c r="FW278" i="1"/>
  <c r="FW279" i="1"/>
  <c r="FW280" i="1"/>
  <c r="FW281" i="1"/>
  <c r="FW282" i="1"/>
  <c r="FW283" i="1"/>
  <c r="FW284" i="1"/>
  <c r="FW285" i="1"/>
  <c r="FW286" i="1"/>
  <c r="FW287" i="1"/>
  <c r="FW288" i="1"/>
  <c r="FW289" i="1"/>
  <c r="FW290" i="1"/>
  <c r="FW291" i="1"/>
  <c r="FW292" i="1"/>
  <c r="FW293" i="1"/>
  <c r="FW294" i="1"/>
  <c r="FW295" i="1"/>
  <c r="FW298" i="1"/>
  <c r="FW299" i="1"/>
  <c r="FW300" i="1"/>
  <c r="FW301" i="1"/>
  <c r="FW302" i="1"/>
  <c r="FW303" i="1"/>
  <c r="FW304" i="1"/>
  <c r="FW305" i="1"/>
  <c r="FW306" i="1"/>
  <c r="FW307" i="1"/>
  <c r="FW308" i="1"/>
  <c r="FW310" i="1"/>
  <c r="FW311" i="1"/>
  <c r="FW312" i="1"/>
  <c r="FW313" i="1"/>
  <c r="FW314" i="1"/>
  <c r="FW315" i="1"/>
  <c r="FW316" i="1"/>
  <c r="FW317" i="1"/>
  <c r="FW318" i="1"/>
  <c r="FW319" i="1"/>
  <c r="FW320" i="1"/>
  <c r="FW321" i="1"/>
  <c r="FW322" i="1"/>
  <c r="FW323" i="1"/>
  <c r="FW325" i="1"/>
  <c r="FW326" i="1"/>
  <c r="FW327" i="1"/>
  <c r="FW328" i="1"/>
  <c r="FV3" i="1"/>
  <c r="FV4" i="1"/>
  <c r="FV5" i="1"/>
  <c r="FV6" i="1"/>
  <c r="FV7" i="1"/>
  <c r="FV8" i="1"/>
  <c r="FV9" i="1"/>
  <c r="FV10" i="1"/>
  <c r="FV11" i="1"/>
  <c r="FV12" i="1"/>
  <c r="FV13" i="1"/>
  <c r="FV14" i="1"/>
  <c r="FV15" i="1"/>
  <c r="FV16" i="1"/>
  <c r="FV17" i="1"/>
  <c r="FV18" i="1"/>
  <c r="FV19" i="1"/>
  <c r="FV20" i="1"/>
  <c r="FV21" i="1"/>
  <c r="FV22" i="1"/>
  <c r="FV23" i="1"/>
  <c r="FV24" i="1"/>
  <c r="FV25" i="1"/>
  <c r="FV26" i="1"/>
  <c r="FV27" i="1"/>
  <c r="FV28" i="1"/>
  <c r="FV29" i="1"/>
  <c r="FV30" i="1"/>
  <c r="FV31" i="1"/>
  <c r="FV32" i="1"/>
  <c r="FV33" i="1"/>
  <c r="FV34" i="1"/>
  <c r="FV35" i="1"/>
  <c r="FV36" i="1"/>
  <c r="FV37" i="1"/>
  <c r="FV38" i="1"/>
  <c r="FV39" i="1"/>
  <c r="FV40" i="1"/>
  <c r="FV41" i="1"/>
  <c r="FV42" i="1"/>
  <c r="FV114" i="1"/>
  <c r="FV44" i="1"/>
  <c r="FV45" i="1"/>
  <c r="FV46" i="1"/>
  <c r="FV47" i="1"/>
  <c r="FV48" i="1"/>
  <c r="FV49" i="1"/>
  <c r="FV50" i="1"/>
  <c r="FV51" i="1"/>
  <c r="FV263" i="1"/>
  <c r="FV105" i="1"/>
  <c r="FV52" i="1"/>
  <c r="FV53" i="1"/>
  <c r="FV54" i="1"/>
  <c r="FV55" i="1"/>
  <c r="FV56" i="1"/>
  <c r="FV57" i="1"/>
  <c r="FV58" i="1"/>
  <c r="FV59" i="1"/>
  <c r="FV60" i="1"/>
  <c r="FV61" i="1"/>
  <c r="FV62" i="1"/>
  <c r="FV63" i="1"/>
  <c r="FV64" i="1"/>
  <c r="FV65" i="1"/>
  <c r="FV66" i="1"/>
  <c r="FV67" i="1"/>
  <c r="FV68" i="1"/>
  <c r="FV69" i="1"/>
  <c r="FV70" i="1"/>
  <c r="FV71" i="1"/>
  <c r="FV72" i="1"/>
  <c r="FV73" i="1"/>
  <c r="FV74" i="1"/>
  <c r="FV75" i="1"/>
  <c r="FV76" i="1"/>
  <c r="FV77" i="1"/>
  <c r="FV78" i="1"/>
  <c r="FV79" i="1"/>
  <c r="FV80" i="1"/>
  <c r="FV81" i="1"/>
  <c r="FV82" i="1"/>
  <c r="FV83" i="1"/>
  <c r="FV84" i="1"/>
  <c r="FV85" i="1"/>
  <c r="FV86" i="1"/>
  <c r="FV87" i="1"/>
  <c r="FV88" i="1"/>
  <c r="FV89" i="1"/>
  <c r="FV90" i="1"/>
  <c r="FV91" i="1"/>
  <c r="FV93" i="1"/>
  <c r="FV94" i="1"/>
  <c r="FV95" i="1"/>
  <c r="FV96" i="1"/>
  <c r="FV97" i="1"/>
  <c r="FV98" i="1"/>
  <c r="FV99" i="1"/>
  <c r="FV100" i="1"/>
  <c r="FV101" i="1"/>
  <c r="FV102" i="1"/>
  <c r="FV103" i="1"/>
  <c r="FV113" i="1"/>
  <c r="FV104" i="1"/>
  <c r="FV106" i="1"/>
  <c r="FV107" i="1"/>
  <c r="FV108" i="1"/>
  <c r="FV109" i="1"/>
  <c r="FV110" i="1"/>
  <c r="FV111" i="1"/>
  <c r="FV115" i="1"/>
  <c r="FV116" i="1"/>
  <c r="FV117" i="1"/>
  <c r="FV118" i="1"/>
  <c r="FV119" i="1"/>
  <c r="FV120" i="1"/>
  <c r="FU3" i="1"/>
  <c r="FU4" i="1"/>
  <c r="FU5" i="1"/>
  <c r="FU6" i="1"/>
  <c r="FU7" i="1"/>
  <c r="FU8" i="1"/>
  <c r="FU9" i="1"/>
  <c r="FU10" i="1"/>
  <c r="FU11" i="1"/>
  <c r="FU12" i="1"/>
  <c r="FU13" i="1"/>
  <c r="FU14" i="1"/>
  <c r="FU15" i="1"/>
  <c r="FU16" i="1"/>
  <c r="FU17" i="1"/>
  <c r="FU18" i="1"/>
  <c r="FU19" i="1"/>
  <c r="FU20" i="1"/>
  <c r="FU21" i="1"/>
  <c r="FU22" i="1"/>
  <c r="FU23" i="1"/>
  <c r="FU24" i="1"/>
  <c r="FU25" i="1"/>
  <c r="FU26" i="1"/>
  <c r="FU27" i="1"/>
  <c r="FU28" i="1"/>
  <c r="FU29" i="1"/>
  <c r="FU30" i="1"/>
  <c r="FU31" i="1"/>
  <c r="FU32" i="1"/>
  <c r="FU33" i="1"/>
  <c r="FU34" i="1"/>
  <c r="FU35" i="1"/>
  <c r="FU36" i="1"/>
  <c r="FU37" i="1"/>
  <c r="FU38" i="1"/>
  <c r="FU39" i="1"/>
  <c r="FU40" i="1"/>
  <c r="FU41" i="1"/>
  <c r="FU42" i="1"/>
  <c r="FU114" i="1"/>
  <c r="FU44" i="1"/>
  <c r="FU45" i="1"/>
  <c r="FU46" i="1"/>
  <c r="FU47" i="1"/>
  <c r="FU48" i="1"/>
  <c r="FU49" i="1"/>
  <c r="FU50" i="1"/>
  <c r="FU51" i="1"/>
  <c r="FU263" i="1"/>
  <c r="FU105" i="1"/>
  <c r="FU52" i="1"/>
  <c r="FU53" i="1"/>
  <c r="FU54" i="1"/>
  <c r="FU55" i="1"/>
  <c r="FU56" i="1"/>
  <c r="FU57" i="1"/>
  <c r="FU58" i="1"/>
  <c r="FU59" i="1"/>
  <c r="FU60" i="1"/>
  <c r="FU61" i="1"/>
  <c r="FU62" i="1"/>
  <c r="FU63" i="1"/>
  <c r="FU64" i="1"/>
  <c r="FU65" i="1"/>
  <c r="FU66" i="1"/>
  <c r="FU67" i="1"/>
  <c r="FU68" i="1"/>
  <c r="FU69" i="1"/>
  <c r="FU70" i="1"/>
  <c r="FU71" i="1"/>
  <c r="FU72" i="1"/>
  <c r="FU73" i="1"/>
  <c r="FU74" i="1"/>
  <c r="FU75" i="1"/>
  <c r="FU76" i="1"/>
  <c r="FU77" i="1"/>
  <c r="FU78" i="1"/>
  <c r="FU79" i="1"/>
  <c r="FU80" i="1"/>
  <c r="FU81" i="1"/>
  <c r="FU82" i="1"/>
  <c r="FU83" i="1"/>
  <c r="FU84" i="1"/>
  <c r="FU85" i="1"/>
  <c r="FU86" i="1"/>
  <c r="FU87" i="1"/>
  <c r="FU88" i="1"/>
  <c r="FU89" i="1"/>
  <c r="FU90" i="1"/>
  <c r="FU91" i="1"/>
  <c r="FU93" i="1"/>
  <c r="FU94" i="1"/>
  <c r="FU95" i="1"/>
  <c r="FU96" i="1"/>
  <c r="FU97" i="1"/>
  <c r="FU98" i="1"/>
  <c r="FU99" i="1"/>
  <c r="FU100" i="1"/>
  <c r="FU101" i="1"/>
  <c r="FU102" i="1"/>
  <c r="FU103" i="1"/>
  <c r="FU113" i="1"/>
  <c r="FU104" i="1"/>
  <c r="FU106" i="1"/>
  <c r="FU107" i="1"/>
  <c r="FU108" i="1"/>
  <c r="FU109" i="1"/>
  <c r="FU110" i="1"/>
  <c r="FU111" i="1"/>
  <c r="FU115" i="1"/>
  <c r="FU116" i="1"/>
  <c r="FU117" i="1"/>
  <c r="FU118" i="1"/>
  <c r="FU119" i="1"/>
  <c r="FU120" i="1"/>
  <c r="FU121" i="1"/>
  <c r="FU122" i="1"/>
  <c r="FU123" i="1"/>
  <c r="FU124" i="1"/>
  <c r="FU125" i="1"/>
  <c r="FU126" i="1"/>
  <c r="FU127" i="1"/>
  <c r="FU128" i="1"/>
  <c r="FU129" i="1"/>
  <c r="FU130" i="1"/>
  <c r="FU131" i="1"/>
  <c r="FU132" i="1"/>
  <c r="FU133" i="1"/>
  <c r="FU134" i="1"/>
  <c r="FU135" i="1"/>
  <c r="FU137" i="1"/>
  <c r="FU138" i="1"/>
  <c r="FU139" i="1"/>
  <c r="FU140" i="1"/>
  <c r="FU141" i="1"/>
  <c r="FU142" i="1"/>
  <c r="FU143" i="1"/>
  <c r="FU144" i="1"/>
  <c r="FU145" i="1"/>
  <c r="FU146" i="1"/>
  <c r="FU147" i="1"/>
  <c r="FU148" i="1"/>
  <c r="FU149" i="1"/>
  <c r="FU150" i="1"/>
  <c r="FU151" i="1"/>
  <c r="FU152" i="1"/>
  <c r="FU153" i="1"/>
  <c r="FU154" i="1"/>
  <c r="FU155" i="1"/>
  <c r="FU156" i="1"/>
  <c r="FU157" i="1"/>
  <c r="FU158" i="1"/>
  <c r="FU159" i="1"/>
  <c r="FU160" i="1"/>
  <c r="FU161" i="1"/>
  <c r="FU162" i="1"/>
  <c r="FU163" i="1"/>
  <c r="FU164" i="1"/>
  <c r="FU165" i="1"/>
  <c r="FU167" i="1"/>
  <c r="FU168" i="1"/>
  <c r="FU169" i="1"/>
  <c r="FU170" i="1"/>
  <c r="FU171" i="1"/>
  <c r="FU172" i="1"/>
  <c r="FU173" i="1"/>
  <c r="FU174" i="1"/>
  <c r="FU175" i="1"/>
  <c r="FU176" i="1"/>
  <c r="FU178" i="1"/>
  <c r="FU179" i="1"/>
  <c r="FU180" i="1"/>
  <c r="FU181" i="1"/>
  <c r="FU182" i="1"/>
  <c r="FU183" i="1"/>
  <c r="FU184" i="1"/>
  <c r="FU185" i="1"/>
  <c r="FU186" i="1"/>
  <c r="FU187" i="1"/>
  <c r="FU188" i="1"/>
  <c r="FU189" i="1"/>
  <c r="FU190" i="1"/>
  <c r="FU191" i="1"/>
  <c r="FU192" i="1"/>
  <c r="FU193" i="1"/>
  <c r="FU194" i="1"/>
  <c r="FU195" i="1"/>
  <c r="FU196" i="1"/>
  <c r="FU197" i="1"/>
  <c r="FU198" i="1"/>
  <c r="FU199" i="1"/>
  <c r="FU201" i="1"/>
  <c r="FU203" i="1"/>
  <c r="FU204" i="1"/>
  <c r="FU206" i="1"/>
  <c r="FU324" i="1"/>
  <c r="FU207" i="1"/>
  <c r="FU296" i="1"/>
  <c r="FU209" i="1"/>
  <c r="FU210" i="1"/>
  <c r="FU211" i="1"/>
  <c r="FU212" i="1"/>
  <c r="FU213" i="1"/>
  <c r="FU214" i="1"/>
  <c r="FU215" i="1"/>
  <c r="FU216" i="1"/>
  <c r="FU217" i="1"/>
  <c r="FU218" i="1"/>
  <c r="FU219" i="1"/>
  <c r="FU220" i="1"/>
  <c r="FU221" i="1"/>
  <c r="FU223" i="1"/>
  <c r="FU224" i="1"/>
  <c r="FU225" i="1"/>
  <c r="FU226" i="1"/>
  <c r="FU227" i="1"/>
  <c r="FU228" i="1"/>
  <c r="FU229" i="1"/>
  <c r="FU230" i="1"/>
  <c r="FU231" i="1"/>
  <c r="FU232" i="1"/>
  <c r="FU233" i="1"/>
  <c r="FU234" i="1"/>
  <c r="FU235" i="1"/>
  <c r="FU236" i="1"/>
  <c r="FU237" i="1"/>
  <c r="FU238" i="1"/>
  <c r="FU239" i="1"/>
  <c r="FU240" i="1"/>
  <c r="FU241" i="1"/>
  <c r="FU242" i="1"/>
  <c r="FU243" i="1"/>
  <c r="FU244" i="1"/>
  <c r="FU245" i="1"/>
  <c r="FU247" i="1"/>
  <c r="FU248" i="1"/>
  <c r="FU249" i="1"/>
  <c r="FU250" i="1"/>
  <c r="FU251" i="1"/>
  <c r="FU252" i="1"/>
  <c r="FU253" i="1"/>
  <c r="FU254" i="1"/>
  <c r="FU255" i="1"/>
  <c r="FU257" i="1"/>
  <c r="FU258" i="1"/>
  <c r="FU259" i="1"/>
  <c r="FU260" i="1"/>
  <c r="FU261" i="1"/>
  <c r="FU262" i="1"/>
  <c r="FU264" i="1"/>
  <c r="FU267" i="1"/>
  <c r="FU268" i="1"/>
  <c r="FU269" i="1"/>
  <c r="FU270" i="1"/>
  <c r="FU271" i="1"/>
  <c r="FU272" i="1"/>
  <c r="FU273" i="1"/>
  <c r="FU274" i="1"/>
  <c r="FU275" i="1"/>
  <c r="FU276" i="1"/>
  <c r="FU277" i="1"/>
  <c r="FU278" i="1"/>
  <c r="FU279" i="1"/>
  <c r="FU280" i="1"/>
  <c r="FU281" i="1"/>
  <c r="FU282" i="1"/>
  <c r="FU283" i="1"/>
  <c r="FU284" i="1"/>
  <c r="FU285" i="1"/>
  <c r="FU286" i="1"/>
  <c r="FU287" i="1"/>
  <c r="FU288" i="1"/>
  <c r="FU289" i="1"/>
  <c r="FU290" i="1"/>
  <c r="FU291" i="1"/>
  <c r="FU292" i="1"/>
  <c r="FU293" i="1"/>
  <c r="FU294" i="1"/>
  <c r="FU295" i="1"/>
  <c r="FU298" i="1"/>
  <c r="FU299" i="1"/>
  <c r="FU300" i="1"/>
  <c r="FU301" i="1"/>
  <c r="FU302" i="1"/>
  <c r="FU303" i="1"/>
  <c r="FU304" i="1"/>
  <c r="FU305" i="1"/>
  <c r="FU306" i="1"/>
  <c r="FU307" i="1"/>
  <c r="FU308" i="1"/>
  <c r="FU310" i="1"/>
  <c r="FU311" i="1"/>
  <c r="FU312" i="1"/>
  <c r="FU313" i="1"/>
  <c r="FU314" i="1"/>
  <c r="FU315" i="1"/>
  <c r="FU316" i="1"/>
  <c r="FU317" i="1"/>
  <c r="FU318" i="1"/>
  <c r="FU319" i="1"/>
  <c r="FU320" i="1"/>
  <c r="FU321" i="1"/>
  <c r="FU322" i="1"/>
  <c r="FU323" i="1"/>
  <c r="FU325" i="1"/>
  <c r="FU326" i="1"/>
  <c r="FU327" i="1"/>
  <c r="FU328" i="1"/>
  <c r="FT3" i="1"/>
  <c r="FT4" i="1"/>
  <c r="FT5" i="1"/>
  <c r="FT6" i="1"/>
  <c r="FT7" i="1"/>
  <c r="FT8" i="1"/>
  <c r="FT9" i="1"/>
  <c r="FT10" i="1"/>
  <c r="FT11" i="1"/>
  <c r="FT12" i="1"/>
  <c r="FT13" i="1"/>
  <c r="FT14" i="1"/>
  <c r="FT15" i="1"/>
  <c r="FT16" i="1"/>
  <c r="FT17" i="1"/>
  <c r="FT18" i="1"/>
  <c r="FT19" i="1"/>
  <c r="FT20" i="1"/>
  <c r="FT21" i="1"/>
  <c r="FT22" i="1"/>
  <c r="FT23" i="1"/>
  <c r="FT24" i="1"/>
  <c r="FT25" i="1"/>
  <c r="FT26" i="1"/>
  <c r="FT27" i="1"/>
  <c r="FT28" i="1"/>
  <c r="FT29" i="1"/>
  <c r="FT30" i="1"/>
  <c r="FT31" i="1"/>
  <c r="FT32" i="1"/>
  <c r="FT33" i="1"/>
  <c r="FT34" i="1"/>
  <c r="FT35" i="1"/>
  <c r="FT36" i="1"/>
  <c r="FT37" i="1"/>
  <c r="FT38" i="1"/>
  <c r="FT39" i="1"/>
  <c r="FT40" i="1"/>
  <c r="FT41" i="1"/>
  <c r="FT42" i="1"/>
  <c r="FT114" i="1"/>
  <c r="FT44" i="1"/>
  <c r="FT45" i="1"/>
  <c r="FT46" i="1"/>
  <c r="FT47" i="1"/>
  <c r="FT48" i="1"/>
  <c r="FT49" i="1"/>
  <c r="FT50" i="1"/>
  <c r="FT51" i="1"/>
  <c r="FT263" i="1"/>
  <c r="FT105" i="1"/>
  <c r="FT52" i="1"/>
  <c r="FT53" i="1"/>
  <c r="FT54" i="1"/>
  <c r="FT55" i="1"/>
  <c r="FT56" i="1"/>
  <c r="FT57" i="1"/>
  <c r="FT58" i="1"/>
  <c r="FT59" i="1"/>
  <c r="FT60" i="1"/>
  <c r="FT61" i="1"/>
  <c r="FT62" i="1"/>
  <c r="FT63" i="1"/>
  <c r="FT64" i="1"/>
  <c r="FT65" i="1"/>
  <c r="FT66" i="1"/>
  <c r="FT67" i="1"/>
  <c r="FT68" i="1"/>
  <c r="FT69" i="1"/>
  <c r="FT70" i="1"/>
  <c r="FT71" i="1"/>
  <c r="FT72" i="1"/>
  <c r="FT73" i="1"/>
  <c r="FT74" i="1"/>
  <c r="FT75" i="1"/>
  <c r="FT76" i="1"/>
  <c r="FT77" i="1"/>
  <c r="FT78" i="1"/>
  <c r="FT79" i="1"/>
  <c r="FT80" i="1"/>
  <c r="FT81" i="1"/>
  <c r="FT82" i="1"/>
  <c r="FT83" i="1"/>
  <c r="FT84" i="1"/>
  <c r="FT85" i="1"/>
  <c r="FT86" i="1"/>
  <c r="FT87" i="1"/>
  <c r="FT88" i="1"/>
  <c r="FT89" i="1"/>
  <c r="FT90" i="1"/>
  <c r="FT91" i="1"/>
  <c r="FT93" i="1"/>
  <c r="FT94" i="1"/>
  <c r="FT95" i="1"/>
  <c r="FT96" i="1"/>
  <c r="FT97" i="1"/>
  <c r="FT98" i="1"/>
  <c r="FT99" i="1"/>
  <c r="FT100" i="1"/>
  <c r="FT101" i="1"/>
  <c r="FT102" i="1"/>
  <c r="FT103" i="1"/>
  <c r="FT113" i="1"/>
  <c r="FT104" i="1"/>
  <c r="FT106" i="1"/>
  <c r="FT107" i="1"/>
  <c r="FT108" i="1"/>
  <c r="FT109" i="1"/>
  <c r="FT110" i="1"/>
  <c r="FT111" i="1"/>
  <c r="FT115" i="1"/>
  <c r="FT116" i="1"/>
  <c r="FT117" i="1"/>
  <c r="FT118" i="1"/>
  <c r="FT119" i="1"/>
  <c r="FT120" i="1"/>
  <c r="FT121" i="1"/>
  <c r="FT122" i="1"/>
  <c r="FT123" i="1"/>
  <c r="FT124" i="1"/>
  <c r="FT125" i="1"/>
  <c r="FT126" i="1"/>
  <c r="FT127" i="1"/>
  <c r="FT128" i="1"/>
  <c r="FT129" i="1"/>
  <c r="FT130" i="1"/>
  <c r="FT131" i="1"/>
  <c r="FT132" i="1"/>
  <c r="FT133" i="1"/>
  <c r="FT134" i="1"/>
  <c r="FT135" i="1"/>
  <c r="FT137" i="1"/>
  <c r="FT138" i="1"/>
  <c r="FT139" i="1"/>
  <c r="FT140" i="1"/>
  <c r="FT141" i="1"/>
  <c r="FT142" i="1"/>
  <c r="FT143" i="1"/>
  <c r="FT144" i="1"/>
  <c r="FT145" i="1"/>
  <c r="FT146" i="1"/>
  <c r="FT147" i="1"/>
  <c r="FT148" i="1"/>
  <c r="FT149" i="1"/>
  <c r="FT150" i="1"/>
  <c r="FT151" i="1"/>
  <c r="FT152" i="1"/>
  <c r="FT153" i="1"/>
  <c r="FT154" i="1"/>
  <c r="FT155" i="1"/>
  <c r="FT156" i="1"/>
  <c r="FT157" i="1"/>
  <c r="FT158" i="1"/>
  <c r="FT159" i="1"/>
  <c r="FT160" i="1"/>
  <c r="FT161" i="1"/>
  <c r="FT162" i="1"/>
  <c r="FT163" i="1"/>
  <c r="FT164" i="1"/>
  <c r="FT165" i="1"/>
  <c r="FT167" i="1"/>
  <c r="FT168" i="1"/>
  <c r="FT169" i="1"/>
  <c r="FT170" i="1"/>
  <c r="FT171" i="1"/>
  <c r="FT172" i="1"/>
  <c r="FT173" i="1"/>
  <c r="FT174" i="1"/>
  <c r="FT175" i="1"/>
  <c r="FT176" i="1"/>
  <c r="FT178" i="1"/>
  <c r="FT179" i="1"/>
  <c r="FT180" i="1"/>
  <c r="FT181" i="1"/>
  <c r="FT182" i="1"/>
  <c r="FT183" i="1"/>
  <c r="FT184" i="1"/>
  <c r="FT185" i="1"/>
  <c r="FT186" i="1"/>
  <c r="FT187" i="1"/>
  <c r="FT188" i="1"/>
  <c r="FT189" i="1"/>
  <c r="FT190" i="1"/>
  <c r="FT191" i="1"/>
  <c r="FT192" i="1"/>
  <c r="FT193" i="1"/>
  <c r="FT194" i="1"/>
  <c r="FT195" i="1"/>
  <c r="FT196" i="1"/>
  <c r="FT197" i="1"/>
  <c r="FT198" i="1"/>
  <c r="FT199" i="1"/>
  <c r="FT201" i="1"/>
  <c r="FT203" i="1"/>
  <c r="FT204" i="1"/>
  <c r="FT206" i="1"/>
  <c r="FT324" i="1"/>
  <c r="FT207" i="1"/>
  <c r="FT296" i="1"/>
  <c r="FT209" i="1"/>
  <c r="FT210" i="1"/>
  <c r="FT211" i="1"/>
  <c r="FT212" i="1"/>
  <c r="FT213" i="1"/>
  <c r="FT214" i="1"/>
  <c r="FT215" i="1"/>
  <c r="FT216" i="1"/>
  <c r="FT217" i="1"/>
  <c r="FT218" i="1"/>
  <c r="FT219" i="1"/>
  <c r="FT220" i="1"/>
  <c r="FT221" i="1"/>
  <c r="FT223" i="1"/>
  <c r="FT224" i="1"/>
  <c r="FT225" i="1"/>
  <c r="FT226" i="1"/>
  <c r="FT227" i="1"/>
  <c r="FT228" i="1"/>
  <c r="FT229" i="1"/>
  <c r="FT230" i="1"/>
  <c r="FT231" i="1"/>
  <c r="FT232" i="1"/>
  <c r="FT233" i="1"/>
  <c r="FT234" i="1"/>
  <c r="FT235" i="1"/>
  <c r="FT236" i="1"/>
  <c r="FT237" i="1"/>
  <c r="FT238" i="1"/>
  <c r="FT239" i="1"/>
  <c r="FT240" i="1"/>
  <c r="FT241" i="1"/>
  <c r="FT242" i="1"/>
  <c r="FT243" i="1"/>
  <c r="FT244" i="1"/>
  <c r="FT245" i="1"/>
  <c r="FT247" i="1"/>
  <c r="FT248" i="1"/>
  <c r="FT249" i="1"/>
  <c r="FT250" i="1"/>
  <c r="FT251" i="1"/>
  <c r="FT252" i="1"/>
  <c r="FT253" i="1"/>
  <c r="FT254" i="1"/>
  <c r="FT255" i="1"/>
  <c r="FT257" i="1"/>
  <c r="FT258" i="1"/>
  <c r="FT259" i="1"/>
  <c r="FT260" i="1"/>
  <c r="FT261" i="1"/>
  <c r="FT262" i="1"/>
  <c r="FT264" i="1"/>
  <c r="FT267" i="1"/>
  <c r="FT268" i="1"/>
  <c r="FT269" i="1"/>
  <c r="FT270" i="1"/>
  <c r="FT271" i="1"/>
  <c r="FT272" i="1"/>
  <c r="FT273" i="1"/>
  <c r="FT274" i="1"/>
  <c r="FT275" i="1"/>
  <c r="FT276" i="1"/>
  <c r="FT277" i="1"/>
  <c r="FT278" i="1"/>
  <c r="FT279" i="1"/>
  <c r="FT280" i="1"/>
  <c r="FT281" i="1"/>
  <c r="FT282" i="1"/>
  <c r="FT283" i="1"/>
  <c r="FT284" i="1"/>
  <c r="FT285" i="1"/>
  <c r="FT286" i="1"/>
  <c r="FT287" i="1"/>
  <c r="FT288" i="1"/>
  <c r="FT289" i="1"/>
  <c r="FT290" i="1"/>
  <c r="FT291" i="1"/>
  <c r="FT292" i="1"/>
  <c r="FT293" i="1"/>
  <c r="FT294" i="1"/>
  <c r="FT295" i="1"/>
  <c r="FT298" i="1"/>
  <c r="FT299" i="1"/>
  <c r="FT300" i="1"/>
  <c r="FT301" i="1"/>
  <c r="FT302" i="1"/>
  <c r="FT303" i="1"/>
  <c r="FT304" i="1"/>
  <c r="FT305" i="1"/>
  <c r="FT306" i="1"/>
  <c r="FT307" i="1"/>
  <c r="FT308" i="1"/>
  <c r="FT310" i="1"/>
  <c r="FT311" i="1"/>
  <c r="FT312" i="1"/>
  <c r="FT313" i="1"/>
  <c r="FT314" i="1"/>
  <c r="FT315" i="1"/>
  <c r="FT316" i="1"/>
  <c r="FT317" i="1"/>
  <c r="FT318" i="1"/>
  <c r="FT319" i="1"/>
  <c r="FT320" i="1"/>
  <c r="FT321" i="1"/>
  <c r="FT322" i="1"/>
  <c r="FT323" i="1"/>
  <c r="FT325" i="1"/>
  <c r="FT326" i="1"/>
  <c r="FT327" i="1"/>
  <c r="FT328" i="1"/>
  <c r="FS3" i="1"/>
  <c r="FS4" i="1"/>
  <c r="FS5" i="1"/>
  <c r="FS6" i="1"/>
  <c r="FS7" i="1"/>
  <c r="FS8" i="1"/>
  <c r="FS9" i="1"/>
  <c r="FS10" i="1"/>
  <c r="FS11" i="1"/>
  <c r="FS12" i="1"/>
  <c r="FS13" i="1"/>
  <c r="FS14" i="1"/>
  <c r="FS15" i="1"/>
  <c r="FS16" i="1"/>
  <c r="FS17" i="1"/>
  <c r="FS18" i="1"/>
  <c r="FS19" i="1"/>
  <c r="FS20" i="1"/>
  <c r="FS21" i="1"/>
  <c r="FS22" i="1"/>
  <c r="FS23" i="1"/>
  <c r="FS24" i="1"/>
  <c r="FS25" i="1"/>
  <c r="FS26" i="1"/>
  <c r="FS27" i="1"/>
  <c r="FS28" i="1"/>
  <c r="FS29" i="1"/>
  <c r="FS30" i="1"/>
  <c r="FS31" i="1"/>
  <c r="FS32" i="1"/>
  <c r="FS33" i="1"/>
  <c r="FS34" i="1"/>
  <c r="FS35" i="1"/>
  <c r="FS36" i="1"/>
  <c r="FS37" i="1"/>
  <c r="FS38" i="1"/>
  <c r="FS39" i="1"/>
  <c r="FS40" i="1"/>
  <c r="FS41" i="1"/>
  <c r="FS42" i="1"/>
  <c r="FS114" i="1"/>
  <c r="FS44" i="1"/>
  <c r="FS45" i="1"/>
  <c r="FS46" i="1"/>
  <c r="FS47" i="1"/>
  <c r="FS48" i="1"/>
  <c r="FS49" i="1"/>
  <c r="FS50" i="1"/>
  <c r="FS51" i="1"/>
  <c r="FS263" i="1"/>
  <c r="FS105" i="1"/>
  <c r="FS52" i="1"/>
  <c r="FS53" i="1"/>
  <c r="FS54" i="1"/>
  <c r="FS55" i="1"/>
  <c r="FS56" i="1"/>
  <c r="FS57" i="1"/>
  <c r="FS58" i="1"/>
  <c r="FS59" i="1"/>
  <c r="FS60" i="1"/>
  <c r="FS61" i="1"/>
  <c r="FS62" i="1"/>
  <c r="FS63" i="1"/>
  <c r="FS64" i="1"/>
  <c r="FS65" i="1"/>
  <c r="FS66" i="1"/>
  <c r="FS67" i="1"/>
  <c r="FS68" i="1"/>
  <c r="FS69" i="1"/>
  <c r="FS70" i="1"/>
  <c r="FS71" i="1"/>
  <c r="FS72" i="1"/>
  <c r="FS73" i="1"/>
  <c r="FS74" i="1"/>
  <c r="FS75" i="1"/>
  <c r="FS76" i="1"/>
  <c r="FS77" i="1"/>
  <c r="FS78" i="1"/>
  <c r="FS79" i="1"/>
  <c r="FS80" i="1"/>
  <c r="FS81" i="1"/>
  <c r="FS82" i="1"/>
  <c r="FS83" i="1"/>
  <c r="FS84" i="1"/>
  <c r="FS85" i="1"/>
  <c r="FS86" i="1"/>
  <c r="FS87" i="1"/>
  <c r="FS88" i="1"/>
  <c r="FS89" i="1"/>
  <c r="FS90" i="1"/>
  <c r="FS91" i="1"/>
  <c r="FS93" i="1"/>
  <c r="FS94" i="1"/>
  <c r="FS95" i="1"/>
  <c r="FS96" i="1"/>
  <c r="FS97" i="1"/>
  <c r="FS98" i="1"/>
  <c r="FS99" i="1"/>
  <c r="FS100" i="1"/>
  <c r="FS101" i="1"/>
  <c r="FS102" i="1"/>
  <c r="FS103" i="1"/>
  <c r="FS113" i="1"/>
  <c r="FS104" i="1"/>
  <c r="FS106" i="1"/>
  <c r="FS107" i="1"/>
  <c r="FS108" i="1"/>
  <c r="FS109" i="1"/>
  <c r="FS110" i="1"/>
  <c r="FS111" i="1"/>
  <c r="FS115" i="1"/>
  <c r="FS116" i="1"/>
  <c r="FS117" i="1"/>
  <c r="FS118" i="1"/>
  <c r="FS119" i="1"/>
  <c r="FS120" i="1"/>
  <c r="FS121" i="1"/>
  <c r="FS122" i="1"/>
  <c r="FS123" i="1"/>
  <c r="FS124" i="1"/>
  <c r="FS125" i="1"/>
  <c r="FS126" i="1"/>
  <c r="FS127" i="1"/>
  <c r="FS128" i="1"/>
  <c r="FS129" i="1"/>
  <c r="FS130" i="1"/>
  <c r="FS131" i="1"/>
  <c r="FS132" i="1"/>
  <c r="FS133" i="1"/>
  <c r="FS134" i="1"/>
  <c r="FS135" i="1"/>
  <c r="FS137" i="1"/>
  <c r="FS138" i="1"/>
  <c r="FS139" i="1"/>
  <c r="FS140" i="1"/>
  <c r="FS141" i="1"/>
  <c r="FS142" i="1"/>
  <c r="FS143" i="1"/>
  <c r="FS144" i="1"/>
  <c r="FS145" i="1"/>
  <c r="FS146" i="1"/>
  <c r="FS147" i="1"/>
  <c r="FS148" i="1"/>
  <c r="FS149" i="1"/>
  <c r="FS150" i="1"/>
  <c r="FS151" i="1"/>
  <c r="FS152" i="1"/>
  <c r="FS153" i="1"/>
  <c r="FS154" i="1"/>
  <c r="FS155" i="1"/>
  <c r="FS156" i="1"/>
  <c r="FS157" i="1"/>
  <c r="FS158" i="1"/>
  <c r="FS159" i="1"/>
  <c r="FS160" i="1"/>
  <c r="FS161" i="1"/>
  <c r="FS162" i="1"/>
  <c r="FS163" i="1"/>
  <c r="FS164" i="1"/>
  <c r="FS165" i="1"/>
  <c r="FS167" i="1"/>
  <c r="FS168" i="1"/>
  <c r="FS169" i="1"/>
  <c r="FS170" i="1"/>
  <c r="FS171" i="1"/>
  <c r="FS172" i="1"/>
  <c r="FS173" i="1"/>
  <c r="FS174" i="1"/>
  <c r="FS175" i="1"/>
  <c r="FS176" i="1"/>
  <c r="FS178" i="1"/>
  <c r="FS179" i="1"/>
  <c r="FS180" i="1"/>
  <c r="FS181" i="1"/>
  <c r="FS182" i="1"/>
  <c r="FS183" i="1"/>
  <c r="FS184" i="1"/>
  <c r="FS185" i="1"/>
  <c r="FS186" i="1"/>
  <c r="FS187" i="1"/>
  <c r="FS188" i="1"/>
  <c r="FS189" i="1"/>
  <c r="FS190" i="1"/>
  <c r="FS191" i="1"/>
  <c r="FS192" i="1"/>
  <c r="FS193" i="1"/>
  <c r="FS194" i="1"/>
  <c r="FS195" i="1"/>
  <c r="FS196" i="1"/>
  <c r="FS197" i="1"/>
  <c r="FS198" i="1"/>
  <c r="FS199" i="1"/>
  <c r="FS201" i="1"/>
  <c r="FS203" i="1"/>
  <c r="FS204" i="1"/>
  <c r="FS206" i="1"/>
  <c r="FS324" i="1"/>
  <c r="FS207" i="1"/>
  <c r="FS296" i="1"/>
  <c r="FS209" i="1"/>
  <c r="FS210" i="1"/>
  <c r="FS211" i="1"/>
  <c r="FS212" i="1"/>
  <c r="FS213" i="1"/>
  <c r="FS214" i="1"/>
  <c r="FS215" i="1"/>
  <c r="FS216" i="1"/>
  <c r="FS217" i="1"/>
  <c r="FS218" i="1"/>
  <c r="FS219" i="1"/>
  <c r="FS220" i="1"/>
  <c r="FS221" i="1"/>
  <c r="FS223" i="1"/>
  <c r="FS224" i="1"/>
  <c r="FS225" i="1"/>
  <c r="FS226" i="1"/>
  <c r="FS227" i="1"/>
  <c r="FS228" i="1"/>
  <c r="FS229" i="1"/>
  <c r="FS230" i="1"/>
  <c r="FS231" i="1"/>
  <c r="FS232" i="1"/>
  <c r="FS233" i="1"/>
  <c r="FS234" i="1"/>
  <c r="FS235" i="1"/>
  <c r="FS236" i="1"/>
  <c r="FS237" i="1"/>
  <c r="FS238" i="1"/>
  <c r="FS239" i="1"/>
  <c r="FS240" i="1"/>
  <c r="FS241" i="1"/>
  <c r="FS242" i="1"/>
  <c r="FS243" i="1"/>
  <c r="FS244" i="1"/>
  <c r="FS245" i="1"/>
  <c r="FS247" i="1"/>
  <c r="FS248" i="1"/>
  <c r="FS249" i="1"/>
  <c r="FS250" i="1"/>
  <c r="FS251" i="1"/>
  <c r="FS252" i="1"/>
  <c r="FS253" i="1"/>
  <c r="FS254" i="1"/>
  <c r="FS255" i="1"/>
  <c r="FS257" i="1"/>
  <c r="FS258" i="1"/>
  <c r="FS259" i="1"/>
  <c r="FS260" i="1"/>
  <c r="FS261" i="1"/>
  <c r="FS262" i="1"/>
  <c r="FS264" i="1"/>
  <c r="FS267" i="1"/>
  <c r="FS268" i="1"/>
  <c r="FS269" i="1"/>
  <c r="FS270" i="1"/>
  <c r="FS271" i="1"/>
  <c r="FS272" i="1"/>
  <c r="FS273" i="1"/>
  <c r="FS274" i="1"/>
  <c r="FS275" i="1"/>
  <c r="FS276" i="1"/>
  <c r="FS277" i="1"/>
  <c r="FS278" i="1"/>
  <c r="FS279" i="1"/>
  <c r="FS280" i="1"/>
  <c r="FS281" i="1"/>
  <c r="FS282" i="1"/>
  <c r="FS283" i="1"/>
  <c r="FS284" i="1"/>
  <c r="FS285" i="1"/>
  <c r="FS286" i="1"/>
  <c r="FS287" i="1"/>
  <c r="FS288" i="1"/>
  <c r="FS289" i="1"/>
  <c r="FS290" i="1"/>
  <c r="FS291" i="1"/>
  <c r="FS292" i="1"/>
  <c r="FS293" i="1"/>
  <c r="FS294" i="1"/>
  <c r="FS295" i="1"/>
  <c r="FS298" i="1"/>
  <c r="FS299" i="1"/>
  <c r="FS300" i="1"/>
  <c r="FS301" i="1"/>
  <c r="FS302" i="1"/>
  <c r="FS303" i="1"/>
  <c r="FS304" i="1"/>
  <c r="FS305" i="1"/>
  <c r="FS306" i="1"/>
  <c r="FS307" i="1"/>
  <c r="FS308" i="1"/>
  <c r="FS310" i="1"/>
  <c r="FS311" i="1"/>
  <c r="FS312" i="1"/>
  <c r="FS313" i="1"/>
  <c r="FS314" i="1"/>
  <c r="FS315" i="1"/>
  <c r="FS316" i="1"/>
  <c r="FS317" i="1"/>
  <c r="FS318" i="1"/>
  <c r="FS319" i="1"/>
  <c r="FS320" i="1"/>
  <c r="FS321" i="1"/>
  <c r="FS322" i="1"/>
  <c r="FS323" i="1"/>
  <c r="FS325" i="1"/>
  <c r="FS326" i="1"/>
  <c r="FS327" i="1"/>
  <c r="FS328" i="1"/>
  <c r="FR3" i="1"/>
  <c r="FR4" i="1"/>
  <c r="FR5" i="1"/>
  <c r="FR6" i="1"/>
  <c r="FR7" i="1"/>
  <c r="FR8" i="1"/>
  <c r="FR9" i="1"/>
  <c r="FR10" i="1"/>
  <c r="FR11" i="1"/>
  <c r="FR12" i="1"/>
  <c r="FR13" i="1"/>
  <c r="FR14" i="1"/>
  <c r="FR15" i="1"/>
  <c r="FR16" i="1"/>
  <c r="FR17" i="1"/>
  <c r="FR18" i="1"/>
  <c r="FR19" i="1"/>
  <c r="FR20" i="1"/>
  <c r="FR21" i="1"/>
  <c r="FR22" i="1"/>
  <c r="FR23" i="1"/>
  <c r="FR24" i="1"/>
  <c r="FR25" i="1"/>
  <c r="FR26" i="1"/>
  <c r="FR27" i="1"/>
  <c r="FR28" i="1"/>
  <c r="FR29" i="1"/>
  <c r="FR30" i="1"/>
  <c r="FR31" i="1"/>
  <c r="FR32" i="1"/>
  <c r="FR33" i="1"/>
  <c r="FR34" i="1"/>
  <c r="FR35" i="1"/>
  <c r="FR36" i="1"/>
  <c r="FR37" i="1"/>
  <c r="FR38" i="1"/>
  <c r="FR39" i="1"/>
  <c r="FR40" i="1"/>
  <c r="FR41" i="1"/>
  <c r="FR42" i="1"/>
  <c r="FR114" i="1"/>
  <c r="FR44" i="1"/>
  <c r="FR45" i="1"/>
  <c r="FR46" i="1"/>
  <c r="FR47" i="1"/>
  <c r="FR48" i="1"/>
  <c r="FR49" i="1"/>
  <c r="FR50" i="1"/>
  <c r="FR51" i="1"/>
  <c r="FR263" i="1"/>
  <c r="FR105" i="1"/>
  <c r="FR52" i="1"/>
  <c r="FR53" i="1"/>
  <c r="FR54" i="1"/>
  <c r="FR55" i="1"/>
  <c r="FR56" i="1"/>
  <c r="FR57" i="1"/>
  <c r="FR58" i="1"/>
  <c r="FR59" i="1"/>
  <c r="FR60" i="1"/>
  <c r="FR61" i="1"/>
  <c r="FR62" i="1"/>
  <c r="FR63" i="1"/>
  <c r="FR64" i="1"/>
  <c r="FR65" i="1"/>
  <c r="FR66" i="1"/>
  <c r="FR67" i="1"/>
  <c r="FR68" i="1"/>
  <c r="FR69" i="1"/>
  <c r="FR70" i="1"/>
  <c r="FR71" i="1"/>
  <c r="FR72" i="1"/>
  <c r="FR73" i="1"/>
  <c r="FR74" i="1"/>
  <c r="FR75" i="1"/>
  <c r="FR76" i="1"/>
  <c r="FR77" i="1"/>
  <c r="FR78" i="1"/>
  <c r="FR79" i="1"/>
  <c r="FR80" i="1"/>
  <c r="FR81" i="1"/>
  <c r="FR82" i="1"/>
  <c r="FR83" i="1"/>
  <c r="FR84" i="1"/>
  <c r="FR85" i="1"/>
  <c r="FR86" i="1"/>
  <c r="FR87" i="1"/>
  <c r="FR88" i="1"/>
  <c r="FR89" i="1"/>
  <c r="FR90" i="1"/>
  <c r="FR91" i="1"/>
  <c r="FR93" i="1"/>
  <c r="FR94" i="1"/>
  <c r="FR95" i="1"/>
  <c r="FR96" i="1"/>
  <c r="FR97" i="1"/>
  <c r="FR98" i="1"/>
  <c r="FR99" i="1"/>
  <c r="FR100" i="1"/>
  <c r="FR101" i="1"/>
  <c r="FR102" i="1"/>
  <c r="FR103" i="1"/>
  <c r="FR113" i="1"/>
  <c r="FR104" i="1"/>
  <c r="FR106" i="1"/>
  <c r="FR107" i="1"/>
  <c r="FR108" i="1"/>
  <c r="FR109" i="1"/>
  <c r="FR110" i="1"/>
  <c r="FR111" i="1"/>
  <c r="FR115" i="1"/>
  <c r="FR116" i="1"/>
  <c r="FR117" i="1"/>
  <c r="FR118" i="1"/>
  <c r="FR119" i="1"/>
  <c r="FR120" i="1"/>
  <c r="FR121" i="1"/>
  <c r="FR122" i="1"/>
  <c r="FR123" i="1"/>
  <c r="FR124" i="1"/>
  <c r="FR125" i="1"/>
  <c r="FR126" i="1"/>
  <c r="FR127" i="1"/>
  <c r="FR128" i="1"/>
  <c r="FR129" i="1"/>
  <c r="FR130" i="1"/>
  <c r="FR131" i="1"/>
  <c r="FR132" i="1"/>
  <c r="FR133" i="1"/>
  <c r="FR134" i="1"/>
  <c r="FR135" i="1"/>
  <c r="FR137" i="1"/>
  <c r="FR138" i="1"/>
  <c r="FR139" i="1"/>
  <c r="FR140" i="1"/>
  <c r="FR141" i="1"/>
  <c r="FR142" i="1"/>
  <c r="FR143" i="1"/>
  <c r="FR144" i="1"/>
  <c r="FR145" i="1"/>
  <c r="FR146" i="1"/>
  <c r="FR147" i="1"/>
  <c r="FR148" i="1"/>
  <c r="FR149" i="1"/>
  <c r="FR150" i="1"/>
  <c r="FR151" i="1"/>
  <c r="FR152" i="1"/>
  <c r="FR153" i="1"/>
  <c r="FR154" i="1"/>
  <c r="FR155" i="1"/>
  <c r="FR156" i="1"/>
  <c r="FR157" i="1"/>
  <c r="FR158" i="1"/>
  <c r="FR159" i="1"/>
  <c r="FR160" i="1"/>
  <c r="FR161" i="1"/>
  <c r="FR162" i="1"/>
  <c r="FR163" i="1"/>
  <c r="FR164" i="1"/>
  <c r="FR165" i="1"/>
  <c r="FR167" i="1"/>
  <c r="FR168" i="1"/>
  <c r="FR169" i="1"/>
  <c r="FR170" i="1"/>
  <c r="FR171" i="1"/>
  <c r="FR172" i="1"/>
  <c r="FR173" i="1"/>
  <c r="FR174" i="1"/>
  <c r="FR175" i="1"/>
  <c r="FR176" i="1"/>
  <c r="FR178" i="1"/>
  <c r="FR179" i="1"/>
  <c r="FR180" i="1"/>
  <c r="FR181" i="1"/>
  <c r="FR182" i="1"/>
  <c r="FR183" i="1"/>
  <c r="FR184" i="1"/>
  <c r="FR185" i="1"/>
  <c r="FR186" i="1"/>
  <c r="FR187" i="1"/>
  <c r="FR188" i="1"/>
  <c r="FR189" i="1"/>
  <c r="FR190" i="1"/>
  <c r="FR191" i="1"/>
  <c r="FR192" i="1"/>
  <c r="FR193" i="1"/>
  <c r="FR194" i="1"/>
  <c r="FR195" i="1"/>
  <c r="FR196" i="1"/>
  <c r="FR197" i="1"/>
  <c r="FR198" i="1"/>
  <c r="FR199" i="1"/>
  <c r="FR201" i="1"/>
  <c r="FR203" i="1"/>
  <c r="FR204" i="1"/>
  <c r="FR206" i="1"/>
  <c r="FR324" i="1"/>
  <c r="FR207" i="1"/>
  <c r="FR296" i="1"/>
  <c r="FR209" i="1"/>
  <c r="FR210" i="1"/>
  <c r="FR211" i="1"/>
  <c r="FR212" i="1"/>
  <c r="FR213" i="1"/>
  <c r="FR214" i="1"/>
  <c r="FR215" i="1"/>
  <c r="FR216" i="1"/>
  <c r="FR217" i="1"/>
  <c r="FR218" i="1"/>
  <c r="FR219" i="1"/>
  <c r="FR220" i="1"/>
  <c r="FR221" i="1"/>
  <c r="FR223" i="1"/>
  <c r="FR224" i="1"/>
  <c r="FR225" i="1"/>
  <c r="FR226" i="1"/>
  <c r="FR227" i="1"/>
  <c r="FR228" i="1"/>
  <c r="FR229" i="1"/>
  <c r="FR230" i="1"/>
  <c r="FR231" i="1"/>
  <c r="FR232" i="1"/>
  <c r="FR233" i="1"/>
  <c r="FR234" i="1"/>
  <c r="FR235" i="1"/>
  <c r="FR236" i="1"/>
  <c r="FR237" i="1"/>
  <c r="FR238" i="1"/>
  <c r="FR239" i="1"/>
  <c r="FR240" i="1"/>
  <c r="FR241" i="1"/>
  <c r="FR242" i="1"/>
  <c r="FR243" i="1"/>
  <c r="FR244" i="1"/>
  <c r="FR245" i="1"/>
  <c r="FR247" i="1"/>
  <c r="FR248" i="1"/>
  <c r="FR249" i="1"/>
  <c r="FR250" i="1"/>
  <c r="FR251" i="1"/>
  <c r="FR252" i="1"/>
  <c r="FR253" i="1"/>
  <c r="FR254" i="1"/>
  <c r="FR255" i="1"/>
  <c r="FR257" i="1"/>
  <c r="FR258" i="1"/>
  <c r="FR259" i="1"/>
  <c r="FR260" i="1"/>
  <c r="FR261" i="1"/>
  <c r="FR262" i="1"/>
  <c r="FR264" i="1"/>
  <c r="FR267" i="1"/>
  <c r="FR268" i="1"/>
  <c r="FR269" i="1"/>
  <c r="FR270" i="1"/>
  <c r="FR271" i="1"/>
  <c r="FR272" i="1"/>
  <c r="FR273" i="1"/>
  <c r="FR274" i="1"/>
  <c r="FR275" i="1"/>
  <c r="FR276" i="1"/>
  <c r="FR277" i="1"/>
  <c r="FR278" i="1"/>
  <c r="FR279" i="1"/>
  <c r="FR280" i="1"/>
  <c r="FR281" i="1"/>
  <c r="FR282" i="1"/>
  <c r="FR283" i="1"/>
  <c r="FR284" i="1"/>
  <c r="FR285" i="1"/>
  <c r="FR286" i="1"/>
  <c r="FR287" i="1"/>
  <c r="FR288" i="1"/>
  <c r="FR289" i="1"/>
  <c r="FR290" i="1"/>
  <c r="FR291" i="1"/>
  <c r="FR292" i="1"/>
  <c r="FR293" i="1"/>
  <c r="FR294" i="1"/>
  <c r="FR295" i="1"/>
  <c r="FR298" i="1"/>
  <c r="FR299" i="1"/>
  <c r="FR300" i="1"/>
  <c r="FR301" i="1"/>
  <c r="FR302" i="1"/>
  <c r="FR303" i="1"/>
  <c r="FR304" i="1"/>
  <c r="FR305" i="1"/>
  <c r="FR306" i="1"/>
  <c r="FR307" i="1"/>
  <c r="FR308" i="1"/>
  <c r="FR310" i="1"/>
  <c r="FR311" i="1"/>
  <c r="FR312" i="1"/>
  <c r="FR313" i="1"/>
  <c r="FR314" i="1"/>
  <c r="FR315" i="1"/>
  <c r="FR316" i="1"/>
  <c r="FR317" i="1"/>
  <c r="FR318" i="1"/>
  <c r="FR319" i="1"/>
  <c r="FR320" i="1"/>
  <c r="FR321" i="1"/>
  <c r="FR322" i="1"/>
  <c r="FR323" i="1"/>
  <c r="FR325" i="1"/>
  <c r="FR326" i="1"/>
  <c r="FR327" i="1"/>
  <c r="FR328" i="1"/>
  <c r="FQ3" i="1"/>
  <c r="FQ4" i="1"/>
  <c r="FQ5" i="1"/>
  <c r="FQ6" i="1"/>
  <c r="FQ7" i="1"/>
  <c r="FQ8" i="1"/>
  <c r="FQ9" i="1"/>
  <c r="FQ10" i="1"/>
  <c r="FQ11" i="1"/>
  <c r="FQ12" i="1"/>
  <c r="FQ13" i="1"/>
  <c r="FQ14" i="1"/>
  <c r="FQ15" i="1"/>
  <c r="FQ16" i="1"/>
  <c r="FQ17" i="1"/>
  <c r="FQ18" i="1"/>
  <c r="FQ19" i="1"/>
  <c r="FQ20" i="1"/>
  <c r="FQ21" i="1"/>
  <c r="FQ22" i="1"/>
  <c r="FQ23" i="1"/>
  <c r="FQ24" i="1"/>
  <c r="FQ25" i="1"/>
  <c r="FQ26" i="1"/>
  <c r="FQ27" i="1"/>
  <c r="FQ28" i="1"/>
  <c r="FQ29" i="1"/>
  <c r="FQ30" i="1"/>
  <c r="FQ31" i="1"/>
  <c r="FQ32" i="1"/>
  <c r="FQ33" i="1"/>
  <c r="FQ34" i="1"/>
  <c r="FQ35" i="1"/>
  <c r="FQ36" i="1"/>
  <c r="FQ37" i="1"/>
  <c r="FQ38" i="1"/>
  <c r="FQ39" i="1"/>
  <c r="FQ40" i="1"/>
  <c r="FQ41" i="1"/>
  <c r="FQ42" i="1"/>
  <c r="FQ114" i="1"/>
  <c r="FQ44" i="1"/>
  <c r="FQ45" i="1"/>
  <c r="FQ46" i="1"/>
  <c r="FQ47" i="1"/>
  <c r="FQ48" i="1"/>
  <c r="FQ49" i="1"/>
  <c r="FQ50" i="1"/>
  <c r="FQ51" i="1"/>
  <c r="FQ263" i="1"/>
  <c r="FQ105" i="1"/>
  <c r="FQ52" i="1"/>
  <c r="FQ53" i="1"/>
  <c r="FQ54" i="1"/>
  <c r="FQ55" i="1"/>
  <c r="FQ56" i="1"/>
  <c r="FQ57" i="1"/>
  <c r="FQ58" i="1"/>
  <c r="FQ59" i="1"/>
  <c r="FQ60" i="1"/>
  <c r="FQ61" i="1"/>
  <c r="FQ62" i="1"/>
  <c r="FQ63" i="1"/>
  <c r="FQ64" i="1"/>
  <c r="FQ65" i="1"/>
  <c r="FQ66" i="1"/>
  <c r="FQ67" i="1"/>
  <c r="FQ68" i="1"/>
  <c r="FQ69" i="1"/>
  <c r="FQ70" i="1"/>
  <c r="FQ71" i="1"/>
  <c r="FQ72" i="1"/>
  <c r="FQ73" i="1"/>
  <c r="FQ74" i="1"/>
  <c r="FQ75" i="1"/>
  <c r="FQ76" i="1"/>
  <c r="FQ77" i="1"/>
  <c r="FQ78" i="1"/>
  <c r="FQ79" i="1"/>
  <c r="FQ80" i="1"/>
  <c r="FQ81" i="1"/>
  <c r="FQ82" i="1"/>
  <c r="FQ83" i="1"/>
  <c r="FQ84" i="1"/>
  <c r="FQ85" i="1"/>
  <c r="FQ86" i="1"/>
  <c r="FQ87" i="1"/>
  <c r="FQ88" i="1"/>
  <c r="FQ89" i="1"/>
  <c r="FQ90" i="1"/>
  <c r="FQ91" i="1"/>
  <c r="FQ93" i="1"/>
  <c r="FQ94" i="1"/>
  <c r="FQ95" i="1"/>
  <c r="FQ96" i="1"/>
  <c r="FQ97" i="1"/>
  <c r="FQ98" i="1"/>
  <c r="FQ99" i="1"/>
  <c r="FQ100" i="1"/>
  <c r="FQ101" i="1"/>
  <c r="FQ102" i="1"/>
  <c r="FQ103" i="1"/>
  <c r="FQ113" i="1"/>
  <c r="FQ104" i="1"/>
  <c r="FQ106" i="1"/>
  <c r="FQ107" i="1"/>
  <c r="FQ108" i="1"/>
  <c r="FQ109" i="1"/>
  <c r="FQ110" i="1"/>
  <c r="FQ111" i="1"/>
  <c r="FQ115" i="1"/>
  <c r="FQ116" i="1"/>
  <c r="FQ117" i="1"/>
  <c r="FQ118" i="1"/>
  <c r="FQ119" i="1"/>
  <c r="FQ120" i="1"/>
  <c r="FQ121" i="1"/>
  <c r="FQ122" i="1"/>
  <c r="FQ123" i="1"/>
  <c r="FQ124" i="1"/>
  <c r="FQ125" i="1"/>
  <c r="FQ126" i="1"/>
  <c r="FQ127" i="1"/>
  <c r="FQ128" i="1"/>
  <c r="FQ129" i="1"/>
  <c r="FQ130" i="1"/>
  <c r="FQ131" i="1"/>
  <c r="FQ132" i="1"/>
  <c r="FQ133" i="1"/>
  <c r="FQ134" i="1"/>
  <c r="FQ135" i="1"/>
  <c r="FQ137" i="1"/>
  <c r="FQ138" i="1"/>
  <c r="FQ139" i="1"/>
  <c r="FQ140" i="1"/>
  <c r="FQ141" i="1"/>
  <c r="FQ142" i="1"/>
  <c r="FQ143" i="1"/>
  <c r="FQ144" i="1"/>
  <c r="FQ145" i="1"/>
  <c r="FQ146" i="1"/>
  <c r="FQ147" i="1"/>
  <c r="FQ148" i="1"/>
  <c r="FQ149" i="1"/>
  <c r="FQ150" i="1"/>
  <c r="FQ151" i="1"/>
  <c r="FQ152" i="1"/>
  <c r="FQ153" i="1"/>
  <c r="FQ154" i="1"/>
  <c r="FQ155" i="1"/>
  <c r="FQ156" i="1"/>
  <c r="FQ157" i="1"/>
  <c r="FQ158" i="1"/>
  <c r="FQ159" i="1"/>
  <c r="FQ160" i="1"/>
  <c r="FQ161" i="1"/>
  <c r="FQ162" i="1"/>
  <c r="FQ163" i="1"/>
  <c r="FQ164" i="1"/>
  <c r="FQ165" i="1"/>
  <c r="FQ167" i="1"/>
  <c r="FQ168" i="1"/>
  <c r="FQ169" i="1"/>
  <c r="FQ170" i="1"/>
  <c r="FQ171" i="1"/>
  <c r="FQ172" i="1"/>
  <c r="FQ173" i="1"/>
  <c r="FQ174" i="1"/>
  <c r="FQ175" i="1"/>
  <c r="FQ176" i="1"/>
  <c r="FQ178" i="1"/>
  <c r="FQ179" i="1"/>
  <c r="FQ180" i="1"/>
  <c r="FQ181" i="1"/>
  <c r="FQ182" i="1"/>
  <c r="FQ183" i="1"/>
  <c r="FQ184" i="1"/>
  <c r="FQ185" i="1"/>
  <c r="FQ186" i="1"/>
  <c r="FQ187" i="1"/>
  <c r="FQ188" i="1"/>
  <c r="FQ189" i="1"/>
  <c r="FQ190" i="1"/>
  <c r="FQ191" i="1"/>
  <c r="FQ192" i="1"/>
  <c r="FQ193" i="1"/>
  <c r="FQ194" i="1"/>
  <c r="FQ195" i="1"/>
  <c r="FQ196" i="1"/>
  <c r="FQ197" i="1"/>
  <c r="FQ198" i="1"/>
  <c r="FQ199" i="1"/>
  <c r="FQ201" i="1"/>
  <c r="FQ203" i="1"/>
  <c r="FQ204" i="1"/>
  <c r="FQ206" i="1"/>
  <c r="FQ324" i="1"/>
  <c r="FQ207" i="1"/>
  <c r="FQ296" i="1"/>
  <c r="FQ209" i="1"/>
  <c r="FQ210" i="1"/>
  <c r="FQ211" i="1"/>
  <c r="FQ212" i="1"/>
  <c r="FQ213" i="1"/>
  <c r="FQ214" i="1"/>
  <c r="FQ215" i="1"/>
  <c r="FQ216" i="1"/>
  <c r="FQ217" i="1"/>
  <c r="FQ218" i="1"/>
  <c r="FQ219" i="1"/>
  <c r="FQ220" i="1"/>
  <c r="FQ221" i="1"/>
  <c r="FQ223" i="1"/>
  <c r="FQ224" i="1"/>
  <c r="FQ225" i="1"/>
  <c r="FQ226" i="1"/>
  <c r="FQ227" i="1"/>
  <c r="FQ228" i="1"/>
  <c r="FQ229" i="1"/>
  <c r="FQ230" i="1"/>
  <c r="FQ231" i="1"/>
  <c r="FQ232" i="1"/>
  <c r="FQ233" i="1"/>
  <c r="FQ234" i="1"/>
  <c r="FQ235" i="1"/>
  <c r="FQ236" i="1"/>
  <c r="FQ237" i="1"/>
  <c r="FQ238" i="1"/>
  <c r="FQ239" i="1"/>
  <c r="FQ240" i="1"/>
  <c r="FQ241" i="1"/>
  <c r="FQ242" i="1"/>
  <c r="FQ243" i="1"/>
  <c r="FQ244" i="1"/>
  <c r="FQ245" i="1"/>
  <c r="FQ247" i="1"/>
  <c r="FQ248" i="1"/>
  <c r="FQ249" i="1"/>
  <c r="FQ250" i="1"/>
  <c r="FQ251" i="1"/>
  <c r="FQ252" i="1"/>
  <c r="FQ253" i="1"/>
  <c r="FQ254" i="1"/>
  <c r="FQ255" i="1"/>
  <c r="FQ257" i="1"/>
  <c r="FQ258" i="1"/>
  <c r="FQ259" i="1"/>
  <c r="FQ260" i="1"/>
  <c r="FQ261" i="1"/>
  <c r="FQ262" i="1"/>
  <c r="FQ264" i="1"/>
  <c r="FQ267" i="1"/>
  <c r="FQ268" i="1"/>
  <c r="FQ269" i="1"/>
  <c r="FQ270" i="1"/>
  <c r="FQ271" i="1"/>
  <c r="FQ272" i="1"/>
  <c r="FQ273" i="1"/>
  <c r="FQ274" i="1"/>
  <c r="FQ275" i="1"/>
  <c r="FQ276" i="1"/>
  <c r="FQ277" i="1"/>
  <c r="FQ278" i="1"/>
  <c r="FQ279" i="1"/>
  <c r="FQ280" i="1"/>
  <c r="FQ281" i="1"/>
  <c r="FQ282" i="1"/>
  <c r="FQ283" i="1"/>
  <c r="FQ284" i="1"/>
  <c r="FQ285" i="1"/>
  <c r="FQ286" i="1"/>
  <c r="FQ287" i="1"/>
  <c r="FQ288" i="1"/>
  <c r="FQ289" i="1"/>
  <c r="FQ290" i="1"/>
  <c r="FQ291" i="1"/>
  <c r="FQ292" i="1"/>
  <c r="FQ293" i="1"/>
  <c r="FQ294" i="1"/>
  <c r="FQ295" i="1"/>
  <c r="FQ298" i="1"/>
  <c r="FQ299" i="1"/>
  <c r="FQ300" i="1"/>
  <c r="FQ301" i="1"/>
  <c r="FQ302" i="1"/>
  <c r="FQ303" i="1"/>
  <c r="FQ304" i="1"/>
  <c r="FQ305" i="1"/>
  <c r="FQ306" i="1"/>
  <c r="FQ307" i="1"/>
  <c r="FQ308" i="1"/>
  <c r="FQ310" i="1"/>
  <c r="FQ311" i="1"/>
  <c r="FQ312" i="1"/>
  <c r="FQ313" i="1"/>
  <c r="FQ314" i="1"/>
  <c r="FQ315" i="1"/>
  <c r="FQ316" i="1"/>
  <c r="FQ317" i="1"/>
  <c r="FQ318" i="1"/>
  <c r="FQ319" i="1"/>
  <c r="FQ320" i="1"/>
  <c r="FQ321" i="1"/>
  <c r="FQ322" i="1"/>
  <c r="FQ323" i="1"/>
  <c r="FQ325" i="1"/>
  <c r="FQ326" i="1"/>
  <c r="FQ327" i="1"/>
  <c r="FQ328" i="1"/>
  <c r="FP3" i="1"/>
  <c r="FP4" i="1"/>
  <c r="FP5" i="1"/>
  <c r="FP6" i="1"/>
  <c r="FP7" i="1"/>
  <c r="FP8" i="1"/>
  <c r="FP9" i="1"/>
  <c r="FP10" i="1"/>
  <c r="FP11" i="1"/>
  <c r="FP12" i="1"/>
  <c r="FP13" i="1"/>
  <c r="FP14" i="1"/>
  <c r="FP15" i="1"/>
  <c r="FP16" i="1"/>
  <c r="FP17" i="1"/>
  <c r="FP18" i="1"/>
  <c r="FP19" i="1"/>
  <c r="FP20" i="1"/>
  <c r="FP21" i="1"/>
  <c r="FP22" i="1"/>
  <c r="FP23" i="1"/>
  <c r="FP24" i="1"/>
  <c r="FP25" i="1"/>
  <c r="FP26" i="1"/>
  <c r="FP27" i="1"/>
  <c r="FP28" i="1"/>
  <c r="FP29" i="1"/>
  <c r="FP30" i="1"/>
  <c r="FP31" i="1"/>
  <c r="FP32" i="1"/>
  <c r="FP33" i="1"/>
  <c r="FP34" i="1"/>
  <c r="FP35" i="1"/>
  <c r="FP36" i="1"/>
  <c r="FP37" i="1"/>
  <c r="FP38" i="1"/>
  <c r="FP39" i="1"/>
  <c r="FP40" i="1"/>
  <c r="FP41" i="1"/>
  <c r="FP42" i="1"/>
  <c r="FP114" i="1"/>
  <c r="FP44" i="1"/>
  <c r="FP45" i="1"/>
  <c r="FP46" i="1"/>
  <c r="FP47" i="1"/>
  <c r="FP48" i="1"/>
  <c r="FP49" i="1"/>
  <c r="FP50" i="1"/>
  <c r="FP51" i="1"/>
  <c r="FP263" i="1"/>
  <c r="FP105" i="1"/>
  <c r="FP52" i="1"/>
  <c r="FP53" i="1"/>
  <c r="FP54" i="1"/>
  <c r="FP55" i="1"/>
  <c r="FP56" i="1"/>
  <c r="FP57" i="1"/>
  <c r="FP58" i="1"/>
  <c r="FP59" i="1"/>
  <c r="FP60" i="1"/>
  <c r="FP61" i="1"/>
  <c r="FP62" i="1"/>
  <c r="FP63" i="1"/>
  <c r="FP64" i="1"/>
  <c r="FP65" i="1"/>
  <c r="FP66" i="1"/>
  <c r="FP67" i="1"/>
  <c r="FP68" i="1"/>
  <c r="FP69" i="1"/>
  <c r="FP70" i="1"/>
  <c r="FP71" i="1"/>
  <c r="FP72" i="1"/>
  <c r="FP73" i="1"/>
  <c r="FP74" i="1"/>
  <c r="FP75" i="1"/>
  <c r="FP76" i="1"/>
  <c r="FP77" i="1"/>
  <c r="FP78" i="1"/>
  <c r="FP79" i="1"/>
  <c r="FP80" i="1"/>
  <c r="FP81" i="1"/>
  <c r="FP82" i="1"/>
  <c r="FP83" i="1"/>
  <c r="FP84" i="1"/>
  <c r="FP85" i="1"/>
  <c r="FP86" i="1"/>
  <c r="FP87" i="1"/>
  <c r="FP88" i="1"/>
  <c r="FP89" i="1"/>
  <c r="FP90" i="1"/>
  <c r="FP91" i="1"/>
  <c r="FP93" i="1"/>
  <c r="FP94" i="1"/>
  <c r="FP95" i="1"/>
  <c r="FP96" i="1"/>
  <c r="FP97" i="1"/>
  <c r="FP98" i="1"/>
  <c r="FP99" i="1"/>
  <c r="FP100" i="1"/>
  <c r="FP101" i="1"/>
  <c r="FP102" i="1"/>
  <c r="FP103" i="1"/>
  <c r="FP113" i="1"/>
  <c r="FP104" i="1"/>
  <c r="FP106" i="1"/>
  <c r="FP107" i="1"/>
  <c r="FP108" i="1"/>
  <c r="FP109" i="1"/>
  <c r="FP110" i="1"/>
  <c r="FP111" i="1"/>
  <c r="FP115" i="1"/>
  <c r="FP116" i="1"/>
  <c r="FP117" i="1"/>
  <c r="FP118" i="1"/>
  <c r="FP119" i="1"/>
  <c r="FP120" i="1"/>
  <c r="FP121" i="1"/>
  <c r="FP122" i="1"/>
  <c r="FP123" i="1"/>
  <c r="FP124" i="1"/>
  <c r="FP125" i="1"/>
  <c r="FP126" i="1"/>
  <c r="FP127" i="1"/>
  <c r="FP128" i="1"/>
  <c r="FP129" i="1"/>
  <c r="FP130" i="1"/>
  <c r="FP131" i="1"/>
  <c r="FP132" i="1"/>
  <c r="FP133" i="1"/>
  <c r="FP134" i="1"/>
  <c r="FP135" i="1"/>
  <c r="FP137" i="1"/>
  <c r="FP138" i="1"/>
  <c r="FP139" i="1"/>
  <c r="FP140" i="1"/>
  <c r="FP141" i="1"/>
  <c r="FP142" i="1"/>
  <c r="FP143" i="1"/>
  <c r="FP144" i="1"/>
  <c r="FP145" i="1"/>
  <c r="FP146" i="1"/>
  <c r="FP147" i="1"/>
  <c r="FP148" i="1"/>
  <c r="FP149" i="1"/>
  <c r="FP150" i="1"/>
  <c r="FP151" i="1"/>
  <c r="FP152" i="1"/>
  <c r="FP153" i="1"/>
  <c r="FP154" i="1"/>
  <c r="FP155" i="1"/>
  <c r="FP156" i="1"/>
  <c r="FP157" i="1"/>
  <c r="FP158" i="1"/>
  <c r="FP159" i="1"/>
  <c r="FP160" i="1"/>
  <c r="FP161" i="1"/>
  <c r="FP162" i="1"/>
  <c r="FP163" i="1"/>
  <c r="FP164" i="1"/>
  <c r="FP165" i="1"/>
  <c r="FP167" i="1"/>
  <c r="FP168" i="1"/>
  <c r="FP169" i="1"/>
  <c r="FP170" i="1"/>
  <c r="FP171" i="1"/>
  <c r="FP172" i="1"/>
  <c r="FP173" i="1"/>
  <c r="FP174" i="1"/>
  <c r="FP175" i="1"/>
  <c r="FP176" i="1"/>
  <c r="FP178" i="1"/>
  <c r="FP179" i="1"/>
  <c r="FP180" i="1"/>
  <c r="FP181" i="1"/>
  <c r="FP182" i="1"/>
  <c r="FP183" i="1"/>
  <c r="FP184" i="1"/>
  <c r="FP185" i="1"/>
  <c r="FP186" i="1"/>
  <c r="FP187" i="1"/>
  <c r="FP188" i="1"/>
  <c r="FP189" i="1"/>
  <c r="FP190" i="1"/>
  <c r="FP191" i="1"/>
  <c r="FP192" i="1"/>
  <c r="FP193" i="1"/>
  <c r="FP194" i="1"/>
  <c r="FP195" i="1"/>
  <c r="FP196" i="1"/>
  <c r="FP197" i="1"/>
  <c r="FP198" i="1"/>
  <c r="FP199" i="1"/>
  <c r="FP201" i="1"/>
  <c r="FP203" i="1"/>
  <c r="FP204" i="1"/>
  <c r="FP206" i="1"/>
  <c r="FP324" i="1"/>
  <c r="FP207" i="1"/>
  <c r="FP296" i="1"/>
  <c r="FP209" i="1"/>
  <c r="FP210" i="1"/>
  <c r="FP211" i="1"/>
  <c r="FP212" i="1"/>
  <c r="FP213" i="1"/>
  <c r="FP214" i="1"/>
  <c r="FP215" i="1"/>
  <c r="FP216" i="1"/>
  <c r="FP217" i="1"/>
  <c r="FP218" i="1"/>
  <c r="FP219" i="1"/>
  <c r="FP220" i="1"/>
  <c r="FP221" i="1"/>
  <c r="FP223" i="1"/>
  <c r="FP224" i="1"/>
  <c r="FP225" i="1"/>
  <c r="FP226" i="1"/>
  <c r="FP227" i="1"/>
  <c r="FP228" i="1"/>
  <c r="FP229" i="1"/>
  <c r="FP230" i="1"/>
  <c r="FP231" i="1"/>
  <c r="FP232" i="1"/>
  <c r="FP233" i="1"/>
  <c r="FP234" i="1"/>
  <c r="FP235" i="1"/>
  <c r="FP236" i="1"/>
  <c r="FP237" i="1"/>
  <c r="FP238" i="1"/>
  <c r="FP239" i="1"/>
  <c r="FP240" i="1"/>
  <c r="FP241" i="1"/>
  <c r="FP242" i="1"/>
  <c r="FP243" i="1"/>
  <c r="FP244" i="1"/>
  <c r="FP245" i="1"/>
  <c r="FP247" i="1"/>
  <c r="FP248" i="1"/>
  <c r="FP249" i="1"/>
  <c r="FP250" i="1"/>
  <c r="FP251" i="1"/>
  <c r="FP252" i="1"/>
  <c r="FP253" i="1"/>
  <c r="FP254" i="1"/>
  <c r="FP255" i="1"/>
  <c r="FP257" i="1"/>
  <c r="FP258" i="1"/>
  <c r="FP259" i="1"/>
  <c r="FP260" i="1"/>
  <c r="FP261" i="1"/>
  <c r="FP262" i="1"/>
  <c r="FP264" i="1"/>
  <c r="FP267" i="1"/>
  <c r="FP268" i="1"/>
  <c r="FP269" i="1"/>
  <c r="FP270" i="1"/>
  <c r="FP271" i="1"/>
  <c r="FP272" i="1"/>
  <c r="FP273" i="1"/>
  <c r="FP274" i="1"/>
  <c r="FP275" i="1"/>
  <c r="FP276" i="1"/>
  <c r="FP277" i="1"/>
  <c r="FP278" i="1"/>
  <c r="FP279" i="1"/>
  <c r="FP280" i="1"/>
  <c r="FP281" i="1"/>
  <c r="FP282" i="1"/>
  <c r="FP283" i="1"/>
  <c r="FP284" i="1"/>
  <c r="FP285" i="1"/>
  <c r="FP286" i="1"/>
  <c r="FP287" i="1"/>
  <c r="FP288" i="1"/>
  <c r="FP289" i="1"/>
  <c r="FP290" i="1"/>
  <c r="FP291" i="1"/>
  <c r="FP292" i="1"/>
  <c r="FP293" i="1"/>
  <c r="FP294" i="1"/>
  <c r="FP295" i="1"/>
  <c r="FP298" i="1"/>
  <c r="FP299" i="1"/>
  <c r="FP300" i="1"/>
  <c r="FP301" i="1"/>
  <c r="FP302" i="1"/>
  <c r="FP303" i="1"/>
  <c r="FP304" i="1"/>
  <c r="FP305" i="1"/>
  <c r="FP306" i="1"/>
  <c r="FP307" i="1"/>
  <c r="FP308" i="1"/>
  <c r="FP310" i="1"/>
  <c r="FP311" i="1"/>
  <c r="FP312" i="1"/>
  <c r="FP313" i="1"/>
  <c r="FP314" i="1"/>
  <c r="FP315" i="1"/>
  <c r="FP316" i="1"/>
  <c r="FP317" i="1"/>
  <c r="FP318" i="1"/>
  <c r="FP319" i="1"/>
  <c r="FP320" i="1"/>
  <c r="FP321" i="1"/>
  <c r="FP322" i="1"/>
  <c r="FP323" i="1"/>
  <c r="FP325" i="1"/>
  <c r="FP326" i="1"/>
  <c r="FP327" i="1"/>
  <c r="FP328" i="1"/>
  <c r="EX3" i="1"/>
  <c r="EX4" i="1"/>
  <c r="EX5" i="1"/>
  <c r="EX6" i="1"/>
  <c r="EX7" i="1"/>
  <c r="EX8" i="1"/>
  <c r="EX9" i="1"/>
  <c r="EX10" i="1"/>
  <c r="EX11" i="1"/>
  <c r="EX12" i="1"/>
  <c r="EX13" i="1"/>
  <c r="EX14" i="1"/>
  <c r="EX15" i="1"/>
  <c r="EX16" i="1"/>
  <c r="EX17" i="1"/>
  <c r="EX18" i="1"/>
  <c r="EX19" i="1"/>
  <c r="EX20" i="1"/>
  <c r="EX21" i="1"/>
  <c r="EX22" i="1"/>
  <c r="EX23" i="1"/>
  <c r="EX24" i="1"/>
  <c r="EX25" i="1"/>
  <c r="EX26" i="1"/>
  <c r="EX27" i="1"/>
  <c r="EX28" i="1"/>
  <c r="EX29" i="1"/>
  <c r="EX30" i="1"/>
  <c r="EX31" i="1"/>
  <c r="EX32" i="1"/>
  <c r="EX33" i="1"/>
  <c r="EX34" i="1"/>
  <c r="EX35" i="1"/>
  <c r="EX36" i="1"/>
  <c r="EX37" i="1"/>
  <c r="EX38" i="1"/>
  <c r="EX39" i="1"/>
  <c r="EX40" i="1"/>
  <c r="EX41" i="1"/>
  <c r="EX42" i="1"/>
  <c r="EX114" i="1"/>
  <c r="EX44" i="1"/>
  <c r="EX45" i="1"/>
  <c r="EX46" i="1"/>
  <c r="EX47" i="1"/>
  <c r="EX48" i="1"/>
  <c r="EX49" i="1"/>
  <c r="EX50" i="1"/>
  <c r="EX51" i="1"/>
  <c r="EX263" i="1"/>
  <c r="EX105" i="1"/>
  <c r="EX52" i="1"/>
  <c r="EX53" i="1"/>
  <c r="EX54" i="1"/>
  <c r="EX55" i="1"/>
  <c r="EX56" i="1"/>
  <c r="EX57" i="1"/>
  <c r="EX58" i="1"/>
  <c r="EX59" i="1"/>
  <c r="EX60" i="1"/>
  <c r="EX61" i="1"/>
  <c r="EX62" i="1"/>
  <c r="EX63" i="1"/>
  <c r="EX64" i="1"/>
  <c r="EX65" i="1"/>
  <c r="EX66" i="1"/>
  <c r="EX67" i="1"/>
  <c r="EX68" i="1"/>
  <c r="EX69" i="1"/>
  <c r="EX70" i="1"/>
  <c r="EX71" i="1"/>
  <c r="EX72" i="1"/>
  <c r="EX73" i="1"/>
  <c r="EX74" i="1"/>
  <c r="EX75" i="1"/>
  <c r="EX76" i="1"/>
  <c r="EX77" i="1"/>
  <c r="EX78" i="1"/>
  <c r="EX79" i="1"/>
  <c r="EX80" i="1"/>
  <c r="EX81" i="1"/>
  <c r="EX82" i="1"/>
  <c r="EX83" i="1"/>
  <c r="EX84" i="1"/>
  <c r="EX85" i="1"/>
  <c r="EX86" i="1"/>
  <c r="EX87" i="1"/>
  <c r="EX88" i="1"/>
  <c r="EX89" i="1"/>
  <c r="EX90" i="1"/>
  <c r="EX91" i="1"/>
  <c r="EX93" i="1"/>
  <c r="EX94" i="1"/>
  <c r="EX95" i="1"/>
  <c r="EX96" i="1"/>
  <c r="EX97" i="1"/>
  <c r="EX98" i="1"/>
  <c r="EX99" i="1"/>
  <c r="EX100" i="1"/>
  <c r="EX101" i="1"/>
  <c r="EX102" i="1"/>
  <c r="EX103" i="1"/>
  <c r="EX113" i="1"/>
  <c r="EX104" i="1"/>
  <c r="EX106" i="1"/>
  <c r="EX107" i="1"/>
  <c r="EX108" i="1"/>
  <c r="EX109" i="1"/>
  <c r="EX110" i="1"/>
  <c r="EX111" i="1"/>
  <c r="EX115" i="1"/>
  <c r="EX116" i="1"/>
  <c r="EX117" i="1"/>
  <c r="EX118" i="1"/>
  <c r="EX119" i="1"/>
  <c r="EX120" i="1"/>
  <c r="EX121" i="1"/>
  <c r="EX122" i="1"/>
  <c r="EX123" i="1"/>
  <c r="EX124" i="1"/>
  <c r="EX125" i="1"/>
  <c r="EX126" i="1"/>
  <c r="EX127" i="1"/>
  <c r="EX128" i="1"/>
  <c r="EX129" i="1"/>
  <c r="EX130" i="1"/>
  <c r="EX131" i="1"/>
  <c r="EX132" i="1"/>
  <c r="EX133" i="1"/>
  <c r="EX134" i="1"/>
  <c r="EX135" i="1"/>
  <c r="EX137" i="1"/>
  <c r="EX138" i="1"/>
  <c r="EX139" i="1"/>
  <c r="EX140" i="1"/>
  <c r="EX141" i="1"/>
  <c r="EX142" i="1"/>
  <c r="EX143" i="1"/>
  <c r="EX144" i="1"/>
  <c r="EX145" i="1"/>
  <c r="EX146" i="1"/>
  <c r="EX147" i="1"/>
  <c r="EX148" i="1"/>
  <c r="EX149" i="1"/>
  <c r="EX150" i="1"/>
  <c r="EX151" i="1"/>
  <c r="EX152" i="1"/>
  <c r="EX153" i="1"/>
  <c r="EX154" i="1"/>
  <c r="EX155" i="1"/>
  <c r="EX156" i="1"/>
  <c r="EX157" i="1"/>
  <c r="EX158" i="1"/>
  <c r="EX159" i="1"/>
  <c r="EX160" i="1"/>
  <c r="EX161" i="1"/>
  <c r="EX162" i="1"/>
  <c r="EX163" i="1"/>
  <c r="EX164" i="1"/>
  <c r="EX165" i="1"/>
  <c r="EX167" i="1"/>
  <c r="EX168" i="1"/>
  <c r="EX169" i="1"/>
  <c r="EX170" i="1"/>
  <c r="EX171" i="1"/>
  <c r="EX172" i="1"/>
  <c r="EX173" i="1"/>
  <c r="EX174" i="1"/>
  <c r="EX175" i="1"/>
  <c r="EX176" i="1"/>
  <c r="EX178" i="1"/>
  <c r="EX179" i="1"/>
  <c r="EX180" i="1"/>
  <c r="EX181" i="1"/>
  <c r="EX182" i="1"/>
  <c r="EX183" i="1"/>
  <c r="EX184" i="1"/>
  <c r="EX185" i="1"/>
  <c r="EX186" i="1"/>
  <c r="EX187" i="1"/>
  <c r="EX188" i="1"/>
  <c r="EX189" i="1"/>
  <c r="EX190" i="1"/>
  <c r="EX191" i="1"/>
  <c r="EX192" i="1"/>
  <c r="EX193" i="1"/>
  <c r="EX194" i="1"/>
  <c r="EX195" i="1"/>
  <c r="EX196" i="1"/>
  <c r="EX197" i="1"/>
  <c r="EX198" i="1"/>
  <c r="EX199" i="1"/>
  <c r="EX201" i="1"/>
  <c r="EX203" i="1"/>
  <c r="EX204" i="1"/>
  <c r="EX206" i="1"/>
  <c r="EX324" i="1"/>
  <c r="EX207" i="1"/>
  <c r="EX296" i="1"/>
  <c r="EX209" i="1"/>
  <c r="EX210" i="1"/>
  <c r="EX211" i="1"/>
  <c r="EX212" i="1"/>
  <c r="EX213" i="1"/>
  <c r="EX214" i="1"/>
  <c r="EX215" i="1"/>
  <c r="EX216" i="1"/>
  <c r="EX217" i="1"/>
  <c r="EX218" i="1"/>
  <c r="EX219" i="1"/>
  <c r="EX220" i="1"/>
  <c r="EX221" i="1"/>
  <c r="EX223" i="1"/>
  <c r="EX224" i="1"/>
  <c r="EX225" i="1"/>
  <c r="EX226" i="1"/>
  <c r="EX227" i="1"/>
  <c r="EX228" i="1"/>
  <c r="EX229" i="1"/>
  <c r="EX230" i="1"/>
  <c r="EX231" i="1"/>
  <c r="EX232" i="1"/>
  <c r="EX233" i="1"/>
  <c r="EX234" i="1"/>
  <c r="EX235" i="1"/>
  <c r="EX236" i="1"/>
  <c r="EX237" i="1"/>
  <c r="EX238" i="1"/>
  <c r="EX239" i="1"/>
  <c r="EX240" i="1"/>
  <c r="EX241" i="1"/>
  <c r="EX242" i="1"/>
  <c r="EX243" i="1"/>
  <c r="EX244" i="1"/>
  <c r="EX245" i="1"/>
  <c r="EX247" i="1"/>
  <c r="EX248" i="1"/>
  <c r="EX249" i="1"/>
  <c r="EX250" i="1"/>
  <c r="EX251" i="1"/>
  <c r="EX252" i="1"/>
  <c r="EX253" i="1"/>
  <c r="EX254" i="1"/>
  <c r="EX255" i="1"/>
  <c r="EX257" i="1"/>
  <c r="EX258" i="1"/>
  <c r="EX259" i="1"/>
  <c r="EX260" i="1"/>
  <c r="EX261" i="1"/>
  <c r="EX262" i="1"/>
  <c r="EX264" i="1"/>
  <c r="EX267" i="1"/>
  <c r="EX268" i="1"/>
  <c r="EX269" i="1"/>
  <c r="EX270" i="1"/>
  <c r="EX271" i="1"/>
  <c r="EX272" i="1"/>
  <c r="EX273" i="1"/>
  <c r="EX274" i="1"/>
  <c r="EX275" i="1"/>
  <c r="EX276" i="1"/>
  <c r="EX277" i="1"/>
  <c r="EX278" i="1"/>
  <c r="EX279" i="1"/>
  <c r="EX280" i="1"/>
  <c r="EX281" i="1"/>
  <c r="EX282" i="1"/>
  <c r="EX283" i="1"/>
  <c r="EX284" i="1"/>
  <c r="EX285" i="1"/>
  <c r="EX286" i="1"/>
  <c r="EX287" i="1"/>
  <c r="EX288" i="1"/>
  <c r="EX289" i="1"/>
  <c r="EX290" i="1"/>
  <c r="EX291" i="1"/>
  <c r="EX292" i="1"/>
  <c r="EX293" i="1"/>
  <c r="EX294" i="1"/>
  <c r="EX295" i="1"/>
  <c r="EX298" i="1"/>
  <c r="EX299" i="1"/>
  <c r="EX300" i="1"/>
  <c r="EX301" i="1"/>
  <c r="EX302" i="1"/>
  <c r="EX303" i="1"/>
  <c r="EX304" i="1"/>
  <c r="EX305" i="1"/>
  <c r="EX306" i="1"/>
  <c r="EX307" i="1"/>
  <c r="EX308" i="1"/>
  <c r="EX310" i="1"/>
  <c r="EX311" i="1"/>
  <c r="EX312" i="1"/>
  <c r="EX313" i="1"/>
  <c r="EX314" i="1"/>
  <c r="EX315" i="1"/>
  <c r="EX316" i="1"/>
  <c r="EX317" i="1"/>
  <c r="EX318" i="1"/>
  <c r="EX319" i="1"/>
  <c r="EX320" i="1"/>
  <c r="EX321" i="1"/>
  <c r="EX322" i="1"/>
  <c r="EX323" i="1"/>
  <c r="EX325" i="1"/>
  <c r="EX326" i="1"/>
  <c r="EX327" i="1"/>
  <c r="EX328" i="1"/>
  <c r="EW3" i="1"/>
  <c r="EW4" i="1"/>
  <c r="EW5" i="1"/>
  <c r="EW6" i="1"/>
  <c r="EW7" i="1"/>
  <c r="EW8" i="1"/>
  <c r="EW9" i="1"/>
  <c r="EW10" i="1"/>
  <c r="EW11" i="1"/>
  <c r="EW12" i="1"/>
  <c r="EW13" i="1"/>
  <c r="EW14" i="1"/>
  <c r="EW15" i="1"/>
  <c r="EW16" i="1"/>
  <c r="EW17" i="1"/>
  <c r="EW18" i="1"/>
  <c r="EW19" i="1"/>
  <c r="EW20" i="1"/>
  <c r="EW21" i="1"/>
  <c r="EW22" i="1"/>
  <c r="EW23" i="1"/>
  <c r="EW24" i="1"/>
  <c r="EW25" i="1"/>
  <c r="EW26" i="1"/>
  <c r="EW27" i="1"/>
  <c r="EW28" i="1"/>
  <c r="EW29" i="1"/>
  <c r="EW30" i="1"/>
  <c r="EW31" i="1"/>
  <c r="EW32" i="1"/>
  <c r="EW33" i="1"/>
  <c r="EW34" i="1"/>
  <c r="EW35" i="1"/>
  <c r="EW36" i="1"/>
  <c r="EW37" i="1"/>
  <c r="EW38" i="1"/>
  <c r="EW39" i="1"/>
  <c r="EW40" i="1"/>
  <c r="EW41" i="1"/>
  <c r="EW42" i="1"/>
  <c r="EW114" i="1"/>
  <c r="EW44" i="1"/>
  <c r="EW45" i="1"/>
  <c r="EW46" i="1"/>
  <c r="EW47" i="1"/>
  <c r="EW48" i="1"/>
  <c r="EW49" i="1"/>
  <c r="EW50" i="1"/>
  <c r="EW51" i="1"/>
  <c r="EW263" i="1"/>
  <c r="EW105" i="1"/>
  <c r="EW52" i="1"/>
  <c r="EW53" i="1"/>
  <c r="EW54" i="1"/>
  <c r="EW55" i="1"/>
  <c r="EW56" i="1"/>
  <c r="EW57" i="1"/>
  <c r="EW58" i="1"/>
  <c r="EW59" i="1"/>
  <c r="EW60" i="1"/>
  <c r="EW61" i="1"/>
  <c r="EW62" i="1"/>
  <c r="EW63" i="1"/>
  <c r="EW64" i="1"/>
  <c r="EW65" i="1"/>
  <c r="EW66" i="1"/>
  <c r="EW67" i="1"/>
  <c r="EW68" i="1"/>
  <c r="EW69" i="1"/>
  <c r="EW70" i="1"/>
  <c r="EW71" i="1"/>
  <c r="EW72" i="1"/>
  <c r="EW73" i="1"/>
  <c r="EW74" i="1"/>
  <c r="EW75" i="1"/>
  <c r="EW76" i="1"/>
  <c r="EW77" i="1"/>
  <c r="EW78" i="1"/>
  <c r="EW79" i="1"/>
  <c r="EW80" i="1"/>
  <c r="EW81" i="1"/>
  <c r="EW82" i="1"/>
  <c r="EW83" i="1"/>
  <c r="EW84" i="1"/>
  <c r="EW85" i="1"/>
  <c r="EW86" i="1"/>
  <c r="EW87" i="1"/>
  <c r="EW88" i="1"/>
  <c r="EW89" i="1"/>
  <c r="EW90" i="1"/>
  <c r="EW91" i="1"/>
  <c r="EW93" i="1"/>
  <c r="EW94" i="1"/>
  <c r="EW95" i="1"/>
  <c r="EW96" i="1"/>
  <c r="EW97" i="1"/>
  <c r="EW98" i="1"/>
  <c r="EW99" i="1"/>
  <c r="EW100" i="1"/>
  <c r="EW101" i="1"/>
  <c r="EW102" i="1"/>
  <c r="EW103" i="1"/>
  <c r="EW113" i="1"/>
  <c r="EW104" i="1"/>
  <c r="EW106" i="1"/>
  <c r="EW107" i="1"/>
  <c r="EW108" i="1"/>
  <c r="EW109" i="1"/>
  <c r="EW110" i="1"/>
  <c r="EW111" i="1"/>
  <c r="EW115" i="1"/>
  <c r="EW116" i="1"/>
  <c r="EW117" i="1"/>
  <c r="EW118" i="1"/>
  <c r="EW119" i="1"/>
  <c r="EW120" i="1"/>
  <c r="EW121" i="1"/>
  <c r="EW122" i="1"/>
  <c r="EW123" i="1"/>
  <c r="EW124" i="1"/>
  <c r="EW125" i="1"/>
  <c r="EW126" i="1"/>
  <c r="EW127" i="1"/>
  <c r="EW128" i="1"/>
  <c r="EW129" i="1"/>
  <c r="EW130" i="1"/>
  <c r="EW131" i="1"/>
  <c r="EW132" i="1"/>
  <c r="EW133" i="1"/>
  <c r="EW134" i="1"/>
  <c r="EW135" i="1"/>
  <c r="EW137" i="1"/>
  <c r="EW138" i="1"/>
  <c r="EW139" i="1"/>
  <c r="EW140" i="1"/>
  <c r="EW141" i="1"/>
  <c r="EW142" i="1"/>
  <c r="EW143" i="1"/>
  <c r="EW144" i="1"/>
  <c r="EW145" i="1"/>
  <c r="EW146" i="1"/>
  <c r="EW147" i="1"/>
  <c r="EW148" i="1"/>
  <c r="EW149" i="1"/>
  <c r="EW150" i="1"/>
  <c r="EW151" i="1"/>
  <c r="EW152" i="1"/>
  <c r="EW153" i="1"/>
  <c r="EW154" i="1"/>
  <c r="EW155" i="1"/>
  <c r="EW156" i="1"/>
  <c r="EW157" i="1"/>
  <c r="EW158" i="1"/>
  <c r="EW159" i="1"/>
  <c r="EW160" i="1"/>
  <c r="EW161" i="1"/>
  <c r="EW162" i="1"/>
  <c r="EW163" i="1"/>
  <c r="EW164" i="1"/>
  <c r="EW165" i="1"/>
  <c r="EW167" i="1"/>
  <c r="EW168" i="1"/>
  <c r="EW169" i="1"/>
  <c r="EW170" i="1"/>
  <c r="EW171" i="1"/>
  <c r="EW172" i="1"/>
  <c r="EW173" i="1"/>
  <c r="EW174" i="1"/>
  <c r="EW175" i="1"/>
  <c r="EW176" i="1"/>
  <c r="EW178" i="1"/>
  <c r="EW179" i="1"/>
  <c r="EW180" i="1"/>
  <c r="EW181" i="1"/>
  <c r="EW182" i="1"/>
  <c r="EW183" i="1"/>
  <c r="EW184" i="1"/>
  <c r="EW185" i="1"/>
  <c r="EW186" i="1"/>
  <c r="EW187" i="1"/>
  <c r="EW188" i="1"/>
  <c r="EW189" i="1"/>
  <c r="EW190" i="1"/>
  <c r="EW191" i="1"/>
  <c r="EW192" i="1"/>
  <c r="EW193" i="1"/>
  <c r="EW194" i="1"/>
  <c r="EW195" i="1"/>
  <c r="EW196" i="1"/>
  <c r="EW197" i="1"/>
  <c r="EW198" i="1"/>
  <c r="EW199" i="1"/>
  <c r="EW201" i="1"/>
  <c r="EW203" i="1"/>
  <c r="EW204" i="1"/>
  <c r="EW206" i="1"/>
  <c r="EW324" i="1"/>
  <c r="EW207" i="1"/>
  <c r="EW296" i="1"/>
  <c r="EW209" i="1"/>
  <c r="EW210" i="1"/>
  <c r="EW211" i="1"/>
  <c r="EW212" i="1"/>
  <c r="EW213" i="1"/>
  <c r="EW214" i="1"/>
  <c r="EW215" i="1"/>
  <c r="EW216" i="1"/>
  <c r="EW217" i="1"/>
  <c r="EW218" i="1"/>
  <c r="EW219" i="1"/>
  <c r="EW220" i="1"/>
  <c r="EW221" i="1"/>
  <c r="EW223" i="1"/>
  <c r="EW224" i="1"/>
  <c r="EW225" i="1"/>
  <c r="EW226" i="1"/>
  <c r="EW227" i="1"/>
  <c r="EW228" i="1"/>
  <c r="EW229" i="1"/>
  <c r="EW230" i="1"/>
  <c r="EW231" i="1"/>
  <c r="EW232" i="1"/>
  <c r="EW233" i="1"/>
  <c r="EW234" i="1"/>
  <c r="EW235" i="1"/>
  <c r="EW236" i="1"/>
  <c r="EW237" i="1"/>
  <c r="EW238" i="1"/>
  <c r="EW239" i="1"/>
  <c r="EW240" i="1"/>
  <c r="EW241" i="1"/>
  <c r="EW242" i="1"/>
  <c r="EW243" i="1"/>
  <c r="EW244" i="1"/>
  <c r="EW245" i="1"/>
  <c r="EW247" i="1"/>
  <c r="EW248" i="1"/>
  <c r="EW249" i="1"/>
  <c r="EW250" i="1"/>
  <c r="EW251" i="1"/>
  <c r="EW252" i="1"/>
  <c r="EW253" i="1"/>
  <c r="EW254" i="1"/>
  <c r="EW255" i="1"/>
  <c r="EW257" i="1"/>
  <c r="EW258" i="1"/>
  <c r="EW259" i="1"/>
  <c r="EW260" i="1"/>
  <c r="EW261" i="1"/>
  <c r="EW262" i="1"/>
  <c r="EW264" i="1"/>
  <c r="EW267" i="1"/>
  <c r="EW268" i="1"/>
  <c r="EW269" i="1"/>
  <c r="EW270" i="1"/>
  <c r="EW271" i="1"/>
  <c r="EW272" i="1"/>
  <c r="EW273" i="1"/>
  <c r="EW274" i="1"/>
  <c r="EW275" i="1"/>
  <c r="EW276" i="1"/>
  <c r="EW277" i="1"/>
  <c r="EW278" i="1"/>
  <c r="EW279" i="1"/>
  <c r="EW280" i="1"/>
  <c r="EW281" i="1"/>
  <c r="EW282" i="1"/>
  <c r="EW283" i="1"/>
  <c r="EW284" i="1"/>
  <c r="EW285" i="1"/>
  <c r="EW286" i="1"/>
  <c r="EW287" i="1"/>
  <c r="EW288" i="1"/>
  <c r="EW289" i="1"/>
  <c r="EW290" i="1"/>
  <c r="EW291" i="1"/>
  <c r="EW292" i="1"/>
  <c r="EW293" i="1"/>
  <c r="EW294" i="1"/>
  <c r="EW295" i="1"/>
  <c r="EW298" i="1"/>
  <c r="EW299" i="1"/>
  <c r="EW300" i="1"/>
  <c r="EW301" i="1"/>
  <c r="EW302" i="1"/>
  <c r="EW303" i="1"/>
  <c r="EW304" i="1"/>
  <c r="EW305" i="1"/>
  <c r="EW306" i="1"/>
  <c r="EW307" i="1"/>
  <c r="EW308" i="1"/>
  <c r="EW310" i="1"/>
  <c r="EW311" i="1"/>
  <c r="EW312" i="1"/>
  <c r="EW313" i="1"/>
  <c r="EW314" i="1"/>
  <c r="EW315" i="1"/>
  <c r="EW316" i="1"/>
  <c r="EW317" i="1"/>
  <c r="EW318" i="1"/>
  <c r="EW319" i="1"/>
  <c r="EW320" i="1"/>
  <c r="EW321" i="1"/>
  <c r="EW322" i="1"/>
  <c r="EW323" i="1"/>
  <c r="EW325" i="1"/>
  <c r="EW326" i="1"/>
  <c r="EW327" i="1"/>
  <c r="EW328" i="1"/>
  <c r="EV3" i="1"/>
  <c r="EV4" i="1"/>
  <c r="EV5" i="1"/>
  <c r="EV6" i="1"/>
  <c r="EV7" i="1"/>
  <c r="EV8" i="1"/>
  <c r="EV9" i="1"/>
  <c r="EV10" i="1"/>
  <c r="EV11" i="1"/>
  <c r="EV12" i="1"/>
  <c r="EV13" i="1"/>
  <c r="EV14" i="1"/>
  <c r="EV15" i="1"/>
  <c r="EV16" i="1"/>
  <c r="EV17" i="1"/>
  <c r="EV18" i="1"/>
  <c r="EV19" i="1"/>
  <c r="EV20" i="1"/>
  <c r="EV21" i="1"/>
  <c r="EV22" i="1"/>
  <c r="EV23" i="1"/>
  <c r="EV24" i="1"/>
  <c r="EV25" i="1"/>
  <c r="EV26" i="1"/>
  <c r="EV27" i="1"/>
  <c r="EV28" i="1"/>
  <c r="EV29" i="1"/>
  <c r="EV30" i="1"/>
  <c r="EV31" i="1"/>
  <c r="EV32" i="1"/>
  <c r="EV33" i="1"/>
  <c r="EV34" i="1"/>
  <c r="EV35" i="1"/>
  <c r="EV36" i="1"/>
  <c r="EV37" i="1"/>
  <c r="EV38" i="1"/>
  <c r="EV39" i="1"/>
  <c r="EV40" i="1"/>
  <c r="EV41" i="1"/>
  <c r="EV42" i="1"/>
  <c r="EV114" i="1"/>
  <c r="EV44" i="1"/>
  <c r="EV45" i="1"/>
  <c r="EV46" i="1"/>
  <c r="EV47" i="1"/>
  <c r="EV48" i="1"/>
  <c r="EV49" i="1"/>
  <c r="EV50" i="1"/>
  <c r="EV51" i="1"/>
  <c r="EV263" i="1"/>
  <c r="EV105" i="1"/>
  <c r="EV52" i="1"/>
  <c r="EV53" i="1"/>
  <c r="EV54" i="1"/>
  <c r="EV55" i="1"/>
  <c r="EV56" i="1"/>
  <c r="EV57" i="1"/>
  <c r="EV58" i="1"/>
  <c r="EV59" i="1"/>
  <c r="EV60" i="1"/>
  <c r="EV61" i="1"/>
  <c r="EV62" i="1"/>
  <c r="EV63" i="1"/>
  <c r="EV64" i="1"/>
  <c r="EV65" i="1"/>
  <c r="EV66" i="1"/>
  <c r="EV67" i="1"/>
  <c r="EV68" i="1"/>
  <c r="EV69" i="1"/>
  <c r="EV70" i="1"/>
  <c r="EV71" i="1"/>
  <c r="EV72" i="1"/>
  <c r="EV73" i="1"/>
  <c r="EV74" i="1"/>
  <c r="EV75" i="1"/>
  <c r="EV76" i="1"/>
  <c r="EV77" i="1"/>
  <c r="EV78" i="1"/>
  <c r="EV79" i="1"/>
  <c r="EV80" i="1"/>
  <c r="EV81" i="1"/>
  <c r="EV82" i="1"/>
  <c r="EV83" i="1"/>
  <c r="EV84" i="1"/>
  <c r="EV85" i="1"/>
  <c r="EV86" i="1"/>
  <c r="EV87" i="1"/>
  <c r="EV88" i="1"/>
  <c r="EV89" i="1"/>
  <c r="EV90" i="1"/>
  <c r="EV91" i="1"/>
  <c r="EV93" i="1"/>
  <c r="EV94" i="1"/>
  <c r="EV95" i="1"/>
  <c r="EV96" i="1"/>
  <c r="EV97" i="1"/>
  <c r="EV98" i="1"/>
  <c r="EV99" i="1"/>
  <c r="EV100" i="1"/>
  <c r="EV101" i="1"/>
  <c r="EV102" i="1"/>
  <c r="EV103" i="1"/>
  <c r="EU3" i="1"/>
  <c r="EU4" i="1"/>
  <c r="EU5" i="1"/>
  <c r="EU6" i="1"/>
  <c r="EU7" i="1"/>
  <c r="EU8" i="1"/>
  <c r="EU9" i="1"/>
  <c r="EU10" i="1"/>
  <c r="EU11" i="1"/>
  <c r="EU12" i="1"/>
  <c r="EU13" i="1"/>
  <c r="EU14" i="1"/>
  <c r="EU15" i="1"/>
  <c r="EU16" i="1"/>
  <c r="EU17" i="1"/>
  <c r="EU18" i="1"/>
  <c r="EU19" i="1"/>
  <c r="EU20" i="1"/>
  <c r="EU21" i="1"/>
  <c r="EU22" i="1"/>
  <c r="EU23" i="1"/>
  <c r="EU24" i="1"/>
  <c r="EU25" i="1"/>
  <c r="EU26" i="1"/>
  <c r="EU27" i="1"/>
  <c r="EU28" i="1"/>
  <c r="EU29" i="1"/>
  <c r="EU30" i="1"/>
  <c r="EU31" i="1"/>
  <c r="EU32" i="1"/>
  <c r="EU33" i="1"/>
  <c r="EU34" i="1"/>
  <c r="EU35" i="1"/>
  <c r="EU36" i="1"/>
  <c r="EU37" i="1"/>
  <c r="EU38" i="1"/>
  <c r="EU39" i="1"/>
  <c r="EU40" i="1"/>
  <c r="EU41" i="1"/>
  <c r="EU42" i="1"/>
  <c r="EU114" i="1"/>
  <c r="EU44" i="1"/>
  <c r="EU45" i="1"/>
  <c r="EU46" i="1"/>
  <c r="EU47" i="1"/>
  <c r="EU48" i="1"/>
  <c r="EU49" i="1"/>
  <c r="EU50" i="1"/>
  <c r="EU51" i="1"/>
  <c r="EU263" i="1"/>
  <c r="EU105" i="1"/>
  <c r="EU52" i="1"/>
  <c r="EU53" i="1"/>
  <c r="EU54" i="1"/>
  <c r="EU55" i="1"/>
  <c r="EU56" i="1"/>
  <c r="EU57" i="1"/>
  <c r="EU58" i="1"/>
  <c r="EU59" i="1"/>
  <c r="EU60" i="1"/>
  <c r="EU61" i="1"/>
  <c r="EU62" i="1"/>
  <c r="EU63" i="1"/>
  <c r="EU64" i="1"/>
  <c r="EU65" i="1"/>
  <c r="EU66" i="1"/>
  <c r="EU67" i="1"/>
  <c r="EU68" i="1"/>
  <c r="EU69" i="1"/>
  <c r="EU70" i="1"/>
  <c r="EU71" i="1"/>
  <c r="EU72" i="1"/>
  <c r="EU73" i="1"/>
  <c r="EU74" i="1"/>
  <c r="EU75" i="1"/>
  <c r="EU76" i="1"/>
  <c r="EU77" i="1"/>
  <c r="EU78" i="1"/>
  <c r="EU79" i="1"/>
  <c r="EU80" i="1"/>
  <c r="EU81" i="1"/>
  <c r="EU82" i="1"/>
  <c r="EU83" i="1"/>
  <c r="EU84" i="1"/>
  <c r="EU85" i="1"/>
  <c r="EU86" i="1"/>
  <c r="EU87" i="1"/>
  <c r="EU88" i="1"/>
  <c r="EU89" i="1"/>
  <c r="EU90" i="1"/>
  <c r="EU91" i="1"/>
  <c r="EU93" i="1"/>
  <c r="EU94" i="1"/>
  <c r="EU95" i="1"/>
  <c r="EU96" i="1"/>
  <c r="EU97" i="1"/>
  <c r="EU98" i="1"/>
  <c r="EU99" i="1"/>
  <c r="EU100" i="1"/>
  <c r="EU101" i="1"/>
  <c r="EU102" i="1"/>
  <c r="EU103" i="1"/>
  <c r="EU113" i="1"/>
  <c r="EU104" i="1"/>
  <c r="EU106" i="1"/>
  <c r="EU107" i="1"/>
  <c r="EU108" i="1"/>
  <c r="EU109" i="1"/>
  <c r="EU110" i="1"/>
  <c r="EU111" i="1"/>
  <c r="EU115" i="1"/>
  <c r="EU116" i="1"/>
  <c r="EU117" i="1"/>
  <c r="EU118" i="1"/>
  <c r="EU119" i="1"/>
  <c r="EU120" i="1"/>
  <c r="EU121" i="1"/>
  <c r="EU122" i="1"/>
  <c r="EU123" i="1"/>
  <c r="EU124" i="1"/>
  <c r="EU125" i="1"/>
  <c r="EU126" i="1"/>
  <c r="EU127" i="1"/>
  <c r="EU128" i="1"/>
  <c r="EU129" i="1"/>
  <c r="EU130" i="1"/>
  <c r="EU131" i="1"/>
  <c r="EU132" i="1"/>
  <c r="EU133" i="1"/>
  <c r="EU134" i="1"/>
  <c r="EU135" i="1"/>
  <c r="EU137" i="1"/>
  <c r="EU138" i="1"/>
  <c r="EU139" i="1"/>
  <c r="EU140" i="1"/>
  <c r="EU141" i="1"/>
  <c r="EU142" i="1"/>
  <c r="EU143" i="1"/>
  <c r="EU144" i="1"/>
  <c r="EU145" i="1"/>
  <c r="EU146" i="1"/>
  <c r="EU147" i="1"/>
  <c r="EU148" i="1"/>
  <c r="EU149" i="1"/>
  <c r="EU150" i="1"/>
  <c r="EU151" i="1"/>
  <c r="EU152" i="1"/>
  <c r="EU153" i="1"/>
  <c r="EU154" i="1"/>
  <c r="EU155" i="1"/>
  <c r="EU156" i="1"/>
  <c r="EU157" i="1"/>
  <c r="EU158" i="1"/>
  <c r="EU159" i="1"/>
  <c r="EU160" i="1"/>
  <c r="EU161" i="1"/>
  <c r="EU162" i="1"/>
  <c r="EU163" i="1"/>
  <c r="EU164" i="1"/>
  <c r="EU165" i="1"/>
  <c r="EU167" i="1"/>
  <c r="EU168" i="1"/>
  <c r="EU169" i="1"/>
  <c r="EU170" i="1"/>
  <c r="EU171" i="1"/>
  <c r="EU172" i="1"/>
  <c r="EU173" i="1"/>
  <c r="EU174" i="1"/>
  <c r="EU175" i="1"/>
  <c r="EU176" i="1"/>
  <c r="EU178" i="1"/>
  <c r="EU179" i="1"/>
  <c r="EU180" i="1"/>
  <c r="EU181" i="1"/>
  <c r="EU182" i="1"/>
  <c r="EU183" i="1"/>
  <c r="EU184" i="1"/>
  <c r="EU185" i="1"/>
  <c r="EU186" i="1"/>
  <c r="EU187" i="1"/>
  <c r="EU188" i="1"/>
  <c r="EU189" i="1"/>
  <c r="EU190" i="1"/>
  <c r="EU191" i="1"/>
  <c r="EU192" i="1"/>
  <c r="EU193" i="1"/>
  <c r="EU194" i="1"/>
  <c r="EU195" i="1"/>
  <c r="EU196" i="1"/>
  <c r="EU197" i="1"/>
  <c r="EU198" i="1"/>
  <c r="EU199" i="1"/>
  <c r="EU201" i="1"/>
  <c r="EU203" i="1"/>
  <c r="EU204" i="1"/>
  <c r="EU206" i="1"/>
  <c r="EU324" i="1"/>
  <c r="EU207" i="1"/>
  <c r="EU296" i="1"/>
  <c r="EU209" i="1"/>
  <c r="EU210" i="1"/>
  <c r="EU211" i="1"/>
  <c r="EU212" i="1"/>
  <c r="EU213" i="1"/>
  <c r="EU214" i="1"/>
  <c r="EU215" i="1"/>
  <c r="EU216" i="1"/>
  <c r="EU217" i="1"/>
  <c r="EU218" i="1"/>
  <c r="EU219" i="1"/>
  <c r="EU220" i="1"/>
  <c r="EU221" i="1"/>
  <c r="EU223" i="1"/>
  <c r="EU224" i="1"/>
  <c r="EU225" i="1"/>
  <c r="EU226" i="1"/>
  <c r="EU227" i="1"/>
  <c r="EU228" i="1"/>
  <c r="EU229" i="1"/>
  <c r="EU230" i="1"/>
  <c r="EU231" i="1"/>
  <c r="EU232" i="1"/>
  <c r="EU233" i="1"/>
  <c r="EU234" i="1"/>
  <c r="EU235" i="1"/>
  <c r="EU236" i="1"/>
  <c r="EU237" i="1"/>
  <c r="EU238" i="1"/>
  <c r="EU239" i="1"/>
  <c r="EU240" i="1"/>
  <c r="EU241" i="1"/>
  <c r="EU242" i="1"/>
  <c r="EU243" i="1"/>
  <c r="EU244" i="1"/>
  <c r="EU245" i="1"/>
  <c r="EU247" i="1"/>
  <c r="EU248" i="1"/>
  <c r="EU249" i="1"/>
  <c r="EU250" i="1"/>
  <c r="EU251" i="1"/>
  <c r="EU252" i="1"/>
  <c r="EU253" i="1"/>
  <c r="EU254" i="1"/>
  <c r="EU255" i="1"/>
  <c r="EU257" i="1"/>
  <c r="EU258" i="1"/>
  <c r="EU259" i="1"/>
  <c r="EU260" i="1"/>
  <c r="EU261" i="1"/>
  <c r="EU262" i="1"/>
  <c r="EU264" i="1"/>
  <c r="EU267" i="1"/>
  <c r="EU268" i="1"/>
  <c r="EU269" i="1"/>
  <c r="EU270" i="1"/>
  <c r="EU271" i="1"/>
  <c r="EU272" i="1"/>
  <c r="EU273" i="1"/>
  <c r="EU274" i="1"/>
  <c r="EU275" i="1"/>
  <c r="EU276" i="1"/>
  <c r="EU277" i="1"/>
  <c r="EU278" i="1"/>
  <c r="EU279" i="1"/>
  <c r="EU280" i="1"/>
  <c r="EU281" i="1"/>
  <c r="EU282" i="1"/>
  <c r="EU283" i="1"/>
  <c r="EU284" i="1"/>
  <c r="EU285" i="1"/>
  <c r="EU286" i="1"/>
  <c r="EU287" i="1"/>
  <c r="EU288" i="1"/>
  <c r="EU289" i="1"/>
  <c r="EU290" i="1"/>
  <c r="EU291" i="1"/>
  <c r="EU292" i="1"/>
  <c r="EU293" i="1"/>
  <c r="EU294" i="1"/>
  <c r="EU295" i="1"/>
  <c r="EU298" i="1"/>
  <c r="EU299" i="1"/>
  <c r="EU300" i="1"/>
  <c r="EU301" i="1"/>
  <c r="EU302" i="1"/>
  <c r="EU303" i="1"/>
  <c r="EU304" i="1"/>
  <c r="EU305" i="1"/>
  <c r="EU306" i="1"/>
  <c r="EU307" i="1"/>
  <c r="EU308" i="1"/>
  <c r="EU310" i="1"/>
  <c r="EU311" i="1"/>
  <c r="EU312" i="1"/>
  <c r="EU313" i="1"/>
  <c r="EU314" i="1"/>
  <c r="EU315" i="1"/>
  <c r="EU316" i="1"/>
  <c r="EU317" i="1"/>
  <c r="EU318" i="1"/>
  <c r="EU319" i="1"/>
  <c r="EU320" i="1"/>
  <c r="EU321" i="1"/>
  <c r="EU322" i="1"/>
  <c r="EU323" i="1"/>
  <c r="EU325" i="1"/>
  <c r="EU326" i="1"/>
  <c r="EU327" i="1"/>
  <c r="EU328" i="1"/>
  <c r="ET3" i="1"/>
  <c r="ET4" i="1"/>
  <c r="ET5" i="1"/>
  <c r="ET6" i="1"/>
  <c r="ET7" i="1"/>
  <c r="ET8" i="1"/>
  <c r="ET9" i="1"/>
  <c r="ET10" i="1"/>
  <c r="ET11" i="1"/>
  <c r="ET12" i="1"/>
  <c r="ET13" i="1"/>
  <c r="ET14" i="1"/>
  <c r="ET15" i="1"/>
  <c r="ET16" i="1"/>
  <c r="ET17" i="1"/>
  <c r="ET18" i="1"/>
  <c r="ET19" i="1"/>
  <c r="ET20" i="1"/>
  <c r="ET21" i="1"/>
  <c r="ET22" i="1"/>
  <c r="ET23" i="1"/>
  <c r="ET24" i="1"/>
  <c r="ET25" i="1"/>
  <c r="ET26" i="1"/>
  <c r="ET27" i="1"/>
  <c r="ET28" i="1"/>
  <c r="ET29" i="1"/>
  <c r="ET30" i="1"/>
  <c r="ET31" i="1"/>
  <c r="ET32" i="1"/>
  <c r="ET33" i="1"/>
  <c r="ET34" i="1"/>
  <c r="ET35" i="1"/>
  <c r="ET36" i="1"/>
  <c r="ET37" i="1"/>
  <c r="ET38" i="1"/>
  <c r="ET39" i="1"/>
  <c r="ET40" i="1"/>
  <c r="ET41" i="1"/>
  <c r="ET42" i="1"/>
  <c r="ET114" i="1"/>
  <c r="ET44" i="1"/>
  <c r="ET45" i="1"/>
  <c r="ET46" i="1"/>
  <c r="ET47" i="1"/>
  <c r="ET48" i="1"/>
  <c r="ET49" i="1"/>
  <c r="ET50" i="1"/>
  <c r="ET51" i="1"/>
  <c r="ET263" i="1"/>
  <c r="ET105" i="1"/>
  <c r="ET52" i="1"/>
  <c r="ET53" i="1"/>
  <c r="ET54" i="1"/>
  <c r="ET55" i="1"/>
  <c r="ET56" i="1"/>
  <c r="ET57" i="1"/>
  <c r="ET58" i="1"/>
  <c r="ET59" i="1"/>
  <c r="ET60" i="1"/>
  <c r="ET61" i="1"/>
  <c r="ET62" i="1"/>
  <c r="ET63" i="1"/>
  <c r="ET64" i="1"/>
  <c r="ET65" i="1"/>
  <c r="ET66" i="1"/>
  <c r="ET67" i="1"/>
  <c r="ET68" i="1"/>
  <c r="ET69" i="1"/>
  <c r="ET70" i="1"/>
  <c r="ET71" i="1"/>
  <c r="ET72" i="1"/>
  <c r="ET73" i="1"/>
  <c r="ET74" i="1"/>
  <c r="ET75" i="1"/>
  <c r="ET76" i="1"/>
  <c r="ET77" i="1"/>
  <c r="ET78" i="1"/>
  <c r="ET79" i="1"/>
  <c r="ET80" i="1"/>
  <c r="ET81" i="1"/>
  <c r="ET82" i="1"/>
  <c r="ET83" i="1"/>
  <c r="ET84" i="1"/>
  <c r="ET85" i="1"/>
  <c r="ET86" i="1"/>
  <c r="ET87" i="1"/>
  <c r="ET88" i="1"/>
  <c r="ET89" i="1"/>
  <c r="ET90" i="1"/>
  <c r="ET91" i="1"/>
  <c r="ET93" i="1"/>
  <c r="ET94" i="1"/>
  <c r="ET95" i="1"/>
  <c r="ET96" i="1"/>
  <c r="ET97" i="1"/>
  <c r="ET98" i="1"/>
  <c r="ET99" i="1"/>
  <c r="ET100" i="1"/>
  <c r="ET101" i="1"/>
  <c r="ET102" i="1"/>
  <c r="ET103" i="1"/>
  <c r="ET113" i="1"/>
  <c r="ET104" i="1"/>
  <c r="ET106" i="1"/>
  <c r="ET107" i="1"/>
  <c r="ET108" i="1"/>
  <c r="ET109" i="1"/>
  <c r="ET110" i="1"/>
  <c r="ET111" i="1"/>
  <c r="ET115" i="1"/>
  <c r="ET116" i="1"/>
  <c r="ET117" i="1"/>
  <c r="ET118" i="1"/>
  <c r="ET119" i="1"/>
  <c r="ET120" i="1"/>
  <c r="ET121" i="1"/>
  <c r="ET122" i="1"/>
  <c r="ET123" i="1"/>
  <c r="ET124" i="1"/>
  <c r="ET125" i="1"/>
  <c r="ET126" i="1"/>
  <c r="ET127" i="1"/>
  <c r="ET128" i="1"/>
  <c r="ET129" i="1"/>
  <c r="ET130" i="1"/>
  <c r="ET131" i="1"/>
  <c r="ET132" i="1"/>
  <c r="ET133" i="1"/>
  <c r="ET134" i="1"/>
  <c r="ET135" i="1"/>
  <c r="ET137" i="1"/>
  <c r="ET138" i="1"/>
  <c r="ET139" i="1"/>
  <c r="ET140" i="1"/>
  <c r="ET141" i="1"/>
  <c r="ET142" i="1"/>
  <c r="ET143" i="1"/>
  <c r="ET144" i="1"/>
  <c r="ET145" i="1"/>
  <c r="ET146" i="1"/>
  <c r="ET147" i="1"/>
  <c r="ET148" i="1"/>
  <c r="ET149" i="1"/>
  <c r="ET150" i="1"/>
  <c r="ET151" i="1"/>
  <c r="ET152" i="1"/>
  <c r="ET153" i="1"/>
  <c r="ET154" i="1"/>
  <c r="ET155" i="1"/>
  <c r="ET156" i="1"/>
  <c r="ET157" i="1"/>
  <c r="ET158" i="1"/>
  <c r="ET159" i="1"/>
  <c r="ET160" i="1"/>
  <c r="ET161" i="1"/>
  <c r="ET162" i="1"/>
  <c r="ET163" i="1"/>
  <c r="ET164" i="1"/>
  <c r="ET165" i="1"/>
  <c r="ET167" i="1"/>
  <c r="ET168" i="1"/>
  <c r="ET169" i="1"/>
  <c r="ET170" i="1"/>
  <c r="ET171" i="1"/>
  <c r="ET172" i="1"/>
  <c r="ET173" i="1"/>
  <c r="ET174" i="1"/>
  <c r="ET175" i="1"/>
  <c r="ET176" i="1"/>
  <c r="ET178" i="1"/>
  <c r="ET179" i="1"/>
  <c r="ET180" i="1"/>
  <c r="ET181" i="1"/>
  <c r="ET182" i="1"/>
  <c r="ET183" i="1"/>
  <c r="ET184" i="1"/>
  <c r="ET185" i="1"/>
  <c r="ET186" i="1"/>
  <c r="ET187" i="1"/>
  <c r="ET188" i="1"/>
  <c r="ET189" i="1"/>
  <c r="ET190" i="1"/>
  <c r="ET191" i="1"/>
  <c r="ET192" i="1"/>
  <c r="ET193" i="1"/>
  <c r="ET194" i="1"/>
  <c r="ET195" i="1"/>
  <c r="ET196" i="1"/>
  <c r="ET197" i="1"/>
  <c r="ET198" i="1"/>
  <c r="ET199" i="1"/>
  <c r="ET201" i="1"/>
  <c r="ET203" i="1"/>
  <c r="ET204" i="1"/>
  <c r="ET206" i="1"/>
  <c r="ET324" i="1"/>
  <c r="ET207" i="1"/>
  <c r="ET296" i="1"/>
  <c r="ET209" i="1"/>
  <c r="ET210" i="1"/>
  <c r="ET211" i="1"/>
  <c r="ET212" i="1"/>
  <c r="ET213" i="1"/>
  <c r="ET214" i="1"/>
  <c r="ET215" i="1"/>
  <c r="ET216" i="1"/>
  <c r="ET217" i="1"/>
  <c r="ET218" i="1"/>
  <c r="ET219" i="1"/>
  <c r="ET220" i="1"/>
  <c r="ET221" i="1"/>
  <c r="ET223" i="1"/>
  <c r="ET224" i="1"/>
  <c r="ET225" i="1"/>
  <c r="ET226" i="1"/>
  <c r="ET227" i="1"/>
  <c r="ET228" i="1"/>
  <c r="ET229" i="1"/>
  <c r="ET230" i="1"/>
  <c r="ET231" i="1"/>
  <c r="ET232" i="1"/>
  <c r="ET233" i="1"/>
  <c r="ET234" i="1"/>
  <c r="ET235" i="1"/>
  <c r="ET236" i="1"/>
  <c r="ET237" i="1"/>
  <c r="ET238" i="1"/>
  <c r="ET239" i="1"/>
  <c r="ET240" i="1"/>
  <c r="ET241" i="1"/>
  <c r="ET242" i="1"/>
  <c r="ET243" i="1"/>
  <c r="ET244" i="1"/>
  <c r="ET245" i="1"/>
  <c r="ET247" i="1"/>
  <c r="ET248" i="1"/>
  <c r="ET249" i="1"/>
  <c r="ET250" i="1"/>
  <c r="ET251" i="1"/>
  <c r="ET252" i="1"/>
  <c r="ET253" i="1"/>
  <c r="ET254" i="1"/>
  <c r="ET255" i="1"/>
  <c r="ET257" i="1"/>
  <c r="ET258" i="1"/>
  <c r="ET259" i="1"/>
  <c r="ET260" i="1"/>
  <c r="ET261" i="1"/>
  <c r="ET262" i="1"/>
  <c r="ET264" i="1"/>
  <c r="ET267" i="1"/>
  <c r="ET268" i="1"/>
  <c r="ET269" i="1"/>
  <c r="ET270" i="1"/>
  <c r="ET271" i="1"/>
  <c r="ET272" i="1"/>
  <c r="ET273" i="1"/>
  <c r="ET274" i="1"/>
  <c r="ET275" i="1"/>
  <c r="ET276" i="1"/>
  <c r="ET277" i="1"/>
  <c r="ET278" i="1"/>
  <c r="ET279" i="1"/>
  <c r="ET280" i="1"/>
  <c r="ET281" i="1"/>
  <c r="ET282" i="1"/>
  <c r="ET283" i="1"/>
  <c r="ET284" i="1"/>
  <c r="ET285" i="1"/>
  <c r="ET286" i="1"/>
  <c r="ET287" i="1"/>
  <c r="ET288" i="1"/>
  <c r="ET289" i="1"/>
  <c r="ET290" i="1"/>
  <c r="ET291" i="1"/>
  <c r="ET292" i="1"/>
  <c r="ET293" i="1"/>
  <c r="ET294" i="1"/>
  <c r="ET295" i="1"/>
  <c r="ET298" i="1"/>
  <c r="ET299" i="1"/>
  <c r="ET300" i="1"/>
  <c r="ET301" i="1"/>
  <c r="ET302" i="1"/>
  <c r="ET303" i="1"/>
  <c r="ET304" i="1"/>
  <c r="ET305" i="1"/>
  <c r="ET306" i="1"/>
  <c r="ET307" i="1"/>
  <c r="ET308" i="1"/>
  <c r="ET310" i="1"/>
  <c r="ET311" i="1"/>
  <c r="ET312" i="1"/>
  <c r="ET313" i="1"/>
  <c r="ET314" i="1"/>
  <c r="ET315" i="1"/>
  <c r="ET316" i="1"/>
  <c r="ET317" i="1"/>
  <c r="ET318" i="1"/>
  <c r="ET319" i="1"/>
  <c r="ET320" i="1"/>
  <c r="ET321" i="1"/>
  <c r="ET322" i="1"/>
  <c r="ET323" i="1"/>
  <c r="ET325" i="1"/>
  <c r="ET326" i="1"/>
  <c r="ET327" i="1"/>
  <c r="ET328" i="1"/>
  <c r="ES3" i="1"/>
  <c r="ES4" i="1"/>
  <c r="ES5" i="1"/>
  <c r="ES6" i="1"/>
  <c r="ES7" i="1"/>
  <c r="ES8" i="1"/>
  <c r="ES9" i="1"/>
  <c r="ES10" i="1"/>
  <c r="ES11" i="1"/>
  <c r="ES12" i="1"/>
  <c r="ES13" i="1"/>
  <c r="ES14" i="1"/>
  <c r="ES15" i="1"/>
  <c r="ES16" i="1"/>
  <c r="ES17" i="1"/>
  <c r="ES18" i="1"/>
  <c r="ES19" i="1"/>
  <c r="ES20" i="1"/>
  <c r="ES21" i="1"/>
  <c r="ES22" i="1"/>
  <c r="ES23" i="1"/>
  <c r="ES24" i="1"/>
  <c r="ES25" i="1"/>
  <c r="ES26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S41" i="1"/>
  <c r="ES42" i="1"/>
  <c r="ES114" i="1"/>
  <c r="ES44" i="1"/>
  <c r="ES45" i="1"/>
  <c r="ES46" i="1"/>
  <c r="ES47" i="1"/>
  <c r="ES48" i="1"/>
  <c r="ES49" i="1"/>
  <c r="ES50" i="1"/>
  <c r="ES51" i="1"/>
  <c r="ES263" i="1"/>
  <c r="ES105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3" i="1"/>
  <c r="ES94" i="1"/>
  <c r="ES95" i="1"/>
  <c r="ES96" i="1"/>
  <c r="ES97" i="1"/>
  <c r="ES98" i="1"/>
  <c r="ES99" i="1"/>
  <c r="ES100" i="1"/>
  <c r="ES101" i="1"/>
  <c r="ES102" i="1"/>
  <c r="ES103" i="1"/>
  <c r="ES113" i="1"/>
  <c r="ES104" i="1"/>
  <c r="ES106" i="1"/>
  <c r="ES107" i="1"/>
  <c r="ES108" i="1"/>
  <c r="ES109" i="1"/>
  <c r="ES110" i="1"/>
  <c r="ES111" i="1"/>
  <c r="ES115" i="1"/>
  <c r="ES116" i="1"/>
  <c r="ES117" i="1"/>
  <c r="ES118" i="1"/>
  <c r="ES119" i="1"/>
  <c r="ES120" i="1"/>
  <c r="ES121" i="1"/>
  <c r="ES122" i="1"/>
  <c r="ES123" i="1"/>
  <c r="ES124" i="1"/>
  <c r="ES125" i="1"/>
  <c r="ES126" i="1"/>
  <c r="ES127" i="1"/>
  <c r="ES128" i="1"/>
  <c r="ES129" i="1"/>
  <c r="ES130" i="1"/>
  <c r="ES131" i="1"/>
  <c r="ES132" i="1"/>
  <c r="ES133" i="1"/>
  <c r="ES134" i="1"/>
  <c r="ES135" i="1"/>
  <c r="ES137" i="1"/>
  <c r="ES138" i="1"/>
  <c r="ES139" i="1"/>
  <c r="ES140" i="1"/>
  <c r="ES141" i="1"/>
  <c r="ES142" i="1"/>
  <c r="ES143" i="1"/>
  <c r="ES144" i="1"/>
  <c r="ES145" i="1"/>
  <c r="ES146" i="1"/>
  <c r="ES147" i="1"/>
  <c r="ES148" i="1"/>
  <c r="ES149" i="1"/>
  <c r="ES150" i="1"/>
  <c r="ES151" i="1"/>
  <c r="ES152" i="1"/>
  <c r="ES153" i="1"/>
  <c r="ES154" i="1"/>
  <c r="ES155" i="1"/>
  <c r="ES156" i="1"/>
  <c r="ES157" i="1"/>
  <c r="ES158" i="1"/>
  <c r="ES159" i="1"/>
  <c r="ES160" i="1"/>
  <c r="ES161" i="1"/>
  <c r="ES162" i="1"/>
  <c r="ES163" i="1"/>
  <c r="ES164" i="1"/>
  <c r="ES165" i="1"/>
  <c r="ES167" i="1"/>
  <c r="ES168" i="1"/>
  <c r="ES169" i="1"/>
  <c r="ES170" i="1"/>
  <c r="ES171" i="1"/>
  <c r="ES172" i="1"/>
  <c r="ES173" i="1"/>
  <c r="ES174" i="1"/>
  <c r="ES175" i="1"/>
  <c r="ES176" i="1"/>
  <c r="ES178" i="1"/>
  <c r="ES179" i="1"/>
  <c r="ES180" i="1"/>
  <c r="ES181" i="1"/>
  <c r="ES182" i="1"/>
  <c r="ES183" i="1"/>
  <c r="ES184" i="1"/>
  <c r="ES185" i="1"/>
  <c r="ES186" i="1"/>
  <c r="ES187" i="1"/>
  <c r="ES188" i="1"/>
  <c r="ES189" i="1"/>
  <c r="ES190" i="1"/>
  <c r="ES191" i="1"/>
  <c r="ES192" i="1"/>
  <c r="ES193" i="1"/>
  <c r="ES194" i="1"/>
  <c r="ES195" i="1"/>
  <c r="ES196" i="1"/>
  <c r="ES197" i="1"/>
  <c r="ES198" i="1"/>
  <c r="ES199" i="1"/>
  <c r="ES201" i="1"/>
  <c r="ES203" i="1"/>
  <c r="ES204" i="1"/>
  <c r="ES206" i="1"/>
  <c r="ES324" i="1"/>
  <c r="ES207" i="1"/>
  <c r="ES296" i="1"/>
  <c r="ES209" i="1"/>
  <c r="ES210" i="1"/>
  <c r="ES211" i="1"/>
  <c r="ES212" i="1"/>
  <c r="ES213" i="1"/>
  <c r="ES214" i="1"/>
  <c r="ES215" i="1"/>
  <c r="ES216" i="1"/>
  <c r="ES217" i="1"/>
  <c r="ES218" i="1"/>
  <c r="ES219" i="1"/>
  <c r="ES220" i="1"/>
  <c r="ES221" i="1"/>
  <c r="ES223" i="1"/>
  <c r="ES224" i="1"/>
  <c r="ES225" i="1"/>
  <c r="ES226" i="1"/>
  <c r="ES227" i="1"/>
  <c r="ES228" i="1"/>
  <c r="ES229" i="1"/>
  <c r="ES230" i="1"/>
  <c r="ES231" i="1"/>
  <c r="ES232" i="1"/>
  <c r="ES233" i="1"/>
  <c r="ES234" i="1"/>
  <c r="ES235" i="1"/>
  <c r="ES236" i="1"/>
  <c r="ES237" i="1"/>
  <c r="ES238" i="1"/>
  <c r="ES239" i="1"/>
  <c r="ES240" i="1"/>
  <c r="ES241" i="1"/>
  <c r="ES242" i="1"/>
  <c r="ES243" i="1"/>
  <c r="ES244" i="1"/>
  <c r="ES245" i="1"/>
  <c r="ES247" i="1"/>
  <c r="ES248" i="1"/>
  <c r="ES249" i="1"/>
  <c r="ES250" i="1"/>
  <c r="ES251" i="1"/>
  <c r="ES252" i="1"/>
  <c r="ES253" i="1"/>
  <c r="ES254" i="1"/>
  <c r="ES255" i="1"/>
  <c r="ES257" i="1"/>
  <c r="ES258" i="1"/>
  <c r="ES259" i="1"/>
  <c r="ES260" i="1"/>
  <c r="ES261" i="1"/>
  <c r="ES262" i="1"/>
  <c r="ES264" i="1"/>
  <c r="ES267" i="1"/>
  <c r="ES268" i="1"/>
  <c r="ES269" i="1"/>
  <c r="ES270" i="1"/>
  <c r="ES271" i="1"/>
  <c r="ES272" i="1"/>
  <c r="ES273" i="1"/>
  <c r="ES274" i="1"/>
  <c r="ES275" i="1"/>
  <c r="ES276" i="1"/>
  <c r="ES277" i="1"/>
  <c r="ES278" i="1"/>
  <c r="ES279" i="1"/>
  <c r="ES280" i="1"/>
  <c r="ES281" i="1"/>
  <c r="ES282" i="1"/>
  <c r="ES283" i="1"/>
  <c r="ES284" i="1"/>
  <c r="ES285" i="1"/>
  <c r="ES286" i="1"/>
  <c r="ES287" i="1"/>
  <c r="ES288" i="1"/>
  <c r="ES289" i="1"/>
  <c r="ES290" i="1"/>
  <c r="ES291" i="1"/>
  <c r="ES292" i="1"/>
  <c r="ES293" i="1"/>
  <c r="ES294" i="1"/>
  <c r="ES295" i="1"/>
  <c r="ES298" i="1"/>
  <c r="ES299" i="1"/>
  <c r="ES300" i="1"/>
  <c r="ES301" i="1"/>
  <c r="ES302" i="1"/>
  <c r="ES303" i="1"/>
  <c r="ES304" i="1"/>
  <c r="ES305" i="1"/>
  <c r="ES306" i="1"/>
  <c r="ES307" i="1"/>
  <c r="ES308" i="1"/>
  <c r="ES310" i="1"/>
  <c r="ES311" i="1"/>
  <c r="ES312" i="1"/>
  <c r="ES313" i="1"/>
  <c r="ES314" i="1"/>
  <c r="ES315" i="1"/>
  <c r="ES316" i="1"/>
  <c r="ES317" i="1"/>
  <c r="ES318" i="1"/>
  <c r="ES319" i="1"/>
  <c r="ES320" i="1"/>
  <c r="ES321" i="1"/>
  <c r="ES322" i="1"/>
  <c r="ES323" i="1"/>
  <c r="ES325" i="1"/>
  <c r="ES326" i="1"/>
  <c r="ES327" i="1"/>
  <c r="ES328" i="1"/>
  <c r="ER3" i="1"/>
  <c r="ER4" i="1"/>
  <c r="ER5" i="1"/>
  <c r="ER6" i="1"/>
  <c r="ER7" i="1"/>
  <c r="ER8" i="1"/>
  <c r="ER9" i="1"/>
  <c r="ER10" i="1"/>
  <c r="ER11" i="1"/>
  <c r="ER12" i="1"/>
  <c r="ER13" i="1"/>
  <c r="ER14" i="1"/>
  <c r="ER15" i="1"/>
  <c r="ER16" i="1"/>
  <c r="ER17" i="1"/>
  <c r="ER18" i="1"/>
  <c r="ER19" i="1"/>
  <c r="ER20" i="1"/>
  <c r="ER21" i="1"/>
  <c r="ER22" i="1"/>
  <c r="ER23" i="1"/>
  <c r="ER24" i="1"/>
  <c r="ER25" i="1"/>
  <c r="ER26" i="1"/>
  <c r="ER27" i="1"/>
  <c r="ER28" i="1"/>
  <c r="ER29" i="1"/>
  <c r="ER30" i="1"/>
  <c r="ER31" i="1"/>
  <c r="ER32" i="1"/>
  <c r="ER33" i="1"/>
  <c r="ER34" i="1"/>
  <c r="ER35" i="1"/>
  <c r="ER36" i="1"/>
  <c r="ER37" i="1"/>
  <c r="ER38" i="1"/>
  <c r="ER39" i="1"/>
  <c r="ER40" i="1"/>
  <c r="ER41" i="1"/>
  <c r="ER42" i="1"/>
  <c r="ER114" i="1"/>
  <c r="ER44" i="1"/>
  <c r="ER45" i="1"/>
  <c r="ER46" i="1"/>
  <c r="ER47" i="1"/>
  <c r="ER48" i="1"/>
  <c r="ER49" i="1"/>
  <c r="ER50" i="1"/>
  <c r="ER51" i="1"/>
  <c r="ER263" i="1"/>
  <c r="ER105" i="1"/>
  <c r="ER52" i="1"/>
  <c r="ER53" i="1"/>
  <c r="ER54" i="1"/>
  <c r="ER55" i="1"/>
  <c r="ER56" i="1"/>
  <c r="ER57" i="1"/>
  <c r="ER58" i="1"/>
  <c r="ER59" i="1"/>
  <c r="ER60" i="1"/>
  <c r="ER61" i="1"/>
  <c r="ER62" i="1"/>
  <c r="ER63" i="1"/>
  <c r="ER64" i="1"/>
  <c r="ER65" i="1"/>
  <c r="ER66" i="1"/>
  <c r="ER67" i="1"/>
  <c r="ER68" i="1"/>
  <c r="ER69" i="1"/>
  <c r="ER70" i="1"/>
  <c r="ER71" i="1"/>
  <c r="ER72" i="1"/>
  <c r="ER73" i="1"/>
  <c r="ER74" i="1"/>
  <c r="ER75" i="1"/>
  <c r="ER76" i="1"/>
  <c r="ER77" i="1"/>
  <c r="ER78" i="1"/>
  <c r="ER79" i="1"/>
  <c r="ER80" i="1"/>
  <c r="ER81" i="1"/>
  <c r="ER82" i="1"/>
  <c r="ER83" i="1"/>
  <c r="ER84" i="1"/>
  <c r="ER85" i="1"/>
  <c r="ER86" i="1"/>
  <c r="ER87" i="1"/>
  <c r="ER88" i="1"/>
  <c r="ER89" i="1"/>
  <c r="ER90" i="1"/>
  <c r="ER91" i="1"/>
  <c r="ER93" i="1"/>
  <c r="ER94" i="1"/>
  <c r="ER95" i="1"/>
  <c r="ER96" i="1"/>
  <c r="ER97" i="1"/>
  <c r="ER98" i="1"/>
  <c r="ER99" i="1"/>
  <c r="ER100" i="1"/>
  <c r="ER101" i="1"/>
  <c r="ER102" i="1"/>
  <c r="ER103" i="1"/>
  <c r="ER113" i="1"/>
  <c r="ER104" i="1"/>
  <c r="ER106" i="1"/>
  <c r="ER107" i="1"/>
  <c r="ER108" i="1"/>
  <c r="ER109" i="1"/>
  <c r="ER110" i="1"/>
  <c r="ER111" i="1"/>
  <c r="ER115" i="1"/>
  <c r="ER116" i="1"/>
  <c r="ER117" i="1"/>
  <c r="ER118" i="1"/>
  <c r="ER119" i="1"/>
  <c r="ER120" i="1"/>
  <c r="ER121" i="1"/>
  <c r="ER122" i="1"/>
  <c r="ER123" i="1"/>
  <c r="ER124" i="1"/>
  <c r="ER125" i="1"/>
  <c r="ER126" i="1"/>
  <c r="ER127" i="1"/>
  <c r="ER128" i="1"/>
  <c r="ER129" i="1"/>
  <c r="ER130" i="1"/>
  <c r="ER131" i="1"/>
  <c r="ER132" i="1"/>
  <c r="ER133" i="1"/>
  <c r="ER134" i="1"/>
  <c r="ER135" i="1"/>
  <c r="ER137" i="1"/>
  <c r="ER138" i="1"/>
  <c r="ER139" i="1"/>
  <c r="ER140" i="1"/>
  <c r="ER141" i="1"/>
  <c r="ER142" i="1"/>
  <c r="ER143" i="1"/>
  <c r="ER144" i="1"/>
  <c r="ER145" i="1"/>
  <c r="ER146" i="1"/>
  <c r="ER147" i="1"/>
  <c r="ER148" i="1"/>
  <c r="ER149" i="1"/>
  <c r="ER150" i="1"/>
  <c r="ER151" i="1"/>
  <c r="ER152" i="1"/>
  <c r="ER153" i="1"/>
  <c r="ER154" i="1"/>
  <c r="ER155" i="1"/>
  <c r="ER156" i="1"/>
  <c r="ER157" i="1"/>
  <c r="ER158" i="1"/>
  <c r="ER159" i="1"/>
  <c r="ER160" i="1"/>
  <c r="ER161" i="1"/>
  <c r="ER162" i="1"/>
  <c r="ER163" i="1"/>
  <c r="ER164" i="1"/>
  <c r="ER165" i="1"/>
  <c r="ER167" i="1"/>
  <c r="ER168" i="1"/>
  <c r="ER169" i="1"/>
  <c r="ER170" i="1"/>
  <c r="ER171" i="1"/>
  <c r="ER172" i="1"/>
  <c r="ER173" i="1"/>
  <c r="ER174" i="1"/>
  <c r="ER175" i="1"/>
  <c r="ER176" i="1"/>
  <c r="ER178" i="1"/>
  <c r="ER179" i="1"/>
  <c r="ER180" i="1"/>
  <c r="ER181" i="1"/>
  <c r="ER182" i="1"/>
  <c r="ER183" i="1"/>
  <c r="ER184" i="1"/>
  <c r="ER185" i="1"/>
  <c r="ER186" i="1"/>
  <c r="ER187" i="1"/>
  <c r="ER188" i="1"/>
  <c r="ER189" i="1"/>
  <c r="ER190" i="1"/>
  <c r="ER191" i="1"/>
  <c r="ER192" i="1"/>
  <c r="ER193" i="1"/>
  <c r="ER194" i="1"/>
  <c r="ER195" i="1"/>
  <c r="ER196" i="1"/>
  <c r="ER197" i="1"/>
  <c r="ER198" i="1"/>
  <c r="ER199" i="1"/>
  <c r="ER201" i="1"/>
  <c r="ER203" i="1"/>
  <c r="ER204" i="1"/>
  <c r="ER206" i="1"/>
  <c r="ER324" i="1"/>
  <c r="ER207" i="1"/>
  <c r="ER296" i="1"/>
  <c r="ER209" i="1"/>
  <c r="ER210" i="1"/>
  <c r="ER211" i="1"/>
  <c r="ER212" i="1"/>
  <c r="ER213" i="1"/>
  <c r="ER214" i="1"/>
  <c r="ER215" i="1"/>
  <c r="ER216" i="1"/>
  <c r="ER217" i="1"/>
  <c r="ER218" i="1"/>
  <c r="ER219" i="1"/>
  <c r="ER220" i="1"/>
  <c r="ER221" i="1"/>
  <c r="ER223" i="1"/>
  <c r="ER224" i="1"/>
  <c r="ER225" i="1"/>
  <c r="ER226" i="1"/>
  <c r="ER227" i="1"/>
  <c r="ER228" i="1"/>
  <c r="ER229" i="1"/>
  <c r="ER230" i="1"/>
  <c r="ER231" i="1"/>
  <c r="ER232" i="1"/>
  <c r="ER233" i="1"/>
  <c r="ER234" i="1"/>
  <c r="ER235" i="1"/>
  <c r="ER236" i="1"/>
  <c r="ER237" i="1"/>
  <c r="ER238" i="1"/>
  <c r="ER239" i="1"/>
  <c r="ER240" i="1"/>
  <c r="ER241" i="1"/>
  <c r="ER242" i="1"/>
  <c r="ER243" i="1"/>
  <c r="ER244" i="1"/>
  <c r="ER245" i="1"/>
  <c r="ER247" i="1"/>
  <c r="ER248" i="1"/>
  <c r="ER249" i="1"/>
  <c r="ER250" i="1"/>
  <c r="ER251" i="1"/>
  <c r="ER252" i="1"/>
  <c r="ER253" i="1"/>
  <c r="ER254" i="1"/>
  <c r="ER255" i="1"/>
  <c r="ER257" i="1"/>
  <c r="ER258" i="1"/>
  <c r="ER259" i="1"/>
  <c r="ER260" i="1"/>
  <c r="ER261" i="1"/>
  <c r="ER262" i="1"/>
  <c r="ER264" i="1"/>
  <c r="ER267" i="1"/>
  <c r="ER268" i="1"/>
  <c r="ER269" i="1"/>
  <c r="ER270" i="1"/>
  <c r="ER271" i="1"/>
  <c r="ER272" i="1"/>
  <c r="ER273" i="1"/>
  <c r="ER274" i="1"/>
  <c r="ER275" i="1"/>
  <c r="ER276" i="1"/>
  <c r="ER277" i="1"/>
  <c r="ER278" i="1"/>
  <c r="ER279" i="1"/>
  <c r="ER280" i="1"/>
  <c r="ER281" i="1"/>
  <c r="ER282" i="1"/>
  <c r="ER283" i="1"/>
  <c r="ER284" i="1"/>
  <c r="ER285" i="1"/>
  <c r="ER286" i="1"/>
  <c r="ER287" i="1"/>
  <c r="ER288" i="1"/>
  <c r="ER289" i="1"/>
  <c r="ER290" i="1"/>
  <c r="ER291" i="1"/>
  <c r="ER292" i="1"/>
  <c r="ER293" i="1"/>
  <c r="ER294" i="1"/>
  <c r="ER295" i="1"/>
  <c r="ER298" i="1"/>
  <c r="ER299" i="1"/>
  <c r="ER300" i="1"/>
  <c r="ER301" i="1"/>
  <c r="ER302" i="1"/>
  <c r="ER303" i="1"/>
  <c r="ER304" i="1"/>
  <c r="ER305" i="1"/>
  <c r="ER306" i="1"/>
  <c r="ER307" i="1"/>
  <c r="ER308" i="1"/>
  <c r="ER310" i="1"/>
  <c r="ER311" i="1"/>
  <c r="ER312" i="1"/>
  <c r="ER313" i="1"/>
  <c r="ER314" i="1"/>
  <c r="ER315" i="1"/>
  <c r="ER316" i="1"/>
  <c r="ER317" i="1"/>
  <c r="ER318" i="1"/>
  <c r="ER319" i="1"/>
  <c r="ER320" i="1"/>
  <c r="ER321" i="1"/>
  <c r="ER322" i="1"/>
  <c r="ER323" i="1"/>
  <c r="ER325" i="1"/>
  <c r="ER326" i="1"/>
  <c r="ER327" i="1"/>
  <c r="ER328" i="1"/>
  <c r="EQ3" i="1"/>
  <c r="EQ4" i="1"/>
  <c r="EQ5" i="1"/>
  <c r="EQ6" i="1"/>
  <c r="EQ7" i="1"/>
  <c r="EQ8" i="1"/>
  <c r="EQ9" i="1"/>
  <c r="EQ10" i="1"/>
  <c r="EQ11" i="1"/>
  <c r="EQ12" i="1"/>
  <c r="EQ13" i="1"/>
  <c r="EQ14" i="1"/>
  <c r="EQ15" i="1"/>
  <c r="EQ16" i="1"/>
  <c r="EQ17" i="1"/>
  <c r="EQ18" i="1"/>
  <c r="EQ19" i="1"/>
  <c r="EQ20" i="1"/>
  <c r="EQ21" i="1"/>
  <c r="EQ22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114" i="1"/>
  <c r="EQ44" i="1"/>
  <c r="EQ45" i="1"/>
  <c r="EQ46" i="1"/>
  <c r="EQ47" i="1"/>
  <c r="EQ48" i="1"/>
  <c r="EQ49" i="1"/>
  <c r="EQ50" i="1"/>
  <c r="EQ51" i="1"/>
  <c r="EQ263" i="1"/>
  <c r="EQ105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3" i="1"/>
  <c r="EQ94" i="1"/>
  <c r="EQ95" i="1"/>
  <c r="EQ96" i="1"/>
  <c r="EQ97" i="1"/>
  <c r="EQ98" i="1"/>
  <c r="EQ99" i="1"/>
  <c r="EQ100" i="1"/>
  <c r="EQ101" i="1"/>
  <c r="EQ102" i="1"/>
  <c r="EQ103" i="1"/>
  <c r="EQ113" i="1"/>
  <c r="EQ104" i="1"/>
  <c r="EQ106" i="1"/>
  <c r="EQ107" i="1"/>
  <c r="EQ108" i="1"/>
  <c r="EQ109" i="1"/>
  <c r="EQ110" i="1"/>
  <c r="EQ111" i="1"/>
  <c r="EQ115" i="1"/>
  <c r="EQ116" i="1"/>
  <c r="EQ117" i="1"/>
  <c r="EQ118" i="1"/>
  <c r="EQ119" i="1"/>
  <c r="EQ120" i="1"/>
  <c r="EQ121" i="1"/>
  <c r="EQ122" i="1"/>
  <c r="EQ123" i="1"/>
  <c r="EQ124" i="1"/>
  <c r="EQ125" i="1"/>
  <c r="EQ126" i="1"/>
  <c r="EQ127" i="1"/>
  <c r="EQ128" i="1"/>
  <c r="EQ129" i="1"/>
  <c r="EQ130" i="1"/>
  <c r="EQ131" i="1"/>
  <c r="EQ132" i="1"/>
  <c r="EQ133" i="1"/>
  <c r="EQ134" i="1"/>
  <c r="EQ135" i="1"/>
  <c r="EQ137" i="1"/>
  <c r="EQ138" i="1"/>
  <c r="EQ139" i="1"/>
  <c r="EQ140" i="1"/>
  <c r="EQ141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7" i="1"/>
  <c r="EQ168" i="1"/>
  <c r="EQ169" i="1"/>
  <c r="EQ170" i="1"/>
  <c r="EQ171" i="1"/>
  <c r="EQ172" i="1"/>
  <c r="EQ173" i="1"/>
  <c r="EQ174" i="1"/>
  <c r="EQ175" i="1"/>
  <c r="EQ176" i="1"/>
  <c r="EQ178" i="1"/>
  <c r="EQ179" i="1"/>
  <c r="EQ180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1" i="1"/>
  <c r="EQ203" i="1"/>
  <c r="EQ204" i="1"/>
  <c r="EQ206" i="1"/>
  <c r="EQ324" i="1"/>
  <c r="EQ207" i="1"/>
  <c r="EQ296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3" i="1"/>
  <c r="EQ224" i="1"/>
  <c r="EQ225" i="1"/>
  <c r="EQ226" i="1"/>
  <c r="EQ227" i="1"/>
  <c r="EQ228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7" i="1"/>
  <c r="EQ248" i="1"/>
  <c r="EQ249" i="1"/>
  <c r="EQ250" i="1"/>
  <c r="EQ251" i="1"/>
  <c r="EQ252" i="1"/>
  <c r="EQ253" i="1"/>
  <c r="EQ254" i="1"/>
  <c r="EQ255" i="1"/>
  <c r="EQ257" i="1"/>
  <c r="EQ258" i="1"/>
  <c r="EQ259" i="1"/>
  <c r="EQ260" i="1"/>
  <c r="EQ261" i="1"/>
  <c r="EQ262" i="1"/>
  <c r="EQ264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Q281" i="1"/>
  <c r="EQ282" i="1"/>
  <c r="EQ283" i="1"/>
  <c r="EQ284" i="1"/>
  <c r="EQ285" i="1"/>
  <c r="EQ286" i="1"/>
  <c r="EQ287" i="1"/>
  <c r="EQ288" i="1"/>
  <c r="EQ289" i="1"/>
  <c r="EQ290" i="1"/>
  <c r="EQ291" i="1"/>
  <c r="EQ292" i="1"/>
  <c r="EQ293" i="1"/>
  <c r="EQ294" i="1"/>
  <c r="EQ295" i="1"/>
  <c r="EQ298" i="1"/>
  <c r="EQ299" i="1"/>
  <c r="EQ300" i="1"/>
  <c r="EQ301" i="1"/>
  <c r="EQ302" i="1"/>
  <c r="EQ303" i="1"/>
  <c r="EQ304" i="1"/>
  <c r="EQ305" i="1"/>
  <c r="EQ306" i="1"/>
  <c r="EQ307" i="1"/>
  <c r="EQ308" i="1"/>
  <c r="EQ310" i="1"/>
  <c r="EQ311" i="1"/>
  <c r="EQ312" i="1"/>
  <c r="EQ313" i="1"/>
  <c r="EQ314" i="1"/>
  <c r="EQ315" i="1"/>
  <c r="EQ316" i="1"/>
  <c r="EQ317" i="1"/>
  <c r="EQ318" i="1"/>
  <c r="EQ319" i="1"/>
  <c r="EQ320" i="1"/>
  <c r="EQ321" i="1"/>
  <c r="EQ322" i="1"/>
  <c r="EQ323" i="1"/>
  <c r="EQ325" i="1"/>
  <c r="EQ326" i="1"/>
  <c r="EQ327" i="1"/>
  <c r="EQ328" i="1"/>
  <c r="EP3" i="1"/>
  <c r="EP4" i="1"/>
  <c r="EP5" i="1"/>
  <c r="EP6" i="1"/>
  <c r="EP7" i="1"/>
  <c r="EP8" i="1"/>
  <c r="EP9" i="1"/>
  <c r="EP10" i="1"/>
  <c r="EP11" i="1"/>
  <c r="EP12" i="1"/>
  <c r="EP13" i="1"/>
  <c r="EP14" i="1"/>
  <c r="EP15" i="1"/>
  <c r="EP16" i="1"/>
  <c r="EP17" i="1"/>
  <c r="EP18" i="1"/>
  <c r="EP19" i="1"/>
  <c r="EP20" i="1"/>
  <c r="EP21" i="1"/>
  <c r="EP22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114" i="1"/>
  <c r="EP44" i="1"/>
  <c r="EP45" i="1"/>
  <c r="EP46" i="1"/>
  <c r="EP47" i="1"/>
  <c r="EP48" i="1"/>
  <c r="EP49" i="1"/>
  <c r="EP50" i="1"/>
  <c r="EP51" i="1"/>
  <c r="EP263" i="1"/>
  <c r="EP105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3" i="1"/>
  <c r="EP94" i="1"/>
  <c r="EP95" i="1"/>
  <c r="EP96" i="1"/>
  <c r="EP97" i="1"/>
  <c r="EP98" i="1"/>
  <c r="EP99" i="1"/>
  <c r="EP100" i="1"/>
  <c r="EP101" i="1"/>
  <c r="EP102" i="1"/>
  <c r="EP103" i="1"/>
  <c r="EP113" i="1"/>
  <c r="EP104" i="1"/>
  <c r="EP106" i="1"/>
  <c r="EP107" i="1"/>
  <c r="EP108" i="1"/>
  <c r="EP109" i="1"/>
  <c r="EP110" i="1"/>
  <c r="EP111" i="1"/>
  <c r="EP115" i="1"/>
  <c r="EP116" i="1"/>
  <c r="EP117" i="1"/>
  <c r="EP118" i="1"/>
  <c r="EP119" i="1"/>
  <c r="EP120" i="1"/>
  <c r="EP121" i="1"/>
  <c r="EP122" i="1"/>
  <c r="EP123" i="1"/>
  <c r="EP124" i="1"/>
  <c r="EP125" i="1"/>
  <c r="EP126" i="1"/>
  <c r="EP127" i="1"/>
  <c r="EP128" i="1"/>
  <c r="EP129" i="1"/>
  <c r="EP130" i="1"/>
  <c r="EP131" i="1"/>
  <c r="EP132" i="1"/>
  <c r="EP133" i="1"/>
  <c r="EP134" i="1"/>
  <c r="EP135" i="1"/>
  <c r="EP137" i="1"/>
  <c r="EP138" i="1"/>
  <c r="EP139" i="1"/>
  <c r="EP140" i="1"/>
  <c r="EP141" i="1"/>
  <c r="EP142" i="1"/>
  <c r="EP143" i="1"/>
  <c r="EP144" i="1"/>
  <c r="EP145" i="1"/>
  <c r="EP146" i="1"/>
  <c r="EP147" i="1"/>
  <c r="EP148" i="1"/>
  <c r="EP149" i="1"/>
  <c r="EP150" i="1"/>
  <c r="EP151" i="1"/>
  <c r="EP152" i="1"/>
  <c r="EP153" i="1"/>
  <c r="EP154" i="1"/>
  <c r="EP155" i="1"/>
  <c r="EP156" i="1"/>
  <c r="EP157" i="1"/>
  <c r="EP158" i="1"/>
  <c r="EP159" i="1"/>
  <c r="EP160" i="1"/>
  <c r="EP161" i="1"/>
  <c r="EP162" i="1"/>
  <c r="EP163" i="1"/>
  <c r="EP164" i="1"/>
  <c r="EP165" i="1"/>
  <c r="EP167" i="1"/>
  <c r="EP168" i="1"/>
  <c r="EP169" i="1"/>
  <c r="EP170" i="1"/>
  <c r="EP171" i="1"/>
  <c r="EP172" i="1"/>
  <c r="EP173" i="1"/>
  <c r="EP174" i="1"/>
  <c r="EP175" i="1"/>
  <c r="EP176" i="1"/>
  <c r="EP178" i="1"/>
  <c r="EP179" i="1"/>
  <c r="EP180" i="1"/>
  <c r="EP181" i="1"/>
  <c r="EP182" i="1"/>
  <c r="EP183" i="1"/>
  <c r="EP184" i="1"/>
  <c r="EP185" i="1"/>
  <c r="EP186" i="1"/>
  <c r="EP187" i="1"/>
  <c r="EP188" i="1"/>
  <c r="EP189" i="1"/>
  <c r="EP190" i="1"/>
  <c r="EP191" i="1"/>
  <c r="EP192" i="1"/>
  <c r="EP193" i="1"/>
  <c r="EP194" i="1"/>
  <c r="EP195" i="1"/>
  <c r="EP196" i="1"/>
  <c r="EP197" i="1"/>
  <c r="EP198" i="1"/>
  <c r="EP199" i="1"/>
  <c r="EP201" i="1"/>
  <c r="EP203" i="1"/>
  <c r="EP204" i="1"/>
  <c r="EP206" i="1"/>
  <c r="EP324" i="1"/>
  <c r="EP207" i="1"/>
  <c r="EP296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P221" i="1"/>
  <c r="EP223" i="1"/>
  <c r="EP224" i="1"/>
  <c r="EP225" i="1"/>
  <c r="EP226" i="1"/>
  <c r="EP227" i="1"/>
  <c r="EP228" i="1"/>
  <c r="EP229" i="1"/>
  <c r="EP230" i="1"/>
  <c r="EP231" i="1"/>
  <c r="EP232" i="1"/>
  <c r="EP233" i="1"/>
  <c r="EP234" i="1"/>
  <c r="EP235" i="1"/>
  <c r="EP236" i="1"/>
  <c r="EP237" i="1"/>
  <c r="EP238" i="1"/>
  <c r="EP239" i="1"/>
  <c r="EP240" i="1"/>
  <c r="EP241" i="1"/>
  <c r="EP242" i="1"/>
  <c r="EP243" i="1"/>
  <c r="EP244" i="1"/>
  <c r="EP245" i="1"/>
  <c r="EP247" i="1"/>
  <c r="EP248" i="1"/>
  <c r="EP249" i="1"/>
  <c r="EP250" i="1"/>
  <c r="EP251" i="1"/>
  <c r="EP252" i="1"/>
  <c r="EP253" i="1"/>
  <c r="EP254" i="1"/>
  <c r="EP255" i="1"/>
  <c r="EP257" i="1"/>
  <c r="EP258" i="1"/>
  <c r="EP259" i="1"/>
  <c r="EP260" i="1"/>
  <c r="EP261" i="1"/>
  <c r="EP262" i="1"/>
  <c r="EP264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P281" i="1"/>
  <c r="EP282" i="1"/>
  <c r="EP283" i="1"/>
  <c r="EP284" i="1"/>
  <c r="EP285" i="1"/>
  <c r="EP286" i="1"/>
  <c r="EP287" i="1"/>
  <c r="EP288" i="1"/>
  <c r="EP289" i="1"/>
  <c r="EP290" i="1"/>
  <c r="EP291" i="1"/>
  <c r="EP292" i="1"/>
  <c r="EP293" i="1"/>
  <c r="EP294" i="1"/>
  <c r="EP295" i="1"/>
  <c r="EP298" i="1"/>
  <c r="EP299" i="1"/>
  <c r="EP300" i="1"/>
  <c r="EP301" i="1"/>
  <c r="EP302" i="1"/>
  <c r="EP303" i="1"/>
  <c r="EP304" i="1"/>
  <c r="EP305" i="1"/>
  <c r="EP306" i="1"/>
  <c r="EP307" i="1"/>
  <c r="EP308" i="1"/>
  <c r="EP310" i="1"/>
  <c r="EP311" i="1"/>
  <c r="EP312" i="1"/>
  <c r="EP313" i="1"/>
  <c r="EP314" i="1"/>
  <c r="EP315" i="1"/>
  <c r="EP316" i="1"/>
  <c r="EP317" i="1"/>
  <c r="EP318" i="1"/>
  <c r="EP319" i="1"/>
  <c r="EP320" i="1"/>
  <c r="EP321" i="1"/>
  <c r="EP322" i="1"/>
  <c r="EP323" i="1"/>
  <c r="EP325" i="1"/>
  <c r="EP326" i="1"/>
  <c r="EP327" i="1"/>
  <c r="EP328" i="1"/>
  <c r="DX3" i="1"/>
  <c r="DX4" i="1"/>
  <c r="DX5" i="1"/>
  <c r="DX6" i="1"/>
  <c r="DX7" i="1"/>
  <c r="DX8" i="1"/>
  <c r="DX9" i="1"/>
  <c r="DX10" i="1"/>
  <c r="DX11" i="1"/>
  <c r="DX12" i="1"/>
  <c r="DX13" i="1"/>
  <c r="DX14" i="1"/>
  <c r="DX15" i="1"/>
  <c r="DX16" i="1"/>
  <c r="DX17" i="1"/>
  <c r="DX18" i="1"/>
  <c r="DX19" i="1"/>
  <c r="DX20" i="1"/>
  <c r="DX21" i="1"/>
  <c r="DX22" i="1"/>
  <c r="DX23" i="1"/>
  <c r="DX24" i="1"/>
  <c r="DX25" i="1"/>
  <c r="DX26" i="1"/>
  <c r="DX27" i="1"/>
  <c r="DX28" i="1"/>
  <c r="DX29" i="1"/>
  <c r="DX30" i="1"/>
  <c r="DX31" i="1"/>
  <c r="DX32" i="1"/>
  <c r="DX33" i="1"/>
  <c r="DX34" i="1"/>
  <c r="DX35" i="1"/>
  <c r="DX36" i="1"/>
  <c r="DX37" i="1"/>
  <c r="DX38" i="1"/>
  <c r="DX39" i="1"/>
  <c r="DX40" i="1"/>
  <c r="DX41" i="1"/>
  <c r="DX42" i="1"/>
  <c r="DX114" i="1"/>
  <c r="DX44" i="1"/>
  <c r="DX45" i="1"/>
  <c r="DX46" i="1"/>
  <c r="DX47" i="1"/>
  <c r="DX48" i="1"/>
  <c r="DX49" i="1"/>
  <c r="DX50" i="1"/>
  <c r="DX51" i="1"/>
  <c r="DX263" i="1"/>
  <c r="DX105" i="1"/>
  <c r="DX52" i="1"/>
  <c r="DX53" i="1"/>
  <c r="DX54" i="1"/>
  <c r="DX55" i="1"/>
  <c r="DX56" i="1"/>
  <c r="DX57" i="1"/>
  <c r="DX58" i="1"/>
  <c r="DX59" i="1"/>
  <c r="DX60" i="1"/>
  <c r="DX61" i="1"/>
  <c r="DX62" i="1"/>
  <c r="DX63" i="1"/>
  <c r="DX64" i="1"/>
  <c r="DX65" i="1"/>
  <c r="DX66" i="1"/>
  <c r="DX67" i="1"/>
  <c r="DX68" i="1"/>
  <c r="DX69" i="1"/>
  <c r="DX70" i="1"/>
  <c r="DX71" i="1"/>
  <c r="DX72" i="1"/>
  <c r="DX73" i="1"/>
  <c r="DX74" i="1"/>
  <c r="DX75" i="1"/>
  <c r="DX76" i="1"/>
  <c r="DX77" i="1"/>
  <c r="DX78" i="1"/>
  <c r="DX79" i="1"/>
  <c r="DX80" i="1"/>
  <c r="DX81" i="1"/>
  <c r="DX82" i="1"/>
  <c r="DX83" i="1"/>
  <c r="DX84" i="1"/>
  <c r="DX85" i="1"/>
  <c r="DX86" i="1"/>
  <c r="DX87" i="1"/>
  <c r="DX88" i="1"/>
  <c r="DX89" i="1"/>
  <c r="DX90" i="1"/>
  <c r="DX91" i="1"/>
  <c r="DX93" i="1"/>
  <c r="DX94" i="1"/>
  <c r="DX95" i="1"/>
  <c r="DX96" i="1"/>
  <c r="DX97" i="1"/>
  <c r="DX98" i="1"/>
  <c r="DX99" i="1"/>
  <c r="DX100" i="1"/>
  <c r="DX101" i="1"/>
  <c r="DX102" i="1"/>
  <c r="DX103" i="1"/>
  <c r="DX113" i="1"/>
  <c r="DX104" i="1"/>
  <c r="DX106" i="1"/>
  <c r="DX107" i="1"/>
  <c r="DX108" i="1"/>
  <c r="DX109" i="1"/>
  <c r="DX110" i="1"/>
  <c r="DX111" i="1"/>
  <c r="DX115" i="1"/>
  <c r="DX116" i="1"/>
  <c r="DX117" i="1"/>
  <c r="DX118" i="1"/>
  <c r="DX119" i="1"/>
  <c r="DX120" i="1"/>
  <c r="DX121" i="1"/>
  <c r="DX122" i="1"/>
  <c r="DX123" i="1"/>
  <c r="DX124" i="1"/>
  <c r="DX125" i="1"/>
  <c r="DX126" i="1"/>
  <c r="DX127" i="1"/>
  <c r="DX128" i="1"/>
  <c r="DX129" i="1"/>
  <c r="DX130" i="1"/>
  <c r="DX131" i="1"/>
  <c r="DX132" i="1"/>
  <c r="DX133" i="1"/>
  <c r="DX134" i="1"/>
  <c r="DX135" i="1"/>
  <c r="DX137" i="1"/>
  <c r="DX138" i="1"/>
  <c r="DX139" i="1"/>
  <c r="DX140" i="1"/>
  <c r="DX141" i="1"/>
  <c r="DX142" i="1"/>
  <c r="DX143" i="1"/>
  <c r="DX144" i="1"/>
  <c r="DX145" i="1"/>
  <c r="DX146" i="1"/>
  <c r="DX147" i="1"/>
  <c r="DX148" i="1"/>
  <c r="DX149" i="1"/>
  <c r="DX150" i="1"/>
  <c r="DX151" i="1"/>
  <c r="DX152" i="1"/>
  <c r="DX153" i="1"/>
  <c r="DX154" i="1"/>
  <c r="DX155" i="1"/>
  <c r="DX156" i="1"/>
  <c r="DX157" i="1"/>
  <c r="DX158" i="1"/>
  <c r="DX159" i="1"/>
  <c r="DX160" i="1"/>
  <c r="DX161" i="1"/>
  <c r="DX162" i="1"/>
  <c r="DX163" i="1"/>
  <c r="DX164" i="1"/>
  <c r="DX165" i="1"/>
  <c r="DX167" i="1"/>
  <c r="DX168" i="1"/>
  <c r="DX169" i="1"/>
  <c r="DX170" i="1"/>
  <c r="DX171" i="1"/>
  <c r="DX172" i="1"/>
  <c r="DX173" i="1"/>
  <c r="DX174" i="1"/>
  <c r="DX175" i="1"/>
  <c r="DX176" i="1"/>
  <c r="DX178" i="1"/>
  <c r="DX179" i="1"/>
  <c r="DX180" i="1"/>
  <c r="DX181" i="1"/>
  <c r="DX182" i="1"/>
  <c r="DX183" i="1"/>
  <c r="DX184" i="1"/>
  <c r="DX185" i="1"/>
  <c r="DX186" i="1"/>
  <c r="DX187" i="1"/>
  <c r="DX188" i="1"/>
  <c r="DX189" i="1"/>
  <c r="DX190" i="1"/>
  <c r="DX191" i="1"/>
  <c r="DX192" i="1"/>
  <c r="DX193" i="1"/>
  <c r="DX194" i="1"/>
  <c r="DX195" i="1"/>
  <c r="DX196" i="1"/>
  <c r="DX197" i="1"/>
  <c r="DX198" i="1"/>
  <c r="DX199" i="1"/>
  <c r="DX201" i="1"/>
  <c r="DX203" i="1"/>
  <c r="DX204" i="1"/>
  <c r="DX206" i="1"/>
  <c r="DX324" i="1"/>
  <c r="DX207" i="1"/>
  <c r="DX296" i="1"/>
  <c r="DX209" i="1"/>
  <c r="DX210" i="1"/>
  <c r="DX211" i="1"/>
  <c r="DX212" i="1"/>
  <c r="DX213" i="1"/>
  <c r="DX214" i="1"/>
  <c r="DX215" i="1"/>
  <c r="DX216" i="1"/>
  <c r="DX217" i="1"/>
  <c r="DX218" i="1"/>
  <c r="DX219" i="1"/>
  <c r="DX220" i="1"/>
  <c r="DX221" i="1"/>
  <c r="DX223" i="1"/>
  <c r="DX224" i="1"/>
  <c r="DX225" i="1"/>
  <c r="DX226" i="1"/>
  <c r="DX227" i="1"/>
  <c r="DX228" i="1"/>
  <c r="DX229" i="1"/>
  <c r="DX230" i="1"/>
  <c r="DX231" i="1"/>
  <c r="DX232" i="1"/>
  <c r="DX233" i="1"/>
  <c r="DX234" i="1"/>
  <c r="DX235" i="1"/>
  <c r="DX236" i="1"/>
  <c r="DX237" i="1"/>
  <c r="DX238" i="1"/>
  <c r="DX239" i="1"/>
  <c r="DX240" i="1"/>
  <c r="DX241" i="1"/>
  <c r="DX242" i="1"/>
  <c r="DX243" i="1"/>
  <c r="DX244" i="1"/>
  <c r="DX245" i="1"/>
  <c r="DX247" i="1"/>
  <c r="DX248" i="1"/>
  <c r="DX249" i="1"/>
  <c r="DX250" i="1"/>
  <c r="DX251" i="1"/>
  <c r="DX252" i="1"/>
  <c r="DX253" i="1"/>
  <c r="DX254" i="1"/>
  <c r="DX255" i="1"/>
  <c r="DX257" i="1"/>
  <c r="DX258" i="1"/>
  <c r="DX259" i="1"/>
  <c r="DX260" i="1"/>
  <c r="DX261" i="1"/>
  <c r="DX262" i="1"/>
  <c r="DX264" i="1"/>
  <c r="DX267" i="1"/>
  <c r="DX268" i="1"/>
  <c r="DX269" i="1"/>
  <c r="DX270" i="1"/>
  <c r="DX271" i="1"/>
  <c r="DX272" i="1"/>
  <c r="DX273" i="1"/>
  <c r="DX274" i="1"/>
  <c r="DX275" i="1"/>
  <c r="DX276" i="1"/>
  <c r="DX277" i="1"/>
  <c r="DX278" i="1"/>
  <c r="DX279" i="1"/>
  <c r="DX280" i="1"/>
  <c r="DX281" i="1"/>
  <c r="DX282" i="1"/>
  <c r="DX283" i="1"/>
  <c r="DX284" i="1"/>
  <c r="DX285" i="1"/>
  <c r="DX286" i="1"/>
  <c r="DX287" i="1"/>
  <c r="DX288" i="1"/>
  <c r="DX289" i="1"/>
  <c r="DX290" i="1"/>
  <c r="DX291" i="1"/>
  <c r="DX292" i="1"/>
  <c r="DX293" i="1"/>
  <c r="DX294" i="1"/>
  <c r="DX295" i="1"/>
  <c r="DX298" i="1"/>
  <c r="DX299" i="1"/>
  <c r="DX300" i="1"/>
  <c r="DX301" i="1"/>
  <c r="DX302" i="1"/>
  <c r="DX303" i="1"/>
  <c r="DX304" i="1"/>
  <c r="DX305" i="1"/>
  <c r="DX306" i="1"/>
  <c r="DX307" i="1"/>
  <c r="DX308" i="1"/>
  <c r="DX310" i="1"/>
  <c r="DX311" i="1"/>
  <c r="DX312" i="1"/>
  <c r="DX313" i="1"/>
  <c r="DX314" i="1"/>
  <c r="DX315" i="1"/>
  <c r="DX316" i="1"/>
  <c r="DX317" i="1"/>
  <c r="DX318" i="1"/>
  <c r="DX319" i="1"/>
  <c r="DX320" i="1"/>
  <c r="DX321" i="1"/>
  <c r="DX322" i="1"/>
  <c r="DX323" i="1"/>
  <c r="DX325" i="1"/>
  <c r="DX326" i="1"/>
  <c r="DX327" i="1"/>
  <c r="DX328" i="1"/>
  <c r="DW3" i="1"/>
  <c r="DW4" i="1"/>
  <c r="DW5" i="1"/>
  <c r="DW6" i="1"/>
  <c r="DW7" i="1"/>
  <c r="DW8" i="1"/>
  <c r="DW9" i="1"/>
  <c r="DW10" i="1"/>
  <c r="DW11" i="1"/>
  <c r="DW12" i="1"/>
  <c r="DW13" i="1"/>
  <c r="DW14" i="1"/>
  <c r="DW15" i="1"/>
  <c r="DW16" i="1"/>
  <c r="DW17" i="1"/>
  <c r="DW18" i="1"/>
  <c r="DW19" i="1"/>
  <c r="DW20" i="1"/>
  <c r="DW21" i="1"/>
  <c r="DW22" i="1"/>
  <c r="DW23" i="1"/>
  <c r="DW24" i="1"/>
  <c r="DW25" i="1"/>
  <c r="DW26" i="1"/>
  <c r="DW27" i="1"/>
  <c r="DW28" i="1"/>
  <c r="DW29" i="1"/>
  <c r="DW30" i="1"/>
  <c r="DW31" i="1"/>
  <c r="DW32" i="1"/>
  <c r="DW33" i="1"/>
  <c r="DW34" i="1"/>
  <c r="DW35" i="1"/>
  <c r="DW36" i="1"/>
  <c r="DW37" i="1"/>
  <c r="DW38" i="1"/>
  <c r="DW39" i="1"/>
  <c r="DW40" i="1"/>
  <c r="DW41" i="1"/>
  <c r="DW42" i="1"/>
  <c r="DW114" i="1"/>
  <c r="DW44" i="1"/>
  <c r="DW45" i="1"/>
  <c r="DW46" i="1"/>
  <c r="DW47" i="1"/>
  <c r="DW48" i="1"/>
  <c r="DW49" i="1"/>
  <c r="DW50" i="1"/>
  <c r="DW51" i="1"/>
  <c r="DW263" i="1"/>
  <c r="DW105" i="1"/>
  <c r="DW52" i="1"/>
  <c r="DW53" i="1"/>
  <c r="DW54" i="1"/>
  <c r="DW55" i="1"/>
  <c r="DW56" i="1"/>
  <c r="DW57" i="1"/>
  <c r="DW58" i="1"/>
  <c r="DW59" i="1"/>
  <c r="DW60" i="1"/>
  <c r="DW61" i="1"/>
  <c r="DW62" i="1"/>
  <c r="DW63" i="1"/>
  <c r="DW64" i="1"/>
  <c r="DW65" i="1"/>
  <c r="DW66" i="1"/>
  <c r="DW67" i="1"/>
  <c r="DW68" i="1"/>
  <c r="DW69" i="1"/>
  <c r="DW70" i="1"/>
  <c r="DW71" i="1"/>
  <c r="DW72" i="1"/>
  <c r="DW73" i="1"/>
  <c r="DW74" i="1"/>
  <c r="DW75" i="1"/>
  <c r="DW76" i="1"/>
  <c r="DW77" i="1"/>
  <c r="DW78" i="1"/>
  <c r="DW79" i="1"/>
  <c r="DW80" i="1"/>
  <c r="DW81" i="1"/>
  <c r="DW82" i="1"/>
  <c r="DW83" i="1"/>
  <c r="DW84" i="1"/>
  <c r="DW85" i="1"/>
  <c r="DW86" i="1"/>
  <c r="DW87" i="1"/>
  <c r="DW88" i="1"/>
  <c r="DW89" i="1"/>
  <c r="DW90" i="1"/>
  <c r="DW91" i="1"/>
  <c r="DW93" i="1"/>
  <c r="DW94" i="1"/>
  <c r="DW95" i="1"/>
  <c r="DW96" i="1"/>
  <c r="DW97" i="1"/>
  <c r="DW98" i="1"/>
  <c r="DW99" i="1"/>
  <c r="DW100" i="1"/>
  <c r="DW101" i="1"/>
  <c r="DW102" i="1"/>
  <c r="DW103" i="1"/>
  <c r="DW113" i="1"/>
  <c r="DW104" i="1"/>
  <c r="DW106" i="1"/>
  <c r="DW107" i="1"/>
  <c r="DW108" i="1"/>
  <c r="DW109" i="1"/>
  <c r="DW110" i="1"/>
  <c r="DW111" i="1"/>
  <c r="DW115" i="1"/>
  <c r="DW116" i="1"/>
  <c r="DW117" i="1"/>
  <c r="DW118" i="1"/>
  <c r="DW119" i="1"/>
  <c r="DW120" i="1"/>
  <c r="DW121" i="1"/>
  <c r="DW122" i="1"/>
  <c r="DW123" i="1"/>
  <c r="DW124" i="1"/>
  <c r="DW125" i="1"/>
  <c r="DW126" i="1"/>
  <c r="DW127" i="1"/>
  <c r="DW128" i="1"/>
  <c r="DW129" i="1"/>
  <c r="DW130" i="1"/>
  <c r="DW131" i="1"/>
  <c r="DW132" i="1"/>
  <c r="DW133" i="1"/>
  <c r="DW134" i="1"/>
  <c r="DW135" i="1"/>
  <c r="DW137" i="1"/>
  <c r="DW138" i="1"/>
  <c r="DW139" i="1"/>
  <c r="DW140" i="1"/>
  <c r="DW141" i="1"/>
  <c r="DW142" i="1"/>
  <c r="DW143" i="1"/>
  <c r="DW144" i="1"/>
  <c r="DW145" i="1"/>
  <c r="DW146" i="1"/>
  <c r="DW147" i="1"/>
  <c r="DW148" i="1"/>
  <c r="DW149" i="1"/>
  <c r="DW150" i="1"/>
  <c r="DW151" i="1"/>
  <c r="DW152" i="1"/>
  <c r="DW153" i="1"/>
  <c r="DW154" i="1"/>
  <c r="DW155" i="1"/>
  <c r="DW156" i="1"/>
  <c r="DW157" i="1"/>
  <c r="DW158" i="1"/>
  <c r="DW159" i="1"/>
  <c r="DW160" i="1"/>
  <c r="DW161" i="1"/>
  <c r="DW162" i="1"/>
  <c r="DW163" i="1"/>
  <c r="DW164" i="1"/>
  <c r="DW165" i="1"/>
  <c r="DW167" i="1"/>
  <c r="DW168" i="1"/>
  <c r="DW169" i="1"/>
  <c r="DW170" i="1"/>
  <c r="DW171" i="1"/>
  <c r="DW172" i="1"/>
  <c r="DW173" i="1"/>
  <c r="DW174" i="1"/>
  <c r="DW175" i="1"/>
  <c r="DW176" i="1"/>
  <c r="DW178" i="1"/>
  <c r="DW179" i="1"/>
  <c r="DW180" i="1"/>
  <c r="DW181" i="1"/>
  <c r="DW182" i="1"/>
  <c r="DW183" i="1"/>
  <c r="DW184" i="1"/>
  <c r="DW185" i="1"/>
  <c r="DW186" i="1"/>
  <c r="DW187" i="1"/>
  <c r="DW188" i="1"/>
  <c r="DW189" i="1"/>
  <c r="DW190" i="1"/>
  <c r="DW191" i="1"/>
  <c r="DW192" i="1"/>
  <c r="DW193" i="1"/>
  <c r="DW194" i="1"/>
  <c r="DW195" i="1"/>
  <c r="DW196" i="1"/>
  <c r="DW197" i="1"/>
  <c r="DW198" i="1"/>
  <c r="DW199" i="1"/>
  <c r="DW201" i="1"/>
  <c r="DW203" i="1"/>
  <c r="DW204" i="1"/>
  <c r="DW206" i="1"/>
  <c r="DW324" i="1"/>
  <c r="DW207" i="1"/>
  <c r="DW296" i="1"/>
  <c r="DW209" i="1"/>
  <c r="DW210" i="1"/>
  <c r="DW211" i="1"/>
  <c r="DW212" i="1"/>
  <c r="DW213" i="1"/>
  <c r="DW214" i="1"/>
  <c r="DW215" i="1"/>
  <c r="DW216" i="1"/>
  <c r="DW217" i="1"/>
  <c r="DW218" i="1"/>
  <c r="DW219" i="1"/>
  <c r="DW220" i="1"/>
  <c r="DW221" i="1"/>
  <c r="DW223" i="1"/>
  <c r="DW224" i="1"/>
  <c r="DW225" i="1"/>
  <c r="DW226" i="1"/>
  <c r="DW227" i="1"/>
  <c r="DW228" i="1"/>
  <c r="DW229" i="1"/>
  <c r="DW230" i="1"/>
  <c r="DW231" i="1"/>
  <c r="DW232" i="1"/>
  <c r="DW233" i="1"/>
  <c r="DW234" i="1"/>
  <c r="DW235" i="1"/>
  <c r="DW236" i="1"/>
  <c r="DW237" i="1"/>
  <c r="DW238" i="1"/>
  <c r="DW239" i="1"/>
  <c r="DW240" i="1"/>
  <c r="DW241" i="1"/>
  <c r="DW242" i="1"/>
  <c r="DW243" i="1"/>
  <c r="DW244" i="1"/>
  <c r="DW245" i="1"/>
  <c r="DW247" i="1"/>
  <c r="DW248" i="1"/>
  <c r="DW249" i="1"/>
  <c r="DW250" i="1"/>
  <c r="DW251" i="1"/>
  <c r="DW252" i="1"/>
  <c r="DW253" i="1"/>
  <c r="DW254" i="1"/>
  <c r="DW255" i="1"/>
  <c r="DW257" i="1"/>
  <c r="DW258" i="1"/>
  <c r="DW259" i="1"/>
  <c r="DW260" i="1"/>
  <c r="DW261" i="1"/>
  <c r="DW262" i="1"/>
  <c r="DW264" i="1"/>
  <c r="DW267" i="1"/>
  <c r="DW268" i="1"/>
  <c r="DW269" i="1"/>
  <c r="DW270" i="1"/>
  <c r="DW271" i="1"/>
  <c r="DW272" i="1"/>
  <c r="DW273" i="1"/>
  <c r="DW274" i="1"/>
  <c r="DW275" i="1"/>
  <c r="DW276" i="1"/>
  <c r="DW277" i="1"/>
  <c r="DW278" i="1"/>
  <c r="DW279" i="1"/>
  <c r="DW280" i="1"/>
  <c r="DW281" i="1"/>
  <c r="DW282" i="1"/>
  <c r="DW283" i="1"/>
  <c r="DW284" i="1"/>
  <c r="DW285" i="1"/>
  <c r="DW286" i="1"/>
  <c r="DW287" i="1"/>
  <c r="DW288" i="1"/>
  <c r="DW289" i="1"/>
  <c r="DW290" i="1"/>
  <c r="DW291" i="1"/>
  <c r="DW292" i="1"/>
  <c r="DW293" i="1"/>
  <c r="DW294" i="1"/>
  <c r="DW295" i="1"/>
  <c r="DW298" i="1"/>
  <c r="DW299" i="1"/>
  <c r="DW300" i="1"/>
  <c r="DW301" i="1"/>
  <c r="DW302" i="1"/>
  <c r="DW303" i="1"/>
  <c r="DW304" i="1"/>
  <c r="DW305" i="1"/>
  <c r="DW306" i="1"/>
  <c r="DW307" i="1"/>
  <c r="DW308" i="1"/>
  <c r="DW310" i="1"/>
  <c r="DW311" i="1"/>
  <c r="DW312" i="1"/>
  <c r="DW313" i="1"/>
  <c r="DW314" i="1"/>
  <c r="DW315" i="1"/>
  <c r="DW316" i="1"/>
  <c r="DW317" i="1"/>
  <c r="DW318" i="1"/>
  <c r="DW319" i="1"/>
  <c r="DW320" i="1"/>
  <c r="DW321" i="1"/>
  <c r="DW322" i="1"/>
  <c r="DW323" i="1"/>
  <c r="DW325" i="1"/>
  <c r="DW326" i="1"/>
  <c r="DW327" i="1"/>
  <c r="DW328" i="1"/>
  <c r="DV3" i="1"/>
  <c r="DV4" i="1"/>
  <c r="DV5" i="1"/>
  <c r="DV6" i="1"/>
  <c r="DV7" i="1"/>
  <c r="DV8" i="1"/>
  <c r="DV9" i="1"/>
  <c r="DV10" i="1"/>
  <c r="DV11" i="1"/>
  <c r="DV12" i="1"/>
  <c r="DV13" i="1"/>
  <c r="DV14" i="1"/>
  <c r="DV15" i="1"/>
  <c r="DV16" i="1"/>
  <c r="DV17" i="1"/>
  <c r="DV18" i="1"/>
  <c r="DV19" i="1"/>
  <c r="DV20" i="1"/>
  <c r="DV21" i="1"/>
  <c r="DV22" i="1"/>
  <c r="DV23" i="1"/>
  <c r="DV24" i="1"/>
  <c r="DV25" i="1"/>
  <c r="DV26" i="1"/>
  <c r="DV27" i="1"/>
  <c r="DV28" i="1"/>
  <c r="DV29" i="1"/>
  <c r="DV30" i="1"/>
  <c r="DV31" i="1"/>
  <c r="DV32" i="1"/>
  <c r="DV33" i="1"/>
  <c r="DV34" i="1"/>
  <c r="DV35" i="1"/>
  <c r="DV36" i="1"/>
  <c r="DV37" i="1"/>
  <c r="DV38" i="1"/>
  <c r="DV39" i="1"/>
  <c r="DV40" i="1"/>
  <c r="DV41" i="1"/>
  <c r="DV42" i="1"/>
  <c r="DV114" i="1"/>
  <c r="DV44" i="1"/>
  <c r="DV45" i="1"/>
  <c r="DV46" i="1"/>
  <c r="DV47" i="1"/>
  <c r="DV48" i="1"/>
  <c r="DV49" i="1"/>
  <c r="DV50" i="1"/>
  <c r="DV51" i="1"/>
  <c r="DV263" i="1"/>
  <c r="DV105" i="1"/>
  <c r="DV52" i="1"/>
  <c r="DV53" i="1"/>
  <c r="DV54" i="1"/>
  <c r="DV55" i="1"/>
  <c r="DV56" i="1"/>
  <c r="DV57" i="1"/>
  <c r="DV58" i="1"/>
  <c r="DV59" i="1"/>
  <c r="DV60" i="1"/>
  <c r="DV61" i="1"/>
  <c r="DV62" i="1"/>
  <c r="DV63" i="1"/>
  <c r="DV64" i="1"/>
  <c r="DV65" i="1"/>
  <c r="DV66" i="1"/>
  <c r="DV67" i="1"/>
  <c r="DV68" i="1"/>
  <c r="DV69" i="1"/>
  <c r="DV70" i="1"/>
  <c r="DV71" i="1"/>
  <c r="DV72" i="1"/>
  <c r="DV73" i="1"/>
  <c r="DV74" i="1"/>
  <c r="DV75" i="1"/>
  <c r="DV76" i="1"/>
  <c r="DV77" i="1"/>
  <c r="DV78" i="1"/>
  <c r="DV79" i="1"/>
  <c r="DV80" i="1"/>
  <c r="DV81" i="1"/>
  <c r="DV82" i="1"/>
  <c r="DV83" i="1"/>
  <c r="DV84" i="1"/>
  <c r="DV85" i="1"/>
  <c r="DV86" i="1"/>
  <c r="DV87" i="1"/>
  <c r="DV88" i="1"/>
  <c r="DV89" i="1"/>
  <c r="DV90" i="1"/>
  <c r="DV91" i="1"/>
  <c r="DV93" i="1"/>
  <c r="DV94" i="1"/>
  <c r="DV95" i="1"/>
  <c r="DV96" i="1"/>
  <c r="DV97" i="1"/>
  <c r="DV98" i="1"/>
  <c r="DV99" i="1"/>
  <c r="DV100" i="1"/>
  <c r="DV101" i="1"/>
  <c r="DV102" i="1"/>
  <c r="DV103" i="1"/>
  <c r="DU3" i="1"/>
  <c r="DU4" i="1"/>
  <c r="DU5" i="1"/>
  <c r="DU6" i="1"/>
  <c r="DU7" i="1"/>
  <c r="DU8" i="1"/>
  <c r="DU9" i="1"/>
  <c r="DU10" i="1"/>
  <c r="DU11" i="1"/>
  <c r="DU12" i="1"/>
  <c r="DU13" i="1"/>
  <c r="DU14" i="1"/>
  <c r="DU15" i="1"/>
  <c r="DU16" i="1"/>
  <c r="DU17" i="1"/>
  <c r="DU18" i="1"/>
  <c r="DU19" i="1"/>
  <c r="DU20" i="1"/>
  <c r="DU21" i="1"/>
  <c r="DU22" i="1"/>
  <c r="DU23" i="1"/>
  <c r="DU24" i="1"/>
  <c r="DU25" i="1"/>
  <c r="DU26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U41" i="1"/>
  <c r="DU42" i="1"/>
  <c r="DU114" i="1"/>
  <c r="DU44" i="1"/>
  <c r="DU45" i="1"/>
  <c r="DU46" i="1"/>
  <c r="DU47" i="1"/>
  <c r="DU48" i="1"/>
  <c r="DU49" i="1"/>
  <c r="DU50" i="1"/>
  <c r="DU51" i="1"/>
  <c r="DU263" i="1"/>
  <c r="DU105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U81" i="1"/>
  <c r="DU82" i="1"/>
  <c r="DU83" i="1"/>
  <c r="DU84" i="1"/>
  <c r="DU85" i="1"/>
  <c r="DU86" i="1"/>
  <c r="DU87" i="1"/>
  <c r="DU88" i="1"/>
  <c r="DU89" i="1"/>
  <c r="DU90" i="1"/>
  <c r="DU91" i="1"/>
  <c r="DU93" i="1"/>
  <c r="DU94" i="1"/>
  <c r="DU95" i="1"/>
  <c r="DU96" i="1"/>
  <c r="DU97" i="1"/>
  <c r="DU98" i="1"/>
  <c r="DU99" i="1"/>
  <c r="DU100" i="1"/>
  <c r="DU101" i="1"/>
  <c r="DU102" i="1"/>
  <c r="DU103" i="1"/>
  <c r="DU113" i="1"/>
  <c r="DU104" i="1"/>
  <c r="DU106" i="1"/>
  <c r="DU107" i="1"/>
  <c r="DU108" i="1"/>
  <c r="DU109" i="1"/>
  <c r="DU110" i="1"/>
  <c r="DU111" i="1"/>
  <c r="DU115" i="1"/>
  <c r="DU116" i="1"/>
  <c r="DU117" i="1"/>
  <c r="DU118" i="1"/>
  <c r="DU119" i="1"/>
  <c r="DU120" i="1"/>
  <c r="DU121" i="1"/>
  <c r="DU122" i="1"/>
  <c r="DU123" i="1"/>
  <c r="DU124" i="1"/>
  <c r="DU125" i="1"/>
  <c r="DU126" i="1"/>
  <c r="DU127" i="1"/>
  <c r="DU128" i="1"/>
  <c r="DU129" i="1"/>
  <c r="DU130" i="1"/>
  <c r="DU131" i="1"/>
  <c r="DU132" i="1"/>
  <c r="DU133" i="1"/>
  <c r="DU134" i="1"/>
  <c r="DU135" i="1"/>
  <c r="DU137" i="1"/>
  <c r="DU138" i="1"/>
  <c r="DU139" i="1"/>
  <c r="DU140" i="1"/>
  <c r="DU141" i="1"/>
  <c r="DU142" i="1"/>
  <c r="DU143" i="1"/>
  <c r="DU144" i="1"/>
  <c r="DU145" i="1"/>
  <c r="DU146" i="1"/>
  <c r="DU147" i="1"/>
  <c r="DU148" i="1"/>
  <c r="DU149" i="1"/>
  <c r="DU150" i="1"/>
  <c r="DU151" i="1"/>
  <c r="DU152" i="1"/>
  <c r="DU153" i="1"/>
  <c r="DU154" i="1"/>
  <c r="DU155" i="1"/>
  <c r="DU156" i="1"/>
  <c r="DU157" i="1"/>
  <c r="DU158" i="1"/>
  <c r="DU159" i="1"/>
  <c r="DU160" i="1"/>
  <c r="DU161" i="1"/>
  <c r="DU162" i="1"/>
  <c r="DU163" i="1"/>
  <c r="DU164" i="1"/>
  <c r="DU165" i="1"/>
  <c r="DU167" i="1"/>
  <c r="DU168" i="1"/>
  <c r="DU169" i="1"/>
  <c r="DU170" i="1"/>
  <c r="DU171" i="1"/>
  <c r="DU172" i="1"/>
  <c r="DU173" i="1"/>
  <c r="DU174" i="1"/>
  <c r="DU175" i="1"/>
  <c r="DU176" i="1"/>
  <c r="DU178" i="1"/>
  <c r="DU179" i="1"/>
  <c r="DU180" i="1"/>
  <c r="DU181" i="1"/>
  <c r="DU182" i="1"/>
  <c r="DU183" i="1"/>
  <c r="DU184" i="1"/>
  <c r="DU185" i="1"/>
  <c r="DU186" i="1"/>
  <c r="DU187" i="1"/>
  <c r="DU188" i="1"/>
  <c r="DU189" i="1"/>
  <c r="DU190" i="1"/>
  <c r="DU191" i="1"/>
  <c r="DU192" i="1"/>
  <c r="DU193" i="1"/>
  <c r="DU194" i="1"/>
  <c r="DU195" i="1"/>
  <c r="DU196" i="1"/>
  <c r="DU197" i="1"/>
  <c r="DU198" i="1"/>
  <c r="DU199" i="1"/>
  <c r="DU201" i="1"/>
  <c r="DU203" i="1"/>
  <c r="DU204" i="1"/>
  <c r="DU206" i="1"/>
  <c r="DU324" i="1"/>
  <c r="DU207" i="1"/>
  <c r="DU296" i="1"/>
  <c r="DU209" i="1"/>
  <c r="DU210" i="1"/>
  <c r="DU211" i="1"/>
  <c r="DU212" i="1"/>
  <c r="DU213" i="1"/>
  <c r="DU214" i="1"/>
  <c r="DU215" i="1"/>
  <c r="DU216" i="1"/>
  <c r="DU217" i="1"/>
  <c r="DU218" i="1"/>
  <c r="DU219" i="1"/>
  <c r="DU220" i="1"/>
  <c r="DU221" i="1"/>
  <c r="DU223" i="1"/>
  <c r="DU224" i="1"/>
  <c r="DU225" i="1"/>
  <c r="DU226" i="1"/>
  <c r="DU227" i="1"/>
  <c r="DU228" i="1"/>
  <c r="DU229" i="1"/>
  <c r="DU230" i="1"/>
  <c r="DU231" i="1"/>
  <c r="DU232" i="1"/>
  <c r="DU233" i="1"/>
  <c r="DU234" i="1"/>
  <c r="DU235" i="1"/>
  <c r="DU236" i="1"/>
  <c r="DU237" i="1"/>
  <c r="DU238" i="1"/>
  <c r="DU239" i="1"/>
  <c r="DU240" i="1"/>
  <c r="DU241" i="1"/>
  <c r="DU242" i="1"/>
  <c r="DU243" i="1"/>
  <c r="DU244" i="1"/>
  <c r="DU245" i="1"/>
  <c r="DU247" i="1"/>
  <c r="DU248" i="1"/>
  <c r="DU249" i="1"/>
  <c r="DU250" i="1"/>
  <c r="DU251" i="1"/>
  <c r="DU252" i="1"/>
  <c r="DU253" i="1"/>
  <c r="DU254" i="1"/>
  <c r="DU255" i="1"/>
  <c r="DU257" i="1"/>
  <c r="DU258" i="1"/>
  <c r="DU259" i="1"/>
  <c r="DU260" i="1"/>
  <c r="DU261" i="1"/>
  <c r="DU262" i="1"/>
  <c r="DU264" i="1"/>
  <c r="DU267" i="1"/>
  <c r="DU268" i="1"/>
  <c r="DU269" i="1"/>
  <c r="DU270" i="1"/>
  <c r="DU271" i="1"/>
  <c r="DU272" i="1"/>
  <c r="DU273" i="1"/>
  <c r="DU274" i="1"/>
  <c r="DU275" i="1"/>
  <c r="DU276" i="1"/>
  <c r="DU277" i="1"/>
  <c r="DU278" i="1"/>
  <c r="DU279" i="1"/>
  <c r="DU280" i="1"/>
  <c r="DU281" i="1"/>
  <c r="DU282" i="1"/>
  <c r="DU283" i="1"/>
  <c r="DU284" i="1"/>
  <c r="DU285" i="1"/>
  <c r="DU286" i="1"/>
  <c r="DU287" i="1"/>
  <c r="DU288" i="1"/>
  <c r="DU289" i="1"/>
  <c r="DU290" i="1"/>
  <c r="DU291" i="1"/>
  <c r="DU292" i="1"/>
  <c r="DU293" i="1"/>
  <c r="DU294" i="1"/>
  <c r="DU295" i="1"/>
  <c r="DU298" i="1"/>
  <c r="DU299" i="1"/>
  <c r="DU300" i="1"/>
  <c r="DU301" i="1"/>
  <c r="DU302" i="1"/>
  <c r="DU303" i="1"/>
  <c r="DU304" i="1"/>
  <c r="DU305" i="1"/>
  <c r="DU306" i="1"/>
  <c r="DU307" i="1"/>
  <c r="DU308" i="1"/>
  <c r="DU310" i="1"/>
  <c r="DU311" i="1"/>
  <c r="DU312" i="1"/>
  <c r="DU313" i="1"/>
  <c r="DU314" i="1"/>
  <c r="DU315" i="1"/>
  <c r="DU316" i="1"/>
  <c r="DU317" i="1"/>
  <c r="DU318" i="1"/>
  <c r="DU319" i="1"/>
  <c r="DU320" i="1"/>
  <c r="DU321" i="1"/>
  <c r="DU322" i="1"/>
  <c r="DU323" i="1"/>
  <c r="DU325" i="1"/>
  <c r="DU326" i="1"/>
  <c r="DU327" i="1"/>
  <c r="DU328" i="1"/>
  <c r="DT3" i="1"/>
  <c r="DT4" i="1"/>
  <c r="DT5" i="1"/>
  <c r="DT6" i="1"/>
  <c r="DT7" i="1"/>
  <c r="DT8" i="1"/>
  <c r="DT9" i="1"/>
  <c r="DT10" i="1"/>
  <c r="DT11" i="1"/>
  <c r="DT12" i="1"/>
  <c r="DT13" i="1"/>
  <c r="DT14" i="1"/>
  <c r="DT15" i="1"/>
  <c r="DT16" i="1"/>
  <c r="DT17" i="1"/>
  <c r="DT18" i="1"/>
  <c r="DT19" i="1"/>
  <c r="DT20" i="1"/>
  <c r="DT21" i="1"/>
  <c r="DT22" i="1"/>
  <c r="DT23" i="1"/>
  <c r="DT24" i="1"/>
  <c r="DT25" i="1"/>
  <c r="DT26" i="1"/>
  <c r="DT27" i="1"/>
  <c r="DT28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T41" i="1"/>
  <c r="DT42" i="1"/>
  <c r="DT114" i="1"/>
  <c r="DT44" i="1"/>
  <c r="DT45" i="1"/>
  <c r="DT46" i="1"/>
  <c r="DT47" i="1"/>
  <c r="DT48" i="1"/>
  <c r="DT49" i="1"/>
  <c r="DT50" i="1"/>
  <c r="DT51" i="1"/>
  <c r="DT263" i="1"/>
  <c r="DT105" i="1"/>
  <c r="DT52" i="1"/>
  <c r="DT53" i="1"/>
  <c r="DT54" i="1"/>
  <c r="DT55" i="1"/>
  <c r="DT56" i="1"/>
  <c r="DT57" i="1"/>
  <c r="DT58" i="1"/>
  <c r="DT59" i="1"/>
  <c r="DT60" i="1"/>
  <c r="DT61" i="1"/>
  <c r="DT62" i="1"/>
  <c r="DT63" i="1"/>
  <c r="DT64" i="1"/>
  <c r="DT65" i="1"/>
  <c r="DT66" i="1"/>
  <c r="DT67" i="1"/>
  <c r="DT68" i="1"/>
  <c r="DT69" i="1"/>
  <c r="DT70" i="1"/>
  <c r="DT71" i="1"/>
  <c r="DT72" i="1"/>
  <c r="DT73" i="1"/>
  <c r="DT74" i="1"/>
  <c r="DT75" i="1"/>
  <c r="DT76" i="1"/>
  <c r="DT77" i="1"/>
  <c r="DT78" i="1"/>
  <c r="DT79" i="1"/>
  <c r="DT80" i="1"/>
  <c r="DT81" i="1"/>
  <c r="DT82" i="1"/>
  <c r="DT83" i="1"/>
  <c r="DT84" i="1"/>
  <c r="DT85" i="1"/>
  <c r="DT86" i="1"/>
  <c r="DT87" i="1"/>
  <c r="DT88" i="1"/>
  <c r="DT89" i="1"/>
  <c r="DT90" i="1"/>
  <c r="DT91" i="1"/>
  <c r="DT93" i="1"/>
  <c r="DT94" i="1"/>
  <c r="DT95" i="1"/>
  <c r="DT96" i="1"/>
  <c r="DT97" i="1"/>
  <c r="DT98" i="1"/>
  <c r="DT99" i="1"/>
  <c r="DT100" i="1"/>
  <c r="DT101" i="1"/>
  <c r="DT102" i="1"/>
  <c r="DT103" i="1"/>
  <c r="DT113" i="1"/>
  <c r="DT104" i="1"/>
  <c r="DT106" i="1"/>
  <c r="DT107" i="1"/>
  <c r="DT108" i="1"/>
  <c r="DT109" i="1"/>
  <c r="DT110" i="1"/>
  <c r="DT111" i="1"/>
  <c r="DT115" i="1"/>
  <c r="DT116" i="1"/>
  <c r="DT117" i="1"/>
  <c r="DT118" i="1"/>
  <c r="DT119" i="1"/>
  <c r="DT120" i="1"/>
  <c r="DT121" i="1"/>
  <c r="DT122" i="1"/>
  <c r="DT123" i="1"/>
  <c r="DT124" i="1"/>
  <c r="DT125" i="1"/>
  <c r="DT126" i="1"/>
  <c r="DT127" i="1"/>
  <c r="DT128" i="1"/>
  <c r="DT129" i="1"/>
  <c r="DT130" i="1"/>
  <c r="DT131" i="1"/>
  <c r="DT132" i="1"/>
  <c r="DT133" i="1"/>
  <c r="DT134" i="1"/>
  <c r="DT135" i="1"/>
  <c r="DT137" i="1"/>
  <c r="DT138" i="1"/>
  <c r="DT139" i="1"/>
  <c r="DT140" i="1"/>
  <c r="DT141" i="1"/>
  <c r="DT142" i="1"/>
  <c r="DT143" i="1"/>
  <c r="DT144" i="1"/>
  <c r="DT145" i="1"/>
  <c r="DT146" i="1"/>
  <c r="DT147" i="1"/>
  <c r="DT148" i="1"/>
  <c r="DT149" i="1"/>
  <c r="DT150" i="1"/>
  <c r="DT151" i="1"/>
  <c r="DT152" i="1"/>
  <c r="DT153" i="1"/>
  <c r="DT154" i="1"/>
  <c r="DT155" i="1"/>
  <c r="DT156" i="1"/>
  <c r="DT157" i="1"/>
  <c r="DT158" i="1"/>
  <c r="DT159" i="1"/>
  <c r="DT160" i="1"/>
  <c r="DT161" i="1"/>
  <c r="DT162" i="1"/>
  <c r="DT163" i="1"/>
  <c r="DT164" i="1"/>
  <c r="DT165" i="1"/>
  <c r="DT167" i="1"/>
  <c r="DT168" i="1"/>
  <c r="DT169" i="1"/>
  <c r="DT170" i="1"/>
  <c r="DT171" i="1"/>
  <c r="DT172" i="1"/>
  <c r="DT173" i="1"/>
  <c r="DT174" i="1"/>
  <c r="DT175" i="1"/>
  <c r="DT176" i="1"/>
  <c r="DT178" i="1"/>
  <c r="DT179" i="1"/>
  <c r="DT180" i="1"/>
  <c r="DT181" i="1"/>
  <c r="DT182" i="1"/>
  <c r="DT183" i="1"/>
  <c r="DT184" i="1"/>
  <c r="DT185" i="1"/>
  <c r="DT186" i="1"/>
  <c r="DT187" i="1"/>
  <c r="DT188" i="1"/>
  <c r="DT189" i="1"/>
  <c r="DT190" i="1"/>
  <c r="DT191" i="1"/>
  <c r="DT192" i="1"/>
  <c r="DT193" i="1"/>
  <c r="DT194" i="1"/>
  <c r="DT195" i="1"/>
  <c r="DT196" i="1"/>
  <c r="DT197" i="1"/>
  <c r="DT198" i="1"/>
  <c r="DT199" i="1"/>
  <c r="DT201" i="1"/>
  <c r="DT203" i="1"/>
  <c r="DT204" i="1"/>
  <c r="DT206" i="1"/>
  <c r="DT324" i="1"/>
  <c r="DT207" i="1"/>
  <c r="DT296" i="1"/>
  <c r="DT209" i="1"/>
  <c r="DT210" i="1"/>
  <c r="DT211" i="1"/>
  <c r="DT212" i="1"/>
  <c r="DT213" i="1"/>
  <c r="DT214" i="1"/>
  <c r="DT215" i="1"/>
  <c r="DT216" i="1"/>
  <c r="DT217" i="1"/>
  <c r="DT218" i="1"/>
  <c r="DT219" i="1"/>
  <c r="DT220" i="1"/>
  <c r="DT221" i="1"/>
  <c r="DT223" i="1"/>
  <c r="DT224" i="1"/>
  <c r="DT225" i="1"/>
  <c r="DT226" i="1"/>
  <c r="DT227" i="1"/>
  <c r="DT228" i="1"/>
  <c r="DT229" i="1"/>
  <c r="DT230" i="1"/>
  <c r="DT231" i="1"/>
  <c r="DT232" i="1"/>
  <c r="DT233" i="1"/>
  <c r="DT234" i="1"/>
  <c r="DT235" i="1"/>
  <c r="DT236" i="1"/>
  <c r="DT237" i="1"/>
  <c r="DT238" i="1"/>
  <c r="DT239" i="1"/>
  <c r="DT240" i="1"/>
  <c r="DT241" i="1"/>
  <c r="DT242" i="1"/>
  <c r="DT243" i="1"/>
  <c r="DT244" i="1"/>
  <c r="DT245" i="1"/>
  <c r="DT247" i="1"/>
  <c r="DT248" i="1"/>
  <c r="DT249" i="1"/>
  <c r="DT250" i="1"/>
  <c r="DT251" i="1"/>
  <c r="DT252" i="1"/>
  <c r="DT253" i="1"/>
  <c r="DT254" i="1"/>
  <c r="DT255" i="1"/>
  <c r="DT257" i="1"/>
  <c r="DT258" i="1"/>
  <c r="DT259" i="1"/>
  <c r="DT260" i="1"/>
  <c r="DT261" i="1"/>
  <c r="DT262" i="1"/>
  <c r="DT264" i="1"/>
  <c r="DT267" i="1"/>
  <c r="DT268" i="1"/>
  <c r="DT269" i="1"/>
  <c r="DT270" i="1"/>
  <c r="DT271" i="1"/>
  <c r="DT272" i="1"/>
  <c r="DT273" i="1"/>
  <c r="DT274" i="1"/>
  <c r="DT275" i="1"/>
  <c r="DT276" i="1"/>
  <c r="DT277" i="1"/>
  <c r="DT278" i="1"/>
  <c r="DT279" i="1"/>
  <c r="DT280" i="1"/>
  <c r="DT281" i="1"/>
  <c r="DT282" i="1"/>
  <c r="DT283" i="1"/>
  <c r="DT284" i="1"/>
  <c r="DT285" i="1"/>
  <c r="DT286" i="1"/>
  <c r="DT287" i="1"/>
  <c r="DT288" i="1"/>
  <c r="DT289" i="1"/>
  <c r="DT290" i="1"/>
  <c r="DT291" i="1"/>
  <c r="DT292" i="1"/>
  <c r="DT293" i="1"/>
  <c r="DT294" i="1"/>
  <c r="DT295" i="1"/>
  <c r="DT298" i="1"/>
  <c r="DT299" i="1"/>
  <c r="DT300" i="1"/>
  <c r="DT301" i="1"/>
  <c r="DT302" i="1"/>
  <c r="DT303" i="1"/>
  <c r="DT304" i="1"/>
  <c r="DT305" i="1"/>
  <c r="DT306" i="1"/>
  <c r="DT307" i="1"/>
  <c r="DT308" i="1"/>
  <c r="DT310" i="1"/>
  <c r="DT311" i="1"/>
  <c r="DT312" i="1"/>
  <c r="DT313" i="1"/>
  <c r="DT314" i="1"/>
  <c r="DT315" i="1"/>
  <c r="DT316" i="1"/>
  <c r="DT317" i="1"/>
  <c r="DT318" i="1"/>
  <c r="DT319" i="1"/>
  <c r="DT320" i="1"/>
  <c r="DT321" i="1"/>
  <c r="DT322" i="1"/>
  <c r="DT323" i="1"/>
  <c r="DT325" i="1"/>
  <c r="DT326" i="1"/>
  <c r="DT327" i="1"/>
  <c r="DT328" i="1"/>
  <c r="DS3" i="1"/>
  <c r="DS4" i="1"/>
  <c r="DS5" i="1"/>
  <c r="DS6" i="1"/>
  <c r="DS7" i="1"/>
  <c r="DS8" i="1"/>
  <c r="DS9" i="1"/>
  <c r="DS10" i="1"/>
  <c r="DS11" i="1"/>
  <c r="DS12" i="1"/>
  <c r="DS13" i="1"/>
  <c r="DS14" i="1"/>
  <c r="DS15" i="1"/>
  <c r="DS16" i="1"/>
  <c r="DS17" i="1"/>
  <c r="DS18" i="1"/>
  <c r="DS19" i="1"/>
  <c r="DS20" i="1"/>
  <c r="DS21" i="1"/>
  <c r="DS22" i="1"/>
  <c r="DS23" i="1"/>
  <c r="DS24" i="1"/>
  <c r="DS25" i="1"/>
  <c r="DS26" i="1"/>
  <c r="DS27" i="1"/>
  <c r="DS28" i="1"/>
  <c r="DS29" i="1"/>
  <c r="DS30" i="1"/>
  <c r="DS31" i="1"/>
  <c r="DS32" i="1"/>
  <c r="DS33" i="1"/>
  <c r="DS34" i="1"/>
  <c r="DS35" i="1"/>
  <c r="DS36" i="1"/>
  <c r="DS37" i="1"/>
  <c r="DS38" i="1"/>
  <c r="DS39" i="1"/>
  <c r="DS40" i="1"/>
  <c r="DS41" i="1"/>
  <c r="DS42" i="1"/>
  <c r="DS114" i="1"/>
  <c r="DS44" i="1"/>
  <c r="DS45" i="1"/>
  <c r="DS46" i="1"/>
  <c r="DS47" i="1"/>
  <c r="DS48" i="1"/>
  <c r="DS49" i="1"/>
  <c r="DS50" i="1"/>
  <c r="DS51" i="1"/>
  <c r="DS263" i="1"/>
  <c r="DS105" i="1"/>
  <c r="DS52" i="1"/>
  <c r="DS53" i="1"/>
  <c r="DS54" i="1"/>
  <c r="DS55" i="1"/>
  <c r="DS56" i="1"/>
  <c r="DS57" i="1"/>
  <c r="DS58" i="1"/>
  <c r="DS59" i="1"/>
  <c r="DS60" i="1"/>
  <c r="DS61" i="1"/>
  <c r="DS62" i="1"/>
  <c r="DS63" i="1"/>
  <c r="DS64" i="1"/>
  <c r="DS65" i="1"/>
  <c r="DS66" i="1"/>
  <c r="DS67" i="1"/>
  <c r="DS68" i="1"/>
  <c r="DS69" i="1"/>
  <c r="DS70" i="1"/>
  <c r="DS71" i="1"/>
  <c r="DS72" i="1"/>
  <c r="DS73" i="1"/>
  <c r="DS74" i="1"/>
  <c r="DS75" i="1"/>
  <c r="DS76" i="1"/>
  <c r="DS77" i="1"/>
  <c r="DS78" i="1"/>
  <c r="DS79" i="1"/>
  <c r="DS80" i="1"/>
  <c r="DS81" i="1"/>
  <c r="DS82" i="1"/>
  <c r="DS83" i="1"/>
  <c r="DS84" i="1"/>
  <c r="DS85" i="1"/>
  <c r="DS86" i="1"/>
  <c r="DS87" i="1"/>
  <c r="DS88" i="1"/>
  <c r="DS89" i="1"/>
  <c r="DS90" i="1"/>
  <c r="DS91" i="1"/>
  <c r="DS93" i="1"/>
  <c r="DS94" i="1"/>
  <c r="DS95" i="1"/>
  <c r="DS96" i="1"/>
  <c r="DS97" i="1"/>
  <c r="DS98" i="1"/>
  <c r="DS99" i="1"/>
  <c r="DS100" i="1"/>
  <c r="DS101" i="1"/>
  <c r="DS102" i="1"/>
  <c r="DS103" i="1"/>
  <c r="DS113" i="1"/>
  <c r="DS104" i="1"/>
  <c r="DS106" i="1"/>
  <c r="DS107" i="1"/>
  <c r="DS108" i="1"/>
  <c r="DS109" i="1"/>
  <c r="DS110" i="1"/>
  <c r="DS111" i="1"/>
  <c r="DS115" i="1"/>
  <c r="DS116" i="1"/>
  <c r="DS117" i="1"/>
  <c r="DS118" i="1"/>
  <c r="DS119" i="1"/>
  <c r="DS120" i="1"/>
  <c r="DS121" i="1"/>
  <c r="DS122" i="1"/>
  <c r="DS123" i="1"/>
  <c r="DS124" i="1"/>
  <c r="DS125" i="1"/>
  <c r="DS126" i="1"/>
  <c r="DS127" i="1"/>
  <c r="DS128" i="1"/>
  <c r="DS129" i="1"/>
  <c r="DS130" i="1"/>
  <c r="DS131" i="1"/>
  <c r="DS132" i="1"/>
  <c r="DS133" i="1"/>
  <c r="DS134" i="1"/>
  <c r="DS135" i="1"/>
  <c r="DS137" i="1"/>
  <c r="DS138" i="1"/>
  <c r="DS139" i="1"/>
  <c r="DS140" i="1"/>
  <c r="DS141" i="1"/>
  <c r="DS142" i="1"/>
  <c r="DS143" i="1"/>
  <c r="DS144" i="1"/>
  <c r="DS145" i="1"/>
  <c r="DS146" i="1"/>
  <c r="DS147" i="1"/>
  <c r="DS148" i="1"/>
  <c r="DS149" i="1"/>
  <c r="DS150" i="1"/>
  <c r="DS151" i="1"/>
  <c r="DS152" i="1"/>
  <c r="DS153" i="1"/>
  <c r="DS154" i="1"/>
  <c r="DS155" i="1"/>
  <c r="DS156" i="1"/>
  <c r="DS157" i="1"/>
  <c r="DS158" i="1"/>
  <c r="DS159" i="1"/>
  <c r="DS160" i="1"/>
  <c r="DS161" i="1"/>
  <c r="DS162" i="1"/>
  <c r="DS163" i="1"/>
  <c r="DS164" i="1"/>
  <c r="DS165" i="1"/>
  <c r="DS167" i="1"/>
  <c r="DS168" i="1"/>
  <c r="DS169" i="1"/>
  <c r="DS170" i="1"/>
  <c r="DS171" i="1"/>
  <c r="DS172" i="1"/>
  <c r="DS173" i="1"/>
  <c r="DS174" i="1"/>
  <c r="DS175" i="1"/>
  <c r="DS176" i="1"/>
  <c r="DS178" i="1"/>
  <c r="DS179" i="1"/>
  <c r="DS180" i="1"/>
  <c r="DS181" i="1"/>
  <c r="DS182" i="1"/>
  <c r="DS183" i="1"/>
  <c r="DS184" i="1"/>
  <c r="DS185" i="1"/>
  <c r="DS186" i="1"/>
  <c r="DS187" i="1"/>
  <c r="DS188" i="1"/>
  <c r="DS189" i="1"/>
  <c r="DS190" i="1"/>
  <c r="DS191" i="1"/>
  <c r="DS192" i="1"/>
  <c r="DS193" i="1"/>
  <c r="DS194" i="1"/>
  <c r="DS195" i="1"/>
  <c r="DS196" i="1"/>
  <c r="DS197" i="1"/>
  <c r="DS198" i="1"/>
  <c r="DS199" i="1"/>
  <c r="DS201" i="1"/>
  <c r="DS203" i="1"/>
  <c r="DS204" i="1"/>
  <c r="DS206" i="1"/>
  <c r="DS324" i="1"/>
  <c r="DS207" i="1"/>
  <c r="DS296" i="1"/>
  <c r="DS209" i="1"/>
  <c r="DS210" i="1"/>
  <c r="DS211" i="1"/>
  <c r="DS212" i="1"/>
  <c r="DS213" i="1"/>
  <c r="DS214" i="1"/>
  <c r="DS215" i="1"/>
  <c r="DS216" i="1"/>
  <c r="DS217" i="1"/>
  <c r="DS218" i="1"/>
  <c r="DS219" i="1"/>
  <c r="DS220" i="1"/>
  <c r="DS221" i="1"/>
  <c r="DS223" i="1"/>
  <c r="DS224" i="1"/>
  <c r="DS225" i="1"/>
  <c r="DS226" i="1"/>
  <c r="DS227" i="1"/>
  <c r="DS228" i="1"/>
  <c r="DS229" i="1"/>
  <c r="DS230" i="1"/>
  <c r="DS231" i="1"/>
  <c r="DS232" i="1"/>
  <c r="DS233" i="1"/>
  <c r="DS234" i="1"/>
  <c r="DS235" i="1"/>
  <c r="DS236" i="1"/>
  <c r="DS237" i="1"/>
  <c r="DS238" i="1"/>
  <c r="DS239" i="1"/>
  <c r="DS240" i="1"/>
  <c r="DS241" i="1"/>
  <c r="DS242" i="1"/>
  <c r="DS243" i="1"/>
  <c r="DS244" i="1"/>
  <c r="DS245" i="1"/>
  <c r="DS247" i="1"/>
  <c r="DS248" i="1"/>
  <c r="DS249" i="1"/>
  <c r="DS250" i="1"/>
  <c r="DS251" i="1"/>
  <c r="DS252" i="1"/>
  <c r="DS253" i="1"/>
  <c r="DS254" i="1"/>
  <c r="DS255" i="1"/>
  <c r="DS257" i="1"/>
  <c r="DS258" i="1"/>
  <c r="DS259" i="1"/>
  <c r="DS260" i="1"/>
  <c r="DS261" i="1"/>
  <c r="DS262" i="1"/>
  <c r="DS264" i="1"/>
  <c r="DS267" i="1"/>
  <c r="DS268" i="1"/>
  <c r="DS269" i="1"/>
  <c r="DS270" i="1"/>
  <c r="DS271" i="1"/>
  <c r="DS272" i="1"/>
  <c r="DS273" i="1"/>
  <c r="DS274" i="1"/>
  <c r="DS275" i="1"/>
  <c r="DS276" i="1"/>
  <c r="DS277" i="1"/>
  <c r="DS278" i="1"/>
  <c r="DS279" i="1"/>
  <c r="DS280" i="1"/>
  <c r="DS281" i="1"/>
  <c r="DS282" i="1"/>
  <c r="DS283" i="1"/>
  <c r="DS284" i="1"/>
  <c r="DS285" i="1"/>
  <c r="DS286" i="1"/>
  <c r="DS287" i="1"/>
  <c r="DS288" i="1"/>
  <c r="DS289" i="1"/>
  <c r="DS290" i="1"/>
  <c r="DS291" i="1"/>
  <c r="DS292" i="1"/>
  <c r="DS293" i="1"/>
  <c r="DS294" i="1"/>
  <c r="DS295" i="1"/>
  <c r="DS298" i="1"/>
  <c r="DS299" i="1"/>
  <c r="DS300" i="1"/>
  <c r="DS301" i="1"/>
  <c r="DS302" i="1"/>
  <c r="DS303" i="1"/>
  <c r="DS304" i="1"/>
  <c r="DS305" i="1"/>
  <c r="DS306" i="1"/>
  <c r="DS307" i="1"/>
  <c r="DS308" i="1"/>
  <c r="DS310" i="1"/>
  <c r="DS311" i="1"/>
  <c r="DS312" i="1"/>
  <c r="DS313" i="1"/>
  <c r="DS314" i="1"/>
  <c r="DS315" i="1"/>
  <c r="DS316" i="1"/>
  <c r="DS317" i="1"/>
  <c r="DS318" i="1"/>
  <c r="DS319" i="1"/>
  <c r="DS320" i="1"/>
  <c r="DS321" i="1"/>
  <c r="DS322" i="1"/>
  <c r="DS323" i="1"/>
  <c r="DS325" i="1"/>
  <c r="DS326" i="1"/>
  <c r="DS327" i="1"/>
  <c r="DS328" i="1"/>
  <c r="DR3" i="1"/>
  <c r="DR4" i="1"/>
  <c r="DR5" i="1"/>
  <c r="DR6" i="1"/>
  <c r="DR7" i="1"/>
  <c r="DR8" i="1"/>
  <c r="DR9" i="1"/>
  <c r="DR10" i="1"/>
  <c r="DR11" i="1"/>
  <c r="DR12" i="1"/>
  <c r="DR13" i="1"/>
  <c r="DR14" i="1"/>
  <c r="DR15" i="1"/>
  <c r="DR16" i="1"/>
  <c r="DR17" i="1"/>
  <c r="DR18" i="1"/>
  <c r="DR19" i="1"/>
  <c r="DR20" i="1"/>
  <c r="DR21" i="1"/>
  <c r="DR22" i="1"/>
  <c r="DR23" i="1"/>
  <c r="DR24" i="1"/>
  <c r="DR25" i="1"/>
  <c r="DR26" i="1"/>
  <c r="DR27" i="1"/>
  <c r="DR28" i="1"/>
  <c r="DR29" i="1"/>
  <c r="DR30" i="1"/>
  <c r="DR31" i="1"/>
  <c r="DR32" i="1"/>
  <c r="DR33" i="1"/>
  <c r="DR34" i="1"/>
  <c r="DR35" i="1"/>
  <c r="DR36" i="1"/>
  <c r="DR37" i="1"/>
  <c r="DR38" i="1"/>
  <c r="DR39" i="1"/>
  <c r="DR40" i="1"/>
  <c r="DR41" i="1"/>
  <c r="DR42" i="1"/>
  <c r="DR114" i="1"/>
  <c r="DR44" i="1"/>
  <c r="DR45" i="1"/>
  <c r="DR46" i="1"/>
  <c r="DR47" i="1"/>
  <c r="DR48" i="1"/>
  <c r="DR49" i="1"/>
  <c r="DR50" i="1"/>
  <c r="DR51" i="1"/>
  <c r="DR263" i="1"/>
  <c r="DR105" i="1"/>
  <c r="DR52" i="1"/>
  <c r="DR53" i="1"/>
  <c r="DR54" i="1"/>
  <c r="DR55" i="1"/>
  <c r="DR56" i="1"/>
  <c r="DR57" i="1"/>
  <c r="DR58" i="1"/>
  <c r="DR59" i="1"/>
  <c r="DR60" i="1"/>
  <c r="DR61" i="1"/>
  <c r="DR62" i="1"/>
  <c r="DR63" i="1"/>
  <c r="DR64" i="1"/>
  <c r="DR65" i="1"/>
  <c r="DR66" i="1"/>
  <c r="DR67" i="1"/>
  <c r="DR68" i="1"/>
  <c r="DR69" i="1"/>
  <c r="DR70" i="1"/>
  <c r="DR71" i="1"/>
  <c r="DR72" i="1"/>
  <c r="DR73" i="1"/>
  <c r="DR74" i="1"/>
  <c r="DR75" i="1"/>
  <c r="DR76" i="1"/>
  <c r="DR77" i="1"/>
  <c r="DR78" i="1"/>
  <c r="DR79" i="1"/>
  <c r="DR80" i="1"/>
  <c r="DR81" i="1"/>
  <c r="DR82" i="1"/>
  <c r="DR83" i="1"/>
  <c r="DR84" i="1"/>
  <c r="DR85" i="1"/>
  <c r="DR86" i="1"/>
  <c r="DR87" i="1"/>
  <c r="DR88" i="1"/>
  <c r="DR89" i="1"/>
  <c r="DR90" i="1"/>
  <c r="DR91" i="1"/>
  <c r="DR93" i="1"/>
  <c r="DR94" i="1"/>
  <c r="DR95" i="1"/>
  <c r="DR96" i="1"/>
  <c r="DR97" i="1"/>
  <c r="DR98" i="1"/>
  <c r="DR99" i="1"/>
  <c r="DR100" i="1"/>
  <c r="DR101" i="1"/>
  <c r="DR102" i="1"/>
  <c r="DR103" i="1"/>
  <c r="DR113" i="1"/>
  <c r="DR104" i="1"/>
  <c r="DR106" i="1"/>
  <c r="DR107" i="1"/>
  <c r="DR108" i="1"/>
  <c r="DR109" i="1"/>
  <c r="DR110" i="1"/>
  <c r="DR111" i="1"/>
  <c r="DR115" i="1"/>
  <c r="DR116" i="1"/>
  <c r="DR117" i="1"/>
  <c r="DR118" i="1"/>
  <c r="DR119" i="1"/>
  <c r="DR120" i="1"/>
  <c r="DR121" i="1"/>
  <c r="DR122" i="1"/>
  <c r="DR123" i="1"/>
  <c r="DR124" i="1"/>
  <c r="DR125" i="1"/>
  <c r="DR126" i="1"/>
  <c r="DR127" i="1"/>
  <c r="DR128" i="1"/>
  <c r="DR129" i="1"/>
  <c r="DR130" i="1"/>
  <c r="DR131" i="1"/>
  <c r="DR132" i="1"/>
  <c r="DR133" i="1"/>
  <c r="DR134" i="1"/>
  <c r="DR135" i="1"/>
  <c r="DR137" i="1"/>
  <c r="DR138" i="1"/>
  <c r="DR139" i="1"/>
  <c r="DR140" i="1"/>
  <c r="DR141" i="1"/>
  <c r="DR142" i="1"/>
  <c r="DR143" i="1"/>
  <c r="DR144" i="1"/>
  <c r="DR145" i="1"/>
  <c r="DR146" i="1"/>
  <c r="DR147" i="1"/>
  <c r="DR148" i="1"/>
  <c r="DR149" i="1"/>
  <c r="DR150" i="1"/>
  <c r="DR151" i="1"/>
  <c r="DR152" i="1"/>
  <c r="DR153" i="1"/>
  <c r="DR154" i="1"/>
  <c r="DR155" i="1"/>
  <c r="DR156" i="1"/>
  <c r="DR157" i="1"/>
  <c r="DR158" i="1"/>
  <c r="DR159" i="1"/>
  <c r="DR160" i="1"/>
  <c r="DR161" i="1"/>
  <c r="DR162" i="1"/>
  <c r="DR163" i="1"/>
  <c r="DR164" i="1"/>
  <c r="DR165" i="1"/>
  <c r="DR167" i="1"/>
  <c r="DR168" i="1"/>
  <c r="DR169" i="1"/>
  <c r="DR170" i="1"/>
  <c r="DR171" i="1"/>
  <c r="DR172" i="1"/>
  <c r="DR173" i="1"/>
  <c r="DR174" i="1"/>
  <c r="DR175" i="1"/>
  <c r="DR176" i="1"/>
  <c r="DR178" i="1"/>
  <c r="DR179" i="1"/>
  <c r="DR180" i="1"/>
  <c r="DR181" i="1"/>
  <c r="DR182" i="1"/>
  <c r="DR183" i="1"/>
  <c r="DR184" i="1"/>
  <c r="DR185" i="1"/>
  <c r="DR186" i="1"/>
  <c r="DR187" i="1"/>
  <c r="DR188" i="1"/>
  <c r="DR189" i="1"/>
  <c r="DR190" i="1"/>
  <c r="DR191" i="1"/>
  <c r="DR192" i="1"/>
  <c r="DR193" i="1"/>
  <c r="DR194" i="1"/>
  <c r="DR195" i="1"/>
  <c r="DR196" i="1"/>
  <c r="DR197" i="1"/>
  <c r="DR198" i="1"/>
  <c r="DR199" i="1"/>
  <c r="DR201" i="1"/>
  <c r="DR203" i="1"/>
  <c r="DR204" i="1"/>
  <c r="DR206" i="1"/>
  <c r="DR324" i="1"/>
  <c r="DR207" i="1"/>
  <c r="DR296" i="1"/>
  <c r="DR209" i="1"/>
  <c r="DR210" i="1"/>
  <c r="DR211" i="1"/>
  <c r="DR212" i="1"/>
  <c r="DR213" i="1"/>
  <c r="DR214" i="1"/>
  <c r="DR215" i="1"/>
  <c r="DR216" i="1"/>
  <c r="DR217" i="1"/>
  <c r="DR218" i="1"/>
  <c r="DR219" i="1"/>
  <c r="DR220" i="1"/>
  <c r="DR221" i="1"/>
  <c r="DR223" i="1"/>
  <c r="DR224" i="1"/>
  <c r="DR225" i="1"/>
  <c r="DR226" i="1"/>
  <c r="DR227" i="1"/>
  <c r="DR228" i="1"/>
  <c r="DR229" i="1"/>
  <c r="DR230" i="1"/>
  <c r="DR231" i="1"/>
  <c r="DR232" i="1"/>
  <c r="DR233" i="1"/>
  <c r="DR234" i="1"/>
  <c r="DR235" i="1"/>
  <c r="DR236" i="1"/>
  <c r="DR237" i="1"/>
  <c r="DR238" i="1"/>
  <c r="DR239" i="1"/>
  <c r="DR240" i="1"/>
  <c r="DR241" i="1"/>
  <c r="DR242" i="1"/>
  <c r="DR243" i="1"/>
  <c r="DR244" i="1"/>
  <c r="DR245" i="1"/>
  <c r="DR247" i="1"/>
  <c r="DR248" i="1"/>
  <c r="DR249" i="1"/>
  <c r="DR250" i="1"/>
  <c r="DR251" i="1"/>
  <c r="DR252" i="1"/>
  <c r="DR253" i="1"/>
  <c r="DR254" i="1"/>
  <c r="DR255" i="1"/>
  <c r="DR257" i="1"/>
  <c r="DR258" i="1"/>
  <c r="DR259" i="1"/>
  <c r="DR260" i="1"/>
  <c r="DR261" i="1"/>
  <c r="DR262" i="1"/>
  <c r="DR264" i="1"/>
  <c r="DR267" i="1"/>
  <c r="DR268" i="1"/>
  <c r="DR269" i="1"/>
  <c r="DR270" i="1"/>
  <c r="DR271" i="1"/>
  <c r="DR272" i="1"/>
  <c r="DR273" i="1"/>
  <c r="DR274" i="1"/>
  <c r="DR275" i="1"/>
  <c r="DR276" i="1"/>
  <c r="DR277" i="1"/>
  <c r="DR278" i="1"/>
  <c r="DR279" i="1"/>
  <c r="DR280" i="1"/>
  <c r="DR281" i="1"/>
  <c r="DR282" i="1"/>
  <c r="DR283" i="1"/>
  <c r="DR284" i="1"/>
  <c r="DR285" i="1"/>
  <c r="DR286" i="1"/>
  <c r="DR287" i="1"/>
  <c r="DR288" i="1"/>
  <c r="DR289" i="1"/>
  <c r="DR290" i="1"/>
  <c r="DR291" i="1"/>
  <c r="DR292" i="1"/>
  <c r="DR293" i="1"/>
  <c r="DR294" i="1"/>
  <c r="DR295" i="1"/>
  <c r="DR298" i="1"/>
  <c r="DR299" i="1"/>
  <c r="DR300" i="1"/>
  <c r="DR301" i="1"/>
  <c r="DR302" i="1"/>
  <c r="DR303" i="1"/>
  <c r="DR304" i="1"/>
  <c r="DR305" i="1"/>
  <c r="DR306" i="1"/>
  <c r="DR307" i="1"/>
  <c r="DR308" i="1"/>
  <c r="DR310" i="1"/>
  <c r="DR311" i="1"/>
  <c r="DR312" i="1"/>
  <c r="DR313" i="1"/>
  <c r="DR314" i="1"/>
  <c r="DR315" i="1"/>
  <c r="DR316" i="1"/>
  <c r="DR317" i="1"/>
  <c r="DR318" i="1"/>
  <c r="DR319" i="1"/>
  <c r="DR320" i="1"/>
  <c r="DR321" i="1"/>
  <c r="DR322" i="1"/>
  <c r="DR323" i="1"/>
  <c r="DR325" i="1"/>
  <c r="DR326" i="1"/>
  <c r="DR327" i="1"/>
  <c r="DR328" i="1"/>
  <c r="DQ3" i="1"/>
  <c r="DQ4" i="1"/>
  <c r="DQ5" i="1"/>
  <c r="DQ6" i="1"/>
  <c r="DQ7" i="1"/>
  <c r="DQ8" i="1"/>
  <c r="DQ9" i="1"/>
  <c r="DQ10" i="1"/>
  <c r="DQ11" i="1"/>
  <c r="DQ12" i="1"/>
  <c r="DQ13" i="1"/>
  <c r="DQ14" i="1"/>
  <c r="DQ15" i="1"/>
  <c r="DQ16" i="1"/>
  <c r="DQ17" i="1"/>
  <c r="DQ18" i="1"/>
  <c r="DQ19" i="1"/>
  <c r="DQ20" i="1"/>
  <c r="DQ21" i="1"/>
  <c r="DQ22" i="1"/>
  <c r="DQ23" i="1"/>
  <c r="DQ24" i="1"/>
  <c r="DQ25" i="1"/>
  <c r="DQ26" i="1"/>
  <c r="DQ27" i="1"/>
  <c r="DQ28" i="1"/>
  <c r="DQ29" i="1"/>
  <c r="DQ30" i="1"/>
  <c r="DQ31" i="1"/>
  <c r="DQ32" i="1"/>
  <c r="DQ33" i="1"/>
  <c r="DQ34" i="1"/>
  <c r="DQ35" i="1"/>
  <c r="DQ36" i="1"/>
  <c r="DQ37" i="1"/>
  <c r="DQ38" i="1"/>
  <c r="DQ39" i="1"/>
  <c r="DQ40" i="1"/>
  <c r="DQ41" i="1"/>
  <c r="DQ42" i="1"/>
  <c r="DQ114" i="1"/>
  <c r="DQ44" i="1"/>
  <c r="DQ45" i="1"/>
  <c r="DQ46" i="1"/>
  <c r="DQ47" i="1"/>
  <c r="DQ48" i="1"/>
  <c r="DQ49" i="1"/>
  <c r="DQ50" i="1"/>
  <c r="DQ51" i="1"/>
  <c r="DQ263" i="1"/>
  <c r="DQ105" i="1"/>
  <c r="DQ52" i="1"/>
  <c r="DQ53" i="1"/>
  <c r="DQ54" i="1"/>
  <c r="DQ55" i="1"/>
  <c r="DQ56" i="1"/>
  <c r="DQ57" i="1"/>
  <c r="DQ58" i="1"/>
  <c r="DQ59" i="1"/>
  <c r="DQ60" i="1"/>
  <c r="DQ61" i="1"/>
  <c r="DQ62" i="1"/>
  <c r="DQ63" i="1"/>
  <c r="DQ64" i="1"/>
  <c r="DQ65" i="1"/>
  <c r="DQ66" i="1"/>
  <c r="DQ67" i="1"/>
  <c r="DQ68" i="1"/>
  <c r="DQ69" i="1"/>
  <c r="DQ70" i="1"/>
  <c r="DQ71" i="1"/>
  <c r="DQ72" i="1"/>
  <c r="DQ73" i="1"/>
  <c r="DQ74" i="1"/>
  <c r="DQ75" i="1"/>
  <c r="DQ76" i="1"/>
  <c r="DQ77" i="1"/>
  <c r="DQ78" i="1"/>
  <c r="DQ79" i="1"/>
  <c r="DQ80" i="1"/>
  <c r="DQ81" i="1"/>
  <c r="DQ82" i="1"/>
  <c r="DQ83" i="1"/>
  <c r="DQ84" i="1"/>
  <c r="DQ85" i="1"/>
  <c r="DQ86" i="1"/>
  <c r="DQ87" i="1"/>
  <c r="DQ88" i="1"/>
  <c r="DQ89" i="1"/>
  <c r="DQ90" i="1"/>
  <c r="DQ91" i="1"/>
  <c r="DQ93" i="1"/>
  <c r="DQ94" i="1"/>
  <c r="DQ95" i="1"/>
  <c r="DQ96" i="1"/>
  <c r="DQ97" i="1"/>
  <c r="DQ98" i="1"/>
  <c r="DQ99" i="1"/>
  <c r="DQ100" i="1"/>
  <c r="DQ101" i="1"/>
  <c r="DQ102" i="1"/>
  <c r="DQ103" i="1"/>
  <c r="DQ113" i="1"/>
  <c r="DQ104" i="1"/>
  <c r="DQ106" i="1"/>
  <c r="DQ107" i="1"/>
  <c r="DQ108" i="1"/>
  <c r="DQ109" i="1"/>
  <c r="DQ110" i="1"/>
  <c r="DQ111" i="1"/>
  <c r="DQ115" i="1"/>
  <c r="DQ116" i="1"/>
  <c r="DQ117" i="1"/>
  <c r="DQ118" i="1"/>
  <c r="DQ119" i="1"/>
  <c r="DQ120" i="1"/>
  <c r="DQ121" i="1"/>
  <c r="DQ122" i="1"/>
  <c r="DQ123" i="1"/>
  <c r="DQ124" i="1"/>
  <c r="DQ125" i="1"/>
  <c r="DQ126" i="1"/>
  <c r="DQ127" i="1"/>
  <c r="DQ128" i="1"/>
  <c r="DQ129" i="1"/>
  <c r="DQ130" i="1"/>
  <c r="DQ131" i="1"/>
  <c r="DQ132" i="1"/>
  <c r="DQ133" i="1"/>
  <c r="DQ134" i="1"/>
  <c r="DQ135" i="1"/>
  <c r="DQ137" i="1"/>
  <c r="DQ138" i="1"/>
  <c r="DQ139" i="1"/>
  <c r="DQ140" i="1"/>
  <c r="DQ141" i="1"/>
  <c r="DQ142" i="1"/>
  <c r="DQ143" i="1"/>
  <c r="DQ144" i="1"/>
  <c r="DQ145" i="1"/>
  <c r="DQ146" i="1"/>
  <c r="DQ147" i="1"/>
  <c r="DQ148" i="1"/>
  <c r="DQ149" i="1"/>
  <c r="DQ150" i="1"/>
  <c r="DQ151" i="1"/>
  <c r="DQ152" i="1"/>
  <c r="DQ153" i="1"/>
  <c r="DQ154" i="1"/>
  <c r="DQ155" i="1"/>
  <c r="DQ156" i="1"/>
  <c r="DQ157" i="1"/>
  <c r="DQ158" i="1"/>
  <c r="DQ159" i="1"/>
  <c r="DQ160" i="1"/>
  <c r="DQ161" i="1"/>
  <c r="DQ162" i="1"/>
  <c r="DQ163" i="1"/>
  <c r="DQ164" i="1"/>
  <c r="DQ165" i="1"/>
  <c r="DQ167" i="1"/>
  <c r="DQ168" i="1"/>
  <c r="DQ169" i="1"/>
  <c r="DQ170" i="1"/>
  <c r="DQ171" i="1"/>
  <c r="DQ172" i="1"/>
  <c r="DQ173" i="1"/>
  <c r="DQ174" i="1"/>
  <c r="DQ175" i="1"/>
  <c r="DQ176" i="1"/>
  <c r="DQ178" i="1"/>
  <c r="DQ179" i="1"/>
  <c r="DQ180" i="1"/>
  <c r="DQ181" i="1"/>
  <c r="DQ182" i="1"/>
  <c r="DQ183" i="1"/>
  <c r="DQ184" i="1"/>
  <c r="DQ185" i="1"/>
  <c r="DQ186" i="1"/>
  <c r="DQ187" i="1"/>
  <c r="DQ188" i="1"/>
  <c r="DQ189" i="1"/>
  <c r="DQ190" i="1"/>
  <c r="DQ191" i="1"/>
  <c r="DQ192" i="1"/>
  <c r="DQ193" i="1"/>
  <c r="DQ194" i="1"/>
  <c r="DQ195" i="1"/>
  <c r="DQ196" i="1"/>
  <c r="DQ197" i="1"/>
  <c r="DQ198" i="1"/>
  <c r="DQ199" i="1"/>
  <c r="DQ201" i="1"/>
  <c r="DQ203" i="1"/>
  <c r="DQ204" i="1"/>
  <c r="DQ206" i="1"/>
  <c r="DQ324" i="1"/>
  <c r="DQ207" i="1"/>
  <c r="DQ296" i="1"/>
  <c r="DQ209" i="1"/>
  <c r="DQ210" i="1"/>
  <c r="DQ211" i="1"/>
  <c r="DQ212" i="1"/>
  <c r="DQ213" i="1"/>
  <c r="DQ214" i="1"/>
  <c r="DQ215" i="1"/>
  <c r="DQ216" i="1"/>
  <c r="DQ217" i="1"/>
  <c r="DQ218" i="1"/>
  <c r="DQ219" i="1"/>
  <c r="DQ220" i="1"/>
  <c r="DQ221" i="1"/>
  <c r="DQ223" i="1"/>
  <c r="DQ224" i="1"/>
  <c r="DQ225" i="1"/>
  <c r="DQ226" i="1"/>
  <c r="DQ227" i="1"/>
  <c r="DQ228" i="1"/>
  <c r="DQ229" i="1"/>
  <c r="DQ230" i="1"/>
  <c r="DQ231" i="1"/>
  <c r="DQ232" i="1"/>
  <c r="DQ233" i="1"/>
  <c r="DQ234" i="1"/>
  <c r="DQ235" i="1"/>
  <c r="DQ236" i="1"/>
  <c r="DQ237" i="1"/>
  <c r="DQ238" i="1"/>
  <c r="DQ239" i="1"/>
  <c r="DQ240" i="1"/>
  <c r="DQ241" i="1"/>
  <c r="DQ242" i="1"/>
  <c r="DQ243" i="1"/>
  <c r="DQ244" i="1"/>
  <c r="DQ245" i="1"/>
  <c r="DQ247" i="1"/>
  <c r="DQ248" i="1"/>
  <c r="DQ249" i="1"/>
  <c r="DQ250" i="1"/>
  <c r="DQ251" i="1"/>
  <c r="DQ252" i="1"/>
  <c r="DQ253" i="1"/>
  <c r="DQ254" i="1"/>
  <c r="DQ255" i="1"/>
  <c r="DQ257" i="1"/>
  <c r="DQ258" i="1"/>
  <c r="DQ259" i="1"/>
  <c r="DQ260" i="1"/>
  <c r="DQ261" i="1"/>
  <c r="DQ262" i="1"/>
  <c r="DQ264" i="1"/>
  <c r="DQ267" i="1"/>
  <c r="DQ268" i="1"/>
  <c r="DQ269" i="1"/>
  <c r="DQ270" i="1"/>
  <c r="DQ271" i="1"/>
  <c r="DQ272" i="1"/>
  <c r="DQ273" i="1"/>
  <c r="DQ274" i="1"/>
  <c r="DQ275" i="1"/>
  <c r="DQ276" i="1"/>
  <c r="DQ277" i="1"/>
  <c r="DQ278" i="1"/>
  <c r="DQ279" i="1"/>
  <c r="DQ280" i="1"/>
  <c r="DQ281" i="1"/>
  <c r="DQ282" i="1"/>
  <c r="DQ283" i="1"/>
  <c r="DQ284" i="1"/>
  <c r="DQ285" i="1"/>
  <c r="DQ286" i="1"/>
  <c r="DQ287" i="1"/>
  <c r="DQ288" i="1"/>
  <c r="DQ289" i="1"/>
  <c r="DQ290" i="1"/>
  <c r="DQ291" i="1"/>
  <c r="DQ292" i="1"/>
  <c r="DQ293" i="1"/>
  <c r="DQ294" i="1"/>
  <c r="DQ295" i="1"/>
  <c r="DQ298" i="1"/>
  <c r="DQ299" i="1"/>
  <c r="DQ300" i="1"/>
  <c r="DQ301" i="1"/>
  <c r="DQ302" i="1"/>
  <c r="DQ303" i="1"/>
  <c r="DQ304" i="1"/>
  <c r="DQ305" i="1"/>
  <c r="DQ306" i="1"/>
  <c r="DQ307" i="1"/>
  <c r="DQ308" i="1"/>
  <c r="DQ310" i="1"/>
  <c r="DQ311" i="1"/>
  <c r="DQ312" i="1"/>
  <c r="DQ313" i="1"/>
  <c r="DQ314" i="1"/>
  <c r="DQ315" i="1"/>
  <c r="DQ316" i="1"/>
  <c r="DQ317" i="1"/>
  <c r="DQ318" i="1"/>
  <c r="DQ319" i="1"/>
  <c r="DQ320" i="1"/>
  <c r="DQ321" i="1"/>
  <c r="DQ322" i="1"/>
  <c r="DQ323" i="1"/>
  <c r="DQ325" i="1"/>
  <c r="DQ326" i="1"/>
  <c r="DQ327" i="1"/>
  <c r="DQ328" i="1"/>
  <c r="DP3" i="1"/>
  <c r="DP4" i="1"/>
  <c r="DP5" i="1"/>
  <c r="DP6" i="1"/>
  <c r="DP7" i="1"/>
  <c r="DP8" i="1"/>
  <c r="DP9" i="1"/>
  <c r="DP10" i="1"/>
  <c r="DP11" i="1"/>
  <c r="DP12" i="1"/>
  <c r="DP13" i="1"/>
  <c r="DP14" i="1"/>
  <c r="DP15" i="1"/>
  <c r="DP16" i="1"/>
  <c r="DP17" i="1"/>
  <c r="DP18" i="1"/>
  <c r="DP19" i="1"/>
  <c r="DP20" i="1"/>
  <c r="DP21" i="1"/>
  <c r="DP22" i="1"/>
  <c r="DP23" i="1"/>
  <c r="DP24" i="1"/>
  <c r="DP25" i="1"/>
  <c r="DP26" i="1"/>
  <c r="DP27" i="1"/>
  <c r="DP28" i="1"/>
  <c r="DP29" i="1"/>
  <c r="DP30" i="1"/>
  <c r="DP31" i="1"/>
  <c r="DP32" i="1"/>
  <c r="DP33" i="1"/>
  <c r="DP34" i="1"/>
  <c r="DP35" i="1"/>
  <c r="DP36" i="1"/>
  <c r="DP37" i="1"/>
  <c r="DP38" i="1"/>
  <c r="DP39" i="1"/>
  <c r="DP40" i="1"/>
  <c r="DP41" i="1"/>
  <c r="DP42" i="1"/>
  <c r="DP114" i="1"/>
  <c r="DP44" i="1"/>
  <c r="DP45" i="1"/>
  <c r="DP46" i="1"/>
  <c r="DP47" i="1"/>
  <c r="DP48" i="1"/>
  <c r="DP49" i="1"/>
  <c r="DP50" i="1"/>
  <c r="DP51" i="1"/>
  <c r="DP263" i="1"/>
  <c r="DP105" i="1"/>
  <c r="DP52" i="1"/>
  <c r="DP53" i="1"/>
  <c r="DP54" i="1"/>
  <c r="DP55" i="1"/>
  <c r="DP56" i="1"/>
  <c r="DP57" i="1"/>
  <c r="DP58" i="1"/>
  <c r="DP59" i="1"/>
  <c r="DP60" i="1"/>
  <c r="DP61" i="1"/>
  <c r="DP62" i="1"/>
  <c r="DP63" i="1"/>
  <c r="DP64" i="1"/>
  <c r="DP65" i="1"/>
  <c r="DP66" i="1"/>
  <c r="DP67" i="1"/>
  <c r="DP68" i="1"/>
  <c r="DP69" i="1"/>
  <c r="DP70" i="1"/>
  <c r="DP71" i="1"/>
  <c r="DP72" i="1"/>
  <c r="DP73" i="1"/>
  <c r="DP74" i="1"/>
  <c r="DP75" i="1"/>
  <c r="DP76" i="1"/>
  <c r="DP77" i="1"/>
  <c r="DP78" i="1"/>
  <c r="DP79" i="1"/>
  <c r="DP80" i="1"/>
  <c r="DP81" i="1"/>
  <c r="DP82" i="1"/>
  <c r="DP83" i="1"/>
  <c r="DP84" i="1"/>
  <c r="DP85" i="1"/>
  <c r="DP86" i="1"/>
  <c r="DP87" i="1"/>
  <c r="DP88" i="1"/>
  <c r="DP89" i="1"/>
  <c r="DP90" i="1"/>
  <c r="DP91" i="1"/>
  <c r="DP93" i="1"/>
  <c r="DP94" i="1"/>
  <c r="DP95" i="1"/>
  <c r="DP96" i="1"/>
  <c r="DP97" i="1"/>
  <c r="DP98" i="1"/>
  <c r="DP99" i="1"/>
  <c r="DP100" i="1"/>
  <c r="DP101" i="1"/>
  <c r="DP102" i="1"/>
  <c r="DP103" i="1"/>
  <c r="DP113" i="1"/>
  <c r="DP104" i="1"/>
  <c r="DP106" i="1"/>
  <c r="DP107" i="1"/>
  <c r="DP108" i="1"/>
  <c r="DP109" i="1"/>
  <c r="DP110" i="1"/>
  <c r="DP111" i="1"/>
  <c r="DP115" i="1"/>
  <c r="DP116" i="1"/>
  <c r="DP117" i="1"/>
  <c r="DP118" i="1"/>
  <c r="DP119" i="1"/>
  <c r="DP120" i="1"/>
  <c r="DP121" i="1"/>
  <c r="DP122" i="1"/>
  <c r="DP123" i="1"/>
  <c r="DP124" i="1"/>
  <c r="DP125" i="1"/>
  <c r="DP126" i="1"/>
  <c r="DP127" i="1"/>
  <c r="DP128" i="1"/>
  <c r="DP129" i="1"/>
  <c r="DP130" i="1"/>
  <c r="DP131" i="1"/>
  <c r="DP132" i="1"/>
  <c r="DP133" i="1"/>
  <c r="DP134" i="1"/>
  <c r="DP135" i="1"/>
  <c r="DP137" i="1"/>
  <c r="DP138" i="1"/>
  <c r="DP139" i="1"/>
  <c r="DP140" i="1"/>
  <c r="DP141" i="1"/>
  <c r="DP142" i="1"/>
  <c r="DP143" i="1"/>
  <c r="DP144" i="1"/>
  <c r="DP145" i="1"/>
  <c r="DP146" i="1"/>
  <c r="DP147" i="1"/>
  <c r="DP148" i="1"/>
  <c r="DP149" i="1"/>
  <c r="DP150" i="1"/>
  <c r="DP151" i="1"/>
  <c r="DP152" i="1"/>
  <c r="DP153" i="1"/>
  <c r="DP154" i="1"/>
  <c r="DP155" i="1"/>
  <c r="DP156" i="1"/>
  <c r="DP157" i="1"/>
  <c r="DP158" i="1"/>
  <c r="DP159" i="1"/>
  <c r="DP160" i="1"/>
  <c r="DP161" i="1"/>
  <c r="DP162" i="1"/>
  <c r="DP163" i="1"/>
  <c r="DP164" i="1"/>
  <c r="DP165" i="1"/>
  <c r="DP167" i="1"/>
  <c r="DP168" i="1"/>
  <c r="DP169" i="1"/>
  <c r="DP170" i="1"/>
  <c r="DP171" i="1"/>
  <c r="DP172" i="1"/>
  <c r="DP173" i="1"/>
  <c r="DP174" i="1"/>
  <c r="DP175" i="1"/>
  <c r="DP176" i="1"/>
  <c r="DP178" i="1"/>
  <c r="DP179" i="1"/>
  <c r="DP180" i="1"/>
  <c r="DP181" i="1"/>
  <c r="DP182" i="1"/>
  <c r="DP183" i="1"/>
  <c r="DP184" i="1"/>
  <c r="DP185" i="1"/>
  <c r="DP186" i="1"/>
  <c r="DP187" i="1"/>
  <c r="DP188" i="1"/>
  <c r="DP189" i="1"/>
  <c r="DP190" i="1"/>
  <c r="DP191" i="1"/>
  <c r="DP192" i="1"/>
  <c r="DP193" i="1"/>
  <c r="DP194" i="1"/>
  <c r="DP195" i="1"/>
  <c r="DP196" i="1"/>
  <c r="DP197" i="1"/>
  <c r="DP198" i="1"/>
  <c r="DP199" i="1"/>
  <c r="DP201" i="1"/>
  <c r="DP203" i="1"/>
  <c r="DP204" i="1"/>
  <c r="DP206" i="1"/>
  <c r="DP324" i="1"/>
  <c r="DP207" i="1"/>
  <c r="DP296" i="1"/>
  <c r="DP209" i="1"/>
  <c r="DP210" i="1"/>
  <c r="DP211" i="1"/>
  <c r="DP212" i="1"/>
  <c r="DP213" i="1"/>
  <c r="DP214" i="1"/>
  <c r="DP215" i="1"/>
  <c r="DP216" i="1"/>
  <c r="DP217" i="1"/>
  <c r="DP218" i="1"/>
  <c r="DP219" i="1"/>
  <c r="DP220" i="1"/>
  <c r="DP221" i="1"/>
  <c r="DP223" i="1"/>
  <c r="DP224" i="1"/>
  <c r="DP225" i="1"/>
  <c r="DP226" i="1"/>
  <c r="DP227" i="1"/>
  <c r="DP228" i="1"/>
  <c r="DP229" i="1"/>
  <c r="DP230" i="1"/>
  <c r="DP231" i="1"/>
  <c r="DP232" i="1"/>
  <c r="DP233" i="1"/>
  <c r="DP234" i="1"/>
  <c r="DP235" i="1"/>
  <c r="DP236" i="1"/>
  <c r="DP237" i="1"/>
  <c r="DP238" i="1"/>
  <c r="DP239" i="1"/>
  <c r="DP240" i="1"/>
  <c r="DP241" i="1"/>
  <c r="DP242" i="1"/>
  <c r="DP243" i="1"/>
  <c r="DP244" i="1"/>
  <c r="DP245" i="1"/>
  <c r="DP247" i="1"/>
  <c r="DP248" i="1"/>
  <c r="DP249" i="1"/>
  <c r="DP250" i="1"/>
  <c r="DP251" i="1"/>
  <c r="DP252" i="1"/>
  <c r="DP253" i="1"/>
  <c r="DP254" i="1"/>
  <c r="DP255" i="1"/>
  <c r="DP257" i="1"/>
  <c r="DP258" i="1"/>
  <c r="DP259" i="1"/>
  <c r="DP260" i="1"/>
  <c r="DP261" i="1"/>
  <c r="DP262" i="1"/>
  <c r="DP264" i="1"/>
  <c r="DP267" i="1"/>
  <c r="DP268" i="1"/>
  <c r="DP269" i="1"/>
  <c r="DP270" i="1"/>
  <c r="DP271" i="1"/>
  <c r="DP272" i="1"/>
  <c r="DP273" i="1"/>
  <c r="DP274" i="1"/>
  <c r="DP275" i="1"/>
  <c r="DP276" i="1"/>
  <c r="DP277" i="1"/>
  <c r="DP278" i="1"/>
  <c r="DP279" i="1"/>
  <c r="DP280" i="1"/>
  <c r="DP281" i="1"/>
  <c r="DP282" i="1"/>
  <c r="DP283" i="1"/>
  <c r="DP284" i="1"/>
  <c r="DP285" i="1"/>
  <c r="DP286" i="1"/>
  <c r="DP287" i="1"/>
  <c r="DP288" i="1"/>
  <c r="DP289" i="1"/>
  <c r="DP290" i="1"/>
  <c r="DP291" i="1"/>
  <c r="DP292" i="1"/>
  <c r="DP293" i="1"/>
  <c r="DP294" i="1"/>
  <c r="DP295" i="1"/>
  <c r="DP298" i="1"/>
  <c r="DP299" i="1"/>
  <c r="DP300" i="1"/>
  <c r="DP301" i="1"/>
  <c r="DP302" i="1"/>
  <c r="DP303" i="1"/>
  <c r="DP304" i="1"/>
  <c r="DP305" i="1"/>
  <c r="DP306" i="1"/>
  <c r="DP307" i="1"/>
  <c r="DP308" i="1"/>
  <c r="DP310" i="1"/>
  <c r="DP311" i="1"/>
  <c r="DP312" i="1"/>
  <c r="DP313" i="1"/>
  <c r="DP314" i="1"/>
  <c r="DP315" i="1"/>
  <c r="DP316" i="1"/>
  <c r="DP317" i="1"/>
  <c r="DP318" i="1"/>
  <c r="DP319" i="1"/>
  <c r="DP320" i="1"/>
  <c r="DP321" i="1"/>
  <c r="DP322" i="1"/>
  <c r="DP323" i="1"/>
  <c r="DP325" i="1"/>
  <c r="DP326" i="1"/>
  <c r="DP327" i="1"/>
  <c r="DP328" i="1"/>
  <c r="CX3" i="1"/>
  <c r="CX4" i="1"/>
  <c r="CX5" i="1"/>
  <c r="CX6" i="1"/>
  <c r="CX7" i="1"/>
  <c r="CX8" i="1"/>
  <c r="CX9" i="1"/>
  <c r="CX10" i="1"/>
  <c r="CX11" i="1"/>
  <c r="CX12" i="1"/>
  <c r="CX13" i="1"/>
  <c r="CX14" i="1"/>
  <c r="CX15" i="1"/>
  <c r="CX16" i="1"/>
  <c r="CX17" i="1"/>
  <c r="CX18" i="1"/>
  <c r="CX19" i="1"/>
  <c r="CX20" i="1"/>
  <c r="CX21" i="1"/>
  <c r="CX22" i="1"/>
  <c r="CX23" i="1"/>
  <c r="CX24" i="1"/>
  <c r="CX25" i="1"/>
  <c r="CX26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114" i="1"/>
  <c r="CX44" i="1"/>
  <c r="CX45" i="1"/>
  <c r="CX46" i="1"/>
  <c r="CX47" i="1"/>
  <c r="CX48" i="1"/>
  <c r="CX49" i="1"/>
  <c r="CX50" i="1"/>
  <c r="CX51" i="1"/>
  <c r="CX263" i="1"/>
  <c r="CX105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3" i="1"/>
  <c r="CX94" i="1"/>
  <c r="CX95" i="1"/>
  <c r="CX96" i="1"/>
  <c r="CX97" i="1"/>
  <c r="CX98" i="1"/>
  <c r="CX99" i="1"/>
  <c r="CX100" i="1"/>
  <c r="CX101" i="1"/>
  <c r="CX102" i="1"/>
  <c r="CX103" i="1"/>
  <c r="CX113" i="1"/>
  <c r="CX104" i="1"/>
  <c r="CX106" i="1"/>
  <c r="CX107" i="1"/>
  <c r="CX108" i="1"/>
  <c r="CX109" i="1"/>
  <c r="CX110" i="1"/>
  <c r="CX111" i="1"/>
  <c r="CX115" i="1"/>
  <c r="CX116" i="1"/>
  <c r="CX117" i="1"/>
  <c r="CX118" i="1"/>
  <c r="CX119" i="1"/>
  <c r="CX120" i="1"/>
  <c r="CX121" i="1"/>
  <c r="CX122" i="1"/>
  <c r="CX123" i="1"/>
  <c r="CX124" i="1"/>
  <c r="CX125" i="1"/>
  <c r="CX126" i="1"/>
  <c r="CX127" i="1"/>
  <c r="CX128" i="1"/>
  <c r="CX129" i="1"/>
  <c r="CX130" i="1"/>
  <c r="CX131" i="1"/>
  <c r="CX132" i="1"/>
  <c r="CX133" i="1"/>
  <c r="CX134" i="1"/>
  <c r="CX135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7" i="1"/>
  <c r="CX168" i="1"/>
  <c r="CX169" i="1"/>
  <c r="CX170" i="1"/>
  <c r="CX171" i="1"/>
  <c r="CX172" i="1"/>
  <c r="CX173" i="1"/>
  <c r="CX174" i="1"/>
  <c r="CX175" i="1"/>
  <c r="CX176" i="1"/>
  <c r="CX178" i="1"/>
  <c r="CX179" i="1"/>
  <c r="CX180" i="1"/>
  <c r="CX181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1" i="1"/>
  <c r="CX203" i="1"/>
  <c r="CX204" i="1"/>
  <c r="CX206" i="1"/>
  <c r="CX324" i="1"/>
  <c r="CX207" i="1"/>
  <c r="CX296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3" i="1"/>
  <c r="CX224" i="1"/>
  <c r="CX225" i="1"/>
  <c r="CX226" i="1"/>
  <c r="CX227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7" i="1"/>
  <c r="CX248" i="1"/>
  <c r="CX249" i="1"/>
  <c r="CX250" i="1"/>
  <c r="CX251" i="1"/>
  <c r="CX252" i="1"/>
  <c r="CX253" i="1"/>
  <c r="CX254" i="1"/>
  <c r="CX255" i="1"/>
  <c r="CX257" i="1"/>
  <c r="CX258" i="1"/>
  <c r="CX259" i="1"/>
  <c r="CX260" i="1"/>
  <c r="CX261" i="1"/>
  <c r="CX262" i="1"/>
  <c r="CX264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X281" i="1"/>
  <c r="CX282" i="1"/>
  <c r="CX283" i="1"/>
  <c r="CX284" i="1"/>
  <c r="CX285" i="1"/>
  <c r="CX286" i="1"/>
  <c r="CX287" i="1"/>
  <c r="CX288" i="1"/>
  <c r="CX289" i="1"/>
  <c r="CX290" i="1"/>
  <c r="CX291" i="1"/>
  <c r="CX292" i="1"/>
  <c r="CX293" i="1"/>
  <c r="CX294" i="1"/>
  <c r="CX295" i="1"/>
  <c r="CX298" i="1"/>
  <c r="CX299" i="1"/>
  <c r="CX300" i="1"/>
  <c r="CX301" i="1"/>
  <c r="CX302" i="1"/>
  <c r="CX303" i="1"/>
  <c r="CX304" i="1"/>
  <c r="CX305" i="1"/>
  <c r="CX306" i="1"/>
  <c r="CX307" i="1"/>
  <c r="CX308" i="1"/>
  <c r="CX310" i="1"/>
  <c r="CX311" i="1"/>
  <c r="CX312" i="1"/>
  <c r="CX313" i="1"/>
  <c r="CX314" i="1"/>
  <c r="CX315" i="1"/>
  <c r="CX316" i="1"/>
  <c r="CX317" i="1"/>
  <c r="CX318" i="1"/>
  <c r="CX319" i="1"/>
  <c r="CX320" i="1"/>
  <c r="CX321" i="1"/>
  <c r="CX322" i="1"/>
  <c r="CX323" i="1"/>
  <c r="CX325" i="1"/>
  <c r="CX326" i="1"/>
  <c r="CX327" i="1"/>
  <c r="CX328" i="1"/>
  <c r="CW3" i="1"/>
  <c r="CW4" i="1"/>
  <c r="CW5" i="1"/>
  <c r="CW6" i="1"/>
  <c r="CW7" i="1"/>
  <c r="CW8" i="1"/>
  <c r="CW9" i="1"/>
  <c r="CW10" i="1"/>
  <c r="CW11" i="1"/>
  <c r="CW12" i="1"/>
  <c r="CW13" i="1"/>
  <c r="CW14" i="1"/>
  <c r="CW15" i="1"/>
  <c r="CW16" i="1"/>
  <c r="CW17" i="1"/>
  <c r="CW18" i="1"/>
  <c r="CW19" i="1"/>
  <c r="CW20" i="1"/>
  <c r="CW21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114" i="1"/>
  <c r="CW44" i="1"/>
  <c r="CW45" i="1"/>
  <c r="CW46" i="1"/>
  <c r="CW47" i="1"/>
  <c r="CW48" i="1"/>
  <c r="CW49" i="1"/>
  <c r="CW50" i="1"/>
  <c r="CW51" i="1"/>
  <c r="CW263" i="1"/>
  <c r="CW105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3" i="1"/>
  <c r="CW94" i="1"/>
  <c r="CW95" i="1"/>
  <c r="CW96" i="1"/>
  <c r="CW97" i="1"/>
  <c r="CW98" i="1"/>
  <c r="CW99" i="1"/>
  <c r="CW100" i="1"/>
  <c r="CW101" i="1"/>
  <c r="CW102" i="1"/>
  <c r="CW103" i="1"/>
  <c r="CW113" i="1"/>
  <c r="CW104" i="1"/>
  <c r="CW106" i="1"/>
  <c r="CW107" i="1"/>
  <c r="CW108" i="1"/>
  <c r="CW109" i="1"/>
  <c r="CW110" i="1"/>
  <c r="CW111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7" i="1"/>
  <c r="CW168" i="1"/>
  <c r="CW169" i="1"/>
  <c r="CW170" i="1"/>
  <c r="CW171" i="1"/>
  <c r="CW172" i="1"/>
  <c r="CW173" i="1"/>
  <c r="CW174" i="1"/>
  <c r="CW175" i="1"/>
  <c r="CW176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1" i="1"/>
  <c r="CW203" i="1"/>
  <c r="CW204" i="1"/>
  <c r="CW206" i="1"/>
  <c r="CW324" i="1"/>
  <c r="CW207" i="1"/>
  <c r="CW296" i="1"/>
  <c r="CW209" i="1"/>
  <c r="CW210" i="1"/>
  <c r="CW211" i="1"/>
  <c r="CW212" i="1"/>
  <c r="CW213" i="1"/>
  <c r="CW214" i="1"/>
  <c r="CW215" i="1"/>
  <c r="CW216" i="1"/>
  <c r="CW217" i="1"/>
  <c r="CW218" i="1"/>
  <c r="CW219" i="1"/>
  <c r="CW220" i="1"/>
  <c r="CW221" i="1"/>
  <c r="CW223" i="1"/>
  <c r="CW224" i="1"/>
  <c r="CW225" i="1"/>
  <c r="CW226" i="1"/>
  <c r="CW227" i="1"/>
  <c r="CW228" i="1"/>
  <c r="CW229" i="1"/>
  <c r="CW230" i="1"/>
  <c r="CW231" i="1"/>
  <c r="CW232" i="1"/>
  <c r="CW233" i="1"/>
  <c r="CW234" i="1"/>
  <c r="CW235" i="1"/>
  <c r="CW236" i="1"/>
  <c r="CW237" i="1"/>
  <c r="CW238" i="1"/>
  <c r="CW239" i="1"/>
  <c r="CW240" i="1"/>
  <c r="CW241" i="1"/>
  <c r="CW242" i="1"/>
  <c r="CW243" i="1"/>
  <c r="CW244" i="1"/>
  <c r="CW245" i="1"/>
  <c r="CW247" i="1"/>
  <c r="CW248" i="1"/>
  <c r="CW249" i="1"/>
  <c r="CW250" i="1"/>
  <c r="CW251" i="1"/>
  <c r="CW252" i="1"/>
  <c r="CW253" i="1"/>
  <c r="CW254" i="1"/>
  <c r="CW255" i="1"/>
  <c r="CW257" i="1"/>
  <c r="CW258" i="1"/>
  <c r="CW259" i="1"/>
  <c r="CW260" i="1"/>
  <c r="CW261" i="1"/>
  <c r="CW262" i="1"/>
  <c r="CW264" i="1"/>
  <c r="CW267" i="1"/>
  <c r="CW268" i="1"/>
  <c r="CW269" i="1"/>
  <c r="CW270" i="1"/>
  <c r="CW271" i="1"/>
  <c r="CW272" i="1"/>
  <c r="CW273" i="1"/>
  <c r="CW274" i="1"/>
  <c r="CW275" i="1"/>
  <c r="CW276" i="1"/>
  <c r="CW277" i="1"/>
  <c r="CW278" i="1"/>
  <c r="CW279" i="1"/>
  <c r="CW280" i="1"/>
  <c r="CW281" i="1"/>
  <c r="CW282" i="1"/>
  <c r="CW283" i="1"/>
  <c r="CW284" i="1"/>
  <c r="CW285" i="1"/>
  <c r="CW286" i="1"/>
  <c r="CW287" i="1"/>
  <c r="CW288" i="1"/>
  <c r="CW289" i="1"/>
  <c r="CW290" i="1"/>
  <c r="CW291" i="1"/>
  <c r="CW292" i="1"/>
  <c r="CW293" i="1"/>
  <c r="CW294" i="1"/>
  <c r="CW295" i="1"/>
  <c r="CW298" i="1"/>
  <c r="CW299" i="1"/>
  <c r="CW300" i="1"/>
  <c r="CW301" i="1"/>
  <c r="CW302" i="1"/>
  <c r="CW303" i="1"/>
  <c r="CW304" i="1"/>
  <c r="CW305" i="1"/>
  <c r="CW306" i="1"/>
  <c r="CW307" i="1"/>
  <c r="CW308" i="1"/>
  <c r="CW310" i="1"/>
  <c r="CW311" i="1"/>
  <c r="CW312" i="1"/>
  <c r="CW313" i="1"/>
  <c r="CW314" i="1"/>
  <c r="CW315" i="1"/>
  <c r="CW316" i="1"/>
  <c r="CW317" i="1"/>
  <c r="CW318" i="1"/>
  <c r="CW319" i="1"/>
  <c r="CW320" i="1"/>
  <c r="CW321" i="1"/>
  <c r="CW322" i="1"/>
  <c r="CW323" i="1"/>
  <c r="CW325" i="1"/>
  <c r="CW326" i="1"/>
  <c r="CW327" i="1"/>
  <c r="CW328" i="1"/>
  <c r="CV3" i="1"/>
  <c r="CV4" i="1"/>
  <c r="CV5" i="1"/>
  <c r="CV6" i="1"/>
  <c r="CV7" i="1"/>
  <c r="CV8" i="1"/>
  <c r="CV9" i="1"/>
  <c r="CV10" i="1"/>
  <c r="CV11" i="1"/>
  <c r="CV12" i="1"/>
  <c r="CV13" i="1"/>
  <c r="CV14" i="1"/>
  <c r="CV15" i="1"/>
  <c r="CV16" i="1"/>
  <c r="CV17" i="1"/>
  <c r="CV18" i="1"/>
  <c r="CV19" i="1"/>
  <c r="CV20" i="1"/>
  <c r="CV21" i="1"/>
  <c r="CV22" i="1"/>
  <c r="CV23" i="1"/>
  <c r="CV24" i="1"/>
  <c r="CV25" i="1"/>
  <c r="CV26" i="1"/>
  <c r="CV27" i="1"/>
  <c r="CV28" i="1"/>
  <c r="CV29" i="1"/>
  <c r="CV30" i="1"/>
  <c r="CV31" i="1"/>
  <c r="CV32" i="1"/>
  <c r="CV33" i="1"/>
  <c r="CV34" i="1"/>
  <c r="CV35" i="1"/>
  <c r="CV36" i="1"/>
  <c r="CV37" i="1"/>
  <c r="CV38" i="1"/>
  <c r="CV39" i="1"/>
  <c r="CV40" i="1"/>
  <c r="CV41" i="1"/>
  <c r="CV42" i="1"/>
  <c r="CV114" i="1"/>
  <c r="CV44" i="1"/>
  <c r="CV45" i="1"/>
  <c r="CV46" i="1"/>
  <c r="CV47" i="1"/>
  <c r="CV48" i="1"/>
  <c r="CV49" i="1"/>
  <c r="CV50" i="1"/>
  <c r="CV51" i="1"/>
  <c r="CV263" i="1"/>
  <c r="CV105" i="1"/>
  <c r="CV52" i="1"/>
  <c r="CV53" i="1"/>
  <c r="CV54" i="1"/>
  <c r="CV55" i="1"/>
  <c r="CV56" i="1"/>
  <c r="CV57" i="1"/>
  <c r="CV58" i="1"/>
  <c r="CV59" i="1"/>
  <c r="CV60" i="1"/>
  <c r="CV61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3" i="1"/>
  <c r="CV94" i="1"/>
  <c r="CV95" i="1"/>
  <c r="CV96" i="1"/>
  <c r="CV97" i="1"/>
  <c r="CV98" i="1"/>
  <c r="CV99" i="1"/>
  <c r="CV100" i="1"/>
  <c r="CV101" i="1"/>
  <c r="CV102" i="1"/>
  <c r="CV103" i="1"/>
  <c r="CU3" i="1"/>
  <c r="CU4" i="1"/>
  <c r="CU5" i="1"/>
  <c r="CU6" i="1"/>
  <c r="CU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0" i="1"/>
  <c r="CU21" i="1"/>
  <c r="CU22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114" i="1"/>
  <c r="CU44" i="1"/>
  <c r="CU45" i="1"/>
  <c r="CU46" i="1"/>
  <c r="CU47" i="1"/>
  <c r="CU48" i="1"/>
  <c r="CU49" i="1"/>
  <c r="CU50" i="1"/>
  <c r="CU51" i="1"/>
  <c r="CU263" i="1"/>
  <c r="CU105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91" i="1"/>
  <c r="CU93" i="1"/>
  <c r="CU94" i="1"/>
  <c r="CU95" i="1"/>
  <c r="CU96" i="1"/>
  <c r="CU97" i="1"/>
  <c r="CU98" i="1"/>
  <c r="CU99" i="1"/>
  <c r="CU100" i="1"/>
  <c r="CU101" i="1"/>
  <c r="CU102" i="1"/>
  <c r="CU103" i="1"/>
  <c r="CU113" i="1"/>
  <c r="CU104" i="1"/>
  <c r="CU106" i="1"/>
  <c r="CU107" i="1"/>
  <c r="CU108" i="1"/>
  <c r="CU109" i="1"/>
  <c r="CU110" i="1"/>
  <c r="CU111" i="1"/>
  <c r="CU115" i="1"/>
  <c r="CU116" i="1"/>
  <c r="CU117" i="1"/>
  <c r="CU118" i="1"/>
  <c r="CU119" i="1"/>
  <c r="CU120" i="1"/>
  <c r="CU121" i="1"/>
  <c r="CU122" i="1"/>
  <c r="CU123" i="1"/>
  <c r="CU124" i="1"/>
  <c r="CU125" i="1"/>
  <c r="CU126" i="1"/>
  <c r="CU127" i="1"/>
  <c r="CU128" i="1"/>
  <c r="CU129" i="1"/>
  <c r="CU130" i="1"/>
  <c r="CU131" i="1"/>
  <c r="CU132" i="1"/>
  <c r="CU133" i="1"/>
  <c r="CU134" i="1"/>
  <c r="CU135" i="1"/>
  <c r="CU137" i="1"/>
  <c r="CU138" i="1"/>
  <c r="CU139" i="1"/>
  <c r="CU140" i="1"/>
  <c r="CU141" i="1"/>
  <c r="CU142" i="1"/>
  <c r="CU143" i="1"/>
  <c r="CU144" i="1"/>
  <c r="CU145" i="1"/>
  <c r="CU146" i="1"/>
  <c r="CU147" i="1"/>
  <c r="CU148" i="1"/>
  <c r="CU149" i="1"/>
  <c r="CU150" i="1"/>
  <c r="CU151" i="1"/>
  <c r="CU152" i="1"/>
  <c r="CU153" i="1"/>
  <c r="CU154" i="1"/>
  <c r="CU155" i="1"/>
  <c r="CU156" i="1"/>
  <c r="CU157" i="1"/>
  <c r="CU158" i="1"/>
  <c r="CU159" i="1"/>
  <c r="CU160" i="1"/>
  <c r="CU161" i="1"/>
  <c r="CU162" i="1"/>
  <c r="CU163" i="1"/>
  <c r="CU164" i="1"/>
  <c r="CU165" i="1"/>
  <c r="CU167" i="1"/>
  <c r="CU168" i="1"/>
  <c r="CU169" i="1"/>
  <c r="CU170" i="1"/>
  <c r="CU171" i="1"/>
  <c r="CU172" i="1"/>
  <c r="CU173" i="1"/>
  <c r="CU174" i="1"/>
  <c r="CU175" i="1"/>
  <c r="CU176" i="1"/>
  <c r="CU178" i="1"/>
  <c r="CU179" i="1"/>
  <c r="CU180" i="1"/>
  <c r="CU181" i="1"/>
  <c r="CU182" i="1"/>
  <c r="CU183" i="1"/>
  <c r="CU184" i="1"/>
  <c r="CU185" i="1"/>
  <c r="CU186" i="1"/>
  <c r="CU187" i="1"/>
  <c r="CU188" i="1"/>
  <c r="CU189" i="1"/>
  <c r="CU190" i="1"/>
  <c r="CU191" i="1"/>
  <c r="CU192" i="1"/>
  <c r="CU193" i="1"/>
  <c r="CU194" i="1"/>
  <c r="CU195" i="1"/>
  <c r="CU196" i="1"/>
  <c r="CU197" i="1"/>
  <c r="CU198" i="1"/>
  <c r="CU199" i="1"/>
  <c r="CU201" i="1"/>
  <c r="CU203" i="1"/>
  <c r="CU204" i="1"/>
  <c r="CU206" i="1"/>
  <c r="CU324" i="1"/>
  <c r="CU207" i="1"/>
  <c r="CU296" i="1"/>
  <c r="CU209" i="1"/>
  <c r="CU210" i="1"/>
  <c r="CU211" i="1"/>
  <c r="CU212" i="1"/>
  <c r="CU213" i="1"/>
  <c r="CU214" i="1"/>
  <c r="CU215" i="1"/>
  <c r="CU216" i="1"/>
  <c r="CU217" i="1"/>
  <c r="CU218" i="1"/>
  <c r="CU219" i="1"/>
  <c r="CU220" i="1"/>
  <c r="CU221" i="1"/>
  <c r="CU223" i="1"/>
  <c r="CU224" i="1"/>
  <c r="CU225" i="1"/>
  <c r="CU226" i="1"/>
  <c r="CU227" i="1"/>
  <c r="CU228" i="1"/>
  <c r="CU229" i="1"/>
  <c r="CU230" i="1"/>
  <c r="CU231" i="1"/>
  <c r="CU232" i="1"/>
  <c r="CU233" i="1"/>
  <c r="CU234" i="1"/>
  <c r="CU235" i="1"/>
  <c r="CU236" i="1"/>
  <c r="CU237" i="1"/>
  <c r="CU238" i="1"/>
  <c r="CU239" i="1"/>
  <c r="CU240" i="1"/>
  <c r="CU241" i="1"/>
  <c r="CU242" i="1"/>
  <c r="CU243" i="1"/>
  <c r="CU244" i="1"/>
  <c r="CU245" i="1"/>
  <c r="CU247" i="1"/>
  <c r="CU248" i="1"/>
  <c r="CU249" i="1"/>
  <c r="CU250" i="1"/>
  <c r="CU251" i="1"/>
  <c r="CU252" i="1"/>
  <c r="CU253" i="1"/>
  <c r="CU254" i="1"/>
  <c r="CU255" i="1"/>
  <c r="CU257" i="1"/>
  <c r="CU258" i="1"/>
  <c r="CU259" i="1"/>
  <c r="CU260" i="1"/>
  <c r="CU261" i="1"/>
  <c r="CU262" i="1"/>
  <c r="CU264" i="1"/>
  <c r="CU267" i="1"/>
  <c r="CU268" i="1"/>
  <c r="CU269" i="1"/>
  <c r="CU270" i="1"/>
  <c r="CU271" i="1"/>
  <c r="CU272" i="1"/>
  <c r="CU273" i="1"/>
  <c r="CU274" i="1"/>
  <c r="CU275" i="1"/>
  <c r="CU276" i="1"/>
  <c r="CU277" i="1"/>
  <c r="CU278" i="1"/>
  <c r="CU279" i="1"/>
  <c r="CU280" i="1"/>
  <c r="CU281" i="1"/>
  <c r="CU282" i="1"/>
  <c r="CU283" i="1"/>
  <c r="CU284" i="1"/>
  <c r="CU285" i="1"/>
  <c r="CU286" i="1"/>
  <c r="CU287" i="1"/>
  <c r="CU288" i="1"/>
  <c r="CU289" i="1"/>
  <c r="CU290" i="1"/>
  <c r="CU291" i="1"/>
  <c r="CU292" i="1"/>
  <c r="CU293" i="1"/>
  <c r="CU294" i="1"/>
  <c r="CU295" i="1"/>
  <c r="CU298" i="1"/>
  <c r="CU299" i="1"/>
  <c r="CU300" i="1"/>
  <c r="CU301" i="1"/>
  <c r="CU302" i="1"/>
  <c r="CU303" i="1"/>
  <c r="CU304" i="1"/>
  <c r="CU305" i="1"/>
  <c r="CU306" i="1"/>
  <c r="CU307" i="1"/>
  <c r="CU308" i="1"/>
  <c r="CU310" i="1"/>
  <c r="CU311" i="1"/>
  <c r="CU312" i="1"/>
  <c r="CU313" i="1"/>
  <c r="CU314" i="1"/>
  <c r="CU315" i="1"/>
  <c r="CU316" i="1"/>
  <c r="CU317" i="1"/>
  <c r="CU318" i="1"/>
  <c r="CU319" i="1"/>
  <c r="CU320" i="1"/>
  <c r="CU321" i="1"/>
  <c r="CU322" i="1"/>
  <c r="CU323" i="1"/>
  <c r="CU325" i="1"/>
  <c r="CU326" i="1"/>
  <c r="CU327" i="1"/>
  <c r="CU328" i="1"/>
  <c r="CT3" i="1"/>
  <c r="CT4" i="1"/>
  <c r="CT5" i="1"/>
  <c r="CT6" i="1"/>
  <c r="CT7" i="1"/>
  <c r="CT8" i="1"/>
  <c r="CT9" i="1"/>
  <c r="CT10" i="1"/>
  <c r="CT11" i="1"/>
  <c r="CT12" i="1"/>
  <c r="CT13" i="1"/>
  <c r="CT14" i="1"/>
  <c r="CT15" i="1"/>
  <c r="CT16" i="1"/>
  <c r="CT17" i="1"/>
  <c r="CT18" i="1"/>
  <c r="CT19" i="1"/>
  <c r="CT20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114" i="1"/>
  <c r="CT44" i="1"/>
  <c r="CT45" i="1"/>
  <c r="CT46" i="1"/>
  <c r="CT47" i="1"/>
  <c r="CT48" i="1"/>
  <c r="CT49" i="1"/>
  <c r="CT50" i="1"/>
  <c r="CT51" i="1"/>
  <c r="CT263" i="1"/>
  <c r="CT105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3" i="1"/>
  <c r="CT94" i="1"/>
  <c r="CT95" i="1"/>
  <c r="CT96" i="1"/>
  <c r="CT97" i="1"/>
  <c r="CT98" i="1"/>
  <c r="CT99" i="1"/>
  <c r="CT100" i="1"/>
  <c r="CT101" i="1"/>
  <c r="CT102" i="1"/>
  <c r="CT103" i="1"/>
  <c r="CT113" i="1"/>
  <c r="CT104" i="1"/>
  <c r="CT106" i="1"/>
  <c r="CT107" i="1"/>
  <c r="CT108" i="1"/>
  <c r="CT109" i="1"/>
  <c r="CT110" i="1"/>
  <c r="CT111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7" i="1"/>
  <c r="CT168" i="1"/>
  <c r="CT169" i="1"/>
  <c r="CT170" i="1"/>
  <c r="CT171" i="1"/>
  <c r="CT172" i="1"/>
  <c r="CT173" i="1"/>
  <c r="CT174" i="1"/>
  <c r="CT175" i="1"/>
  <c r="CT176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1" i="1"/>
  <c r="CT203" i="1"/>
  <c r="CT204" i="1"/>
  <c r="CT206" i="1"/>
  <c r="CT324" i="1"/>
  <c r="CT207" i="1"/>
  <c r="CT296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7" i="1"/>
  <c r="CT248" i="1"/>
  <c r="CT249" i="1"/>
  <c r="CT250" i="1"/>
  <c r="CT251" i="1"/>
  <c r="CT252" i="1"/>
  <c r="CT253" i="1"/>
  <c r="CT254" i="1"/>
  <c r="CT255" i="1"/>
  <c r="CT257" i="1"/>
  <c r="CT258" i="1"/>
  <c r="CT259" i="1"/>
  <c r="CT260" i="1"/>
  <c r="CT261" i="1"/>
  <c r="CT262" i="1"/>
  <c r="CT264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8" i="1"/>
  <c r="CT299" i="1"/>
  <c r="CT300" i="1"/>
  <c r="CT301" i="1"/>
  <c r="CT302" i="1"/>
  <c r="CT303" i="1"/>
  <c r="CT304" i="1"/>
  <c r="CT305" i="1"/>
  <c r="CT306" i="1"/>
  <c r="CT307" i="1"/>
  <c r="CT308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5" i="1"/>
  <c r="CT326" i="1"/>
  <c r="CT327" i="1"/>
  <c r="CT328" i="1"/>
  <c r="CS3" i="1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114" i="1"/>
  <c r="CS44" i="1"/>
  <c r="CS45" i="1"/>
  <c r="CS46" i="1"/>
  <c r="CS47" i="1"/>
  <c r="CS48" i="1"/>
  <c r="CS49" i="1"/>
  <c r="CS50" i="1"/>
  <c r="CS51" i="1"/>
  <c r="CS263" i="1"/>
  <c r="CS105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3" i="1"/>
  <c r="CS94" i="1"/>
  <c r="CS95" i="1"/>
  <c r="CS96" i="1"/>
  <c r="CS97" i="1"/>
  <c r="CS98" i="1"/>
  <c r="CS99" i="1"/>
  <c r="CS100" i="1"/>
  <c r="CS101" i="1"/>
  <c r="CS102" i="1"/>
  <c r="CS103" i="1"/>
  <c r="CS113" i="1"/>
  <c r="CS104" i="1"/>
  <c r="CS106" i="1"/>
  <c r="CS107" i="1"/>
  <c r="CS108" i="1"/>
  <c r="CS109" i="1"/>
  <c r="CS110" i="1"/>
  <c r="CS111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7" i="1"/>
  <c r="CS168" i="1"/>
  <c r="CS169" i="1"/>
  <c r="CS170" i="1"/>
  <c r="CS171" i="1"/>
  <c r="CS172" i="1"/>
  <c r="CS173" i="1"/>
  <c r="CS174" i="1"/>
  <c r="CS175" i="1"/>
  <c r="CS176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1" i="1"/>
  <c r="CS203" i="1"/>
  <c r="CS204" i="1"/>
  <c r="CS206" i="1"/>
  <c r="CS324" i="1"/>
  <c r="CS207" i="1"/>
  <c r="CS296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7" i="1"/>
  <c r="CS248" i="1"/>
  <c r="CS249" i="1"/>
  <c r="CS250" i="1"/>
  <c r="CS251" i="1"/>
  <c r="CS252" i="1"/>
  <c r="CS253" i="1"/>
  <c r="CS254" i="1"/>
  <c r="CS255" i="1"/>
  <c r="CS257" i="1"/>
  <c r="CS258" i="1"/>
  <c r="CS259" i="1"/>
  <c r="CS260" i="1"/>
  <c r="CS261" i="1"/>
  <c r="CS262" i="1"/>
  <c r="CS264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8" i="1"/>
  <c r="CS299" i="1"/>
  <c r="CS300" i="1"/>
  <c r="CS301" i="1"/>
  <c r="CS302" i="1"/>
  <c r="CS303" i="1"/>
  <c r="CS304" i="1"/>
  <c r="CS305" i="1"/>
  <c r="CS306" i="1"/>
  <c r="CS307" i="1"/>
  <c r="CS308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5" i="1"/>
  <c r="CS326" i="1"/>
  <c r="CS327" i="1"/>
  <c r="CS328" i="1"/>
  <c r="CR3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114" i="1"/>
  <c r="CR44" i="1"/>
  <c r="CR45" i="1"/>
  <c r="CR46" i="1"/>
  <c r="CR47" i="1"/>
  <c r="CR48" i="1"/>
  <c r="CR49" i="1"/>
  <c r="CR50" i="1"/>
  <c r="CR51" i="1"/>
  <c r="CR263" i="1"/>
  <c r="CR105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3" i="1"/>
  <c r="CR94" i="1"/>
  <c r="CR95" i="1"/>
  <c r="CR96" i="1"/>
  <c r="CR97" i="1"/>
  <c r="CR98" i="1"/>
  <c r="CR99" i="1"/>
  <c r="CR100" i="1"/>
  <c r="CR101" i="1"/>
  <c r="CR102" i="1"/>
  <c r="CR103" i="1"/>
  <c r="CR113" i="1"/>
  <c r="CR104" i="1"/>
  <c r="CR106" i="1"/>
  <c r="CR107" i="1"/>
  <c r="CR108" i="1"/>
  <c r="CR109" i="1"/>
  <c r="CR110" i="1"/>
  <c r="CR111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7" i="1"/>
  <c r="CR168" i="1"/>
  <c r="CR169" i="1"/>
  <c r="CR170" i="1"/>
  <c r="CR171" i="1"/>
  <c r="CR172" i="1"/>
  <c r="CR173" i="1"/>
  <c r="CR174" i="1"/>
  <c r="CR175" i="1"/>
  <c r="CR176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1" i="1"/>
  <c r="CR203" i="1"/>
  <c r="CR204" i="1"/>
  <c r="CR206" i="1"/>
  <c r="CR324" i="1"/>
  <c r="CR207" i="1"/>
  <c r="CR296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7" i="1"/>
  <c r="CR248" i="1"/>
  <c r="CR249" i="1"/>
  <c r="CR250" i="1"/>
  <c r="CR251" i="1"/>
  <c r="CR252" i="1"/>
  <c r="CR253" i="1"/>
  <c r="CR254" i="1"/>
  <c r="CR255" i="1"/>
  <c r="CR257" i="1"/>
  <c r="CR258" i="1"/>
  <c r="CR259" i="1"/>
  <c r="CR260" i="1"/>
  <c r="CR261" i="1"/>
  <c r="CR262" i="1"/>
  <c r="CR264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8" i="1"/>
  <c r="CR299" i="1"/>
  <c r="CR300" i="1"/>
  <c r="CR301" i="1"/>
  <c r="CR302" i="1"/>
  <c r="CR303" i="1"/>
  <c r="CR304" i="1"/>
  <c r="CR305" i="1"/>
  <c r="CR306" i="1"/>
  <c r="CR307" i="1"/>
  <c r="CR308" i="1"/>
  <c r="CR310" i="1"/>
  <c r="CR311" i="1"/>
  <c r="CR312" i="1"/>
  <c r="CR313" i="1"/>
  <c r="CR314" i="1"/>
  <c r="CR315" i="1"/>
  <c r="CR316" i="1"/>
  <c r="CR317" i="1"/>
  <c r="CR318" i="1"/>
  <c r="CR319" i="1"/>
  <c r="CR320" i="1"/>
  <c r="CR321" i="1"/>
  <c r="CR322" i="1"/>
  <c r="CR323" i="1"/>
  <c r="CR325" i="1"/>
  <c r="CR326" i="1"/>
  <c r="CR327" i="1"/>
  <c r="CR328" i="1"/>
  <c r="CQ3" i="1"/>
  <c r="CQ4" i="1"/>
  <c r="CQ5" i="1"/>
  <c r="CQ6" i="1"/>
  <c r="CQ7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1" i="1"/>
  <c r="CQ22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114" i="1"/>
  <c r="CQ44" i="1"/>
  <c r="CQ45" i="1"/>
  <c r="CQ46" i="1"/>
  <c r="CQ47" i="1"/>
  <c r="CQ48" i="1"/>
  <c r="CQ49" i="1"/>
  <c r="CQ50" i="1"/>
  <c r="CQ51" i="1"/>
  <c r="CQ263" i="1"/>
  <c r="CQ105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80" i="1"/>
  <c r="CQ81" i="1"/>
  <c r="CQ82" i="1"/>
  <c r="CQ83" i="1"/>
  <c r="CQ84" i="1"/>
  <c r="CQ85" i="1"/>
  <c r="CQ86" i="1"/>
  <c r="CQ87" i="1"/>
  <c r="CQ88" i="1"/>
  <c r="CQ89" i="1"/>
  <c r="CQ90" i="1"/>
  <c r="CQ91" i="1"/>
  <c r="CQ93" i="1"/>
  <c r="CQ94" i="1"/>
  <c r="CQ95" i="1"/>
  <c r="CQ96" i="1"/>
  <c r="CQ97" i="1"/>
  <c r="CQ98" i="1"/>
  <c r="CQ99" i="1"/>
  <c r="CQ100" i="1"/>
  <c r="CQ101" i="1"/>
  <c r="CQ102" i="1"/>
  <c r="CQ103" i="1"/>
  <c r="CQ113" i="1"/>
  <c r="CQ104" i="1"/>
  <c r="CQ106" i="1"/>
  <c r="CQ107" i="1"/>
  <c r="CQ108" i="1"/>
  <c r="CQ109" i="1"/>
  <c r="CQ110" i="1"/>
  <c r="CQ111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7" i="1"/>
  <c r="CQ168" i="1"/>
  <c r="CQ169" i="1"/>
  <c r="CQ170" i="1"/>
  <c r="CQ171" i="1"/>
  <c r="CQ172" i="1"/>
  <c r="CQ173" i="1"/>
  <c r="CQ174" i="1"/>
  <c r="CQ175" i="1"/>
  <c r="CQ176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1" i="1"/>
  <c r="CQ203" i="1"/>
  <c r="CQ204" i="1"/>
  <c r="CQ206" i="1"/>
  <c r="CQ324" i="1"/>
  <c r="CQ207" i="1"/>
  <c r="CQ296" i="1"/>
  <c r="CQ209" i="1"/>
  <c r="CQ210" i="1"/>
  <c r="CQ211" i="1"/>
  <c r="CQ212" i="1"/>
  <c r="CQ213" i="1"/>
  <c r="CQ214" i="1"/>
  <c r="CQ215" i="1"/>
  <c r="CQ216" i="1"/>
  <c r="CQ217" i="1"/>
  <c r="CQ218" i="1"/>
  <c r="CQ219" i="1"/>
  <c r="CQ220" i="1"/>
  <c r="CQ221" i="1"/>
  <c r="CQ223" i="1"/>
  <c r="CQ224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7" i="1"/>
  <c r="CQ248" i="1"/>
  <c r="CQ249" i="1"/>
  <c r="CQ250" i="1"/>
  <c r="CQ251" i="1"/>
  <c r="CQ252" i="1"/>
  <c r="CQ253" i="1"/>
  <c r="CQ254" i="1"/>
  <c r="CQ255" i="1"/>
  <c r="CQ257" i="1"/>
  <c r="CQ258" i="1"/>
  <c r="CQ259" i="1"/>
  <c r="CQ260" i="1"/>
  <c r="CQ261" i="1"/>
  <c r="CQ262" i="1"/>
  <c r="CQ264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8" i="1"/>
  <c r="CQ299" i="1"/>
  <c r="CQ300" i="1"/>
  <c r="CQ301" i="1"/>
  <c r="CQ302" i="1"/>
  <c r="CQ303" i="1"/>
  <c r="CQ304" i="1"/>
  <c r="CQ305" i="1"/>
  <c r="CQ306" i="1"/>
  <c r="CQ307" i="1"/>
  <c r="CQ308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5" i="1"/>
  <c r="CQ326" i="1"/>
  <c r="CQ327" i="1"/>
  <c r="CQ328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114" i="1"/>
  <c r="CP44" i="1"/>
  <c r="CP45" i="1"/>
  <c r="CP46" i="1"/>
  <c r="CP47" i="1"/>
  <c r="CP48" i="1"/>
  <c r="CP49" i="1"/>
  <c r="CP50" i="1"/>
  <c r="CP51" i="1"/>
  <c r="CP263" i="1"/>
  <c r="CP105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3" i="1"/>
  <c r="CP94" i="1"/>
  <c r="CP95" i="1"/>
  <c r="CP96" i="1"/>
  <c r="CP97" i="1"/>
  <c r="CP98" i="1"/>
  <c r="CP99" i="1"/>
  <c r="CP100" i="1"/>
  <c r="CP101" i="1"/>
  <c r="CP102" i="1"/>
  <c r="CP103" i="1"/>
  <c r="CP113" i="1"/>
  <c r="CP104" i="1"/>
  <c r="CP106" i="1"/>
  <c r="CP107" i="1"/>
  <c r="CP108" i="1"/>
  <c r="CP109" i="1"/>
  <c r="CP110" i="1"/>
  <c r="CP111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7" i="1"/>
  <c r="CP168" i="1"/>
  <c r="CP169" i="1"/>
  <c r="CP170" i="1"/>
  <c r="CP171" i="1"/>
  <c r="CP172" i="1"/>
  <c r="CP173" i="1"/>
  <c r="CP174" i="1"/>
  <c r="CP175" i="1"/>
  <c r="CP176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1" i="1"/>
  <c r="CP203" i="1"/>
  <c r="CP204" i="1"/>
  <c r="CP206" i="1"/>
  <c r="CP324" i="1"/>
  <c r="CP207" i="1"/>
  <c r="CP296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7" i="1"/>
  <c r="CP248" i="1"/>
  <c r="CP249" i="1"/>
  <c r="CP250" i="1"/>
  <c r="CP251" i="1"/>
  <c r="CP252" i="1"/>
  <c r="CP253" i="1"/>
  <c r="CP254" i="1"/>
  <c r="CP255" i="1"/>
  <c r="CP257" i="1"/>
  <c r="CP258" i="1"/>
  <c r="CP259" i="1"/>
  <c r="CP260" i="1"/>
  <c r="CP261" i="1"/>
  <c r="CP262" i="1"/>
  <c r="CP264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8" i="1"/>
  <c r="CP299" i="1"/>
  <c r="CP300" i="1"/>
  <c r="CP301" i="1"/>
  <c r="CP302" i="1"/>
  <c r="CP303" i="1"/>
  <c r="CP304" i="1"/>
  <c r="CP305" i="1"/>
  <c r="CP306" i="1"/>
  <c r="CP307" i="1"/>
  <c r="CP308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5" i="1"/>
  <c r="CP326" i="1"/>
  <c r="CP327" i="1"/>
  <c r="CP328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114" i="1"/>
  <c r="BX44" i="1"/>
  <c r="BX45" i="1"/>
  <c r="BX46" i="1"/>
  <c r="BX47" i="1"/>
  <c r="BX48" i="1"/>
  <c r="BX49" i="1"/>
  <c r="BX50" i="1"/>
  <c r="BX51" i="1"/>
  <c r="BX263" i="1"/>
  <c r="BX105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3" i="1"/>
  <c r="BX94" i="1"/>
  <c r="BX95" i="1"/>
  <c r="BX96" i="1"/>
  <c r="BX97" i="1"/>
  <c r="BX98" i="1"/>
  <c r="BX99" i="1"/>
  <c r="BX100" i="1"/>
  <c r="BX101" i="1"/>
  <c r="BX102" i="1"/>
  <c r="BX103" i="1"/>
  <c r="BX113" i="1"/>
  <c r="BX104" i="1"/>
  <c r="BX106" i="1"/>
  <c r="BX107" i="1"/>
  <c r="BX108" i="1"/>
  <c r="BX109" i="1"/>
  <c r="BX110" i="1"/>
  <c r="BX111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7" i="1"/>
  <c r="BX168" i="1"/>
  <c r="BX169" i="1"/>
  <c r="BX170" i="1"/>
  <c r="BX171" i="1"/>
  <c r="BX172" i="1"/>
  <c r="BX173" i="1"/>
  <c r="BX174" i="1"/>
  <c r="BX175" i="1"/>
  <c r="BX176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1" i="1"/>
  <c r="BX203" i="1"/>
  <c r="BX204" i="1"/>
  <c r="BX206" i="1"/>
  <c r="BX324" i="1"/>
  <c r="BX207" i="1"/>
  <c r="BX296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7" i="1"/>
  <c r="BX248" i="1"/>
  <c r="BX249" i="1"/>
  <c r="BX250" i="1"/>
  <c r="BX251" i="1"/>
  <c r="BX252" i="1"/>
  <c r="BX253" i="1"/>
  <c r="BX254" i="1"/>
  <c r="BX255" i="1"/>
  <c r="BX257" i="1"/>
  <c r="BX258" i="1"/>
  <c r="BX259" i="1"/>
  <c r="BX260" i="1"/>
  <c r="BX261" i="1"/>
  <c r="BX262" i="1"/>
  <c r="BX264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8" i="1"/>
  <c r="BX299" i="1"/>
  <c r="BX300" i="1"/>
  <c r="BX301" i="1"/>
  <c r="BX302" i="1"/>
  <c r="BX303" i="1"/>
  <c r="BX304" i="1"/>
  <c r="BX305" i="1"/>
  <c r="BX306" i="1"/>
  <c r="BX307" i="1"/>
  <c r="BX308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5" i="1"/>
  <c r="BX326" i="1"/>
  <c r="BX327" i="1"/>
  <c r="BX328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114" i="1"/>
  <c r="BW44" i="1"/>
  <c r="BW45" i="1"/>
  <c r="BW46" i="1"/>
  <c r="BW47" i="1"/>
  <c r="BW48" i="1"/>
  <c r="BW49" i="1"/>
  <c r="BW50" i="1"/>
  <c r="BW51" i="1"/>
  <c r="BW263" i="1"/>
  <c r="BW105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3" i="1"/>
  <c r="BW94" i="1"/>
  <c r="BW95" i="1"/>
  <c r="BW96" i="1"/>
  <c r="BW97" i="1"/>
  <c r="BW98" i="1"/>
  <c r="BW99" i="1"/>
  <c r="BW100" i="1"/>
  <c r="BW101" i="1"/>
  <c r="BW102" i="1"/>
  <c r="BW103" i="1"/>
  <c r="BW113" i="1"/>
  <c r="BW104" i="1"/>
  <c r="BW106" i="1"/>
  <c r="BW107" i="1"/>
  <c r="BW108" i="1"/>
  <c r="BW109" i="1"/>
  <c r="BW110" i="1"/>
  <c r="BW111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7" i="1"/>
  <c r="BW168" i="1"/>
  <c r="BW169" i="1"/>
  <c r="BW170" i="1"/>
  <c r="BW171" i="1"/>
  <c r="BW172" i="1"/>
  <c r="BW173" i="1"/>
  <c r="BW174" i="1"/>
  <c r="BW175" i="1"/>
  <c r="BW176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1" i="1"/>
  <c r="BW203" i="1"/>
  <c r="BW204" i="1"/>
  <c r="BW206" i="1"/>
  <c r="BW324" i="1"/>
  <c r="BW207" i="1"/>
  <c r="BW296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7" i="1"/>
  <c r="BW248" i="1"/>
  <c r="BW249" i="1"/>
  <c r="BW250" i="1"/>
  <c r="BW251" i="1"/>
  <c r="BW252" i="1"/>
  <c r="BW253" i="1"/>
  <c r="BW254" i="1"/>
  <c r="BW255" i="1"/>
  <c r="BW257" i="1"/>
  <c r="BW258" i="1"/>
  <c r="BW259" i="1"/>
  <c r="BW260" i="1"/>
  <c r="BW261" i="1"/>
  <c r="BW262" i="1"/>
  <c r="BW264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8" i="1"/>
  <c r="BW299" i="1"/>
  <c r="BW300" i="1"/>
  <c r="BW301" i="1"/>
  <c r="BW302" i="1"/>
  <c r="BW303" i="1"/>
  <c r="BW304" i="1"/>
  <c r="BW305" i="1"/>
  <c r="BW306" i="1"/>
  <c r="BW307" i="1"/>
  <c r="BW308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5" i="1"/>
  <c r="BW326" i="1"/>
  <c r="BW327" i="1"/>
  <c r="BW328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114" i="1"/>
  <c r="BV44" i="1"/>
  <c r="BV45" i="1"/>
  <c r="BV46" i="1"/>
  <c r="BV47" i="1"/>
  <c r="BV48" i="1"/>
  <c r="BV49" i="1"/>
  <c r="BV50" i="1"/>
  <c r="BV51" i="1"/>
  <c r="BV263" i="1"/>
  <c r="BV105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3" i="1"/>
  <c r="BV94" i="1"/>
  <c r="BV95" i="1"/>
  <c r="BV96" i="1"/>
  <c r="BV97" i="1"/>
  <c r="BV98" i="1"/>
  <c r="BV99" i="1"/>
  <c r="BV100" i="1"/>
  <c r="BV101" i="1"/>
  <c r="BV102" i="1"/>
  <c r="BV103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114" i="1"/>
  <c r="BU44" i="1"/>
  <c r="BU45" i="1"/>
  <c r="BU46" i="1"/>
  <c r="BU47" i="1"/>
  <c r="BU48" i="1"/>
  <c r="BU49" i="1"/>
  <c r="BU50" i="1"/>
  <c r="BU51" i="1"/>
  <c r="BU263" i="1"/>
  <c r="BU105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3" i="1"/>
  <c r="BU94" i="1"/>
  <c r="BU95" i="1"/>
  <c r="BU96" i="1"/>
  <c r="BU97" i="1"/>
  <c r="BU98" i="1"/>
  <c r="BU99" i="1"/>
  <c r="BU100" i="1"/>
  <c r="BU101" i="1"/>
  <c r="BU102" i="1"/>
  <c r="BU103" i="1"/>
  <c r="BU113" i="1"/>
  <c r="BU104" i="1"/>
  <c r="BU106" i="1"/>
  <c r="BU107" i="1"/>
  <c r="BU108" i="1"/>
  <c r="BU109" i="1"/>
  <c r="BU110" i="1"/>
  <c r="BU111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7" i="1"/>
  <c r="BU168" i="1"/>
  <c r="BU169" i="1"/>
  <c r="BU170" i="1"/>
  <c r="BU171" i="1"/>
  <c r="BU172" i="1"/>
  <c r="BU173" i="1"/>
  <c r="BU174" i="1"/>
  <c r="BU175" i="1"/>
  <c r="BU176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1" i="1"/>
  <c r="BU203" i="1"/>
  <c r="BU204" i="1"/>
  <c r="BU206" i="1"/>
  <c r="BU324" i="1"/>
  <c r="BU207" i="1"/>
  <c r="BU296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7" i="1"/>
  <c r="BU248" i="1"/>
  <c r="BU249" i="1"/>
  <c r="BU250" i="1"/>
  <c r="BU251" i="1"/>
  <c r="BU252" i="1"/>
  <c r="BU253" i="1"/>
  <c r="BU254" i="1"/>
  <c r="BU255" i="1"/>
  <c r="BU257" i="1"/>
  <c r="BU258" i="1"/>
  <c r="BU259" i="1"/>
  <c r="BU260" i="1"/>
  <c r="BU261" i="1"/>
  <c r="BU262" i="1"/>
  <c r="BU264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8" i="1"/>
  <c r="BU299" i="1"/>
  <c r="BU300" i="1"/>
  <c r="BU301" i="1"/>
  <c r="BU302" i="1"/>
  <c r="BU303" i="1"/>
  <c r="BU304" i="1"/>
  <c r="BU305" i="1"/>
  <c r="BU306" i="1"/>
  <c r="BU307" i="1"/>
  <c r="BU308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5" i="1"/>
  <c r="BU326" i="1"/>
  <c r="BU327" i="1"/>
  <c r="BU328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114" i="1"/>
  <c r="BT44" i="1"/>
  <c r="BT45" i="1"/>
  <c r="BT46" i="1"/>
  <c r="BT47" i="1"/>
  <c r="BT48" i="1"/>
  <c r="BT49" i="1"/>
  <c r="BT50" i="1"/>
  <c r="BT51" i="1"/>
  <c r="BT263" i="1"/>
  <c r="BT105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3" i="1"/>
  <c r="BT94" i="1"/>
  <c r="BT95" i="1"/>
  <c r="BT96" i="1"/>
  <c r="BT97" i="1"/>
  <c r="BT98" i="1"/>
  <c r="BT99" i="1"/>
  <c r="BT100" i="1"/>
  <c r="BT101" i="1"/>
  <c r="BT102" i="1"/>
  <c r="BT103" i="1"/>
  <c r="BT113" i="1"/>
  <c r="BT104" i="1"/>
  <c r="BT106" i="1"/>
  <c r="BT107" i="1"/>
  <c r="BT108" i="1"/>
  <c r="BT109" i="1"/>
  <c r="BT110" i="1"/>
  <c r="BT111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7" i="1"/>
  <c r="BT168" i="1"/>
  <c r="BT169" i="1"/>
  <c r="BT170" i="1"/>
  <c r="BT171" i="1"/>
  <c r="BT172" i="1"/>
  <c r="BT173" i="1"/>
  <c r="BT174" i="1"/>
  <c r="BT175" i="1"/>
  <c r="BT176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1" i="1"/>
  <c r="BT203" i="1"/>
  <c r="BT204" i="1"/>
  <c r="BT206" i="1"/>
  <c r="BT324" i="1"/>
  <c r="BT207" i="1"/>
  <c r="BT296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7" i="1"/>
  <c r="BT248" i="1"/>
  <c r="BT249" i="1"/>
  <c r="BT250" i="1"/>
  <c r="BT251" i="1"/>
  <c r="BT252" i="1"/>
  <c r="BT253" i="1"/>
  <c r="BT254" i="1"/>
  <c r="BT255" i="1"/>
  <c r="BT257" i="1"/>
  <c r="BT258" i="1"/>
  <c r="BT259" i="1"/>
  <c r="BT260" i="1"/>
  <c r="BT261" i="1"/>
  <c r="BT262" i="1"/>
  <c r="BT264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8" i="1"/>
  <c r="BT299" i="1"/>
  <c r="BT300" i="1"/>
  <c r="BT301" i="1"/>
  <c r="BT302" i="1"/>
  <c r="BT303" i="1"/>
  <c r="BT304" i="1"/>
  <c r="BT305" i="1"/>
  <c r="BT306" i="1"/>
  <c r="BT307" i="1"/>
  <c r="BT308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5" i="1"/>
  <c r="BT326" i="1"/>
  <c r="BT327" i="1"/>
  <c r="BT328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114" i="1"/>
  <c r="BS44" i="1"/>
  <c r="BS45" i="1"/>
  <c r="BS46" i="1"/>
  <c r="BS47" i="1"/>
  <c r="BS48" i="1"/>
  <c r="BS49" i="1"/>
  <c r="BS50" i="1"/>
  <c r="BS51" i="1"/>
  <c r="BS263" i="1"/>
  <c r="BS105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3" i="1"/>
  <c r="BS94" i="1"/>
  <c r="BS95" i="1"/>
  <c r="BS96" i="1"/>
  <c r="BS97" i="1"/>
  <c r="BS98" i="1"/>
  <c r="BS99" i="1"/>
  <c r="BS100" i="1"/>
  <c r="BS101" i="1"/>
  <c r="BS102" i="1"/>
  <c r="BS103" i="1"/>
  <c r="BS113" i="1"/>
  <c r="BS104" i="1"/>
  <c r="BS106" i="1"/>
  <c r="BS107" i="1"/>
  <c r="BS108" i="1"/>
  <c r="BS109" i="1"/>
  <c r="BS110" i="1"/>
  <c r="BS111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7" i="1"/>
  <c r="BS168" i="1"/>
  <c r="BS169" i="1"/>
  <c r="BS170" i="1"/>
  <c r="BS171" i="1"/>
  <c r="BS172" i="1"/>
  <c r="BS173" i="1"/>
  <c r="BS174" i="1"/>
  <c r="BS175" i="1"/>
  <c r="BS176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1" i="1"/>
  <c r="BS203" i="1"/>
  <c r="BS204" i="1"/>
  <c r="BS206" i="1"/>
  <c r="BS324" i="1"/>
  <c r="BS207" i="1"/>
  <c r="BS296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7" i="1"/>
  <c r="BS248" i="1"/>
  <c r="BS249" i="1"/>
  <c r="BS250" i="1"/>
  <c r="BS251" i="1"/>
  <c r="BS252" i="1"/>
  <c r="BS253" i="1"/>
  <c r="BS254" i="1"/>
  <c r="BS255" i="1"/>
  <c r="BS257" i="1"/>
  <c r="BS258" i="1"/>
  <c r="BS259" i="1"/>
  <c r="BS260" i="1"/>
  <c r="BS261" i="1"/>
  <c r="BS262" i="1"/>
  <c r="BS264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8" i="1"/>
  <c r="BS299" i="1"/>
  <c r="BS300" i="1"/>
  <c r="BS301" i="1"/>
  <c r="BS302" i="1"/>
  <c r="BS303" i="1"/>
  <c r="BS304" i="1"/>
  <c r="BS305" i="1"/>
  <c r="BS306" i="1"/>
  <c r="BS307" i="1"/>
  <c r="BS308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5" i="1"/>
  <c r="BS326" i="1"/>
  <c r="BS327" i="1"/>
  <c r="BS328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114" i="1"/>
  <c r="BR44" i="1"/>
  <c r="BR45" i="1"/>
  <c r="BR46" i="1"/>
  <c r="BR47" i="1"/>
  <c r="BR48" i="1"/>
  <c r="BR49" i="1"/>
  <c r="BR50" i="1"/>
  <c r="BR51" i="1"/>
  <c r="BR263" i="1"/>
  <c r="BR105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3" i="1"/>
  <c r="BR94" i="1"/>
  <c r="BR95" i="1"/>
  <c r="BR96" i="1"/>
  <c r="BR97" i="1"/>
  <c r="BR98" i="1"/>
  <c r="BR99" i="1"/>
  <c r="BR100" i="1"/>
  <c r="BR101" i="1"/>
  <c r="BR102" i="1"/>
  <c r="BR103" i="1"/>
  <c r="BR113" i="1"/>
  <c r="BR104" i="1"/>
  <c r="BR106" i="1"/>
  <c r="BR107" i="1"/>
  <c r="BR108" i="1"/>
  <c r="BR109" i="1"/>
  <c r="BR110" i="1"/>
  <c r="BR111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7" i="1"/>
  <c r="BR168" i="1"/>
  <c r="BR169" i="1"/>
  <c r="BR170" i="1"/>
  <c r="BR171" i="1"/>
  <c r="BR172" i="1"/>
  <c r="BR173" i="1"/>
  <c r="BR174" i="1"/>
  <c r="BR175" i="1"/>
  <c r="BR176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1" i="1"/>
  <c r="BR203" i="1"/>
  <c r="BR204" i="1"/>
  <c r="BR206" i="1"/>
  <c r="BR324" i="1"/>
  <c r="BR207" i="1"/>
  <c r="BR296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7" i="1"/>
  <c r="BR248" i="1"/>
  <c r="BR249" i="1"/>
  <c r="BR250" i="1"/>
  <c r="BR251" i="1"/>
  <c r="BR252" i="1"/>
  <c r="BR253" i="1"/>
  <c r="BR254" i="1"/>
  <c r="BR255" i="1"/>
  <c r="BR257" i="1"/>
  <c r="BR258" i="1"/>
  <c r="BR259" i="1"/>
  <c r="BR260" i="1"/>
  <c r="BR261" i="1"/>
  <c r="BR262" i="1"/>
  <c r="BR264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8" i="1"/>
  <c r="BR299" i="1"/>
  <c r="BR300" i="1"/>
  <c r="BR301" i="1"/>
  <c r="BR302" i="1"/>
  <c r="BR303" i="1"/>
  <c r="BR304" i="1"/>
  <c r="BR305" i="1"/>
  <c r="BR306" i="1"/>
  <c r="BR307" i="1"/>
  <c r="BR308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5" i="1"/>
  <c r="BR326" i="1"/>
  <c r="BR327" i="1"/>
  <c r="BR328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114" i="1"/>
  <c r="BQ44" i="1"/>
  <c r="BQ45" i="1"/>
  <c r="BQ46" i="1"/>
  <c r="BQ47" i="1"/>
  <c r="BQ48" i="1"/>
  <c r="BQ49" i="1"/>
  <c r="BQ50" i="1"/>
  <c r="BQ51" i="1"/>
  <c r="BQ263" i="1"/>
  <c r="BQ105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3" i="1"/>
  <c r="BQ94" i="1"/>
  <c r="BQ95" i="1"/>
  <c r="BQ96" i="1"/>
  <c r="BQ97" i="1"/>
  <c r="BQ98" i="1"/>
  <c r="BQ99" i="1"/>
  <c r="BQ100" i="1"/>
  <c r="BQ101" i="1"/>
  <c r="BQ102" i="1"/>
  <c r="BQ103" i="1"/>
  <c r="BQ113" i="1"/>
  <c r="BQ104" i="1"/>
  <c r="BQ106" i="1"/>
  <c r="BQ107" i="1"/>
  <c r="BQ108" i="1"/>
  <c r="BQ109" i="1"/>
  <c r="BQ110" i="1"/>
  <c r="BQ111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7" i="1"/>
  <c r="BQ168" i="1"/>
  <c r="BQ169" i="1"/>
  <c r="BQ170" i="1"/>
  <c r="BQ171" i="1"/>
  <c r="BQ172" i="1"/>
  <c r="BQ173" i="1"/>
  <c r="BQ174" i="1"/>
  <c r="BQ175" i="1"/>
  <c r="BQ176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1" i="1"/>
  <c r="BQ203" i="1"/>
  <c r="BQ204" i="1"/>
  <c r="BQ206" i="1"/>
  <c r="BQ324" i="1"/>
  <c r="BQ207" i="1"/>
  <c r="BQ296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7" i="1"/>
  <c r="BQ248" i="1"/>
  <c r="BQ249" i="1"/>
  <c r="BQ250" i="1"/>
  <c r="BQ251" i="1"/>
  <c r="BQ252" i="1"/>
  <c r="BQ253" i="1"/>
  <c r="BQ254" i="1"/>
  <c r="BQ255" i="1"/>
  <c r="BQ257" i="1"/>
  <c r="BQ258" i="1"/>
  <c r="BQ259" i="1"/>
  <c r="BQ260" i="1"/>
  <c r="BQ261" i="1"/>
  <c r="BQ262" i="1"/>
  <c r="BQ264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8" i="1"/>
  <c r="BQ299" i="1"/>
  <c r="BQ300" i="1"/>
  <c r="BQ301" i="1"/>
  <c r="BQ302" i="1"/>
  <c r="BQ303" i="1"/>
  <c r="BQ304" i="1"/>
  <c r="BQ305" i="1"/>
  <c r="BQ306" i="1"/>
  <c r="BQ307" i="1"/>
  <c r="BQ308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5" i="1"/>
  <c r="BQ326" i="1"/>
  <c r="BQ327" i="1"/>
  <c r="BQ328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114" i="1"/>
  <c r="BP44" i="1"/>
  <c r="BP45" i="1"/>
  <c r="BP46" i="1"/>
  <c r="BP47" i="1"/>
  <c r="BP48" i="1"/>
  <c r="BP49" i="1"/>
  <c r="BP50" i="1"/>
  <c r="BP51" i="1"/>
  <c r="BP263" i="1"/>
  <c r="BP105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3" i="1"/>
  <c r="BP94" i="1"/>
  <c r="BP95" i="1"/>
  <c r="BP96" i="1"/>
  <c r="BP97" i="1"/>
  <c r="BP98" i="1"/>
  <c r="BP99" i="1"/>
  <c r="BP100" i="1"/>
  <c r="BP101" i="1"/>
  <c r="BP102" i="1"/>
  <c r="BP103" i="1"/>
  <c r="BP113" i="1"/>
  <c r="BP104" i="1"/>
  <c r="BP106" i="1"/>
  <c r="BP107" i="1"/>
  <c r="BP108" i="1"/>
  <c r="BP109" i="1"/>
  <c r="BP110" i="1"/>
  <c r="BP111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7" i="1"/>
  <c r="BP168" i="1"/>
  <c r="BP169" i="1"/>
  <c r="BP170" i="1"/>
  <c r="BP171" i="1"/>
  <c r="BP172" i="1"/>
  <c r="BP173" i="1"/>
  <c r="BP174" i="1"/>
  <c r="BP175" i="1"/>
  <c r="BP176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1" i="1"/>
  <c r="BP203" i="1"/>
  <c r="BP204" i="1"/>
  <c r="BP206" i="1"/>
  <c r="BP324" i="1"/>
  <c r="BP207" i="1"/>
  <c r="BP296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7" i="1"/>
  <c r="BP248" i="1"/>
  <c r="BP249" i="1"/>
  <c r="BP250" i="1"/>
  <c r="BP251" i="1"/>
  <c r="BP252" i="1"/>
  <c r="BP253" i="1"/>
  <c r="BP254" i="1"/>
  <c r="BP255" i="1"/>
  <c r="BP257" i="1"/>
  <c r="BP258" i="1"/>
  <c r="BP259" i="1"/>
  <c r="BP260" i="1"/>
  <c r="BP261" i="1"/>
  <c r="BP262" i="1"/>
  <c r="BP264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8" i="1"/>
  <c r="BP299" i="1"/>
  <c r="BP300" i="1"/>
  <c r="BP301" i="1"/>
  <c r="BP302" i="1"/>
  <c r="BP303" i="1"/>
  <c r="BP304" i="1"/>
  <c r="BP305" i="1"/>
  <c r="BP306" i="1"/>
  <c r="BP307" i="1"/>
  <c r="BP308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5" i="1"/>
  <c r="BP326" i="1"/>
  <c r="BP327" i="1"/>
  <c r="BP328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114" i="1"/>
  <c r="AX44" i="1"/>
  <c r="AX45" i="1"/>
  <c r="AX46" i="1"/>
  <c r="AX47" i="1"/>
  <c r="AX48" i="1"/>
  <c r="AX50" i="1"/>
  <c r="AX51" i="1"/>
  <c r="AX263" i="1"/>
  <c r="AX105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3" i="1"/>
  <c r="AX94" i="1"/>
  <c r="AX95" i="1"/>
  <c r="AX96" i="1"/>
  <c r="AX97" i="1"/>
  <c r="AX98" i="1"/>
  <c r="AX99" i="1"/>
  <c r="AX100" i="1"/>
  <c r="AX101" i="1"/>
  <c r="AX102" i="1"/>
  <c r="AX103" i="1"/>
  <c r="AX113" i="1"/>
  <c r="AX104" i="1"/>
  <c r="AX106" i="1"/>
  <c r="AX107" i="1"/>
  <c r="AX108" i="1"/>
  <c r="AX109" i="1"/>
  <c r="AX110" i="1"/>
  <c r="AX111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7" i="1"/>
  <c r="AX168" i="1"/>
  <c r="AX169" i="1"/>
  <c r="AX170" i="1"/>
  <c r="AX171" i="1"/>
  <c r="AX172" i="1"/>
  <c r="AX173" i="1"/>
  <c r="AX174" i="1"/>
  <c r="AX175" i="1"/>
  <c r="AX176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1" i="1"/>
  <c r="AX203" i="1"/>
  <c r="AX204" i="1"/>
  <c r="AX206" i="1"/>
  <c r="AX324" i="1"/>
  <c r="AX207" i="1"/>
  <c r="AX296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7" i="1"/>
  <c r="AX248" i="1"/>
  <c r="AX249" i="1"/>
  <c r="AX250" i="1"/>
  <c r="AX251" i="1"/>
  <c r="AX252" i="1"/>
  <c r="AX253" i="1"/>
  <c r="AX254" i="1"/>
  <c r="AX255" i="1"/>
  <c r="AX257" i="1"/>
  <c r="AX258" i="1"/>
  <c r="AX259" i="1"/>
  <c r="AX260" i="1"/>
  <c r="AX261" i="1"/>
  <c r="AX262" i="1"/>
  <c r="AX264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8" i="1"/>
  <c r="AX299" i="1"/>
  <c r="AX300" i="1"/>
  <c r="AX301" i="1"/>
  <c r="AX302" i="1"/>
  <c r="AX303" i="1"/>
  <c r="AX304" i="1"/>
  <c r="AX305" i="1"/>
  <c r="AX306" i="1"/>
  <c r="AX307" i="1"/>
  <c r="AX308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5" i="1"/>
  <c r="AX326" i="1"/>
  <c r="AX327" i="1"/>
  <c r="AX328" i="1"/>
  <c r="AX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114" i="1"/>
  <c r="AW44" i="1"/>
  <c r="AW45" i="1"/>
  <c r="AW46" i="1"/>
  <c r="AW47" i="1"/>
  <c r="AW48" i="1"/>
  <c r="AW50" i="1"/>
  <c r="AW51" i="1"/>
  <c r="AW263" i="1"/>
  <c r="AW105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3" i="1"/>
  <c r="AW94" i="1"/>
  <c r="AW95" i="1"/>
  <c r="AW96" i="1"/>
  <c r="AW97" i="1"/>
  <c r="AW98" i="1"/>
  <c r="AW99" i="1"/>
  <c r="AW100" i="1"/>
  <c r="AW101" i="1"/>
  <c r="AW102" i="1"/>
  <c r="AW103" i="1"/>
  <c r="AW113" i="1"/>
  <c r="AW104" i="1"/>
  <c r="AW106" i="1"/>
  <c r="AW107" i="1"/>
  <c r="AW108" i="1"/>
  <c r="AW109" i="1"/>
  <c r="AW110" i="1"/>
  <c r="AW111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7" i="1"/>
  <c r="AW168" i="1"/>
  <c r="AW169" i="1"/>
  <c r="AW170" i="1"/>
  <c r="AW171" i="1"/>
  <c r="AW172" i="1"/>
  <c r="AW173" i="1"/>
  <c r="AW174" i="1"/>
  <c r="AW175" i="1"/>
  <c r="AW176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1" i="1"/>
  <c r="AW203" i="1"/>
  <c r="AW204" i="1"/>
  <c r="AW206" i="1"/>
  <c r="AW324" i="1"/>
  <c r="AW207" i="1"/>
  <c r="AW296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7" i="1"/>
  <c r="AW248" i="1"/>
  <c r="AW249" i="1"/>
  <c r="AW250" i="1"/>
  <c r="AW251" i="1"/>
  <c r="AW252" i="1"/>
  <c r="AW253" i="1"/>
  <c r="AW254" i="1"/>
  <c r="AW255" i="1"/>
  <c r="AW257" i="1"/>
  <c r="AW258" i="1"/>
  <c r="AW259" i="1"/>
  <c r="AW260" i="1"/>
  <c r="AW261" i="1"/>
  <c r="AW262" i="1"/>
  <c r="AW264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8" i="1"/>
  <c r="AW299" i="1"/>
  <c r="AW300" i="1"/>
  <c r="AW301" i="1"/>
  <c r="AW302" i="1"/>
  <c r="AW303" i="1"/>
  <c r="AW304" i="1"/>
  <c r="AW305" i="1"/>
  <c r="AW306" i="1"/>
  <c r="AW307" i="1"/>
  <c r="AW308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5" i="1"/>
  <c r="AW326" i="1"/>
  <c r="AW327" i="1"/>
  <c r="AW328" i="1"/>
  <c r="AW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114" i="1"/>
  <c r="AV44" i="1"/>
  <c r="AV45" i="1"/>
  <c r="AV46" i="1"/>
  <c r="AV47" i="1"/>
  <c r="AV48" i="1"/>
  <c r="AV50" i="1"/>
  <c r="AV51" i="1"/>
  <c r="AV263" i="1"/>
  <c r="AV105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3" i="1"/>
  <c r="AV94" i="1"/>
  <c r="AV95" i="1"/>
  <c r="AV96" i="1"/>
  <c r="AV97" i="1"/>
  <c r="AV98" i="1"/>
  <c r="AV99" i="1"/>
  <c r="AV100" i="1"/>
  <c r="AV101" i="1"/>
  <c r="AV102" i="1"/>
  <c r="AV103" i="1"/>
  <c r="AV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114" i="1"/>
  <c r="AU44" i="1"/>
  <c r="AU45" i="1"/>
  <c r="AU46" i="1"/>
  <c r="AU47" i="1"/>
  <c r="AU48" i="1"/>
  <c r="AU50" i="1"/>
  <c r="AU51" i="1"/>
  <c r="AU263" i="1"/>
  <c r="AU105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3" i="1"/>
  <c r="AU94" i="1"/>
  <c r="AU95" i="1"/>
  <c r="AU96" i="1"/>
  <c r="AU97" i="1"/>
  <c r="AU98" i="1"/>
  <c r="AU99" i="1"/>
  <c r="AU100" i="1"/>
  <c r="AU101" i="1"/>
  <c r="AU102" i="1"/>
  <c r="AU103" i="1"/>
  <c r="AU113" i="1"/>
  <c r="AU104" i="1"/>
  <c r="AU106" i="1"/>
  <c r="AU107" i="1"/>
  <c r="AU108" i="1"/>
  <c r="AU109" i="1"/>
  <c r="AU110" i="1"/>
  <c r="AU111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7" i="1"/>
  <c r="AU168" i="1"/>
  <c r="AU169" i="1"/>
  <c r="AU170" i="1"/>
  <c r="AU171" i="1"/>
  <c r="AU172" i="1"/>
  <c r="AU173" i="1"/>
  <c r="AU174" i="1"/>
  <c r="AU175" i="1"/>
  <c r="AU176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1" i="1"/>
  <c r="AU203" i="1"/>
  <c r="AU204" i="1"/>
  <c r="AU206" i="1"/>
  <c r="AU324" i="1"/>
  <c r="AU207" i="1"/>
  <c r="AU296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7" i="1"/>
  <c r="AU248" i="1"/>
  <c r="AU249" i="1"/>
  <c r="AU250" i="1"/>
  <c r="AU251" i="1"/>
  <c r="AU252" i="1"/>
  <c r="AU253" i="1"/>
  <c r="AU254" i="1"/>
  <c r="AU255" i="1"/>
  <c r="AU257" i="1"/>
  <c r="AU258" i="1"/>
  <c r="AU259" i="1"/>
  <c r="AU260" i="1"/>
  <c r="AU261" i="1"/>
  <c r="AU262" i="1"/>
  <c r="AU264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8" i="1"/>
  <c r="AU299" i="1"/>
  <c r="AU300" i="1"/>
  <c r="AU301" i="1"/>
  <c r="AU302" i="1"/>
  <c r="AU303" i="1"/>
  <c r="AU304" i="1"/>
  <c r="AU305" i="1"/>
  <c r="AU306" i="1"/>
  <c r="AU307" i="1"/>
  <c r="AU308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5" i="1"/>
  <c r="AU326" i="1"/>
  <c r="AU327" i="1"/>
  <c r="AU328" i="1"/>
  <c r="AU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114" i="1"/>
  <c r="AT44" i="1"/>
  <c r="AT45" i="1"/>
  <c r="AT46" i="1"/>
  <c r="AT47" i="1"/>
  <c r="AT48" i="1"/>
  <c r="AT49" i="1"/>
  <c r="AT50" i="1"/>
  <c r="AT51" i="1"/>
  <c r="AT263" i="1"/>
  <c r="AT105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3" i="1"/>
  <c r="AT94" i="1"/>
  <c r="AT95" i="1"/>
  <c r="AT96" i="1"/>
  <c r="AT97" i="1"/>
  <c r="AT98" i="1"/>
  <c r="AT99" i="1"/>
  <c r="AT100" i="1"/>
  <c r="AT101" i="1"/>
  <c r="AT102" i="1"/>
  <c r="AT103" i="1"/>
  <c r="AT113" i="1"/>
  <c r="AT104" i="1"/>
  <c r="AT106" i="1"/>
  <c r="AT107" i="1"/>
  <c r="AT108" i="1"/>
  <c r="AT109" i="1"/>
  <c r="AT110" i="1"/>
  <c r="AT111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7" i="1"/>
  <c r="AT168" i="1"/>
  <c r="AT169" i="1"/>
  <c r="AT170" i="1"/>
  <c r="AT171" i="1"/>
  <c r="AT172" i="1"/>
  <c r="AT173" i="1"/>
  <c r="AT174" i="1"/>
  <c r="AT175" i="1"/>
  <c r="AT176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1" i="1"/>
  <c r="AT203" i="1"/>
  <c r="AT204" i="1"/>
  <c r="AT206" i="1"/>
  <c r="AT324" i="1"/>
  <c r="AT207" i="1"/>
  <c r="AT296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7" i="1"/>
  <c r="AT248" i="1"/>
  <c r="AT249" i="1"/>
  <c r="AT250" i="1"/>
  <c r="AT251" i="1"/>
  <c r="AT252" i="1"/>
  <c r="AT253" i="1"/>
  <c r="AT254" i="1"/>
  <c r="AT255" i="1"/>
  <c r="AT257" i="1"/>
  <c r="AT258" i="1"/>
  <c r="AT259" i="1"/>
  <c r="AT260" i="1"/>
  <c r="AT261" i="1"/>
  <c r="AT262" i="1"/>
  <c r="AT264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8" i="1"/>
  <c r="AT299" i="1"/>
  <c r="AT300" i="1"/>
  <c r="AT301" i="1"/>
  <c r="AT302" i="1"/>
  <c r="AT303" i="1"/>
  <c r="AT304" i="1"/>
  <c r="AT305" i="1"/>
  <c r="AT306" i="1"/>
  <c r="AT307" i="1"/>
  <c r="AT308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5" i="1"/>
  <c r="AT326" i="1"/>
  <c r="AT327" i="1"/>
  <c r="AT328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114" i="1"/>
  <c r="AS44" i="1"/>
  <c r="AS45" i="1"/>
  <c r="AS46" i="1"/>
  <c r="AS47" i="1"/>
  <c r="AS48" i="1"/>
  <c r="AS49" i="1"/>
  <c r="AS50" i="1"/>
  <c r="AS51" i="1"/>
  <c r="AS263" i="1"/>
  <c r="AS105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3" i="1"/>
  <c r="AS94" i="1"/>
  <c r="AS95" i="1"/>
  <c r="AS96" i="1"/>
  <c r="AS97" i="1"/>
  <c r="AS98" i="1"/>
  <c r="AS99" i="1"/>
  <c r="AS100" i="1"/>
  <c r="AS101" i="1"/>
  <c r="AS102" i="1"/>
  <c r="AS103" i="1"/>
  <c r="AS113" i="1"/>
  <c r="AS104" i="1"/>
  <c r="AS106" i="1"/>
  <c r="AS107" i="1"/>
  <c r="AS108" i="1"/>
  <c r="AS109" i="1"/>
  <c r="AS110" i="1"/>
  <c r="AS111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7" i="1"/>
  <c r="AS168" i="1"/>
  <c r="AS169" i="1"/>
  <c r="AS170" i="1"/>
  <c r="AS171" i="1"/>
  <c r="AS172" i="1"/>
  <c r="AS173" i="1"/>
  <c r="AS174" i="1"/>
  <c r="AS175" i="1"/>
  <c r="AS176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1" i="1"/>
  <c r="AS203" i="1"/>
  <c r="AS204" i="1"/>
  <c r="AS206" i="1"/>
  <c r="AS324" i="1"/>
  <c r="AS207" i="1"/>
  <c r="AS296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7" i="1"/>
  <c r="AS248" i="1"/>
  <c r="AS249" i="1"/>
  <c r="AS250" i="1"/>
  <c r="AS251" i="1"/>
  <c r="AS252" i="1"/>
  <c r="AS253" i="1"/>
  <c r="AS254" i="1"/>
  <c r="AS255" i="1"/>
  <c r="AS257" i="1"/>
  <c r="AS258" i="1"/>
  <c r="AS259" i="1"/>
  <c r="AS260" i="1"/>
  <c r="AS261" i="1"/>
  <c r="AS262" i="1"/>
  <c r="AS264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8" i="1"/>
  <c r="AS299" i="1"/>
  <c r="AS300" i="1"/>
  <c r="AS301" i="1"/>
  <c r="AS302" i="1"/>
  <c r="AS303" i="1"/>
  <c r="AS304" i="1"/>
  <c r="AS305" i="1"/>
  <c r="AS306" i="1"/>
  <c r="AS307" i="1"/>
  <c r="AS308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5" i="1"/>
  <c r="AS326" i="1"/>
  <c r="AS327" i="1"/>
  <c r="AS328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114" i="1"/>
  <c r="AR44" i="1"/>
  <c r="AR45" i="1"/>
  <c r="AR46" i="1"/>
  <c r="AR47" i="1"/>
  <c r="AR48" i="1"/>
  <c r="AR49" i="1"/>
  <c r="AR50" i="1"/>
  <c r="AR51" i="1"/>
  <c r="AR263" i="1"/>
  <c r="AR105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3" i="1"/>
  <c r="AR94" i="1"/>
  <c r="AR95" i="1"/>
  <c r="AR96" i="1"/>
  <c r="AR97" i="1"/>
  <c r="AR98" i="1"/>
  <c r="AR99" i="1"/>
  <c r="AR100" i="1"/>
  <c r="AR101" i="1"/>
  <c r="AR102" i="1"/>
  <c r="AR103" i="1"/>
  <c r="AR113" i="1"/>
  <c r="AR104" i="1"/>
  <c r="AR106" i="1"/>
  <c r="AR107" i="1"/>
  <c r="AR108" i="1"/>
  <c r="AR109" i="1"/>
  <c r="AR110" i="1"/>
  <c r="AR111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7" i="1"/>
  <c r="AR168" i="1"/>
  <c r="AR169" i="1"/>
  <c r="AR170" i="1"/>
  <c r="AR171" i="1"/>
  <c r="AR172" i="1"/>
  <c r="AR173" i="1"/>
  <c r="AR174" i="1"/>
  <c r="AR175" i="1"/>
  <c r="AR176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1" i="1"/>
  <c r="AR203" i="1"/>
  <c r="AR204" i="1"/>
  <c r="AR206" i="1"/>
  <c r="AR324" i="1"/>
  <c r="AR207" i="1"/>
  <c r="AR296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7" i="1"/>
  <c r="AR248" i="1"/>
  <c r="AR249" i="1"/>
  <c r="AR250" i="1"/>
  <c r="AR251" i="1"/>
  <c r="AR252" i="1"/>
  <c r="AR253" i="1"/>
  <c r="AR254" i="1"/>
  <c r="AR255" i="1"/>
  <c r="AR257" i="1"/>
  <c r="AR258" i="1"/>
  <c r="AR259" i="1"/>
  <c r="AR260" i="1"/>
  <c r="AR261" i="1"/>
  <c r="AR262" i="1"/>
  <c r="AR264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8" i="1"/>
  <c r="AR299" i="1"/>
  <c r="AR300" i="1"/>
  <c r="AR301" i="1"/>
  <c r="AR302" i="1"/>
  <c r="AR303" i="1"/>
  <c r="AR304" i="1"/>
  <c r="AR305" i="1"/>
  <c r="AR306" i="1"/>
  <c r="AR307" i="1"/>
  <c r="AR308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5" i="1"/>
  <c r="AR326" i="1"/>
  <c r="AR327" i="1"/>
  <c r="AR328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114" i="1"/>
  <c r="AQ44" i="1"/>
  <c r="AQ45" i="1"/>
  <c r="AQ46" i="1"/>
  <c r="AQ47" i="1"/>
  <c r="AQ48" i="1"/>
  <c r="AQ49" i="1"/>
  <c r="AQ50" i="1"/>
  <c r="AQ51" i="1"/>
  <c r="AQ263" i="1"/>
  <c r="AQ105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3" i="1"/>
  <c r="AQ94" i="1"/>
  <c r="AQ95" i="1"/>
  <c r="AQ96" i="1"/>
  <c r="AQ97" i="1"/>
  <c r="AQ98" i="1"/>
  <c r="AQ99" i="1"/>
  <c r="AQ100" i="1"/>
  <c r="AQ101" i="1"/>
  <c r="AQ102" i="1"/>
  <c r="AQ103" i="1"/>
  <c r="AQ113" i="1"/>
  <c r="AQ104" i="1"/>
  <c r="AQ106" i="1"/>
  <c r="AQ107" i="1"/>
  <c r="AQ108" i="1"/>
  <c r="AQ109" i="1"/>
  <c r="AQ110" i="1"/>
  <c r="AQ111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7" i="1"/>
  <c r="AQ168" i="1"/>
  <c r="AQ169" i="1"/>
  <c r="AQ170" i="1"/>
  <c r="AQ171" i="1"/>
  <c r="AQ172" i="1"/>
  <c r="AQ173" i="1"/>
  <c r="AQ174" i="1"/>
  <c r="AQ175" i="1"/>
  <c r="AQ176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1" i="1"/>
  <c r="AQ203" i="1"/>
  <c r="AQ204" i="1"/>
  <c r="AQ206" i="1"/>
  <c r="AQ324" i="1"/>
  <c r="AQ207" i="1"/>
  <c r="AQ296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7" i="1"/>
  <c r="AQ248" i="1"/>
  <c r="AQ249" i="1"/>
  <c r="AQ250" i="1"/>
  <c r="AQ251" i="1"/>
  <c r="AQ252" i="1"/>
  <c r="AQ253" i="1"/>
  <c r="AQ254" i="1"/>
  <c r="AQ255" i="1"/>
  <c r="AQ257" i="1"/>
  <c r="AQ258" i="1"/>
  <c r="AQ259" i="1"/>
  <c r="AQ260" i="1"/>
  <c r="AQ261" i="1"/>
  <c r="AQ262" i="1"/>
  <c r="AQ264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8" i="1"/>
  <c r="AQ299" i="1"/>
  <c r="AQ300" i="1"/>
  <c r="AQ301" i="1"/>
  <c r="AQ302" i="1"/>
  <c r="AQ303" i="1"/>
  <c r="AQ304" i="1"/>
  <c r="AQ305" i="1"/>
  <c r="AQ306" i="1"/>
  <c r="AQ307" i="1"/>
  <c r="AQ308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5" i="1"/>
  <c r="AQ326" i="1"/>
  <c r="AQ327" i="1"/>
  <c r="AQ328" i="1"/>
  <c r="AQ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114" i="1"/>
  <c r="AP44" i="1"/>
  <c r="AP45" i="1"/>
  <c r="AP46" i="1"/>
  <c r="AP47" i="1"/>
  <c r="AP48" i="1"/>
  <c r="AP49" i="1"/>
  <c r="AP50" i="1"/>
  <c r="AP51" i="1"/>
  <c r="AP263" i="1"/>
  <c r="AP105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3" i="1"/>
  <c r="AP94" i="1"/>
  <c r="AP95" i="1"/>
  <c r="AP96" i="1"/>
  <c r="AP97" i="1"/>
  <c r="AP98" i="1"/>
  <c r="AP99" i="1"/>
  <c r="AP100" i="1"/>
  <c r="AP101" i="1"/>
  <c r="AP102" i="1"/>
  <c r="AP103" i="1"/>
  <c r="AP113" i="1"/>
  <c r="AP104" i="1"/>
  <c r="AP106" i="1"/>
  <c r="AP107" i="1"/>
  <c r="AP108" i="1"/>
  <c r="AP109" i="1"/>
  <c r="AP110" i="1"/>
  <c r="AP111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7" i="1"/>
  <c r="AP168" i="1"/>
  <c r="AP169" i="1"/>
  <c r="AP170" i="1"/>
  <c r="AP171" i="1"/>
  <c r="AP172" i="1"/>
  <c r="AP173" i="1"/>
  <c r="AP174" i="1"/>
  <c r="AP175" i="1"/>
  <c r="AP176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1" i="1"/>
  <c r="AP203" i="1"/>
  <c r="AP204" i="1"/>
  <c r="AP206" i="1"/>
  <c r="AP324" i="1"/>
  <c r="AP207" i="1"/>
  <c r="AP296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7" i="1"/>
  <c r="AP248" i="1"/>
  <c r="AP249" i="1"/>
  <c r="AP250" i="1"/>
  <c r="AP251" i="1"/>
  <c r="AP252" i="1"/>
  <c r="AP253" i="1"/>
  <c r="AP254" i="1"/>
  <c r="AP255" i="1"/>
  <c r="AP257" i="1"/>
  <c r="AP258" i="1"/>
  <c r="AP259" i="1"/>
  <c r="AP260" i="1"/>
  <c r="AP261" i="1"/>
  <c r="AP262" i="1"/>
  <c r="AP264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8" i="1"/>
  <c r="AP299" i="1"/>
  <c r="AP300" i="1"/>
  <c r="AP301" i="1"/>
  <c r="AP302" i="1"/>
  <c r="AP303" i="1"/>
  <c r="AP304" i="1"/>
  <c r="AP305" i="1"/>
  <c r="AP306" i="1"/>
  <c r="AP307" i="1"/>
  <c r="AP308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5" i="1"/>
  <c r="AP326" i="1"/>
  <c r="AP327" i="1"/>
  <c r="AP328" i="1"/>
  <c r="AP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114" i="1"/>
  <c r="X44" i="1"/>
  <c r="X45" i="1"/>
  <c r="X46" i="1"/>
  <c r="X47" i="1"/>
  <c r="X48" i="1"/>
  <c r="X49" i="1"/>
  <c r="X50" i="1"/>
  <c r="X51" i="1"/>
  <c r="X263" i="1"/>
  <c r="X105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3" i="1"/>
  <c r="X94" i="1"/>
  <c r="X95" i="1"/>
  <c r="X96" i="1"/>
  <c r="X97" i="1"/>
  <c r="X98" i="1"/>
  <c r="X99" i="1"/>
  <c r="X100" i="1"/>
  <c r="X101" i="1"/>
  <c r="X102" i="1"/>
  <c r="X103" i="1"/>
  <c r="X113" i="1"/>
  <c r="X104" i="1"/>
  <c r="X106" i="1"/>
  <c r="X107" i="1"/>
  <c r="X108" i="1"/>
  <c r="X109" i="1"/>
  <c r="X110" i="1"/>
  <c r="X111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7" i="1"/>
  <c r="X168" i="1"/>
  <c r="X169" i="1"/>
  <c r="X170" i="1"/>
  <c r="X171" i="1"/>
  <c r="X172" i="1"/>
  <c r="X173" i="1"/>
  <c r="X174" i="1"/>
  <c r="X175" i="1"/>
  <c r="X176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1" i="1"/>
  <c r="X203" i="1"/>
  <c r="X204" i="1"/>
  <c r="X206" i="1"/>
  <c r="X324" i="1"/>
  <c r="X207" i="1"/>
  <c r="X296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7" i="1"/>
  <c r="X248" i="1"/>
  <c r="X249" i="1"/>
  <c r="X250" i="1"/>
  <c r="X251" i="1"/>
  <c r="X252" i="1"/>
  <c r="X253" i="1"/>
  <c r="X254" i="1"/>
  <c r="X255" i="1"/>
  <c r="X257" i="1"/>
  <c r="X258" i="1"/>
  <c r="X259" i="1"/>
  <c r="X260" i="1"/>
  <c r="X261" i="1"/>
  <c r="X262" i="1"/>
  <c r="X264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8" i="1"/>
  <c r="X299" i="1"/>
  <c r="X300" i="1"/>
  <c r="X301" i="1"/>
  <c r="X302" i="1"/>
  <c r="X303" i="1"/>
  <c r="X304" i="1"/>
  <c r="X305" i="1"/>
  <c r="X306" i="1"/>
  <c r="X307" i="1"/>
  <c r="X308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5" i="1"/>
  <c r="X326" i="1"/>
  <c r="X327" i="1"/>
  <c r="X328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114" i="1"/>
  <c r="W44" i="1"/>
  <c r="W45" i="1"/>
  <c r="W46" i="1"/>
  <c r="W47" i="1"/>
  <c r="W48" i="1"/>
  <c r="W49" i="1"/>
  <c r="W50" i="1"/>
  <c r="W51" i="1"/>
  <c r="W263" i="1"/>
  <c r="W10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114" i="1"/>
  <c r="V44" i="1"/>
  <c r="V45" i="1"/>
  <c r="V46" i="1"/>
  <c r="V47" i="1"/>
  <c r="V48" i="1"/>
  <c r="V49" i="1"/>
  <c r="V50" i="1"/>
  <c r="V51" i="1"/>
  <c r="V263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114" i="1"/>
  <c r="U44" i="1"/>
  <c r="U45" i="1"/>
  <c r="U46" i="1"/>
  <c r="U47" i="1"/>
  <c r="U48" i="1"/>
  <c r="U49" i="1"/>
  <c r="U50" i="1"/>
  <c r="U51" i="1"/>
  <c r="U263" i="1"/>
  <c r="U105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3" i="1"/>
  <c r="U94" i="1"/>
  <c r="U95" i="1"/>
  <c r="U96" i="1"/>
  <c r="U97" i="1"/>
  <c r="U98" i="1"/>
  <c r="U99" i="1"/>
  <c r="U100" i="1"/>
  <c r="U101" i="1"/>
  <c r="U102" i="1"/>
  <c r="U103" i="1"/>
  <c r="U113" i="1"/>
  <c r="U104" i="1"/>
  <c r="U106" i="1"/>
  <c r="U107" i="1"/>
  <c r="U108" i="1"/>
  <c r="U109" i="1"/>
  <c r="U110" i="1"/>
  <c r="U111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7" i="1"/>
  <c r="U168" i="1"/>
  <c r="U169" i="1"/>
  <c r="U170" i="1"/>
  <c r="U171" i="1"/>
  <c r="U172" i="1"/>
  <c r="U173" i="1"/>
  <c r="U174" i="1"/>
  <c r="U175" i="1"/>
  <c r="U176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1" i="1"/>
  <c r="U203" i="1"/>
  <c r="U204" i="1"/>
  <c r="U206" i="1"/>
  <c r="U324" i="1"/>
  <c r="U207" i="1"/>
  <c r="U296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7" i="1"/>
  <c r="U248" i="1"/>
  <c r="U249" i="1"/>
  <c r="U250" i="1"/>
  <c r="U251" i="1"/>
  <c r="U252" i="1"/>
  <c r="U253" i="1"/>
  <c r="U254" i="1"/>
  <c r="U255" i="1"/>
  <c r="U257" i="1"/>
  <c r="U258" i="1"/>
  <c r="U259" i="1"/>
  <c r="U260" i="1"/>
  <c r="U261" i="1"/>
  <c r="U262" i="1"/>
  <c r="U264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8" i="1"/>
  <c r="U299" i="1"/>
  <c r="U300" i="1"/>
  <c r="U301" i="1"/>
  <c r="U302" i="1"/>
  <c r="U303" i="1"/>
  <c r="U304" i="1"/>
  <c r="U305" i="1"/>
  <c r="U306" i="1"/>
  <c r="U307" i="1"/>
  <c r="U308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5" i="1"/>
  <c r="U326" i="1"/>
  <c r="U327" i="1"/>
  <c r="U328" i="1"/>
  <c r="U2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114" i="1"/>
  <c r="T44" i="1"/>
  <c r="T45" i="1"/>
  <c r="T46" i="1"/>
  <c r="T47" i="1"/>
  <c r="T48" i="1"/>
  <c r="T49" i="1"/>
  <c r="T50" i="1"/>
  <c r="T51" i="1"/>
  <c r="T263" i="1"/>
  <c r="T105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3" i="1"/>
  <c r="T94" i="1"/>
  <c r="T95" i="1"/>
  <c r="T96" i="1"/>
  <c r="T97" i="1"/>
  <c r="T98" i="1"/>
  <c r="T99" i="1"/>
  <c r="T100" i="1"/>
  <c r="T101" i="1"/>
  <c r="T102" i="1"/>
  <c r="T103" i="1"/>
  <c r="T113" i="1"/>
  <c r="T104" i="1"/>
  <c r="T106" i="1"/>
  <c r="T107" i="1"/>
  <c r="T108" i="1"/>
  <c r="T109" i="1"/>
  <c r="T110" i="1"/>
  <c r="T111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7" i="1"/>
  <c r="T168" i="1"/>
  <c r="T169" i="1"/>
  <c r="T170" i="1"/>
  <c r="T171" i="1"/>
  <c r="T172" i="1"/>
  <c r="T173" i="1"/>
  <c r="T174" i="1"/>
  <c r="T175" i="1"/>
  <c r="T176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1" i="1"/>
  <c r="T203" i="1"/>
  <c r="T204" i="1"/>
  <c r="T206" i="1"/>
  <c r="T324" i="1"/>
  <c r="T207" i="1"/>
  <c r="T296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7" i="1"/>
  <c r="T248" i="1"/>
  <c r="T249" i="1"/>
  <c r="T250" i="1"/>
  <c r="T251" i="1"/>
  <c r="T252" i="1"/>
  <c r="T253" i="1"/>
  <c r="T254" i="1"/>
  <c r="T255" i="1"/>
  <c r="T257" i="1"/>
  <c r="T258" i="1"/>
  <c r="T259" i="1"/>
  <c r="T260" i="1"/>
  <c r="T261" i="1"/>
  <c r="T262" i="1"/>
  <c r="T264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8" i="1"/>
  <c r="T299" i="1"/>
  <c r="T300" i="1"/>
  <c r="T301" i="1"/>
  <c r="T302" i="1"/>
  <c r="T303" i="1"/>
  <c r="T304" i="1"/>
  <c r="T305" i="1"/>
  <c r="T306" i="1"/>
  <c r="T307" i="1"/>
  <c r="T308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5" i="1"/>
  <c r="T326" i="1"/>
  <c r="T327" i="1"/>
  <c r="T328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114" i="1"/>
  <c r="S44" i="1"/>
  <c r="S45" i="1"/>
  <c r="S46" i="1"/>
  <c r="S47" i="1"/>
  <c r="S48" i="1"/>
  <c r="S49" i="1"/>
  <c r="S50" i="1"/>
  <c r="S51" i="1"/>
  <c r="S263" i="1"/>
  <c r="S105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3" i="1"/>
  <c r="S94" i="1"/>
  <c r="S95" i="1"/>
  <c r="S96" i="1"/>
  <c r="S97" i="1"/>
  <c r="S98" i="1"/>
  <c r="S99" i="1"/>
  <c r="S100" i="1"/>
  <c r="S101" i="1"/>
  <c r="S102" i="1"/>
  <c r="S103" i="1"/>
  <c r="S113" i="1"/>
  <c r="S104" i="1"/>
  <c r="S106" i="1"/>
  <c r="S107" i="1"/>
  <c r="S108" i="1"/>
  <c r="S109" i="1"/>
  <c r="S110" i="1"/>
  <c r="S111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7" i="1"/>
  <c r="S168" i="1"/>
  <c r="S169" i="1"/>
  <c r="S170" i="1"/>
  <c r="S171" i="1"/>
  <c r="S172" i="1"/>
  <c r="S173" i="1"/>
  <c r="S174" i="1"/>
  <c r="S175" i="1"/>
  <c r="S176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1" i="1"/>
  <c r="S203" i="1"/>
  <c r="S204" i="1"/>
  <c r="S206" i="1"/>
  <c r="S324" i="1"/>
  <c r="S207" i="1"/>
  <c r="S296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7" i="1"/>
  <c r="S248" i="1"/>
  <c r="S249" i="1"/>
  <c r="S250" i="1"/>
  <c r="S251" i="1"/>
  <c r="S252" i="1"/>
  <c r="S253" i="1"/>
  <c r="S254" i="1"/>
  <c r="S255" i="1"/>
  <c r="S257" i="1"/>
  <c r="S258" i="1"/>
  <c r="S259" i="1"/>
  <c r="S260" i="1"/>
  <c r="S261" i="1"/>
  <c r="S262" i="1"/>
  <c r="S264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8" i="1"/>
  <c r="S299" i="1"/>
  <c r="S300" i="1"/>
  <c r="S301" i="1"/>
  <c r="S302" i="1"/>
  <c r="S303" i="1"/>
  <c r="S304" i="1"/>
  <c r="S305" i="1"/>
  <c r="S306" i="1"/>
  <c r="S307" i="1"/>
  <c r="S308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5" i="1"/>
  <c r="S326" i="1"/>
  <c r="S327" i="1"/>
  <c r="S328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114" i="1"/>
  <c r="R44" i="1"/>
  <c r="R45" i="1"/>
  <c r="R46" i="1"/>
  <c r="R47" i="1"/>
  <c r="R48" i="1"/>
  <c r="R49" i="1"/>
  <c r="R50" i="1"/>
  <c r="R51" i="1"/>
  <c r="R263" i="1"/>
  <c r="R105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3" i="1"/>
  <c r="R94" i="1"/>
  <c r="R95" i="1"/>
  <c r="R96" i="1"/>
  <c r="R97" i="1"/>
  <c r="R98" i="1"/>
  <c r="R99" i="1"/>
  <c r="R100" i="1"/>
  <c r="R101" i="1"/>
  <c r="R102" i="1"/>
  <c r="R103" i="1"/>
  <c r="R113" i="1"/>
  <c r="R104" i="1"/>
  <c r="R106" i="1"/>
  <c r="R107" i="1"/>
  <c r="R108" i="1"/>
  <c r="R109" i="1"/>
  <c r="R110" i="1"/>
  <c r="R111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7" i="1"/>
  <c r="R168" i="1"/>
  <c r="R169" i="1"/>
  <c r="R170" i="1"/>
  <c r="R171" i="1"/>
  <c r="R172" i="1"/>
  <c r="R173" i="1"/>
  <c r="R174" i="1"/>
  <c r="R175" i="1"/>
  <c r="R176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1" i="1"/>
  <c r="R203" i="1"/>
  <c r="R204" i="1"/>
  <c r="R206" i="1"/>
  <c r="R324" i="1"/>
  <c r="R207" i="1"/>
  <c r="R296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7" i="1"/>
  <c r="R248" i="1"/>
  <c r="R249" i="1"/>
  <c r="R250" i="1"/>
  <c r="R251" i="1"/>
  <c r="R252" i="1"/>
  <c r="R253" i="1"/>
  <c r="R254" i="1"/>
  <c r="R255" i="1"/>
  <c r="R257" i="1"/>
  <c r="R258" i="1"/>
  <c r="R259" i="1"/>
  <c r="R260" i="1"/>
  <c r="R261" i="1"/>
  <c r="R262" i="1"/>
  <c r="R264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8" i="1"/>
  <c r="R299" i="1"/>
  <c r="R300" i="1"/>
  <c r="R301" i="1"/>
  <c r="R302" i="1"/>
  <c r="R303" i="1"/>
  <c r="R304" i="1"/>
  <c r="R305" i="1"/>
  <c r="R306" i="1"/>
  <c r="R307" i="1"/>
  <c r="R308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5" i="1"/>
  <c r="R326" i="1"/>
  <c r="R327" i="1"/>
  <c r="R328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114" i="1"/>
  <c r="Q44" i="1"/>
  <c r="Q45" i="1"/>
  <c r="Q46" i="1"/>
  <c r="Q47" i="1"/>
  <c r="Q48" i="1"/>
  <c r="Q49" i="1"/>
  <c r="Q50" i="1"/>
  <c r="Q51" i="1"/>
  <c r="Q263" i="1"/>
  <c r="Q105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3" i="1"/>
  <c r="Q94" i="1"/>
  <c r="Q95" i="1"/>
  <c r="Q96" i="1"/>
  <c r="Q97" i="1"/>
  <c r="Q98" i="1"/>
  <c r="Q99" i="1"/>
  <c r="Q100" i="1"/>
  <c r="Q101" i="1"/>
  <c r="Q102" i="1"/>
  <c r="Q103" i="1"/>
  <c r="Q113" i="1"/>
  <c r="Q104" i="1"/>
  <c r="Q106" i="1"/>
  <c r="Q107" i="1"/>
  <c r="Q108" i="1"/>
  <c r="Q109" i="1"/>
  <c r="Q110" i="1"/>
  <c r="Q111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7" i="1"/>
  <c r="Q168" i="1"/>
  <c r="Q169" i="1"/>
  <c r="Q170" i="1"/>
  <c r="Q171" i="1"/>
  <c r="Q172" i="1"/>
  <c r="Q173" i="1"/>
  <c r="Q174" i="1"/>
  <c r="Q175" i="1"/>
  <c r="Q176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1" i="1"/>
  <c r="Q203" i="1"/>
  <c r="Q204" i="1"/>
  <c r="Q206" i="1"/>
  <c r="Q324" i="1"/>
  <c r="Q207" i="1"/>
  <c r="Q296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7" i="1"/>
  <c r="Q248" i="1"/>
  <c r="Q249" i="1"/>
  <c r="Q250" i="1"/>
  <c r="Q251" i="1"/>
  <c r="Q252" i="1"/>
  <c r="Q253" i="1"/>
  <c r="Q254" i="1"/>
  <c r="Q255" i="1"/>
  <c r="Q257" i="1"/>
  <c r="Q258" i="1"/>
  <c r="Q259" i="1"/>
  <c r="Q260" i="1"/>
  <c r="Q261" i="1"/>
  <c r="Q262" i="1"/>
  <c r="Q264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8" i="1"/>
  <c r="Q299" i="1"/>
  <c r="Q300" i="1"/>
  <c r="Q301" i="1"/>
  <c r="Q302" i="1"/>
  <c r="Q303" i="1"/>
  <c r="Q304" i="1"/>
  <c r="Q305" i="1"/>
  <c r="Q306" i="1"/>
  <c r="Q307" i="1"/>
  <c r="Q308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5" i="1"/>
  <c r="Q326" i="1"/>
  <c r="Q327" i="1"/>
  <c r="Q328" i="1"/>
  <c r="Q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114" i="1"/>
  <c r="P44" i="1"/>
  <c r="P45" i="1"/>
  <c r="P46" i="1"/>
  <c r="P47" i="1"/>
  <c r="P48" i="1"/>
  <c r="P49" i="1"/>
  <c r="P50" i="1"/>
  <c r="P51" i="1"/>
  <c r="P263" i="1"/>
  <c r="P105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3" i="1"/>
  <c r="P94" i="1"/>
  <c r="P95" i="1"/>
  <c r="P96" i="1"/>
  <c r="P97" i="1"/>
  <c r="P98" i="1"/>
  <c r="P99" i="1"/>
  <c r="P100" i="1"/>
  <c r="P101" i="1"/>
  <c r="P102" i="1"/>
  <c r="P103" i="1"/>
  <c r="P113" i="1"/>
  <c r="P104" i="1"/>
  <c r="P106" i="1"/>
  <c r="P107" i="1"/>
  <c r="P108" i="1"/>
  <c r="P109" i="1"/>
  <c r="P110" i="1"/>
  <c r="P111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7" i="1"/>
  <c r="P168" i="1"/>
  <c r="P169" i="1"/>
  <c r="P170" i="1"/>
  <c r="P171" i="1"/>
  <c r="P172" i="1"/>
  <c r="P173" i="1"/>
  <c r="P174" i="1"/>
  <c r="P175" i="1"/>
  <c r="P176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1" i="1"/>
  <c r="P203" i="1"/>
  <c r="P204" i="1"/>
  <c r="P206" i="1"/>
  <c r="P324" i="1"/>
  <c r="P207" i="1"/>
  <c r="P296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7" i="1"/>
  <c r="P248" i="1"/>
  <c r="P249" i="1"/>
  <c r="P250" i="1"/>
  <c r="P251" i="1"/>
  <c r="P252" i="1"/>
  <c r="P253" i="1"/>
  <c r="P254" i="1"/>
  <c r="P255" i="1"/>
  <c r="P257" i="1"/>
  <c r="P258" i="1"/>
  <c r="P259" i="1"/>
  <c r="P260" i="1"/>
  <c r="P261" i="1"/>
  <c r="P262" i="1"/>
  <c r="P264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8" i="1"/>
  <c r="P299" i="1"/>
  <c r="P300" i="1"/>
  <c r="P301" i="1"/>
  <c r="P302" i="1"/>
  <c r="P303" i="1"/>
  <c r="P304" i="1"/>
  <c r="P305" i="1"/>
  <c r="P306" i="1"/>
  <c r="P307" i="1"/>
  <c r="P308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5" i="1"/>
  <c r="P326" i="1"/>
  <c r="P327" i="1"/>
  <c r="P328" i="1"/>
  <c r="P7" i="1"/>
  <c r="W113" i="1"/>
  <c r="V113" i="1"/>
  <c r="MT113" i="1"/>
  <c r="MS113" i="1"/>
  <c r="MR113" i="1"/>
  <c r="MQ113" i="1"/>
  <c r="MP113" i="1"/>
  <c r="MO113" i="1"/>
  <c r="MN113" i="1"/>
  <c r="MM113" i="1"/>
  <c r="ML113" i="1"/>
  <c r="MK113" i="1"/>
  <c r="MJ113" i="1"/>
  <c r="MI113" i="1"/>
  <c r="MH113" i="1"/>
  <c r="MG113" i="1"/>
  <c r="MF113" i="1"/>
  <c r="ME113" i="1"/>
  <c r="MD113" i="1"/>
  <c r="LT113" i="1"/>
  <c r="LS113" i="1"/>
  <c r="LR113" i="1"/>
  <c r="LQ113" i="1"/>
  <c r="LP113" i="1"/>
  <c r="LO113" i="1"/>
  <c r="LN113" i="1"/>
  <c r="LM113" i="1"/>
  <c r="LL113" i="1"/>
  <c r="LK113" i="1"/>
  <c r="LJ113" i="1"/>
  <c r="LI113" i="1"/>
  <c r="LH113" i="1"/>
  <c r="LG113" i="1"/>
  <c r="LF113" i="1"/>
  <c r="LE113" i="1"/>
  <c r="LD113" i="1"/>
  <c r="KT113" i="1"/>
  <c r="KS113" i="1"/>
  <c r="KR113" i="1"/>
  <c r="KQ113" i="1"/>
  <c r="KP113" i="1"/>
  <c r="KO113" i="1"/>
  <c r="KN113" i="1"/>
  <c r="KM113" i="1"/>
  <c r="KL113" i="1"/>
  <c r="KK113" i="1"/>
  <c r="KJ113" i="1"/>
  <c r="KI113" i="1"/>
  <c r="KH113" i="1"/>
  <c r="KG113" i="1"/>
  <c r="KF113" i="1"/>
  <c r="KE113" i="1"/>
  <c r="KD113" i="1"/>
  <c r="JT113" i="1"/>
  <c r="JS113" i="1"/>
  <c r="JR113" i="1"/>
  <c r="JQ113" i="1"/>
  <c r="JP113" i="1"/>
  <c r="JO113" i="1"/>
  <c r="JN113" i="1"/>
  <c r="JM113" i="1"/>
  <c r="JL113" i="1"/>
  <c r="JK113" i="1"/>
  <c r="JJ113" i="1"/>
  <c r="JI113" i="1"/>
  <c r="JH113" i="1"/>
  <c r="JG113" i="1"/>
  <c r="JF113" i="1"/>
  <c r="JE113" i="1"/>
  <c r="JD113" i="1"/>
  <c r="IT113" i="1"/>
  <c r="IS113" i="1"/>
  <c r="IR113" i="1"/>
  <c r="IQ113" i="1"/>
  <c r="IP113" i="1"/>
  <c r="IO113" i="1"/>
  <c r="IN113" i="1"/>
  <c r="IM113" i="1"/>
  <c r="IL113" i="1"/>
  <c r="IK113" i="1"/>
  <c r="IJ113" i="1"/>
  <c r="II113" i="1"/>
  <c r="IH113" i="1"/>
  <c r="IG113" i="1"/>
  <c r="IF113" i="1"/>
  <c r="IE113" i="1"/>
  <c r="HU113" i="1"/>
  <c r="HT113" i="1"/>
  <c r="HS113" i="1"/>
  <c r="HR113" i="1"/>
  <c r="HQ113" i="1"/>
  <c r="HP113" i="1"/>
  <c r="HO113" i="1"/>
  <c r="HN113" i="1"/>
  <c r="HM113" i="1"/>
  <c r="HL113" i="1"/>
  <c r="HK113" i="1"/>
  <c r="HJ113" i="1"/>
  <c r="HI113" i="1"/>
  <c r="HH113" i="1"/>
  <c r="HG113" i="1"/>
  <c r="HF11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JD263" i="1"/>
  <c r="JE263" i="1"/>
  <c r="JF263" i="1"/>
  <c r="JG263" i="1"/>
  <c r="JH263" i="1"/>
  <c r="JI263" i="1"/>
  <c r="JJ263" i="1"/>
  <c r="JK263" i="1"/>
  <c r="JL263" i="1"/>
  <c r="JM263" i="1"/>
  <c r="JN263" i="1"/>
  <c r="JO263" i="1"/>
  <c r="JP263" i="1"/>
  <c r="JQ263" i="1"/>
  <c r="JR263" i="1"/>
  <c r="JS263" i="1"/>
  <c r="JT263" i="1"/>
  <c r="KD263" i="1"/>
  <c r="KE263" i="1"/>
  <c r="KF263" i="1"/>
  <c r="KG263" i="1"/>
  <c r="KH263" i="1"/>
  <c r="KI263" i="1"/>
  <c r="KJ263" i="1"/>
  <c r="KK263" i="1"/>
  <c r="KL263" i="1"/>
  <c r="KM263" i="1"/>
  <c r="KN263" i="1"/>
  <c r="KO263" i="1"/>
  <c r="KP263" i="1"/>
  <c r="KQ263" i="1"/>
  <c r="KR263" i="1"/>
  <c r="KS263" i="1"/>
  <c r="KT263" i="1"/>
  <c r="LD263" i="1"/>
  <c r="LE263" i="1"/>
  <c r="LF263" i="1"/>
  <c r="LG263" i="1"/>
  <c r="LH263" i="1"/>
  <c r="LI263" i="1"/>
  <c r="LJ263" i="1"/>
  <c r="LK263" i="1"/>
  <c r="LL263" i="1"/>
  <c r="LM263" i="1"/>
  <c r="LN263" i="1"/>
  <c r="LO263" i="1"/>
  <c r="LP263" i="1"/>
  <c r="LQ263" i="1"/>
  <c r="LR263" i="1"/>
  <c r="LS263" i="1"/>
  <c r="LT263" i="1"/>
  <c r="MD263" i="1"/>
  <c r="ME263" i="1"/>
  <c r="MF263" i="1"/>
  <c r="MG263" i="1"/>
  <c r="MH263" i="1"/>
  <c r="MI263" i="1"/>
  <c r="MJ263" i="1"/>
  <c r="MK263" i="1"/>
  <c r="ML263" i="1"/>
  <c r="MM263" i="1"/>
  <c r="MN263" i="1"/>
  <c r="MO263" i="1"/>
  <c r="MP263" i="1"/>
  <c r="MQ263" i="1"/>
  <c r="MR263" i="1"/>
  <c r="MS263" i="1"/>
  <c r="MT263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JD105" i="1"/>
  <c r="JE105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KD105" i="1"/>
  <c r="KE105" i="1"/>
  <c r="KF105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KS105" i="1"/>
  <c r="KT105" i="1"/>
  <c r="LD105" i="1"/>
  <c r="LE105" i="1"/>
  <c r="LF105" i="1"/>
  <c r="LG105" i="1"/>
  <c r="LH105" i="1"/>
  <c r="LI105" i="1"/>
  <c r="LJ105" i="1"/>
  <c r="LK105" i="1"/>
  <c r="LL105" i="1"/>
  <c r="LM105" i="1"/>
  <c r="LN105" i="1"/>
  <c r="LO105" i="1"/>
  <c r="LP105" i="1"/>
  <c r="LQ105" i="1"/>
  <c r="LR105" i="1"/>
  <c r="LS105" i="1"/>
  <c r="LT105" i="1"/>
  <c r="MD105" i="1"/>
  <c r="ME105" i="1"/>
  <c r="MF105" i="1"/>
  <c r="MG105" i="1"/>
  <c r="MH105" i="1"/>
  <c r="MI105" i="1"/>
  <c r="MJ105" i="1"/>
  <c r="MK105" i="1"/>
  <c r="ML105" i="1"/>
  <c r="MM105" i="1"/>
  <c r="MN105" i="1"/>
  <c r="MO105" i="1"/>
  <c r="MP105" i="1"/>
  <c r="MQ105" i="1"/>
  <c r="MR105" i="1"/>
  <c r="MS105" i="1"/>
  <c r="MT105" i="1"/>
  <c r="EN333" i="1"/>
  <c r="EM333" i="1"/>
  <c r="EL333" i="1"/>
  <c r="EF333" i="1"/>
  <c r="ED333" i="1"/>
  <c r="EC333" i="1"/>
  <c r="EB333" i="1"/>
  <c r="EA333" i="1"/>
  <c r="DZ333" i="1"/>
  <c r="DY333" i="1"/>
  <c r="BY353" i="1"/>
  <c r="BY354" i="1"/>
  <c r="CN333" i="1"/>
  <c r="CM333" i="1"/>
  <c r="CL333" i="1"/>
  <c r="CF333" i="1"/>
  <c r="CD333" i="1"/>
  <c r="CC333" i="1"/>
  <c r="CB333" i="1"/>
  <c r="CA333" i="1"/>
  <c r="BZ333" i="1"/>
  <c r="BY333" i="1"/>
  <c r="AN333" i="1"/>
  <c r="AM333" i="1"/>
  <c r="AL333" i="1"/>
  <c r="AF333" i="1"/>
  <c r="AD333" i="1"/>
  <c r="AB333" i="1"/>
  <c r="AA333" i="1"/>
  <c r="Z333" i="1"/>
  <c r="Y333" i="1"/>
  <c r="BO354" i="1"/>
  <c r="BN354" i="1"/>
  <c r="BM354" i="1"/>
  <c r="BL354" i="1"/>
  <c r="BF354" i="1"/>
  <c r="BD354" i="1"/>
  <c r="BC354" i="1"/>
  <c r="BB354" i="1"/>
  <c r="BA354" i="1"/>
  <c r="AZ354" i="1"/>
  <c r="AY354" i="1"/>
  <c r="BO353" i="1"/>
  <c r="BN353" i="1"/>
  <c r="BM353" i="1"/>
  <c r="BL353" i="1"/>
  <c r="BF353" i="1"/>
  <c r="BD353" i="1"/>
  <c r="BC353" i="1"/>
  <c r="BB353" i="1"/>
  <c r="BA353" i="1"/>
  <c r="AZ353" i="1"/>
  <c r="AY353" i="1"/>
  <c r="BN333" i="1"/>
  <c r="BM333" i="1"/>
  <c r="BL333" i="1"/>
  <c r="BF333" i="1"/>
  <c r="BD333" i="1"/>
  <c r="BC333" i="1"/>
  <c r="BB333" i="1"/>
  <c r="BA333" i="1"/>
  <c r="AZ333" i="1"/>
  <c r="AY333" i="1"/>
  <c r="CY333" i="1"/>
  <c r="CZ333" i="1"/>
  <c r="DA333" i="1"/>
  <c r="DB333" i="1"/>
  <c r="DC333" i="1"/>
  <c r="DD333" i="1"/>
  <c r="DF333" i="1"/>
  <c r="DL333" i="1"/>
  <c r="DM333" i="1"/>
  <c r="DN333" i="1"/>
  <c r="CY353" i="1"/>
  <c r="CY354" i="1"/>
  <c r="DA353" i="1"/>
  <c r="CZ353" i="1"/>
  <c r="EY333" i="1"/>
  <c r="EZ333" i="1"/>
  <c r="FA333" i="1"/>
  <c r="FB333" i="1"/>
  <c r="FC333" i="1"/>
  <c r="FD333" i="1"/>
  <c r="FF333" i="1"/>
  <c r="FL333" i="1"/>
  <c r="FM333" i="1"/>
  <c r="FN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HG3" i="1"/>
  <c r="HH3" i="1"/>
  <c r="HI3" i="1"/>
  <c r="HJ3" i="1"/>
  <c r="HK3" i="1"/>
  <c r="HL3" i="1"/>
  <c r="HM3" i="1"/>
  <c r="HN3" i="1"/>
  <c r="HO3" i="1"/>
  <c r="HP3" i="1"/>
  <c r="HQ3" i="1"/>
  <c r="HR3" i="1"/>
  <c r="HG4" i="1"/>
  <c r="HH4" i="1"/>
  <c r="HI4" i="1"/>
  <c r="HJ4" i="1"/>
  <c r="HK4" i="1"/>
  <c r="HL4" i="1"/>
  <c r="HM4" i="1"/>
  <c r="HN4" i="1"/>
  <c r="HO4" i="1"/>
  <c r="HP4" i="1"/>
  <c r="HQ4" i="1"/>
  <c r="HR4" i="1"/>
  <c r="HG5" i="1"/>
  <c r="HH5" i="1"/>
  <c r="HI5" i="1"/>
  <c r="HJ5" i="1"/>
  <c r="HK5" i="1"/>
  <c r="HL5" i="1"/>
  <c r="HM5" i="1"/>
  <c r="HN5" i="1"/>
  <c r="HO5" i="1"/>
  <c r="HP5" i="1"/>
  <c r="HQ5" i="1"/>
  <c r="HR5" i="1"/>
  <c r="HG6" i="1"/>
  <c r="HH6" i="1"/>
  <c r="HI6" i="1"/>
  <c r="HJ6" i="1"/>
  <c r="HK6" i="1"/>
  <c r="HL6" i="1"/>
  <c r="HM6" i="1"/>
  <c r="HN6" i="1"/>
  <c r="HO6" i="1"/>
  <c r="HP6" i="1"/>
  <c r="HQ6" i="1"/>
  <c r="HR6" i="1"/>
  <c r="HG7" i="1"/>
  <c r="HH7" i="1"/>
  <c r="HI7" i="1"/>
  <c r="HJ7" i="1"/>
  <c r="HK7" i="1"/>
  <c r="HL7" i="1"/>
  <c r="HM7" i="1"/>
  <c r="HN7" i="1"/>
  <c r="HO7" i="1"/>
  <c r="HP7" i="1"/>
  <c r="HQ7" i="1"/>
  <c r="HR7" i="1"/>
  <c r="HG8" i="1"/>
  <c r="HH8" i="1"/>
  <c r="HI8" i="1"/>
  <c r="HJ8" i="1"/>
  <c r="HK8" i="1"/>
  <c r="HL8" i="1"/>
  <c r="HM8" i="1"/>
  <c r="HN8" i="1"/>
  <c r="HO8" i="1"/>
  <c r="HP8" i="1"/>
  <c r="HQ8" i="1"/>
  <c r="HR8" i="1"/>
  <c r="HG9" i="1"/>
  <c r="HH9" i="1"/>
  <c r="HI9" i="1"/>
  <c r="HJ9" i="1"/>
  <c r="HK9" i="1"/>
  <c r="HL9" i="1"/>
  <c r="HM9" i="1"/>
  <c r="HN9" i="1"/>
  <c r="HO9" i="1"/>
  <c r="HP9" i="1"/>
  <c r="HQ9" i="1"/>
  <c r="HR9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G176" i="1"/>
  <c r="HH176" i="1"/>
  <c r="HI176" i="1"/>
  <c r="HJ176" i="1"/>
  <c r="HK176" i="1"/>
  <c r="HL176" i="1"/>
  <c r="HM176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G250" i="1"/>
  <c r="HH250" i="1"/>
  <c r="HI250" i="1"/>
  <c r="HJ250" i="1"/>
  <c r="HK250" i="1"/>
  <c r="HL250" i="1"/>
  <c r="HM250" i="1"/>
  <c r="HN250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G271" i="1"/>
  <c r="HH271" i="1"/>
  <c r="HI271" i="1"/>
  <c r="HJ271" i="1"/>
  <c r="HK271" i="1"/>
  <c r="HL271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G298" i="1"/>
  <c r="HH298" i="1"/>
  <c r="HI298" i="1"/>
  <c r="HJ298" i="1"/>
  <c r="HM298" i="1"/>
  <c r="HN298" i="1"/>
  <c r="HO298" i="1"/>
  <c r="HP298" i="1"/>
  <c r="HQ298" i="1"/>
  <c r="HR298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MD3" i="1"/>
  <c r="MD4" i="1"/>
  <c r="MD5" i="1"/>
  <c r="MD6" i="1"/>
  <c r="MD7" i="1"/>
  <c r="MD8" i="1"/>
  <c r="MD9" i="1"/>
  <c r="MD10" i="1"/>
  <c r="MD11" i="1"/>
  <c r="MD12" i="1"/>
  <c r="MD13" i="1"/>
  <c r="MD14" i="1"/>
  <c r="MD15" i="1"/>
  <c r="MD16" i="1"/>
  <c r="MD17" i="1"/>
  <c r="MD18" i="1"/>
  <c r="MD19" i="1"/>
  <c r="MD20" i="1"/>
  <c r="MD22" i="1"/>
  <c r="MD23" i="1"/>
  <c r="MD24" i="1"/>
  <c r="MD25" i="1"/>
  <c r="MD26" i="1"/>
  <c r="MD27" i="1"/>
  <c r="MD28" i="1"/>
  <c r="MD29" i="1"/>
  <c r="MD30" i="1"/>
  <c r="MD31" i="1"/>
  <c r="MD32" i="1"/>
  <c r="MD33" i="1"/>
  <c r="MD34" i="1"/>
  <c r="MD35" i="1"/>
  <c r="MD36" i="1"/>
  <c r="MD37" i="1"/>
  <c r="MD38" i="1"/>
  <c r="MD39" i="1"/>
  <c r="MD40" i="1"/>
  <c r="MD41" i="1"/>
  <c r="MD42" i="1"/>
  <c r="MD114" i="1"/>
  <c r="MD44" i="1"/>
  <c r="MD68" i="1"/>
  <c r="MD45" i="1"/>
  <c r="MD46" i="1"/>
  <c r="MD47" i="1"/>
  <c r="MD48" i="1"/>
  <c r="MD49" i="1"/>
  <c r="MD50" i="1"/>
  <c r="MD51" i="1"/>
  <c r="MD52" i="1"/>
  <c r="MD53" i="1"/>
  <c r="MD54" i="1"/>
  <c r="MD55" i="1"/>
  <c r="MD56" i="1"/>
  <c r="MD57" i="1"/>
  <c r="MD58" i="1"/>
  <c r="MD59" i="1"/>
  <c r="MD60" i="1"/>
  <c r="MD61" i="1"/>
  <c r="MD62" i="1"/>
  <c r="MD63" i="1"/>
  <c r="MD64" i="1"/>
  <c r="MD65" i="1"/>
  <c r="MD66" i="1"/>
  <c r="MD67" i="1"/>
  <c r="MD69" i="1"/>
  <c r="MD70" i="1"/>
  <c r="MD71" i="1"/>
  <c r="MD72" i="1"/>
  <c r="MD74" i="1"/>
  <c r="MD75" i="1"/>
  <c r="MD76" i="1"/>
  <c r="MD77" i="1"/>
  <c r="MD78" i="1"/>
  <c r="MD79" i="1"/>
  <c r="MD80" i="1"/>
  <c r="MD81" i="1"/>
  <c r="MD82" i="1"/>
  <c r="MD83" i="1"/>
  <c r="MD84" i="1"/>
  <c r="MD85" i="1"/>
  <c r="MD86" i="1"/>
  <c r="MD87" i="1"/>
  <c r="MD88" i="1"/>
  <c r="MD89" i="1"/>
  <c r="MD90" i="1"/>
  <c r="MD91" i="1"/>
  <c r="MD93" i="1"/>
  <c r="MD94" i="1"/>
  <c r="MD95" i="1"/>
  <c r="MD96" i="1"/>
  <c r="MD97" i="1"/>
  <c r="MD98" i="1"/>
  <c r="MD99" i="1"/>
  <c r="MD100" i="1"/>
  <c r="MD101" i="1"/>
  <c r="MD102" i="1"/>
  <c r="MD103" i="1"/>
  <c r="MD104" i="1"/>
  <c r="MD106" i="1"/>
  <c r="MD107" i="1"/>
  <c r="MD108" i="1"/>
  <c r="MD109" i="1"/>
  <c r="MD110" i="1"/>
  <c r="MD111" i="1"/>
  <c r="MD115" i="1"/>
  <c r="MD116" i="1"/>
  <c r="MD117" i="1"/>
  <c r="MD118" i="1"/>
  <c r="MD119" i="1"/>
  <c r="MD120" i="1"/>
  <c r="MD121" i="1"/>
  <c r="MD122" i="1"/>
  <c r="MD123" i="1"/>
  <c r="MD124" i="1"/>
  <c r="MD125" i="1"/>
  <c r="MD126" i="1"/>
  <c r="MD127" i="1"/>
  <c r="MD128" i="1"/>
  <c r="MD129" i="1"/>
  <c r="MD130" i="1"/>
  <c r="MD131" i="1"/>
  <c r="MD132" i="1"/>
  <c r="MD133" i="1"/>
  <c r="MD134" i="1"/>
  <c r="MD135" i="1"/>
  <c r="MD137" i="1"/>
  <c r="MD138" i="1"/>
  <c r="MD139" i="1"/>
  <c r="MD140" i="1"/>
  <c r="MD141" i="1"/>
  <c r="MD142" i="1"/>
  <c r="MD143" i="1"/>
  <c r="MD144" i="1"/>
  <c r="MD145" i="1"/>
  <c r="MD146" i="1"/>
  <c r="MD147" i="1"/>
  <c r="MD148" i="1"/>
  <c r="MD149" i="1"/>
  <c r="MD150" i="1"/>
  <c r="MD151" i="1"/>
  <c r="MD152" i="1"/>
  <c r="MD153" i="1"/>
  <c r="MD154" i="1"/>
  <c r="MD155" i="1"/>
  <c r="MD156" i="1"/>
  <c r="MD157" i="1"/>
  <c r="MD73" i="1"/>
  <c r="MD158" i="1"/>
  <c r="MD159" i="1"/>
  <c r="MD160" i="1"/>
  <c r="MD161" i="1"/>
  <c r="MD162" i="1"/>
  <c r="MD163" i="1"/>
  <c r="MD164" i="1"/>
  <c r="MD165" i="1"/>
  <c r="MD167" i="1"/>
  <c r="MD168" i="1"/>
  <c r="MD169" i="1"/>
  <c r="MD170" i="1"/>
  <c r="MD171" i="1"/>
  <c r="MD172" i="1"/>
  <c r="MD173" i="1"/>
  <c r="MD174" i="1"/>
  <c r="MD175" i="1"/>
  <c r="MD176" i="1"/>
  <c r="MD178" i="1"/>
  <c r="MD179" i="1"/>
  <c r="MD180" i="1"/>
  <c r="MD181" i="1"/>
  <c r="MD206" i="1"/>
  <c r="MD182" i="1"/>
  <c r="MD183" i="1"/>
  <c r="MD184" i="1"/>
  <c r="MD185" i="1"/>
  <c r="MD186" i="1"/>
  <c r="MD187" i="1"/>
  <c r="MD188" i="1"/>
  <c r="MD189" i="1"/>
  <c r="MD190" i="1"/>
  <c r="MD191" i="1"/>
  <c r="MD192" i="1"/>
  <c r="MD193" i="1"/>
  <c r="MD194" i="1"/>
  <c r="MD195" i="1"/>
  <c r="MD196" i="1"/>
  <c r="MD197" i="1"/>
  <c r="MD198" i="1"/>
  <c r="MD199" i="1"/>
  <c r="MD201" i="1"/>
  <c r="MD203" i="1"/>
  <c r="MD204" i="1"/>
  <c r="MD324" i="1"/>
  <c r="MD207" i="1"/>
  <c r="MD296" i="1"/>
  <c r="MD209" i="1"/>
  <c r="MD210" i="1"/>
  <c r="MD211" i="1"/>
  <c r="MD212" i="1"/>
  <c r="MD213" i="1"/>
  <c r="MD214" i="1"/>
  <c r="MD215" i="1"/>
  <c r="MD216" i="1"/>
  <c r="MD217" i="1"/>
  <c r="MD218" i="1"/>
  <c r="MD219" i="1"/>
  <c r="MD221" i="1"/>
  <c r="MD223" i="1"/>
  <c r="MD224" i="1"/>
  <c r="MD225" i="1"/>
  <c r="MD226" i="1"/>
  <c r="MD227" i="1"/>
  <c r="MD228" i="1"/>
  <c r="MD229" i="1"/>
  <c r="MD230" i="1"/>
  <c r="MD231" i="1"/>
  <c r="MD232" i="1"/>
  <c r="MD233" i="1"/>
  <c r="MD234" i="1"/>
  <c r="MD235" i="1"/>
  <c r="MD236" i="1"/>
  <c r="MD237" i="1"/>
  <c r="MD238" i="1"/>
  <c r="MD239" i="1"/>
  <c r="MD240" i="1"/>
  <c r="MD241" i="1"/>
  <c r="MD242" i="1"/>
  <c r="MD243" i="1"/>
  <c r="MD244" i="1"/>
  <c r="MD245" i="1"/>
  <c r="MD247" i="1"/>
  <c r="MD248" i="1"/>
  <c r="MD249" i="1"/>
  <c r="MD250" i="1"/>
  <c r="MD251" i="1"/>
  <c r="MD252" i="1"/>
  <c r="MD253" i="1"/>
  <c r="MD254" i="1"/>
  <c r="MD255" i="1"/>
  <c r="MD257" i="1"/>
  <c r="MD258" i="1"/>
  <c r="MD259" i="1"/>
  <c r="MD260" i="1"/>
  <c r="MD261" i="1"/>
  <c r="MD262" i="1"/>
  <c r="MD264" i="1"/>
  <c r="MD267" i="1"/>
  <c r="MD268" i="1"/>
  <c r="MD269" i="1"/>
  <c r="MD270" i="1"/>
  <c r="MD271" i="1"/>
  <c r="MD272" i="1"/>
  <c r="MD273" i="1"/>
  <c r="MD274" i="1"/>
  <c r="MD275" i="1"/>
  <c r="MD21" i="1"/>
  <c r="MD276" i="1"/>
  <c r="MD277" i="1"/>
  <c r="MD278" i="1"/>
  <c r="MD279" i="1"/>
  <c r="MD280" i="1"/>
  <c r="MD281" i="1"/>
  <c r="MD282" i="1"/>
  <c r="MD283" i="1"/>
  <c r="MD284" i="1"/>
  <c r="MD285" i="1"/>
  <c r="MD286" i="1"/>
  <c r="MD287" i="1"/>
  <c r="MD288" i="1"/>
  <c r="MD289" i="1"/>
  <c r="MD290" i="1"/>
  <c r="MD291" i="1"/>
  <c r="MD292" i="1"/>
  <c r="MD293" i="1"/>
  <c r="MD294" i="1"/>
  <c r="MD295" i="1"/>
  <c r="MD220" i="1"/>
  <c r="MD298" i="1"/>
  <c r="MD299" i="1"/>
  <c r="MD300" i="1"/>
  <c r="MD301" i="1"/>
  <c r="MD302" i="1"/>
  <c r="MD303" i="1"/>
  <c r="MD304" i="1"/>
  <c r="MD305" i="1"/>
  <c r="MD306" i="1"/>
  <c r="MD307" i="1"/>
  <c r="MD308" i="1"/>
  <c r="MD310" i="1"/>
  <c r="MD311" i="1"/>
  <c r="MD312" i="1"/>
  <c r="MD313" i="1"/>
  <c r="MD314" i="1"/>
  <c r="MD315" i="1"/>
  <c r="MD316" i="1"/>
  <c r="MD317" i="1"/>
  <c r="MD318" i="1"/>
  <c r="MD319" i="1"/>
  <c r="MD320" i="1"/>
  <c r="MD321" i="1"/>
  <c r="MD322" i="1"/>
  <c r="MD323" i="1"/>
  <c r="MD325" i="1"/>
  <c r="MD326" i="1"/>
  <c r="MD327" i="1"/>
  <c r="MD328" i="1"/>
  <c r="ME3" i="1"/>
  <c r="MF3" i="1"/>
  <c r="MG3" i="1"/>
  <c r="ME4" i="1"/>
  <c r="MF4" i="1"/>
  <c r="MG4" i="1"/>
  <c r="ME5" i="1"/>
  <c r="MF5" i="1"/>
  <c r="MG5" i="1"/>
  <c r="ME6" i="1"/>
  <c r="MF6" i="1"/>
  <c r="MG6" i="1"/>
  <c r="ME7" i="1"/>
  <c r="MF7" i="1"/>
  <c r="MG7" i="1"/>
  <c r="ME8" i="1"/>
  <c r="MF8" i="1"/>
  <c r="MG8" i="1"/>
  <c r="ME9" i="1"/>
  <c r="MF9" i="1"/>
  <c r="MG9" i="1"/>
  <c r="ME10" i="1"/>
  <c r="MF10" i="1"/>
  <c r="MG10" i="1"/>
  <c r="ME11" i="1"/>
  <c r="MF11" i="1"/>
  <c r="MG11" i="1"/>
  <c r="ME12" i="1"/>
  <c r="MF12" i="1"/>
  <c r="MG12" i="1"/>
  <c r="ME13" i="1"/>
  <c r="MF13" i="1"/>
  <c r="MG13" i="1"/>
  <c r="ME14" i="1"/>
  <c r="MF14" i="1"/>
  <c r="MG14" i="1"/>
  <c r="ME15" i="1"/>
  <c r="MF15" i="1"/>
  <c r="MG15" i="1"/>
  <c r="ME16" i="1"/>
  <c r="MF16" i="1"/>
  <c r="MG16" i="1"/>
  <c r="ME17" i="1"/>
  <c r="MF17" i="1"/>
  <c r="MG17" i="1"/>
  <c r="ME18" i="1"/>
  <c r="MF18" i="1"/>
  <c r="MG18" i="1"/>
  <c r="ME19" i="1"/>
  <c r="MF19" i="1"/>
  <c r="MG19" i="1"/>
  <c r="ME20" i="1"/>
  <c r="MF20" i="1"/>
  <c r="MG20" i="1"/>
  <c r="ME22" i="1"/>
  <c r="MF22" i="1"/>
  <c r="MG22" i="1"/>
  <c r="ME23" i="1"/>
  <c r="MF23" i="1"/>
  <c r="MG23" i="1"/>
  <c r="ME24" i="1"/>
  <c r="MF24" i="1"/>
  <c r="MG24" i="1"/>
  <c r="ME25" i="1"/>
  <c r="MF25" i="1"/>
  <c r="MG25" i="1"/>
  <c r="ME26" i="1"/>
  <c r="MF26" i="1"/>
  <c r="MG26" i="1"/>
  <c r="ME27" i="1"/>
  <c r="MF27" i="1"/>
  <c r="MG27" i="1"/>
  <c r="ME28" i="1"/>
  <c r="MF28" i="1"/>
  <c r="MG28" i="1"/>
  <c r="ME29" i="1"/>
  <c r="MF29" i="1"/>
  <c r="MG29" i="1"/>
  <c r="ME30" i="1"/>
  <c r="MF30" i="1"/>
  <c r="MG30" i="1"/>
  <c r="ME31" i="1"/>
  <c r="MF31" i="1"/>
  <c r="MG31" i="1"/>
  <c r="ME32" i="1"/>
  <c r="MF32" i="1"/>
  <c r="MG32" i="1"/>
  <c r="ME33" i="1"/>
  <c r="MF33" i="1"/>
  <c r="MG33" i="1"/>
  <c r="ME34" i="1"/>
  <c r="MF34" i="1"/>
  <c r="MG34" i="1"/>
  <c r="ME35" i="1"/>
  <c r="MF35" i="1"/>
  <c r="MG35" i="1"/>
  <c r="ME36" i="1"/>
  <c r="MF36" i="1"/>
  <c r="MG36" i="1"/>
  <c r="ME37" i="1"/>
  <c r="MF37" i="1"/>
  <c r="MG37" i="1"/>
  <c r="ME38" i="1"/>
  <c r="MF38" i="1"/>
  <c r="MG38" i="1"/>
  <c r="ME39" i="1"/>
  <c r="MF39" i="1"/>
  <c r="MG39" i="1"/>
  <c r="ME40" i="1"/>
  <c r="MF40" i="1"/>
  <c r="MG40" i="1"/>
  <c r="ME41" i="1"/>
  <c r="MF41" i="1"/>
  <c r="MG41" i="1"/>
  <c r="ME42" i="1"/>
  <c r="MF42" i="1"/>
  <c r="MG42" i="1"/>
  <c r="ME114" i="1"/>
  <c r="MF114" i="1"/>
  <c r="MG114" i="1"/>
  <c r="ME44" i="1"/>
  <c r="MF44" i="1"/>
  <c r="MG44" i="1"/>
  <c r="ME68" i="1"/>
  <c r="MF68" i="1"/>
  <c r="MG68" i="1"/>
  <c r="ME45" i="1"/>
  <c r="MF45" i="1"/>
  <c r="MG45" i="1"/>
  <c r="ME46" i="1"/>
  <c r="MF46" i="1"/>
  <c r="MG46" i="1"/>
  <c r="ME47" i="1"/>
  <c r="MF47" i="1"/>
  <c r="MG47" i="1"/>
  <c r="ME48" i="1"/>
  <c r="MF48" i="1"/>
  <c r="MG48" i="1"/>
  <c r="ME49" i="1"/>
  <c r="MF49" i="1"/>
  <c r="MG49" i="1"/>
  <c r="ME50" i="1"/>
  <c r="MF50" i="1"/>
  <c r="MG50" i="1"/>
  <c r="ME51" i="1"/>
  <c r="MF51" i="1"/>
  <c r="MG51" i="1"/>
  <c r="ME52" i="1"/>
  <c r="MF52" i="1"/>
  <c r="MG52" i="1"/>
  <c r="ME53" i="1"/>
  <c r="MF53" i="1"/>
  <c r="MG53" i="1"/>
  <c r="ME54" i="1"/>
  <c r="MF54" i="1"/>
  <c r="MG54" i="1"/>
  <c r="ME55" i="1"/>
  <c r="MF55" i="1"/>
  <c r="MG55" i="1"/>
  <c r="ME56" i="1"/>
  <c r="MF56" i="1"/>
  <c r="MG56" i="1"/>
  <c r="ME57" i="1"/>
  <c r="MF57" i="1"/>
  <c r="MG57" i="1"/>
  <c r="ME58" i="1"/>
  <c r="MF58" i="1"/>
  <c r="MG58" i="1"/>
  <c r="ME59" i="1"/>
  <c r="MF59" i="1"/>
  <c r="MG59" i="1"/>
  <c r="ME60" i="1"/>
  <c r="MF60" i="1"/>
  <c r="MG60" i="1"/>
  <c r="ME61" i="1"/>
  <c r="MF61" i="1"/>
  <c r="MG61" i="1"/>
  <c r="ME62" i="1"/>
  <c r="MF62" i="1"/>
  <c r="MG62" i="1"/>
  <c r="ME63" i="1"/>
  <c r="MF63" i="1"/>
  <c r="MG63" i="1"/>
  <c r="ME64" i="1"/>
  <c r="MF64" i="1"/>
  <c r="MG64" i="1"/>
  <c r="ME65" i="1"/>
  <c r="MF65" i="1"/>
  <c r="MG65" i="1"/>
  <c r="ME66" i="1"/>
  <c r="MF66" i="1"/>
  <c r="MG66" i="1"/>
  <c r="ME67" i="1"/>
  <c r="MF67" i="1"/>
  <c r="MG67" i="1"/>
  <c r="ME69" i="1"/>
  <c r="MF69" i="1"/>
  <c r="MG69" i="1"/>
  <c r="ME70" i="1"/>
  <c r="MF70" i="1"/>
  <c r="MG70" i="1"/>
  <c r="ME71" i="1"/>
  <c r="MF71" i="1"/>
  <c r="MG71" i="1"/>
  <c r="ME72" i="1"/>
  <c r="MF72" i="1"/>
  <c r="MG72" i="1"/>
  <c r="ME74" i="1"/>
  <c r="MF74" i="1"/>
  <c r="MG74" i="1"/>
  <c r="ME75" i="1"/>
  <c r="MF75" i="1"/>
  <c r="MG75" i="1"/>
  <c r="ME76" i="1"/>
  <c r="MF76" i="1"/>
  <c r="MG76" i="1"/>
  <c r="ME77" i="1"/>
  <c r="MF77" i="1"/>
  <c r="MG77" i="1"/>
  <c r="ME78" i="1"/>
  <c r="MF78" i="1"/>
  <c r="MG78" i="1"/>
  <c r="ME79" i="1"/>
  <c r="MF79" i="1"/>
  <c r="MG79" i="1"/>
  <c r="ME80" i="1"/>
  <c r="MF80" i="1"/>
  <c r="MG80" i="1"/>
  <c r="ME81" i="1"/>
  <c r="MF81" i="1"/>
  <c r="MG81" i="1"/>
  <c r="ME82" i="1"/>
  <c r="MF82" i="1"/>
  <c r="MG82" i="1"/>
  <c r="ME83" i="1"/>
  <c r="MF83" i="1"/>
  <c r="MG83" i="1"/>
  <c r="ME84" i="1"/>
  <c r="MF84" i="1"/>
  <c r="MG84" i="1"/>
  <c r="ME85" i="1"/>
  <c r="MF85" i="1"/>
  <c r="MG85" i="1"/>
  <c r="ME86" i="1"/>
  <c r="MF86" i="1"/>
  <c r="MG86" i="1"/>
  <c r="ME87" i="1"/>
  <c r="MF87" i="1"/>
  <c r="MG87" i="1"/>
  <c r="ME88" i="1"/>
  <c r="MF88" i="1"/>
  <c r="MG88" i="1"/>
  <c r="ME89" i="1"/>
  <c r="MF89" i="1"/>
  <c r="MG89" i="1"/>
  <c r="ME90" i="1"/>
  <c r="MF90" i="1"/>
  <c r="MG90" i="1"/>
  <c r="ME91" i="1"/>
  <c r="MF91" i="1"/>
  <c r="MG91" i="1"/>
  <c r="ME93" i="1"/>
  <c r="MF93" i="1"/>
  <c r="MG93" i="1"/>
  <c r="ME94" i="1"/>
  <c r="MF94" i="1"/>
  <c r="MG94" i="1"/>
  <c r="ME95" i="1"/>
  <c r="MF95" i="1"/>
  <c r="MG95" i="1"/>
  <c r="ME96" i="1"/>
  <c r="MF96" i="1"/>
  <c r="MG96" i="1"/>
  <c r="ME97" i="1"/>
  <c r="MF97" i="1"/>
  <c r="MG97" i="1"/>
  <c r="ME98" i="1"/>
  <c r="MF98" i="1"/>
  <c r="MG98" i="1"/>
  <c r="ME99" i="1"/>
  <c r="MF99" i="1"/>
  <c r="MG99" i="1"/>
  <c r="ME100" i="1"/>
  <c r="MF100" i="1"/>
  <c r="MG100" i="1"/>
  <c r="ME101" i="1"/>
  <c r="MF101" i="1"/>
  <c r="MG101" i="1"/>
  <c r="ME102" i="1"/>
  <c r="MF102" i="1"/>
  <c r="MG102" i="1"/>
  <c r="ME103" i="1"/>
  <c r="MF103" i="1"/>
  <c r="MG103" i="1"/>
  <c r="ME104" i="1"/>
  <c r="MF104" i="1"/>
  <c r="MG104" i="1"/>
  <c r="ME106" i="1"/>
  <c r="MF106" i="1"/>
  <c r="MG106" i="1"/>
  <c r="ME107" i="1"/>
  <c r="MF107" i="1"/>
  <c r="MG107" i="1"/>
  <c r="ME108" i="1"/>
  <c r="MF108" i="1"/>
  <c r="MG108" i="1"/>
  <c r="ME109" i="1"/>
  <c r="MF109" i="1"/>
  <c r="MG109" i="1"/>
  <c r="ME110" i="1"/>
  <c r="MF110" i="1"/>
  <c r="MG110" i="1"/>
  <c r="ME111" i="1"/>
  <c r="MF111" i="1"/>
  <c r="MG111" i="1"/>
  <c r="ME115" i="1"/>
  <c r="MF115" i="1"/>
  <c r="MG115" i="1"/>
  <c r="ME116" i="1"/>
  <c r="MF116" i="1"/>
  <c r="MG116" i="1"/>
  <c r="ME117" i="1"/>
  <c r="MF117" i="1"/>
  <c r="MG117" i="1"/>
  <c r="ME118" i="1"/>
  <c r="MF118" i="1"/>
  <c r="MG118" i="1"/>
  <c r="ME119" i="1"/>
  <c r="MF119" i="1"/>
  <c r="MG119" i="1"/>
  <c r="ME120" i="1"/>
  <c r="MF120" i="1"/>
  <c r="MG120" i="1"/>
  <c r="ME121" i="1"/>
  <c r="MF121" i="1"/>
  <c r="MG121" i="1"/>
  <c r="ME122" i="1"/>
  <c r="MF122" i="1"/>
  <c r="MG122" i="1"/>
  <c r="ME123" i="1"/>
  <c r="MF123" i="1"/>
  <c r="MG123" i="1"/>
  <c r="ME124" i="1"/>
  <c r="MF124" i="1"/>
  <c r="MG124" i="1"/>
  <c r="ME125" i="1"/>
  <c r="MF125" i="1"/>
  <c r="MG125" i="1"/>
  <c r="ME126" i="1"/>
  <c r="MF126" i="1"/>
  <c r="MG126" i="1"/>
  <c r="ME127" i="1"/>
  <c r="MF127" i="1"/>
  <c r="MG127" i="1"/>
  <c r="ME128" i="1"/>
  <c r="MF128" i="1"/>
  <c r="MG128" i="1"/>
  <c r="ME129" i="1"/>
  <c r="MF129" i="1"/>
  <c r="MG129" i="1"/>
  <c r="ME130" i="1"/>
  <c r="MF130" i="1"/>
  <c r="MG130" i="1"/>
  <c r="ME131" i="1"/>
  <c r="MF131" i="1"/>
  <c r="MG131" i="1"/>
  <c r="ME132" i="1"/>
  <c r="MF132" i="1"/>
  <c r="MG132" i="1"/>
  <c r="ME133" i="1"/>
  <c r="MF133" i="1"/>
  <c r="MG133" i="1"/>
  <c r="ME134" i="1"/>
  <c r="MF134" i="1"/>
  <c r="MG134" i="1"/>
  <c r="ME135" i="1"/>
  <c r="MF135" i="1"/>
  <c r="MG135" i="1"/>
  <c r="ME137" i="1"/>
  <c r="MF137" i="1"/>
  <c r="MG137" i="1"/>
  <c r="ME138" i="1"/>
  <c r="MF138" i="1"/>
  <c r="MG138" i="1"/>
  <c r="ME139" i="1"/>
  <c r="MF139" i="1"/>
  <c r="MG139" i="1"/>
  <c r="ME140" i="1"/>
  <c r="MF140" i="1"/>
  <c r="MG140" i="1"/>
  <c r="ME141" i="1"/>
  <c r="MF141" i="1"/>
  <c r="MG141" i="1"/>
  <c r="ME142" i="1"/>
  <c r="MF142" i="1"/>
  <c r="MG142" i="1"/>
  <c r="ME143" i="1"/>
  <c r="MF143" i="1"/>
  <c r="MG143" i="1"/>
  <c r="ME144" i="1"/>
  <c r="MF144" i="1"/>
  <c r="MG144" i="1"/>
  <c r="ME145" i="1"/>
  <c r="MF145" i="1"/>
  <c r="MG145" i="1"/>
  <c r="ME146" i="1"/>
  <c r="MF146" i="1"/>
  <c r="MG146" i="1"/>
  <c r="ME147" i="1"/>
  <c r="MF147" i="1"/>
  <c r="MG147" i="1"/>
  <c r="ME148" i="1"/>
  <c r="MF148" i="1"/>
  <c r="MG148" i="1"/>
  <c r="ME149" i="1"/>
  <c r="MF149" i="1"/>
  <c r="MG149" i="1"/>
  <c r="ME150" i="1"/>
  <c r="MF150" i="1"/>
  <c r="MG150" i="1"/>
  <c r="ME151" i="1"/>
  <c r="MF151" i="1"/>
  <c r="MG151" i="1"/>
  <c r="ME152" i="1"/>
  <c r="MF152" i="1"/>
  <c r="MG152" i="1"/>
  <c r="ME153" i="1"/>
  <c r="MF153" i="1"/>
  <c r="MG153" i="1"/>
  <c r="ME154" i="1"/>
  <c r="MF154" i="1"/>
  <c r="MG154" i="1"/>
  <c r="ME155" i="1"/>
  <c r="MF155" i="1"/>
  <c r="MG155" i="1"/>
  <c r="ME156" i="1"/>
  <c r="MF156" i="1"/>
  <c r="MG156" i="1"/>
  <c r="ME157" i="1"/>
  <c r="MF157" i="1"/>
  <c r="MG157" i="1"/>
  <c r="ME73" i="1"/>
  <c r="MF73" i="1"/>
  <c r="MG73" i="1"/>
  <c r="ME158" i="1"/>
  <c r="MF158" i="1"/>
  <c r="MG158" i="1"/>
  <c r="ME159" i="1"/>
  <c r="MF159" i="1"/>
  <c r="MG159" i="1"/>
  <c r="ME160" i="1"/>
  <c r="MF160" i="1"/>
  <c r="MG160" i="1"/>
  <c r="ME161" i="1"/>
  <c r="MF161" i="1"/>
  <c r="MG161" i="1"/>
  <c r="ME162" i="1"/>
  <c r="MF162" i="1"/>
  <c r="MG162" i="1"/>
  <c r="ME163" i="1"/>
  <c r="MF163" i="1"/>
  <c r="MG163" i="1"/>
  <c r="ME164" i="1"/>
  <c r="MF164" i="1"/>
  <c r="MG164" i="1"/>
  <c r="ME165" i="1"/>
  <c r="MF165" i="1"/>
  <c r="MG165" i="1"/>
  <c r="ME167" i="1"/>
  <c r="MF167" i="1"/>
  <c r="MG167" i="1"/>
  <c r="ME168" i="1"/>
  <c r="MF168" i="1"/>
  <c r="MG168" i="1"/>
  <c r="ME169" i="1"/>
  <c r="MF169" i="1"/>
  <c r="MG169" i="1"/>
  <c r="ME170" i="1"/>
  <c r="MF170" i="1"/>
  <c r="MG170" i="1"/>
  <c r="ME171" i="1"/>
  <c r="MF171" i="1"/>
  <c r="MG171" i="1"/>
  <c r="ME172" i="1"/>
  <c r="MF172" i="1"/>
  <c r="MG172" i="1"/>
  <c r="ME173" i="1"/>
  <c r="MF173" i="1"/>
  <c r="MG173" i="1"/>
  <c r="ME174" i="1"/>
  <c r="MF174" i="1"/>
  <c r="MG174" i="1"/>
  <c r="ME175" i="1"/>
  <c r="MF175" i="1"/>
  <c r="MG175" i="1"/>
  <c r="ME176" i="1"/>
  <c r="MF176" i="1"/>
  <c r="MG176" i="1"/>
  <c r="ME178" i="1"/>
  <c r="MF178" i="1"/>
  <c r="MG178" i="1"/>
  <c r="ME179" i="1"/>
  <c r="MF179" i="1"/>
  <c r="MG179" i="1"/>
  <c r="ME180" i="1"/>
  <c r="MF180" i="1"/>
  <c r="MG180" i="1"/>
  <c r="ME181" i="1"/>
  <c r="MF181" i="1"/>
  <c r="MG181" i="1"/>
  <c r="ME206" i="1"/>
  <c r="MF206" i="1"/>
  <c r="MG206" i="1"/>
  <c r="ME182" i="1"/>
  <c r="MF182" i="1"/>
  <c r="MG182" i="1"/>
  <c r="ME183" i="1"/>
  <c r="MF183" i="1"/>
  <c r="MG183" i="1"/>
  <c r="ME184" i="1"/>
  <c r="MF184" i="1"/>
  <c r="MG184" i="1"/>
  <c r="ME185" i="1"/>
  <c r="MF185" i="1"/>
  <c r="MG185" i="1"/>
  <c r="ME186" i="1"/>
  <c r="MF186" i="1"/>
  <c r="MG186" i="1"/>
  <c r="ME187" i="1"/>
  <c r="MF187" i="1"/>
  <c r="MG187" i="1"/>
  <c r="ME188" i="1"/>
  <c r="MF188" i="1"/>
  <c r="MG188" i="1"/>
  <c r="ME189" i="1"/>
  <c r="MF189" i="1"/>
  <c r="MG189" i="1"/>
  <c r="ME190" i="1"/>
  <c r="MF190" i="1"/>
  <c r="MG190" i="1"/>
  <c r="ME191" i="1"/>
  <c r="MF191" i="1"/>
  <c r="MG191" i="1"/>
  <c r="ME192" i="1"/>
  <c r="MF192" i="1"/>
  <c r="MG192" i="1"/>
  <c r="ME193" i="1"/>
  <c r="MF193" i="1"/>
  <c r="MG193" i="1"/>
  <c r="ME194" i="1"/>
  <c r="MF194" i="1"/>
  <c r="MG194" i="1"/>
  <c r="ME195" i="1"/>
  <c r="MF195" i="1"/>
  <c r="MG195" i="1"/>
  <c r="ME196" i="1"/>
  <c r="MF196" i="1"/>
  <c r="MG196" i="1"/>
  <c r="ME197" i="1"/>
  <c r="MF197" i="1"/>
  <c r="MG197" i="1"/>
  <c r="ME198" i="1"/>
  <c r="MF198" i="1"/>
  <c r="MG198" i="1"/>
  <c r="ME199" i="1"/>
  <c r="MF199" i="1"/>
  <c r="MG199" i="1"/>
  <c r="ME201" i="1"/>
  <c r="MF201" i="1"/>
  <c r="MG201" i="1"/>
  <c r="ME203" i="1"/>
  <c r="MF203" i="1"/>
  <c r="MG203" i="1"/>
  <c r="ME204" i="1"/>
  <c r="MF204" i="1"/>
  <c r="MG204" i="1"/>
  <c r="ME324" i="1"/>
  <c r="MF324" i="1"/>
  <c r="MG324" i="1"/>
  <c r="ME207" i="1"/>
  <c r="MF207" i="1"/>
  <c r="MG207" i="1"/>
  <c r="ME296" i="1"/>
  <c r="MF296" i="1"/>
  <c r="MG296" i="1"/>
  <c r="ME209" i="1"/>
  <c r="MF209" i="1"/>
  <c r="MG209" i="1"/>
  <c r="ME210" i="1"/>
  <c r="MF210" i="1"/>
  <c r="MG210" i="1"/>
  <c r="ME211" i="1"/>
  <c r="MF211" i="1"/>
  <c r="MG211" i="1"/>
  <c r="ME212" i="1"/>
  <c r="MF212" i="1"/>
  <c r="MG212" i="1"/>
  <c r="ME213" i="1"/>
  <c r="MF213" i="1"/>
  <c r="MG213" i="1"/>
  <c r="ME214" i="1"/>
  <c r="MF214" i="1"/>
  <c r="MG214" i="1"/>
  <c r="ME215" i="1"/>
  <c r="MF215" i="1"/>
  <c r="MG215" i="1"/>
  <c r="ME216" i="1"/>
  <c r="MF216" i="1"/>
  <c r="MG216" i="1"/>
  <c r="ME217" i="1"/>
  <c r="MF217" i="1"/>
  <c r="MG217" i="1"/>
  <c r="ME218" i="1"/>
  <c r="MF218" i="1"/>
  <c r="MG218" i="1"/>
  <c r="ME219" i="1"/>
  <c r="MF219" i="1"/>
  <c r="MG219" i="1"/>
  <c r="ME221" i="1"/>
  <c r="MF221" i="1"/>
  <c r="MG221" i="1"/>
  <c r="ME223" i="1"/>
  <c r="MF223" i="1"/>
  <c r="MG223" i="1"/>
  <c r="ME224" i="1"/>
  <c r="MF224" i="1"/>
  <c r="MG224" i="1"/>
  <c r="ME225" i="1"/>
  <c r="MF225" i="1"/>
  <c r="MG225" i="1"/>
  <c r="ME226" i="1"/>
  <c r="MF226" i="1"/>
  <c r="MG226" i="1"/>
  <c r="ME227" i="1"/>
  <c r="MF227" i="1"/>
  <c r="MG227" i="1"/>
  <c r="ME228" i="1"/>
  <c r="MF228" i="1"/>
  <c r="MG228" i="1"/>
  <c r="ME229" i="1"/>
  <c r="MF229" i="1"/>
  <c r="MG229" i="1"/>
  <c r="ME230" i="1"/>
  <c r="MF230" i="1"/>
  <c r="MG230" i="1"/>
  <c r="ME231" i="1"/>
  <c r="MF231" i="1"/>
  <c r="MG231" i="1"/>
  <c r="ME232" i="1"/>
  <c r="MF232" i="1"/>
  <c r="MG232" i="1"/>
  <c r="ME233" i="1"/>
  <c r="MF233" i="1"/>
  <c r="MG233" i="1"/>
  <c r="ME234" i="1"/>
  <c r="MF234" i="1"/>
  <c r="MG234" i="1"/>
  <c r="ME235" i="1"/>
  <c r="MF235" i="1"/>
  <c r="MG235" i="1"/>
  <c r="ME236" i="1"/>
  <c r="MF236" i="1"/>
  <c r="MG236" i="1"/>
  <c r="ME237" i="1"/>
  <c r="MF237" i="1"/>
  <c r="MG237" i="1"/>
  <c r="ME238" i="1"/>
  <c r="MF238" i="1"/>
  <c r="MG238" i="1"/>
  <c r="ME239" i="1"/>
  <c r="MF239" i="1"/>
  <c r="MG239" i="1"/>
  <c r="ME240" i="1"/>
  <c r="MF240" i="1"/>
  <c r="MG240" i="1"/>
  <c r="ME241" i="1"/>
  <c r="MF241" i="1"/>
  <c r="MG241" i="1"/>
  <c r="ME242" i="1"/>
  <c r="MF242" i="1"/>
  <c r="MG242" i="1"/>
  <c r="ME243" i="1"/>
  <c r="MF243" i="1"/>
  <c r="MG243" i="1"/>
  <c r="ME244" i="1"/>
  <c r="MF244" i="1"/>
  <c r="MG244" i="1"/>
  <c r="ME245" i="1"/>
  <c r="MF245" i="1"/>
  <c r="MG245" i="1"/>
  <c r="ME247" i="1"/>
  <c r="MF247" i="1"/>
  <c r="MG247" i="1"/>
  <c r="ME248" i="1"/>
  <c r="MF248" i="1"/>
  <c r="MG248" i="1"/>
  <c r="ME249" i="1"/>
  <c r="MF249" i="1"/>
  <c r="MG249" i="1"/>
  <c r="ME250" i="1"/>
  <c r="MF250" i="1"/>
  <c r="MG250" i="1"/>
  <c r="ME251" i="1"/>
  <c r="MF251" i="1"/>
  <c r="MG251" i="1"/>
  <c r="ME252" i="1"/>
  <c r="MF252" i="1"/>
  <c r="MG252" i="1"/>
  <c r="ME253" i="1"/>
  <c r="MF253" i="1"/>
  <c r="MG253" i="1"/>
  <c r="ME254" i="1"/>
  <c r="MF254" i="1"/>
  <c r="MG254" i="1"/>
  <c r="ME255" i="1"/>
  <c r="MF255" i="1"/>
  <c r="MG255" i="1"/>
  <c r="ME257" i="1"/>
  <c r="MF257" i="1"/>
  <c r="MG257" i="1"/>
  <c r="ME258" i="1"/>
  <c r="MF258" i="1"/>
  <c r="MG258" i="1"/>
  <c r="ME259" i="1"/>
  <c r="MF259" i="1"/>
  <c r="MG259" i="1"/>
  <c r="ME260" i="1"/>
  <c r="MF260" i="1"/>
  <c r="MG260" i="1"/>
  <c r="ME261" i="1"/>
  <c r="MF261" i="1"/>
  <c r="MG261" i="1"/>
  <c r="ME262" i="1"/>
  <c r="MF262" i="1"/>
  <c r="MG262" i="1"/>
  <c r="ME264" i="1"/>
  <c r="MF264" i="1"/>
  <c r="MG264" i="1"/>
  <c r="ME267" i="1"/>
  <c r="MF267" i="1"/>
  <c r="MG267" i="1"/>
  <c r="ME268" i="1"/>
  <c r="MF268" i="1"/>
  <c r="MG268" i="1"/>
  <c r="ME269" i="1"/>
  <c r="MF269" i="1"/>
  <c r="MG269" i="1"/>
  <c r="ME270" i="1"/>
  <c r="MF270" i="1"/>
  <c r="MG270" i="1"/>
  <c r="ME271" i="1"/>
  <c r="MF271" i="1"/>
  <c r="MG271" i="1"/>
  <c r="ME272" i="1"/>
  <c r="MF272" i="1"/>
  <c r="MG272" i="1"/>
  <c r="ME273" i="1"/>
  <c r="MF273" i="1"/>
  <c r="MG273" i="1"/>
  <c r="ME274" i="1"/>
  <c r="MF274" i="1"/>
  <c r="MG274" i="1"/>
  <c r="ME275" i="1"/>
  <c r="MF275" i="1"/>
  <c r="MG275" i="1"/>
  <c r="ME21" i="1"/>
  <c r="MF21" i="1"/>
  <c r="MG21" i="1"/>
  <c r="ME276" i="1"/>
  <c r="MF276" i="1"/>
  <c r="MG276" i="1"/>
  <c r="ME277" i="1"/>
  <c r="MF277" i="1"/>
  <c r="MG277" i="1"/>
  <c r="ME278" i="1"/>
  <c r="MF278" i="1"/>
  <c r="MG278" i="1"/>
  <c r="ME279" i="1"/>
  <c r="MF279" i="1"/>
  <c r="MG279" i="1"/>
  <c r="ME280" i="1"/>
  <c r="MF280" i="1"/>
  <c r="MG280" i="1"/>
  <c r="ME281" i="1"/>
  <c r="MF281" i="1"/>
  <c r="MG281" i="1"/>
  <c r="ME282" i="1"/>
  <c r="MF282" i="1"/>
  <c r="MG282" i="1"/>
  <c r="ME283" i="1"/>
  <c r="MF283" i="1"/>
  <c r="MG283" i="1"/>
  <c r="ME284" i="1"/>
  <c r="MF284" i="1"/>
  <c r="MG284" i="1"/>
  <c r="ME285" i="1"/>
  <c r="MF285" i="1"/>
  <c r="MG285" i="1"/>
  <c r="ME286" i="1"/>
  <c r="MF286" i="1"/>
  <c r="MG286" i="1"/>
  <c r="ME287" i="1"/>
  <c r="MF287" i="1"/>
  <c r="MG287" i="1"/>
  <c r="ME288" i="1"/>
  <c r="MF288" i="1"/>
  <c r="MG288" i="1"/>
  <c r="ME289" i="1"/>
  <c r="MF289" i="1"/>
  <c r="MG289" i="1"/>
  <c r="ME290" i="1"/>
  <c r="MF290" i="1"/>
  <c r="MG290" i="1"/>
  <c r="ME291" i="1"/>
  <c r="MF291" i="1"/>
  <c r="MG291" i="1"/>
  <c r="ME292" i="1"/>
  <c r="MF292" i="1"/>
  <c r="MG292" i="1"/>
  <c r="ME293" i="1"/>
  <c r="MF293" i="1"/>
  <c r="MG293" i="1"/>
  <c r="ME294" i="1"/>
  <c r="MF294" i="1"/>
  <c r="MG294" i="1"/>
  <c r="ME295" i="1"/>
  <c r="MF295" i="1"/>
  <c r="MG295" i="1"/>
  <c r="ME220" i="1"/>
  <c r="MF220" i="1"/>
  <c r="MG220" i="1"/>
  <c r="ME298" i="1"/>
  <c r="MF298" i="1"/>
  <c r="MG298" i="1"/>
  <c r="ME299" i="1"/>
  <c r="MF299" i="1"/>
  <c r="MG299" i="1"/>
  <c r="ME300" i="1"/>
  <c r="MF300" i="1"/>
  <c r="MG300" i="1"/>
  <c r="ME301" i="1"/>
  <c r="MF301" i="1"/>
  <c r="MG301" i="1"/>
  <c r="ME302" i="1"/>
  <c r="MF302" i="1"/>
  <c r="MG302" i="1"/>
  <c r="ME303" i="1"/>
  <c r="MF303" i="1"/>
  <c r="MG303" i="1"/>
  <c r="ME304" i="1"/>
  <c r="MF304" i="1"/>
  <c r="MG304" i="1"/>
  <c r="ME305" i="1"/>
  <c r="MF305" i="1"/>
  <c r="MG305" i="1"/>
  <c r="ME306" i="1"/>
  <c r="MF306" i="1"/>
  <c r="MG306" i="1"/>
  <c r="ME307" i="1"/>
  <c r="MF307" i="1"/>
  <c r="MG307" i="1"/>
  <c r="ME308" i="1"/>
  <c r="MF308" i="1"/>
  <c r="MG308" i="1"/>
  <c r="ME310" i="1"/>
  <c r="MF310" i="1"/>
  <c r="MG310" i="1"/>
  <c r="ME311" i="1"/>
  <c r="MF311" i="1"/>
  <c r="MG311" i="1"/>
  <c r="ME312" i="1"/>
  <c r="MF312" i="1"/>
  <c r="MG312" i="1"/>
  <c r="ME313" i="1"/>
  <c r="MF313" i="1"/>
  <c r="MG313" i="1"/>
  <c r="ME314" i="1"/>
  <c r="MF314" i="1"/>
  <c r="MG314" i="1"/>
  <c r="ME315" i="1"/>
  <c r="MF315" i="1"/>
  <c r="MG315" i="1"/>
  <c r="ME316" i="1"/>
  <c r="MF316" i="1"/>
  <c r="MG316" i="1"/>
  <c r="ME317" i="1"/>
  <c r="MF317" i="1"/>
  <c r="MG317" i="1"/>
  <c r="ME318" i="1"/>
  <c r="MF318" i="1"/>
  <c r="MG318" i="1"/>
  <c r="ME319" i="1"/>
  <c r="MF319" i="1"/>
  <c r="MG319" i="1"/>
  <c r="ME320" i="1"/>
  <c r="MF320" i="1"/>
  <c r="MG320" i="1"/>
  <c r="ME321" i="1"/>
  <c r="MF321" i="1"/>
  <c r="MG321" i="1"/>
  <c r="ME322" i="1"/>
  <c r="MF322" i="1"/>
  <c r="MG322" i="1"/>
  <c r="ME323" i="1"/>
  <c r="MF323" i="1"/>
  <c r="MG323" i="1"/>
  <c r="ME325" i="1"/>
  <c r="MF325" i="1"/>
  <c r="MG325" i="1"/>
  <c r="ME326" i="1"/>
  <c r="MF326" i="1"/>
  <c r="MG326" i="1"/>
  <c r="ME327" i="1"/>
  <c r="MF327" i="1"/>
  <c r="MG327" i="1"/>
  <c r="ME328" i="1"/>
  <c r="MF328" i="1"/>
  <c r="MG328" i="1"/>
  <c r="MD2" i="1"/>
  <c r="ME2" i="1"/>
  <c r="MF2" i="1"/>
  <c r="LE3" i="1"/>
  <c r="LF3" i="1"/>
  <c r="LG3" i="1"/>
  <c r="LE4" i="1"/>
  <c r="LF4" i="1"/>
  <c r="LG4" i="1"/>
  <c r="LE5" i="1"/>
  <c r="LF5" i="1"/>
  <c r="LG5" i="1"/>
  <c r="LE6" i="1"/>
  <c r="LF6" i="1"/>
  <c r="LG6" i="1"/>
  <c r="LE7" i="1"/>
  <c r="LF7" i="1"/>
  <c r="LG7" i="1"/>
  <c r="LE8" i="1"/>
  <c r="LF8" i="1"/>
  <c r="LG8" i="1"/>
  <c r="LE9" i="1"/>
  <c r="LF9" i="1"/>
  <c r="LG9" i="1"/>
  <c r="LE10" i="1"/>
  <c r="LF10" i="1"/>
  <c r="LG10" i="1"/>
  <c r="LE11" i="1"/>
  <c r="LF11" i="1"/>
  <c r="LG11" i="1"/>
  <c r="LE12" i="1"/>
  <c r="LF12" i="1"/>
  <c r="LG12" i="1"/>
  <c r="LE13" i="1"/>
  <c r="LF13" i="1"/>
  <c r="LG13" i="1"/>
  <c r="LE14" i="1"/>
  <c r="LF14" i="1"/>
  <c r="LG14" i="1"/>
  <c r="LE15" i="1"/>
  <c r="LF15" i="1"/>
  <c r="LG15" i="1"/>
  <c r="LE16" i="1"/>
  <c r="LF16" i="1"/>
  <c r="LG16" i="1"/>
  <c r="LE17" i="1"/>
  <c r="LF17" i="1"/>
  <c r="LG17" i="1"/>
  <c r="LE18" i="1"/>
  <c r="LF18" i="1"/>
  <c r="LG18" i="1"/>
  <c r="LE19" i="1"/>
  <c r="LF19" i="1"/>
  <c r="LG19" i="1"/>
  <c r="LE20" i="1"/>
  <c r="LF20" i="1"/>
  <c r="LG20" i="1"/>
  <c r="LE22" i="1"/>
  <c r="LF22" i="1"/>
  <c r="LG22" i="1"/>
  <c r="LE23" i="1"/>
  <c r="LF23" i="1"/>
  <c r="LG23" i="1"/>
  <c r="LE24" i="1"/>
  <c r="LF24" i="1"/>
  <c r="LG24" i="1"/>
  <c r="LE25" i="1"/>
  <c r="LF25" i="1"/>
  <c r="LG25" i="1"/>
  <c r="LE26" i="1"/>
  <c r="LF26" i="1"/>
  <c r="LG26" i="1"/>
  <c r="LE27" i="1"/>
  <c r="LF27" i="1"/>
  <c r="LG27" i="1"/>
  <c r="LE28" i="1"/>
  <c r="LF28" i="1"/>
  <c r="LG28" i="1"/>
  <c r="LE29" i="1"/>
  <c r="LF29" i="1"/>
  <c r="LG29" i="1"/>
  <c r="LE30" i="1"/>
  <c r="LF30" i="1"/>
  <c r="LG30" i="1"/>
  <c r="LE31" i="1"/>
  <c r="LF31" i="1"/>
  <c r="LG31" i="1"/>
  <c r="LE32" i="1"/>
  <c r="LF32" i="1"/>
  <c r="LG32" i="1"/>
  <c r="LE33" i="1"/>
  <c r="LF33" i="1"/>
  <c r="LG33" i="1"/>
  <c r="LE34" i="1"/>
  <c r="LF34" i="1"/>
  <c r="LG34" i="1"/>
  <c r="LE35" i="1"/>
  <c r="LF35" i="1"/>
  <c r="LG35" i="1"/>
  <c r="LE36" i="1"/>
  <c r="LF36" i="1"/>
  <c r="LG36" i="1"/>
  <c r="LE37" i="1"/>
  <c r="LF37" i="1"/>
  <c r="LG37" i="1"/>
  <c r="LE38" i="1"/>
  <c r="LF38" i="1"/>
  <c r="LG38" i="1"/>
  <c r="LE39" i="1"/>
  <c r="LF39" i="1"/>
  <c r="LG39" i="1"/>
  <c r="LE40" i="1"/>
  <c r="LF40" i="1"/>
  <c r="LG40" i="1"/>
  <c r="LE41" i="1"/>
  <c r="LF41" i="1"/>
  <c r="LG41" i="1"/>
  <c r="LE42" i="1"/>
  <c r="LF42" i="1"/>
  <c r="LG42" i="1"/>
  <c r="LE114" i="1"/>
  <c r="LF114" i="1"/>
  <c r="LG114" i="1"/>
  <c r="LE44" i="1"/>
  <c r="LF44" i="1"/>
  <c r="LG44" i="1"/>
  <c r="LE68" i="1"/>
  <c r="LF68" i="1"/>
  <c r="LG68" i="1"/>
  <c r="LE45" i="1"/>
  <c r="LF45" i="1"/>
  <c r="LG45" i="1"/>
  <c r="LE46" i="1"/>
  <c r="LF46" i="1"/>
  <c r="LG46" i="1"/>
  <c r="LE47" i="1"/>
  <c r="LF47" i="1"/>
  <c r="LG47" i="1"/>
  <c r="LE48" i="1"/>
  <c r="LF48" i="1"/>
  <c r="LG48" i="1"/>
  <c r="LE49" i="1"/>
  <c r="LF49" i="1"/>
  <c r="LG49" i="1"/>
  <c r="LE50" i="1"/>
  <c r="LF50" i="1"/>
  <c r="LG50" i="1"/>
  <c r="LE51" i="1"/>
  <c r="LF51" i="1"/>
  <c r="LG51" i="1"/>
  <c r="LE52" i="1"/>
  <c r="LF52" i="1"/>
  <c r="LG52" i="1"/>
  <c r="LE53" i="1"/>
  <c r="LF53" i="1"/>
  <c r="LG53" i="1"/>
  <c r="LE54" i="1"/>
  <c r="LF54" i="1"/>
  <c r="LG54" i="1"/>
  <c r="LE55" i="1"/>
  <c r="LF55" i="1"/>
  <c r="LG55" i="1"/>
  <c r="LE56" i="1"/>
  <c r="LF56" i="1"/>
  <c r="LG56" i="1"/>
  <c r="LE57" i="1"/>
  <c r="LF57" i="1"/>
  <c r="LG57" i="1"/>
  <c r="LE58" i="1"/>
  <c r="LF58" i="1"/>
  <c r="LG58" i="1"/>
  <c r="LE59" i="1"/>
  <c r="LF59" i="1"/>
  <c r="LG59" i="1"/>
  <c r="LE60" i="1"/>
  <c r="LF60" i="1"/>
  <c r="LG60" i="1"/>
  <c r="LE61" i="1"/>
  <c r="LF61" i="1"/>
  <c r="LG61" i="1"/>
  <c r="LE62" i="1"/>
  <c r="LF62" i="1"/>
  <c r="LG62" i="1"/>
  <c r="LE63" i="1"/>
  <c r="LF63" i="1"/>
  <c r="LG63" i="1"/>
  <c r="LE64" i="1"/>
  <c r="LF64" i="1"/>
  <c r="LG64" i="1"/>
  <c r="LE65" i="1"/>
  <c r="LF65" i="1"/>
  <c r="LG65" i="1"/>
  <c r="LE66" i="1"/>
  <c r="LF66" i="1"/>
  <c r="LG66" i="1"/>
  <c r="LE67" i="1"/>
  <c r="LF67" i="1"/>
  <c r="LG67" i="1"/>
  <c r="LE69" i="1"/>
  <c r="LF69" i="1"/>
  <c r="LG69" i="1"/>
  <c r="LE70" i="1"/>
  <c r="LF70" i="1"/>
  <c r="LG70" i="1"/>
  <c r="LE71" i="1"/>
  <c r="LF71" i="1"/>
  <c r="LG71" i="1"/>
  <c r="LE72" i="1"/>
  <c r="LF72" i="1"/>
  <c r="LG72" i="1"/>
  <c r="LE74" i="1"/>
  <c r="LF74" i="1"/>
  <c r="LG74" i="1"/>
  <c r="LE75" i="1"/>
  <c r="LF75" i="1"/>
  <c r="LG75" i="1"/>
  <c r="LE76" i="1"/>
  <c r="LF76" i="1"/>
  <c r="LG76" i="1"/>
  <c r="LE77" i="1"/>
  <c r="LF77" i="1"/>
  <c r="LG77" i="1"/>
  <c r="LE78" i="1"/>
  <c r="LF78" i="1"/>
  <c r="LG78" i="1"/>
  <c r="LE79" i="1"/>
  <c r="LF79" i="1"/>
  <c r="LG79" i="1"/>
  <c r="LE80" i="1"/>
  <c r="LF80" i="1"/>
  <c r="LG80" i="1"/>
  <c r="LE81" i="1"/>
  <c r="LF81" i="1"/>
  <c r="LG81" i="1"/>
  <c r="LE82" i="1"/>
  <c r="LF82" i="1"/>
  <c r="LG82" i="1"/>
  <c r="LE83" i="1"/>
  <c r="LF83" i="1"/>
  <c r="LG83" i="1"/>
  <c r="LE84" i="1"/>
  <c r="LF84" i="1"/>
  <c r="LG84" i="1"/>
  <c r="LE85" i="1"/>
  <c r="LF85" i="1"/>
  <c r="LG85" i="1"/>
  <c r="LE86" i="1"/>
  <c r="LF86" i="1"/>
  <c r="LG86" i="1"/>
  <c r="LE87" i="1"/>
  <c r="LF87" i="1"/>
  <c r="LG87" i="1"/>
  <c r="LE88" i="1"/>
  <c r="LF88" i="1"/>
  <c r="LG88" i="1"/>
  <c r="LE89" i="1"/>
  <c r="LF89" i="1"/>
  <c r="LG89" i="1"/>
  <c r="LE90" i="1"/>
  <c r="LF90" i="1"/>
  <c r="LG90" i="1"/>
  <c r="LE91" i="1"/>
  <c r="LF91" i="1"/>
  <c r="LG91" i="1"/>
  <c r="LE93" i="1"/>
  <c r="LF93" i="1"/>
  <c r="LG93" i="1"/>
  <c r="LE94" i="1"/>
  <c r="LF94" i="1"/>
  <c r="LG94" i="1"/>
  <c r="LE95" i="1"/>
  <c r="LF95" i="1"/>
  <c r="LG95" i="1"/>
  <c r="LE96" i="1"/>
  <c r="LF96" i="1"/>
  <c r="LG96" i="1"/>
  <c r="LE97" i="1"/>
  <c r="LF97" i="1"/>
  <c r="LG97" i="1"/>
  <c r="LE98" i="1"/>
  <c r="LF98" i="1"/>
  <c r="LG98" i="1"/>
  <c r="LE99" i="1"/>
  <c r="LF99" i="1"/>
  <c r="LG99" i="1"/>
  <c r="LE100" i="1"/>
  <c r="LF100" i="1"/>
  <c r="LG100" i="1"/>
  <c r="LE101" i="1"/>
  <c r="LF101" i="1"/>
  <c r="LG101" i="1"/>
  <c r="LE102" i="1"/>
  <c r="LF102" i="1"/>
  <c r="LG102" i="1"/>
  <c r="LE103" i="1"/>
  <c r="LF103" i="1"/>
  <c r="LG103" i="1"/>
  <c r="LE104" i="1"/>
  <c r="LF104" i="1"/>
  <c r="LG104" i="1"/>
  <c r="LE106" i="1"/>
  <c r="LF106" i="1"/>
  <c r="LG106" i="1"/>
  <c r="LE107" i="1"/>
  <c r="LF107" i="1"/>
  <c r="LG107" i="1"/>
  <c r="LE108" i="1"/>
  <c r="LF108" i="1"/>
  <c r="LG108" i="1"/>
  <c r="LE109" i="1"/>
  <c r="LF109" i="1"/>
  <c r="LG109" i="1"/>
  <c r="LE110" i="1"/>
  <c r="LF110" i="1"/>
  <c r="LG110" i="1"/>
  <c r="LE111" i="1"/>
  <c r="LF111" i="1"/>
  <c r="LG111" i="1"/>
  <c r="LE115" i="1"/>
  <c r="LF115" i="1"/>
  <c r="LG115" i="1"/>
  <c r="LE116" i="1"/>
  <c r="LF116" i="1"/>
  <c r="LG116" i="1"/>
  <c r="LE117" i="1"/>
  <c r="LF117" i="1"/>
  <c r="LG117" i="1"/>
  <c r="LE118" i="1"/>
  <c r="LF118" i="1"/>
  <c r="LG118" i="1"/>
  <c r="LE119" i="1"/>
  <c r="LF119" i="1"/>
  <c r="LG119" i="1"/>
  <c r="LE120" i="1"/>
  <c r="LF120" i="1"/>
  <c r="LG120" i="1"/>
  <c r="LE121" i="1"/>
  <c r="LF121" i="1"/>
  <c r="LG121" i="1"/>
  <c r="LE122" i="1"/>
  <c r="LF122" i="1"/>
  <c r="LG122" i="1"/>
  <c r="LE123" i="1"/>
  <c r="LF123" i="1"/>
  <c r="LG123" i="1"/>
  <c r="LE124" i="1"/>
  <c r="LF124" i="1"/>
  <c r="LG124" i="1"/>
  <c r="LE125" i="1"/>
  <c r="LF125" i="1"/>
  <c r="LG125" i="1"/>
  <c r="LE126" i="1"/>
  <c r="LF126" i="1"/>
  <c r="LG126" i="1"/>
  <c r="LE127" i="1"/>
  <c r="LF127" i="1"/>
  <c r="LG127" i="1"/>
  <c r="LE128" i="1"/>
  <c r="LF128" i="1"/>
  <c r="LG128" i="1"/>
  <c r="LE129" i="1"/>
  <c r="LF129" i="1"/>
  <c r="LG129" i="1"/>
  <c r="LE130" i="1"/>
  <c r="LF130" i="1"/>
  <c r="LG130" i="1"/>
  <c r="LE131" i="1"/>
  <c r="LF131" i="1"/>
  <c r="LG131" i="1"/>
  <c r="LE132" i="1"/>
  <c r="LF132" i="1"/>
  <c r="LG132" i="1"/>
  <c r="LE133" i="1"/>
  <c r="LF133" i="1"/>
  <c r="LG133" i="1"/>
  <c r="LE134" i="1"/>
  <c r="LF134" i="1"/>
  <c r="LG134" i="1"/>
  <c r="LE135" i="1"/>
  <c r="LF135" i="1"/>
  <c r="LG135" i="1"/>
  <c r="LE137" i="1"/>
  <c r="LF137" i="1"/>
  <c r="LG137" i="1"/>
  <c r="LE138" i="1"/>
  <c r="LF138" i="1"/>
  <c r="LG138" i="1"/>
  <c r="LE139" i="1"/>
  <c r="LF139" i="1"/>
  <c r="LG139" i="1"/>
  <c r="LE140" i="1"/>
  <c r="LF140" i="1"/>
  <c r="LG140" i="1"/>
  <c r="LE141" i="1"/>
  <c r="LF141" i="1"/>
  <c r="LG141" i="1"/>
  <c r="LE142" i="1"/>
  <c r="LF142" i="1"/>
  <c r="LG142" i="1"/>
  <c r="LE143" i="1"/>
  <c r="LF143" i="1"/>
  <c r="LG143" i="1"/>
  <c r="LE144" i="1"/>
  <c r="LF144" i="1"/>
  <c r="LG144" i="1"/>
  <c r="LE145" i="1"/>
  <c r="LF145" i="1"/>
  <c r="LG145" i="1"/>
  <c r="LE146" i="1"/>
  <c r="LF146" i="1"/>
  <c r="LG146" i="1"/>
  <c r="LE147" i="1"/>
  <c r="LF147" i="1"/>
  <c r="LG147" i="1"/>
  <c r="LE148" i="1"/>
  <c r="LF148" i="1"/>
  <c r="LG148" i="1"/>
  <c r="LE149" i="1"/>
  <c r="LF149" i="1"/>
  <c r="LG149" i="1"/>
  <c r="LE150" i="1"/>
  <c r="LF150" i="1"/>
  <c r="LG150" i="1"/>
  <c r="LE151" i="1"/>
  <c r="LF151" i="1"/>
  <c r="LG151" i="1"/>
  <c r="LE152" i="1"/>
  <c r="LF152" i="1"/>
  <c r="LG152" i="1"/>
  <c r="LE153" i="1"/>
  <c r="LF153" i="1"/>
  <c r="LG153" i="1"/>
  <c r="LE154" i="1"/>
  <c r="LF154" i="1"/>
  <c r="LG154" i="1"/>
  <c r="LE155" i="1"/>
  <c r="LF155" i="1"/>
  <c r="LG155" i="1"/>
  <c r="LE156" i="1"/>
  <c r="LF156" i="1"/>
  <c r="LG156" i="1"/>
  <c r="LE157" i="1"/>
  <c r="LF157" i="1"/>
  <c r="LG157" i="1"/>
  <c r="LE73" i="1"/>
  <c r="LF73" i="1"/>
  <c r="LG73" i="1"/>
  <c r="LE158" i="1"/>
  <c r="LF158" i="1"/>
  <c r="LG158" i="1"/>
  <c r="LE159" i="1"/>
  <c r="LF159" i="1"/>
  <c r="LG159" i="1"/>
  <c r="LE160" i="1"/>
  <c r="LF160" i="1"/>
  <c r="LG160" i="1"/>
  <c r="LE161" i="1"/>
  <c r="LF161" i="1"/>
  <c r="LG161" i="1"/>
  <c r="LE162" i="1"/>
  <c r="LF162" i="1"/>
  <c r="LG162" i="1"/>
  <c r="LE163" i="1"/>
  <c r="LF163" i="1"/>
  <c r="LG163" i="1"/>
  <c r="LE164" i="1"/>
  <c r="LF164" i="1"/>
  <c r="LG164" i="1"/>
  <c r="LE165" i="1"/>
  <c r="LF165" i="1"/>
  <c r="LG165" i="1"/>
  <c r="LE167" i="1"/>
  <c r="LF167" i="1"/>
  <c r="LG167" i="1"/>
  <c r="LE168" i="1"/>
  <c r="LF168" i="1"/>
  <c r="LG168" i="1"/>
  <c r="LE169" i="1"/>
  <c r="LF169" i="1"/>
  <c r="LG169" i="1"/>
  <c r="LE170" i="1"/>
  <c r="LF170" i="1"/>
  <c r="LG170" i="1"/>
  <c r="LE171" i="1"/>
  <c r="LF171" i="1"/>
  <c r="LG171" i="1"/>
  <c r="LE172" i="1"/>
  <c r="LF172" i="1"/>
  <c r="LG172" i="1"/>
  <c r="LE173" i="1"/>
  <c r="LF173" i="1"/>
  <c r="LG173" i="1"/>
  <c r="LE174" i="1"/>
  <c r="LF174" i="1"/>
  <c r="LG174" i="1"/>
  <c r="LE175" i="1"/>
  <c r="LF175" i="1"/>
  <c r="LG175" i="1"/>
  <c r="LE176" i="1"/>
  <c r="LF176" i="1"/>
  <c r="LG176" i="1"/>
  <c r="LE178" i="1"/>
  <c r="LF178" i="1"/>
  <c r="LG178" i="1"/>
  <c r="LE179" i="1"/>
  <c r="LF179" i="1"/>
  <c r="LG179" i="1"/>
  <c r="LE180" i="1"/>
  <c r="LF180" i="1"/>
  <c r="LG180" i="1"/>
  <c r="LE181" i="1"/>
  <c r="LF181" i="1"/>
  <c r="LG181" i="1"/>
  <c r="LE206" i="1"/>
  <c r="LF206" i="1"/>
  <c r="LG206" i="1"/>
  <c r="LE182" i="1"/>
  <c r="LF182" i="1"/>
  <c r="LG182" i="1"/>
  <c r="LE183" i="1"/>
  <c r="LF183" i="1"/>
  <c r="LG183" i="1"/>
  <c r="LE184" i="1"/>
  <c r="LF184" i="1"/>
  <c r="LG184" i="1"/>
  <c r="LE185" i="1"/>
  <c r="LF185" i="1"/>
  <c r="LG185" i="1"/>
  <c r="LE186" i="1"/>
  <c r="LF186" i="1"/>
  <c r="LG186" i="1"/>
  <c r="LE187" i="1"/>
  <c r="LF187" i="1"/>
  <c r="LG187" i="1"/>
  <c r="LE188" i="1"/>
  <c r="LF188" i="1"/>
  <c r="LG188" i="1"/>
  <c r="LE189" i="1"/>
  <c r="LF189" i="1"/>
  <c r="LG189" i="1"/>
  <c r="LE190" i="1"/>
  <c r="LF190" i="1"/>
  <c r="LG190" i="1"/>
  <c r="LE191" i="1"/>
  <c r="LF191" i="1"/>
  <c r="LG191" i="1"/>
  <c r="LE192" i="1"/>
  <c r="LF192" i="1"/>
  <c r="LG192" i="1"/>
  <c r="LE193" i="1"/>
  <c r="LF193" i="1"/>
  <c r="LG193" i="1"/>
  <c r="LE194" i="1"/>
  <c r="LF194" i="1"/>
  <c r="LG194" i="1"/>
  <c r="LE195" i="1"/>
  <c r="LF195" i="1"/>
  <c r="LG195" i="1"/>
  <c r="LE196" i="1"/>
  <c r="LF196" i="1"/>
  <c r="LG196" i="1"/>
  <c r="LE197" i="1"/>
  <c r="LF197" i="1"/>
  <c r="LG197" i="1"/>
  <c r="LE198" i="1"/>
  <c r="LF198" i="1"/>
  <c r="LG198" i="1"/>
  <c r="LE199" i="1"/>
  <c r="LF199" i="1"/>
  <c r="LG199" i="1"/>
  <c r="LE201" i="1"/>
  <c r="LF201" i="1"/>
  <c r="LG201" i="1"/>
  <c r="LE203" i="1"/>
  <c r="LF203" i="1"/>
  <c r="LG203" i="1"/>
  <c r="LE204" i="1"/>
  <c r="LF204" i="1"/>
  <c r="LG204" i="1"/>
  <c r="LE324" i="1"/>
  <c r="LF324" i="1"/>
  <c r="LG324" i="1"/>
  <c r="LE207" i="1"/>
  <c r="LF207" i="1"/>
  <c r="LG207" i="1"/>
  <c r="LE296" i="1"/>
  <c r="LF296" i="1"/>
  <c r="LG296" i="1"/>
  <c r="LE209" i="1"/>
  <c r="LF209" i="1"/>
  <c r="LG209" i="1"/>
  <c r="LE210" i="1"/>
  <c r="LF210" i="1"/>
  <c r="LG210" i="1"/>
  <c r="LE211" i="1"/>
  <c r="LF211" i="1"/>
  <c r="LG211" i="1"/>
  <c r="LE212" i="1"/>
  <c r="LF212" i="1"/>
  <c r="LG212" i="1"/>
  <c r="LE213" i="1"/>
  <c r="LF213" i="1"/>
  <c r="LG213" i="1"/>
  <c r="LE214" i="1"/>
  <c r="LF214" i="1"/>
  <c r="LG214" i="1"/>
  <c r="LE215" i="1"/>
  <c r="LF215" i="1"/>
  <c r="LG215" i="1"/>
  <c r="LE216" i="1"/>
  <c r="LF216" i="1"/>
  <c r="LG216" i="1"/>
  <c r="LE217" i="1"/>
  <c r="LF217" i="1"/>
  <c r="LG217" i="1"/>
  <c r="LE218" i="1"/>
  <c r="LF218" i="1"/>
  <c r="LG218" i="1"/>
  <c r="LE219" i="1"/>
  <c r="LF219" i="1"/>
  <c r="LG219" i="1"/>
  <c r="LE221" i="1"/>
  <c r="LF221" i="1"/>
  <c r="LG221" i="1"/>
  <c r="LE223" i="1"/>
  <c r="LF223" i="1"/>
  <c r="LG223" i="1"/>
  <c r="LE224" i="1"/>
  <c r="LF224" i="1"/>
  <c r="LG224" i="1"/>
  <c r="LE225" i="1"/>
  <c r="LF225" i="1"/>
  <c r="LG225" i="1"/>
  <c r="LE226" i="1"/>
  <c r="LF226" i="1"/>
  <c r="LG226" i="1"/>
  <c r="LE227" i="1"/>
  <c r="LF227" i="1"/>
  <c r="LG227" i="1"/>
  <c r="LE228" i="1"/>
  <c r="LF228" i="1"/>
  <c r="LG228" i="1"/>
  <c r="LE229" i="1"/>
  <c r="LF229" i="1"/>
  <c r="LG229" i="1"/>
  <c r="LE230" i="1"/>
  <c r="LF230" i="1"/>
  <c r="LG230" i="1"/>
  <c r="LE231" i="1"/>
  <c r="LF231" i="1"/>
  <c r="LG231" i="1"/>
  <c r="LE232" i="1"/>
  <c r="LF232" i="1"/>
  <c r="LG232" i="1"/>
  <c r="LE233" i="1"/>
  <c r="LF233" i="1"/>
  <c r="LG233" i="1"/>
  <c r="LE234" i="1"/>
  <c r="LF234" i="1"/>
  <c r="LG234" i="1"/>
  <c r="LE235" i="1"/>
  <c r="LF235" i="1"/>
  <c r="LG235" i="1"/>
  <c r="LE236" i="1"/>
  <c r="LF236" i="1"/>
  <c r="LG236" i="1"/>
  <c r="LE237" i="1"/>
  <c r="LF237" i="1"/>
  <c r="LG237" i="1"/>
  <c r="LE238" i="1"/>
  <c r="LF238" i="1"/>
  <c r="LG238" i="1"/>
  <c r="LE239" i="1"/>
  <c r="LF239" i="1"/>
  <c r="LG239" i="1"/>
  <c r="LE240" i="1"/>
  <c r="LF240" i="1"/>
  <c r="LG240" i="1"/>
  <c r="LE241" i="1"/>
  <c r="LF241" i="1"/>
  <c r="LG241" i="1"/>
  <c r="LE242" i="1"/>
  <c r="LF242" i="1"/>
  <c r="LG242" i="1"/>
  <c r="LE243" i="1"/>
  <c r="LF243" i="1"/>
  <c r="LG243" i="1"/>
  <c r="LE244" i="1"/>
  <c r="LF244" i="1"/>
  <c r="LG244" i="1"/>
  <c r="LE245" i="1"/>
  <c r="LF245" i="1"/>
  <c r="LG245" i="1"/>
  <c r="LE247" i="1"/>
  <c r="LF247" i="1"/>
  <c r="LG247" i="1"/>
  <c r="LE248" i="1"/>
  <c r="LF248" i="1"/>
  <c r="LG248" i="1"/>
  <c r="LE249" i="1"/>
  <c r="LF249" i="1"/>
  <c r="LG249" i="1"/>
  <c r="LE250" i="1"/>
  <c r="LF250" i="1"/>
  <c r="LG250" i="1"/>
  <c r="LE251" i="1"/>
  <c r="LF251" i="1"/>
  <c r="LG251" i="1"/>
  <c r="LE252" i="1"/>
  <c r="LF252" i="1"/>
  <c r="LG252" i="1"/>
  <c r="LE253" i="1"/>
  <c r="LF253" i="1"/>
  <c r="LG253" i="1"/>
  <c r="LE254" i="1"/>
  <c r="LF254" i="1"/>
  <c r="LG254" i="1"/>
  <c r="LE255" i="1"/>
  <c r="LF255" i="1"/>
  <c r="LG255" i="1"/>
  <c r="LE257" i="1"/>
  <c r="LF257" i="1"/>
  <c r="LG257" i="1"/>
  <c r="LE258" i="1"/>
  <c r="LF258" i="1"/>
  <c r="LG258" i="1"/>
  <c r="LE259" i="1"/>
  <c r="LF259" i="1"/>
  <c r="LG259" i="1"/>
  <c r="LE260" i="1"/>
  <c r="LF260" i="1"/>
  <c r="LG260" i="1"/>
  <c r="LE261" i="1"/>
  <c r="LF261" i="1"/>
  <c r="LG261" i="1"/>
  <c r="LE262" i="1"/>
  <c r="LF262" i="1"/>
  <c r="LG262" i="1"/>
  <c r="LE264" i="1"/>
  <c r="LF264" i="1"/>
  <c r="LG264" i="1"/>
  <c r="LE267" i="1"/>
  <c r="LF267" i="1"/>
  <c r="LG267" i="1"/>
  <c r="LE268" i="1"/>
  <c r="LF268" i="1"/>
  <c r="LG268" i="1"/>
  <c r="LE269" i="1"/>
  <c r="LF269" i="1"/>
  <c r="LG269" i="1"/>
  <c r="LE270" i="1"/>
  <c r="LF270" i="1"/>
  <c r="LG270" i="1"/>
  <c r="LE271" i="1"/>
  <c r="LF271" i="1"/>
  <c r="LG271" i="1"/>
  <c r="LE272" i="1"/>
  <c r="LF272" i="1"/>
  <c r="LG272" i="1"/>
  <c r="LE273" i="1"/>
  <c r="LF273" i="1"/>
  <c r="LG273" i="1"/>
  <c r="LE274" i="1"/>
  <c r="LF274" i="1"/>
  <c r="LG274" i="1"/>
  <c r="LE275" i="1"/>
  <c r="LF275" i="1"/>
  <c r="LG275" i="1"/>
  <c r="LE21" i="1"/>
  <c r="LF21" i="1"/>
  <c r="LG21" i="1"/>
  <c r="LE276" i="1"/>
  <c r="LF276" i="1"/>
  <c r="LG276" i="1"/>
  <c r="LE277" i="1"/>
  <c r="LF277" i="1"/>
  <c r="LG277" i="1"/>
  <c r="LE278" i="1"/>
  <c r="LF278" i="1"/>
  <c r="LG278" i="1"/>
  <c r="LE279" i="1"/>
  <c r="LF279" i="1"/>
  <c r="LG279" i="1"/>
  <c r="LE280" i="1"/>
  <c r="LF280" i="1"/>
  <c r="LG280" i="1"/>
  <c r="LE281" i="1"/>
  <c r="LF281" i="1"/>
  <c r="LG281" i="1"/>
  <c r="LE282" i="1"/>
  <c r="LF282" i="1"/>
  <c r="LG282" i="1"/>
  <c r="LE283" i="1"/>
  <c r="LF283" i="1"/>
  <c r="LG283" i="1"/>
  <c r="LE284" i="1"/>
  <c r="LF284" i="1"/>
  <c r="LG284" i="1"/>
  <c r="LE285" i="1"/>
  <c r="LF285" i="1"/>
  <c r="LG285" i="1"/>
  <c r="LE286" i="1"/>
  <c r="LF286" i="1"/>
  <c r="LG286" i="1"/>
  <c r="LE287" i="1"/>
  <c r="LF287" i="1"/>
  <c r="LG287" i="1"/>
  <c r="LE288" i="1"/>
  <c r="LF288" i="1"/>
  <c r="LG288" i="1"/>
  <c r="LE289" i="1"/>
  <c r="LF289" i="1"/>
  <c r="LG289" i="1"/>
  <c r="LE290" i="1"/>
  <c r="LF290" i="1"/>
  <c r="LG290" i="1"/>
  <c r="LE291" i="1"/>
  <c r="LF291" i="1"/>
  <c r="LG291" i="1"/>
  <c r="LE292" i="1"/>
  <c r="LF292" i="1"/>
  <c r="LG292" i="1"/>
  <c r="LE293" i="1"/>
  <c r="LF293" i="1"/>
  <c r="LG293" i="1"/>
  <c r="LE294" i="1"/>
  <c r="LF294" i="1"/>
  <c r="LG294" i="1"/>
  <c r="LE295" i="1"/>
  <c r="LF295" i="1"/>
  <c r="LG295" i="1"/>
  <c r="LE220" i="1"/>
  <c r="LF220" i="1"/>
  <c r="LG220" i="1"/>
  <c r="LE298" i="1"/>
  <c r="LF298" i="1"/>
  <c r="LG298" i="1"/>
  <c r="LE299" i="1"/>
  <c r="LF299" i="1"/>
  <c r="LG299" i="1"/>
  <c r="LE300" i="1"/>
  <c r="LF300" i="1"/>
  <c r="LG300" i="1"/>
  <c r="LE301" i="1"/>
  <c r="LF301" i="1"/>
  <c r="LG301" i="1"/>
  <c r="LE302" i="1"/>
  <c r="LF302" i="1"/>
  <c r="LG302" i="1"/>
  <c r="LE303" i="1"/>
  <c r="LF303" i="1"/>
  <c r="LG303" i="1"/>
  <c r="LE304" i="1"/>
  <c r="LF304" i="1"/>
  <c r="LG304" i="1"/>
  <c r="LE305" i="1"/>
  <c r="LF305" i="1"/>
  <c r="LG305" i="1"/>
  <c r="LE306" i="1"/>
  <c r="LF306" i="1"/>
  <c r="LG306" i="1"/>
  <c r="LE307" i="1"/>
  <c r="LF307" i="1"/>
  <c r="LG307" i="1"/>
  <c r="LE308" i="1"/>
  <c r="LF308" i="1"/>
  <c r="LG308" i="1"/>
  <c r="LE310" i="1"/>
  <c r="LF310" i="1"/>
  <c r="LG310" i="1"/>
  <c r="LE311" i="1"/>
  <c r="LF311" i="1"/>
  <c r="LG311" i="1"/>
  <c r="LE312" i="1"/>
  <c r="LF312" i="1"/>
  <c r="LG312" i="1"/>
  <c r="LE313" i="1"/>
  <c r="LF313" i="1"/>
  <c r="LG313" i="1"/>
  <c r="LE314" i="1"/>
  <c r="LF314" i="1"/>
  <c r="LG314" i="1"/>
  <c r="LE315" i="1"/>
  <c r="LF315" i="1"/>
  <c r="LG315" i="1"/>
  <c r="LE316" i="1"/>
  <c r="LF316" i="1"/>
  <c r="LG316" i="1"/>
  <c r="LE317" i="1"/>
  <c r="LF317" i="1"/>
  <c r="LG317" i="1"/>
  <c r="LE318" i="1"/>
  <c r="LF318" i="1"/>
  <c r="LG318" i="1"/>
  <c r="LE319" i="1"/>
  <c r="LF319" i="1"/>
  <c r="LG319" i="1"/>
  <c r="LE320" i="1"/>
  <c r="LF320" i="1"/>
  <c r="LG320" i="1"/>
  <c r="LE321" i="1"/>
  <c r="LF321" i="1"/>
  <c r="LG321" i="1"/>
  <c r="LE322" i="1"/>
  <c r="LF322" i="1"/>
  <c r="LG322" i="1"/>
  <c r="LE323" i="1"/>
  <c r="LF323" i="1"/>
  <c r="LG323" i="1"/>
  <c r="LE325" i="1"/>
  <c r="LF325" i="1"/>
  <c r="LG325" i="1"/>
  <c r="LE326" i="1"/>
  <c r="LF326" i="1"/>
  <c r="LG326" i="1"/>
  <c r="LE327" i="1"/>
  <c r="LF327" i="1"/>
  <c r="LG327" i="1"/>
  <c r="LE328" i="1"/>
  <c r="LF328" i="1"/>
  <c r="LG328" i="1"/>
  <c r="LD3" i="1"/>
  <c r="LD4" i="1"/>
  <c r="LD5" i="1"/>
  <c r="LD6" i="1"/>
  <c r="LD7" i="1"/>
  <c r="LD8" i="1"/>
  <c r="LD9" i="1"/>
  <c r="LD10" i="1"/>
  <c r="LD11" i="1"/>
  <c r="LD12" i="1"/>
  <c r="LD13" i="1"/>
  <c r="LD14" i="1"/>
  <c r="LD15" i="1"/>
  <c r="LD16" i="1"/>
  <c r="LD17" i="1"/>
  <c r="LD18" i="1"/>
  <c r="LD19" i="1"/>
  <c r="LD20" i="1"/>
  <c r="LD22" i="1"/>
  <c r="LD23" i="1"/>
  <c r="LD24" i="1"/>
  <c r="LD25" i="1"/>
  <c r="LD26" i="1"/>
  <c r="LD27" i="1"/>
  <c r="LD28" i="1"/>
  <c r="LD29" i="1"/>
  <c r="LD30" i="1"/>
  <c r="LD31" i="1"/>
  <c r="LD32" i="1"/>
  <c r="LD33" i="1"/>
  <c r="LD34" i="1"/>
  <c r="LD35" i="1"/>
  <c r="LD36" i="1"/>
  <c r="LD37" i="1"/>
  <c r="LD38" i="1"/>
  <c r="LD39" i="1"/>
  <c r="LD40" i="1"/>
  <c r="LD41" i="1"/>
  <c r="LD42" i="1"/>
  <c r="LD114" i="1"/>
  <c r="LD44" i="1"/>
  <c r="LD68" i="1"/>
  <c r="LD45" i="1"/>
  <c r="LD46" i="1"/>
  <c r="LD47" i="1"/>
  <c r="LD48" i="1"/>
  <c r="LD49" i="1"/>
  <c r="LD50" i="1"/>
  <c r="LD51" i="1"/>
  <c r="LD52" i="1"/>
  <c r="LD53" i="1"/>
  <c r="LD54" i="1"/>
  <c r="LD55" i="1"/>
  <c r="LD56" i="1"/>
  <c r="LD57" i="1"/>
  <c r="LD58" i="1"/>
  <c r="LD59" i="1"/>
  <c r="LD60" i="1"/>
  <c r="LD61" i="1"/>
  <c r="LD62" i="1"/>
  <c r="LD63" i="1"/>
  <c r="LD64" i="1"/>
  <c r="LD65" i="1"/>
  <c r="LD66" i="1"/>
  <c r="LD67" i="1"/>
  <c r="LD69" i="1"/>
  <c r="LD70" i="1"/>
  <c r="LD71" i="1"/>
  <c r="LD72" i="1"/>
  <c r="LD74" i="1"/>
  <c r="LD75" i="1"/>
  <c r="LD76" i="1"/>
  <c r="LD77" i="1"/>
  <c r="LD78" i="1"/>
  <c r="LD79" i="1"/>
  <c r="LD80" i="1"/>
  <c r="LD81" i="1"/>
  <c r="LD82" i="1"/>
  <c r="LD83" i="1"/>
  <c r="LD84" i="1"/>
  <c r="LD85" i="1"/>
  <c r="LD86" i="1"/>
  <c r="LD87" i="1"/>
  <c r="LD88" i="1"/>
  <c r="LD89" i="1"/>
  <c r="LD90" i="1"/>
  <c r="LD91" i="1"/>
  <c r="LD93" i="1"/>
  <c r="LD94" i="1"/>
  <c r="LD95" i="1"/>
  <c r="LD96" i="1"/>
  <c r="LD97" i="1"/>
  <c r="LD98" i="1"/>
  <c r="LD99" i="1"/>
  <c r="LD100" i="1"/>
  <c r="LD101" i="1"/>
  <c r="LD102" i="1"/>
  <c r="LD103" i="1"/>
  <c r="LD104" i="1"/>
  <c r="LD106" i="1"/>
  <c r="LD107" i="1"/>
  <c r="LD108" i="1"/>
  <c r="LD109" i="1"/>
  <c r="LD110" i="1"/>
  <c r="LD111" i="1"/>
  <c r="LD115" i="1"/>
  <c r="LD116" i="1"/>
  <c r="LD117" i="1"/>
  <c r="LD118" i="1"/>
  <c r="LD119" i="1"/>
  <c r="LD120" i="1"/>
  <c r="LD121" i="1"/>
  <c r="LD122" i="1"/>
  <c r="LD123" i="1"/>
  <c r="LD124" i="1"/>
  <c r="LD125" i="1"/>
  <c r="LD126" i="1"/>
  <c r="LD127" i="1"/>
  <c r="LD128" i="1"/>
  <c r="LD129" i="1"/>
  <c r="LD130" i="1"/>
  <c r="LD131" i="1"/>
  <c r="LD132" i="1"/>
  <c r="LD133" i="1"/>
  <c r="LD134" i="1"/>
  <c r="LD135" i="1"/>
  <c r="LD137" i="1"/>
  <c r="LD138" i="1"/>
  <c r="LD139" i="1"/>
  <c r="LD140" i="1"/>
  <c r="LD141" i="1"/>
  <c r="LD142" i="1"/>
  <c r="LD143" i="1"/>
  <c r="LD144" i="1"/>
  <c r="LD145" i="1"/>
  <c r="LD146" i="1"/>
  <c r="LD147" i="1"/>
  <c r="LD148" i="1"/>
  <c r="LD149" i="1"/>
  <c r="LD150" i="1"/>
  <c r="LD151" i="1"/>
  <c r="LD152" i="1"/>
  <c r="LD153" i="1"/>
  <c r="LD154" i="1"/>
  <c r="LD155" i="1"/>
  <c r="LD156" i="1"/>
  <c r="LD157" i="1"/>
  <c r="LD73" i="1"/>
  <c r="LD158" i="1"/>
  <c r="LD159" i="1"/>
  <c r="LD160" i="1"/>
  <c r="LD161" i="1"/>
  <c r="LD162" i="1"/>
  <c r="LD163" i="1"/>
  <c r="LD164" i="1"/>
  <c r="LD165" i="1"/>
  <c r="LD167" i="1"/>
  <c r="LD168" i="1"/>
  <c r="LD169" i="1"/>
  <c r="LD170" i="1"/>
  <c r="LD171" i="1"/>
  <c r="LD172" i="1"/>
  <c r="LD173" i="1"/>
  <c r="LD174" i="1"/>
  <c r="LD175" i="1"/>
  <c r="LD176" i="1"/>
  <c r="LD178" i="1"/>
  <c r="LD179" i="1"/>
  <c r="LD180" i="1"/>
  <c r="LD181" i="1"/>
  <c r="LD206" i="1"/>
  <c r="LD182" i="1"/>
  <c r="LD183" i="1"/>
  <c r="LD184" i="1"/>
  <c r="LD185" i="1"/>
  <c r="LD186" i="1"/>
  <c r="LD187" i="1"/>
  <c r="LD188" i="1"/>
  <c r="LD189" i="1"/>
  <c r="LD190" i="1"/>
  <c r="LD191" i="1"/>
  <c r="LD192" i="1"/>
  <c r="LD193" i="1"/>
  <c r="LD194" i="1"/>
  <c r="LD195" i="1"/>
  <c r="LD196" i="1"/>
  <c r="LD197" i="1"/>
  <c r="LD198" i="1"/>
  <c r="LD199" i="1"/>
  <c r="LD201" i="1"/>
  <c r="LD203" i="1"/>
  <c r="LD204" i="1"/>
  <c r="LD324" i="1"/>
  <c r="LD207" i="1"/>
  <c r="LD296" i="1"/>
  <c r="LD209" i="1"/>
  <c r="LD210" i="1"/>
  <c r="LD211" i="1"/>
  <c r="LD212" i="1"/>
  <c r="LD213" i="1"/>
  <c r="LD214" i="1"/>
  <c r="LD215" i="1"/>
  <c r="LD216" i="1"/>
  <c r="LD217" i="1"/>
  <c r="LD218" i="1"/>
  <c r="LD219" i="1"/>
  <c r="LD221" i="1"/>
  <c r="LD223" i="1"/>
  <c r="LD224" i="1"/>
  <c r="LD225" i="1"/>
  <c r="LD226" i="1"/>
  <c r="LD227" i="1"/>
  <c r="LD228" i="1"/>
  <c r="LD229" i="1"/>
  <c r="LD230" i="1"/>
  <c r="LD231" i="1"/>
  <c r="LD232" i="1"/>
  <c r="LD233" i="1"/>
  <c r="LD234" i="1"/>
  <c r="LD235" i="1"/>
  <c r="LD236" i="1"/>
  <c r="LD237" i="1"/>
  <c r="LD238" i="1"/>
  <c r="LD239" i="1"/>
  <c r="LD240" i="1"/>
  <c r="LD241" i="1"/>
  <c r="LD242" i="1"/>
  <c r="LD243" i="1"/>
  <c r="LD244" i="1"/>
  <c r="LD245" i="1"/>
  <c r="LD247" i="1"/>
  <c r="LD248" i="1"/>
  <c r="LD249" i="1"/>
  <c r="LD250" i="1"/>
  <c r="LD251" i="1"/>
  <c r="LD252" i="1"/>
  <c r="LD253" i="1"/>
  <c r="LD254" i="1"/>
  <c r="LD255" i="1"/>
  <c r="LD257" i="1"/>
  <c r="LD258" i="1"/>
  <c r="LD259" i="1"/>
  <c r="LD260" i="1"/>
  <c r="LD261" i="1"/>
  <c r="LD262" i="1"/>
  <c r="LD264" i="1"/>
  <c r="LD267" i="1"/>
  <c r="LD268" i="1"/>
  <c r="LD269" i="1"/>
  <c r="LD270" i="1"/>
  <c r="LD271" i="1"/>
  <c r="LD272" i="1"/>
  <c r="LD273" i="1"/>
  <c r="LD274" i="1"/>
  <c r="LD275" i="1"/>
  <c r="LD21" i="1"/>
  <c r="LD276" i="1"/>
  <c r="LD277" i="1"/>
  <c r="LD278" i="1"/>
  <c r="LD279" i="1"/>
  <c r="LD280" i="1"/>
  <c r="LD281" i="1"/>
  <c r="LD282" i="1"/>
  <c r="LD283" i="1"/>
  <c r="LD284" i="1"/>
  <c r="LD285" i="1"/>
  <c r="LD286" i="1"/>
  <c r="LD287" i="1"/>
  <c r="LD288" i="1"/>
  <c r="LD289" i="1"/>
  <c r="LD290" i="1"/>
  <c r="LD291" i="1"/>
  <c r="LD292" i="1"/>
  <c r="LD293" i="1"/>
  <c r="LD294" i="1"/>
  <c r="LD295" i="1"/>
  <c r="LD220" i="1"/>
  <c r="LD298" i="1"/>
  <c r="LD299" i="1"/>
  <c r="LD300" i="1"/>
  <c r="LD301" i="1"/>
  <c r="LD302" i="1"/>
  <c r="LD303" i="1"/>
  <c r="LD304" i="1"/>
  <c r="LD305" i="1"/>
  <c r="LD306" i="1"/>
  <c r="LD307" i="1"/>
  <c r="LD308" i="1"/>
  <c r="LD310" i="1"/>
  <c r="LD311" i="1"/>
  <c r="LD312" i="1"/>
  <c r="LD313" i="1"/>
  <c r="LD314" i="1"/>
  <c r="LD315" i="1"/>
  <c r="LD316" i="1"/>
  <c r="LD317" i="1"/>
  <c r="LD318" i="1"/>
  <c r="LD319" i="1"/>
  <c r="LD320" i="1"/>
  <c r="LD321" i="1"/>
  <c r="LD322" i="1"/>
  <c r="LD323" i="1"/>
  <c r="LD325" i="1"/>
  <c r="LD326" i="1"/>
  <c r="LD327" i="1"/>
  <c r="LD328" i="1"/>
  <c r="LF2" i="1"/>
  <c r="LG2" i="1"/>
  <c r="LD2" i="1"/>
  <c r="KD3" i="1"/>
  <c r="KD4" i="1"/>
  <c r="KD5" i="1"/>
  <c r="KD6" i="1"/>
  <c r="KD7" i="1"/>
  <c r="KD8" i="1"/>
  <c r="KD9" i="1"/>
  <c r="KD10" i="1"/>
  <c r="KD11" i="1"/>
  <c r="KD12" i="1"/>
  <c r="KD13" i="1"/>
  <c r="KD14" i="1"/>
  <c r="KD15" i="1"/>
  <c r="KD16" i="1"/>
  <c r="KD17" i="1"/>
  <c r="KD18" i="1"/>
  <c r="KD19" i="1"/>
  <c r="KD20" i="1"/>
  <c r="KD22" i="1"/>
  <c r="KD23" i="1"/>
  <c r="KD24" i="1"/>
  <c r="KD25" i="1"/>
  <c r="KD26" i="1"/>
  <c r="KD27" i="1"/>
  <c r="KD28" i="1"/>
  <c r="KD29" i="1"/>
  <c r="KD30" i="1"/>
  <c r="KD31" i="1"/>
  <c r="KD32" i="1"/>
  <c r="KD33" i="1"/>
  <c r="KD34" i="1"/>
  <c r="KD35" i="1"/>
  <c r="KD36" i="1"/>
  <c r="KD37" i="1"/>
  <c r="KD38" i="1"/>
  <c r="KD39" i="1"/>
  <c r="KD40" i="1"/>
  <c r="KD41" i="1"/>
  <c r="KD42" i="1"/>
  <c r="KD114" i="1"/>
  <c r="KD44" i="1"/>
  <c r="KD68" i="1"/>
  <c r="KD45" i="1"/>
  <c r="KD46" i="1"/>
  <c r="KD47" i="1"/>
  <c r="KD48" i="1"/>
  <c r="KD49" i="1"/>
  <c r="KD50" i="1"/>
  <c r="KD51" i="1"/>
  <c r="KD52" i="1"/>
  <c r="KD53" i="1"/>
  <c r="KD54" i="1"/>
  <c r="KD55" i="1"/>
  <c r="KD56" i="1"/>
  <c r="KD57" i="1"/>
  <c r="KD58" i="1"/>
  <c r="KD59" i="1"/>
  <c r="KD60" i="1"/>
  <c r="KD61" i="1"/>
  <c r="KD62" i="1"/>
  <c r="KD63" i="1"/>
  <c r="KD64" i="1"/>
  <c r="KD65" i="1"/>
  <c r="KD66" i="1"/>
  <c r="KD67" i="1"/>
  <c r="KD69" i="1"/>
  <c r="KD70" i="1"/>
  <c r="KD71" i="1"/>
  <c r="KD72" i="1"/>
  <c r="KD74" i="1"/>
  <c r="KD75" i="1"/>
  <c r="KD76" i="1"/>
  <c r="KD77" i="1"/>
  <c r="KD78" i="1"/>
  <c r="KD79" i="1"/>
  <c r="KD80" i="1"/>
  <c r="KD81" i="1"/>
  <c r="KD82" i="1"/>
  <c r="KD83" i="1"/>
  <c r="KD84" i="1"/>
  <c r="KD85" i="1"/>
  <c r="KD86" i="1"/>
  <c r="KD87" i="1"/>
  <c r="KD88" i="1"/>
  <c r="KD89" i="1"/>
  <c r="KD90" i="1"/>
  <c r="KD91" i="1"/>
  <c r="KD93" i="1"/>
  <c r="KD94" i="1"/>
  <c r="KD95" i="1"/>
  <c r="KD96" i="1"/>
  <c r="KD97" i="1"/>
  <c r="KD98" i="1"/>
  <c r="KD99" i="1"/>
  <c r="KD100" i="1"/>
  <c r="KD101" i="1"/>
  <c r="KD102" i="1"/>
  <c r="KD103" i="1"/>
  <c r="KD104" i="1"/>
  <c r="KD106" i="1"/>
  <c r="KD107" i="1"/>
  <c r="KD108" i="1"/>
  <c r="KD109" i="1"/>
  <c r="KD110" i="1"/>
  <c r="KD111" i="1"/>
  <c r="KD115" i="1"/>
  <c r="KD116" i="1"/>
  <c r="KD117" i="1"/>
  <c r="KD118" i="1"/>
  <c r="KD119" i="1"/>
  <c r="KD120" i="1"/>
  <c r="KD121" i="1"/>
  <c r="KD122" i="1"/>
  <c r="KD123" i="1"/>
  <c r="KD124" i="1"/>
  <c r="KD125" i="1"/>
  <c r="KD126" i="1"/>
  <c r="KD127" i="1"/>
  <c r="KD128" i="1"/>
  <c r="KD129" i="1"/>
  <c r="KD130" i="1"/>
  <c r="KD131" i="1"/>
  <c r="KD132" i="1"/>
  <c r="KD133" i="1"/>
  <c r="KD134" i="1"/>
  <c r="KD135" i="1"/>
  <c r="KD137" i="1"/>
  <c r="KD138" i="1"/>
  <c r="KD139" i="1"/>
  <c r="KD140" i="1"/>
  <c r="KD141" i="1"/>
  <c r="KD142" i="1"/>
  <c r="KD143" i="1"/>
  <c r="KD144" i="1"/>
  <c r="KD145" i="1"/>
  <c r="KD146" i="1"/>
  <c r="KD147" i="1"/>
  <c r="KD148" i="1"/>
  <c r="KD149" i="1"/>
  <c r="KD150" i="1"/>
  <c r="KD151" i="1"/>
  <c r="KD152" i="1"/>
  <c r="KD153" i="1"/>
  <c r="KD154" i="1"/>
  <c r="KD155" i="1"/>
  <c r="KD156" i="1"/>
  <c r="KD157" i="1"/>
  <c r="KD73" i="1"/>
  <c r="KD158" i="1"/>
  <c r="KD159" i="1"/>
  <c r="KD160" i="1"/>
  <c r="KD161" i="1"/>
  <c r="KD162" i="1"/>
  <c r="KD163" i="1"/>
  <c r="KD164" i="1"/>
  <c r="KD165" i="1"/>
  <c r="KD167" i="1"/>
  <c r="KD168" i="1"/>
  <c r="KD169" i="1"/>
  <c r="KD170" i="1"/>
  <c r="KD171" i="1"/>
  <c r="KD172" i="1"/>
  <c r="KD173" i="1"/>
  <c r="KD174" i="1"/>
  <c r="KD175" i="1"/>
  <c r="KD176" i="1"/>
  <c r="KD178" i="1"/>
  <c r="KD179" i="1"/>
  <c r="KD180" i="1"/>
  <c r="KD181" i="1"/>
  <c r="KD206" i="1"/>
  <c r="KD182" i="1"/>
  <c r="KD183" i="1"/>
  <c r="KD184" i="1"/>
  <c r="KD185" i="1"/>
  <c r="KD186" i="1"/>
  <c r="KD187" i="1"/>
  <c r="KD188" i="1"/>
  <c r="KD189" i="1"/>
  <c r="KD190" i="1"/>
  <c r="KD191" i="1"/>
  <c r="KD192" i="1"/>
  <c r="KD193" i="1"/>
  <c r="KD194" i="1"/>
  <c r="KD195" i="1"/>
  <c r="KD196" i="1"/>
  <c r="KD197" i="1"/>
  <c r="KD198" i="1"/>
  <c r="KD199" i="1"/>
  <c r="KD201" i="1"/>
  <c r="KD203" i="1"/>
  <c r="KD204" i="1"/>
  <c r="KD324" i="1"/>
  <c r="KD207" i="1"/>
  <c r="KD296" i="1"/>
  <c r="KD209" i="1"/>
  <c r="KD210" i="1"/>
  <c r="KD211" i="1"/>
  <c r="KD212" i="1"/>
  <c r="KD213" i="1"/>
  <c r="KD214" i="1"/>
  <c r="KD215" i="1"/>
  <c r="KD216" i="1"/>
  <c r="KD217" i="1"/>
  <c r="KD218" i="1"/>
  <c r="KD219" i="1"/>
  <c r="KD221" i="1"/>
  <c r="KD223" i="1"/>
  <c r="KD224" i="1"/>
  <c r="KD225" i="1"/>
  <c r="KD226" i="1"/>
  <c r="KD227" i="1"/>
  <c r="KD228" i="1"/>
  <c r="KD229" i="1"/>
  <c r="KD230" i="1"/>
  <c r="KD231" i="1"/>
  <c r="KD232" i="1"/>
  <c r="KD233" i="1"/>
  <c r="KD234" i="1"/>
  <c r="KD235" i="1"/>
  <c r="KD236" i="1"/>
  <c r="KD237" i="1"/>
  <c r="KD238" i="1"/>
  <c r="KD239" i="1"/>
  <c r="KD240" i="1"/>
  <c r="KD241" i="1"/>
  <c r="KD242" i="1"/>
  <c r="KD243" i="1"/>
  <c r="KD244" i="1"/>
  <c r="KD245" i="1"/>
  <c r="KD247" i="1"/>
  <c r="KD248" i="1"/>
  <c r="KD249" i="1"/>
  <c r="KD250" i="1"/>
  <c r="KD251" i="1"/>
  <c r="KD252" i="1"/>
  <c r="KD253" i="1"/>
  <c r="KD254" i="1"/>
  <c r="KD255" i="1"/>
  <c r="KD257" i="1"/>
  <c r="KD258" i="1"/>
  <c r="KD259" i="1"/>
  <c r="KD260" i="1"/>
  <c r="KD261" i="1"/>
  <c r="KD262" i="1"/>
  <c r="KD264" i="1"/>
  <c r="KD267" i="1"/>
  <c r="KD268" i="1"/>
  <c r="KD269" i="1"/>
  <c r="KD270" i="1"/>
  <c r="KD271" i="1"/>
  <c r="KD272" i="1"/>
  <c r="KD273" i="1"/>
  <c r="KD274" i="1"/>
  <c r="KD275" i="1"/>
  <c r="KD21" i="1"/>
  <c r="KD276" i="1"/>
  <c r="KD277" i="1"/>
  <c r="KD278" i="1"/>
  <c r="KD279" i="1"/>
  <c r="KD280" i="1"/>
  <c r="KD281" i="1"/>
  <c r="KD282" i="1"/>
  <c r="KD283" i="1"/>
  <c r="KD284" i="1"/>
  <c r="KD285" i="1"/>
  <c r="KD286" i="1"/>
  <c r="KD287" i="1"/>
  <c r="KD288" i="1"/>
  <c r="KD289" i="1"/>
  <c r="KD290" i="1"/>
  <c r="KD291" i="1"/>
  <c r="KD292" i="1"/>
  <c r="KD293" i="1"/>
  <c r="KD294" i="1"/>
  <c r="KD295" i="1"/>
  <c r="KD220" i="1"/>
  <c r="KD298" i="1"/>
  <c r="KD299" i="1"/>
  <c r="KD300" i="1"/>
  <c r="KD301" i="1"/>
  <c r="KD302" i="1"/>
  <c r="KD303" i="1"/>
  <c r="KD304" i="1"/>
  <c r="KD305" i="1"/>
  <c r="KD306" i="1"/>
  <c r="KD307" i="1"/>
  <c r="KD308" i="1"/>
  <c r="KD310" i="1"/>
  <c r="KD311" i="1"/>
  <c r="KD312" i="1"/>
  <c r="KD313" i="1"/>
  <c r="KD314" i="1"/>
  <c r="KD315" i="1"/>
  <c r="KD316" i="1"/>
  <c r="KD317" i="1"/>
  <c r="KD318" i="1"/>
  <c r="KD319" i="1"/>
  <c r="KD320" i="1"/>
  <c r="KD321" i="1"/>
  <c r="KD322" i="1"/>
  <c r="KD323" i="1"/>
  <c r="KD325" i="1"/>
  <c r="KD326" i="1"/>
  <c r="KD327" i="1"/>
  <c r="KD328" i="1"/>
  <c r="KE3" i="1"/>
  <c r="KF3" i="1"/>
  <c r="KG3" i="1"/>
  <c r="KE4" i="1"/>
  <c r="KF4" i="1"/>
  <c r="KG4" i="1"/>
  <c r="KE5" i="1"/>
  <c r="KF5" i="1"/>
  <c r="KG5" i="1"/>
  <c r="KE6" i="1"/>
  <c r="KF6" i="1"/>
  <c r="KG6" i="1"/>
  <c r="KE7" i="1"/>
  <c r="KF7" i="1"/>
  <c r="KG7" i="1"/>
  <c r="KE8" i="1"/>
  <c r="KF8" i="1"/>
  <c r="KG8" i="1"/>
  <c r="KE9" i="1"/>
  <c r="KF9" i="1"/>
  <c r="KG9" i="1"/>
  <c r="KE10" i="1"/>
  <c r="KF10" i="1"/>
  <c r="KG10" i="1"/>
  <c r="KE11" i="1"/>
  <c r="KF11" i="1"/>
  <c r="KG11" i="1"/>
  <c r="KE12" i="1"/>
  <c r="KF12" i="1"/>
  <c r="KG12" i="1"/>
  <c r="KE13" i="1"/>
  <c r="KF13" i="1"/>
  <c r="KG13" i="1"/>
  <c r="KE14" i="1"/>
  <c r="KF14" i="1"/>
  <c r="KG14" i="1"/>
  <c r="KE15" i="1"/>
  <c r="KF15" i="1"/>
  <c r="KG15" i="1"/>
  <c r="KE16" i="1"/>
  <c r="KF16" i="1"/>
  <c r="KG16" i="1"/>
  <c r="KE17" i="1"/>
  <c r="KF17" i="1"/>
  <c r="KG17" i="1"/>
  <c r="KE18" i="1"/>
  <c r="KF18" i="1"/>
  <c r="KG18" i="1"/>
  <c r="KE19" i="1"/>
  <c r="KF19" i="1"/>
  <c r="KG19" i="1"/>
  <c r="KE20" i="1"/>
  <c r="KF20" i="1"/>
  <c r="KG20" i="1"/>
  <c r="KE22" i="1"/>
  <c r="KF22" i="1"/>
  <c r="KG22" i="1"/>
  <c r="KE23" i="1"/>
  <c r="KF23" i="1"/>
  <c r="KG23" i="1"/>
  <c r="KE24" i="1"/>
  <c r="KF24" i="1"/>
  <c r="KG24" i="1"/>
  <c r="KE25" i="1"/>
  <c r="KF25" i="1"/>
  <c r="KG25" i="1"/>
  <c r="KE26" i="1"/>
  <c r="KF26" i="1"/>
  <c r="KG26" i="1"/>
  <c r="KE27" i="1"/>
  <c r="KF27" i="1"/>
  <c r="KG27" i="1"/>
  <c r="KE28" i="1"/>
  <c r="KF28" i="1"/>
  <c r="KG28" i="1"/>
  <c r="KE29" i="1"/>
  <c r="KF29" i="1"/>
  <c r="KG29" i="1"/>
  <c r="KE30" i="1"/>
  <c r="KF30" i="1"/>
  <c r="KG30" i="1"/>
  <c r="KE31" i="1"/>
  <c r="KF31" i="1"/>
  <c r="KG31" i="1"/>
  <c r="KE32" i="1"/>
  <c r="KF32" i="1"/>
  <c r="KG32" i="1"/>
  <c r="KE33" i="1"/>
  <c r="KF33" i="1"/>
  <c r="KG33" i="1"/>
  <c r="KE34" i="1"/>
  <c r="KF34" i="1"/>
  <c r="KG34" i="1"/>
  <c r="KE35" i="1"/>
  <c r="KF35" i="1"/>
  <c r="KG35" i="1"/>
  <c r="KE36" i="1"/>
  <c r="KF36" i="1"/>
  <c r="KG36" i="1"/>
  <c r="KE37" i="1"/>
  <c r="KF37" i="1"/>
  <c r="KG37" i="1"/>
  <c r="KE38" i="1"/>
  <c r="KF38" i="1"/>
  <c r="KG38" i="1"/>
  <c r="KE39" i="1"/>
  <c r="KF39" i="1"/>
  <c r="KG39" i="1"/>
  <c r="KE40" i="1"/>
  <c r="KF40" i="1"/>
  <c r="KG40" i="1"/>
  <c r="KE41" i="1"/>
  <c r="KF41" i="1"/>
  <c r="KG41" i="1"/>
  <c r="KE42" i="1"/>
  <c r="KF42" i="1"/>
  <c r="KG42" i="1"/>
  <c r="KE114" i="1"/>
  <c r="KF114" i="1"/>
  <c r="KG114" i="1"/>
  <c r="KE44" i="1"/>
  <c r="KF44" i="1"/>
  <c r="KG44" i="1"/>
  <c r="KE68" i="1"/>
  <c r="KF68" i="1"/>
  <c r="KG68" i="1"/>
  <c r="KE45" i="1"/>
  <c r="KF45" i="1"/>
  <c r="KG45" i="1"/>
  <c r="KE46" i="1"/>
  <c r="KF46" i="1"/>
  <c r="KG46" i="1"/>
  <c r="KE47" i="1"/>
  <c r="KF47" i="1"/>
  <c r="KG47" i="1"/>
  <c r="KE48" i="1"/>
  <c r="KF48" i="1"/>
  <c r="KG48" i="1"/>
  <c r="KE49" i="1"/>
  <c r="KF49" i="1"/>
  <c r="KG49" i="1"/>
  <c r="KE50" i="1"/>
  <c r="KF50" i="1"/>
  <c r="KG50" i="1"/>
  <c r="KE51" i="1"/>
  <c r="KF51" i="1"/>
  <c r="KG51" i="1"/>
  <c r="KE52" i="1"/>
  <c r="KF52" i="1"/>
  <c r="KG52" i="1"/>
  <c r="KE53" i="1"/>
  <c r="KF53" i="1"/>
  <c r="KG53" i="1"/>
  <c r="KE54" i="1"/>
  <c r="KF54" i="1"/>
  <c r="KG54" i="1"/>
  <c r="KE55" i="1"/>
  <c r="KF55" i="1"/>
  <c r="KG55" i="1"/>
  <c r="KE56" i="1"/>
  <c r="KF56" i="1"/>
  <c r="KG56" i="1"/>
  <c r="KE57" i="1"/>
  <c r="KF57" i="1"/>
  <c r="KG57" i="1"/>
  <c r="KE58" i="1"/>
  <c r="KF58" i="1"/>
  <c r="KG58" i="1"/>
  <c r="KE59" i="1"/>
  <c r="KF59" i="1"/>
  <c r="KG59" i="1"/>
  <c r="KE60" i="1"/>
  <c r="KF60" i="1"/>
  <c r="KG60" i="1"/>
  <c r="KE61" i="1"/>
  <c r="KF61" i="1"/>
  <c r="KG61" i="1"/>
  <c r="KE62" i="1"/>
  <c r="KF62" i="1"/>
  <c r="KG62" i="1"/>
  <c r="KE63" i="1"/>
  <c r="KF63" i="1"/>
  <c r="KG63" i="1"/>
  <c r="KE64" i="1"/>
  <c r="KF64" i="1"/>
  <c r="KG64" i="1"/>
  <c r="KE65" i="1"/>
  <c r="KF65" i="1"/>
  <c r="KG65" i="1"/>
  <c r="KE66" i="1"/>
  <c r="KF66" i="1"/>
  <c r="KG66" i="1"/>
  <c r="KE67" i="1"/>
  <c r="KF67" i="1"/>
  <c r="KG67" i="1"/>
  <c r="KE69" i="1"/>
  <c r="KF69" i="1"/>
  <c r="KG69" i="1"/>
  <c r="KE70" i="1"/>
  <c r="KF70" i="1"/>
  <c r="KG70" i="1"/>
  <c r="KE71" i="1"/>
  <c r="KF71" i="1"/>
  <c r="KG71" i="1"/>
  <c r="KE72" i="1"/>
  <c r="KF72" i="1"/>
  <c r="KG72" i="1"/>
  <c r="KE74" i="1"/>
  <c r="KF74" i="1"/>
  <c r="KG74" i="1"/>
  <c r="KE75" i="1"/>
  <c r="KF75" i="1"/>
  <c r="KG75" i="1"/>
  <c r="KE76" i="1"/>
  <c r="KF76" i="1"/>
  <c r="KG76" i="1"/>
  <c r="KE77" i="1"/>
  <c r="KF77" i="1"/>
  <c r="KG77" i="1"/>
  <c r="KE78" i="1"/>
  <c r="KF78" i="1"/>
  <c r="KG78" i="1"/>
  <c r="KE79" i="1"/>
  <c r="KF79" i="1"/>
  <c r="KG79" i="1"/>
  <c r="KE80" i="1"/>
  <c r="KF80" i="1"/>
  <c r="KG80" i="1"/>
  <c r="KE81" i="1"/>
  <c r="KF81" i="1"/>
  <c r="KG81" i="1"/>
  <c r="KE82" i="1"/>
  <c r="KF82" i="1"/>
  <c r="KG82" i="1"/>
  <c r="KE83" i="1"/>
  <c r="KF83" i="1"/>
  <c r="KG83" i="1"/>
  <c r="KE84" i="1"/>
  <c r="KF84" i="1"/>
  <c r="KG84" i="1"/>
  <c r="KE85" i="1"/>
  <c r="KF85" i="1"/>
  <c r="KG85" i="1"/>
  <c r="KE86" i="1"/>
  <c r="KF86" i="1"/>
  <c r="KG86" i="1"/>
  <c r="KE87" i="1"/>
  <c r="KF87" i="1"/>
  <c r="KG87" i="1"/>
  <c r="KE88" i="1"/>
  <c r="KF88" i="1"/>
  <c r="KG88" i="1"/>
  <c r="KE89" i="1"/>
  <c r="KF89" i="1"/>
  <c r="KG89" i="1"/>
  <c r="KE90" i="1"/>
  <c r="KF90" i="1"/>
  <c r="KG90" i="1"/>
  <c r="KE91" i="1"/>
  <c r="KF91" i="1"/>
  <c r="KG91" i="1"/>
  <c r="KE93" i="1"/>
  <c r="KF93" i="1"/>
  <c r="KG93" i="1"/>
  <c r="KE94" i="1"/>
  <c r="KF94" i="1"/>
  <c r="KG94" i="1"/>
  <c r="KE95" i="1"/>
  <c r="KF95" i="1"/>
  <c r="KG95" i="1"/>
  <c r="KE96" i="1"/>
  <c r="KF96" i="1"/>
  <c r="KG96" i="1"/>
  <c r="KE97" i="1"/>
  <c r="KF97" i="1"/>
  <c r="KG97" i="1"/>
  <c r="KE98" i="1"/>
  <c r="KF98" i="1"/>
  <c r="KG98" i="1"/>
  <c r="KE99" i="1"/>
  <c r="KF99" i="1"/>
  <c r="KG99" i="1"/>
  <c r="KE100" i="1"/>
  <c r="KF100" i="1"/>
  <c r="KG100" i="1"/>
  <c r="KE101" i="1"/>
  <c r="KF101" i="1"/>
  <c r="KG101" i="1"/>
  <c r="KE102" i="1"/>
  <c r="KF102" i="1"/>
  <c r="KG102" i="1"/>
  <c r="KE103" i="1"/>
  <c r="KF103" i="1"/>
  <c r="KG103" i="1"/>
  <c r="KE104" i="1"/>
  <c r="KF104" i="1"/>
  <c r="KG104" i="1"/>
  <c r="KE106" i="1"/>
  <c r="KF106" i="1"/>
  <c r="KG106" i="1"/>
  <c r="KE107" i="1"/>
  <c r="KF107" i="1"/>
  <c r="KG107" i="1"/>
  <c r="KE108" i="1"/>
  <c r="KF108" i="1"/>
  <c r="KG108" i="1"/>
  <c r="KE109" i="1"/>
  <c r="KF109" i="1"/>
  <c r="KG109" i="1"/>
  <c r="KE110" i="1"/>
  <c r="KF110" i="1"/>
  <c r="KG110" i="1"/>
  <c r="KE111" i="1"/>
  <c r="KF111" i="1"/>
  <c r="KG111" i="1"/>
  <c r="KE115" i="1"/>
  <c r="KF115" i="1"/>
  <c r="KG115" i="1"/>
  <c r="KE116" i="1"/>
  <c r="KF116" i="1"/>
  <c r="KG116" i="1"/>
  <c r="KE117" i="1"/>
  <c r="KF117" i="1"/>
  <c r="KG117" i="1"/>
  <c r="KE118" i="1"/>
  <c r="KF118" i="1"/>
  <c r="KG118" i="1"/>
  <c r="KE119" i="1"/>
  <c r="KF119" i="1"/>
  <c r="KG119" i="1"/>
  <c r="KE120" i="1"/>
  <c r="KF120" i="1"/>
  <c r="KG120" i="1"/>
  <c r="KE121" i="1"/>
  <c r="KF121" i="1"/>
  <c r="KG121" i="1"/>
  <c r="KE122" i="1"/>
  <c r="KF122" i="1"/>
  <c r="KG122" i="1"/>
  <c r="KE123" i="1"/>
  <c r="KF123" i="1"/>
  <c r="KG123" i="1"/>
  <c r="KE124" i="1"/>
  <c r="KF124" i="1"/>
  <c r="KG124" i="1"/>
  <c r="KE125" i="1"/>
  <c r="KF125" i="1"/>
  <c r="KG125" i="1"/>
  <c r="KE126" i="1"/>
  <c r="KF126" i="1"/>
  <c r="KG126" i="1"/>
  <c r="KE127" i="1"/>
  <c r="KF127" i="1"/>
  <c r="KG127" i="1"/>
  <c r="KE128" i="1"/>
  <c r="KF128" i="1"/>
  <c r="KG128" i="1"/>
  <c r="KE129" i="1"/>
  <c r="KF129" i="1"/>
  <c r="KG129" i="1"/>
  <c r="KE130" i="1"/>
  <c r="KF130" i="1"/>
  <c r="KG130" i="1"/>
  <c r="KE131" i="1"/>
  <c r="KF131" i="1"/>
  <c r="KG131" i="1"/>
  <c r="KE132" i="1"/>
  <c r="KF132" i="1"/>
  <c r="KG132" i="1"/>
  <c r="KE133" i="1"/>
  <c r="KF133" i="1"/>
  <c r="KG133" i="1"/>
  <c r="KE134" i="1"/>
  <c r="KF134" i="1"/>
  <c r="KG134" i="1"/>
  <c r="KE135" i="1"/>
  <c r="KF135" i="1"/>
  <c r="KG135" i="1"/>
  <c r="KE137" i="1"/>
  <c r="KF137" i="1"/>
  <c r="KG137" i="1"/>
  <c r="KE138" i="1"/>
  <c r="KF138" i="1"/>
  <c r="KG138" i="1"/>
  <c r="KE139" i="1"/>
  <c r="KF139" i="1"/>
  <c r="KG139" i="1"/>
  <c r="KE140" i="1"/>
  <c r="KF140" i="1"/>
  <c r="KG140" i="1"/>
  <c r="KE141" i="1"/>
  <c r="KF141" i="1"/>
  <c r="KG141" i="1"/>
  <c r="KE142" i="1"/>
  <c r="KF142" i="1"/>
  <c r="KG142" i="1"/>
  <c r="KE143" i="1"/>
  <c r="KF143" i="1"/>
  <c r="KG143" i="1"/>
  <c r="KE144" i="1"/>
  <c r="KF144" i="1"/>
  <c r="KG144" i="1"/>
  <c r="KE145" i="1"/>
  <c r="KF145" i="1"/>
  <c r="KG145" i="1"/>
  <c r="KE146" i="1"/>
  <c r="KF146" i="1"/>
  <c r="KG146" i="1"/>
  <c r="KE147" i="1"/>
  <c r="KF147" i="1"/>
  <c r="KG147" i="1"/>
  <c r="KE148" i="1"/>
  <c r="KF148" i="1"/>
  <c r="KG148" i="1"/>
  <c r="KE149" i="1"/>
  <c r="KF149" i="1"/>
  <c r="KG149" i="1"/>
  <c r="KE150" i="1"/>
  <c r="KF150" i="1"/>
  <c r="KG150" i="1"/>
  <c r="KE151" i="1"/>
  <c r="KF151" i="1"/>
  <c r="KG151" i="1"/>
  <c r="KE152" i="1"/>
  <c r="KF152" i="1"/>
  <c r="KG152" i="1"/>
  <c r="KE153" i="1"/>
  <c r="KF153" i="1"/>
  <c r="KG153" i="1"/>
  <c r="KE154" i="1"/>
  <c r="KF154" i="1"/>
  <c r="KG154" i="1"/>
  <c r="KE155" i="1"/>
  <c r="KF155" i="1"/>
  <c r="KG155" i="1"/>
  <c r="KE156" i="1"/>
  <c r="KF156" i="1"/>
  <c r="KG156" i="1"/>
  <c r="KE157" i="1"/>
  <c r="KF157" i="1"/>
  <c r="KG157" i="1"/>
  <c r="KE73" i="1"/>
  <c r="KF73" i="1"/>
  <c r="KG73" i="1"/>
  <c r="KE158" i="1"/>
  <c r="KF158" i="1"/>
  <c r="KG158" i="1"/>
  <c r="KE159" i="1"/>
  <c r="KF159" i="1"/>
  <c r="KG159" i="1"/>
  <c r="KE160" i="1"/>
  <c r="KF160" i="1"/>
  <c r="KG160" i="1"/>
  <c r="KE161" i="1"/>
  <c r="KF161" i="1"/>
  <c r="KG161" i="1"/>
  <c r="KE162" i="1"/>
  <c r="KF162" i="1"/>
  <c r="KG162" i="1"/>
  <c r="KE163" i="1"/>
  <c r="KF163" i="1"/>
  <c r="KG163" i="1"/>
  <c r="KE164" i="1"/>
  <c r="KF164" i="1"/>
  <c r="KG164" i="1"/>
  <c r="KE165" i="1"/>
  <c r="KF165" i="1"/>
  <c r="KG165" i="1"/>
  <c r="KE167" i="1"/>
  <c r="KF167" i="1"/>
  <c r="KG167" i="1"/>
  <c r="KE168" i="1"/>
  <c r="KF168" i="1"/>
  <c r="KG168" i="1"/>
  <c r="KE169" i="1"/>
  <c r="KF169" i="1"/>
  <c r="KG169" i="1"/>
  <c r="KE170" i="1"/>
  <c r="KF170" i="1"/>
  <c r="KG170" i="1"/>
  <c r="KE171" i="1"/>
  <c r="KF171" i="1"/>
  <c r="KG171" i="1"/>
  <c r="KE172" i="1"/>
  <c r="KF172" i="1"/>
  <c r="KG172" i="1"/>
  <c r="KE173" i="1"/>
  <c r="KF173" i="1"/>
  <c r="KG173" i="1"/>
  <c r="KE174" i="1"/>
  <c r="KF174" i="1"/>
  <c r="KG174" i="1"/>
  <c r="KE175" i="1"/>
  <c r="KF175" i="1"/>
  <c r="KG175" i="1"/>
  <c r="KE176" i="1"/>
  <c r="KF176" i="1"/>
  <c r="KG176" i="1"/>
  <c r="KE178" i="1"/>
  <c r="KF178" i="1"/>
  <c r="KG178" i="1"/>
  <c r="KE179" i="1"/>
  <c r="KF179" i="1"/>
  <c r="KG179" i="1"/>
  <c r="KE180" i="1"/>
  <c r="KF180" i="1"/>
  <c r="KG180" i="1"/>
  <c r="KE181" i="1"/>
  <c r="KF181" i="1"/>
  <c r="KG181" i="1"/>
  <c r="KE206" i="1"/>
  <c r="KF206" i="1"/>
  <c r="KG206" i="1"/>
  <c r="KE182" i="1"/>
  <c r="KF182" i="1"/>
  <c r="KG182" i="1"/>
  <c r="KE183" i="1"/>
  <c r="KF183" i="1"/>
  <c r="KG183" i="1"/>
  <c r="KE184" i="1"/>
  <c r="KF184" i="1"/>
  <c r="KG184" i="1"/>
  <c r="KE185" i="1"/>
  <c r="KF185" i="1"/>
  <c r="KG185" i="1"/>
  <c r="KE186" i="1"/>
  <c r="KF186" i="1"/>
  <c r="KG186" i="1"/>
  <c r="KE187" i="1"/>
  <c r="KF187" i="1"/>
  <c r="KG187" i="1"/>
  <c r="KE188" i="1"/>
  <c r="KF188" i="1"/>
  <c r="KG188" i="1"/>
  <c r="KE189" i="1"/>
  <c r="KF189" i="1"/>
  <c r="KG189" i="1"/>
  <c r="KE190" i="1"/>
  <c r="KF190" i="1"/>
  <c r="KG190" i="1"/>
  <c r="KE191" i="1"/>
  <c r="KF191" i="1"/>
  <c r="KG191" i="1"/>
  <c r="KE192" i="1"/>
  <c r="KF192" i="1"/>
  <c r="KG192" i="1"/>
  <c r="KE193" i="1"/>
  <c r="KF193" i="1"/>
  <c r="KG193" i="1"/>
  <c r="KE194" i="1"/>
  <c r="KF194" i="1"/>
  <c r="KG194" i="1"/>
  <c r="KE195" i="1"/>
  <c r="KF195" i="1"/>
  <c r="KG195" i="1"/>
  <c r="KE196" i="1"/>
  <c r="KF196" i="1"/>
  <c r="KG196" i="1"/>
  <c r="KE197" i="1"/>
  <c r="KF197" i="1"/>
  <c r="KG197" i="1"/>
  <c r="KE198" i="1"/>
  <c r="KF198" i="1"/>
  <c r="KG198" i="1"/>
  <c r="KE199" i="1"/>
  <c r="KF199" i="1"/>
  <c r="KG199" i="1"/>
  <c r="KE201" i="1"/>
  <c r="KF201" i="1"/>
  <c r="KG201" i="1"/>
  <c r="KE203" i="1"/>
  <c r="KF203" i="1"/>
  <c r="KG203" i="1"/>
  <c r="KE204" i="1"/>
  <c r="KF204" i="1"/>
  <c r="KG204" i="1"/>
  <c r="KE324" i="1"/>
  <c r="KF324" i="1"/>
  <c r="KG324" i="1"/>
  <c r="KE207" i="1"/>
  <c r="KF207" i="1"/>
  <c r="KG207" i="1"/>
  <c r="KE296" i="1"/>
  <c r="KF296" i="1"/>
  <c r="KG296" i="1"/>
  <c r="KE209" i="1"/>
  <c r="KF209" i="1"/>
  <c r="KG209" i="1"/>
  <c r="KE210" i="1"/>
  <c r="KF210" i="1"/>
  <c r="KG210" i="1"/>
  <c r="KE211" i="1"/>
  <c r="KF211" i="1"/>
  <c r="KG211" i="1"/>
  <c r="KE212" i="1"/>
  <c r="KF212" i="1"/>
  <c r="KG212" i="1"/>
  <c r="KE213" i="1"/>
  <c r="KF213" i="1"/>
  <c r="KG213" i="1"/>
  <c r="KE214" i="1"/>
  <c r="KF214" i="1"/>
  <c r="KG214" i="1"/>
  <c r="KE215" i="1"/>
  <c r="KF215" i="1"/>
  <c r="KG215" i="1"/>
  <c r="KE216" i="1"/>
  <c r="KF216" i="1"/>
  <c r="KG216" i="1"/>
  <c r="KE217" i="1"/>
  <c r="KF217" i="1"/>
  <c r="KG217" i="1"/>
  <c r="KE218" i="1"/>
  <c r="KF218" i="1"/>
  <c r="KG218" i="1"/>
  <c r="KE219" i="1"/>
  <c r="KF219" i="1"/>
  <c r="KG219" i="1"/>
  <c r="KE221" i="1"/>
  <c r="KF221" i="1"/>
  <c r="KG221" i="1"/>
  <c r="KE223" i="1"/>
  <c r="KF223" i="1"/>
  <c r="KG223" i="1"/>
  <c r="KE224" i="1"/>
  <c r="KF224" i="1"/>
  <c r="KG224" i="1"/>
  <c r="KE225" i="1"/>
  <c r="KF225" i="1"/>
  <c r="KG225" i="1"/>
  <c r="KE226" i="1"/>
  <c r="KF226" i="1"/>
  <c r="KG226" i="1"/>
  <c r="KE227" i="1"/>
  <c r="KF227" i="1"/>
  <c r="KG227" i="1"/>
  <c r="KE228" i="1"/>
  <c r="KF228" i="1"/>
  <c r="KG228" i="1"/>
  <c r="KE229" i="1"/>
  <c r="KF229" i="1"/>
  <c r="KG229" i="1"/>
  <c r="KE230" i="1"/>
  <c r="KF230" i="1"/>
  <c r="KG230" i="1"/>
  <c r="KE231" i="1"/>
  <c r="KF231" i="1"/>
  <c r="KG231" i="1"/>
  <c r="KE232" i="1"/>
  <c r="KF232" i="1"/>
  <c r="KG232" i="1"/>
  <c r="KE233" i="1"/>
  <c r="KF233" i="1"/>
  <c r="KG233" i="1"/>
  <c r="KE234" i="1"/>
  <c r="KF234" i="1"/>
  <c r="KG234" i="1"/>
  <c r="KE235" i="1"/>
  <c r="KF235" i="1"/>
  <c r="KG235" i="1"/>
  <c r="KE236" i="1"/>
  <c r="KF236" i="1"/>
  <c r="KG236" i="1"/>
  <c r="KE237" i="1"/>
  <c r="KF237" i="1"/>
  <c r="KG237" i="1"/>
  <c r="KE238" i="1"/>
  <c r="KF238" i="1"/>
  <c r="KG238" i="1"/>
  <c r="KE239" i="1"/>
  <c r="KF239" i="1"/>
  <c r="KG239" i="1"/>
  <c r="KE240" i="1"/>
  <c r="KF240" i="1"/>
  <c r="KG240" i="1"/>
  <c r="KE241" i="1"/>
  <c r="KF241" i="1"/>
  <c r="KG241" i="1"/>
  <c r="KE242" i="1"/>
  <c r="KF242" i="1"/>
  <c r="KG242" i="1"/>
  <c r="KE243" i="1"/>
  <c r="KF243" i="1"/>
  <c r="KG243" i="1"/>
  <c r="KE244" i="1"/>
  <c r="KF244" i="1"/>
  <c r="KG244" i="1"/>
  <c r="KE245" i="1"/>
  <c r="KF245" i="1"/>
  <c r="KG245" i="1"/>
  <c r="KE247" i="1"/>
  <c r="KF247" i="1"/>
  <c r="KG247" i="1"/>
  <c r="KE248" i="1"/>
  <c r="KF248" i="1"/>
  <c r="KG248" i="1"/>
  <c r="KE249" i="1"/>
  <c r="KF249" i="1"/>
  <c r="KG249" i="1"/>
  <c r="KE250" i="1"/>
  <c r="KF250" i="1"/>
  <c r="KG250" i="1"/>
  <c r="KE251" i="1"/>
  <c r="KF251" i="1"/>
  <c r="KG251" i="1"/>
  <c r="KE252" i="1"/>
  <c r="KF252" i="1"/>
  <c r="KG252" i="1"/>
  <c r="KE253" i="1"/>
  <c r="KF253" i="1"/>
  <c r="KG253" i="1"/>
  <c r="KE254" i="1"/>
  <c r="KF254" i="1"/>
  <c r="KG254" i="1"/>
  <c r="KE255" i="1"/>
  <c r="KF255" i="1"/>
  <c r="KG255" i="1"/>
  <c r="KE257" i="1"/>
  <c r="KF257" i="1"/>
  <c r="KG257" i="1"/>
  <c r="KE258" i="1"/>
  <c r="KF258" i="1"/>
  <c r="KG258" i="1"/>
  <c r="KE259" i="1"/>
  <c r="KF259" i="1"/>
  <c r="KG259" i="1"/>
  <c r="KE260" i="1"/>
  <c r="KF260" i="1"/>
  <c r="KG260" i="1"/>
  <c r="KE261" i="1"/>
  <c r="KF261" i="1"/>
  <c r="KG261" i="1"/>
  <c r="KE262" i="1"/>
  <c r="KF262" i="1"/>
  <c r="KG262" i="1"/>
  <c r="KE264" i="1"/>
  <c r="KF264" i="1"/>
  <c r="KG264" i="1"/>
  <c r="KE267" i="1"/>
  <c r="KF267" i="1"/>
  <c r="KG267" i="1"/>
  <c r="KE268" i="1"/>
  <c r="KF268" i="1"/>
  <c r="KG268" i="1"/>
  <c r="KE269" i="1"/>
  <c r="KF269" i="1"/>
  <c r="KG269" i="1"/>
  <c r="KE270" i="1"/>
  <c r="KF270" i="1"/>
  <c r="KG270" i="1"/>
  <c r="KE271" i="1"/>
  <c r="KF271" i="1"/>
  <c r="KG271" i="1"/>
  <c r="KE272" i="1"/>
  <c r="KF272" i="1"/>
  <c r="KG272" i="1"/>
  <c r="KE273" i="1"/>
  <c r="KF273" i="1"/>
  <c r="KG273" i="1"/>
  <c r="KE274" i="1"/>
  <c r="KF274" i="1"/>
  <c r="KG274" i="1"/>
  <c r="KE275" i="1"/>
  <c r="KF275" i="1"/>
  <c r="KG275" i="1"/>
  <c r="KE21" i="1"/>
  <c r="KF21" i="1"/>
  <c r="KG21" i="1"/>
  <c r="KE276" i="1"/>
  <c r="KF276" i="1"/>
  <c r="KG276" i="1"/>
  <c r="KE277" i="1"/>
  <c r="KF277" i="1"/>
  <c r="KG277" i="1"/>
  <c r="KE278" i="1"/>
  <c r="KF278" i="1"/>
  <c r="KG278" i="1"/>
  <c r="KE279" i="1"/>
  <c r="KF279" i="1"/>
  <c r="KG279" i="1"/>
  <c r="KE280" i="1"/>
  <c r="KF280" i="1"/>
  <c r="KG280" i="1"/>
  <c r="KE281" i="1"/>
  <c r="KF281" i="1"/>
  <c r="KG281" i="1"/>
  <c r="KE282" i="1"/>
  <c r="KF282" i="1"/>
  <c r="KG282" i="1"/>
  <c r="KE283" i="1"/>
  <c r="KF283" i="1"/>
  <c r="KG283" i="1"/>
  <c r="KE284" i="1"/>
  <c r="KF284" i="1"/>
  <c r="KG284" i="1"/>
  <c r="KE285" i="1"/>
  <c r="KF285" i="1"/>
  <c r="KG285" i="1"/>
  <c r="KE286" i="1"/>
  <c r="KF286" i="1"/>
  <c r="KG286" i="1"/>
  <c r="KE287" i="1"/>
  <c r="KF287" i="1"/>
  <c r="KG287" i="1"/>
  <c r="KE288" i="1"/>
  <c r="KF288" i="1"/>
  <c r="KG288" i="1"/>
  <c r="KE289" i="1"/>
  <c r="KF289" i="1"/>
  <c r="KG289" i="1"/>
  <c r="KE290" i="1"/>
  <c r="KF290" i="1"/>
  <c r="KG290" i="1"/>
  <c r="KE291" i="1"/>
  <c r="KF291" i="1"/>
  <c r="KG291" i="1"/>
  <c r="KE292" i="1"/>
  <c r="KF292" i="1"/>
  <c r="KG292" i="1"/>
  <c r="KE293" i="1"/>
  <c r="KF293" i="1"/>
  <c r="KG293" i="1"/>
  <c r="KE294" i="1"/>
  <c r="KF294" i="1"/>
  <c r="KG294" i="1"/>
  <c r="KE295" i="1"/>
  <c r="KF295" i="1"/>
  <c r="KG295" i="1"/>
  <c r="KE220" i="1"/>
  <c r="KF220" i="1"/>
  <c r="KG220" i="1"/>
  <c r="KE298" i="1"/>
  <c r="KF298" i="1"/>
  <c r="KG298" i="1"/>
  <c r="KE299" i="1"/>
  <c r="KF299" i="1"/>
  <c r="KG299" i="1"/>
  <c r="KE300" i="1"/>
  <c r="KF300" i="1"/>
  <c r="KG300" i="1"/>
  <c r="KE301" i="1"/>
  <c r="KF301" i="1"/>
  <c r="KG301" i="1"/>
  <c r="KE302" i="1"/>
  <c r="KF302" i="1"/>
  <c r="KG302" i="1"/>
  <c r="KE303" i="1"/>
  <c r="KF303" i="1"/>
  <c r="KG303" i="1"/>
  <c r="KE304" i="1"/>
  <c r="KF304" i="1"/>
  <c r="KG304" i="1"/>
  <c r="KE305" i="1"/>
  <c r="KF305" i="1"/>
  <c r="KG305" i="1"/>
  <c r="KE306" i="1"/>
  <c r="KF306" i="1"/>
  <c r="KG306" i="1"/>
  <c r="KE307" i="1"/>
  <c r="KF307" i="1"/>
  <c r="KG307" i="1"/>
  <c r="KE308" i="1"/>
  <c r="KF308" i="1"/>
  <c r="KG308" i="1"/>
  <c r="KE310" i="1"/>
  <c r="KF310" i="1"/>
  <c r="KG310" i="1"/>
  <c r="KE311" i="1"/>
  <c r="KF311" i="1"/>
  <c r="KG311" i="1"/>
  <c r="KE312" i="1"/>
  <c r="KF312" i="1"/>
  <c r="KG312" i="1"/>
  <c r="KE313" i="1"/>
  <c r="KF313" i="1"/>
  <c r="KG313" i="1"/>
  <c r="KE314" i="1"/>
  <c r="KF314" i="1"/>
  <c r="KG314" i="1"/>
  <c r="KE315" i="1"/>
  <c r="KF315" i="1"/>
  <c r="KG315" i="1"/>
  <c r="KE316" i="1"/>
  <c r="KF316" i="1"/>
  <c r="KG316" i="1"/>
  <c r="KE317" i="1"/>
  <c r="KF317" i="1"/>
  <c r="KG317" i="1"/>
  <c r="KE318" i="1"/>
  <c r="KF318" i="1"/>
  <c r="KG318" i="1"/>
  <c r="KE319" i="1"/>
  <c r="KF319" i="1"/>
  <c r="KG319" i="1"/>
  <c r="KE320" i="1"/>
  <c r="KF320" i="1"/>
  <c r="KG320" i="1"/>
  <c r="KE321" i="1"/>
  <c r="KF321" i="1"/>
  <c r="KG321" i="1"/>
  <c r="KE322" i="1"/>
  <c r="KF322" i="1"/>
  <c r="KG322" i="1"/>
  <c r="KE323" i="1"/>
  <c r="KF323" i="1"/>
  <c r="KG323" i="1"/>
  <c r="KE325" i="1"/>
  <c r="KF325" i="1"/>
  <c r="KG325" i="1"/>
  <c r="KE326" i="1"/>
  <c r="KF326" i="1"/>
  <c r="KG326" i="1"/>
  <c r="KE327" i="1"/>
  <c r="KF327" i="1"/>
  <c r="KG327" i="1"/>
  <c r="KE328" i="1"/>
  <c r="KF328" i="1"/>
  <c r="KG328" i="1"/>
  <c r="KD2" i="1"/>
  <c r="KE2" i="1"/>
  <c r="KF2" i="1"/>
  <c r="JD3" i="1"/>
  <c r="JD4" i="1"/>
  <c r="JD5" i="1"/>
  <c r="JD6" i="1"/>
  <c r="JD7" i="1"/>
  <c r="JD8" i="1"/>
  <c r="JD9" i="1"/>
  <c r="JD10" i="1"/>
  <c r="JD11" i="1"/>
  <c r="JD12" i="1"/>
  <c r="JD13" i="1"/>
  <c r="JD14" i="1"/>
  <c r="JD15" i="1"/>
  <c r="JD16" i="1"/>
  <c r="JD17" i="1"/>
  <c r="JD18" i="1"/>
  <c r="JD19" i="1"/>
  <c r="JD20" i="1"/>
  <c r="JD22" i="1"/>
  <c r="JD23" i="1"/>
  <c r="JD24" i="1"/>
  <c r="JD25" i="1"/>
  <c r="JD26" i="1"/>
  <c r="JD27" i="1"/>
  <c r="JD28" i="1"/>
  <c r="JD29" i="1"/>
  <c r="JD30" i="1"/>
  <c r="JD31" i="1"/>
  <c r="JD32" i="1"/>
  <c r="JD33" i="1"/>
  <c r="JD34" i="1"/>
  <c r="JD35" i="1"/>
  <c r="JD36" i="1"/>
  <c r="JD37" i="1"/>
  <c r="JD38" i="1"/>
  <c r="JD39" i="1"/>
  <c r="JD40" i="1"/>
  <c r="JD41" i="1"/>
  <c r="JD42" i="1"/>
  <c r="JD114" i="1"/>
  <c r="JD44" i="1"/>
  <c r="JD68" i="1"/>
  <c r="JD45" i="1"/>
  <c r="JD46" i="1"/>
  <c r="JD47" i="1"/>
  <c r="JD48" i="1"/>
  <c r="JD49" i="1"/>
  <c r="JD50" i="1"/>
  <c r="JD51" i="1"/>
  <c r="JD52" i="1"/>
  <c r="JD53" i="1"/>
  <c r="JD54" i="1"/>
  <c r="JD55" i="1"/>
  <c r="JD56" i="1"/>
  <c r="JD57" i="1"/>
  <c r="JD58" i="1"/>
  <c r="JD59" i="1"/>
  <c r="JD60" i="1"/>
  <c r="JD61" i="1"/>
  <c r="JD62" i="1"/>
  <c r="JD63" i="1"/>
  <c r="JD64" i="1"/>
  <c r="JD65" i="1"/>
  <c r="JD66" i="1"/>
  <c r="JD67" i="1"/>
  <c r="JD69" i="1"/>
  <c r="JD70" i="1"/>
  <c r="JD71" i="1"/>
  <c r="JD72" i="1"/>
  <c r="JD74" i="1"/>
  <c r="JD75" i="1"/>
  <c r="JD76" i="1"/>
  <c r="JD77" i="1"/>
  <c r="JD78" i="1"/>
  <c r="JD79" i="1"/>
  <c r="JD80" i="1"/>
  <c r="JD81" i="1"/>
  <c r="JD82" i="1"/>
  <c r="JD83" i="1"/>
  <c r="JD84" i="1"/>
  <c r="JD85" i="1"/>
  <c r="JD86" i="1"/>
  <c r="JD87" i="1"/>
  <c r="JD88" i="1"/>
  <c r="JD89" i="1"/>
  <c r="JD90" i="1"/>
  <c r="JD91" i="1"/>
  <c r="JD93" i="1"/>
  <c r="JD94" i="1"/>
  <c r="JD95" i="1"/>
  <c r="JD96" i="1"/>
  <c r="JD97" i="1"/>
  <c r="JD98" i="1"/>
  <c r="JD99" i="1"/>
  <c r="JD100" i="1"/>
  <c r="JD101" i="1"/>
  <c r="JD102" i="1"/>
  <c r="JD103" i="1"/>
  <c r="JD104" i="1"/>
  <c r="JD106" i="1"/>
  <c r="JD107" i="1"/>
  <c r="JD108" i="1"/>
  <c r="JD109" i="1"/>
  <c r="JD110" i="1"/>
  <c r="JD111" i="1"/>
  <c r="JD115" i="1"/>
  <c r="JD116" i="1"/>
  <c r="JD117" i="1"/>
  <c r="JD118" i="1"/>
  <c r="JD119" i="1"/>
  <c r="JD120" i="1"/>
  <c r="JD121" i="1"/>
  <c r="JD122" i="1"/>
  <c r="JD123" i="1"/>
  <c r="JD124" i="1"/>
  <c r="JD125" i="1"/>
  <c r="JD126" i="1"/>
  <c r="JD127" i="1"/>
  <c r="JD128" i="1"/>
  <c r="JD129" i="1"/>
  <c r="JD130" i="1"/>
  <c r="JD131" i="1"/>
  <c r="JD132" i="1"/>
  <c r="JD133" i="1"/>
  <c r="JD134" i="1"/>
  <c r="JD135" i="1"/>
  <c r="JD137" i="1"/>
  <c r="JD138" i="1"/>
  <c r="JD139" i="1"/>
  <c r="JD140" i="1"/>
  <c r="JD141" i="1"/>
  <c r="JD142" i="1"/>
  <c r="JD143" i="1"/>
  <c r="JD144" i="1"/>
  <c r="JD145" i="1"/>
  <c r="JD146" i="1"/>
  <c r="JD147" i="1"/>
  <c r="JD148" i="1"/>
  <c r="JD149" i="1"/>
  <c r="JD150" i="1"/>
  <c r="JD151" i="1"/>
  <c r="JD152" i="1"/>
  <c r="JD153" i="1"/>
  <c r="JD154" i="1"/>
  <c r="JD155" i="1"/>
  <c r="JD156" i="1"/>
  <c r="JD157" i="1"/>
  <c r="JD73" i="1"/>
  <c r="JD158" i="1"/>
  <c r="JD159" i="1"/>
  <c r="JD160" i="1"/>
  <c r="JD161" i="1"/>
  <c r="JD162" i="1"/>
  <c r="JD163" i="1"/>
  <c r="JD164" i="1"/>
  <c r="JD165" i="1"/>
  <c r="JD167" i="1"/>
  <c r="JD168" i="1"/>
  <c r="JD169" i="1"/>
  <c r="JD170" i="1"/>
  <c r="JD171" i="1"/>
  <c r="JD172" i="1"/>
  <c r="JD173" i="1"/>
  <c r="JD174" i="1"/>
  <c r="JD175" i="1"/>
  <c r="JD176" i="1"/>
  <c r="JD178" i="1"/>
  <c r="JD179" i="1"/>
  <c r="JD180" i="1"/>
  <c r="JD181" i="1"/>
  <c r="JD206" i="1"/>
  <c r="JD182" i="1"/>
  <c r="JD183" i="1"/>
  <c r="JD184" i="1"/>
  <c r="JD185" i="1"/>
  <c r="JD186" i="1"/>
  <c r="JD187" i="1"/>
  <c r="JD188" i="1"/>
  <c r="JD189" i="1"/>
  <c r="JD190" i="1"/>
  <c r="JD191" i="1"/>
  <c r="JD192" i="1"/>
  <c r="JD193" i="1"/>
  <c r="JD194" i="1"/>
  <c r="JD195" i="1"/>
  <c r="JD196" i="1"/>
  <c r="JD197" i="1"/>
  <c r="JD198" i="1"/>
  <c r="JD199" i="1"/>
  <c r="JD201" i="1"/>
  <c r="JD203" i="1"/>
  <c r="JD204" i="1"/>
  <c r="JD324" i="1"/>
  <c r="JD207" i="1"/>
  <c r="JD296" i="1"/>
  <c r="JD209" i="1"/>
  <c r="JD210" i="1"/>
  <c r="JD211" i="1"/>
  <c r="JD212" i="1"/>
  <c r="JD213" i="1"/>
  <c r="JD214" i="1"/>
  <c r="JD215" i="1"/>
  <c r="JD216" i="1"/>
  <c r="JD217" i="1"/>
  <c r="JD218" i="1"/>
  <c r="JD219" i="1"/>
  <c r="JD221" i="1"/>
  <c r="JD223" i="1"/>
  <c r="JD224" i="1"/>
  <c r="JD225" i="1"/>
  <c r="JD226" i="1"/>
  <c r="JD227" i="1"/>
  <c r="JD228" i="1"/>
  <c r="JD229" i="1"/>
  <c r="JD230" i="1"/>
  <c r="JD231" i="1"/>
  <c r="JD232" i="1"/>
  <c r="JD233" i="1"/>
  <c r="JD234" i="1"/>
  <c r="JD235" i="1"/>
  <c r="JD236" i="1"/>
  <c r="JD237" i="1"/>
  <c r="JD238" i="1"/>
  <c r="JD239" i="1"/>
  <c r="JD240" i="1"/>
  <c r="JD241" i="1"/>
  <c r="JD242" i="1"/>
  <c r="JD243" i="1"/>
  <c r="JD244" i="1"/>
  <c r="JD245" i="1"/>
  <c r="JD247" i="1"/>
  <c r="JD248" i="1"/>
  <c r="JD249" i="1"/>
  <c r="JD250" i="1"/>
  <c r="JD251" i="1"/>
  <c r="JD252" i="1"/>
  <c r="JD253" i="1"/>
  <c r="JD254" i="1"/>
  <c r="JD255" i="1"/>
  <c r="JD257" i="1"/>
  <c r="JD258" i="1"/>
  <c r="JD259" i="1"/>
  <c r="JD260" i="1"/>
  <c r="JD261" i="1"/>
  <c r="JD262" i="1"/>
  <c r="JD264" i="1"/>
  <c r="JD267" i="1"/>
  <c r="JD268" i="1"/>
  <c r="JD269" i="1"/>
  <c r="JD270" i="1"/>
  <c r="JD271" i="1"/>
  <c r="JD272" i="1"/>
  <c r="JD273" i="1"/>
  <c r="JD274" i="1"/>
  <c r="JD275" i="1"/>
  <c r="JD21" i="1"/>
  <c r="JD276" i="1"/>
  <c r="JD277" i="1"/>
  <c r="JD278" i="1"/>
  <c r="JD279" i="1"/>
  <c r="JD280" i="1"/>
  <c r="JD281" i="1"/>
  <c r="JD282" i="1"/>
  <c r="JD283" i="1"/>
  <c r="JD284" i="1"/>
  <c r="JD285" i="1"/>
  <c r="JD286" i="1"/>
  <c r="JD287" i="1"/>
  <c r="JD288" i="1"/>
  <c r="JD289" i="1"/>
  <c r="JD290" i="1"/>
  <c r="JD291" i="1"/>
  <c r="JD292" i="1"/>
  <c r="JD293" i="1"/>
  <c r="JD294" i="1"/>
  <c r="JD295" i="1"/>
  <c r="JD220" i="1"/>
  <c r="JD298" i="1"/>
  <c r="JD299" i="1"/>
  <c r="JD300" i="1"/>
  <c r="JD301" i="1"/>
  <c r="JD302" i="1"/>
  <c r="JD303" i="1"/>
  <c r="JD304" i="1"/>
  <c r="JD305" i="1"/>
  <c r="JD306" i="1"/>
  <c r="JD307" i="1"/>
  <c r="JD308" i="1"/>
  <c r="JD310" i="1"/>
  <c r="JD311" i="1"/>
  <c r="JD312" i="1"/>
  <c r="JD313" i="1"/>
  <c r="JD314" i="1"/>
  <c r="JD315" i="1"/>
  <c r="JD316" i="1"/>
  <c r="JD317" i="1"/>
  <c r="JD318" i="1"/>
  <c r="JD319" i="1"/>
  <c r="JD320" i="1"/>
  <c r="JD321" i="1"/>
  <c r="JD322" i="1"/>
  <c r="JD323" i="1"/>
  <c r="JD325" i="1"/>
  <c r="JD326" i="1"/>
  <c r="JD327" i="1"/>
  <c r="JD328" i="1"/>
  <c r="JD2" i="1"/>
  <c r="JE3" i="1"/>
  <c r="JF3" i="1"/>
  <c r="JG3" i="1"/>
  <c r="JE4" i="1"/>
  <c r="JF4" i="1"/>
  <c r="JG4" i="1"/>
  <c r="JE5" i="1"/>
  <c r="JF5" i="1"/>
  <c r="JG5" i="1"/>
  <c r="JE6" i="1"/>
  <c r="JF6" i="1"/>
  <c r="JG6" i="1"/>
  <c r="JE7" i="1"/>
  <c r="JF7" i="1"/>
  <c r="JG7" i="1"/>
  <c r="JE8" i="1"/>
  <c r="JF8" i="1"/>
  <c r="JG8" i="1"/>
  <c r="JE9" i="1"/>
  <c r="JF9" i="1"/>
  <c r="JG9" i="1"/>
  <c r="JE10" i="1"/>
  <c r="JF10" i="1"/>
  <c r="JG10" i="1"/>
  <c r="JE11" i="1"/>
  <c r="JF11" i="1"/>
  <c r="JG11" i="1"/>
  <c r="JE12" i="1"/>
  <c r="JF12" i="1"/>
  <c r="JG12" i="1"/>
  <c r="JE13" i="1"/>
  <c r="JF13" i="1"/>
  <c r="JG13" i="1"/>
  <c r="JE14" i="1"/>
  <c r="JF14" i="1"/>
  <c r="JG14" i="1"/>
  <c r="JE15" i="1"/>
  <c r="JF15" i="1"/>
  <c r="JG15" i="1"/>
  <c r="JE16" i="1"/>
  <c r="JF16" i="1"/>
  <c r="JG16" i="1"/>
  <c r="JE17" i="1"/>
  <c r="JF17" i="1"/>
  <c r="JG17" i="1"/>
  <c r="JE18" i="1"/>
  <c r="JF18" i="1"/>
  <c r="JG18" i="1"/>
  <c r="JE19" i="1"/>
  <c r="JF19" i="1"/>
  <c r="JG19" i="1"/>
  <c r="JE20" i="1"/>
  <c r="JF20" i="1"/>
  <c r="JG20" i="1"/>
  <c r="JE22" i="1"/>
  <c r="JF22" i="1"/>
  <c r="JG22" i="1"/>
  <c r="JE23" i="1"/>
  <c r="JF23" i="1"/>
  <c r="JG23" i="1"/>
  <c r="JE24" i="1"/>
  <c r="JF24" i="1"/>
  <c r="JG24" i="1"/>
  <c r="JE25" i="1"/>
  <c r="JF25" i="1"/>
  <c r="JG25" i="1"/>
  <c r="JE26" i="1"/>
  <c r="JF26" i="1"/>
  <c r="JG26" i="1"/>
  <c r="JE27" i="1"/>
  <c r="JF27" i="1"/>
  <c r="JG27" i="1"/>
  <c r="JE28" i="1"/>
  <c r="JF28" i="1"/>
  <c r="JG28" i="1"/>
  <c r="JE29" i="1"/>
  <c r="JF29" i="1"/>
  <c r="JG29" i="1"/>
  <c r="JE30" i="1"/>
  <c r="JF30" i="1"/>
  <c r="JG30" i="1"/>
  <c r="JE31" i="1"/>
  <c r="JF31" i="1"/>
  <c r="JG31" i="1"/>
  <c r="JE32" i="1"/>
  <c r="JF32" i="1"/>
  <c r="JG32" i="1"/>
  <c r="JE33" i="1"/>
  <c r="JF33" i="1"/>
  <c r="JG33" i="1"/>
  <c r="JE34" i="1"/>
  <c r="JF34" i="1"/>
  <c r="JG34" i="1"/>
  <c r="JE35" i="1"/>
  <c r="JF35" i="1"/>
  <c r="JG35" i="1"/>
  <c r="JE36" i="1"/>
  <c r="JF36" i="1"/>
  <c r="JG36" i="1"/>
  <c r="JE37" i="1"/>
  <c r="JF37" i="1"/>
  <c r="JG37" i="1"/>
  <c r="JE38" i="1"/>
  <c r="JF38" i="1"/>
  <c r="JG38" i="1"/>
  <c r="JE39" i="1"/>
  <c r="JF39" i="1"/>
  <c r="JG39" i="1"/>
  <c r="JE40" i="1"/>
  <c r="JF40" i="1"/>
  <c r="JG40" i="1"/>
  <c r="JE41" i="1"/>
  <c r="JF41" i="1"/>
  <c r="JG41" i="1"/>
  <c r="JE42" i="1"/>
  <c r="JF42" i="1"/>
  <c r="JG42" i="1"/>
  <c r="JE114" i="1"/>
  <c r="JF114" i="1"/>
  <c r="JG114" i="1"/>
  <c r="JE44" i="1"/>
  <c r="JF44" i="1"/>
  <c r="JG44" i="1"/>
  <c r="JE68" i="1"/>
  <c r="JF68" i="1"/>
  <c r="JG68" i="1"/>
  <c r="JE45" i="1"/>
  <c r="JF45" i="1"/>
  <c r="JG45" i="1"/>
  <c r="JE46" i="1"/>
  <c r="JF46" i="1"/>
  <c r="JG46" i="1"/>
  <c r="JE47" i="1"/>
  <c r="JF47" i="1"/>
  <c r="JG47" i="1"/>
  <c r="JE48" i="1"/>
  <c r="JF48" i="1"/>
  <c r="JG48" i="1"/>
  <c r="JE49" i="1"/>
  <c r="JF49" i="1"/>
  <c r="JG49" i="1"/>
  <c r="JE50" i="1"/>
  <c r="JF50" i="1"/>
  <c r="JG50" i="1"/>
  <c r="JE51" i="1"/>
  <c r="JF51" i="1"/>
  <c r="JG51" i="1"/>
  <c r="JE52" i="1"/>
  <c r="JF52" i="1"/>
  <c r="JG52" i="1"/>
  <c r="JE53" i="1"/>
  <c r="JF53" i="1"/>
  <c r="JG53" i="1"/>
  <c r="JE54" i="1"/>
  <c r="JF54" i="1"/>
  <c r="JG54" i="1"/>
  <c r="JE55" i="1"/>
  <c r="JF55" i="1"/>
  <c r="JG55" i="1"/>
  <c r="JE56" i="1"/>
  <c r="JF56" i="1"/>
  <c r="JG56" i="1"/>
  <c r="JE57" i="1"/>
  <c r="JF57" i="1"/>
  <c r="JG57" i="1"/>
  <c r="JE58" i="1"/>
  <c r="JF58" i="1"/>
  <c r="JG58" i="1"/>
  <c r="JE59" i="1"/>
  <c r="JF59" i="1"/>
  <c r="JG59" i="1"/>
  <c r="JE60" i="1"/>
  <c r="JF60" i="1"/>
  <c r="JG60" i="1"/>
  <c r="JE61" i="1"/>
  <c r="JF61" i="1"/>
  <c r="JG61" i="1"/>
  <c r="JE62" i="1"/>
  <c r="JF62" i="1"/>
  <c r="JG62" i="1"/>
  <c r="JE63" i="1"/>
  <c r="JF63" i="1"/>
  <c r="JG63" i="1"/>
  <c r="JE64" i="1"/>
  <c r="JF64" i="1"/>
  <c r="JG64" i="1"/>
  <c r="JE65" i="1"/>
  <c r="JF65" i="1"/>
  <c r="JG65" i="1"/>
  <c r="JE66" i="1"/>
  <c r="JF66" i="1"/>
  <c r="JG66" i="1"/>
  <c r="JE67" i="1"/>
  <c r="JF67" i="1"/>
  <c r="JG67" i="1"/>
  <c r="JE69" i="1"/>
  <c r="JF69" i="1"/>
  <c r="JG69" i="1"/>
  <c r="JE70" i="1"/>
  <c r="JF70" i="1"/>
  <c r="JG70" i="1"/>
  <c r="JE71" i="1"/>
  <c r="JF71" i="1"/>
  <c r="JG71" i="1"/>
  <c r="JE72" i="1"/>
  <c r="JF72" i="1"/>
  <c r="JG72" i="1"/>
  <c r="JE74" i="1"/>
  <c r="JF74" i="1"/>
  <c r="JG74" i="1"/>
  <c r="JE75" i="1"/>
  <c r="JF75" i="1"/>
  <c r="JG75" i="1"/>
  <c r="JE76" i="1"/>
  <c r="JF76" i="1"/>
  <c r="JG76" i="1"/>
  <c r="JE77" i="1"/>
  <c r="JF77" i="1"/>
  <c r="JG77" i="1"/>
  <c r="JE78" i="1"/>
  <c r="JF78" i="1"/>
  <c r="JG78" i="1"/>
  <c r="JE79" i="1"/>
  <c r="JF79" i="1"/>
  <c r="JG79" i="1"/>
  <c r="JE80" i="1"/>
  <c r="JF80" i="1"/>
  <c r="JG80" i="1"/>
  <c r="JE81" i="1"/>
  <c r="JF81" i="1"/>
  <c r="JG81" i="1"/>
  <c r="JE82" i="1"/>
  <c r="JF82" i="1"/>
  <c r="JG82" i="1"/>
  <c r="JE83" i="1"/>
  <c r="JF83" i="1"/>
  <c r="JG83" i="1"/>
  <c r="JE84" i="1"/>
  <c r="JF84" i="1"/>
  <c r="JG84" i="1"/>
  <c r="JE85" i="1"/>
  <c r="JF85" i="1"/>
  <c r="JG85" i="1"/>
  <c r="JE86" i="1"/>
  <c r="JF86" i="1"/>
  <c r="JG86" i="1"/>
  <c r="JE87" i="1"/>
  <c r="JF87" i="1"/>
  <c r="JG87" i="1"/>
  <c r="JE88" i="1"/>
  <c r="JF88" i="1"/>
  <c r="JG88" i="1"/>
  <c r="JE89" i="1"/>
  <c r="JF89" i="1"/>
  <c r="JG89" i="1"/>
  <c r="JE90" i="1"/>
  <c r="JF90" i="1"/>
  <c r="JG90" i="1"/>
  <c r="JE91" i="1"/>
  <c r="JF91" i="1"/>
  <c r="JG91" i="1"/>
  <c r="JE93" i="1"/>
  <c r="JF93" i="1"/>
  <c r="JG93" i="1"/>
  <c r="JE94" i="1"/>
  <c r="JF94" i="1"/>
  <c r="JG94" i="1"/>
  <c r="JE95" i="1"/>
  <c r="JF95" i="1"/>
  <c r="JG95" i="1"/>
  <c r="JE96" i="1"/>
  <c r="JF96" i="1"/>
  <c r="JG96" i="1"/>
  <c r="JE97" i="1"/>
  <c r="JF97" i="1"/>
  <c r="JG97" i="1"/>
  <c r="JE98" i="1"/>
  <c r="JF98" i="1"/>
  <c r="JG98" i="1"/>
  <c r="JE99" i="1"/>
  <c r="JF99" i="1"/>
  <c r="JG99" i="1"/>
  <c r="JE100" i="1"/>
  <c r="JF100" i="1"/>
  <c r="JG100" i="1"/>
  <c r="JE101" i="1"/>
  <c r="JF101" i="1"/>
  <c r="JG101" i="1"/>
  <c r="JE102" i="1"/>
  <c r="JF102" i="1"/>
  <c r="JG102" i="1"/>
  <c r="JE103" i="1"/>
  <c r="JF103" i="1"/>
  <c r="JG103" i="1"/>
  <c r="JE104" i="1"/>
  <c r="JF104" i="1"/>
  <c r="JG104" i="1"/>
  <c r="JE106" i="1"/>
  <c r="JF106" i="1"/>
  <c r="JG106" i="1"/>
  <c r="JE107" i="1"/>
  <c r="JF107" i="1"/>
  <c r="JG107" i="1"/>
  <c r="JE108" i="1"/>
  <c r="JF108" i="1"/>
  <c r="JG108" i="1"/>
  <c r="JE109" i="1"/>
  <c r="JF109" i="1"/>
  <c r="JG109" i="1"/>
  <c r="JE110" i="1"/>
  <c r="JF110" i="1"/>
  <c r="JG110" i="1"/>
  <c r="JE111" i="1"/>
  <c r="JF111" i="1"/>
  <c r="JG111" i="1"/>
  <c r="JE115" i="1"/>
  <c r="JF115" i="1"/>
  <c r="JG115" i="1"/>
  <c r="JE116" i="1"/>
  <c r="JF116" i="1"/>
  <c r="JG116" i="1"/>
  <c r="JE117" i="1"/>
  <c r="JF117" i="1"/>
  <c r="JG117" i="1"/>
  <c r="JE118" i="1"/>
  <c r="JF118" i="1"/>
  <c r="JG118" i="1"/>
  <c r="JE119" i="1"/>
  <c r="JF119" i="1"/>
  <c r="JG119" i="1"/>
  <c r="JE120" i="1"/>
  <c r="JF120" i="1"/>
  <c r="JG120" i="1"/>
  <c r="JE121" i="1"/>
  <c r="JF121" i="1"/>
  <c r="JG121" i="1"/>
  <c r="JE122" i="1"/>
  <c r="JF122" i="1"/>
  <c r="JG122" i="1"/>
  <c r="JE123" i="1"/>
  <c r="JF123" i="1"/>
  <c r="JG123" i="1"/>
  <c r="JE124" i="1"/>
  <c r="JF124" i="1"/>
  <c r="JG124" i="1"/>
  <c r="JE125" i="1"/>
  <c r="JF125" i="1"/>
  <c r="JG125" i="1"/>
  <c r="JE126" i="1"/>
  <c r="JF126" i="1"/>
  <c r="JG126" i="1"/>
  <c r="JE127" i="1"/>
  <c r="JF127" i="1"/>
  <c r="JG127" i="1"/>
  <c r="JE128" i="1"/>
  <c r="JF128" i="1"/>
  <c r="JG128" i="1"/>
  <c r="JE129" i="1"/>
  <c r="JF129" i="1"/>
  <c r="JG129" i="1"/>
  <c r="JE130" i="1"/>
  <c r="JF130" i="1"/>
  <c r="JG130" i="1"/>
  <c r="JE131" i="1"/>
  <c r="JF131" i="1"/>
  <c r="JG131" i="1"/>
  <c r="JE132" i="1"/>
  <c r="JF132" i="1"/>
  <c r="JG132" i="1"/>
  <c r="JE133" i="1"/>
  <c r="JF133" i="1"/>
  <c r="JG133" i="1"/>
  <c r="JE134" i="1"/>
  <c r="JF134" i="1"/>
  <c r="JG134" i="1"/>
  <c r="JE135" i="1"/>
  <c r="JF135" i="1"/>
  <c r="JG135" i="1"/>
  <c r="JE137" i="1"/>
  <c r="JF137" i="1"/>
  <c r="JG137" i="1"/>
  <c r="JE138" i="1"/>
  <c r="JF138" i="1"/>
  <c r="JG138" i="1"/>
  <c r="JE139" i="1"/>
  <c r="JF139" i="1"/>
  <c r="JG139" i="1"/>
  <c r="JE140" i="1"/>
  <c r="JF140" i="1"/>
  <c r="JG140" i="1"/>
  <c r="JE141" i="1"/>
  <c r="JF141" i="1"/>
  <c r="JG141" i="1"/>
  <c r="JE142" i="1"/>
  <c r="JF142" i="1"/>
  <c r="JG142" i="1"/>
  <c r="JE143" i="1"/>
  <c r="JF143" i="1"/>
  <c r="JG143" i="1"/>
  <c r="JE144" i="1"/>
  <c r="JF144" i="1"/>
  <c r="JG144" i="1"/>
  <c r="JE145" i="1"/>
  <c r="JF145" i="1"/>
  <c r="JG145" i="1"/>
  <c r="JE146" i="1"/>
  <c r="JF146" i="1"/>
  <c r="JG146" i="1"/>
  <c r="JE147" i="1"/>
  <c r="JF147" i="1"/>
  <c r="JG147" i="1"/>
  <c r="JE148" i="1"/>
  <c r="JF148" i="1"/>
  <c r="JG148" i="1"/>
  <c r="JE149" i="1"/>
  <c r="JF149" i="1"/>
  <c r="JG149" i="1"/>
  <c r="JE150" i="1"/>
  <c r="JF150" i="1"/>
  <c r="JG150" i="1"/>
  <c r="JE151" i="1"/>
  <c r="JF151" i="1"/>
  <c r="JG151" i="1"/>
  <c r="JE152" i="1"/>
  <c r="JF152" i="1"/>
  <c r="JG152" i="1"/>
  <c r="JE153" i="1"/>
  <c r="JF153" i="1"/>
  <c r="JG153" i="1"/>
  <c r="JE154" i="1"/>
  <c r="JF154" i="1"/>
  <c r="JG154" i="1"/>
  <c r="JE155" i="1"/>
  <c r="JF155" i="1"/>
  <c r="JG155" i="1"/>
  <c r="JE156" i="1"/>
  <c r="JF156" i="1"/>
  <c r="JG156" i="1"/>
  <c r="JE157" i="1"/>
  <c r="JF157" i="1"/>
  <c r="JG157" i="1"/>
  <c r="JE73" i="1"/>
  <c r="JF73" i="1"/>
  <c r="JG73" i="1"/>
  <c r="JE158" i="1"/>
  <c r="JF158" i="1"/>
  <c r="JG158" i="1"/>
  <c r="JE159" i="1"/>
  <c r="JF159" i="1"/>
  <c r="JG159" i="1"/>
  <c r="JE160" i="1"/>
  <c r="JF160" i="1"/>
  <c r="JG160" i="1"/>
  <c r="JE161" i="1"/>
  <c r="JF161" i="1"/>
  <c r="JG161" i="1"/>
  <c r="JE162" i="1"/>
  <c r="JF162" i="1"/>
  <c r="JG162" i="1"/>
  <c r="JE163" i="1"/>
  <c r="JF163" i="1"/>
  <c r="JG163" i="1"/>
  <c r="JE164" i="1"/>
  <c r="JF164" i="1"/>
  <c r="JG164" i="1"/>
  <c r="JE165" i="1"/>
  <c r="JF165" i="1"/>
  <c r="JG165" i="1"/>
  <c r="JE167" i="1"/>
  <c r="JF167" i="1"/>
  <c r="JG167" i="1"/>
  <c r="JE168" i="1"/>
  <c r="JF168" i="1"/>
  <c r="JG168" i="1"/>
  <c r="JE169" i="1"/>
  <c r="JF169" i="1"/>
  <c r="JG169" i="1"/>
  <c r="JE170" i="1"/>
  <c r="JF170" i="1"/>
  <c r="JG170" i="1"/>
  <c r="JE171" i="1"/>
  <c r="JF171" i="1"/>
  <c r="JG171" i="1"/>
  <c r="JE172" i="1"/>
  <c r="JF172" i="1"/>
  <c r="JG172" i="1"/>
  <c r="JE173" i="1"/>
  <c r="JF173" i="1"/>
  <c r="JG173" i="1"/>
  <c r="JE174" i="1"/>
  <c r="JF174" i="1"/>
  <c r="JG174" i="1"/>
  <c r="JE175" i="1"/>
  <c r="JF175" i="1"/>
  <c r="JG175" i="1"/>
  <c r="JE176" i="1"/>
  <c r="JF176" i="1"/>
  <c r="JG176" i="1"/>
  <c r="JE178" i="1"/>
  <c r="JF178" i="1"/>
  <c r="JG178" i="1"/>
  <c r="JE179" i="1"/>
  <c r="JF179" i="1"/>
  <c r="JG179" i="1"/>
  <c r="JE180" i="1"/>
  <c r="JF180" i="1"/>
  <c r="JG180" i="1"/>
  <c r="JE181" i="1"/>
  <c r="JF181" i="1"/>
  <c r="JG181" i="1"/>
  <c r="JE206" i="1"/>
  <c r="JF206" i="1"/>
  <c r="JG206" i="1"/>
  <c r="JE182" i="1"/>
  <c r="JF182" i="1"/>
  <c r="JG182" i="1"/>
  <c r="JE183" i="1"/>
  <c r="JF183" i="1"/>
  <c r="JG183" i="1"/>
  <c r="JE184" i="1"/>
  <c r="JF184" i="1"/>
  <c r="JG184" i="1"/>
  <c r="JE185" i="1"/>
  <c r="JF185" i="1"/>
  <c r="JG185" i="1"/>
  <c r="JE186" i="1"/>
  <c r="JF186" i="1"/>
  <c r="JG186" i="1"/>
  <c r="JE187" i="1"/>
  <c r="JF187" i="1"/>
  <c r="JG187" i="1"/>
  <c r="JE188" i="1"/>
  <c r="JF188" i="1"/>
  <c r="JG188" i="1"/>
  <c r="JE189" i="1"/>
  <c r="JF189" i="1"/>
  <c r="JG189" i="1"/>
  <c r="JE190" i="1"/>
  <c r="JF190" i="1"/>
  <c r="JG190" i="1"/>
  <c r="JE191" i="1"/>
  <c r="JF191" i="1"/>
  <c r="JG191" i="1"/>
  <c r="JE192" i="1"/>
  <c r="JF192" i="1"/>
  <c r="JG192" i="1"/>
  <c r="JE193" i="1"/>
  <c r="JF193" i="1"/>
  <c r="JG193" i="1"/>
  <c r="JE194" i="1"/>
  <c r="JF194" i="1"/>
  <c r="JG194" i="1"/>
  <c r="JE195" i="1"/>
  <c r="JF195" i="1"/>
  <c r="JG195" i="1"/>
  <c r="JE196" i="1"/>
  <c r="JF196" i="1"/>
  <c r="JG196" i="1"/>
  <c r="JE197" i="1"/>
  <c r="JF197" i="1"/>
  <c r="JG197" i="1"/>
  <c r="JE198" i="1"/>
  <c r="JF198" i="1"/>
  <c r="JG198" i="1"/>
  <c r="JE199" i="1"/>
  <c r="JF199" i="1"/>
  <c r="JG199" i="1"/>
  <c r="JE201" i="1"/>
  <c r="JF201" i="1"/>
  <c r="JG201" i="1"/>
  <c r="JE203" i="1"/>
  <c r="JF203" i="1"/>
  <c r="JG203" i="1"/>
  <c r="JE204" i="1"/>
  <c r="JF204" i="1"/>
  <c r="JG204" i="1"/>
  <c r="JE324" i="1"/>
  <c r="JF324" i="1"/>
  <c r="JG324" i="1"/>
  <c r="JE207" i="1"/>
  <c r="JF207" i="1"/>
  <c r="JG207" i="1"/>
  <c r="JE296" i="1"/>
  <c r="JF296" i="1"/>
  <c r="JG296" i="1"/>
  <c r="JE209" i="1"/>
  <c r="JF209" i="1"/>
  <c r="JG209" i="1"/>
  <c r="JE210" i="1"/>
  <c r="JF210" i="1"/>
  <c r="JG210" i="1"/>
  <c r="JE211" i="1"/>
  <c r="JF211" i="1"/>
  <c r="JG211" i="1"/>
  <c r="JE212" i="1"/>
  <c r="JF212" i="1"/>
  <c r="JG212" i="1"/>
  <c r="JE213" i="1"/>
  <c r="JF213" i="1"/>
  <c r="JG213" i="1"/>
  <c r="JE214" i="1"/>
  <c r="JF214" i="1"/>
  <c r="JG214" i="1"/>
  <c r="JE215" i="1"/>
  <c r="JF215" i="1"/>
  <c r="JG215" i="1"/>
  <c r="JE216" i="1"/>
  <c r="JF216" i="1"/>
  <c r="JG216" i="1"/>
  <c r="JE217" i="1"/>
  <c r="JF217" i="1"/>
  <c r="JG217" i="1"/>
  <c r="JE218" i="1"/>
  <c r="JF218" i="1"/>
  <c r="JG218" i="1"/>
  <c r="JE219" i="1"/>
  <c r="JF219" i="1"/>
  <c r="JG219" i="1"/>
  <c r="JE221" i="1"/>
  <c r="JF221" i="1"/>
  <c r="JG221" i="1"/>
  <c r="JE223" i="1"/>
  <c r="JF223" i="1"/>
  <c r="JG223" i="1"/>
  <c r="JE224" i="1"/>
  <c r="JF224" i="1"/>
  <c r="JG224" i="1"/>
  <c r="JE225" i="1"/>
  <c r="JF225" i="1"/>
  <c r="JG225" i="1"/>
  <c r="JE226" i="1"/>
  <c r="JF226" i="1"/>
  <c r="JG226" i="1"/>
  <c r="JE227" i="1"/>
  <c r="JF227" i="1"/>
  <c r="JG227" i="1"/>
  <c r="JE228" i="1"/>
  <c r="JF228" i="1"/>
  <c r="JG228" i="1"/>
  <c r="JE229" i="1"/>
  <c r="JF229" i="1"/>
  <c r="JG229" i="1"/>
  <c r="JE230" i="1"/>
  <c r="JF230" i="1"/>
  <c r="JG230" i="1"/>
  <c r="JE231" i="1"/>
  <c r="JF231" i="1"/>
  <c r="JG231" i="1"/>
  <c r="JE232" i="1"/>
  <c r="JF232" i="1"/>
  <c r="JG232" i="1"/>
  <c r="JE233" i="1"/>
  <c r="JF233" i="1"/>
  <c r="JG233" i="1"/>
  <c r="JE234" i="1"/>
  <c r="JF234" i="1"/>
  <c r="JG234" i="1"/>
  <c r="JE235" i="1"/>
  <c r="JF235" i="1"/>
  <c r="JG235" i="1"/>
  <c r="JE236" i="1"/>
  <c r="JF236" i="1"/>
  <c r="JG236" i="1"/>
  <c r="JE237" i="1"/>
  <c r="JF237" i="1"/>
  <c r="JG237" i="1"/>
  <c r="JE238" i="1"/>
  <c r="JF238" i="1"/>
  <c r="JG238" i="1"/>
  <c r="JE239" i="1"/>
  <c r="JF239" i="1"/>
  <c r="JG239" i="1"/>
  <c r="JE240" i="1"/>
  <c r="JF240" i="1"/>
  <c r="JG240" i="1"/>
  <c r="JE241" i="1"/>
  <c r="JF241" i="1"/>
  <c r="JG241" i="1"/>
  <c r="JE242" i="1"/>
  <c r="JF242" i="1"/>
  <c r="JG242" i="1"/>
  <c r="JE243" i="1"/>
  <c r="JF243" i="1"/>
  <c r="JG243" i="1"/>
  <c r="JE244" i="1"/>
  <c r="JF244" i="1"/>
  <c r="JG244" i="1"/>
  <c r="JE245" i="1"/>
  <c r="JF245" i="1"/>
  <c r="JG245" i="1"/>
  <c r="JE247" i="1"/>
  <c r="JF247" i="1"/>
  <c r="JG247" i="1"/>
  <c r="JE248" i="1"/>
  <c r="JF248" i="1"/>
  <c r="JG248" i="1"/>
  <c r="JE249" i="1"/>
  <c r="JF249" i="1"/>
  <c r="JG249" i="1"/>
  <c r="JE250" i="1"/>
  <c r="JF250" i="1"/>
  <c r="JG250" i="1"/>
  <c r="JE251" i="1"/>
  <c r="JF251" i="1"/>
  <c r="JG251" i="1"/>
  <c r="JE252" i="1"/>
  <c r="JF252" i="1"/>
  <c r="JG252" i="1"/>
  <c r="JE253" i="1"/>
  <c r="JF253" i="1"/>
  <c r="JG253" i="1"/>
  <c r="JE254" i="1"/>
  <c r="JF254" i="1"/>
  <c r="JG254" i="1"/>
  <c r="JE255" i="1"/>
  <c r="JF255" i="1"/>
  <c r="JG255" i="1"/>
  <c r="JE257" i="1"/>
  <c r="JF257" i="1"/>
  <c r="JG257" i="1"/>
  <c r="JE258" i="1"/>
  <c r="JF258" i="1"/>
  <c r="JG258" i="1"/>
  <c r="JE259" i="1"/>
  <c r="JF259" i="1"/>
  <c r="JG259" i="1"/>
  <c r="JE260" i="1"/>
  <c r="JF260" i="1"/>
  <c r="JG260" i="1"/>
  <c r="JE261" i="1"/>
  <c r="JF261" i="1"/>
  <c r="JG261" i="1"/>
  <c r="JE262" i="1"/>
  <c r="JF262" i="1"/>
  <c r="JG262" i="1"/>
  <c r="JE264" i="1"/>
  <c r="JF264" i="1"/>
  <c r="JG264" i="1"/>
  <c r="JE267" i="1"/>
  <c r="JF267" i="1"/>
  <c r="JG267" i="1"/>
  <c r="JE268" i="1"/>
  <c r="JF268" i="1"/>
  <c r="JG268" i="1"/>
  <c r="JE269" i="1"/>
  <c r="JF269" i="1"/>
  <c r="JG269" i="1"/>
  <c r="JE270" i="1"/>
  <c r="JF270" i="1"/>
  <c r="JG270" i="1"/>
  <c r="JE271" i="1"/>
  <c r="JF271" i="1"/>
  <c r="JG271" i="1"/>
  <c r="JE272" i="1"/>
  <c r="JF272" i="1"/>
  <c r="JG272" i="1"/>
  <c r="JE273" i="1"/>
  <c r="JF273" i="1"/>
  <c r="JG273" i="1"/>
  <c r="JE274" i="1"/>
  <c r="JF274" i="1"/>
  <c r="JG274" i="1"/>
  <c r="JE275" i="1"/>
  <c r="JF275" i="1"/>
  <c r="JG275" i="1"/>
  <c r="JE21" i="1"/>
  <c r="JF21" i="1"/>
  <c r="JG21" i="1"/>
  <c r="JE276" i="1"/>
  <c r="JF276" i="1"/>
  <c r="JG276" i="1"/>
  <c r="JE277" i="1"/>
  <c r="JF277" i="1"/>
  <c r="JG277" i="1"/>
  <c r="JE278" i="1"/>
  <c r="JF278" i="1"/>
  <c r="JG278" i="1"/>
  <c r="JE279" i="1"/>
  <c r="JF279" i="1"/>
  <c r="JG279" i="1"/>
  <c r="JE280" i="1"/>
  <c r="JF280" i="1"/>
  <c r="JG280" i="1"/>
  <c r="JE281" i="1"/>
  <c r="JF281" i="1"/>
  <c r="JG281" i="1"/>
  <c r="JE282" i="1"/>
  <c r="JF282" i="1"/>
  <c r="JG282" i="1"/>
  <c r="JE283" i="1"/>
  <c r="JF283" i="1"/>
  <c r="JG283" i="1"/>
  <c r="JE284" i="1"/>
  <c r="JF284" i="1"/>
  <c r="JG284" i="1"/>
  <c r="JE285" i="1"/>
  <c r="JF285" i="1"/>
  <c r="JG285" i="1"/>
  <c r="JE286" i="1"/>
  <c r="JF286" i="1"/>
  <c r="JG286" i="1"/>
  <c r="JE287" i="1"/>
  <c r="JF287" i="1"/>
  <c r="JG287" i="1"/>
  <c r="JE288" i="1"/>
  <c r="JF288" i="1"/>
  <c r="JG288" i="1"/>
  <c r="JE289" i="1"/>
  <c r="JF289" i="1"/>
  <c r="JG289" i="1"/>
  <c r="JE290" i="1"/>
  <c r="JF290" i="1"/>
  <c r="JG290" i="1"/>
  <c r="JE291" i="1"/>
  <c r="JF291" i="1"/>
  <c r="JG291" i="1"/>
  <c r="JE292" i="1"/>
  <c r="JF292" i="1"/>
  <c r="JG292" i="1"/>
  <c r="JE293" i="1"/>
  <c r="JF293" i="1"/>
  <c r="JG293" i="1"/>
  <c r="JE294" i="1"/>
  <c r="JF294" i="1"/>
  <c r="JG294" i="1"/>
  <c r="JE295" i="1"/>
  <c r="JF295" i="1"/>
  <c r="JG295" i="1"/>
  <c r="JE220" i="1"/>
  <c r="JF220" i="1"/>
  <c r="JG220" i="1"/>
  <c r="JE298" i="1"/>
  <c r="JF298" i="1"/>
  <c r="JG298" i="1"/>
  <c r="JE299" i="1"/>
  <c r="JF299" i="1"/>
  <c r="JG299" i="1"/>
  <c r="JE300" i="1"/>
  <c r="JF300" i="1"/>
  <c r="JG300" i="1"/>
  <c r="JE301" i="1"/>
  <c r="JF301" i="1"/>
  <c r="JG301" i="1"/>
  <c r="JE302" i="1"/>
  <c r="JF302" i="1"/>
  <c r="JG302" i="1"/>
  <c r="JE303" i="1"/>
  <c r="JF303" i="1"/>
  <c r="JG303" i="1"/>
  <c r="JE304" i="1"/>
  <c r="JF304" i="1"/>
  <c r="JG304" i="1"/>
  <c r="JE305" i="1"/>
  <c r="JF305" i="1"/>
  <c r="JG305" i="1"/>
  <c r="JE306" i="1"/>
  <c r="JF306" i="1"/>
  <c r="JG306" i="1"/>
  <c r="JE307" i="1"/>
  <c r="JF307" i="1"/>
  <c r="JG307" i="1"/>
  <c r="JE308" i="1"/>
  <c r="JF308" i="1"/>
  <c r="JG308" i="1"/>
  <c r="JE310" i="1"/>
  <c r="JF310" i="1"/>
  <c r="JG310" i="1"/>
  <c r="JE311" i="1"/>
  <c r="JF311" i="1"/>
  <c r="JG311" i="1"/>
  <c r="JE312" i="1"/>
  <c r="JF312" i="1"/>
  <c r="JG312" i="1"/>
  <c r="JE313" i="1"/>
  <c r="JF313" i="1"/>
  <c r="JG313" i="1"/>
  <c r="JE314" i="1"/>
  <c r="JF314" i="1"/>
  <c r="JG314" i="1"/>
  <c r="JE315" i="1"/>
  <c r="JF315" i="1"/>
  <c r="JG315" i="1"/>
  <c r="JE316" i="1"/>
  <c r="JF316" i="1"/>
  <c r="JG316" i="1"/>
  <c r="JE317" i="1"/>
  <c r="JF317" i="1"/>
  <c r="JG317" i="1"/>
  <c r="JE318" i="1"/>
  <c r="JF318" i="1"/>
  <c r="JG318" i="1"/>
  <c r="JE319" i="1"/>
  <c r="JF319" i="1"/>
  <c r="JG319" i="1"/>
  <c r="JE320" i="1"/>
  <c r="JF320" i="1"/>
  <c r="JG320" i="1"/>
  <c r="JE321" i="1"/>
  <c r="JF321" i="1"/>
  <c r="JG321" i="1"/>
  <c r="JE322" i="1"/>
  <c r="JF322" i="1"/>
  <c r="JG322" i="1"/>
  <c r="JE323" i="1"/>
  <c r="JF323" i="1"/>
  <c r="JG323" i="1"/>
  <c r="JE325" i="1"/>
  <c r="JF325" i="1"/>
  <c r="JG325" i="1"/>
  <c r="JE326" i="1"/>
  <c r="JF326" i="1"/>
  <c r="JG326" i="1"/>
  <c r="JE327" i="1"/>
  <c r="JF327" i="1"/>
  <c r="JG327" i="1"/>
  <c r="JE328" i="1"/>
  <c r="JF328" i="1"/>
  <c r="JG328" i="1"/>
  <c r="JE2" i="1"/>
  <c r="JF2" i="1"/>
  <c r="IE3" i="1"/>
  <c r="IF3" i="1"/>
  <c r="IG3" i="1"/>
  <c r="IH3" i="1"/>
  <c r="II3" i="1"/>
  <c r="IE4" i="1"/>
  <c r="IF4" i="1"/>
  <c r="IG4" i="1"/>
  <c r="IH4" i="1"/>
  <c r="II4" i="1"/>
  <c r="IE5" i="1"/>
  <c r="IF5" i="1"/>
  <c r="IG5" i="1"/>
  <c r="IH5" i="1"/>
  <c r="II5" i="1"/>
  <c r="IE6" i="1"/>
  <c r="IF6" i="1"/>
  <c r="IG6" i="1"/>
  <c r="IH6" i="1"/>
  <c r="II6" i="1"/>
  <c r="IE7" i="1"/>
  <c r="IF7" i="1"/>
  <c r="IG7" i="1"/>
  <c r="IH7" i="1"/>
  <c r="II7" i="1"/>
  <c r="IE8" i="1"/>
  <c r="IF8" i="1"/>
  <c r="IG8" i="1"/>
  <c r="IH8" i="1"/>
  <c r="II8" i="1"/>
  <c r="IE9" i="1"/>
  <c r="IF9" i="1"/>
  <c r="IG9" i="1"/>
  <c r="IH9" i="1"/>
  <c r="II9" i="1"/>
  <c r="IE10" i="1"/>
  <c r="IF10" i="1"/>
  <c r="IG10" i="1"/>
  <c r="IH10" i="1"/>
  <c r="II10" i="1"/>
  <c r="IE11" i="1"/>
  <c r="IF11" i="1"/>
  <c r="IG11" i="1"/>
  <c r="IH11" i="1"/>
  <c r="II11" i="1"/>
  <c r="IE12" i="1"/>
  <c r="IF12" i="1"/>
  <c r="IG12" i="1"/>
  <c r="IH12" i="1"/>
  <c r="II12" i="1"/>
  <c r="IE13" i="1"/>
  <c r="IF13" i="1"/>
  <c r="IG13" i="1"/>
  <c r="IH13" i="1"/>
  <c r="II13" i="1"/>
  <c r="IE14" i="1"/>
  <c r="IF14" i="1"/>
  <c r="IG14" i="1"/>
  <c r="IH14" i="1"/>
  <c r="II14" i="1"/>
  <c r="IE15" i="1"/>
  <c r="IF15" i="1"/>
  <c r="IG15" i="1"/>
  <c r="IH15" i="1"/>
  <c r="II15" i="1"/>
  <c r="IE16" i="1"/>
  <c r="IF16" i="1"/>
  <c r="IG16" i="1"/>
  <c r="IH16" i="1"/>
  <c r="II16" i="1"/>
  <c r="IE17" i="1"/>
  <c r="IF17" i="1"/>
  <c r="IG17" i="1"/>
  <c r="IH17" i="1"/>
  <c r="II17" i="1"/>
  <c r="IE18" i="1"/>
  <c r="IF18" i="1"/>
  <c r="IG18" i="1"/>
  <c r="IH18" i="1"/>
  <c r="II18" i="1"/>
  <c r="IE19" i="1"/>
  <c r="IF19" i="1"/>
  <c r="IG19" i="1"/>
  <c r="IH19" i="1"/>
  <c r="II19" i="1"/>
  <c r="IE20" i="1"/>
  <c r="IF20" i="1"/>
  <c r="IG20" i="1"/>
  <c r="IH20" i="1"/>
  <c r="II20" i="1"/>
  <c r="IE22" i="1"/>
  <c r="IF22" i="1"/>
  <c r="IG22" i="1"/>
  <c r="IH22" i="1"/>
  <c r="II22" i="1"/>
  <c r="IE23" i="1"/>
  <c r="IF23" i="1"/>
  <c r="IG23" i="1"/>
  <c r="IH23" i="1"/>
  <c r="II23" i="1"/>
  <c r="IE24" i="1"/>
  <c r="IF24" i="1"/>
  <c r="IG24" i="1"/>
  <c r="IH24" i="1"/>
  <c r="II24" i="1"/>
  <c r="IE25" i="1"/>
  <c r="IF25" i="1"/>
  <c r="IG25" i="1"/>
  <c r="IH25" i="1"/>
  <c r="II25" i="1"/>
  <c r="IE26" i="1"/>
  <c r="IF26" i="1"/>
  <c r="IG26" i="1"/>
  <c r="IH26" i="1"/>
  <c r="II26" i="1"/>
  <c r="IE27" i="1"/>
  <c r="IF27" i="1"/>
  <c r="IG27" i="1"/>
  <c r="IH27" i="1"/>
  <c r="II27" i="1"/>
  <c r="IE28" i="1"/>
  <c r="IF28" i="1"/>
  <c r="IG28" i="1"/>
  <c r="IH28" i="1"/>
  <c r="II28" i="1"/>
  <c r="IE29" i="1"/>
  <c r="IF29" i="1"/>
  <c r="IG29" i="1"/>
  <c r="IH29" i="1"/>
  <c r="II29" i="1"/>
  <c r="IE30" i="1"/>
  <c r="IF30" i="1"/>
  <c r="IG30" i="1"/>
  <c r="IH30" i="1"/>
  <c r="II30" i="1"/>
  <c r="IE31" i="1"/>
  <c r="IF31" i="1"/>
  <c r="IG31" i="1"/>
  <c r="IH31" i="1"/>
  <c r="II31" i="1"/>
  <c r="IE32" i="1"/>
  <c r="IF32" i="1"/>
  <c r="IG32" i="1"/>
  <c r="IH32" i="1"/>
  <c r="II32" i="1"/>
  <c r="IE33" i="1"/>
  <c r="IF33" i="1"/>
  <c r="IG33" i="1"/>
  <c r="IH33" i="1"/>
  <c r="II33" i="1"/>
  <c r="IE34" i="1"/>
  <c r="IF34" i="1"/>
  <c r="IG34" i="1"/>
  <c r="IH34" i="1"/>
  <c r="II34" i="1"/>
  <c r="IE35" i="1"/>
  <c r="IF35" i="1"/>
  <c r="IG35" i="1"/>
  <c r="IH35" i="1"/>
  <c r="II35" i="1"/>
  <c r="IE36" i="1"/>
  <c r="IF36" i="1"/>
  <c r="IG36" i="1"/>
  <c r="IH36" i="1"/>
  <c r="II36" i="1"/>
  <c r="IE37" i="1"/>
  <c r="IF37" i="1"/>
  <c r="IG37" i="1"/>
  <c r="IH37" i="1"/>
  <c r="II37" i="1"/>
  <c r="IE38" i="1"/>
  <c r="IF38" i="1"/>
  <c r="IG38" i="1"/>
  <c r="IH38" i="1"/>
  <c r="II38" i="1"/>
  <c r="IE39" i="1"/>
  <c r="IF39" i="1"/>
  <c r="IG39" i="1"/>
  <c r="IH39" i="1"/>
  <c r="II39" i="1"/>
  <c r="IE40" i="1"/>
  <c r="IF40" i="1"/>
  <c r="IG40" i="1"/>
  <c r="IH40" i="1"/>
  <c r="II40" i="1"/>
  <c r="IE41" i="1"/>
  <c r="IF41" i="1"/>
  <c r="IG41" i="1"/>
  <c r="IH41" i="1"/>
  <c r="II41" i="1"/>
  <c r="IE42" i="1"/>
  <c r="IF42" i="1"/>
  <c r="IG42" i="1"/>
  <c r="IH42" i="1"/>
  <c r="II42" i="1"/>
  <c r="IE114" i="1"/>
  <c r="IF114" i="1"/>
  <c r="IG114" i="1"/>
  <c r="IH114" i="1"/>
  <c r="II114" i="1"/>
  <c r="IE44" i="1"/>
  <c r="IF44" i="1"/>
  <c r="IG44" i="1"/>
  <c r="IH44" i="1"/>
  <c r="II44" i="1"/>
  <c r="IE68" i="1"/>
  <c r="IF68" i="1"/>
  <c r="IG68" i="1"/>
  <c r="IH68" i="1"/>
  <c r="II68" i="1"/>
  <c r="IE45" i="1"/>
  <c r="IF45" i="1"/>
  <c r="IG45" i="1"/>
  <c r="IH45" i="1"/>
  <c r="II45" i="1"/>
  <c r="IE46" i="1"/>
  <c r="IF46" i="1"/>
  <c r="IG46" i="1"/>
  <c r="IH46" i="1"/>
  <c r="II46" i="1"/>
  <c r="IE47" i="1"/>
  <c r="IF47" i="1"/>
  <c r="IG47" i="1"/>
  <c r="IH47" i="1"/>
  <c r="II47" i="1"/>
  <c r="IE48" i="1"/>
  <c r="IF48" i="1"/>
  <c r="IG48" i="1"/>
  <c r="IH48" i="1"/>
  <c r="II48" i="1"/>
  <c r="IE49" i="1"/>
  <c r="IF49" i="1"/>
  <c r="IG49" i="1"/>
  <c r="IH49" i="1"/>
  <c r="II49" i="1"/>
  <c r="IE50" i="1"/>
  <c r="IF50" i="1"/>
  <c r="IG50" i="1"/>
  <c r="IH50" i="1"/>
  <c r="II50" i="1"/>
  <c r="IE51" i="1"/>
  <c r="IF51" i="1"/>
  <c r="IG51" i="1"/>
  <c r="IH51" i="1"/>
  <c r="II51" i="1"/>
  <c r="IE52" i="1"/>
  <c r="IF52" i="1"/>
  <c r="IG52" i="1"/>
  <c r="IH52" i="1"/>
  <c r="II52" i="1"/>
  <c r="IE53" i="1"/>
  <c r="IF53" i="1"/>
  <c r="IG53" i="1"/>
  <c r="IH53" i="1"/>
  <c r="II53" i="1"/>
  <c r="IE54" i="1"/>
  <c r="IF54" i="1"/>
  <c r="IG54" i="1"/>
  <c r="IH54" i="1"/>
  <c r="II54" i="1"/>
  <c r="IE55" i="1"/>
  <c r="IF55" i="1"/>
  <c r="IG55" i="1"/>
  <c r="IH55" i="1"/>
  <c r="II55" i="1"/>
  <c r="IE56" i="1"/>
  <c r="IF56" i="1"/>
  <c r="IG56" i="1"/>
  <c r="IH56" i="1"/>
  <c r="II56" i="1"/>
  <c r="IE57" i="1"/>
  <c r="IF57" i="1"/>
  <c r="IG57" i="1"/>
  <c r="IH57" i="1"/>
  <c r="II57" i="1"/>
  <c r="IE58" i="1"/>
  <c r="IF58" i="1"/>
  <c r="IG58" i="1"/>
  <c r="IH58" i="1"/>
  <c r="II58" i="1"/>
  <c r="IE59" i="1"/>
  <c r="IF59" i="1"/>
  <c r="IG59" i="1"/>
  <c r="IH59" i="1"/>
  <c r="II59" i="1"/>
  <c r="IE60" i="1"/>
  <c r="IF60" i="1"/>
  <c r="IG60" i="1"/>
  <c r="IH60" i="1"/>
  <c r="II60" i="1"/>
  <c r="IE61" i="1"/>
  <c r="IF61" i="1"/>
  <c r="IG61" i="1"/>
  <c r="IH61" i="1"/>
  <c r="II61" i="1"/>
  <c r="IE62" i="1"/>
  <c r="IF62" i="1"/>
  <c r="IG62" i="1"/>
  <c r="IH62" i="1"/>
  <c r="II62" i="1"/>
  <c r="IE63" i="1"/>
  <c r="IF63" i="1"/>
  <c r="IG63" i="1"/>
  <c r="IH63" i="1"/>
  <c r="II63" i="1"/>
  <c r="IE64" i="1"/>
  <c r="IF64" i="1"/>
  <c r="IG64" i="1"/>
  <c r="IH64" i="1"/>
  <c r="II64" i="1"/>
  <c r="IE65" i="1"/>
  <c r="IF65" i="1"/>
  <c r="IG65" i="1"/>
  <c r="IH65" i="1"/>
  <c r="II65" i="1"/>
  <c r="IE66" i="1"/>
  <c r="IF66" i="1"/>
  <c r="IG66" i="1"/>
  <c r="IH66" i="1"/>
  <c r="II66" i="1"/>
  <c r="IE67" i="1"/>
  <c r="IF67" i="1"/>
  <c r="IG67" i="1"/>
  <c r="IH67" i="1"/>
  <c r="II67" i="1"/>
  <c r="IE69" i="1"/>
  <c r="IF69" i="1"/>
  <c r="IG69" i="1"/>
  <c r="IH69" i="1"/>
  <c r="II69" i="1"/>
  <c r="IE70" i="1"/>
  <c r="IF70" i="1"/>
  <c r="IG70" i="1"/>
  <c r="IH70" i="1"/>
  <c r="II70" i="1"/>
  <c r="IE71" i="1"/>
  <c r="IF71" i="1"/>
  <c r="IG71" i="1"/>
  <c r="IH71" i="1"/>
  <c r="II71" i="1"/>
  <c r="IE72" i="1"/>
  <c r="IF72" i="1"/>
  <c r="IG72" i="1"/>
  <c r="IH72" i="1"/>
  <c r="II72" i="1"/>
  <c r="IE74" i="1"/>
  <c r="IF74" i="1"/>
  <c r="IG74" i="1"/>
  <c r="IH74" i="1"/>
  <c r="II74" i="1"/>
  <c r="IE75" i="1"/>
  <c r="IF75" i="1"/>
  <c r="IG75" i="1"/>
  <c r="IH75" i="1"/>
  <c r="II75" i="1"/>
  <c r="IE76" i="1"/>
  <c r="IF76" i="1"/>
  <c r="IG76" i="1"/>
  <c r="IH76" i="1"/>
  <c r="II76" i="1"/>
  <c r="IE77" i="1"/>
  <c r="IF77" i="1"/>
  <c r="IG77" i="1"/>
  <c r="IH77" i="1"/>
  <c r="II77" i="1"/>
  <c r="IE78" i="1"/>
  <c r="IF78" i="1"/>
  <c r="IG78" i="1"/>
  <c r="IH78" i="1"/>
  <c r="II78" i="1"/>
  <c r="IE79" i="1"/>
  <c r="IF79" i="1"/>
  <c r="IG79" i="1"/>
  <c r="IH79" i="1"/>
  <c r="II79" i="1"/>
  <c r="IE80" i="1"/>
  <c r="IF80" i="1"/>
  <c r="IG80" i="1"/>
  <c r="IH80" i="1"/>
  <c r="II80" i="1"/>
  <c r="IE81" i="1"/>
  <c r="IF81" i="1"/>
  <c r="IG81" i="1"/>
  <c r="IH81" i="1"/>
  <c r="II81" i="1"/>
  <c r="IE82" i="1"/>
  <c r="IF82" i="1"/>
  <c r="IG82" i="1"/>
  <c r="IH82" i="1"/>
  <c r="II82" i="1"/>
  <c r="IE83" i="1"/>
  <c r="IF83" i="1"/>
  <c r="IG83" i="1"/>
  <c r="IH83" i="1"/>
  <c r="II83" i="1"/>
  <c r="IE84" i="1"/>
  <c r="IF84" i="1"/>
  <c r="IG84" i="1"/>
  <c r="IH84" i="1"/>
  <c r="II84" i="1"/>
  <c r="IE85" i="1"/>
  <c r="IF85" i="1"/>
  <c r="IG85" i="1"/>
  <c r="IH85" i="1"/>
  <c r="II85" i="1"/>
  <c r="IE86" i="1"/>
  <c r="IF86" i="1"/>
  <c r="IG86" i="1"/>
  <c r="IH86" i="1"/>
  <c r="II86" i="1"/>
  <c r="IE87" i="1"/>
  <c r="IF87" i="1"/>
  <c r="IG87" i="1"/>
  <c r="IH87" i="1"/>
  <c r="II87" i="1"/>
  <c r="IE88" i="1"/>
  <c r="IF88" i="1"/>
  <c r="IG88" i="1"/>
  <c r="IH88" i="1"/>
  <c r="II88" i="1"/>
  <c r="IE89" i="1"/>
  <c r="IF89" i="1"/>
  <c r="IG89" i="1"/>
  <c r="IH89" i="1"/>
  <c r="II89" i="1"/>
  <c r="IE90" i="1"/>
  <c r="IF90" i="1"/>
  <c r="IG90" i="1"/>
  <c r="IH90" i="1"/>
  <c r="II90" i="1"/>
  <c r="IE91" i="1"/>
  <c r="IF91" i="1"/>
  <c r="IG91" i="1"/>
  <c r="IH91" i="1"/>
  <c r="II91" i="1"/>
  <c r="IE93" i="1"/>
  <c r="IF93" i="1"/>
  <c r="IG93" i="1"/>
  <c r="IH93" i="1"/>
  <c r="II93" i="1"/>
  <c r="IE94" i="1"/>
  <c r="IF94" i="1"/>
  <c r="IG94" i="1"/>
  <c r="IH94" i="1"/>
  <c r="II94" i="1"/>
  <c r="IE95" i="1"/>
  <c r="IF95" i="1"/>
  <c r="IG95" i="1"/>
  <c r="IH95" i="1"/>
  <c r="II95" i="1"/>
  <c r="IE96" i="1"/>
  <c r="IF96" i="1"/>
  <c r="IG96" i="1"/>
  <c r="IH96" i="1"/>
  <c r="II96" i="1"/>
  <c r="IE97" i="1"/>
  <c r="IF97" i="1"/>
  <c r="IG97" i="1"/>
  <c r="IH97" i="1"/>
  <c r="II97" i="1"/>
  <c r="IE98" i="1"/>
  <c r="IF98" i="1"/>
  <c r="IG98" i="1"/>
  <c r="IH98" i="1"/>
  <c r="II98" i="1"/>
  <c r="IE99" i="1"/>
  <c r="IF99" i="1"/>
  <c r="IG99" i="1"/>
  <c r="IH99" i="1"/>
  <c r="II99" i="1"/>
  <c r="IE100" i="1"/>
  <c r="IF100" i="1"/>
  <c r="IG100" i="1"/>
  <c r="IH100" i="1"/>
  <c r="II100" i="1"/>
  <c r="IE101" i="1"/>
  <c r="IF101" i="1"/>
  <c r="IG101" i="1"/>
  <c r="IH101" i="1"/>
  <c r="II101" i="1"/>
  <c r="IE102" i="1"/>
  <c r="IF102" i="1"/>
  <c r="IG102" i="1"/>
  <c r="IH102" i="1"/>
  <c r="II102" i="1"/>
  <c r="IE103" i="1"/>
  <c r="IF103" i="1"/>
  <c r="IG103" i="1"/>
  <c r="IH103" i="1"/>
  <c r="II103" i="1"/>
  <c r="IE104" i="1"/>
  <c r="IF104" i="1"/>
  <c r="IG104" i="1"/>
  <c r="IH104" i="1"/>
  <c r="II104" i="1"/>
  <c r="IE106" i="1"/>
  <c r="IF106" i="1"/>
  <c r="IG106" i="1"/>
  <c r="IH106" i="1"/>
  <c r="II106" i="1"/>
  <c r="IE107" i="1"/>
  <c r="IF107" i="1"/>
  <c r="IG107" i="1"/>
  <c r="IH107" i="1"/>
  <c r="II107" i="1"/>
  <c r="IE108" i="1"/>
  <c r="IF108" i="1"/>
  <c r="IG108" i="1"/>
  <c r="IH108" i="1"/>
  <c r="II108" i="1"/>
  <c r="IE109" i="1"/>
  <c r="IF109" i="1"/>
  <c r="IG109" i="1"/>
  <c r="IH109" i="1"/>
  <c r="II109" i="1"/>
  <c r="IE110" i="1"/>
  <c r="IF110" i="1"/>
  <c r="IG110" i="1"/>
  <c r="IH110" i="1"/>
  <c r="II110" i="1"/>
  <c r="IE111" i="1"/>
  <c r="IF111" i="1"/>
  <c r="IG111" i="1"/>
  <c r="IH111" i="1"/>
  <c r="II111" i="1"/>
  <c r="IE115" i="1"/>
  <c r="IF115" i="1"/>
  <c r="IG115" i="1"/>
  <c r="IH115" i="1"/>
  <c r="II115" i="1"/>
  <c r="IE116" i="1"/>
  <c r="IF116" i="1"/>
  <c r="IG116" i="1"/>
  <c r="IH116" i="1"/>
  <c r="II116" i="1"/>
  <c r="IE117" i="1"/>
  <c r="IF117" i="1"/>
  <c r="IG117" i="1"/>
  <c r="IH117" i="1"/>
  <c r="II117" i="1"/>
  <c r="IE118" i="1"/>
  <c r="IF118" i="1"/>
  <c r="IG118" i="1"/>
  <c r="IH118" i="1"/>
  <c r="II118" i="1"/>
  <c r="IE119" i="1"/>
  <c r="IF119" i="1"/>
  <c r="IG119" i="1"/>
  <c r="IH119" i="1"/>
  <c r="II119" i="1"/>
  <c r="IE120" i="1"/>
  <c r="IF120" i="1"/>
  <c r="IG120" i="1"/>
  <c r="IH120" i="1"/>
  <c r="II120" i="1"/>
  <c r="IE121" i="1"/>
  <c r="IF121" i="1"/>
  <c r="IG121" i="1"/>
  <c r="IH121" i="1"/>
  <c r="II121" i="1"/>
  <c r="IE122" i="1"/>
  <c r="IF122" i="1"/>
  <c r="IG122" i="1"/>
  <c r="IH122" i="1"/>
  <c r="II122" i="1"/>
  <c r="IE123" i="1"/>
  <c r="IF123" i="1"/>
  <c r="IG123" i="1"/>
  <c r="IH123" i="1"/>
  <c r="II123" i="1"/>
  <c r="IE124" i="1"/>
  <c r="IF124" i="1"/>
  <c r="IG124" i="1"/>
  <c r="IH124" i="1"/>
  <c r="II124" i="1"/>
  <c r="IE125" i="1"/>
  <c r="IF125" i="1"/>
  <c r="IG125" i="1"/>
  <c r="IH125" i="1"/>
  <c r="II125" i="1"/>
  <c r="IE126" i="1"/>
  <c r="IF126" i="1"/>
  <c r="IG126" i="1"/>
  <c r="IH126" i="1"/>
  <c r="II126" i="1"/>
  <c r="IE127" i="1"/>
  <c r="IF127" i="1"/>
  <c r="IG127" i="1"/>
  <c r="IH127" i="1"/>
  <c r="II127" i="1"/>
  <c r="IE128" i="1"/>
  <c r="IF128" i="1"/>
  <c r="IG128" i="1"/>
  <c r="IH128" i="1"/>
  <c r="II128" i="1"/>
  <c r="IE129" i="1"/>
  <c r="IF129" i="1"/>
  <c r="IG129" i="1"/>
  <c r="IH129" i="1"/>
  <c r="II129" i="1"/>
  <c r="IE130" i="1"/>
  <c r="IF130" i="1"/>
  <c r="IG130" i="1"/>
  <c r="IH130" i="1"/>
  <c r="II130" i="1"/>
  <c r="IE131" i="1"/>
  <c r="IF131" i="1"/>
  <c r="IG131" i="1"/>
  <c r="IH131" i="1"/>
  <c r="II131" i="1"/>
  <c r="IE132" i="1"/>
  <c r="IF132" i="1"/>
  <c r="IG132" i="1"/>
  <c r="IH132" i="1"/>
  <c r="II132" i="1"/>
  <c r="IE133" i="1"/>
  <c r="IF133" i="1"/>
  <c r="IG133" i="1"/>
  <c r="IH133" i="1"/>
  <c r="II133" i="1"/>
  <c r="IE134" i="1"/>
  <c r="IF134" i="1"/>
  <c r="IG134" i="1"/>
  <c r="IH134" i="1"/>
  <c r="II134" i="1"/>
  <c r="IE135" i="1"/>
  <c r="IF135" i="1"/>
  <c r="IG135" i="1"/>
  <c r="IH135" i="1"/>
  <c r="II135" i="1"/>
  <c r="IE137" i="1"/>
  <c r="IF137" i="1"/>
  <c r="IG137" i="1"/>
  <c r="IH137" i="1"/>
  <c r="II137" i="1"/>
  <c r="IE138" i="1"/>
  <c r="IF138" i="1"/>
  <c r="IG138" i="1"/>
  <c r="IH138" i="1"/>
  <c r="II138" i="1"/>
  <c r="IE139" i="1"/>
  <c r="IF139" i="1"/>
  <c r="IG139" i="1"/>
  <c r="IH139" i="1"/>
  <c r="II139" i="1"/>
  <c r="IE140" i="1"/>
  <c r="IF140" i="1"/>
  <c r="IG140" i="1"/>
  <c r="IH140" i="1"/>
  <c r="II140" i="1"/>
  <c r="IE141" i="1"/>
  <c r="IF141" i="1"/>
  <c r="IG141" i="1"/>
  <c r="IH141" i="1"/>
  <c r="II141" i="1"/>
  <c r="IE142" i="1"/>
  <c r="IF142" i="1"/>
  <c r="IG142" i="1"/>
  <c r="IH142" i="1"/>
  <c r="II142" i="1"/>
  <c r="IE143" i="1"/>
  <c r="IF143" i="1"/>
  <c r="IG143" i="1"/>
  <c r="IH143" i="1"/>
  <c r="II143" i="1"/>
  <c r="IE144" i="1"/>
  <c r="IF144" i="1"/>
  <c r="IG144" i="1"/>
  <c r="IH144" i="1"/>
  <c r="II144" i="1"/>
  <c r="IE145" i="1"/>
  <c r="IF145" i="1"/>
  <c r="IG145" i="1"/>
  <c r="IH145" i="1"/>
  <c r="II145" i="1"/>
  <c r="IE146" i="1"/>
  <c r="IF146" i="1"/>
  <c r="IG146" i="1"/>
  <c r="IH146" i="1"/>
  <c r="II146" i="1"/>
  <c r="IE147" i="1"/>
  <c r="IF147" i="1"/>
  <c r="IG147" i="1"/>
  <c r="IH147" i="1"/>
  <c r="II147" i="1"/>
  <c r="IE148" i="1"/>
  <c r="IF148" i="1"/>
  <c r="IG148" i="1"/>
  <c r="IH148" i="1"/>
  <c r="II148" i="1"/>
  <c r="IE149" i="1"/>
  <c r="IF149" i="1"/>
  <c r="IG149" i="1"/>
  <c r="IH149" i="1"/>
  <c r="II149" i="1"/>
  <c r="IE150" i="1"/>
  <c r="IF150" i="1"/>
  <c r="IG150" i="1"/>
  <c r="IH150" i="1"/>
  <c r="II150" i="1"/>
  <c r="IE151" i="1"/>
  <c r="IF151" i="1"/>
  <c r="IG151" i="1"/>
  <c r="IH151" i="1"/>
  <c r="II151" i="1"/>
  <c r="IE152" i="1"/>
  <c r="IF152" i="1"/>
  <c r="IG152" i="1"/>
  <c r="IH152" i="1"/>
  <c r="II152" i="1"/>
  <c r="IE153" i="1"/>
  <c r="IF153" i="1"/>
  <c r="IG153" i="1"/>
  <c r="IH153" i="1"/>
  <c r="II153" i="1"/>
  <c r="IE154" i="1"/>
  <c r="IF154" i="1"/>
  <c r="IG154" i="1"/>
  <c r="IH154" i="1"/>
  <c r="II154" i="1"/>
  <c r="IE155" i="1"/>
  <c r="IF155" i="1"/>
  <c r="IG155" i="1"/>
  <c r="IH155" i="1"/>
  <c r="II155" i="1"/>
  <c r="IE156" i="1"/>
  <c r="IF156" i="1"/>
  <c r="IG156" i="1"/>
  <c r="IH156" i="1"/>
  <c r="II156" i="1"/>
  <c r="IE157" i="1"/>
  <c r="IF157" i="1"/>
  <c r="IG157" i="1"/>
  <c r="IH157" i="1"/>
  <c r="II157" i="1"/>
  <c r="IE73" i="1"/>
  <c r="IF73" i="1"/>
  <c r="IG73" i="1"/>
  <c r="IH73" i="1"/>
  <c r="II73" i="1"/>
  <c r="IE158" i="1"/>
  <c r="IF158" i="1"/>
  <c r="IG158" i="1"/>
  <c r="IH158" i="1"/>
  <c r="II158" i="1"/>
  <c r="IE159" i="1"/>
  <c r="IF159" i="1"/>
  <c r="IG159" i="1"/>
  <c r="IH159" i="1"/>
  <c r="II159" i="1"/>
  <c r="IE160" i="1"/>
  <c r="IF160" i="1"/>
  <c r="IG160" i="1"/>
  <c r="IH160" i="1"/>
  <c r="II160" i="1"/>
  <c r="IE161" i="1"/>
  <c r="IF161" i="1"/>
  <c r="IG161" i="1"/>
  <c r="IH161" i="1"/>
  <c r="II161" i="1"/>
  <c r="IE162" i="1"/>
  <c r="IF162" i="1"/>
  <c r="IG162" i="1"/>
  <c r="IH162" i="1"/>
  <c r="II162" i="1"/>
  <c r="IE163" i="1"/>
  <c r="IF163" i="1"/>
  <c r="IG163" i="1"/>
  <c r="IH163" i="1"/>
  <c r="II163" i="1"/>
  <c r="IE164" i="1"/>
  <c r="IF164" i="1"/>
  <c r="IG164" i="1"/>
  <c r="IH164" i="1"/>
  <c r="II164" i="1"/>
  <c r="IE165" i="1"/>
  <c r="IF165" i="1"/>
  <c r="IG165" i="1"/>
  <c r="IH165" i="1"/>
  <c r="II165" i="1"/>
  <c r="IE167" i="1"/>
  <c r="IF167" i="1"/>
  <c r="IG167" i="1"/>
  <c r="IH167" i="1"/>
  <c r="II167" i="1"/>
  <c r="IE168" i="1"/>
  <c r="IF168" i="1"/>
  <c r="IG168" i="1"/>
  <c r="IH168" i="1"/>
  <c r="II168" i="1"/>
  <c r="IE169" i="1"/>
  <c r="IF169" i="1"/>
  <c r="IG169" i="1"/>
  <c r="IH169" i="1"/>
  <c r="II169" i="1"/>
  <c r="IE170" i="1"/>
  <c r="IF170" i="1"/>
  <c r="IG170" i="1"/>
  <c r="IH170" i="1"/>
  <c r="II170" i="1"/>
  <c r="IE171" i="1"/>
  <c r="IF171" i="1"/>
  <c r="IG171" i="1"/>
  <c r="IH171" i="1"/>
  <c r="II171" i="1"/>
  <c r="IE172" i="1"/>
  <c r="IF172" i="1"/>
  <c r="IG172" i="1"/>
  <c r="IH172" i="1"/>
  <c r="II172" i="1"/>
  <c r="IE173" i="1"/>
  <c r="IF173" i="1"/>
  <c r="IG173" i="1"/>
  <c r="IH173" i="1"/>
  <c r="II173" i="1"/>
  <c r="IE174" i="1"/>
  <c r="IF174" i="1"/>
  <c r="IG174" i="1"/>
  <c r="IH174" i="1"/>
  <c r="II174" i="1"/>
  <c r="IE175" i="1"/>
  <c r="IF175" i="1"/>
  <c r="IG175" i="1"/>
  <c r="IH175" i="1"/>
  <c r="II175" i="1"/>
  <c r="IE176" i="1"/>
  <c r="IF176" i="1"/>
  <c r="IG176" i="1"/>
  <c r="IH176" i="1"/>
  <c r="II176" i="1"/>
  <c r="IE178" i="1"/>
  <c r="IF178" i="1"/>
  <c r="IG178" i="1"/>
  <c r="IH178" i="1"/>
  <c r="II178" i="1"/>
  <c r="IE179" i="1"/>
  <c r="IF179" i="1"/>
  <c r="IG179" i="1"/>
  <c r="IH179" i="1"/>
  <c r="II179" i="1"/>
  <c r="IE180" i="1"/>
  <c r="IF180" i="1"/>
  <c r="IG180" i="1"/>
  <c r="IH180" i="1"/>
  <c r="II180" i="1"/>
  <c r="IE181" i="1"/>
  <c r="IF181" i="1"/>
  <c r="IG181" i="1"/>
  <c r="IH181" i="1"/>
  <c r="II181" i="1"/>
  <c r="IE206" i="1"/>
  <c r="IF206" i="1"/>
  <c r="IG206" i="1"/>
  <c r="IH206" i="1"/>
  <c r="II206" i="1"/>
  <c r="IE182" i="1"/>
  <c r="IF182" i="1"/>
  <c r="IG182" i="1"/>
  <c r="IH182" i="1"/>
  <c r="II182" i="1"/>
  <c r="IE183" i="1"/>
  <c r="IF183" i="1"/>
  <c r="IG183" i="1"/>
  <c r="IH183" i="1"/>
  <c r="II183" i="1"/>
  <c r="IE184" i="1"/>
  <c r="IF184" i="1"/>
  <c r="IG184" i="1"/>
  <c r="IH184" i="1"/>
  <c r="II184" i="1"/>
  <c r="IE185" i="1"/>
  <c r="IF185" i="1"/>
  <c r="IG185" i="1"/>
  <c r="IH185" i="1"/>
  <c r="II185" i="1"/>
  <c r="IE186" i="1"/>
  <c r="IF186" i="1"/>
  <c r="IG186" i="1"/>
  <c r="IH186" i="1"/>
  <c r="II186" i="1"/>
  <c r="IE187" i="1"/>
  <c r="IF187" i="1"/>
  <c r="IG187" i="1"/>
  <c r="IH187" i="1"/>
  <c r="II187" i="1"/>
  <c r="IE188" i="1"/>
  <c r="IF188" i="1"/>
  <c r="IG188" i="1"/>
  <c r="IH188" i="1"/>
  <c r="II188" i="1"/>
  <c r="IE189" i="1"/>
  <c r="IF189" i="1"/>
  <c r="IG189" i="1"/>
  <c r="IH189" i="1"/>
  <c r="II189" i="1"/>
  <c r="IE190" i="1"/>
  <c r="IF190" i="1"/>
  <c r="IG190" i="1"/>
  <c r="IH190" i="1"/>
  <c r="II190" i="1"/>
  <c r="IE191" i="1"/>
  <c r="IF191" i="1"/>
  <c r="IG191" i="1"/>
  <c r="IH191" i="1"/>
  <c r="II191" i="1"/>
  <c r="IE192" i="1"/>
  <c r="IF192" i="1"/>
  <c r="IG192" i="1"/>
  <c r="IH192" i="1"/>
  <c r="II192" i="1"/>
  <c r="IE193" i="1"/>
  <c r="IF193" i="1"/>
  <c r="IG193" i="1"/>
  <c r="IH193" i="1"/>
  <c r="II193" i="1"/>
  <c r="IE194" i="1"/>
  <c r="IF194" i="1"/>
  <c r="IG194" i="1"/>
  <c r="IH194" i="1"/>
  <c r="II194" i="1"/>
  <c r="IE195" i="1"/>
  <c r="IF195" i="1"/>
  <c r="IG195" i="1"/>
  <c r="IH195" i="1"/>
  <c r="II195" i="1"/>
  <c r="IE196" i="1"/>
  <c r="IF196" i="1"/>
  <c r="IG196" i="1"/>
  <c r="IH196" i="1"/>
  <c r="II196" i="1"/>
  <c r="IE197" i="1"/>
  <c r="IF197" i="1"/>
  <c r="IG197" i="1"/>
  <c r="IH197" i="1"/>
  <c r="II197" i="1"/>
  <c r="IE198" i="1"/>
  <c r="IF198" i="1"/>
  <c r="IG198" i="1"/>
  <c r="IH198" i="1"/>
  <c r="II198" i="1"/>
  <c r="IE199" i="1"/>
  <c r="IF199" i="1"/>
  <c r="IG199" i="1"/>
  <c r="IH199" i="1"/>
  <c r="II199" i="1"/>
  <c r="IE201" i="1"/>
  <c r="IF201" i="1"/>
  <c r="IG201" i="1"/>
  <c r="IH201" i="1"/>
  <c r="II201" i="1"/>
  <c r="IE203" i="1"/>
  <c r="IF203" i="1"/>
  <c r="IG203" i="1"/>
  <c r="IH203" i="1"/>
  <c r="II203" i="1"/>
  <c r="IE204" i="1"/>
  <c r="IF204" i="1"/>
  <c r="IG204" i="1"/>
  <c r="IH204" i="1"/>
  <c r="II204" i="1"/>
  <c r="IE324" i="1"/>
  <c r="IF324" i="1"/>
  <c r="IG324" i="1"/>
  <c r="IH324" i="1"/>
  <c r="II324" i="1"/>
  <c r="IE207" i="1"/>
  <c r="IF207" i="1"/>
  <c r="IG207" i="1"/>
  <c r="IH207" i="1"/>
  <c r="II207" i="1"/>
  <c r="IE296" i="1"/>
  <c r="IF296" i="1"/>
  <c r="IG296" i="1"/>
  <c r="IH296" i="1"/>
  <c r="II296" i="1"/>
  <c r="IE209" i="1"/>
  <c r="IF209" i="1"/>
  <c r="IG209" i="1"/>
  <c r="IH209" i="1"/>
  <c r="II209" i="1"/>
  <c r="IE210" i="1"/>
  <c r="IF210" i="1"/>
  <c r="IG210" i="1"/>
  <c r="IH210" i="1"/>
  <c r="II210" i="1"/>
  <c r="IE211" i="1"/>
  <c r="IF211" i="1"/>
  <c r="IG211" i="1"/>
  <c r="IH211" i="1"/>
  <c r="II211" i="1"/>
  <c r="IE212" i="1"/>
  <c r="IF212" i="1"/>
  <c r="IG212" i="1"/>
  <c r="IH212" i="1"/>
  <c r="II212" i="1"/>
  <c r="IE213" i="1"/>
  <c r="IF213" i="1"/>
  <c r="IG213" i="1"/>
  <c r="IH213" i="1"/>
  <c r="II213" i="1"/>
  <c r="IE214" i="1"/>
  <c r="IF214" i="1"/>
  <c r="IG214" i="1"/>
  <c r="IH214" i="1"/>
  <c r="II214" i="1"/>
  <c r="IE215" i="1"/>
  <c r="IF215" i="1"/>
  <c r="IG215" i="1"/>
  <c r="IH215" i="1"/>
  <c r="II215" i="1"/>
  <c r="IE216" i="1"/>
  <c r="IF216" i="1"/>
  <c r="IG216" i="1"/>
  <c r="IH216" i="1"/>
  <c r="II216" i="1"/>
  <c r="IE217" i="1"/>
  <c r="IF217" i="1"/>
  <c r="IG217" i="1"/>
  <c r="IH217" i="1"/>
  <c r="II217" i="1"/>
  <c r="IE218" i="1"/>
  <c r="IF218" i="1"/>
  <c r="IG218" i="1"/>
  <c r="IH218" i="1"/>
  <c r="II218" i="1"/>
  <c r="IE219" i="1"/>
  <c r="IF219" i="1"/>
  <c r="IG219" i="1"/>
  <c r="IH219" i="1"/>
  <c r="II219" i="1"/>
  <c r="IE221" i="1"/>
  <c r="IF221" i="1"/>
  <c r="IG221" i="1"/>
  <c r="IH221" i="1"/>
  <c r="II221" i="1"/>
  <c r="IE223" i="1"/>
  <c r="IF223" i="1"/>
  <c r="IG223" i="1"/>
  <c r="IH223" i="1"/>
  <c r="II223" i="1"/>
  <c r="IE224" i="1"/>
  <c r="IF224" i="1"/>
  <c r="IG224" i="1"/>
  <c r="IH224" i="1"/>
  <c r="II224" i="1"/>
  <c r="IE225" i="1"/>
  <c r="IF225" i="1"/>
  <c r="IG225" i="1"/>
  <c r="IH225" i="1"/>
  <c r="II225" i="1"/>
  <c r="IE226" i="1"/>
  <c r="IF226" i="1"/>
  <c r="IG226" i="1"/>
  <c r="IH226" i="1"/>
  <c r="II226" i="1"/>
  <c r="IE227" i="1"/>
  <c r="IF227" i="1"/>
  <c r="IG227" i="1"/>
  <c r="IH227" i="1"/>
  <c r="II227" i="1"/>
  <c r="IE228" i="1"/>
  <c r="IF228" i="1"/>
  <c r="IG228" i="1"/>
  <c r="IH228" i="1"/>
  <c r="II228" i="1"/>
  <c r="IE229" i="1"/>
  <c r="IF229" i="1"/>
  <c r="IG229" i="1"/>
  <c r="IH229" i="1"/>
  <c r="II229" i="1"/>
  <c r="IE230" i="1"/>
  <c r="IF230" i="1"/>
  <c r="IG230" i="1"/>
  <c r="IH230" i="1"/>
  <c r="II230" i="1"/>
  <c r="IE231" i="1"/>
  <c r="IF231" i="1"/>
  <c r="IG231" i="1"/>
  <c r="IH231" i="1"/>
  <c r="II231" i="1"/>
  <c r="IE232" i="1"/>
  <c r="IF232" i="1"/>
  <c r="IG232" i="1"/>
  <c r="IH232" i="1"/>
  <c r="II232" i="1"/>
  <c r="IE233" i="1"/>
  <c r="IF233" i="1"/>
  <c r="IG233" i="1"/>
  <c r="IH233" i="1"/>
  <c r="II233" i="1"/>
  <c r="IE234" i="1"/>
  <c r="IF234" i="1"/>
  <c r="IG234" i="1"/>
  <c r="IH234" i="1"/>
  <c r="II234" i="1"/>
  <c r="IE235" i="1"/>
  <c r="IF235" i="1"/>
  <c r="IG235" i="1"/>
  <c r="IH235" i="1"/>
  <c r="II235" i="1"/>
  <c r="IE236" i="1"/>
  <c r="IF236" i="1"/>
  <c r="IG236" i="1"/>
  <c r="IH236" i="1"/>
  <c r="II236" i="1"/>
  <c r="IE237" i="1"/>
  <c r="IF237" i="1"/>
  <c r="IG237" i="1"/>
  <c r="IH237" i="1"/>
  <c r="II237" i="1"/>
  <c r="IE238" i="1"/>
  <c r="IF238" i="1"/>
  <c r="IG238" i="1"/>
  <c r="IH238" i="1"/>
  <c r="II238" i="1"/>
  <c r="IE239" i="1"/>
  <c r="IF239" i="1"/>
  <c r="IG239" i="1"/>
  <c r="IH239" i="1"/>
  <c r="II239" i="1"/>
  <c r="IE240" i="1"/>
  <c r="IF240" i="1"/>
  <c r="IG240" i="1"/>
  <c r="IH240" i="1"/>
  <c r="II240" i="1"/>
  <c r="IE241" i="1"/>
  <c r="IF241" i="1"/>
  <c r="IG241" i="1"/>
  <c r="IH241" i="1"/>
  <c r="II241" i="1"/>
  <c r="IE242" i="1"/>
  <c r="IF242" i="1"/>
  <c r="IG242" i="1"/>
  <c r="IH242" i="1"/>
  <c r="II242" i="1"/>
  <c r="IE243" i="1"/>
  <c r="IF243" i="1"/>
  <c r="IG243" i="1"/>
  <c r="IH243" i="1"/>
  <c r="II243" i="1"/>
  <c r="IE244" i="1"/>
  <c r="IF244" i="1"/>
  <c r="IG244" i="1"/>
  <c r="IH244" i="1"/>
  <c r="II244" i="1"/>
  <c r="IE245" i="1"/>
  <c r="IF245" i="1"/>
  <c r="IG245" i="1"/>
  <c r="IH245" i="1"/>
  <c r="II245" i="1"/>
  <c r="IE247" i="1"/>
  <c r="IF247" i="1"/>
  <c r="IG247" i="1"/>
  <c r="IH247" i="1"/>
  <c r="II247" i="1"/>
  <c r="IE248" i="1"/>
  <c r="IF248" i="1"/>
  <c r="IG248" i="1"/>
  <c r="IH248" i="1"/>
  <c r="II248" i="1"/>
  <c r="IE249" i="1"/>
  <c r="IF249" i="1"/>
  <c r="IG249" i="1"/>
  <c r="IH249" i="1"/>
  <c r="II249" i="1"/>
  <c r="IE250" i="1"/>
  <c r="IF250" i="1"/>
  <c r="IG250" i="1"/>
  <c r="IH250" i="1"/>
  <c r="II250" i="1"/>
  <c r="IE251" i="1"/>
  <c r="IF251" i="1"/>
  <c r="IG251" i="1"/>
  <c r="IH251" i="1"/>
  <c r="II251" i="1"/>
  <c r="IE252" i="1"/>
  <c r="IF252" i="1"/>
  <c r="IG252" i="1"/>
  <c r="IH252" i="1"/>
  <c r="II252" i="1"/>
  <c r="IE253" i="1"/>
  <c r="IF253" i="1"/>
  <c r="IG253" i="1"/>
  <c r="IH253" i="1"/>
  <c r="II253" i="1"/>
  <c r="IE254" i="1"/>
  <c r="IF254" i="1"/>
  <c r="IG254" i="1"/>
  <c r="IH254" i="1"/>
  <c r="II254" i="1"/>
  <c r="IE255" i="1"/>
  <c r="IF255" i="1"/>
  <c r="IG255" i="1"/>
  <c r="IH255" i="1"/>
  <c r="II255" i="1"/>
  <c r="IE257" i="1"/>
  <c r="IF257" i="1"/>
  <c r="IG257" i="1"/>
  <c r="IH257" i="1"/>
  <c r="II257" i="1"/>
  <c r="IE258" i="1"/>
  <c r="IF258" i="1"/>
  <c r="IG258" i="1"/>
  <c r="IH258" i="1"/>
  <c r="II258" i="1"/>
  <c r="IE259" i="1"/>
  <c r="IF259" i="1"/>
  <c r="IG259" i="1"/>
  <c r="IH259" i="1"/>
  <c r="II259" i="1"/>
  <c r="IE260" i="1"/>
  <c r="IF260" i="1"/>
  <c r="IG260" i="1"/>
  <c r="IH260" i="1"/>
  <c r="II260" i="1"/>
  <c r="IE261" i="1"/>
  <c r="IF261" i="1"/>
  <c r="IG261" i="1"/>
  <c r="IH261" i="1"/>
  <c r="II261" i="1"/>
  <c r="IE262" i="1"/>
  <c r="IF262" i="1"/>
  <c r="IG262" i="1"/>
  <c r="IH262" i="1"/>
  <c r="II262" i="1"/>
  <c r="IE264" i="1"/>
  <c r="IF264" i="1"/>
  <c r="IG264" i="1"/>
  <c r="IH264" i="1"/>
  <c r="II264" i="1"/>
  <c r="IE267" i="1"/>
  <c r="IF267" i="1"/>
  <c r="IG267" i="1"/>
  <c r="IH267" i="1"/>
  <c r="II267" i="1"/>
  <c r="IE268" i="1"/>
  <c r="IF268" i="1"/>
  <c r="IG268" i="1"/>
  <c r="IH268" i="1"/>
  <c r="II268" i="1"/>
  <c r="IE269" i="1"/>
  <c r="IF269" i="1"/>
  <c r="IG269" i="1"/>
  <c r="IH269" i="1"/>
  <c r="II269" i="1"/>
  <c r="IE270" i="1"/>
  <c r="IF270" i="1"/>
  <c r="IG270" i="1"/>
  <c r="IH270" i="1"/>
  <c r="II270" i="1"/>
  <c r="IE271" i="1"/>
  <c r="IF271" i="1"/>
  <c r="IG271" i="1"/>
  <c r="IH271" i="1"/>
  <c r="II271" i="1"/>
  <c r="IE272" i="1"/>
  <c r="IF272" i="1"/>
  <c r="IG272" i="1"/>
  <c r="IH272" i="1"/>
  <c r="II272" i="1"/>
  <c r="IE273" i="1"/>
  <c r="IF273" i="1"/>
  <c r="IG273" i="1"/>
  <c r="IH273" i="1"/>
  <c r="II273" i="1"/>
  <c r="IE274" i="1"/>
  <c r="IF274" i="1"/>
  <c r="IG274" i="1"/>
  <c r="IH274" i="1"/>
  <c r="II274" i="1"/>
  <c r="IE275" i="1"/>
  <c r="IF275" i="1"/>
  <c r="IG275" i="1"/>
  <c r="IH275" i="1"/>
  <c r="II275" i="1"/>
  <c r="IE21" i="1"/>
  <c r="IF21" i="1"/>
  <c r="IG21" i="1"/>
  <c r="IH21" i="1"/>
  <c r="II21" i="1"/>
  <c r="IE276" i="1"/>
  <c r="IF276" i="1"/>
  <c r="IG276" i="1"/>
  <c r="IH276" i="1"/>
  <c r="II276" i="1"/>
  <c r="IE277" i="1"/>
  <c r="IF277" i="1"/>
  <c r="IG277" i="1"/>
  <c r="IH277" i="1"/>
  <c r="II277" i="1"/>
  <c r="IE278" i="1"/>
  <c r="IF278" i="1"/>
  <c r="IG278" i="1"/>
  <c r="IH278" i="1"/>
  <c r="II278" i="1"/>
  <c r="IE279" i="1"/>
  <c r="IF279" i="1"/>
  <c r="IG279" i="1"/>
  <c r="IH279" i="1"/>
  <c r="II279" i="1"/>
  <c r="IE280" i="1"/>
  <c r="IF280" i="1"/>
  <c r="IG280" i="1"/>
  <c r="IH280" i="1"/>
  <c r="II280" i="1"/>
  <c r="IE281" i="1"/>
  <c r="IF281" i="1"/>
  <c r="IG281" i="1"/>
  <c r="IH281" i="1"/>
  <c r="II281" i="1"/>
  <c r="IE282" i="1"/>
  <c r="IF282" i="1"/>
  <c r="IG282" i="1"/>
  <c r="IH282" i="1"/>
  <c r="II282" i="1"/>
  <c r="IE283" i="1"/>
  <c r="IF283" i="1"/>
  <c r="IG283" i="1"/>
  <c r="IH283" i="1"/>
  <c r="II283" i="1"/>
  <c r="IE284" i="1"/>
  <c r="IF284" i="1"/>
  <c r="IG284" i="1"/>
  <c r="IH284" i="1"/>
  <c r="II284" i="1"/>
  <c r="IE285" i="1"/>
  <c r="IF285" i="1"/>
  <c r="IG285" i="1"/>
  <c r="IH285" i="1"/>
  <c r="II285" i="1"/>
  <c r="IE286" i="1"/>
  <c r="IF286" i="1"/>
  <c r="IG286" i="1"/>
  <c r="IH286" i="1"/>
  <c r="II286" i="1"/>
  <c r="IE287" i="1"/>
  <c r="IF287" i="1"/>
  <c r="IG287" i="1"/>
  <c r="IH287" i="1"/>
  <c r="II287" i="1"/>
  <c r="IE288" i="1"/>
  <c r="IF288" i="1"/>
  <c r="IG288" i="1"/>
  <c r="IH288" i="1"/>
  <c r="II288" i="1"/>
  <c r="IE289" i="1"/>
  <c r="IF289" i="1"/>
  <c r="IG289" i="1"/>
  <c r="IH289" i="1"/>
  <c r="II289" i="1"/>
  <c r="IE290" i="1"/>
  <c r="IF290" i="1"/>
  <c r="IG290" i="1"/>
  <c r="IH290" i="1"/>
  <c r="II290" i="1"/>
  <c r="IE291" i="1"/>
  <c r="IF291" i="1"/>
  <c r="IG291" i="1"/>
  <c r="IH291" i="1"/>
  <c r="II291" i="1"/>
  <c r="IE292" i="1"/>
  <c r="IF292" i="1"/>
  <c r="IG292" i="1"/>
  <c r="IH292" i="1"/>
  <c r="II292" i="1"/>
  <c r="IE293" i="1"/>
  <c r="IF293" i="1"/>
  <c r="IG293" i="1"/>
  <c r="IH293" i="1"/>
  <c r="II293" i="1"/>
  <c r="IE294" i="1"/>
  <c r="IF294" i="1"/>
  <c r="IG294" i="1"/>
  <c r="IH294" i="1"/>
  <c r="II294" i="1"/>
  <c r="IE295" i="1"/>
  <c r="IF295" i="1"/>
  <c r="IG295" i="1"/>
  <c r="IH295" i="1"/>
  <c r="II295" i="1"/>
  <c r="IE220" i="1"/>
  <c r="IF220" i="1"/>
  <c r="IG220" i="1"/>
  <c r="IH220" i="1"/>
  <c r="II220" i="1"/>
  <c r="IE298" i="1"/>
  <c r="IF298" i="1"/>
  <c r="IG298" i="1"/>
  <c r="IH298" i="1"/>
  <c r="II298" i="1"/>
  <c r="IE299" i="1"/>
  <c r="IF299" i="1"/>
  <c r="IG299" i="1"/>
  <c r="IH299" i="1"/>
  <c r="II299" i="1"/>
  <c r="IE300" i="1"/>
  <c r="IF300" i="1"/>
  <c r="IG300" i="1"/>
  <c r="IH300" i="1"/>
  <c r="II300" i="1"/>
  <c r="IE301" i="1"/>
  <c r="IF301" i="1"/>
  <c r="IG301" i="1"/>
  <c r="IH301" i="1"/>
  <c r="II301" i="1"/>
  <c r="IE302" i="1"/>
  <c r="IF302" i="1"/>
  <c r="IG302" i="1"/>
  <c r="IH302" i="1"/>
  <c r="II302" i="1"/>
  <c r="IE303" i="1"/>
  <c r="IF303" i="1"/>
  <c r="IG303" i="1"/>
  <c r="IH303" i="1"/>
  <c r="II303" i="1"/>
  <c r="IE304" i="1"/>
  <c r="IF304" i="1"/>
  <c r="IG304" i="1"/>
  <c r="IH304" i="1"/>
  <c r="II304" i="1"/>
  <c r="IE305" i="1"/>
  <c r="IF305" i="1"/>
  <c r="IG305" i="1"/>
  <c r="IH305" i="1"/>
  <c r="II305" i="1"/>
  <c r="IE306" i="1"/>
  <c r="IF306" i="1"/>
  <c r="IG306" i="1"/>
  <c r="IH306" i="1"/>
  <c r="II306" i="1"/>
  <c r="IE307" i="1"/>
  <c r="IF307" i="1"/>
  <c r="IG307" i="1"/>
  <c r="IH307" i="1"/>
  <c r="II307" i="1"/>
  <c r="IE308" i="1"/>
  <c r="IF308" i="1"/>
  <c r="IG308" i="1"/>
  <c r="IH308" i="1"/>
  <c r="II308" i="1"/>
  <c r="IE310" i="1"/>
  <c r="IF310" i="1"/>
  <c r="IG310" i="1"/>
  <c r="IH310" i="1"/>
  <c r="II310" i="1"/>
  <c r="IE311" i="1"/>
  <c r="IF311" i="1"/>
  <c r="IG311" i="1"/>
  <c r="IH311" i="1"/>
  <c r="II311" i="1"/>
  <c r="IE312" i="1"/>
  <c r="IF312" i="1"/>
  <c r="IG312" i="1"/>
  <c r="IH312" i="1"/>
  <c r="II312" i="1"/>
  <c r="IE313" i="1"/>
  <c r="IF313" i="1"/>
  <c r="IG313" i="1"/>
  <c r="IH313" i="1"/>
  <c r="II313" i="1"/>
  <c r="IE314" i="1"/>
  <c r="IF314" i="1"/>
  <c r="IG314" i="1"/>
  <c r="IH314" i="1"/>
  <c r="II314" i="1"/>
  <c r="IE315" i="1"/>
  <c r="IF315" i="1"/>
  <c r="IG315" i="1"/>
  <c r="IH315" i="1"/>
  <c r="II315" i="1"/>
  <c r="IE316" i="1"/>
  <c r="IF316" i="1"/>
  <c r="IG316" i="1"/>
  <c r="IH316" i="1"/>
  <c r="II316" i="1"/>
  <c r="IE317" i="1"/>
  <c r="IF317" i="1"/>
  <c r="IG317" i="1"/>
  <c r="IH317" i="1"/>
  <c r="II317" i="1"/>
  <c r="IE318" i="1"/>
  <c r="IF318" i="1"/>
  <c r="IG318" i="1"/>
  <c r="IH318" i="1"/>
  <c r="II318" i="1"/>
  <c r="IE319" i="1"/>
  <c r="IF319" i="1"/>
  <c r="IG319" i="1"/>
  <c r="IH319" i="1"/>
  <c r="II319" i="1"/>
  <c r="IE320" i="1"/>
  <c r="IF320" i="1"/>
  <c r="IG320" i="1"/>
  <c r="IH320" i="1"/>
  <c r="II320" i="1"/>
  <c r="IE321" i="1"/>
  <c r="IF321" i="1"/>
  <c r="IG321" i="1"/>
  <c r="IH321" i="1"/>
  <c r="II321" i="1"/>
  <c r="IE322" i="1"/>
  <c r="IF322" i="1"/>
  <c r="IG322" i="1"/>
  <c r="IH322" i="1"/>
  <c r="II322" i="1"/>
  <c r="IE323" i="1"/>
  <c r="IF323" i="1"/>
  <c r="IG323" i="1"/>
  <c r="IH323" i="1"/>
  <c r="II323" i="1"/>
  <c r="IE325" i="1"/>
  <c r="IF325" i="1"/>
  <c r="IG325" i="1"/>
  <c r="IH325" i="1"/>
  <c r="II325" i="1"/>
  <c r="IE326" i="1"/>
  <c r="IF326" i="1"/>
  <c r="IG326" i="1"/>
  <c r="IH326" i="1"/>
  <c r="II326" i="1"/>
  <c r="IE327" i="1"/>
  <c r="IF327" i="1"/>
  <c r="IG327" i="1"/>
  <c r="IH327" i="1"/>
  <c r="II327" i="1"/>
  <c r="IE328" i="1"/>
  <c r="IF328" i="1"/>
  <c r="IG328" i="1"/>
  <c r="IH328" i="1"/>
  <c r="II328" i="1"/>
  <c r="IE2" i="1"/>
  <c r="IF2" i="1"/>
  <c r="IG2" i="1"/>
  <c r="IH2" i="1"/>
  <c r="HF3" i="1"/>
  <c r="HF4" i="1"/>
  <c r="HF5" i="1"/>
  <c r="HF6" i="1"/>
  <c r="HF7" i="1"/>
  <c r="HF8" i="1"/>
  <c r="HF9" i="1"/>
  <c r="HF10" i="1"/>
  <c r="HF11" i="1"/>
  <c r="HF12" i="1"/>
  <c r="HF13" i="1"/>
  <c r="HF14" i="1"/>
  <c r="HF15" i="1"/>
  <c r="HF16" i="1"/>
  <c r="HF17" i="1"/>
  <c r="HF18" i="1"/>
  <c r="HF19" i="1"/>
  <c r="HF20" i="1"/>
  <c r="HF22" i="1"/>
  <c r="HF23" i="1"/>
  <c r="HF24" i="1"/>
  <c r="HF25" i="1"/>
  <c r="HF26" i="1"/>
  <c r="HF27" i="1"/>
  <c r="HF28" i="1"/>
  <c r="HF29" i="1"/>
  <c r="HF30" i="1"/>
  <c r="HF31" i="1"/>
  <c r="HF32" i="1"/>
  <c r="HF33" i="1"/>
  <c r="HF34" i="1"/>
  <c r="HF35" i="1"/>
  <c r="HF36" i="1"/>
  <c r="HF37" i="1"/>
  <c r="HF38" i="1"/>
  <c r="HF39" i="1"/>
  <c r="HF40" i="1"/>
  <c r="HF41" i="1"/>
  <c r="HF42" i="1"/>
  <c r="HF114" i="1"/>
  <c r="HF44" i="1"/>
  <c r="HF68" i="1"/>
  <c r="HF45" i="1"/>
  <c r="HF46" i="1"/>
  <c r="HF47" i="1"/>
  <c r="HF48" i="1"/>
  <c r="HF49" i="1"/>
  <c r="HF50" i="1"/>
  <c r="HF51" i="1"/>
  <c r="HF52" i="1"/>
  <c r="HF53" i="1"/>
  <c r="HF54" i="1"/>
  <c r="HF55" i="1"/>
  <c r="HF56" i="1"/>
  <c r="HF57" i="1"/>
  <c r="HF58" i="1"/>
  <c r="HF59" i="1"/>
  <c r="HF60" i="1"/>
  <c r="HF61" i="1"/>
  <c r="HF62" i="1"/>
  <c r="HF63" i="1"/>
  <c r="HF64" i="1"/>
  <c r="HF65" i="1"/>
  <c r="HF66" i="1"/>
  <c r="HF67" i="1"/>
  <c r="HF69" i="1"/>
  <c r="HF70" i="1"/>
  <c r="HF71" i="1"/>
  <c r="HF72" i="1"/>
  <c r="HF74" i="1"/>
  <c r="HF75" i="1"/>
  <c r="HF76" i="1"/>
  <c r="HF77" i="1"/>
  <c r="HF78" i="1"/>
  <c r="HF79" i="1"/>
  <c r="HF80" i="1"/>
  <c r="HF81" i="1"/>
  <c r="HF82" i="1"/>
  <c r="HF83" i="1"/>
  <c r="HF84" i="1"/>
  <c r="HF85" i="1"/>
  <c r="HF86" i="1"/>
  <c r="HF87" i="1"/>
  <c r="HF88" i="1"/>
  <c r="HF89" i="1"/>
  <c r="HF90" i="1"/>
  <c r="HF91" i="1"/>
  <c r="HF93" i="1"/>
  <c r="HF94" i="1"/>
  <c r="HF95" i="1"/>
  <c r="HF96" i="1"/>
  <c r="HF97" i="1"/>
  <c r="HF98" i="1"/>
  <c r="HF99" i="1"/>
  <c r="HF100" i="1"/>
  <c r="HF101" i="1"/>
  <c r="HF102" i="1"/>
  <c r="HF103" i="1"/>
  <c r="HF104" i="1"/>
  <c r="HF106" i="1"/>
  <c r="HF107" i="1"/>
  <c r="HF108" i="1"/>
  <c r="HF109" i="1"/>
  <c r="HF110" i="1"/>
  <c r="HF111" i="1"/>
  <c r="HF115" i="1"/>
  <c r="HF116" i="1"/>
  <c r="HF117" i="1"/>
  <c r="HF118" i="1"/>
  <c r="HF119" i="1"/>
  <c r="HF120" i="1"/>
  <c r="HF121" i="1"/>
  <c r="HF122" i="1"/>
  <c r="HF123" i="1"/>
  <c r="HF124" i="1"/>
  <c r="HF125" i="1"/>
  <c r="HF126" i="1"/>
  <c r="HF127" i="1"/>
  <c r="HF128" i="1"/>
  <c r="HF129" i="1"/>
  <c r="HF130" i="1"/>
  <c r="HF131" i="1"/>
  <c r="HF132" i="1"/>
  <c r="HF133" i="1"/>
  <c r="HF134" i="1"/>
  <c r="HF135" i="1"/>
  <c r="HF137" i="1"/>
  <c r="HF138" i="1"/>
  <c r="HF139" i="1"/>
  <c r="HF140" i="1"/>
  <c r="HF141" i="1"/>
  <c r="HF142" i="1"/>
  <c r="HF143" i="1"/>
  <c r="HF144" i="1"/>
  <c r="HF145" i="1"/>
  <c r="HF146" i="1"/>
  <c r="HF147" i="1"/>
  <c r="HF148" i="1"/>
  <c r="HF149" i="1"/>
  <c r="HF150" i="1"/>
  <c r="HF151" i="1"/>
  <c r="HF152" i="1"/>
  <c r="HF153" i="1"/>
  <c r="HF154" i="1"/>
  <c r="HF155" i="1"/>
  <c r="HF156" i="1"/>
  <c r="HF157" i="1"/>
  <c r="HF73" i="1"/>
  <c r="HF158" i="1"/>
  <c r="HF159" i="1"/>
  <c r="HF160" i="1"/>
  <c r="HF161" i="1"/>
  <c r="HF162" i="1"/>
  <c r="HF163" i="1"/>
  <c r="HF164" i="1"/>
  <c r="HF165" i="1"/>
  <c r="HF167" i="1"/>
  <c r="HF168" i="1"/>
  <c r="HF169" i="1"/>
  <c r="HF170" i="1"/>
  <c r="HF171" i="1"/>
  <c r="HF172" i="1"/>
  <c r="HF173" i="1"/>
  <c r="HF174" i="1"/>
  <c r="HF175" i="1"/>
  <c r="HF176" i="1"/>
  <c r="HF178" i="1"/>
  <c r="HF179" i="1"/>
  <c r="HF180" i="1"/>
  <c r="HF181" i="1"/>
  <c r="HF206" i="1"/>
  <c r="HF182" i="1"/>
  <c r="HF183" i="1"/>
  <c r="HF184" i="1"/>
  <c r="HF185" i="1"/>
  <c r="HF186" i="1"/>
  <c r="HF187" i="1"/>
  <c r="HF188" i="1"/>
  <c r="HF189" i="1"/>
  <c r="HF190" i="1"/>
  <c r="HF191" i="1"/>
  <c r="HF192" i="1"/>
  <c r="HF193" i="1"/>
  <c r="HF194" i="1"/>
  <c r="HF195" i="1"/>
  <c r="HF196" i="1"/>
  <c r="HF197" i="1"/>
  <c r="HF198" i="1"/>
  <c r="HF199" i="1"/>
  <c r="HF201" i="1"/>
  <c r="HF203" i="1"/>
  <c r="HF204" i="1"/>
  <c r="HF324" i="1"/>
  <c r="HF207" i="1"/>
  <c r="HF296" i="1"/>
  <c r="HF209" i="1"/>
  <c r="HF210" i="1"/>
  <c r="HF211" i="1"/>
  <c r="HF212" i="1"/>
  <c r="HF213" i="1"/>
  <c r="HF214" i="1"/>
  <c r="HF215" i="1"/>
  <c r="HF216" i="1"/>
  <c r="HF217" i="1"/>
  <c r="HF218" i="1"/>
  <c r="HF219" i="1"/>
  <c r="HF221" i="1"/>
  <c r="HF223" i="1"/>
  <c r="HF224" i="1"/>
  <c r="HF225" i="1"/>
  <c r="HF226" i="1"/>
  <c r="HF227" i="1"/>
  <c r="HF228" i="1"/>
  <c r="HF229" i="1"/>
  <c r="HF230" i="1"/>
  <c r="HF231" i="1"/>
  <c r="HF232" i="1"/>
  <c r="HF233" i="1"/>
  <c r="HF234" i="1"/>
  <c r="HF235" i="1"/>
  <c r="HF236" i="1"/>
  <c r="HF237" i="1"/>
  <c r="HF238" i="1"/>
  <c r="HF239" i="1"/>
  <c r="HF240" i="1"/>
  <c r="HF241" i="1"/>
  <c r="HF242" i="1"/>
  <c r="HF243" i="1"/>
  <c r="HF244" i="1"/>
  <c r="HF245" i="1"/>
  <c r="HF247" i="1"/>
  <c r="HF248" i="1"/>
  <c r="HF249" i="1"/>
  <c r="HF250" i="1"/>
  <c r="HF251" i="1"/>
  <c r="HF252" i="1"/>
  <c r="HF253" i="1"/>
  <c r="HF254" i="1"/>
  <c r="HF255" i="1"/>
  <c r="HF257" i="1"/>
  <c r="HF258" i="1"/>
  <c r="HF259" i="1"/>
  <c r="HF260" i="1"/>
  <c r="HF261" i="1"/>
  <c r="HF262" i="1"/>
  <c r="HF264" i="1"/>
  <c r="HF267" i="1"/>
  <c r="HF268" i="1"/>
  <c r="HF269" i="1"/>
  <c r="HF270" i="1"/>
  <c r="HF271" i="1"/>
  <c r="HF272" i="1"/>
  <c r="HF273" i="1"/>
  <c r="HF274" i="1"/>
  <c r="HF275" i="1"/>
  <c r="HF21" i="1"/>
  <c r="HF276" i="1"/>
  <c r="HF277" i="1"/>
  <c r="HF278" i="1"/>
  <c r="HF279" i="1"/>
  <c r="HF280" i="1"/>
  <c r="HF281" i="1"/>
  <c r="HF282" i="1"/>
  <c r="HF283" i="1"/>
  <c r="HF284" i="1"/>
  <c r="HF285" i="1"/>
  <c r="HF286" i="1"/>
  <c r="HF287" i="1"/>
  <c r="HF288" i="1"/>
  <c r="HF289" i="1"/>
  <c r="HF290" i="1"/>
  <c r="HF291" i="1"/>
  <c r="HF292" i="1"/>
  <c r="HF293" i="1"/>
  <c r="HF294" i="1"/>
  <c r="HF295" i="1"/>
  <c r="HF220" i="1"/>
  <c r="HF298" i="1"/>
  <c r="HF299" i="1"/>
  <c r="HF300" i="1"/>
  <c r="HF301" i="1"/>
  <c r="HF302" i="1"/>
  <c r="HF303" i="1"/>
  <c r="HF304" i="1"/>
  <c r="HF305" i="1"/>
  <c r="HF306" i="1"/>
  <c r="HF307" i="1"/>
  <c r="HF308" i="1"/>
  <c r="HF310" i="1"/>
  <c r="HF311" i="1"/>
  <c r="HF312" i="1"/>
  <c r="HF313" i="1"/>
  <c r="HF314" i="1"/>
  <c r="HF315" i="1"/>
  <c r="HF316" i="1"/>
  <c r="HF317" i="1"/>
  <c r="HF318" i="1"/>
  <c r="HF319" i="1"/>
  <c r="HF320" i="1"/>
  <c r="HF321" i="1"/>
  <c r="HF322" i="1"/>
  <c r="HF323" i="1"/>
  <c r="HF325" i="1"/>
  <c r="HF326" i="1"/>
  <c r="HF327" i="1"/>
  <c r="HF328" i="1"/>
  <c r="HF2" i="1"/>
  <c r="FP2" i="1"/>
  <c r="FR2" i="1"/>
  <c r="FS2" i="1"/>
  <c r="FT2" i="1"/>
  <c r="FQ2" i="1"/>
  <c r="FU2" i="1"/>
  <c r="EP2" i="1"/>
  <c r="EQ2" i="1"/>
  <c r="EU2" i="1"/>
  <c r="DP2" i="1"/>
  <c r="DQ2" i="1"/>
  <c r="DR2" i="1"/>
  <c r="DS2" i="1"/>
  <c r="DT2" i="1"/>
  <c r="DU2" i="1"/>
  <c r="BZ353" i="1"/>
  <c r="BZ354" i="1"/>
  <c r="CZ354" i="1"/>
  <c r="CA353" i="1"/>
  <c r="CA354" i="1"/>
  <c r="DA354" i="1"/>
  <c r="GQ341" i="1"/>
  <c r="GQ346" i="1"/>
  <c r="GQ345" i="1"/>
  <c r="GQ344" i="1"/>
  <c r="GQ343" i="1"/>
  <c r="GQ342" i="1"/>
  <c r="GQ340" i="1"/>
  <c r="CB353" i="1"/>
  <c r="CB354" i="1"/>
  <c r="DB353" i="1"/>
  <c r="DB354" i="1"/>
  <c r="DD354" i="1"/>
  <c r="DL354" i="1"/>
  <c r="DM354" i="1"/>
  <c r="DN354" i="1"/>
  <c r="DO354" i="1"/>
  <c r="DD353" i="1"/>
  <c r="DL353" i="1"/>
  <c r="DM353" i="1"/>
  <c r="DN353" i="1"/>
  <c r="DO353" i="1"/>
  <c r="DC354" i="1"/>
  <c r="DC353" i="1"/>
  <c r="CD354" i="1"/>
  <c r="CL354" i="1"/>
  <c r="CM354" i="1"/>
  <c r="CN354" i="1"/>
  <c r="CO354" i="1"/>
  <c r="CD353" i="1"/>
  <c r="CL353" i="1"/>
  <c r="CM353" i="1"/>
  <c r="CN353" i="1"/>
  <c r="CO353" i="1"/>
  <c r="CC354" i="1"/>
  <c r="CC353" i="1"/>
  <c r="DF354" i="1"/>
  <c r="DF353" i="1"/>
  <c r="CF354" i="1"/>
  <c r="CF353" i="1"/>
  <c r="CP2" i="1"/>
  <c r="CQ2" i="1"/>
  <c r="CR2" i="1"/>
  <c r="CS2" i="1"/>
  <c r="CT2" i="1"/>
  <c r="CU2" i="1"/>
  <c r="BP2" i="1"/>
  <c r="BR2" i="1"/>
  <c r="BS2" i="1"/>
  <c r="BT2" i="1"/>
  <c r="AR2" i="1"/>
  <c r="AS2" i="1"/>
  <c r="AT2" i="1"/>
  <c r="P3" i="1"/>
  <c r="Q3" i="1"/>
  <c r="R3" i="1"/>
  <c r="S3" i="1"/>
  <c r="T3" i="1"/>
  <c r="P4" i="1"/>
  <c r="Q4" i="1"/>
  <c r="R4" i="1"/>
  <c r="S4" i="1"/>
  <c r="T4" i="1"/>
  <c r="P5" i="1"/>
  <c r="Q5" i="1"/>
  <c r="R5" i="1"/>
  <c r="S5" i="1"/>
  <c r="T5" i="1"/>
  <c r="P6" i="1"/>
  <c r="Q6" i="1"/>
  <c r="R6" i="1"/>
  <c r="S6" i="1"/>
  <c r="T6" i="1"/>
  <c r="R7" i="1"/>
  <c r="S7" i="1"/>
  <c r="T7" i="1"/>
  <c r="Q2" i="1"/>
  <c r="R2" i="1"/>
  <c r="S2" i="1"/>
  <c r="T2" i="1"/>
  <c r="P2" i="1"/>
  <c r="CV121" i="1"/>
  <c r="V121" i="1"/>
  <c r="W121" i="1"/>
  <c r="HS121" i="1"/>
  <c r="HT121" i="1"/>
  <c r="HU121" i="1"/>
  <c r="IJ121" i="1"/>
  <c r="IK121" i="1"/>
  <c r="IL121" i="1"/>
  <c r="IM121" i="1"/>
  <c r="IN121" i="1"/>
  <c r="IO121" i="1"/>
  <c r="IP121" i="1"/>
  <c r="IQ121" i="1"/>
  <c r="IR121" i="1"/>
  <c r="IS121" i="1"/>
  <c r="IT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KH121" i="1"/>
  <c r="KI121" i="1"/>
  <c r="KJ121" i="1"/>
  <c r="KK121" i="1"/>
  <c r="KL121" i="1"/>
  <c r="KM121" i="1"/>
  <c r="KN121" i="1"/>
  <c r="KO121" i="1"/>
  <c r="KP121" i="1"/>
  <c r="KQ121" i="1"/>
  <c r="KR121" i="1"/>
  <c r="KS121" i="1"/>
  <c r="KT121" i="1"/>
  <c r="LH121" i="1"/>
  <c r="LI121" i="1"/>
  <c r="LJ121" i="1"/>
  <c r="LK121" i="1"/>
  <c r="LL121" i="1"/>
  <c r="LM121" i="1"/>
  <c r="LN121" i="1"/>
  <c r="LO121" i="1"/>
  <c r="LP121" i="1"/>
  <c r="LQ121" i="1"/>
  <c r="LR121" i="1"/>
  <c r="LS121" i="1"/>
  <c r="LT121" i="1"/>
  <c r="MH121" i="1"/>
  <c r="MI121" i="1"/>
  <c r="MJ121" i="1"/>
  <c r="MK121" i="1"/>
  <c r="ML121" i="1"/>
  <c r="MM121" i="1"/>
  <c r="MN121" i="1"/>
  <c r="MO121" i="1"/>
  <c r="MP121" i="1"/>
  <c r="MQ121" i="1"/>
  <c r="MR121" i="1"/>
  <c r="MS121" i="1"/>
  <c r="MT121" i="1"/>
  <c r="MT133" i="1"/>
  <c r="MS133" i="1"/>
  <c r="MR133" i="1"/>
  <c r="MQ133" i="1"/>
  <c r="MP133" i="1"/>
  <c r="MO133" i="1"/>
  <c r="MN133" i="1"/>
  <c r="MM133" i="1"/>
  <c r="ML133" i="1"/>
  <c r="MK133" i="1"/>
  <c r="MJ133" i="1"/>
  <c r="MI133" i="1"/>
  <c r="MH133" i="1"/>
  <c r="LT133" i="1"/>
  <c r="LS133" i="1"/>
  <c r="LR133" i="1"/>
  <c r="LQ133" i="1"/>
  <c r="LP133" i="1"/>
  <c r="LO133" i="1"/>
  <c r="LN133" i="1"/>
  <c r="LM133" i="1"/>
  <c r="LL133" i="1"/>
  <c r="LK133" i="1"/>
  <c r="LJ133" i="1"/>
  <c r="LI133" i="1"/>
  <c r="LH133" i="1"/>
  <c r="KT133" i="1"/>
  <c r="KS133" i="1"/>
  <c r="KR133" i="1"/>
  <c r="KQ133" i="1"/>
  <c r="KP133" i="1"/>
  <c r="KO133" i="1"/>
  <c r="KN133" i="1"/>
  <c r="KM133" i="1"/>
  <c r="KL133" i="1"/>
  <c r="KK133" i="1"/>
  <c r="KJ133" i="1"/>
  <c r="KI133" i="1"/>
  <c r="KH133" i="1"/>
  <c r="JT133" i="1"/>
  <c r="JS133" i="1"/>
  <c r="JR133" i="1"/>
  <c r="JQ133" i="1"/>
  <c r="JP133" i="1"/>
  <c r="JO133" i="1"/>
  <c r="JN133" i="1"/>
  <c r="JM133" i="1"/>
  <c r="JL133" i="1"/>
  <c r="JK133" i="1"/>
  <c r="JJ133" i="1"/>
  <c r="JI133" i="1"/>
  <c r="JH133" i="1"/>
  <c r="IT133" i="1"/>
  <c r="IS133" i="1"/>
  <c r="IR133" i="1"/>
  <c r="IQ133" i="1"/>
  <c r="IP133" i="1"/>
  <c r="IO133" i="1"/>
  <c r="IN133" i="1"/>
  <c r="IM133" i="1"/>
  <c r="IL133" i="1"/>
  <c r="IK133" i="1"/>
  <c r="IJ133" i="1"/>
  <c r="HU133" i="1"/>
  <c r="HT133" i="1"/>
  <c r="HS133" i="1"/>
  <c r="W133" i="1"/>
  <c r="W255" i="1"/>
  <c r="HS255" i="1"/>
  <c r="HT255" i="1"/>
  <c r="HU255" i="1"/>
  <c r="IJ255" i="1"/>
  <c r="IK255" i="1"/>
  <c r="IL255" i="1"/>
  <c r="IM255" i="1"/>
  <c r="IN255" i="1"/>
  <c r="IO255" i="1"/>
  <c r="IP255" i="1"/>
  <c r="IQ255" i="1"/>
  <c r="IR255" i="1"/>
  <c r="IS255" i="1"/>
  <c r="IT255" i="1"/>
  <c r="JH255" i="1"/>
  <c r="JI255" i="1"/>
  <c r="JJ255" i="1"/>
  <c r="JK255" i="1"/>
  <c r="JL255" i="1"/>
  <c r="JM255" i="1"/>
  <c r="JN255" i="1"/>
  <c r="JO255" i="1"/>
  <c r="JP255" i="1"/>
  <c r="JQ255" i="1"/>
  <c r="JR255" i="1"/>
  <c r="JS255" i="1"/>
  <c r="JT255" i="1"/>
  <c r="KH255" i="1"/>
  <c r="KI255" i="1"/>
  <c r="KJ255" i="1"/>
  <c r="KK255" i="1"/>
  <c r="KL255" i="1"/>
  <c r="KM255" i="1"/>
  <c r="KN255" i="1"/>
  <c r="KO255" i="1"/>
  <c r="KP255" i="1"/>
  <c r="KQ255" i="1"/>
  <c r="KR255" i="1"/>
  <c r="KS255" i="1"/>
  <c r="KT255" i="1"/>
  <c r="LH255" i="1"/>
  <c r="LI255" i="1"/>
  <c r="LJ255" i="1"/>
  <c r="LK255" i="1"/>
  <c r="LL255" i="1"/>
  <c r="LM255" i="1"/>
  <c r="LN255" i="1"/>
  <c r="LO255" i="1"/>
  <c r="LP255" i="1"/>
  <c r="LQ255" i="1"/>
  <c r="LR255" i="1"/>
  <c r="LS255" i="1"/>
  <c r="LT255" i="1"/>
  <c r="MH255" i="1"/>
  <c r="MI255" i="1"/>
  <c r="MJ255" i="1"/>
  <c r="MK255" i="1"/>
  <c r="ML255" i="1"/>
  <c r="MM255" i="1"/>
  <c r="MN255" i="1"/>
  <c r="MO255" i="1"/>
  <c r="MP255" i="1"/>
  <c r="MQ255" i="1"/>
  <c r="MR255" i="1"/>
  <c r="MS255" i="1"/>
  <c r="MT255" i="1"/>
  <c r="W191" i="1"/>
  <c r="HS191" i="1"/>
  <c r="HT191" i="1"/>
  <c r="HU191" i="1"/>
  <c r="IJ191" i="1"/>
  <c r="IK191" i="1"/>
  <c r="IL191" i="1"/>
  <c r="IM191" i="1"/>
  <c r="IN191" i="1"/>
  <c r="IO191" i="1"/>
  <c r="IP191" i="1"/>
  <c r="IQ191" i="1"/>
  <c r="IR191" i="1"/>
  <c r="IS191" i="1"/>
  <c r="IT191" i="1"/>
  <c r="JH191" i="1"/>
  <c r="JI191" i="1"/>
  <c r="JJ191" i="1"/>
  <c r="JK191" i="1"/>
  <c r="JL191" i="1"/>
  <c r="JM191" i="1"/>
  <c r="JN191" i="1"/>
  <c r="JO191" i="1"/>
  <c r="JP191" i="1"/>
  <c r="JQ191" i="1"/>
  <c r="JR191" i="1"/>
  <c r="JS191" i="1"/>
  <c r="JT191" i="1"/>
  <c r="KH191" i="1"/>
  <c r="KI191" i="1"/>
  <c r="KJ191" i="1"/>
  <c r="KK191" i="1"/>
  <c r="KL191" i="1"/>
  <c r="KM191" i="1"/>
  <c r="KN191" i="1"/>
  <c r="KO191" i="1"/>
  <c r="KP191" i="1"/>
  <c r="KQ191" i="1"/>
  <c r="KR191" i="1"/>
  <c r="KS191" i="1"/>
  <c r="KT191" i="1"/>
  <c r="LH191" i="1"/>
  <c r="LI191" i="1"/>
  <c r="LJ191" i="1"/>
  <c r="LK191" i="1"/>
  <c r="LL191" i="1"/>
  <c r="LM191" i="1"/>
  <c r="LN191" i="1"/>
  <c r="LO191" i="1"/>
  <c r="LP191" i="1"/>
  <c r="LQ191" i="1"/>
  <c r="LR191" i="1"/>
  <c r="LS191" i="1"/>
  <c r="LT191" i="1"/>
  <c r="MH191" i="1"/>
  <c r="MI191" i="1"/>
  <c r="MJ191" i="1"/>
  <c r="MK191" i="1"/>
  <c r="ML191" i="1"/>
  <c r="MM191" i="1"/>
  <c r="MN191" i="1"/>
  <c r="MO191" i="1"/>
  <c r="MP191" i="1"/>
  <c r="MQ191" i="1"/>
  <c r="MR191" i="1"/>
  <c r="MS191" i="1"/>
  <c r="MT191" i="1"/>
  <c r="JW266" i="1" l="1"/>
  <c r="GZ266" i="1"/>
  <c r="HX266" i="1"/>
  <c r="HD266" i="1"/>
  <c r="IX266" i="1"/>
  <c r="LW266" i="1"/>
  <c r="HV266" i="1"/>
  <c r="JB266" i="1"/>
  <c r="KU266" i="1"/>
  <c r="JY266" i="1"/>
  <c r="HZ266" i="1"/>
  <c r="JX266" i="1"/>
  <c r="HY266" i="1"/>
  <c r="LX266" i="1"/>
  <c r="JV266" i="1"/>
  <c r="HW266" i="1"/>
  <c r="JU266" i="1"/>
  <c r="LV266" i="1"/>
  <c r="JZ266" i="1"/>
  <c r="GX266" i="1"/>
  <c r="KY266" i="1"/>
  <c r="KX266" i="1"/>
  <c r="GY266" i="1"/>
  <c r="KW266" i="1"/>
  <c r="IY266" i="1"/>
  <c r="IC266" i="1"/>
  <c r="IA266" i="1"/>
  <c r="IU266" i="1"/>
  <c r="LY266" i="1"/>
  <c r="HA266" i="1"/>
  <c r="KZ266" i="1"/>
  <c r="KV266" i="1"/>
  <c r="IZ266" i="1"/>
  <c r="IV266" i="1"/>
  <c r="LU266" i="1"/>
  <c r="HB266" i="1"/>
  <c r="GW266" i="1"/>
  <c r="MC266" i="1"/>
  <c r="MB266" i="1"/>
  <c r="LC266" i="1"/>
  <c r="LZ266" i="1"/>
  <c r="LB266" i="1"/>
  <c r="KC266" i="1"/>
  <c r="KB266" i="1"/>
  <c r="JC266" i="1"/>
  <c r="ID266" i="1"/>
  <c r="HE266" i="1"/>
  <c r="HZ92" i="1"/>
  <c r="IY92" i="1"/>
  <c r="KY208" i="1"/>
  <c r="GY112" i="1"/>
  <c r="LC112" i="1"/>
  <c r="KB92" i="1"/>
  <c r="JU208" i="1"/>
  <c r="KC208" i="1"/>
  <c r="JU92" i="1"/>
  <c r="IW92" i="1"/>
  <c r="IY256" i="1"/>
  <c r="HZ256" i="1"/>
  <c r="KY92" i="1"/>
  <c r="IY265" i="1"/>
  <c r="HZ265" i="1"/>
  <c r="HX265" i="1"/>
  <c r="JB136" i="1"/>
  <c r="LB113" i="1"/>
  <c r="HZ112" i="1"/>
  <c r="IY112" i="1"/>
  <c r="GZ222" i="1"/>
  <c r="LY297" i="1"/>
  <c r="KU297" i="1"/>
  <c r="JY297" i="1"/>
  <c r="HB297" i="1"/>
  <c r="LY256" i="1"/>
  <c r="JY256" i="1"/>
  <c r="IU208" i="1"/>
  <c r="GW208" i="1"/>
  <c r="HA112" i="1"/>
  <c r="JV265" i="1"/>
  <c r="IY297" i="1"/>
  <c r="JB297" i="1"/>
  <c r="IZ297" i="1"/>
  <c r="HX297" i="1"/>
  <c r="HA297" i="1"/>
  <c r="HD297" i="1"/>
  <c r="KC309" i="1"/>
  <c r="HD43" i="1"/>
  <c r="IY208" i="1"/>
  <c r="HA208" i="1"/>
  <c r="LY136" i="1"/>
  <c r="LW136" i="1"/>
  <c r="JY136" i="1"/>
  <c r="IW265" i="1"/>
  <c r="IU265" i="1"/>
  <c r="IY43" i="1"/>
  <c r="JY208" i="1"/>
  <c r="HX202" i="1"/>
  <c r="HA309" i="1"/>
  <c r="LU92" i="1"/>
  <c r="IC256" i="1"/>
  <c r="KY222" i="1"/>
  <c r="IX92" i="1"/>
  <c r="ID92" i="1"/>
  <c r="JZ166" i="1"/>
  <c r="LY309" i="1"/>
  <c r="GX112" i="1"/>
  <c r="HV112" i="1"/>
  <c r="LY265" i="1"/>
  <c r="MC136" i="1"/>
  <c r="KY297" i="1"/>
  <c r="JY265" i="1"/>
  <c r="JV256" i="1"/>
  <c r="JC136" i="1"/>
  <c r="IW208" i="1"/>
  <c r="IV92" i="1"/>
  <c r="HX222" i="1"/>
  <c r="HA256" i="1"/>
  <c r="GZ112" i="1"/>
  <c r="LY208" i="1"/>
  <c r="LX256" i="1"/>
  <c r="KY136" i="1"/>
  <c r="KU92" i="1"/>
  <c r="JB92" i="1"/>
  <c r="HA92" i="1"/>
  <c r="HZ113" i="1"/>
  <c r="ID222" i="1"/>
  <c r="GW136" i="1"/>
  <c r="KC112" i="1"/>
  <c r="LV112" i="1"/>
  <c r="LY92" i="1"/>
  <c r="LU297" i="1"/>
  <c r="KY256" i="1"/>
  <c r="JY92" i="1"/>
  <c r="JW222" i="1"/>
  <c r="HZ297" i="1"/>
  <c r="IA208" i="1"/>
  <c r="HE297" i="1"/>
  <c r="GX136" i="1"/>
  <c r="IY166" i="1"/>
  <c r="LY222" i="1"/>
  <c r="LV136" i="1"/>
  <c r="KW297" i="1"/>
  <c r="KU265" i="1"/>
  <c r="JY222" i="1"/>
  <c r="IV136" i="1"/>
  <c r="HZ136" i="1"/>
  <c r="HW92" i="1"/>
  <c r="HA265" i="1"/>
  <c r="GX208" i="1"/>
  <c r="IU113" i="1"/>
  <c r="HZ208" i="1"/>
  <c r="HA136" i="1"/>
  <c r="GY256" i="1"/>
  <c r="GX92" i="1"/>
  <c r="KW136" i="1"/>
  <c r="KW92" i="1"/>
  <c r="KW208" i="1"/>
  <c r="LV222" i="1"/>
  <c r="LZ256" i="1"/>
  <c r="LX208" i="1"/>
  <c r="LV265" i="1"/>
  <c r="MB136" i="1"/>
  <c r="MC92" i="1"/>
  <c r="LV208" i="1"/>
  <c r="KX222" i="1"/>
  <c r="KW256" i="1"/>
  <c r="KU136" i="1"/>
  <c r="MB222" i="1"/>
  <c r="LX136" i="1"/>
  <c r="LW297" i="1"/>
  <c r="LV92" i="1"/>
  <c r="KX265" i="1"/>
  <c r="KV222" i="1"/>
  <c r="KU256" i="1"/>
  <c r="LV297" i="1"/>
  <c r="LZ265" i="1"/>
  <c r="LC256" i="1"/>
  <c r="LX222" i="1"/>
  <c r="LW256" i="1"/>
  <c r="LZ136" i="1"/>
  <c r="MB265" i="1"/>
  <c r="HV208" i="1"/>
  <c r="JB265" i="1"/>
  <c r="IZ222" i="1"/>
  <c r="IC136" i="1"/>
  <c r="HX208" i="1"/>
  <c r="IX222" i="1"/>
  <c r="IW256" i="1"/>
  <c r="IU136" i="1"/>
  <c r="HY297" i="1"/>
  <c r="HX92" i="1"/>
  <c r="JC297" i="1"/>
  <c r="ID265" i="1"/>
  <c r="HW222" i="1"/>
  <c r="IA256" i="1"/>
  <c r="JC265" i="1"/>
  <c r="IV222" i="1"/>
  <c r="IZ256" i="1"/>
  <c r="HY136" i="1"/>
  <c r="HW297" i="1"/>
  <c r="IA92" i="1"/>
  <c r="HY208" i="1"/>
  <c r="HW265" i="1"/>
  <c r="JC92" i="1"/>
  <c r="IW222" i="1"/>
  <c r="IV256" i="1"/>
  <c r="IV208" i="1"/>
  <c r="IW136" i="1"/>
  <c r="IU297" i="1"/>
  <c r="IZ208" i="1"/>
  <c r="GY92" i="1"/>
  <c r="JB208" i="1"/>
  <c r="IZ265" i="1"/>
  <c r="IU222" i="1"/>
  <c r="GW222" i="1"/>
  <c r="IY136" i="1"/>
  <c r="GZ208" i="1"/>
  <c r="GX265" i="1"/>
  <c r="IX136" i="1"/>
  <c r="IV297" i="1"/>
  <c r="IZ92" i="1"/>
  <c r="IX297" i="1"/>
  <c r="GZ92" i="1"/>
  <c r="IX208" i="1"/>
  <c r="IV265" i="1"/>
  <c r="GY208" i="1"/>
  <c r="JC222" i="1"/>
  <c r="JB256" i="1"/>
  <c r="IW297" i="1"/>
  <c r="HE92" i="1"/>
  <c r="LX297" i="1"/>
  <c r="LW92" i="1"/>
  <c r="LZ208" i="1"/>
  <c r="GY222" i="1"/>
  <c r="GX256" i="1"/>
  <c r="HD92" i="1"/>
  <c r="LZ92" i="1"/>
  <c r="HD265" i="1"/>
  <c r="HB222" i="1"/>
  <c r="HB208" i="1"/>
  <c r="MC222" i="1"/>
  <c r="LX92" i="1"/>
  <c r="GY136" i="1"/>
  <c r="GW297" i="1"/>
  <c r="MC256" i="1"/>
  <c r="HD208" i="1"/>
  <c r="HB265" i="1"/>
  <c r="GW265" i="1"/>
  <c r="LW222" i="1"/>
  <c r="LV256" i="1"/>
  <c r="MB297" i="1"/>
  <c r="MB256" i="1"/>
  <c r="HE265" i="1"/>
  <c r="GX222" i="1"/>
  <c r="HB256" i="1"/>
  <c r="GZ297" i="1"/>
  <c r="LW265" i="1"/>
  <c r="LU222" i="1"/>
  <c r="LZ297" i="1"/>
  <c r="GZ136" i="1"/>
  <c r="GX297" i="1"/>
  <c r="HB92" i="1"/>
  <c r="GY297" i="1"/>
  <c r="MB208" i="1"/>
  <c r="HE222" i="1"/>
  <c r="HD256" i="1"/>
  <c r="HE136" i="1"/>
  <c r="GY265" i="1"/>
  <c r="JV208" i="1"/>
  <c r="ID297" i="1"/>
  <c r="HY92" i="1"/>
  <c r="HW136" i="1"/>
  <c r="ID136" i="1"/>
  <c r="HW256" i="1"/>
  <c r="IC297" i="1"/>
  <c r="IC92" i="1"/>
  <c r="IC265" i="1"/>
  <c r="IA222" i="1"/>
  <c r="IA297" i="1"/>
  <c r="HW208" i="1"/>
  <c r="JX297" i="1"/>
  <c r="JW92" i="1"/>
  <c r="HX136" i="1"/>
  <c r="HV297" i="1"/>
  <c r="IC208" i="1"/>
  <c r="IA265" i="1"/>
  <c r="HV222" i="1"/>
  <c r="JX136" i="1"/>
  <c r="JV297" i="1"/>
  <c r="HY222" i="1"/>
  <c r="HX256" i="1"/>
  <c r="HV136" i="1"/>
  <c r="HV265" i="1"/>
  <c r="KC297" i="1"/>
  <c r="KC92" i="1"/>
  <c r="JX208" i="1"/>
  <c r="LC136" i="1"/>
  <c r="KB297" i="1"/>
  <c r="JX92" i="1"/>
  <c r="KX256" i="1"/>
  <c r="KV136" i="1"/>
  <c r="LB256" i="1"/>
  <c r="JW136" i="1"/>
  <c r="JZ297" i="1"/>
  <c r="KX92" i="1"/>
  <c r="KV208" i="1"/>
  <c r="JX265" i="1"/>
  <c r="JV222" i="1"/>
  <c r="JZ256" i="1"/>
  <c r="LC265" i="1"/>
  <c r="KW222" i="1"/>
  <c r="KV256" i="1"/>
  <c r="LB297" i="1"/>
  <c r="KB265" i="1"/>
  <c r="JZ222" i="1"/>
  <c r="JZ92" i="1"/>
  <c r="JV92" i="1"/>
  <c r="KW265" i="1"/>
  <c r="KZ222" i="1"/>
  <c r="KZ297" i="1"/>
  <c r="KV297" i="1"/>
  <c r="JW208" i="1"/>
  <c r="JZ265" i="1"/>
  <c r="LB136" i="1"/>
  <c r="KZ136" i="1"/>
  <c r="KV92" i="1"/>
  <c r="KB222" i="1"/>
  <c r="JW256" i="1"/>
  <c r="JZ136" i="1"/>
  <c r="LB208" i="1"/>
  <c r="KZ265" i="1"/>
  <c r="KZ92" i="1"/>
  <c r="JZ208" i="1"/>
  <c r="LC297" i="1"/>
  <c r="LB92" i="1"/>
  <c r="KZ208" i="1"/>
  <c r="KU208" i="1"/>
  <c r="KC136" i="1"/>
  <c r="JW297" i="1"/>
  <c r="KX297" i="1"/>
  <c r="JX256" i="1"/>
  <c r="JV136" i="1"/>
  <c r="KC256" i="1"/>
  <c r="LC208" i="1"/>
  <c r="KV265" i="1"/>
  <c r="LC222" i="1"/>
  <c r="KX136" i="1"/>
  <c r="KB136" i="1"/>
  <c r="JZ309" i="1"/>
  <c r="KW43" i="1"/>
  <c r="KY112" i="1"/>
  <c r="MC297" i="1"/>
  <c r="MB92" i="1"/>
  <c r="LC92" i="1"/>
  <c r="KB208" i="1"/>
  <c r="JC208" i="1"/>
  <c r="ID208" i="1"/>
  <c r="HE208" i="1"/>
  <c r="IX112" i="1"/>
  <c r="MC265" i="1"/>
  <c r="LZ222" i="1"/>
  <c r="LB222" i="1"/>
  <c r="KZ256" i="1"/>
  <c r="KC222" i="1"/>
  <c r="KB256" i="1"/>
  <c r="JC256" i="1"/>
  <c r="IZ136" i="1"/>
  <c r="ID256" i="1"/>
  <c r="IA136" i="1"/>
  <c r="HE256" i="1"/>
  <c r="HB136" i="1"/>
  <c r="LW208" i="1"/>
  <c r="LU265" i="1"/>
  <c r="KX208" i="1"/>
  <c r="JW265" i="1"/>
  <c r="JU222" i="1"/>
  <c r="IX265" i="1"/>
  <c r="IU256" i="1"/>
  <c r="HY265" i="1"/>
  <c r="HV256" i="1"/>
  <c r="GZ265" i="1"/>
  <c r="GW256" i="1"/>
  <c r="MC208" i="1"/>
  <c r="LU136" i="1"/>
  <c r="LB265" i="1"/>
  <c r="KC265" i="1"/>
  <c r="JU297" i="1"/>
  <c r="JB222" i="1"/>
  <c r="IU92" i="1"/>
  <c r="IC222" i="1"/>
  <c r="HV92" i="1"/>
  <c r="HD222" i="1"/>
  <c r="GW92" i="1"/>
  <c r="MC112" i="1"/>
  <c r="LU208" i="1"/>
  <c r="JU265" i="1"/>
  <c r="JZ43" i="1"/>
  <c r="LY112" i="1"/>
  <c r="LX265" i="1"/>
  <c r="LU256" i="1"/>
  <c r="KY265" i="1"/>
  <c r="JX222" i="1"/>
  <c r="JU136" i="1"/>
  <c r="IY222" i="1"/>
  <c r="IX256" i="1"/>
  <c r="HZ222" i="1"/>
  <c r="HY256" i="1"/>
  <c r="HA222" i="1"/>
  <c r="GZ256" i="1"/>
  <c r="HD136" i="1"/>
  <c r="HZ309" i="1"/>
  <c r="JW43" i="1"/>
  <c r="IC112" i="1"/>
  <c r="JY112" i="1"/>
  <c r="KU222" i="1"/>
  <c r="JU256" i="1"/>
  <c r="KY309" i="1"/>
  <c r="HA43" i="1"/>
  <c r="HY112" i="1"/>
  <c r="GW309" i="1"/>
  <c r="LB112" i="1"/>
  <c r="KW112" i="1"/>
  <c r="KV112" i="1"/>
  <c r="LU112" i="1"/>
  <c r="KZ112" i="1"/>
  <c r="KU112" i="1"/>
  <c r="JB112" i="1"/>
  <c r="IW112" i="1"/>
  <c r="IV112" i="1"/>
  <c r="IZ112" i="1"/>
  <c r="IU112" i="1"/>
  <c r="HD112" i="1"/>
  <c r="MB112" i="1"/>
  <c r="HB112" i="1"/>
  <c r="GW112" i="1"/>
  <c r="HX112" i="1"/>
  <c r="JX112" i="1"/>
  <c r="JW112" i="1"/>
  <c r="HW112" i="1"/>
  <c r="JV112" i="1"/>
  <c r="IA112" i="1"/>
  <c r="JZ112" i="1"/>
  <c r="JU112" i="1"/>
  <c r="KX112" i="1"/>
  <c r="LW112" i="1"/>
  <c r="LY113" i="1"/>
  <c r="LX112" i="1"/>
  <c r="JB309" i="1"/>
  <c r="KX309" i="1"/>
  <c r="GZ43" i="1"/>
  <c r="HE112" i="1"/>
  <c r="ID112" i="1"/>
  <c r="JC112" i="1"/>
  <c r="KB112" i="1"/>
  <c r="LY205" i="1"/>
  <c r="LV246" i="1"/>
  <c r="LY43" i="1"/>
  <c r="LZ112" i="1"/>
  <c r="LY202" i="1"/>
  <c r="KC202" i="1"/>
  <c r="HZ43" i="1"/>
  <c r="IU43" i="1"/>
  <c r="KV43" i="1"/>
  <c r="JY309" i="1"/>
  <c r="KY43" i="1"/>
  <c r="MC43" i="1"/>
  <c r="LC43" i="1"/>
  <c r="MB43" i="1"/>
  <c r="LB43" i="1"/>
  <c r="KU43" i="1"/>
  <c r="KZ43" i="1"/>
  <c r="HY43" i="1"/>
  <c r="JC43" i="1"/>
  <c r="HX43" i="1"/>
  <c r="JB43" i="1"/>
  <c r="HV43" i="1"/>
  <c r="HW43" i="1"/>
  <c r="IV43" i="1"/>
  <c r="GY43" i="1"/>
  <c r="GW43" i="1"/>
  <c r="IW43" i="1"/>
  <c r="IX43" i="1"/>
  <c r="HE43" i="1"/>
  <c r="LV43" i="1"/>
  <c r="GX43" i="1"/>
  <c r="LU43" i="1"/>
  <c r="LZ43" i="1"/>
  <c r="ID43" i="1"/>
  <c r="JX43" i="1"/>
  <c r="JY43" i="1"/>
  <c r="KC43" i="1"/>
  <c r="IC43" i="1"/>
  <c r="KB43" i="1"/>
  <c r="JV43" i="1"/>
  <c r="JU43" i="1"/>
  <c r="HB43" i="1"/>
  <c r="IA43" i="1"/>
  <c r="IZ43" i="1"/>
  <c r="KX43" i="1"/>
  <c r="LW43" i="1"/>
  <c r="HA202" i="1"/>
  <c r="LU309" i="1"/>
  <c r="LX43" i="1"/>
  <c r="KY166" i="1"/>
  <c r="LB205" i="1"/>
  <c r="HZ205" i="1"/>
  <c r="JZ177" i="1"/>
  <c r="JB205" i="1"/>
  <c r="JZ246" i="1"/>
  <c r="KZ309" i="1"/>
  <c r="IY202" i="1"/>
  <c r="JY113" i="1"/>
  <c r="KU309" i="1"/>
  <c r="KV309" i="1"/>
  <c r="KW309" i="1"/>
  <c r="LB309" i="1"/>
  <c r="LC309" i="1"/>
  <c r="ID309" i="1"/>
  <c r="HY309" i="1"/>
  <c r="HX309" i="1"/>
  <c r="JC309" i="1"/>
  <c r="IW309" i="1"/>
  <c r="IU309" i="1"/>
  <c r="IV309" i="1"/>
  <c r="HD309" i="1"/>
  <c r="IX309" i="1"/>
  <c r="IY309" i="1"/>
  <c r="GZ309" i="1"/>
  <c r="MC309" i="1"/>
  <c r="HE309" i="1"/>
  <c r="LX309" i="1"/>
  <c r="MB309" i="1"/>
  <c r="GY309" i="1"/>
  <c r="GX309" i="1"/>
  <c r="LV309" i="1"/>
  <c r="LZ309" i="1"/>
  <c r="HV309" i="1"/>
  <c r="JU309" i="1"/>
  <c r="JV309" i="1"/>
  <c r="IC309" i="1"/>
  <c r="HW309" i="1"/>
  <c r="JW309" i="1"/>
  <c r="KB309" i="1"/>
  <c r="JX309" i="1"/>
  <c r="LU246" i="1"/>
  <c r="IY263" i="1"/>
  <c r="ID202" i="1"/>
  <c r="HB309" i="1"/>
  <c r="IA309" i="1"/>
  <c r="IZ309" i="1"/>
  <c r="LW309" i="1"/>
  <c r="GW113" i="1"/>
  <c r="HZ202" i="1"/>
  <c r="IV263" i="1"/>
  <c r="LZ202" i="1"/>
  <c r="LU200" i="1"/>
  <c r="HA205" i="1"/>
  <c r="LY177" i="1"/>
  <c r="LY246" i="1"/>
  <c r="LV200" i="1"/>
  <c r="JY205" i="1"/>
  <c r="JV246" i="1"/>
  <c r="JU200" i="1"/>
  <c r="JB177" i="1"/>
  <c r="HZ166" i="1"/>
  <c r="IC205" i="1"/>
  <c r="GW200" i="1"/>
  <c r="KY246" i="1"/>
  <c r="KW200" i="1"/>
  <c r="JU205" i="1"/>
  <c r="HZ200" i="1"/>
  <c r="HV202" i="1"/>
  <c r="LZ177" i="1"/>
  <c r="KV202" i="1"/>
  <c r="MC202" i="1"/>
  <c r="KW202" i="1"/>
  <c r="LC202" i="1"/>
  <c r="HY202" i="1"/>
  <c r="IV202" i="1"/>
  <c r="IU202" i="1"/>
  <c r="JC202" i="1"/>
  <c r="IX202" i="1"/>
  <c r="JB202" i="1"/>
  <c r="IW202" i="1"/>
  <c r="HE202" i="1"/>
  <c r="HD202" i="1"/>
  <c r="GY202" i="1"/>
  <c r="LW202" i="1"/>
  <c r="LX202" i="1"/>
  <c r="GZ202" i="1"/>
  <c r="MB202" i="1"/>
  <c r="GX202" i="1"/>
  <c r="LV202" i="1"/>
  <c r="LU202" i="1"/>
  <c r="GW202" i="1"/>
  <c r="JU202" i="1"/>
  <c r="HW202" i="1"/>
  <c r="JV202" i="1"/>
  <c r="KB202" i="1"/>
  <c r="JX202" i="1"/>
  <c r="JY202" i="1"/>
  <c r="JW202" i="1"/>
  <c r="IC202" i="1"/>
  <c r="KY200" i="1"/>
  <c r="KX205" i="1"/>
  <c r="KU246" i="1"/>
  <c r="KW177" i="1"/>
  <c r="KU166" i="1"/>
  <c r="KW246" i="1"/>
  <c r="KU200" i="1"/>
  <c r="KU202" i="1"/>
  <c r="LB202" i="1"/>
  <c r="LC205" i="1"/>
  <c r="LB177" i="1"/>
  <c r="KY177" i="1"/>
  <c r="KW166" i="1"/>
  <c r="KU205" i="1"/>
  <c r="KX202" i="1"/>
  <c r="LB166" i="1"/>
  <c r="KY202" i="1"/>
  <c r="GX113" i="1"/>
  <c r="KZ205" i="1"/>
  <c r="IY200" i="1"/>
  <c r="HB202" i="1"/>
  <c r="IA202" i="1"/>
  <c r="IZ202" i="1"/>
  <c r="IY205" i="1"/>
  <c r="JZ202" i="1"/>
  <c r="HE113" i="1"/>
  <c r="KX166" i="1"/>
  <c r="KV205" i="1"/>
  <c r="IU166" i="1"/>
  <c r="KZ202" i="1"/>
  <c r="LX205" i="1"/>
  <c r="LC200" i="1"/>
  <c r="KU177" i="1"/>
  <c r="IU200" i="1"/>
  <c r="HA166" i="1"/>
  <c r="JY263" i="1"/>
  <c r="LU166" i="1"/>
  <c r="IU205" i="1"/>
  <c r="HA200" i="1"/>
  <c r="JX205" i="1"/>
  <c r="HA263" i="1"/>
  <c r="LB246" i="1"/>
  <c r="KW205" i="1"/>
  <c r="IW105" i="1"/>
  <c r="LB200" i="1"/>
  <c r="LC166" i="1"/>
  <c r="JZ263" i="1"/>
  <c r="KY113" i="1"/>
  <c r="KV177" i="1"/>
  <c r="JY166" i="1"/>
  <c r="JW205" i="1"/>
  <c r="JB246" i="1"/>
  <c r="HW246" i="1"/>
  <c r="HV166" i="1"/>
  <c r="HX246" i="1"/>
  <c r="HV200" i="1"/>
  <c r="HV205" i="1"/>
  <c r="IV246" i="1"/>
  <c r="GW166" i="1"/>
  <c r="IY246" i="1"/>
  <c r="IW200" i="1"/>
  <c r="IX205" i="1"/>
  <c r="IU246" i="1"/>
  <c r="IV177" i="1"/>
  <c r="HE205" i="1"/>
  <c r="IW246" i="1"/>
  <c r="IY177" i="1"/>
  <c r="IW166" i="1"/>
  <c r="JB166" i="1"/>
  <c r="IW177" i="1"/>
  <c r="GX246" i="1"/>
  <c r="IU177" i="1"/>
  <c r="IW205" i="1"/>
  <c r="GW205" i="1"/>
  <c r="JB200" i="1"/>
  <c r="JC205" i="1"/>
  <c r="MB205" i="1"/>
  <c r="HD246" i="1"/>
  <c r="HD166" i="1"/>
  <c r="HD200" i="1"/>
  <c r="MC166" i="1"/>
  <c r="LV205" i="1"/>
  <c r="HD205" i="1"/>
  <c r="GX177" i="1"/>
  <c r="LY200" i="1"/>
  <c r="LV177" i="1"/>
  <c r="GY177" i="1"/>
  <c r="GY246" i="1"/>
  <c r="LX177" i="1"/>
  <c r="LV166" i="1"/>
  <c r="GZ205" i="1"/>
  <c r="MC246" i="1"/>
  <c r="HD177" i="1"/>
  <c r="LW166" i="1"/>
  <c r="LU205" i="1"/>
  <c r="HA177" i="1"/>
  <c r="GY166" i="1"/>
  <c r="MB200" i="1"/>
  <c r="MC177" i="1"/>
  <c r="HA246" i="1"/>
  <c r="GY200" i="1"/>
  <c r="GW177" i="1"/>
  <c r="GY205" i="1"/>
  <c r="MB166" i="1"/>
  <c r="GW246" i="1"/>
  <c r="HB166" i="1"/>
  <c r="LX246" i="1"/>
  <c r="LX166" i="1"/>
  <c r="MC200" i="1"/>
  <c r="LU177" i="1"/>
  <c r="LY166" i="1"/>
  <c r="LW205" i="1"/>
  <c r="LZ246" i="1"/>
  <c r="IC166" i="1"/>
  <c r="JY200" i="1"/>
  <c r="JV177" i="1"/>
  <c r="JU166" i="1"/>
  <c r="JX177" i="1"/>
  <c r="JV166" i="1"/>
  <c r="HX177" i="1"/>
  <c r="ID205" i="1"/>
  <c r="JX246" i="1"/>
  <c r="JV200" i="1"/>
  <c r="HW177" i="1"/>
  <c r="JU177" i="1"/>
  <c r="HX205" i="1"/>
  <c r="JU246" i="1"/>
  <c r="HZ177" i="1"/>
  <c r="HX166" i="1"/>
  <c r="HZ246" i="1"/>
  <c r="HX200" i="1"/>
  <c r="HV177" i="1"/>
  <c r="JX166" i="1"/>
  <c r="JV205" i="1"/>
  <c r="KC200" i="1"/>
  <c r="KC205" i="1"/>
  <c r="IC246" i="1"/>
  <c r="KC177" i="1"/>
  <c r="KB205" i="1"/>
  <c r="HY205" i="1"/>
  <c r="HV246" i="1"/>
  <c r="IA166" i="1"/>
  <c r="KC246" i="1"/>
  <c r="KC166" i="1"/>
  <c r="JX200" i="1"/>
  <c r="IC200" i="1"/>
  <c r="IC177" i="1"/>
  <c r="LX200" i="1"/>
  <c r="JZ200" i="1"/>
  <c r="JW177" i="1"/>
  <c r="IX177" i="1"/>
  <c r="IV166" i="1"/>
  <c r="HY177" i="1"/>
  <c r="HW166" i="1"/>
  <c r="GZ177" i="1"/>
  <c r="GX166" i="1"/>
  <c r="HA113" i="1"/>
  <c r="JU113" i="1"/>
  <c r="MC113" i="1"/>
  <c r="LZ166" i="1"/>
  <c r="KY205" i="1"/>
  <c r="KV246" i="1"/>
  <c r="JZ205" i="1"/>
  <c r="JW246" i="1"/>
  <c r="IX246" i="1"/>
  <c r="IV200" i="1"/>
  <c r="HY246" i="1"/>
  <c r="HW200" i="1"/>
  <c r="GZ246" i="1"/>
  <c r="GX200" i="1"/>
  <c r="LZ200" i="1"/>
  <c r="LW177" i="1"/>
  <c r="KX177" i="1"/>
  <c r="KV166" i="1"/>
  <c r="JY177" i="1"/>
  <c r="JW166" i="1"/>
  <c r="IZ177" i="1"/>
  <c r="IX166" i="1"/>
  <c r="IV205" i="1"/>
  <c r="IA177" i="1"/>
  <c r="HY166" i="1"/>
  <c r="HW205" i="1"/>
  <c r="HB177" i="1"/>
  <c r="GZ166" i="1"/>
  <c r="GX205" i="1"/>
  <c r="HV113" i="1"/>
  <c r="LZ205" i="1"/>
  <c r="LW246" i="1"/>
  <c r="KX246" i="1"/>
  <c r="KV200" i="1"/>
  <c r="JY246" i="1"/>
  <c r="JW200" i="1"/>
  <c r="IZ246" i="1"/>
  <c r="IX200" i="1"/>
  <c r="IA246" i="1"/>
  <c r="HY200" i="1"/>
  <c r="HB246" i="1"/>
  <c r="GZ200" i="1"/>
  <c r="KZ177" i="1"/>
  <c r="KB177" i="1"/>
  <c r="JC177" i="1"/>
  <c r="IZ166" i="1"/>
  <c r="ID177" i="1"/>
  <c r="HE177" i="1"/>
  <c r="HY113" i="1"/>
  <c r="MC205" i="1"/>
  <c r="LW200" i="1"/>
  <c r="KZ246" i="1"/>
  <c r="KX200" i="1"/>
  <c r="KB246" i="1"/>
  <c r="JC246" i="1"/>
  <c r="IZ200" i="1"/>
  <c r="ID246" i="1"/>
  <c r="IA200" i="1"/>
  <c r="HE246" i="1"/>
  <c r="HB200" i="1"/>
  <c r="MB177" i="1"/>
  <c r="LC177" i="1"/>
  <c r="KZ166" i="1"/>
  <c r="KB166" i="1"/>
  <c r="JC166" i="1"/>
  <c r="IZ205" i="1"/>
  <c r="ID166" i="1"/>
  <c r="IA205" i="1"/>
  <c r="HE166" i="1"/>
  <c r="HB205" i="1"/>
  <c r="MB246" i="1"/>
  <c r="LC246" i="1"/>
  <c r="KZ200" i="1"/>
  <c r="KB200" i="1"/>
  <c r="JC200" i="1"/>
  <c r="ID200" i="1"/>
  <c r="HE200" i="1"/>
  <c r="KX263" i="1"/>
  <c r="IZ113" i="1"/>
  <c r="HA105" i="1"/>
  <c r="HB113" i="1"/>
  <c r="IX113" i="1"/>
  <c r="IY113" i="1"/>
  <c r="LV113" i="1"/>
  <c r="LC113" i="1"/>
  <c r="KV113" i="1"/>
  <c r="KU113" i="1"/>
  <c r="KW113" i="1"/>
  <c r="KX113" i="1"/>
  <c r="IV113" i="1"/>
  <c r="IW113" i="1"/>
  <c r="GY113" i="1"/>
  <c r="JC113" i="1"/>
  <c r="GZ113" i="1"/>
  <c r="LW113" i="1"/>
  <c r="MB113" i="1"/>
  <c r="LU113" i="1"/>
  <c r="LZ113" i="1"/>
  <c r="IA113" i="1"/>
  <c r="HW113" i="1"/>
  <c r="JV113" i="1"/>
  <c r="JW113" i="1"/>
  <c r="HX113" i="1"/>
  <c r="KB113" i="1"/>
  <c r="ID113" i="1"/>
  <c r="JX113" i="1"/>
  <c r="KC113" i="1"/>
  <c r="HZ263" i="1"/>
  <c r="IY105" i="1"/>
  <c r="KZ263" i="1"/>
  <c r="HD113" i="1"/>
  <c r="IC113" i="1"/>
  <c r="JB113" i="1"/>
  <c r="JZ113" i="1"/>
  <c r="LX113" i="1"/>
  <c r="KZ113" i="1"/>
  <c r="JV263" i="1"/>
  <c r="KZ105" i="1"/>
  <c r="KZ62" i="1"/>
  <c r="KZ50" i="1"/>
  <c r="KZ39" i="1"/>
  <c r="KZ27" i="1"/>
  <c r="KZ14" i="1"/>
  <c r="LC263" i="1"/>
  <c r="LZ263" i="1"/>
  <c r="KY263" i="1"/>
  <c r="LX263" i="1"/>
  <c r="LW263" i="1"/>
  <c r="KW263" i="1"/>
  <c r="KV263" i="1"/>
  <c r="LB263" i="1"/>
  <c r="IX263" i="1"/>
  <c r="JC263" i="1"/>
  <c r="JB263" i="1"/>
  <c r="IZ263" i="1"/>
  <c r="HE263" i="1"/>
  <c r="HD263" i="1"/>
  <c r="GZ263" i="1"/>
  <c r="MB263" i="1"/>
  <c r="GX263" i="1"/>
  <c r="LV263" i="1"/>
  <c r="LU263" i="1"/>
  <c r="HB263" i="1"/>
  <c r="ID263" i="1"/>
  <c r="JX263" i="1"/>
  <c r="KB263" i="1"/>
  <c r="IC263" i="1"/>
  <c r="KC263" i="1"/>
  <c r="HY263" i="1"/>
  <c r="JW263" i="1"/>
  <c r="HW263" i="1"/>
  <c r="IA263" i="1"/>
  <c r="HZ105" i="1"/>
  <c r="KU263" i="1"/>
  <c r="IW263" i="1"/>
  <c r="HX263" i="1"/>
  <c r="GY263" i="1"/>
  <c r="JU263" i="1"/>
  <c r="IU263" i="1"/>
  <c r="HV263" i="1"/>
  <c r="GW263" i="1"/>
  <c r="MC263" i="1"/>
  <c r="LY105" i="1"/>
  <c r="LY263" i="1"/>
  <c r="KW105" i="1"/>
  <c r="KX105" i="1"/>
  <c r="LB105" i="1"/>
  <c r="KV105" i="1"/>
  <c r="LW105" i="1"/>
  <c r="LV105" i="1"/>
  <c r="KU105" i="1"/>
  <c r="IX105" i="1"/>
  <c r="JC105" i="1"/>
  <c r="HD105" i="1"/>
  <c r="JB105" i="1"/>
  <c r="IV105" i="1"/>
  <c r="GY105" i="1"/>
  <c r="HB105" i="1"/>
  <c r="IZ105" i="1"/>
  <c r="GZ105" i="1"/>
  <c r="HE105" i="1"/>
  <c r="GX105" i="1"/>
  <c r="LZ105" i="1"/>
  <c r="LU105" i="1"/>
  <c r="JY105" i="1"/>
  <c r="JX105" i="1"/>
  <c r="HY105" i="1"/>
  <c r="IC105" i="1"/>
  <c r="KC105" i="1"/>
  <c r="JW105" i="1"/>
  <c r="ID105" i="1"/>
  <c r="KB105" i="1"/>
  <c r="HW105" i="1"/>
  <c r="HX105" i="1"/>
  <c r="JV105" i="1"/>
  <c r="IA105" i="1"/>
  <c r="JZ105" i="1"/>
  <c r="JU105" i="1"/>
  <c r="IU105" i="1"/>
  <c r="HV105" i="1"/>
  <c r="GW105" i="1"/>
  <c r="MC105" i="1"/>
  <c r="MB105" i="1"/>
  <c r="LC105" i="1"/>
  <c r="LX105" i="1"/>
  <c r="KY105" i="1"/>
  <c r="EC334" i="1"/>
  <c r="CB334" i="1"/>
  <c r="CL334" i="1"/>
  <c r="BZ335" i="1"/>
  <c r="LV305" i="1"/>
  <c r="LV288" i="1"/>
  <c r="LW277" i="1"/>
  <c r="LV253" i="1"/>
  <c r="LV236" i="1"/>
  <c r="CA334" i="1"/>
  <c r="EL334" i="1"/>
  <c r="BZ334" i="1"/>
  <c r="EB334" i="1"/>
  <c r="BY342" i="1"/>
  <c r="BY343" i="1"/>
  <c r="DY341" i="1"/>
  <c r="BY356" i="1"/>
  <c r="BY355" i="1" s="1"/>
  <c r="DZ334" i="1"/>
  <c r="EB335" i="1"/>
  <c r="CA335" i="1"/>
  <c r="BY341" i="1"/>
  <c r="EC335" i="1"/>
  <c r="CB335" i="1"/>
  <c r="CC334" i="1"/>
  <c r="CC335" i="1"/>
  <c r="EM335" i="1"/>
  <c r="DY345" i="1"/>
  <c r="CM335" i="1"/>
  <c r="BY345" i="1"/>
  <c r="DY334" i="1"/>
  <c r="DY335" i="1"/>
  <c r="DY343" i="1"/>
  <c r="DZ335" i="1"/>
  <c r="DY342" i="1"/>
  <c r="LW120" i="1"/>
  <c r="BY334" i="1"/>
  <c r="BY335" i="1"/>
  <c r="EA334" i="1"/>
  <c r="EA335" i="1"/>
  <c r="EM334" i="1"/>
  <c r="EL335" i="1"/>
  <c r="CM334" i="1"/>
  <c r="CL335" i="1"/>
  <c r="LV320" i="1"/>
  <c r="LV312" i="1"/>
  <c r="LV303" i="1"/>
  <c r="LV294" i="1"/>
  <c r="LV286" i="1"/>
  <c r="LV278" i="1"/>
  <c r="LV271" i="1"/>
  <c r="LV260" i="1"/>
  <c r="LV251" i="1"/>
  <c r="LV242" i="1"/>
  <c r="LV234" i="1"/>
  <c r="LV226" i="1"/>
  <c r="LV216" i="1"/>
  <c r="LV296" i="1"/>
  <c r="LV197" i="1"/>
  <c r="LV189" i="1"/>
  <c r="LV206" i="1"/>
  <c r="LV173" i="1"/>
  <c r="LV164" i="1"/>
  <c r="LV157" i="1"/>
  <c r="LV149" i="1"/>
  <c r="LV141" i="1"/>
  <c r="LV132" i="1"/>
  <c r="LV124" i="1"/>
  <c r="LV116" i="1"/>
  <c r="LV104" i="1"/>
  <c r="LV96" i="1"/>
  <c r="LV87" i="1"/>
  <c r="LV79" i="1"/>
  <c r="LV70" i="1"/>
  <c r="LV61" i="1"/>
  <c r="LV53" i="1"/>
  <c r="LV45" i="1"/>
  <c r="LZ218" i="1"/>
  <c r="LZ191" i="1"/>
  <c r="LZ118" i="1"/>
  <c r="LV38" i="1"/>
  <c r="LV30" i="1"/>
  <c r="LV22" i="1"/>
  <c r="LV13" i="1"/>
  <c r="LV5" i="1"/>
  <c r="LW40" i="1"/>
  <c r="LW32" i="1"/>
  <c r="KV149" i="1"/>
  <c r="KV141" i="1"/>
  <c r="KV132" i="1"/>
  <c r="KV124" i="1"/>
  <c r="KV116" i="1"/>
  <c r="KV104" i="1"/>
  <c r="KV96" i="1"/>
  <c r="KV87" i="1"/>
  <c r="KV79" i="1"/>
  <c r="KV70" i="1"/>
  <c r="KV61" i="1"/>
  <c r="KV53" i="1"/>
  <c r="KV45" i="1"/>
  <c r="KV38" i="1"/>
  <c r="KV30" i="1"/>
  <c r="HC104" i="1"/>
  <c r="JA191" i="1"/>
  <c r="LW118" i="1"/>
  <c r="LW98" i="1"/>
  <c r="LW24" i="1"/>
  <c r="LW15" i="1"/>
  <c r="LW7" i="1"/>
  <c r="LZ40" i="1"/>
  <c r="LV325" i="1"/>
  <c r="LV316" i="1"/>
  <c r="LV307" i="1"/>
  <c r="LV299" i="1"/>
  <c r="LV290" i="1"/>
  <c r="LV282" i="1"/>
  <c r="LV275" i="1"/>
  <c r="LV267" i="1"/>
  <c r="LV255" i="1"/>
  <c r="LV247" i="1"/>
  <c r="LV238" i="1"/>
  <c r="LV230" i="1"/>
  <c r="LV221" i="1"/>
  <c r="LV212" i="1"/>
  <c r="LV203" i="1"/>
  <c r="LV193" i="1"/>
  <c r="LV185" i="1"/>
  <c r="LV169" i="1"/>
  <c r="LV160" i="1"/>
  <c r="LV153" i="1"/>
  <c r="LV145" i="1"/>
  <c r="LV137" i="1"/>
  <c r="LV128" i="1"/>
  <c r="LV120" i="1"/>
  <c r="LV109" i="1"/>
  <c r="LV100" i="1"/>
  <c r="LV91" i="1"/>
  <c r="LV83" i="1"/>
  <c r="LV75" i="1"/>
  <c r="LV65" i="1"/>
  <c r="LV57" i="1"/>
  <c r="LV49" i="1"/>
  <c r="LV42" i="1"/>
  <c r="LV34" i="1"/>
  <c r="LV26" i="1"/>
  <c r="LV17" i="1"/>
  <c r="LV9" i="1"/>
  <c r="KV212" i="1"/>
  <c r="KV203" i="1"/>
  <c r="KV160" i="1"/>
  <c r="KV49" i="1"/>
  <c r="LW130" i="1"/>
  <c r="LW111" i="1"/>
  <c r="LW102" i="1"/>
  <c r="LW51" i="1"/>
  <c r="LW44" i="1"/>
  <c r="LW36" i="1"/>
  <c r="LW28" i="1"/>
  <c r="LW19" i="1"/>
  <c r="LW11" i="1"/>
  <c r="KV193" i="1"/>
  <c r="KV169" i="1"/>
  <c r="KV137" i="1"/>
  <c r="KV128" i="1"/>
  <c r="KV109" i="1"/>
  <c r="KV100" i="1"/>
  <c r="KV65" i="1"/>
  <c r="KV57" i="1"/>
  <c r="LV327" i="1"/>
  <c r="LV318" i="1"/>
  <c r="LV292" i="1"/>
  <c r="LV276" i="1"/>
  <c r="LV269" i="1"/>
  <c r="LV240" i="1"/>
  <c r="LW237" i="1"/>
  <c r="LZ130" i="1"/>
  <c r="LZ51" i="1"/>
  <c r="KV216" i="1"/>
  <c r="KV296" i="1"/>
  <c r="KV197" i="1"/>
  <c r="KV189" i="1"/>
  <c r="KV164" i="1"/>
  <c r="KV157" i="1"/>
  <c r="LZ99" i="1"/>
  <c r="KV221" i="1"/>
  <c r="KV153" i="1"/>
  <c r="KV145" i="1"/>
  <c r="KV120" i="1"/>
  <c r="KV91" i="1"/>
  <c r="KV83" i="1"/>
  <c r="KV75" i="1"/>
  <c r="KV42" i="1"/>
  <c r="KV185" i="1"/>
  <c r="KV34" i="1"/>
  <c r="LV280" i="1"/>
  <c r="JA243" i="1"/>
  <c r="JA121" i="1"/>
  <c r="HC250" i="1"/>
  <c r="HC296" i="1"/>
  <c r="KV26" i="1"/>
  <c r="KV22" i="1"/>
  <c r="KV17" i="1"/>
  <c r="KV13" i="1"/>
  <c r="KV9" i="1"/>
  <c r="KV5" i="1"/>
  <c r="LV328" i="1"/>
  <c r="LV323" i="1"/>
  <c r="LV319" i="1"/>
  <c r="LV315" i="1"/>
  <c r="LV311" i="1"/>
  <c r="LV306" i="1"/>
  <c r="LV302" i="1"/>
  <c r="LV298" i="1"/>
  <c r="LV289" i="1"/>
  <c r="LV285" i="1"/>
  <c r="LV281" i="1"/>
  <c r="LV277" i="1"/>
  <c r="LV274" i="1"/>
  <c r="LV270" i="1"/>
  <c r="LV264" i="1"/>
  <c r="LV259" i="1"/>
  <c r="LV250" i="1"/>
  <c r="LV245" i="1"/>
  <c r="LV237" i="1"/>
  <c r="LV233" i="1"/>
  <c r="LV229" i="1"/>
  <c r="LV225" i="1"/>
  <c r="LV219" i="1"/>
  <c r="LV211" i="1"/>
  <c r="LV192" i="1"/>
  <c r="LV181" i="1"/>
  <c r="LV168" i="1"/>
  <c r="LV156" i="1"/>
  <c r="LV119" i="1"/>
  <c r="LV103" i="1"/>
  <c r="LV90" i="1"/>
  <c r="LV78" i="1"/>
  <c r="LV64" i="1"/>
  <c r="LV52" i="1"/>
  <c r="JA255" i="1"/>
  <c r="HC304" i="1"/>
  <c r="HC301" i="1"/>
  <c r="HC221" i="1"/>
  <c r="LW315" i="1"/>
  <c r="KV206" i="1"/>
  <c r="KV178" i="1"/>
  <c r="KV173" i="1"/>
  <c r="HC133" i="1"/>
  <c r="HC48" i="1"/>
  <c r="LW191" i="1"/>
  <c r="AM335" i="1"/>
  <c r="LW193" i="1"/>
  <c r="LW83" i="1"/>
  <c r="BB334" i="1"/>
  <c r="LW187" i="1"/>
  <c r="LW180" i="1"/>
  <c r="LW292" i="1"/>
  <c r="LW253" i="1"/>
  <c r="LW175" i="1"/>
  <c r="LW214" i="1"/>
  <c r="LV228" i="1"/>
  <c r="FL335" i="1"/>
  <c r="BC356" i="1"/>
  <c r="BC355" i="1" s="1"/>
  <c r="KW240" i="1"/>
  <c r="KW236" i="1"/>
  <c r="KW232" i="1"/>
  <c r="KW228" i="1"/>
  <c r="KW224" i="1"/>
  <c r="KW210" i="1"/>
  <c r="KW324" i="1"/>
  <c r="KW195" i="1"/>
  <c r="KW191" i="1"/>
  <c r="KW183" i="1"/>
  <c r="KW180" i="1"/>
  <c r="KW175" i="1"/>
  <c r="KW171" i="1"/>
  <c r="KW167" i="1"/>
  <c r="KW162" i="1"/>
  <c r="KW158" i="1"/>
  <c r="KW155" i="1"/>
  <c r="KW151" i="1"/>
  <c r="KW147" i="1"/>
  <c r="KW143" i="1"/>
  <c r="KW134" i="1"/>
  <c r="KW130" i="1"/>
  <c r="KW126" i="1"/>
  <c r="KW122" i="1"/>
  <c r="KW118" i="1"/>
  <c r="KW111" i="1"/>
  <c r="KW107" i="1"/>
  <c r="KW102" i="1"/>
  <c r="KW98" i="1"/>
  <c r="KW94" i="1"/>
  <c r="KW89" i="1"/>
  <c r="KW81" i="1"/>
  <c r="KW77" i="1"/>
  <c r="KW67" i="1"/>
  <c r="KW63" i="1"/>
  <c r="KW59" i="1"/>
  <c r="KW55" i="1"/>
  <c r="KW51" i="1"/>
  <c r="KW47" i="1"/>
  <c r="LV224" i="1"/>
  <c r="LV214" i="1"/>
  <c r="LV210" i="1"/>
  <c r="LV199" i="1"/>
  <c r="LV195" i="1"/>
  <c r="LV183" i="1"/>
  <c r="LV171" i="1"/>
  <c r="LV162" i="1"/>
  <c r="LV158" i="1"/>
  <c r="LV151" i="1"/>
  <c r="LV147" i="1"/>
  <c r="LV139" i="1"/>
  <c r="LV134" i="1"/>
  <c r="LV126" i="1"/>
  <c r="LV122" i="1"/>
  <c r="KW44" i="1"/>
  <c r="KW40" i="1"/>
  <c r="KW36" i="1"/>
  <c r="KW32" i="1"/>
  <c r="KW28" i="1"/>
  <c r="KW24" i="1"/>
  <c r="KW19" i="1"/>
  <c r="KW15" i="1"/>
  <c r="KW7" i="1"/>
  <c r="LW326" i="1"/>
  <c r="LW321" i="1"/>
  <c r="LW317" i="1"/>
  <c r="LW313" i="1"/>
  <c r="LW308" i="1"/>
  <c r="LW304" i="1"/>
  <c r="LW300" i="1"/>
  <c r="LW295" i="1"/>
  <c r="LW291" i="1"/>
  <c r="LW287" i="1"/>
  <c r="LW283" i="1"/>
  <c r="LW279" i="1"/>
  <c r="LW21" i="1"/>
  <c r="LW272" i="1"/>
  <c r="LW268" i="1"/>
  <c r="LW261" i="1"/>
  <c r="LW257" i="1"/>
  <c r="LW252" i="1"/>
  <c r="LW248" i="1"/>
  <c r="LW243" i="1"/>
  <c r="LW239" i="1"/>
  <c r="LW235" i="1"/>
  <c r="LW231" i="1"/>
  <c r="LW227" i="1"/>
  <c r="LW223" i="1"/>
  <c r="LW217" i="1"/>
  <c r="LW213" i="1"/>
  <c r="LW209" i="1"/>
  <c r="LW204" i="1"/>
  <c r="LW198" i="1"/>
  <c r="LW194" i="1"/>
  <c r="LW190" i="1"/>
  <c r="LW186" i="1"/>
  <c r="LW182" i="1"/>
  <c r="LW179" i="1"/>
  <c r="LW174" i="1"/>
  <c r="LW170" i="1"/>
  <c r="LW165" i="1"/>
  <c r="LW161" i="1"/>
  <c r="LW73" i="1"/>
  <c r="LW154" i="1"/>
  <c r="LW150" i="1"/>
  <c r="LW146" i="1"/>
  <c r="LW142" i="1"/>
  <c r="LW138" i="1"/>
  <c r="LW133" i="1"/>
  <c r="LW129" i="1"/>
  <c r="LW125" i="1"/>
  <c r="LW121" i="1"/>
  <c r="LW117" i="1"/>
  <c r="LW110" i="1"/>
  <c r="LW106" i="1"/>
  <c r="LW101" i="1"/>
  <c r="LW97" i="1"/>
  <c r="LW93" i="1"/>
  <c r="LW88" i="1"/>
  <c r="LW84" i="1"/>
  <c r="LW80" i="1"/>
  <c r="LW76" i="1"/>
  <c r="LW71" i="1"/>
  <c r="LW66" i="1"/>
  <c r="LW62" i="1"/>
  <c r="LW58" i="1"/>
  <c r="LW54" i="1"/>
  <c r="LW50" i="1"/>
  <c r="LW46" i="1"/>
  <c r="LW114" i="1"/>
  <c r="LW39" i="1"/>
  <c r="LW35" i="1"/>
  <c r="LW31" i="1"/>
  <c r="LW27" i="1"/>
  <c r="LW23" i="1"/>
  <c r="LW18" i="1"/>
  <c r="LW14" i="1"/>
  <c r="LW10" i="1"/>
  <c r="LW6" i="1"/>
  <c r="LV111" i="1"/>
  <c r="BL335" i="1"/>
  <c r="EY334" i="1"/>
  <c r="BM334" i="1"/>
  <c r="Y335" i="1"/>
  <c r="Z335" i="1"/>
  <c r="FY334" i="1"/>
  <c r="AZ334" i="1"/>
  <c r="KZ321" i="1"/>
  <c r="KU308" i="1"/>
  <c r="KU295" i="1"/>
  <c r="KZ283" i="1"/>
  <c r="KZ272" i="1"/>
  <c r="KZ257" i="1"/>
  <c r="KZ243" i="1"/>
  <c r="KZ231" i="1"/>
  <c r="KZ217" i="1"/>
  <c r="KZ204" i="1"/>
  <c r="KZ190" i="1"/>
  <c r="KZ179" i="1"/>
  <c r="KZ165" i="1"/>
  <c r="KU154" i="1"/>
  <c r="KU142" i="1"/>
  <c r="KZ129" i="1"/>
  <c r="KZ117" i="1"/>
  <c r="KZ101" i="1"/>
  <c r="KZ88" i="1"/>
  <c r="KZ76" i="1"/>
  <c r="FA334" i="1"/>
  <c r="BM356" i="1"/>
  <c r="BM355" i="1" s="1"/>
  <c r="KU317" i="1"/>
  <c r="KU304" i="1"/>
  <c r="KU291" i="1"/>
  <c r="KU279" i="1"/>
  <c r="KU268" i="1"/>
  <c r="KU252" i="1"/>
  <c r="KU239" i="1"/>
  <c r="KU227" i="1"/>
  <c r="KU213" i="1"/>
  <c r="KU198" i="1"/>
  <c r="KU186" i="1"/>
  <c r="KU174" i="1"/>
  <c r="KU161" i="1"/>
  <c r="KU150" i="1"/>
  <c r="KU138" i="1"/>
  <c r="KU125" i="1"/>
  <c r="KU110" i="1"/>
  <c r="KU97" i="1"/>
  <c r="KU84" i="1"/>
  <c r="KU71" i="1"/>
  <c r="KU58" i="1"/>
  <c r="KU46" i="1"/>
  <c r="KU35" i="1"/>
  <c r="KU23" i="1"/>
  <c r="KU10" i="1"/>
  <c r="KW218" i="1"/>
  <c r="LW160" i="1"/>
  <c r="Z334" i="1"/>
  <c r="CY335" i="1"/>
  <c r="AZ356" i="1"/>
  <c r="AZ355" i="1" s="1"/>
  <c r="BA356" i="1"/>
  <c r="BA355" i="1" s="1"/>
  <c r="CY334" i="1"/>
  <c r="KW78" i="1"/>
  <c r="KW64" i="1"/>
  <c r="FC334" i="1"/>
  <c r="LV326" i="1"/>
  <c r="LV321" i="1"/>
  <c r="LV317" i="1"/>
  <c r="LV313" i="1"/>
  <c r="LV308" i="1"/>
  <c r="LV304" i="1"/>
  <c r="LV300" i="1"/>
  <c r="LV295" i="1"/>
  <c r="LV291" i="1"/>
  <c r="LV287" i="1"/>
  <c r="LV283" i="1"/>
  <c r="LV279" i="1"/>
  <c r="LV21" i="1"/>
  <c r="LV272" i="1"/>
  <c r="LV268" i="1"/>
  <c r="LV261" i="1"/>
  <c r="LV257" i="1"/>
  <c r="LV252" i="1"/>
  <c r="LV248" i="1"/>
  <c r="LV243" i="1"/>
  <c r="LV239" i="1"/>
  <c r="LV235" i="1"/>
  <c r="LV231" i="1"/>
  <c r="LV227" i="1"/>
  <c r="LV223" i="1"/>
  <c r="LV217" i="1"/>
  <c r="LV213" i="1"/>
  <c r="LV209" i="1"/>
  <c r="LV204" i="1"/>
  <c r="LV198" i="1"/>
  <c r="LV194" i="1"/>
  <c r="LV73" i="1"/>
  <c r="LV154" i="1"/>
  <c r="LV150" i="1"/>
  <c r="LV146" i="1"/>
  <c r="LV142" i="1"/>
  <c r="LV138" i="1"/>
  <c r="LV133" i="1"/>
  <c r="LV129" i="1"/>
  <c r="LV125" i="1"/>
  <c r="LV121" i="1"/>
  <c r="LV117" i="1"/>
  <c r="LV110" i="1"/>
  <c r="LV106" i="1"/>
  <c r="LV101" i="1"/>
  <c r="LV97" i="1"/>
  <c r="LV93" i="1"/>
  <c r="LV88" i="1"/>
  <c r="LV84" i="1"/>
  <c r="LV80" i="1"/>
  <c r="LV76" i="1"/>
  <c r="LV71" i="1"/>
  <c r="LV66" i="1"/>
  <c r="LV62" i="1"/>
  <c r="LV58" i="1"/>
  <c r="LV54" i="1"/>
  <c r="LV50" i="1"/>
  <c r="LV46" i="1"/>
  <c r="LV114" i="1"/>
  <c r="LV39" i="1"/>
  <c r="LV35" i="1"/>
  <c r="LV31" i="1"/>
  <c r="LV27" i="1"/>
  <c r="LV23" i="1"/>
  <c r="LV18" i="1"/>
  <c r="LV14" i="1"/>
  <c r="LV10" i="1"/>
  <c r="LV6" i="1"/>
  <c r="EY335" i="1"/>
  <c r="BN356" i="1"/>
  <c r="BN355" i="1" s="1"/>
  <c r="CY356" i="1"/>
  <c r="CY355" i="1" s="1"/>
  <c r="LY133" i="1"/>
  <c r="LU282" i="1"/>
  <c r="LZ201" i="1"/>
  <c r="LZ86" i="1"/>
  <c r="LU74" i="1"/>
  <c r="LZ60" i="1"/>
  <c r="LZ48" i="1"/>
  <c r="LU37" i="1"/>
  <c r="LV107" i="1"/>
  <c r="LV130" i="1"/>
  <c r="EZ335" i="1"/>
  <c r="BL334" i="1"/>
  <c r="BO356" i="1"/>
  <c r="BO355" i="1" s="1"/>
  <c r="LV131" i="1"/>
  <c r="AY335" i="1"/>
  <c r="BB335" i="1"/>
  <c r="LU176" i="1"/>
  <c r="LZ74" i="1"/>
  <c r="BA335" i="1"/>
  <c r="LV51" i="1"/>
  <c r="FB334" i="1"/>
  <c r="BB356" i="1"/>
  <c r="BB355" i="1" s="1"/>
  <c r="AL334" i="1"/>
  <c r="LV190" i="1"/>
  <c r="LV186" i="1"/>
  <c r="LV182" i="1"/>
  <c r="LV179" i="1"/>
  <c r="LV174" i="1"/>
  <c r="LV170" i="1"/>
  <c r="LV165" i="1"/>
  <c r="LV161" i="1"/>
  <c r="DC334" i="1"/>
  <c r="AM334" i="1"/>
  <c r="LY255" i="1"/>
  <c r="LW247" i="1"/>
  <c r="DB334" i="1"/>
  <c r="BM335" i="1"/>
  <c r="BL356" i="1"/>
  <c r="BL355" i="1" s="1"/>
  <c r="JF336" i="1"/>
  <c r="JF333" i="1"/>
  <c r="CY342" i="1"/>
  <c r="CY345" i="1"/>
  <c r="CY343" i="1"/>
  <c r="CY341" i="1"/>
  <c r="JE336" i="1"/>
  <c r="JE333" i="1"/>
  <c r="JW223" i="1"/>
  <c r="JW217" i="1"/>
  <c r="JW213" i="1"/>
  <c r="JW209" i="1"/>
  <c r="JW204" i="1"/>
  <c r="JW198" i="1"/>
  <c r="JW194" i="1"/>
  <c r="JW190" i="1"/>
  <c r="JW186" i="1"/>
  <c r="JW182" i="1"/>
  <c r="JW179" i="1"/>
  <c r="JW174" i="1"/>
  <c r="JW170" i="1"/>
  <c r="JW165" i="1"/>
  <c r="JW161" i="1"/>
  <c r="JW73" i="1"/>
  <c r="JW154" i="1"/>
  <c r="JW150" i="1"/>
  <c r="JW146" i="1"/>
  <c r="JW142" i="1"/>
  <c r="JW138" i="1"/>
  <c r="JW133" i="1"/>
  <c r="JW129" i="1"/>
  <c r="JW125" i="1"/>
  <c r="JW121" i="1"/>
  <c r="JW117" i="1"/>
  <c r="JW110" i="1"/>
  <c r="JW106" i="1"/>
  <c r="JW101" i="1"/>
  <c r="JW97" i="1"/>
  <c r="JW93" i="1"/>
  <c r="JW88" i="1"/>
  <c r="JW84" i="1"/>
  <c r="JW80" i="1"/>
  <c r="JW76" i="1"/>
  <c r="JW71" i="1"/>
  <c r="JW66" i="1"/>
  <c r="JW62" i="1"/>
  <c r="JW58" i="1"/>
  <c r="JW54" i="1"/>
  <c r="JW46" i="1"/>
  <c r="JW114" i="1"/>
  <c r="JW35" i="1"/>
  <c r="JW31" i="1"/>
  <c r="FY342" i="1"/>
  <c r="FY345" i="1"/>
  <c r="FY341" i="1"/>
  <c r="FY343" i="1"/>
  <c r="LY191" i="1"/>
  <c r="LY121" i="1"/>
  <c r="BB342" i="1"/>
  <c r="BB345" i="1"/>
  <c r="BB343" i="1"/>
  <c r="BB341" i="1"/>
  <c r="BC342" i="1"/>
  <c r="BC345" i="1"/>
  <c r="BC341" i="1"/>
  <c r="BC343" i="1"/>
  <c r="JW10" i="1"/>
  <c r="KW307" i="1"/>
  <c r="KW290" i="1"/>
  <c r="KW275" i="1"/>
  <c r="AA342" i="1"/>
  <c r="AA345" i="1"/>
  <c r="AA341" i="1"/>
  <c r="AA343" i="1"/>
  <c r="GB341" i="1"/>
  <c r="GB343" i="1"/>
  <c r="GB345" i="1"/>
  <c r="GB342" i="1"/>
  <c r="LW325" i="1"/>
  <c r="LW299" i="1"/>
  <c r="LW286" i="1"/>
  <c r="LW260" i="1"/>
  <c r="Z342" i="1"/>
  <c r="Z345" i="1"/>
  <c r="Z343" i="1"/>
  <c r="Z341" i="1"/>
  <c r="AY343" i="1"/>
  <c r="AY342" i="1"/>
  <c r="AY345" i="1"/>
  <c r="AY341" i="1"/>
  <c r="DA342" i="1"/>
  <c r="DA345" i="1"/>
  <c r="DA341" i="1"/>
  <c r="DA343" i="1"/>
  <c r="GA345" i="1"/>
  <c r="GA341" i="1"/>
  <c r="GA343" i="1"/>
  <c r="GA342" i="1"/>
  <c r="LZ2" i="1"/>
  <c r="MD336" i="1"/>
  <c r="LU2" i="1"/>
  <c r="JW50" i="1"/>
  <c r="JW27" i="1"/>
  <c r="KW320" i="1"/>
  <c r="KW294" i="1"/>
  <c r="KW267" i="1"/>
  <c r="LV241" i="1"/>
  <c r="LZ241" i="1"/>
  <c r="IG336" i="1"/>
  <c r="IG333" i="1"/>
  <c r="KF333" i="1"/>
  <c r="KF336" i="1"/>
  <c r="JW23" i="1"/>
  <c r="KW312" i="1"/>
  <c r="KW286" i="1"/>
  <c r="KW255" i="1"/>
  <c r="DB342" i="1"/>
  <c r="DB345" i="1"/>
  <c r="DB341" i="1"/>
  <c r="DB343" i="1"/>
  <c r="IF336" i="1"/>
  <c r="IF333" i="1"/>
  <c r="KE333" i="1"/>
  <c r="KE336" i="1"/>
  <c r="KW328" i="1"/>
  <c r="KW323" i="1"/>
  <c r="KW319" i="1"/>
  <c r="KW315" i="1"/>
  <c r="KW311" i="1"/>
  <c r="KW306" i="1"/>
  <c r="KW302" i="1"/>
  <c r="KW298" i="1"/>
  <c r="KW293" i="1"/>
  <c r="KW289" i="1"/>
  <c r="KW285" i="1"/>
  <c r="KW281" i="1"/>
  <c r="KW277" i="1"/>
  <c r="KW274" i="1"/>
  <c r="KW270" i="1"/>
  <c r="KW264" i="1"/>
  <c r="KW259" i="1"/>
  <c r="KW254" i="1"/>
  <c r="KW250" i="1"/>
  <c r="KW245" i="1"/>
  <c r="KW241" i="1"/>
  <c r="KW237" i="1"/>
  <c r="KW233" i="1"/>
  <c r="KW229" i="1"/>
  <c r="KW225" i="1"/>
  <c r="KW219" i="1"/>
  <c r="KW215" i="1"/>
  <c r="KW211" i="1"/>
  <c r="KW207" i="1"/>
  <c r="KW201" i="1"/>
  <c r="KW196" i="1"/>
  <c r="KW192" i="1"/>
  <c r="KW188" i="1"/>
  <c r="KW184" i="1"/>
  <c r="KW181" i="1"/>
  <c r="KW168" i="1"/>
  <c r="KW163" i="1"/>
  <c r="KW159" i="1"/>
  <c r="KW156" i="1"/>
  <c r="KW152" i="1"/>
  <c r="KW144" i="1"/>
  <c r="KW140" i="1"/>
  <c r="KW135" i="1"/>
  <c r="KW131" i="1"/>
  <c r="KW127" i="1"/>
  <c r="KW123" i="1"/>
  <c r="KW119" i="1"/>
  <c r="KW115" i="1"/>
  <c r="KW108" i="1"/>
  <c r="KW103" i="1"/>
  <c r="KW99" i="1"/>
  <c r="KW90" i="1"/>
  <c r="JW6" i="1"/>
  <c r="KW316" i="1"/>
  <c r="KW278" i="1"/>
  <c r="IE336" i="1"/>
  <c r="IE333" i="1"/>
  <c r="KD333" i="1"/>
  <c r="KD336" i="1"/>
  <c r="JW39" i="1"/>
  <c r="JW18" i="1"/>
  <c r="KW299" i="1"/>
  <c r="KW271" i="1"/>
  <c r="LV293" i="1"/>
  <c r="LU293" i="1"/>
  <c r="LV254" i="1"/>
  <c r="LZ254" i="1"/>
  <c r="AZ343" i="1"/>
  <c r="AZ342" i="1"/>
  <c r="AZ345" i="1"/>
  <c r="AZ341" i="1"/>
  <c r="CZ342" i="1"/>
  <c r="CZ345" i="1"/>
  <c r="CZ343" i="1"/>
  <c r="CZ341" i="1"/>
  <c r="LD336" i="1"/>
  <c r="LD333" i="1"/>
  <c r="KW303" i="1"/>
  <c r="KW260" i="1"/>
  <c r="Y342" i="1"/>
  <c r="Y345" i="1"/>
  <c r="Y343" i="1"/>
  <c r="Y341" i="1"/>
  <c r="HF336" i="1"/>
  <c r="HF333" i="1"/>
  <c r="LG336" i="1"/>
  <c r="LG333" i="1"/>
  <c r="LZ327" i="1"/>
  <c r="LU327" i="1"/>
  <c r="LZ314" i="1"/>
  <c r="LU314" i="1"/>
  <c r="LZ301" i="1"/>
  <c r="LU301" i="1"/>
  <c r="LZ288" i="1"/>
  <c r="LU288" i="1"/>
  <c r="LZ276" i="1"/>
  <c r="LU276" i="1"/>
  <c r="LZ262" i="1"/>
  <c r="LU262" i="1"/>
  <c r="LZ249" i="1"/>
  <c r="LU249" i="1"/>
  <c r="LZ236" i="1"/>
  <c r="LU236" i="1"/>
  <c r="LZ224" i="1"/>
  <c r="LU224" i="1"/>
  <c r="LZ210" i="1"/>
  <c r="LU210" i="1"/>
  <c r="LZ195" i="1"/>
  <c r="LU195" i="1"/>
  <c r="LZ183" i="1"/>
  <c r="LU183" i="1"/>
  <c r="LZ171" i="1"/>
  <c r="LU171" i="1"/>
  <c r="LZ158" i="1"/>
  <c r="LU158" i="1"/>
  <c r="LZ147" i="1"/>
  <c r="LU147" i="1"/>
  <c r="LZ134" i="1"/>
  <c r="LU134" i="1"/>
  <c r="LZ122" i="1"/>
  <c r="LU122" i="1"/>
  <c r="LZ107" i="1"/>
  <c r="LU107" i="1"/>
  <c r="LZ94" i="1"/>
  <c r="LU94" i="1"/>
  <c r="LZ81" i="1"/>
  <c r="LU81" i="1"/>
  <c r="LZ67" i="1"/>
  <c r="LU67" i="1"/>
  <c r="LZ55" i="1"/>
  <c r="LU55" i="1"/>
  <c r="LZ44" i="1"/>
  <c r="LU44" i="1"/>
  <c r="LZ32" i="1"/>
  <c r="LU32" i="1"/>
  <c r="LZ19" i="1"/>
  <c r="LU19" i="1"/>
  <c r="LZ7" i="1"/>
  <c r="LU7" i="1"/>
  <c r="BA342" i="1"/>
  <c r="BA345" i="1"/>
  <c r="BA343" i="1"/>
  <c r="BA341" i="1"/>
  <c r="IH336" i="1"/>
  <c r="IH333" i="1"/>
  <c r="LV215" i="1"/>
  <c r="LZ215" i="1"/>
  <c r="EZ341" i="1"/>
  <c r="EZ343" i="1"/>
  <c r="EZ345" i="1"/>
  <c r="EZ342" i="1"/>
  <c r="FZ345" i="1"/>
  <c r="FZ341" i="1"/>
  <c r="FZ343" i="1"/>
  <c r="FZ342" i="1"/>
  <c r="JD333" i="1"/>
  <c r="JD336" i="1"/>
  <c r="LF336" i="1"/>
  <c r="LF333" i="1"/>
  <c r="LZ326" i="1"/>
  <c r="LU326" i="1"/>
  <c r="LZ313" i="1"/>
  <c r="LU313" i="1"/>
  <c r="LZ300" i="1"/>
  <c r="LU300" i="1"/>
  <c r="LZ287" i="1"/>
  <c r="LU287" i="1"/>
  <c r="LZ21" i="1"/>
  <c r="LU21" i="1"/>
  <c r="LZ261" i="1"/>
  <c r="LU261" i="1"/>
  <c r="LZ248" i="1"/>
  <c r="LU248" i="1"/>
  <c r="LZ235" i="1"/>
  <c r="LU235" i="1"/>
  <c r="LZ223" i="1"/>
  <c r="LU223" i="1"/>
  <c r="LZ209" i="1"/>
  <c r="LU209" i="1"/>
  <c r="LZ194" i="1"/>
  <c r="LU194" i="1"/>
  <c r="LZ182" i="1"/>
  <c r="LU182" i="1"/>
  <c r="LZ170" i="1"/>
  <c r="LU170" i="1"/>
  <c r="LZ73" i="1"/>
  <c r="LU73" i="1"/>
  <c r="LZ146" i="1"/>
  <c r="LU146" i="1"/>
  <c r="LZ133" i="1"/>
  <c r="LU133" i="1"/>
  <c r="LZ121" i="1"/>
  <c r="LU121" i="1"/>
  <c r="LZ106" i="1"/>
  <c r="LU106" i="1"/>
  <c r="LZ93" i="1"/>
  <c r="LU93" i="1"/>
  <c r="LZ80" i="1"/>
  <c r="LU80" i="1"/>
  <c r="LZ66" i="1"/>
  <c r="LU66" i="1"/>
  <c r="LZ54" i="1"/>
  <c r="LU54" i="1"/>
  <c r="LZ114" i="1"/>
  <c r="LU114" i="1"/>
  <c r="LZ31" i="1"/>
  <c r="LU31" i="1"/>
  <c r="LZ18" i="1"/>
  <c r="LU18" i="1"/>
  <c r="LZ6" i="1"/>
  <c r="LU6" i="1"/>
  <c r="JW14" i="1"/>
  <c r="KW325" i="1"/>
  <c r="KW282" i="1"/>
  <c r="DC342" i="1"/>
  <c r="DC345" i="1"/>
  <c r="DC341" i="1"/>
  <c r="DC348" i="1" s="1"/>
  <c r="DC343" i="1"/>
  <c r="EY341" i="1"/>
  <c r="EY343" i="1"/>
  <c r="EY345" i="1"/>
  <c r="EY342" i="1"/>
  <c r="GC341" i="1"/>
  <c r="GC348" i="1" s="1"/>
  <c r="GC343" i="1"/>
  <c r="GC345" i="1"/>
  <c r="GC342" i="1"/>
  <c r="MF336" i="1"/>
  <c r="LX255" i="1"/>
  <c r="LW173" i="1"/>
  <c r="LW145" i="1"/>
  <c r="LW132" i="1"/>
  <c r="LW96" i="1"/>
  <c r="LW65" i="1"/>
  <c r="LW53" i="1"/>
  <c r="LW42" i="1"/>
  <c r="LW34" i="1"/>
  <c r="LZ325" i="1"/>
  <c r="LU325" i="1"/>
  <c r="LZ312" i="1"/>
  <c r="LU312" i="1"/>
  <c r="LZ299" i="1"/>
  <c r="LU299" i="1"/>
  <c r="LZ286" i="1"/>
  <c r="LU286" i="1"/>
  <c r="LZ275" i="1"/>
  <c r="LU275" i="1"/>
  <c r="LZ260" i="1"/>
  <c r="LU260" i="1"/>
  <c r="LZ247" i="1"/>
  <c r="LU247" i="1"/>
  <c r="LZ234" i="1"/>
  <c r="LU234" i="1"/>
  <c r="LZ221" i="1"/>
  <c r="LU221" i="1"/>
  <c r="LZ296" i="1"/>
  <c r="LU296" i="1"/>
  <c r="LZ193" i="1"/>
  <c r="LU193" i="1"/>
  <c r="LZ206" i="1"/>
  <c r="LU206" i="1"/>
  <c r="LZ169" i="1"/>
  <c r="LU169" i="1"/>
  <c r="LZ157" i="1"/>
  <c r="LU157" i="1"/>
  <c r="LZ145" i="1"/>
  <c r="LU145" i="1"/>
  <c r="LZ132" i="1"/>
  <c r="LU132" i="1"/>
  <c r="LZ120" i="1"/>
  <c r="LU120" i="1"/>
  <c r="LZ104" i="1"/>
  <c r="LU104" i="1"/>
  <c r="LZ91" i="1"/>
  <c r="LU91" i="1"/>
  <c r="LZ79" i="1"/>
  <c r="LU79" i="1"/>
  <c r="LZ65" i="1"/>
  <c r="LU65" i="1"/>
  <c r="LZ53" i="1"/>
  <c r="LU53" i="1"/>
  <c r="LZ42" i="1"/>
  <c r="LU42" i="1"/>
  <c r="LZ30" i="1"/>
  <c r="LU30" i="1"/>
  <c r="LZ17" i="1"/>
  <c r="LU17" i="1"/>
  <c r="LZ5" i="1"/>
  <c r="LU5" i="1"/>
  <c r="LZ322" i="1"/>
  <c r="LV322" i="1"/>
  <c r="LV314" i="1"/>
  <c r="LZ310" i="1"/>
  <c r="LV310" i="1"/>
  <c r="LV301" i="1"/>
  <c r="LZ220" i="1"/>
  <c r="LV220" i="1"/>
  <c r="LZ284" i="1"/>
  <c r="LV284" i="1"/>
  <c r="LZ273" i="1"/>
  <c r="LV273" i="1"/>
  <c r="LV262" i="1"/>
  <c r="LZ258" i="1"/>
  <c r="LV258" i="1"/>
  <c r="LV249" i="1"/>
  <c r="LZ244" i="1"/>
  <c r="LV244" i="1"/>
  <c r="LZ232" i="1"/>
  <c r="LV232" i="1"/>
  <c r="LZ324" i="1"/>
  <c r="LV324" i="1"/>
  <c r="LV187" i="1"/>
  <c r="LU187" i="1"/>
  <c r="LZ180" i="1"/>
  <c r="LV180" i="1"/>
  <c r="LV175" i="1"/>
  <c r="LU175" i="1"/>
  <c r="LZ167" i="1"/>
  <c r="LV167" i="1"/>
  <c r="LZ155" i="1"/>
  <c r="LV155" i="1"/>
  <c r="LZ143" i="1"/>
  <c r="LV143" i="1"/>
  <c r="LZ102" i="1"/>
  <c r="LV102" i="1"/>
  <c r="LV98" i="1"/>
  <c r="LV94" i="1"/>
  <c r="LZ89" i="1"/>
  <c r="LV89" i="1"/>
  <c r="LV85" i="1"/>
  <c r="LV81" i="1"/>
  <c r="LZ77" i="1"/>
  <c r="LV77" i="1"/>
  <c r="LV72" i="1"/>
  <c r="LU72" i="1"/>
  <c r="LV67" i="1"/>
  <c r="LZ63" i="1"/>
  <c r="LV63" i="1"/>
  <c r="LV59" i="1"/>
  <c r="LV55" i="1"/>
  <c r="LV47" i="1"/>
  <c r="LV44" i="1"/>
  <c r="LV36" i="1"/>
  <c r="LV32" i="1"/>
  <c r="LX133" i="1"/>
  <c r="LX121" i="1"/>
  <c r="LZ328" i="1"/>
  <c r="LU328" i="1"/>
  <c r="LZ315" i="1"/>
  <c r="LU315" i="1"/>
  <c r="LZ302" i="1"/>
  <c r="LU302" i="1"/>
  <c r="LZ289" i="1"/>
  <c r="LU289" i="1"/>
  <c r="LZ277" i="1"/>
  <c r="LU277" i="1"/>
  <c r="LZ264" i="1"/>
  <c r="LU264" i="1"/>
  <c r="LZ250" i="1"/>
  <c r="LU250" i="1"/>
  <c r="LZ237" i="1"/>
  <c r="LU237" i="1"/>
  <c r="LZ225" i="1"/>
  <c r="LU225" i="1"/>
  <c r="LZ211" i="1"/>
  <c r="LU211" i="1"/>
  <c r="LZ196" i="1"/>
  <c r="LU196" i="1"/>
  <c r="LZ184" i="1"/>
  <c r="LU184" i="1"/>
  <c r="LZ172" i="1"/>
  <c r="LU172" i="1"/>
  <c r="LZ159" i="1"/>
  <c r="LU159" i="1"/>
  <c r="LZ148" i="1"/>
  <c r="LU148" i="1"/>
  <c r="LZ135" i="1"/>
  <c r="LU135" i="1"/>
  <c r="LZ123" i="1"/>
  <c r="LU123" i="1"/>
  <c r="LZ108" i="1"/>
  <c r="LU108" i="1"/>
  <c r="LZ95" i="1"/>
  <c r="LU95" i="1"/>
  <c r="LZ82" i="1"/>
  <c r="LU82" i="1"/>
  <c r="LZ69" i="1"/>
  <c r="LU69" i="1"/>
  <c r="LZ56" i="1"/>
  <c r="LU56" i="1"/>
  <c r="LZ68" i="1"/>
  <c r="LU68" i="1"/>
  <c r="LZ33" i="1"/>
  <c r="LU33" i="1"/>
  <c r="LZ20" i="1"/>
  <c r="LU20" i="1"/>
  <c r="LZ8" i="1"/>
  <c r="LU8" i="1"/>
  <c r="LU292" i="1"/>
  <c r="ME336" i="1"/>
  <c r="LW320" i="1"/>
  <c r="LW316" i="1"/>
  <c r="LW312" i="1"/>
  <c r="LW307" i="1"/>
  <c r="LW303" i="1"/>
  <c r="LW294" i="1"/>
  <c r="LW290" i="1"/>
  <c r="LW282" i="1"/>
  <c r="LW278" i="1"/>
  <c r="LW275" i="1"/>
  <c r="LW271" i="1"/>
  <c r="LW267" i="1"/>
  <c r="LW255" i="1"/>
  <c r="LW251" i="1"/>
  <c r="LW242" i="1"/>
  <c r="LW238" i="1"/>
  <c r="LW234" i="1"/>
  <c r="LW230" i="1"/>
  <c r="LW226" i="1"/>
  <c r="LW221" i="1"/>
  <c r="LW216" i="1"/>
  <c r="LW212" i="1"/>
  <c r="LW296" i="1"/>
  <c r="LW197" i="1"/>
  <c r="LW185" i="1"/>
  <c r="LW206" i="1"/>
  <c r="LW169" i="1"/>
  <c r="LW157" i="1"/>
  <c r="LW149" i="1"/>
  <c r="LW137" i="1"/>
  <c r="LW124" i="1"/>
  <c r="LW109" i="1"/>
  <c r="LW104" i="1"/>
  <c r="LW91" i="1"/>
  <c r="LW79" i="1"/>
  <c r="LW70" i="1"/>
  <c r="LW57" i="1"/>
  <c r="LW45" i="1"/>
  <c r="LV218" i="1"/>
  <c r="LV191" i="1"/>
  <c r="LU36" i="1"/>
  <c r="LV178" i="1"/>
  <c r="LU178" i="1"/>
  <c r="LV118" i="1"/>
  <c r="LV40" i="1"/>
  <c r="LU26" i="1"/>
  <c r="LZ321" i="1"/>
  <c r="LU321" i="1"/>
  <c r="LZ308" i="1"/>
  <c r="LU308" i="1"/>
  <c r="LZ295" i="1"/>
  <c r="LU295" i="1"/>
  <c r="LZ283" i="1"/>
  <c r="LU283" i="1"/>
  <c r="LZ272" i="1"/>
  <c r="LU272" i="1"/>
  <c r="LZ257" i="1"/>
  <c r="LU257" i="1"/>
  <c r="LZ243" i="1"/>
  <c r="LU243" i="1"/>
  <c r="LZ231" i="1"/>
  <c r="LU231" i="1"/>
  <c r="LZ217" i="1"/>
  <c r="LU217" i="1"/>
  <c r="KW251" i="1"/>
  <c r="KW247" i="1"/>
  <c r="KW242" i="1"/>
  <c r="KW238" i="1"/>
  <c r="KW234" i="1"/>
  <c r="KW230" i="1"/>
  <c r="KW226" i="1"/>
  <c r="KW221" i="1"/>
  <c r="KW216" i="1"/>
  <c r="KW212" i="1"/>
  <c r="KW296" i="1"/>
  <c r="KW203" i="1"/>
  <c r="KW197" i="1"/>
  <c r="KW193" i="1"/>
  <c r="KW189" i="1"/>
  <c r="KW185" i="1"/>
  <c r="KW206" i="1"/>
  <c r="KW178" i="1"/>
  <c r="KW173" i="1"/>
  <c r="KW169" i="1"/>
  <c r="KW164" i="1"/>
  <c r="KW153" i="1"/>
  <c r="KW149" i="1"/>
  <c r="KW145" i="1"/>
  <c r="KW141" i="1"/>
  <c r="KW137" i="1"/>
  <c r="KW132" i="1"/>
  <c r="KW128" i="1"/>
  <c r="KW124" i="1"/>
  <c r="KW120" i="1"/>
  <c r="KW116" i="1"/>
  <c r="KW104" i="1"/>
  <c r="KW100" i="1"/>
  <c r="KW87" i="1"/>
  <c r="KW83" i="1"/>
  <c r="KW79" i="1"/>
  <c r="KW75" i="1"/>
  <c r="KW70" i="1"/>
  <c r="KW65" i="1"/>
  <c r="KW61" i="1"/>
  <c r="KW57" i="1"/>
  <c r="KW53" i="1"/>
  <c r="KW49" i="1"/>
  <c r="KW45" i="1"/>
  <c r="KW42" i="1"/>
  <c r="KW38" i="1"/>
  <c r="KW34" i="1"/>
  <c r="KW30" i="1"/>
  <c r="KW26" i="1"/>
  <c r="KW22" i="1"/>
  <c r="KW17" i="1"/>
  <c r="KW13" i="1"/>
  <c r="KW9" i="1"/>
  <c r="KW5" i="1"/>
  <c r="LW328" i="1"/>
  <c r="LW323" i="1"/>
  <c r="LW319" i="1"/>
  <c r="LW311" i="1"/>
  <c r="LW306" i="1"/>
  <c r="LW302" i="1"/>
  <c r="LW298" i="1"/>
  <c r="LW293" i="1"/>
  <c r="LW289" i="1"/>
  <c r="LW285" i="1"/>
  <c r="LW281" i="1"/>
  <c r="LW274" i="1"/>
  <c r="LW270" i="1"/>
  <c r="LW264" i="1"/>
  <c r="LW259" i="1"/>
  <c r="LW254" i="1"/>
  <c r="LW250" i="1"/>
  <c r="LW245" i="1"/>
  <c r="LW241" i="1"/>
  <c r="LW233" i="1"/>
  <c r="LW229" i="1"/>
  <c r="LW225" i="1"/>
  <c r="LW219" i="1"/>
  <c r="LW215" i="1"/>
  <c r="LW211" i="1"/>
  <c r="LW207" i="1"/>
  <c r="LW201" i="1"/>
  <c r="LW196" i="1"/>
  <c r="LW192" i="1"/>
  <c r="LW188" i="1"/>
  <c r="LW184" i="1"/>
  <c r="LW181" i="1"/>
  <c r="LW176" i="1"/>
  <c r="LW172" i="1"/>
  <c r="LW168" i="1"/>
  <c r="LW163" i="1"/>
  <c r="LW159" i="1"/>
  <c r="LW156" i="1"/>
  <c r="LW152" i="1"/>
  <c r="LW148" i="1"/>
  <c r="LW144" i="1"/>
  <c r="LW140" i="1"/>
  <c r="LW135" i="1"/>
  <c r="LW131" i="1"/>
  <c r="LW127" i="1"/>
  <c r="LW123" i="1"/>
  <c r="LW119" i="1"/>
  <c r="LW115" i="1"/>
  <c r="LW108" i="1"/>
  <c r="LW103" i="1"/>
  <c r="LW33" i="1"/>
  <c r="LU281" i="1"/>
  <c r="LX191" i="1"/>
  <c r="LV144" i="1"/>
  <c r="KW52" i="1"/>
  <c r="KW41" i="1"/>
  <c r="KW29" i="1"/>
  <c r="KW16" i="1"/>
  <c r="KW4" i="1"/>
  <c r="LW327" i="1"/>
  <c r="LW322" i="1"/>
  <c r="LW318" i="1"/>
  <c r="LW314" i="1"/>
  <c r="LW310" i="1"/>
  <c r="LW305" i="1"/>
  <c r="LW301" i="1"/>
  <c r="LW220" i="1"/>
  <c r="LW288" i="1"/>
  <c r="LW284" i="1"/>
  <c r="LW280" i="1"/>
  <c r="LW276" i="1"/>
  <c r="LW273" i="1"/>
  <c r="LW269" i="1"/>
  <c r="LW262" i="1"/>
  <c r="LW258" i="1"/>
  <c r="LW249" i="1"/>
  <c r="LW244" i="1"/>
  <c r="LW240" i="1"/>
  <c r="LW236" i="1"/>
  <c r="LW232" i="1"/>
  <c r="LW228" i="1"/>
  <c r="LW224" i="1"/>
  <c r="LW218" i="1"/>
  <c r="LW210" i="1"/>
  <c r="LW324" i="1"/>
  <c r="LW199" i="1"/>
  <c r="LW195" i="1"/>
  <c r="LW183" i="1"/>
  <c r="LW171" i="1"/>
  <c r="LW167" i="1"/>
  <c r="LW162" i="1"/>
  <c r="LW158" i="1"/>
  <c r="LW155" i="1"/>
  <c r="LW151" i="1"/>
  <c r="LW147" i="1"/>
  <c r="LW143" i="1"/>
  <c r="LW139" i="1"/>
  <c r="LW134" i="1"/>
  <c r="LW126" i="1"/>
  <c r="LW122" i="1"/>
  <c r="LW107" i="1"/>
  <c r="LW94" i="1"/>
  <c r="LW89" i="1"/>
  <c r="LW85" i="1"/>
  <c r="LW81" i="1"/>
  <c r="LW77" i="1"/>
  <c r="LW72" i="1"/>
  <c r="LW67" i="1"/>
  <c r="LW63" i="1"/>
  <c r="LW59" i="1"/>
  <c r="LW55" i="1"/>
  <c r="LW47" i="1"/>
  <c r="MF333" i="1"/>
  <c r="LZ317" i="1"/>
  <c r="LU317" i="1"/>
  <c r="LZ304" i="1"/>
  <c r="LU304" i="1"/>
  <c r="LZ291" i="1"/>
  <c r="LU291" i="1"/>
  <c r="LZ279" i="1"/>
  <c r="LU279" i="1"/>
  <c r="LZ268" i="1"/>
  <c r="LU268" i="1"/>
  <c r="LW3" i="1"/>
  <c r="LZ28" i="1"/>
  <c r="LV28" i="1"/>
  <c r="LV24" i="1"/>
  <c r="LV19" i="1"/>
  <c r="LZ15" i="1"/>
  <c r="LV15" i="1"/>
  <c r="LV11" i="1"/>
  <c r="LV7" i="1"/>
  <c r="LZ3" i="1"/>
  <c r="LV3" i="1"/>
  <c r="ME333" i="1"/>
  <c r="LZ316" i="1"/>
  <c r="LU316" i="1"/>
  <c r="LZ303" i="1"/>
  <c r="LU303" i="1"/>
  <c r="LZ290" i="1"/>
  <c r="LU290" i="1"/>
  <c r="LZ278" i="1"/>
  <c r="LU278" i="1"/>
  <c r="LZ267" i="1"/>
  <c r="LU267" i="1"/>
  <c r="LZ251" i="1"/>
  <c r="LU251" i="1"/>
  <c r="LZ238" i="1"/>
  <c r="LU238" i="1"/>
  <c r="LZ226" i="1"/>
  <c r="LU226" i="1"/>
  <c r="LZ212" i="1"/>
  <c r="LU212" i="1"/>
  <c r="LZ197" i="1"/>
  <c r="LU197" i="1"/>
  <c r="LZ185" i="1"/>
  <c r="LU185" i="1"/>
  <c r="LZ173" i="1"/>
  <c r="LU173" i="1"/>
  <c r="LZ160" i="1"/>
  <c r="LU160" i="1"/>
  <c r="LZ149" i="1"/>
  <c r="LU149" i="1"/>
  <c r="LZ137" i="1"/>
  <c r="LU137" i="1"/>
  <c r="LZ124" i="1"/>
  <c r="LU124" i="1"/>
  <c r="LZ109" i="1"/>
  <c r="LU109" i="1"/>
  <c r="LZ96" i="1"/>
  <c r="LU96" i="1"/>
  <c r="LZ83" i="1"/>
  <c r="LU83" i="1"/>
  <c r="LZ70" i="1"/>
  <c r="LU70" i="1"/>
  <c r="LZ57" i="1"/>
  <c r="LU57" i="1"/>
  <c r="LZ45" i="1"/>
  <c r="LU45" i="1"/>
  <c r="LZ34" i="1"/>
  <c r="LU34" i="1"/>
  <c r="LZ22" i="1"/>
  <c r="LU22" i="1"/>
  <c r="LZ9" i="1"/>
  <c r="LU9" i="1"/>
  <c r="LW203" i="1"/>
  <c r="LW189" i="1"/>
  <c r="LW178" i="1"/>
  <c r="LW164" i="1"/>
  <c r="LW153" i="1"/>
  <c r="LW141" i="1"/>
  <c r="LW128" i="1"/>
  <c r="LW116" i="1"/>
  <c r="LW100" i="1"/>
  <c r="LW87" i="1"/>
  <c r="LW75" i="1"/>
  <c r="LW61" i="1"/>
  <c r="LW49" i="1"/>
  <c r="LW38" i="1"/>
  <c r="LW30" i="1"/>
  <c r="LW26" i="1"/>
  <c r="LW22" i="1"/>
  <c r="LW17" i="1"/>
  <c r="LW13" i="1"/>
  <c r="LW9" i="1"/>
  <c r="LW5" i="1"/>
  <c r="LZ323" i="1"/>
  <c r="LU323" i="1"/>
  <c r="LZ311" i="1"/>
  <c r="LU311" i="1"/>
  <c r="LZ298" i="1"/>
  <c r="LU298" i="1"/>
  <c r="LZ285" i="1"/>
  <c r="LU285" i="1"/>
  <c r="LZ274" i="1"/>
  <c r="LU274" i="1"/>
  <c r="LU322" i="1"/>
  <c r="LU310" i="1"/>
  <c r="LU220" i="1"/>
  <c r="LU284" i="1"/>
  <c r="LU273" i="1"/>
  <c r="LU258" i="1"/>
  <c r="LU244" i="1"/>
  <c r="LU232" i="1"/>
  <c r="LU218" i="1"/>
  <c r="LU324" i="1"/>
  <c r="LU191" i="1"/>
  <c r="LZ204" i="1"/>
  <c r="LU204" i="1"/>
  <c r="LZ190" i="1"/>
  <c r="LU190" i="1"/>
  <c r="LZ179" i="1"/>
  <c r="LU179" i="1"/>
  <c r="LZ165" i="1"/>
  <c r="LU165" i="1"/>
  <c r="LZ154" i="1"/>
  <c r="LU154" i="1"/>
  <c r="LW99" i="1"/>
  <c r="LW95" i="1"/>
  <c r="LW90" i="1"/>
  <c r="LW86" i="1"/>
  <c r="LW82" i="1"/>
  <c r="LW78" i="1"/>
  <c r="LW74" i="1"/>
  <c r="LW69" i="1"/>
  <c r="LW64" i="1"/>
  <c r="LW60" i="1"/>
  <c r="LW56" i="1"/>
  <c r="LW52" i="1"/>
  <c r="LW48" i="1"/>
  <c r="LW68" i="1"/>
  <c r="LW41" i="1"/>
  <c r="LW37" i="1"/>
  <c r="LW29" i="1"/>
  <c r="LW25" i="1"/>
  <c r="LW20" i="1"/>
  <c r="LW16" i="1"/>
  <c r="LW12" i="1"/>
  <c r="LW8" i="1"/>
  <c r="LW4" i="1"/>
  <c r="LZ320" i="1"/>
  <c r="LU320" i="1"/>
  <c r="LZ307" i="1"/>
  <c r="LU307" i="1"/>
  <c r="LZ294" i="1"/>
  <c r="LU294" i="1"/>
  <c r="LZ282" i="1"/>
  <c r="LU128" i="1"/>
  <c r="LU75" i="1"/>
  <c r="LV207" i="1"/>
  <c r="LV201" i="1"/>
  <c r="LV196" i="1"/>
  <c r="LV188" i="1"/>
  <c r="LV184" i="1"/>
  <c r="LV176" i="1"/>
  <c r="LV172" i="1"/>
  <c r="LV163" i="1"/>
  <c r="LV159" i="1"/>
  <c r="LV152" i="1"/>
  <c r="LV148" i="1"/>
  <c r="LV140" i="1"/>
  <c r="LV135" i="1"/>
  <c r="LV127" i="1"/>
  <c r="LV123" i="1"/>
  <c r="LV115" i="1"/>
  <c r="LV108" i="1"/>
  <c r="LV99" i="1"/>
  <c r="LV95" i="1"/>
  <c r="LV86" i="1"/>
  <c r="LV82" i="1"/>
  <c r="LV74" i="1"/>
  <c r="LV69" i="1"/>
  <c r="LV60" i="1"/>
  <c r="LV56" i="1"/>
  <c r="LV48" i="1"/>
  <c r="LV68" i="1"/>
  <c r="LV41" i="1"/>
  <c r="LV37" i="1"/>
  <c r="LV33" i="1"/>
  <c r="LV29" i="1"/>
  <c r="LV25" i="1"/>
  <c r="LV20" i="1"/>
  <c r="LV16" i="1"/>
  <c r="LV12" i="1"/>
  <c r="LV8" i="1"/>
  <c r="LV4" i="1"/>
  <c r="LU319" i="1"/>
  <c r="LZ319" i="1"/>
  <c r="LU306" i="1"/>
  <c r="LZ306" i="1"/>
  <c r="LZ293" i="1"/>
  <c r="LZ281" i="1"/>
  <c r="LU270" i="1"/>
  <c r="LZ270" i="1"/>
  <c r="LU254" i="1"/>
  <c r="LU241" i="1"/>
  <c r="LU229" i="1"/>
  <c r="LU215" i="1"/>
  <c r="LU201" i="1"/>
  <c r="LZ188" i="1"/>
  <c r="LU188" i="1"/>
  <c r="LZ176" i="1"/>
  <c r="LU163" i="1"/>
  <c r="LZ163" i="1"/>
  <c r="LU152" i="1"/>
  <c r="LZ152" i="1"/>
  <c r="LZ140" i="1"/>
  <c r="LU127" i="1"/>
  <c r="LZ115" i="1"/>
  <c r="LU86" i="1"/>
  <c r="LZ37" i="1"/>
  <c r="LZ25" i="1"/>
  <c r="LZ12" i="1"/>
  <c r="LZ229" i="1"/>
  <c r="LZ318" i="1"/>
  <c r="LU318" i="1"/>
  <c r="LZ305" i="1"/>
  <c r="LU305" i="1"/>
  <c r="LZ292" i="1"/>
  <c r="LZ280" i="1"/>
  <c r="LU280" i="1"/>
  <c r="LZ269" i="1"/>
  <c r="LU269" i="1"/>
  <c r="LZ253" i="1"/>
  <c r="LU253" i="1"/>
  <c r="LZ240" i="1"/>
  <c r="LU240" i="1"/>
  <c r="LU140" i="1"/>
  <c r="LZ228" i="1"/>
  <c r="LZ214" i="1"/>
  <c r="LU214" i="1"/>
  <c r="LZ199" i="1"/>
  <c r="LU199" i="1"/>
  <c r="LZ187" i="1"/>
  <c r="LZ175" i="1"/>
  <c r="LZ162" i="1"/>
  <c r="LU162" i="1"/>
  <c r="LZ151" i="1"/>
  <c r="LU151" i="1"/>
  <c r="LZ139" i="1"/>
  <c r="LZ126" i="1"/>
  <c r="LZ111" i="1"/>
  <c r="LU111" i="1"/>
  <c r="LZ98" i="1"/>
  <c r="LU98" i="1"/>
  <c r="LZ85" i="1"/>
  <c r="LZ72" i="1"/>
  <c r="LZ59" i="1"/>
  <c r="LU59" i="1"/>
  <c r="LZ47" i="1"/>
  <c r="LU47" i="1"/>
  <c r="LZ36" i="1"/>
  <c r="LZ24" i="1"/>
  <c r="LZ11" i="1"/>
  <c r="LU11" i="1"/>
  <c r="LZ127" i="1"/>
  <c r="LU228" i="1"/>
  <c r="LU85" i="1"/>
  <c r="LZ252" i="1"/>
  <c r="LU252" i="1"/>
  <c r="LZ239" i="1"/>
  <c r="LU239" i="1"/>
  <c r="LZ227" i="1"/>
  <c r="LU227" i="1"/>
  <c r="LZ213" i="1"/>
  <c r="LU213" i="1"/>
  <c r="LZ198" i="1"/>
  <c r="LU198" i="1"/>
  <c r="LZ186" i="1"/>
  <c r="LU186" i="1"/>
  <c r="LZ174" i="1"/>
  <c r="LU174" i="1"/>
  <c r="LZ161" i="1"/>
  <c r="LU161" i="1"/>
  <c r="LZ150" i="1"/>
  <c r="LU150" i="1"/>
  <c r="LZ138" i="1"/>
  <c r="LU138" i="1"/>
  <c r="LZ125" i="1"/>
  <c r="LU125" i="1"/>
  <c r="LZ110" i="1"/>
  <c r="LU110" i="1"/>
  <c r="LZ97" i="1"/>
  <c r="LU97" i="1"/>
  <c r="LZ84" i="1"/>
  <c r="LU84" i="1"/>
  <c r="LZ71" i="1"/>
  <c r="LU71" i="1"/>
  <c r="LZ58" i="1"/>
  <c r="LU58" i="1"/>
  <c r="LZ46" i="1"/>
  <c r="LU46" i="1"/>
  <c r="LZ35" i="1"/>
  <c r="LU35" i="1"/>
  <c r="LZ23" i="1"/>
  <c r="LU23" i="1"/>
  <c r="LZ10" i="1"/>
  <c r="LU10" i="1"/>
  <c r="LZ259" i="1"/>
  <c r="LU259" i="1"/>
  <c r="LZ245" i="1"/>
  <c r="LU245" i="1"/>
  <c r="LZ233" i="1"/>
  <c r="LU233" i="1"/>
  <c r="LZ219" i="1"/>
  <c r="LU219" i="1"/>
  <c r="LZ207" i="1"/>
  <c r="LU207" i="1"/>
  <c r="LZ192" i="1"/>
  <c r="LU192" i="1"/>
  <c r="LZ181" i="1"/>
  <c r="LU181" i="1"/>
  <c r="LZ168" i="1"/>
  <c r="LU168" i="1"/>
  <c r="LZ156" i="1"/>
  <c r="LU156" i="1"/>
  <c r="LZ144" i="1"/>
  <c r="LU144" i="1"/>
  <c r="LZ131" i="1"/>
  <c r="LU131" i="1"/>
  <c r="LZ119" i="1"/>
  <c r="LU119" i="1"/>
  <c r="LZ103" i="1"/>
  <c r="LU103" i="1"/>
  <c r="LZ90" i="1"/>
  <c r="LU90" i="1"/>
  <c r="LZ78" i="1"/>
  <c r="LU78" i="1"/>
  <c r="LZ64" i="1"/>
  <c r="LU64" i="1"/>
  <c r="LZ52" i="1"/>
  <c r="LU52" i="1"/>
  <c r="LZ41" i="1"/>
  <c r="LU41" i="1"/>
  <c r="LZ29" i="1"/>
  <c r="LU29" i="1"/>
  <c r="LZ16" i="1"/>
  <c r="LU16" i="1"/>
  <c r="LZ4" i="1"/>
  <c r="LU4" i="1"/>
  <c r="LU139" i="1"/>
  <c r="LU25" i="1"/>
  <c r="LU180" i="1"/>
  <c r="LU167" i="1"/>
  <c r="LU155" i="1"/>
  <c r="LU143" i="1"/>
  <c r="LU130" i="1"/>
  <c r="LU118" i="1"/>
  <c r="LU102" i="1"/>
  <c r="LU89" i="1"/>
  <c r="LU77" i="1"/>
  <c r="LU63" i="1"/>
  <c r="LU51" i="1"/>
  <c r="LU40" i="1"/>
  <c r="LU28" i="1"/>
  <c r="LU15" i="1"/>
  <c r="LU3" i="1"/>
  <c r="MD333" i="1"/>
  <c r="LU24" i="1"/>
  <c r="LZ142" i="1"/>
  <c r="LU142" i="1"/>
  <c r="LZ129" i="1"/>
  <c r="LU129" i="1"/>
  <c r="LZ117" i="1"/>
  <c r="LU117" i="1"/>
  <c r="LZ101" i="1"/>
  <c r="LU101" i="1"/>
  <c r="LZ88" i="1"/>
  <c r="LU88" i="1"/>
  <c r="LZ76" i="1"/>
  <c r="LU76" i="1"/>
  <c r="LZ62" i="1"/>
  <c r="LU62" i="1"/>
  <c r="LZ50" i="1"/>
  <c r="LU50" i="1"/>
  <c r="LZ39" i="1"/>
  <c r="LU39" i="1"/>
  <c r="LZ27" i="1"/>
  <c r="LU27" i="1"/>
  <c r="LZ14" i="1"/>
  <c r="LU14" i="1"/>
  <c r="LZ271" i="1"/>
  <c r="LU271" i="1"/>
  <c r="LZ255" i="1"/>
  <c r="LU255" i="1"/>
  <c r="LZ242" i="1"/>
  <c r="LU242" i="1"/>
  <c r="LZ230" i="1"/>
  <c r="LZ216" i="1"/>
  <c r="LU216" i="1"/>
  <c r="LZ203" i="1"/>
  <c r="LU203" i="1"/>
  <c r="LZ189" i="1"/>
  <c r="LU189" i="1"/>
  <c r="LZ178" i="1"/>
  <c r="LZ164" i="1"/>
  <c r="LU164" i="1"/>
  <c r="LZ153" i="1"/>
  <c r="LU153" i="1"/>
  <c r="LZ141" i="1"/>
  <c r="LU141" i="1"/>
  <c r="LZ128" i="1"/>
  <c r="LZ116" i="1"/>
  <c r="LU116" i="1"/>
  <c r="LZ100" i="1"/>
  <c r="LU100" i="1"/>
  <c r="LZ87" i="1"/>
  <c r="LU87" i="1"/>
  <c r="LZ75" i="1"/>
  <c r="LZ61" i="1"/>
  <c r="LU61" i="1"/>
  <c r="LZ49" i="1"/>
  <c r="LU49" i="1"/>
  <c r="LZ38" i="1"/>
  <c r="LU38" i="1"/>
  <c r="LZ26" i="1"/>
  <c r="LZ13" i="1"/>
  <c r="LU13" i="1"/>
  <c r="LU230" i="1"/>
  <c r="LU126" i="1"/>
  <c r="LU115" i="1"/>
  <c r="LU99" i="1"/>
  <c r="LU60" i="1"/>
  <c r="LU48" i="1"/>
  <c r="LU12" i="1"/>
  <c r="AA334" i="1"/>
  <c r="BA334" i="1"/>
  <c r="AL335" i="1"/>
  <c r="DA334" i="1"/>
  <c r="FL334" i="1"/>
  <c r="DL334" i="1"/>
  <c r="CZ334" i="1"/>
  <c r="AZ335" i="1"/>
  <c r="FY335" i="1"/>
  <c r="AA335" i="1"/>
  <c r="BF356" i="1"/>
  <c r="BF355" i="1" s="1"/>
  <c r="EZ334" i="1"/>
  <c r="AY356" i="1"/>
  <c r="AY355" i="1" s="1"/>
  <c r="Y334" i="1"/>
  <c r="BD356" i="1"/>
  <c r="BD355" i="1" s="1"/>
  <c r="AY334" i="1"/>
  <c r="BC334" i="1"/>
  <c r="BC335" i="1"/>
  <c r="DC335" i="1"/>
  <c r="DB335" i="1"/>
  <c r="DA335" i="1"/>
  <c r="DL335" i="1"/>
  <c r="CZ335" i="1"/>
  <c r="FC335" i="1"/>
  <c r="FB335" i="1"/>
  <c r="FA335" i="1"/>
  <c r="KW326" i="1"/>
  <c r="KW321" i="1"/>
  <c r="KW317" i="1"/>
  <c r="KW313" i="1"/>
  <c r="KW308" i="1"/>
  <c r="KW304" i="1"/>
  <c r="KW300" i="1"/>
  <c r="KW295" i="1"/>
  <c r="KW291" i="1"/>
  <c r="KW287" i="1"/>
  <c r="KW283" i="1"/>
  <c r="KW279" i="1"/>
  <c r="KW21" i="1"/>
  <c r="KW272" i="1"/>
  <c r="KW268" i="1"/>
  <c r="KW261" i="1"/>
  <c r="KW257" i="1"/>
  <c r="KW252" i="1"/>
  <c r="KW248" i="1"/>
  <c r="KW243" i="1"/>
  <c r="KW239" i="1"/>
  <c r="KW235" i="1"/>
  <c r="KW231" i="1"/>
  <c r="KW227" i="1"/>
  <c r="KW223" i="1"/>
  <c r="KW217" i="1"/>
  <c r="KW213" i="1"/>
  <c r="KW209" i="1"/>
  <c r="KW204" i="1"/>
  <c r="KW198" i="1"/>
  <c r="KW194" i="1"/>
  <c r="KW190" i="1"/>
  <c r="KW174" i="1"/>
  <c r="KW161" i="1"/>
  <c r="KW138" i="1"/>
  <c r="KW125" i="1"/>
  <c r="KW97" i="1"/>
  <c r="KW84" i="1"/>
  <c r="KW58" i="1"/>
  <c r="KW46" i="1"/>
  <c r="KW35" i="1"/>
  <c r="KW23" i="1"/>
  <c r="KW10" i="1"/>
  <c r="KV213" i="1"/>
  <c r="KV198" i="1"/>
  <c r="KV234" i="1"/>
  <c r="KV230" i="1"/>
  <c r="HY274" i="1"/>
  <c r="HW272" i="1"/>
  <c r="HX267" i="1"/>
  <c r="HY259" i="1"/>
  <c r="HW257" i="1"/>
  <c r="HX251" i="1"/>
  <c r="JV325" i="1"/>
  <c r="JV320" i="1"/>
  <c r="JV312" i="1"/>
  <c r="JV307" i="1"/>
  <c r="JV299" i="1"/>
  <c r="JV294" i="1"/>
  <c r="JV286" i="1"/>
  <c r="JV282" i="1"/>
  <c r="JV278" i="1"/>
  <c r="JV275" i="1"/>
  <c r="JV271" i="1"/>
  <c r="JV267" i="1"/>
  <c r="KV323" i="1"/>
  <c r="KV285" i="1"/>
  <c r="KV245" i="1"/>
  <c r="KY133" i="1"/>
  <c r="JW326" i="1"/>
  <c r="JW321" i="1"/>
  <c r="JW317" i="1"/>
  <c r="JW313" i="1"/>
  <c r="JW308" i="1"/>
  <c r="JW304" i="1"/>
  <c r="JW300" i="1"/>
  <c r="JW295" i="1"/>
  <c r="JW291" i="1"/>
  <c r="JW287" i="1"/>
  <c r="JW283" i="1"/>
  <c r="JW279" i="1"/>
  <c r="JW21" i="1"/>
  <c r="JW272" i="1"/>
  <c r="JW268" i="1"/>
  <c r="JW261" i="1"/>
  <c r="JW257" i="1"/>
  <c r="JW252" i="1"/>
  <c r="JW248" i="1"/>
  <c r="JW243" i="1"/>
  <c r="JW239" i="1"/>
  <c r="JW235" i="1"/>
  <c r="JW231" i="1"/>
  <c r="JW227" i="1"/>
  <c r="JV328" i="1"/>
  <c r="JV323" i="1"/>
  <c r="JV319" i="1"/>
  <c r="JV315" i="1"/>
  <c r="JV311" i="1"/>
  <c r="JV306" i="1"/>
  <c r="JV302" i="1"/>
  <c r="JV298" i="1"/>
  <c r="JV293" i="1"/>
  <c r="JV289" i="1"/>
  <c r="JV285" i="1"/>
  <c r="JV281" i="1"/>
  <c r="JV277" i="1"/>
  <c r="JV274" i="1"/>
  <c r="JV270" i="1"/>
  <c r="JV264" i="1"/>
  <c r="JV259" i="1"/>
  <c r="JV254" i="1"/>
  <c r="JV250" i="1"/>
  <c r="JV245" i="1"/>
  <c r="JV241" i="1"/>
  <c r="JV237" i="1"/>
  <c r="JV233" i="1"/>
  <c r="JV229" i="1"/>
  <c r="JV219" i="1"/>
  <c r="JV215" i="1"/>
  <c r="JV211" i="1"/>
  <c r="JV207" i="1"/>
  <c r="JV201" i="1"/>
  <c r="KY191" i="1"/>
  <c r="KY121" i="1"/>
  <c r="IU114" i="1"/>
  <c r="JV196" i="1"/>
  <c r="JV192" i="1"/>
  <c r="JV188" i="1"/>
  <c r="JV181" i="1"/>
  <c r="JV176" i="1"/>
  <c r="JV172" i="1"/>
  <c r="JV168" i="1"/>
  <c r="JV163" i="1"/>
  <c r="JV159" i="1"/>
  <c r="JV156" i="1"/>
  <c r="JV152" i="1"/>
  <c r="KV327" i="1"/>
  <c r="KV322" i="1"/>
  <c r="KV318" i="1"/>
  <c r="KV314" i="1"/>
  <c r="KV310" i="1"/>
  <c r="KV301" i="1"/>
  <c r="KV220" i="1"/>
  <c r="KV292" i="1"/>
  <c r="KV288" i="1"/>
  <c r="KV284" i="1"/>
  <c r="KV276" i="1"/>
  <c r="KV273" i="1"/>
  <c r="KV269" i="1"/>
  <c r="KV262" i="1"/>
  <c r="KV258" i="1"/>
  <c r="KV253" i="1"/>
  <c r="KV249" i="1"/>
  <c r="KV244" i="1"/>
  <c r="KV240" i="1"/>
  <c r="KV236" i="1"/>
  <c r="KV232" i="1"/>
  <c r="KV228" i="1"/>
  <c r="KV224" i="1"/>
  <c r="KV218" i="1"/>
  <c r="KV214" i="1"/>
  <c r="KV210" i="1"/>
  <c r="KV324" i="1"/>
  <c r="KV199" i="1"/>
  <c r="KV195" i="1"/>
  <c r="KV191" i="1"/>
  <c r="KV187" i="1"/>
  <c r="KV183" i="1"/>
  <c r="KV180" i="1"/>
  <c r="KV175" i="1"/>
  <c r="KV171" i="1"/>
  <c r="KV167" i="1"/>
  <c r="KV162" i="1"/>
  <c r="KV158" i="1"/>
  <c r="KV155" i="1"/>
  <c r="KV151" i="1"/>
  <c r="KV147" i="1"/>
  <c r="KV143" i="1"/>
  <c r="KV139" i="1"/>
  <c r="KV134" i="1"/>
  <c r="KV130" i="1"/>
  <c r="KV126" i="1"/>
  <c r="KV122" i="1"/>
  <c r="KV118" i="1"/>
  <c r="KV111" i="1"/>
  <c r="KV107" i="1"/>
  <c r="KV102" i="1"/>
  <c r="KV98" i="1"/>
  <c r="KV94" i="1"/>
  <c r="KV89" i="1"/>
  <c r="KV85" i="1"/>
  <c r="KV81" i="1"/>
  <c r="KV77" i="1"/>
  <c r="KV72" i="1"/>
  <c r="KV67" i="1"/>
  <c r="KV63" i="1"/>
  <c r="KV59" i="1"/>
  <c r="KV55" i="1"/>
  <c r="KV51" i="1"/>
  <c r="KV47" i="1"/>
  <c r="KV44" i="1"/>
  <c r="KV40" i="1"/>
  <c r="KV36" i="1"/>
  <c r="KV32" i="1"/>
  <c r="KV28" i="1"/>
  <c r="KV24" i="1"/>
  <c r="KV19" i="1"/>
  <c r="KV15" i="1"/>
  <c r="KV11" i="1"/>
  <c r="KV7" i="1"/>
  <c r="KV317" i="1"/>
  <c r="KV304" i="1"/>
  <c r="KV291" i="1"/>
  <c r="KV279" i="1"/>
  <c r="KV268" i="1"/>
  <c r="KV252" i="1"/>
  <c r="KV239" i="1"/>
  <c r="KV227" i="1"/>
  <c r="KV325" i="1"/>
  <c r="KV320" i="1"/>
  <c r="KV316" i="1"/>
  <c r="KV312" i="1"/>
  <c r="KV307" i="1"/>
  <c r="KV303" i="1"/>
  <c r="KV299" i="1"/>
  <c r="KV294" i="1"/>
  <c r="KV290" i="1"/>
  <c r="KV286" i="1"/>
  <c r="KV282" i="1"/>
  <c r="KV271" i="1"/>
  <c r="KV255" i="1"/>
  <c r="KV242" i="1"/>
  <c r="KV311" i="1"/>
  <c r="KV298" i="1"/>
  <c r="KV274" i="1"/>
  <c r="KV259" i="1"/>
  <c r="KV233" i="1"/>
  <c r="KV219" i="1"/>
  <c r="KV211" i="1"/>
  <c r="KV207" i="1"/>
  <c r="KV201" i="1"/>
  <c r="KV196" i="1"/>
  <c r="KV192" i="1"/>
  <c r="KY255" i="1"/>
  <c r="KV326" i="1"/>
  <c r="KV321" i="1"/>
  <c r="KV313" i="1"/>
  <c r="KV300" i="1"/>
  <c r="KV287" i="1"/>
  <c r="KV283" i="1"/>
  <c r="KV21" i="1"/>
  <c r="KV272" i="1"/>
  <c r="KV261" i="1"/>
  <c r="KV257" i="1"/>
  <c r="KV248" i="1"/>
  <c r="KV243" i="1"/>
  <c r="KV235" i="1"/>
  <c r="KV231" i="1"/>
  <c r="KV223" i="1"/>
  <c r="KV217" i="1"/>
  <c r="KV209" i="1"/>
  <c r="KV204" i="1"/>
  <c r="KV194" i="1"/>
  <c r="KV190" i="1"/>
  <c r="KX255" i="1"/>
  <c r="KV278" i="1"/>
  <c r="KV275" i="1"/>
  <c r="KV267" i="1"/>
  <c r="KV260" i="1"/>
  <c r="KV251" i="1"/>
  <c r="KV247" i="1"/>
  <c r="KV238" i="1"/>
  <c r="KV226" i="1"/>
  <c r="KV328" i="1"/>
  <c r="KV319" i="1"/>
  <c r="KV315" i="1"/>
  <c r="KV306" i="1"/>
  <c r="KV302" i="1"/>
  <c r="KV293" i="1"/>
  <c r="KV289" i="1"/>
  <c r="KV281" i="1"/>
  <c r="KV277" i="1"/>
  <c r="KV270" i="1"/>
  <c r="KV264" i="1"/>
  <c r="KV254" i="1"/>
  <c r="KV250" i="1"/>
  <c r="KV241" i="1"/>
  <c r="KV237" i="1"/>
  <c r="KV229" i="1"/>
  <c r="KV225" i="1"/>
  <c r="KV215" i="1"/>
  <c r="KX191" i="1"/>
  <c r="KW327" i="1"/>
  <c r="KW322" i="1"/>
  <c r="KW318" i="1"/>
  <c r="KW314" i="1"/>
  <c r="KW310" i="1"/>
  <c r="KW305" i="1"/>
  <c r="KW301" i="1"/>
  <c r="KW220" i="1"/>
  <c r="KW292" i="1"/>
  <c r="KW288" i="1"/>
  <c r="KW284" i="1"/>
  <c r="KW280" i="1"/>
  <c r="KW276" i="1"/>
  <c r="KW273" i="1"/>
  <c r="KW269" i="1"/>
  <c r="KW262" i="1"/>
  <c r="KW258" i="1"/>
  <c r="KW253" i="1"/>
  <c r="KW249" i="1"/>
  <c r="KW244" i="1"/>
  <c r="KW214" i="1"/>
  <c r="KW199" i="1"/>
  <c r="KW2" i="1"/>
  <c r="KV305" i="1"/>
  <c r="KV280" i="1"/>
  <c r="KW186" i="1"/>
  <c r="KW150" i="1"/>
  <c r="KX133" i="1"/>
  <c r="KW71" i="1"/>
  <c r="KZ302" i="1"/>
  <c r="KU302" i="1"/>
  <c r="KZ148" i="1"/>
  <c r="KU148" i="1"/>
  <c r="KZ33" i="1"/>
  <c r="KU33" i="1"/>
  <c r="KZ327" i="1"/>
  <c r="KU327" i="1"/>
  <c r="KZ314" i="1"/>
  <c r="KU314" i="1"/>
  <c r="KZ301" i="1"/>
  <c r="KU301" i="1"/>
  <c r="KZ288" i="1"/>
  <c r="KU288" i="1"/>
  <c r="KZ276" i="1"/>
  <c r="KU276" i="1"/>
  <c r="KZ262" i="1"/>
  <c r="KU262" i="1"/>
  <c r="KZ249" i="1"/>
  <c r="KU249" i="1"/>
  <c r="KZ236" i="1"/>
  <c r="KU236" i="1"/>
  <c r="KZ224" i="1"/>
  <c r="KU224" i="1"/>
  <c r="KZ210" i="1"/>
  <c r="KU210" i="1"/>
  <c r="KZ195" i="1"/>
  <c r="KU195" i="1"/>
  <c r="KZ183" i="1"/>
  <c r="KU183" i="1"/>
  <c r="KZ171" i="1"/>
  <c r="KU171" i="1"/>
  <c r="KZ158" i="1"/>
  <c r="KU158" i="1"/>
  <c r="KZ147" i="1"/>
  <c r="KU147" i="1"/>
  <c r="KZ134" i="1"/>
  <c r="KU134" i="1"/>
  <c r="KZ122" i="1"/>
  <c r="KU122" i="1"/>
  <c r="KZ107" i="1"/>
  <c r="KU107" i="1"/>
  <c r="KZ94" i="1"/>
  <c r="KU94" i="1"/>
  <c r="KZ81" i="1"/>
  <c r="KU81" i="1"/>
  <c r="KZ67" i="1"/>
  <c r="KU67" i="1"/>
  <c r="KZ55" i="1"/>
  <c r="KU55" i="1"/>
  <c r="KZ44" i="1"/>
  <c r="KU44" i="1"/>
  <c r="KZ32" i="1"/>
  <c r="KU32" i="1"/>
  <c r="KZ19" i="1"/>
  <c r="KU19" i="1"/>
  <c r="KZ7" i="1"/>
  <c r="KU7" i="1"/>
  <c r="KW182" i="1"/>
  <c r="KW179" i="1"/>
  <c r="KW170" i="1"/>
  <c r="KW165" i="1"/>
  <c r="KW73" i="1"/>
  <c r="KW154" i="1"/>
  <c r="KW146" i="1"/>
  <c r="KW142" i="1"/>
  <c r="KW133" i="1"/>
  <c r="KW129" i="1"/>
  <c r="KW121" i="1"/>
  <c r="KW117" i="1"/>
  <c r="KW106" i="1"/>
  <c r="KW101" i="1"/>
  <c r="KW93" i="1"/>
  <c r="KW88" i="1"/>
  <c r="KW80" i="1"/>
  <c r="KW76" i="1"/>
  <c r="KW66" i="1"/>
  <c r="KW62" i="1"/>
  <c r="KW54" i="1"/>
  <c r="KW50" i="1"/>
  <c r="KW114" i="1"/>
  <c r="KW39" i="1"/>
  <c r="KW31" i="1"/>
  <c r="KW27" i="1"/>
  <c r="KW18" i="1"/>
  <c r="KW14" i="1"/>
  <c r="KW6" i="1"/>
  <c r="KZ225" i="1"/>
  <c r="KU225" i="1"/>
  <c r="KZ95" i="1"/>
  <c r="KU95" i="1"/>
  <c r="KW110" i="1"/>
  <c r="KZ326" i="1"/>
  <c r="KU326" i="1"/>
  <c r="KZ313" i="1"/>
  <c r="KU313" i="1"/>
  <c r="KZ300" i="1"/>
  <c r="KU300" i="1"/>
  <c r="KZ287" i="1"/>
  <c r="KU287" i="1"/>
  <c r="KZ21" i="1"/>
  <c r="KU21" i="1"/>
  <c r="KZ261" i="1"/>
  <c r="KU261" i="1"/>
  <c r="KZ248" i="1"/>
  <c r="KU248" i="1"/>
  <c r="KZ235" i="1"/>
  <c r="KU235" i="1"/>
  <c r="KZ223" i="1"/>
  <c r="KU223" i="1"/>
  <c r="KZ209" i="1"/>
  <c r="KU209" i="1"/>
  <c r="KZ194" i="1"/>
  <c r="KU194" i="1"/>
  <c r="KZ182" i="1"/>
  <c r="KU182" i="1"/>
  <c r="KZ170" i="1"/>
  <c r="KU170" i="1"/>
  <c r="KZ73" i="1"/>
  <c r="KU73" i="1"/>
  <c r="KZ146" i="1"/>
  <c r="KU146" i="1"/>
  <c r="KZ133" i="1"/>
  <c r="KU133" i="1"/>
  <c r="KZ121" i="1"/>
  <c r="KU121" i="1"/>
  <c r="KZ106" i="1"/>
  <c r="KU106" i="1"/>
  <c r="KZ93" i="1"/>
  <c r="KU93" i="1"/>
  <c r="KZ80" i="1"/>
  <c r="KU80" i="1"/>
  <c r="KZ66" i="1"/>
  <c r="KU66" i="1"/>
  <c r="KZ54" i="1"/>
  <c r="KU54" i="1"/>
  <c r="KZ114" i="1"/>
  <c r="KU114" i="1"/>
  <c r="KZ31" i="1"/>
  <c r="KU31" i="1"/>
  <c r="KZ18" i="1"/>
  <c r="KU18" i="1"/>
  <c r="KZ6" i="1"/>
  <c r="KU6" i="1"/>
  <c r="KZ308" i="1"/>
  <c r="KZ295" i="1"/>
  <c r="KV186" i="1"/>
  <c r="KV182" i="1"/>
  <c r="KV179" i="1"/>
  <c r="KV174" i="1"/>
  <c r="KV170" i="1"/>
  <c r="KV165" i="1"/>
  <c r="KV161" i="1"/>
  <c r="KV73" i="1"/>
  <c r="KZ154" i="1"/>
  <c r="KV154" i="1"/>
  <c r="KV150" i="1"/>
  <c r="KV146" i="1"/>
  <c r="KZ142" i="1"/>
  <c r="KV142" i="1"/>
  <c r="KV138" i="1"/>
  <c r="KV133" i="1"/>
  <c r="KV129" i="1"/>
  <c r="KV125" i="1"/>
  <c r="KV121" i="1"/>
  <c r="KV117" i="1"/>
  <c r="KV110" i="1"/>
  <c r="KV106" i="1"/>
  <c r="KV101" i="1"/>
  <c r="KV97" i="1"/>
  <c r="KV93" i="1"/>
  <c r="KV88" i="1"/>
  <c r="KV84" i="1"/>
  <c r="KV80" i="1"/>
  <c r="KV76" i="1"/>
  <c r="KV71" i="1"/>
  <c r="KV66" i="1"/>
  <c r="KV62" i="1"/>
  <c r="KV58" i="1"/>
  <c r="KV54" i="1"/>
  <c r="KV50" i="1"/>
  <c r="KV46" i="1"/>
  <c r="KV114" i="1"/>
  <c r="KV39" i="1"/>
  <c r="KV35" i="1"/>
  <c r="KV31" i="1"/>
  <c r="KV27" i="1"/>
  <c r="KV23" i="1"/>
  <c r="KV18" i="1"/>
  <c r="KV14" i="1"/>
  <c r="KV10" i="1"/>
  <c r="KV6" i="1"/>
  <c r="KU283" i="1"/>
  <c r="KU129" i="1"/>
  <c r="KZ277" i="1"/>
  <c r="KU277" i="1"/>
  <c r="KZ172" i="1"/>
  <c r="KU172" i="1"/>
  <c r="KZ8" i="1"/>
  <c r="KU8" i="1"/>
  <c r="KZ325" i="1"/>
  <c r="KU325" i="1"/>
  <c r="KZ312" i="1"/>
  <c r="KU312" i="1"/>
  <c r="KZ299" i="1"/>
  <c r="KU299" i="1"/>
  <c r="KZ286" i="1"/>
  <c r="KU286" i="1"/>
  <c r="KZ275" i="1"/>
  <c r="KU275" i="1"/>
  <c r="KZ260" i="1"/>
  <c r="KU260" i="1"/>
  <c r="KZ247" i="1"/>
  <c r="KU247" i="1"/>
  <c r="KZ234" i="1"/>
  <c r="KU234" i="1"/>
  <c r="KZ221" i="1"/>
  <c r="KU221" i="1"/>
  <c r="KZ296" i="1"/>
  <c r="KU296" i="1"/>
  <c r="KZ193" i="1"/>
  <c r="KU193" i="1"/>
  <c r="KZ206" i="1"/>
  <c r="KU206" i="1"/>
  <c r="KZ169" i="1"/>
  <c r="KU169" i="1"/>
  <c r="KZ157" i="1"/>
  <c r="KU157" i="1"/>
  <c r="KZ145" i="1"/>
  <c r="KU145" i="1"/>
  <c r="KZ132" i="1"/>
  <c r="KU132" i="1"/>
  <c r="KZ120" i="1"/>
  <c r="KU120" i="1"/>
  <c r="KZ104" i="1"/>
  <c r="KU104" i="1"/>
  <c r="KZ91" i="1"/>
  <c r="KU91" i="1"/>
  <c r="KZ79" i="1"/>
  <c r="KU79" i="1"/>
  <c r="KZ65" i="1"/>
  <c r="KU65" i="1"/>
  <c r="KZ53" i="1"/>
  <c r="KU53" i="1"/>
  <c r="KZ42" i="1"/>
  <c r="KU42" i="1"/>
  <c r="KZ30" i="1"/>
  <c r="KU30" i="1"/>
  <c r="KZ17" i="1"/>
  <c r="KU17" i="1"/>
  <c r="KZ5" i="1"/>
  <c r="KU5" i="1"/>
  <c r="KU272" i="1"/>
  <c r="KU117" i="1"/>
  <c r="KZ328" i="1"/>
  <c r="KU328" i="1"/>
  <c r="KZ56" i="1"/>
  <c r="KU56" i="1"/>
  <c r="KZ323" i="1"/>
  <c r="KU323" i="1"/>
  <c r="KZ311" i="1"/>
  <c r="KU311" i="1"/>
  <c r="KZ298" i="1"/>
  <c r="KU298" i="1"/>
  <c r="KZ285" i="1"/>
  <c r="KU285" i="1"/>
  <c r="KZ274" i="1"/>
  <c r="KU274" i="1"/>
  <c r="KZ259" i="1"/>
  <c r="KU259" i="1"/>
  <c r="KZ245" i="1"/>
  <c r="KU245" i="1"/>
  <c r="KZ233" i="1"/>
  <c r="KU233" i="1"/>
  <c r="KZ219" i="1"/>
  <c r="KU219" i="1"/>
  <c r="KZ207" i="1"/>
  <c r="KU207" i="1"/>
  <c r="KZ192" i="1"/>
  <c r="KU192" i="1"/>
  <c r="KZ181" i="1"/>
  <c r="KU181" i="1"/>
  <c r="KZ168" i="1"/>
  <c r="KU168" i="1"/>
  <c r="KZ156" i="1"/>
  <c r="KU156" i="1"/>
  <c r="KZ144" i="1"/>
  <c r="KU144" i="1"/>
  <c r="KZ131" i="1"/>
  <c r="KU131" i="1"/>
  <c r="KZ119" i="1"/>
  <c r="KU119" i="1"/>
  <c r="KZ103" i="1"/>
  <c r="KU103" i="1"/>
  <c r="KZ90" i="1"/>
  <c r="KU90" i="1"/>
  <c r="KZ78" i="1"/>
  <c r="KU78" i="1"/>
  <c r="KZ64" i="1"/>
  <c r="KU64" i="1"/>
  <c r="KZ52" i="1"/>
  <c r="KU52" i="1"/>
  <c r="KZ41" i="1"/>
  <c r="KU41" i="1"/>
  <c r="KZ29" i="1"/>
  <c r="KU29" i="1"/>
  <c r="KZ16" i="1"/>
  <c r="KU16" i="1"/>
  <c r="KZ4" i="1"/>
  <c r="KU4" i="1"/>
  <c r="KW160" i="1"/>
  <c r="KW157" i="1"/>
  <c r="KW109" i="1"/>
  <c r="KW96" i="1"/>
  <c r="KW91" i="1"/>
  <c r="KU257" i="1"/>
  <c r="KU101" i="1"/>
  <c r="KZ264" i="1"/>
  <c r="KU264" i="1"/>
  <c r="KZ68" i="1"/>
  <c r="KU68" i="1"/>
  <c r="KZ322" i="1"/>
  <c r="KU322" i="1"/>
  <c r="KZ310" i="1"/>
  <c r="KU310" i="1"/>
  <c r="KZ220" i="1"/>
  <c r="KU220" i="1"/>
  <c r="KZ284" i="1"/>
  <c r="KU284" i="1"/>
  <c r="KZ273" i="1"/>
  <c r="KU273" i="1"/>
  <c r="KZ258" i="1"/>
  <c r="KU258" i="1"/>
  <c r="KZ244" i="1"/>
  <c r="KU244" i="1"/>
  <c r="KZ232" i="1"/>
  <c r="KU232" i="1"/>
  <c r="KZ218" i="1"/>
  <c r="KU218" i="1"/>
  <c r="KZ324" i="1"/>
  <c r="KU324" i="1"/>
  <c r="KZ191" i="1"/>
  <c r="KU191" i="1"/>
  <c r="KZ180" i="1"/>
  <c r="KU180" i="1"/>
  <c r="KZ167" i="1"/>
  <c r="KU167" i="1"/>
  <c r="KZ155" i="1"/>
  <c r="KU155" i="1"/>
  <c r="KZ143" i="1"/>
  <c r="KU143" i="1"/>
  <c r="KZ130" i="1"/>
  <c r="KU130" i="1"/>
  <c r="KZ118" i="1"/>
  <c r="KU118" i="1"/>
  <c r="KZ102" i="1"/>
  <c r="KU102" i="1"/>
  <c r="KZ89" i="1"/>
  <c r="KU89" i="1"/>
  <c r="KZ77" i="1"/>
  <c r="KU77" i="1"/>
  <c r="KZ63" i="1"/>
  <c r="KU63" i="1"/>
  <c r="KZ51" i="1"/>
  <c r="KU51" i="1"/>
  <c r="KZ40" i="1"/>
  <c r="KU40" i="1"/>
  <c r="KZ28" i="1"/>
  <c r="KU28" i="1"/>
  <c r="KZ15" i="1"/>
  <c r="KU15" i="1"/>
  <c r="KZ3" i="1"/>
  <c r="KU3" i="1"/>
  <c r="KU243" i="1"/>
  <c r="KU88" i="1"/>
  <c r="KZ289" i="1"/>
  <c r="KU289" i="1"/>
  <c r="KZ159" i="1"/>
  <c r="KU159" i="1"/>
  <c r="KZ20" i="1"/>
  <c r="KU20" i="1"/>
  <c r="HY245" i="1"/>
  <c r="HW243" i="1"/>
  <c r="HX238" i="1"/>
  <c r="KU231" i="1"/>
  <c r="KU76" i="1"/>
  <c r="KZ184" i="1"/>
  <c r="KU184" i="1"/>
  <c r="KZ82" i="1"/>
  <c r="KU82" i="1"/>
  <c r="KX121" i="1"/>
  <c r="KZ320" i="1"/>
  <c r="KU320" i="1"/>
  <c r="KZ307" i="1"/>
  <c r="KU307" i="1"/>
  <c r="KZ294" i="1"/>
  <c r="KU294" i="1"/>
  <c r="KZ282" i="1"/>
  <c r="KU282" i="1"/>
  <c r="KZ271" i="1"/>
  <c r="KU271" i="1"/>
  <c r="KZ255" i="1"/>
  <c r="KU255" i="1"/>
  <c r="KZ242" i="1"/>
  <c r="KU242" i="1"/>
  <c r="KZ230" i="1"/>
  <c r="KU230" i="1"/>
  <c r="KZ216" i="1"/>
  <c r="KU216" i="1"/>
  <c r="KZ203" i="1"/>
  <c r="KU203" i="1"/>
  <c r="KZ189" i="1"/>
  <c r="KU189" i="1"/>
  <c r="KZ178" i="1"/>
  <c r="KU178" i="1"/>
  <c r="KZ164" i="1"/>
  <c r="KU164" i="1"/>
  <c r="KZ153" i="1"/>
  <c r="KU153" i="1"/>
  <c r="KZ141" i="1"/>
  <c r="KU141" i="1"/>
  <c r="KZ128" i="1"/>
  <c r="KU128" i="1"/>
  <c r="KZ116" i="1"/>
  <c r="KU116" i="1"/>
  <c r="KZ100" i="1"/>
  <c r="KU100" i="1"/>
  <c r="KZ87" i="1"/>
  <c r="KU87" i="1"/>
  <c r="KZ75" i="1"/>
  <c r="KU75" i="1"/>
  <c r="KZ61" i="1"/>
  <c r="KU61" i="1"/>
  <c r="KZ49" i="1"/>
  <c r="KU49" i="1"/>
  <c r="KZ38" i="1"/>
  <c r="KU38" i="1"/>
  <c r="KZ26" i="1"/>
  <c r="KU26" i="1"/>
  <c r="KZ13" i="1"/>
  <c r="KU13" i="1"/>
  <c r="KW176" i="1"/>
  <c r="KW172" i="1"/>
  <c r="KW148" i="1"/>
  <c r="KW95" i="1"/>
  <c r="KW86" i="1"/>
  <c r="KW82" i="1"/>
  <c r="KW74" i="1"/>
  <c r="KW69" i="1"/>
  <c r="KW60" i="1"/>
  <c r="KW56" i="1"/>
  <c r="KW48" i="1"/>
  <c r="KW68" i="1"/>
  <c r="KW37" i="1"/>
  <c r="KW33" i="1"/>
  <c r="KW25" i="1"/>
  <c r="KW20" i="1"/>
  <c r="KW12" i="1"/>
  <c r="KW8" i="1"/>
  <c r="KU217" i="1"/>
  <c r="KU62" i="1"/>
  <c r="KZ315" i="1"/>
  <c r="KU315" i="1"/>
  <c r="KZ135" i="1"/>
  <c r="KU135" i="1"/>
  <c r="JV260" i="1"/>
  <c r="JV255" i="1"/>
  <c r="JV251" i="1"/>
  <c r="JV247" i="1"/>
  <c r="JV242" i="1"/>
  <c r="JV234" i="1"/>
  <c r="JV230" i="1"/>
  <c r="JV221" i="1"/>
  <c r="JV216" i="1"/>
  <c r="JV296" i="1"/>
  <c r="JV203" i="1"/>
  <c r="JV197" i="1"/>
  <c r="JV193" i="1"/>
  <c r="JV189" i="1"/>
  <c r="JV185" i="1"/>
  <c r="JV206" i="1"/>
  <c r="JV178" i="1"/>
  <c r="JV169" i="1"/>
  <c r="JV164" i="1"/>
  <c r="JV160" i="1"/>
  <c r="JV157" i="1"/>
  <c r="JV153" i="1"/>
  <c r="JV149" i="1"/>
  <c r="JV145" i="1"/>
  <c r="JV141" i="1"/>
  <c r="JV137" i="1"/>
  <c r="JV132" i="1"/>
  <c r="JV128" i="1"/>
  <c r="JV124" i="1"/>
  <c r="JV120" i="1"/>
  <c r="JV116" i="1"/>
  <c r="JV109" i="1"/>
  <c r="JV104" i="1"/>
  <c r="JV100" i="1"/>
  <c r="JV96" i="1"/>
  <c r="JV91" i="1"/>
  <c r="JV87" i="1"/>
  <c r="JV83" i="1"/>
  <c r="JV79" i="1"/>
  <c r="JV75" i="1"/>
  <c r="KZ319" i="1"/>
  <c r="KU319" i="1"/>
  <c r="KZ306" i="1"/>
  <c r="KU306" i="1"/>
  <c r="KZ293" i="1"/>
  <c r="KU293" i="1"/>
  <c r="KZ281" i="1"/>
  <c r="KU281" i="1"/>
  <c r="KZ270" i="1"/>
  <c r="KU270" i="1"/>
  <c r="KZ254" i="1"/>
  <c r="KU254" i="1"/>
  <c r="KZ241" i="1"/>
  <c r="KU241" i="1"/>
  <c r="KZ229" i="1"/>
  <c r="KU229" i="1"/>
  <c r="KZ215" i="1"/>
  <c r="KU215" i="1"/>
  <c r="KZ201" i="1"/>
  <c r="KU201" i="1"/>
  <c r="KZ188" i="1"/>
  <c r="KU188" i="1"/>
  <c r="KZ176" i="1"/>
  <c r="KU176" i="1"/>
  <c r="KZ163" i="1"/>
  <c r="KU163" i="1"/>
  <c r="KZ152" i="1"/>
  <c r="KU152" i="1"/>
  <c r="KZ140" i="1"/>
  <c r="KU140" i="1"/>
  <c r="KZ127" i="1"/>
  <c r="KU127" i="1"/>
  <c r="KZ115" i="1"/>
  <c r="KU115" i="1"/>
  <c r="KZ99" i="1"/>
  <c r="KU99" i="1"/>
  <c r="KZ86" i="1"/>
  <c r="KU86" i="1"/>
  <c r="KZ74" i="1"/>
  <c r="KU74" i="1"/>
  <c r="KZ60" i="1"/>
  <c r="KU60" i="1"/>
  <c r="KZ48" i="1"/>
  <c r="KU48" i="1"/>
  <c r="KZ37" i="1"/>
  <c r="KU37" i="1"/>
  <c r="KZ25" i="1"/>
  <c r="KU25" i="1"/>
  <c r="KZ12" i="1"/>
  <c r="KU12" i="1"/>
  <c r="KV188" i="1"/>
  <c r="KV184" i="1"/>
  <c r="KV181" i="1"/>
  <c r="KV176" i="1"/>
  <c r="KV172" i="1"/>
  <c r="KV168" i="1"/>
  <c r="KV163" i="1"/>
  <c r="KV159" i="1"/>
  <c r="KV156" i="1"/>
  <c r="KV152" i="1"/>
  <c r="KV148" i="1"/>
  <c r="KV144" i="1"/>
  <c r="KV140" i="1"/>
  <c r="KV135" i="1"/>
  <c r="KV131" i="1"/>
  <c r="KV127" i="1"/>
  <c r="KV123" i="1"/>
  <c r="KV119" i="1"/>
  <c r="KV115" i="1"/>
  <c r="KV108" i="1"/>
  <c r="KV103" i="1"/>
  <c r="KV99" i="1"/>
  <c r="KV95" i="1"/>
  <c r="KV90" i="1"/>
  <c r="KV86" i="1"/>
  <c r="KV82" i="1"/>
  <c r="KV78" i="1"/>
  <c r="KV74" i="1"/>
  <c r="KV69" i="1"/>
  <c r="KV64" i="1"/>
  <c r="KV60" i="1"/>
  <c r="KV56" i="1"/>
  <c r="KV52" i="1"/>
  <c r="KV48" i="1"/>
  <c r="KV68" i="1"/>
  <c r="KV41" i="1"/>
  <c r="KV37" i="1"/>
  <c r="KV33" i="1"/>
  <c r="KV29" i="1"/>
  <c r="KV25" i="1"/>
  <c r="KV20" i="1"/>
  <c r="KV16" i="1"/>
  <c r="KV12" i="1"/>
  <c r="KV8" i="1"/>
  <c r="KV4" i="1"/>
  <c r="KV308" i="1"/>
  <c r="KV295" i="1"/>
  <c r="KU204" i="1"/>
  <c r="KU50" i="1"/>
  <c r="KZ250" i="1"/>
  <c r="KU250" i="1"/>
  <c r="KZ196" i="1"/>
  <c r="KU196" i="1"/>
  <c r="KZ123" i="1"/>
  <c r="KU123" i="1"/>
  <c r="KZ318" i="1"/>
  <c r="KU318" i="1"/>
  <c r="KZ305" i="1"/>
  <c r="KU305" i="1"/>
  <c r="KZ292" i="1"/>
  <c r="KU292" i="1"/>
  <c r="KZ280" i="1"/>
  <c r="KU280" i="1"/>
  <c r="KZ269" i="1"/>
  <c r="KU269" i="1"/>
  <c r="KZ253" i="1"/>
  <c r="KU253" i="1"/>
  <c r="KZ240" i="1"/>
  <c r="KU240" i="1"/>
  <c r="KZ228" i="1"/>
  <c r="KU228" i="1"/>
  <c r="KZ214" i="1"/>
  <c r="KU214" i="1"/>
  <c r="KZ199" i="1"/>
  <c r="KU199" i="1"/>
  <c r="KZ187" i="1"/>
  <c r="KU187" i="1"/>
  <c r="KZ175" i="1"/>
  <c r="KU175" i="1"/>
  <c r="KZ162" i="1"/>
  <c r="KU162" i="1"/>
  <c r="KZ151" i="1"/>
  <c r="KU151" i="1"/>
  <c r="KZ139" i="1"/>
  <c r="KU139" i="1"/>
  <c r="KZ126" i="1"/>
  <c r="KU126" i="1"/>
  <c r="KZ111" i="1"/>
  <c r="KU111" i="1"/>
  <c r="KZ98" i="1"/>
  <c r="KU98" i="1"/>
  <c r="KZ85" i="1"/>
  <c r="KU85" i="1"/>
  <c r="KZ72" i="1"/>
  <c r="KU72" i="1"/>
  <c r="KZ59" i="1"/>
  <c r="KU59" i="1"/>
  <c r="KZ47" i="1"/>
  <c r="KU47" i="1"/>
  <c r="KZ36" i="1"/>
  <c r="KU36" i="1"/>
  <c r="KZ24" i="1"/>
  <c r="KU24" i="1"/>
  <c r="KZ11" i="1"/>
  <c r="KU11" i="1"/>
  <c r="KU190" i="1"/>
  <c r="KU39" i="1"/>
  <c r="KZ211" i="1"/>
  <c r="KU211" i="1"/>
  <c r="KZ69" i="1"/>
  <c r="KU69" i="1"/>
  <c r="KW187" i="1"/>
  <c r="KW139" i="1"/>
  <c r="KW85" i="1"/>
  <c r="KW72" i="1"/>
  <c r="KW11" i="1"/>
  <c r="KW3" i="1"/>
  <c r="KU179" i="1"/>
  <c r="KU27" i="1"/>
  <c r="KZ237" i="1"/>
  <c r="KU237" i="1"/>
  <c r="KZ108" i="1"/>
  <c r="KU108" i="1"/>
  <c r="JV144" i="1"/>
  <c r="JV140" i="1"/>
  <c r="JV135" i="1"/>
  <c r="JV131" i="1"/>
  <c r="JV127" i="1"/>
  <c r="JV123" i="1"/>
  <c r="JV119" i="1"/>
  <c r="JV115" i="1"/>
  <c r="JV103" i="1"/>
  <c r="JV99" i="1"/>
  <c r="JV95" i="1"/>
  <c r="JV90" i="1"/>
  <c r="JV86" i="1"/>
  <c r="JV82" i="1"/>
  <c r="JV78" i="1"/>
  <c r="JV74" i="1"/>
  <c r="JV64" i="1"/>
  <c r="JV60" i="1"/>
  <c r="JV56" i="1"/>
  <c r="JV52" i="1"/>
  <c r="JV48" i="1"/>
  <c r="JV68" i="1"/>
  <c r="JV41" i="1"/>
  <c r="JV37" i="1"/>
  <c r="JV33" i="1"/>
  <c r="JV29" i="1"/>
  <c r="JV25" i="1"/>
  <c r="JV20" i="1"/>
  <c r="JV16" i="1"/>
  <c r="JV12" i="1"/>
  <c r="JV8" i="1"/>
  <c r="JV4" i="1"/>
  <c r="KZ316" i="1"/>
  <c r="KU316" i="1"/>
  <c r="KZ303" i="1"/>
  <c r="KU303" i="1"/>
  <c r="KZ290" i="1"/>
  <c r="KU290" i="1"/>
  <c r="KZ278" i="1"/>
  <c r="KU278" i="1"/>
  <c r="KZ267" i="1"/>
  <c r="KU267" i="1"/>
  <c r="KZ251" i="1"/>
  <c r="KU251" i="1"/>
  <c r="KZ238" i="1"/>
  <c r="KU238" i="1"/>
  <c r="KZ226" i="1"/>
  <c r="KU226" i="1"/>
  <c r="KZ212" i="1"/>
  <c r="KU212" i="1"/>
  <c r="KZ197" i="1"/>
  <c r="KU197" i="1"/>
  <c r="KZ185" i="1"/>
  <c r="KU185" i="1"/>
  <c r="KZ173" i="1"/>
  <c r="KU173" i="1"/>
  <c r="KZ160" i="1"/>
  <c r="KU160" i="1"/>
  <c r="KZ149" i="1"/>
  <c r="KU149" i="1"/>
  <c r="KZ137" i="1"/>
  <c r="KU137" i="1"/>
  <c r="KZ124" i="1"/>
  <c r="KU124" i="1"/>
  <c r="KZ109" i="1"/>
  <c r="KU109" i="1"/>
  <c r="KZ96" i="1"/>
  <c r="KU96" i="1"/>
  <c r="KZ83" i="1"/>
  <c r="KU83" i="1"/>
  <c r="KZ70" i="1"/>
  <c r="KU70" i="1"/>
  <c r="KZ57" i="1"/>
  <c r="KU57" i="1"/>
  <c r="KZ45" i="1"/>
  <c r="KU45" i="1"/>
  <c r="KZ34" i="1"/>
  <c r="KU34" i="1"/>
  <c r="KZ22" i="1"/>
  <c r="KU22" i="1"/>
  <c r="KZ9" i="1"/>
  <c r="KU9" i="1"/>
  <c r="KV3" i="1"/>
  <c r="KU321" i="1"/>
  <c r="KU165" i="1"/>
  <c r="KU14" i="1"/>
  <c r="JY133" i="1"/>
  <c r="JU268" i="1"/>
  <c r="JU174" i="1"/>
  <c r="JU161" i="1"/>
  <c r="JU84" i="1"/>
  <c r="JU10" i="1"/>
  <c r="HX2" i="1"/>
  <c r="HY323" i="1"/>
  <c r="HW321" i="1"/>
  <c r="HY311" i="1"/>
  <c r="HW308" i="1"/>
  <c r="HX303" i="1"/>
  <c r="HY298" i="1"/>
  <c r="HW295" i="1"/>
  <c r="HX290" i="1"/>
  <c r="HY285" i="1"/>
  <c r="HW283" i="1"/>
  <c r="JU70" i="1"/>
  <c r="JU22" i="1"/>
  <c r="JU9" i="1"/>
  <c r="JW95" i="1"/>
  <c r="JW20" i="1"/>
  <c r="KZ317" i="1"/>
  <c r="KZ304" i="1"/>
  <c r="KZ291" i="1"/>
  <c r="KZ279" i="1"/>
  <c r="KZ268" i="1"/>
  <c r="KZ252" i="1"/>
  <c r="KZ239" i="1"/>
  <c r="KZ227" i="1"/>
  <c r="KZ213" i="1"/>
  <c r="KZ198" i="1"/>
  <c r="KZ186" i="1"/>
  <c r="KZ174" i="1"/>
  <c r="KZ161" i="1"/>
  <c r="KZ150" i="1"/>
  <c r="KZ138" i="1"/>
  <c r="KZ125" i="1"/>
  <c r="KZ110" i="1"/>
  <c r="KZ97" i="1"/>
  <c r="KZ84" i="1"/>
  <c r="KZ71" i="1"/>
  <c r="KZ58" i="1"/>
  <c r="KZ46" i="1"/>
  <c r="KZ35" i="1"/>
  <c r="KZ23" i="1"/>
  <c r="KZ10" i="1"/>
  <c r="JZ269" i="1"/>
  <c r="JZ228" i="1"/>
  <c r="JZ72" i="1"/>
  <c r="JU186" i="1"/>
  <c r="JU110" i="1"/>
  <c r="JU97" i="1"/>
  <c r="JU35" i="1"/>
  <c r="JU23" i="1"/>
  <c r="JU109" i="1"/>
  <c r="JU34" i="1"/>
  <c r="IU194" i="1"/>
  <c r="JY191" i="1"/>
  <c r="JV326" i="1"/>
  <c r="JV321" i="1"/>
  <c r="JV313" i="1"/>
  <c r="JV308" i="1"/>
  <c r="JV300" i="1"/>
  <c r="JV295" i="1"/>
  <c r="JV287" i="1"/>
  <c r="JV283" i="1"/>
  <c r="JV21" i="1"/>
  <c r="JV272" i="1"/>
  <c r="JV261" i="1"/>
  <c r="JV257" i="1"/>
  <c r="JV248" i="1"/>
  <c r="JV243" i="1"/>
  <c r="JV235" i="1"/>
  <c r="JV231" i="1"/>
  <c r="JV223" i="1"/>
  <c r="JV217" i="1"/>
  <c r="JW56" i="1"/>
  <c r="JU318" i="1"/>
  <c r="JU305" i="1"/>
  <c r="JU292" i="1"/>
  <c r="JU280" i="1"/>
  <c r="JU269" i="1"/>
  <c r="JU253" i="1"/>
  <c r="JU240" i="1"/>
  <c r="JU228" i="1"/>
  <c r="JU214" i="1"/>
  <c r="JU199" i="1"/>
  <c r="JU187" i="1"/>
  <c r="JU175" i="1"/>
  <c r="JU162" i="1"/>
  <c r="JU151" i="1"/>
  <c r="JU139" i="1"/>
  <c r="JU126" i="1"/>
  <c r="JU111" i="1"/>
  <c r="JU98" i="1"/>
  <c r="JU85" i="1"/>
  <c r="JU72" i="1"/>
  <c r="JU59" i="1"/>
  <c r="JU47" i="1"/>
  <c r="JU36" i="1"/>
  <c r="JU24" i="1"/>
  <c r="JU11" i="1"/>
  <c r="JZ36" i="1"/>
  <c r="JV225" i="1"/>
  <c r="JZ225" i="1"/>
  <c r="JV184" i="1"/>
  <c r="JZ184" i="1"/>
  <c r="JV148" i="1"/>
  <c r="JZ148" i="1"/>
  <c r="JV108" i="1"/>
  <c r="JZ108" i="1"/>
  <c r="JV69" i="1"/>
  <c r="JZ69" i="1"/>
  <c r="JU319" i="1"/>
  <c r="JZ306" i="1"/>
  <c r="JU293" i="1"/>
  <c r="JU281" i="1"/>
  <c r="JZ270" i="1"/>
  <c r="JU254" i="1"/>
  <c r="JU241" i="1"/>
  <c r="JZ229" i="1"/>
  <c r="JU215" i="1"/>
  <c r="JU201" i="1"/>
  <c r="JZ188" i="1"/>
  <c r="JU176" i="1"/>
  <c r="JU163" i="1"/>
  <c r="JZ152" i="1"/>
  <c r="JU140" i="1"/>
  <c r="JU127" i="1"/>
  <c r="JZ115" i="1"/>
  <c r="JU99" i="1"/>
  <c r="JU86" i="1"/>
  <c r="JZ74" i="1"/>
  <c r="JU60" i="1"/>
  <c r="JU48" i="1"/>
  <c r="JZ37" i="1"/>
  <c r="JU25" i="1"/>
  <c r="JU12" i="1"/>
  <c r="JX191" i="1"/>
  <c r="IU21" i="1"/>
  <c r="JW327" i="1"/>
  <c r="JW322" i="1"/>
  <c r="JW318" i="1"/>
  <c r="JW314" i="1"/>
  <c r="JW310" i="1"/>
  <c r="JW305" i="1"/>
  <c r="JW301" i="1"/>
  <c r="JW220" i="1"/>
  <c r="JW292" i="1"/>
  <c r="JW288" i="1"/>
  <c r="JW284" i="1"/>
  <c r="JW280" i="1"/>
  <c r="JW276" i="1"/>
  <c r="JW273" i="1"/>
  <c r="JW269" i="1"/>
  <c r="JW262" i="1"/>
  <c r="JW258" i="1"/>
  <c r="JW253" i="1"/>
  <c r="JW249" i="1"/>
  <c r="JW244" i="1"/>
  <c r="JW240" i="1"/>
  <c r="JW236" i="1"/>
  <c r="JW232" i="1"/>
  <c r="JW228" i="1"/>
  <c r="JW224" i="1"/>
  <c r="JW218" i="1"/>
  <c r="JW214" i="1"/>
  <c r="JW210" i="1"/>
  <c r="JW324" i="1"/>
  <c r="JW199" i="1"/>
  <c r="JW195" i="1"/>
  <c r="JW191" i="1"/>
  <c r="JW187" i="1"/>
  <c r="JW183" i="1"/>
  <c r="JW180" i="1"/>
  <c r="JW175" i="1"/>
  <c r="JW171" i="1"/>
  <c r="JW167" i="1"/>
  <c r="JW162" i="1"/>
  <c r="JW158" i="1"/>
  <c r="JW155" i="1"/>
  <c r="JW151" i="1"/>
  <c r="JW147" i="1"/>
  <c r="JW143" i="1"/>
  <c r="JW139" i="1"/>
  <c r="JW134" i="1"/>
  <c r="JW130" i="1"/>
  <c r="JW126" i="1"/>
  <c r="JW122" i="1"/>
  <c r="JW118" i="1"/>
  <c r="JW111" i="1"/>
  <c r="JW107" i="1"/>
  <c r="JW102" i="1"/>
  <c r="JW98" i="1"/>
  <c r="JW94" i="1"/>
  <c r="JW89" i="1"/>
  <c r="JW85" i="1"/>
  <c r="JW81" i="1"/>
  <c r="JW77" i="1"/>
  <c r="JW72" i="1"/>
  <c r="JW67" i="1"/>
  <c r="JW63" i="1"/>
  <c r="JW59" i="1"/>
  <c r="JW55" i="1"/>
  <c r="JW51" i="1"/>
  <c r="JW47" i="1"/>
  <c r="JW44" i="1"/>
  <c r="JW40" i="1"/>
  <c r="JW36" i="1"/>
  <c r="JW32" i="1"/>
  <c r="JW28" i="1"/>
  <c r="JW24" i="1"/>
  <c r="JU317" i="1"/>
  <c r="HY327" i="1"/>
  <c r="JZ33" i="1"/>
  <c r="JU267" i="1"/>
  <c r="JZ317" i="1"/>
  <c r="JV317" i="1"/>
  <c r="JZ304" i="1"/>
  <c r="JV304" i="1"/>
  <c r="JU304" i="1"/>
  <c r="JZ291" i="1"/>
  <c r="JV291" i="1"/>
  <c r="JU291" i="1"/>
  <c r="JZ279" i="1"/>
  <c r="JV279" i="1"/>
  <c r="JU279" i="1"/>
  <c r="JZ268" i="1"/>
  <c r="JV268" i="1"/>
  <c r="JZ252" i="1"/>
  <c r="JV252" i="1"/>
  <c r="JU252" i="1"/>
  <c r="JZ239" i="1"/>
  <c r="JV239" i="1"/>
  <c r="JU239" i="1"/>
  <c r="JZ227" i="1"/>
  <c r="JV227" i="1"/>
  <c r="JU227" i="1"/>
  <c r="JX255" i="1"/>
  <c r="JU185" i="1"/>
  <c r="JY121" i="1"/>
  <c r="JV2" i="1"/>
  <c r="JW325" i="1"/>
  <c r="JW320" i="1"/>
  <c r="JW316" i="1"/>
  <c r="JW312" i="1"/>
  <c r="JW247" i="1"/>
  <c r="JY255" i="1"/>
  <c r="JZ2" i="1"/>
  <c r="JU2" i="1"/>
  <c r="JV316" i="1"/>
  <c r="JU316" i="1"/>
  <c r="JV303" i="1"/>
  <c r="JU303" i="1"/>
  <c r="JV290" i="1"/>
  <c r="JU290" i="1"/>
  <c r="JV238" i="1"/>
  <c r="JU238" i="1"/>
  <c r="JV226" i="1"/>
  <c r="JU226" i="1"/>
  <c r="JV212" i="1"/>
  <c r="JU212" i="1"/>
  <c r="JV173" i="1"/>
  <c r="JU173" i="1"/>
  <c r="JW264" i="1"/>
  <c r="JW254" i="1"/>
  <c r="JW211" i="1"/>
  <c r="JW172" i="1"/>
  <c r="JW135" i="1"/>
  <c r="JZ264" i="1"/>
  <c r="JW19" i="1"/>
  <c r="JW15" i="1"/>
  <c r="JW11" i="1"/>
  <c r="JW7" i="1"/>
  <c r="JW3" i="1"/>
  <c r="JV327" i="1"/>
  <c r="JV322" i="1"/>
  <c r="JV318" i="1"/>
  <c r="JV314" i="1"/>
  <c r="JV310" i="1"/>
  <c r="JV305" i="1"/>
  <c r="JV301" i="1"/>
  <c r="JV220" i="1"/>
  <c r="JV292" i="1"/>
  <c r="JV288" i="1"/>
  <c r="JV284" i="1"/>
  <c r="JV280" i="1"/>
  <c r="JV276" i="1"/>
  <c r="JV273" i="1"/>
  <c r="JV269" i="1"/>
  <c r="JV262" i="1"/>
  <c r="JV258" i="1"/>
  <c r="JV253" i="1"/>
  <c r="JV249" i="1"/>
  <c r="JV244" i="1"/>
  <c r="JV240" i="1"/>
  <c r="JV236" i="1"/>
  <c r="JV232" i="1"/>
  <c r="JV228" i="1"/>
  <c r="JV224" i="1"/>
  <c r="JV218" i="1"/>
  <c r="JV214" i="1"/>
  <c r="JV210" i="1"/>
  <c r="JV324" i="1"/>
  <c r="JV199" i="1"/>
  <c r="JV195" i="1"/>
  <c r="JV191" i="1"/>
  <c r="JV187" i="1"/>
  <c r="JV183" i="1"/>
  <c r="JV180" i="1"/>
  <c r="JV175" i="1"/>
  <c r="JV171" i="1"/>
  <c r="JV167" i="1"/>
  <c r="JV162" i="1"/>
  <c r="JV158" i="1"/>
  <c r="JV155" i="1"/>
  <c r="JV151" i="1"/>
  <c r="JV147" i="1"/>
  <c r="JV143" i="1"/>
  <c r="JV139" i="1"/>
  <c r="JV134" i="1"/>
  <c r="JV130" i="1"/>
  <c r="JV126" i="1"/>
  <c r="JV122" i="1"/>
  <c r="JV118" i="1"/>
  <c r="JV111" i="1"/>
  <c r="JV107" i="1"/>
  <c r="JV102" i="1"/>
  <c r="JV98" i="1"/>
  <c r="JV94" i="1"/>
  <c r="JV89" i="1"/>
  <c r="JV85" i="1"/>
  <c r="JV81" i="1"/>
  <c r="JV77" i="1"/>
  <c r="JV72" i="1"/>
  <c r="JV67" i="1"/>
  <c r="JV63" i="1"/>
  <c r="JV59" i="1"/>
  <c r="JV55" i="1"/>
  <c r="JV51" i="1"/>
  <c r="JV47" i="1"/>
  <c r="JV44" i="1"/>
  <c r="JV40" i="1"/>
  <c r="JV36" i="1"/>
  <c r="JV32" i="1"/>
  <c r="JV28" i="1"/>
  <c r="JV24" i="1"/>
  <c r="JV19" i="1"/>
  <c r="JV15" i="1"/>
  <c r="JV11" i="1"/>
  <c r="JV7" i="1"/>
  <c r="JV3" i="1"/>
  <c r="JZ316" i="1"/>
  <c r="JZ303" i="1"/>
  <c r="JZ290" i="1"/>
  <c r="JZ278" i="1"/>
  <c r="JZ267" i="1"/>
  <c r="JZ251" i="1"/>
  <c r="JZ238" i="1"/>
  <c r="JZ226" i="1"/>
  <c r="JZ212" i="1"/>
  <c r="JZ197" i="1"/>
  <c r="JZ185" i="1"/>
  <c r="JU251" i="1"/>
  <c r="JU96" i="1"/>
  <c r="JX133" i="1"/>
  <c r="JX121" i="1"/>
  <c r="JZ328" i="1"/>
  <c r="JU328" i="1"/>
  <c r="JZ315" i="1"/>
  <c r="JU315" i="1"/>
  <c r="JU302" i="1"/>
  <c r="JZ289" i="1"/>
  <c r="JZ277" i="1"/>
  <c r="JU264" i="1"/>
  <c r="JZ250" i="1"/>
  <c r="JZ237" i="1"/>
  <c r="JU225" i="1"/>
  <c r="JZ211" i="1"/>
  <c r="JZ196" i="1"/>
  <c r="JU184" i="1"/>
  <c r="JZ172" i="1"/>
  <c r="JZ159" i="1"/>
  <c r="JU148" i="1"/>
  <c r="JZ135" i="1"/>
  <c r="JZ123" i="1"/>
  <c r="JU108" i="1"/>
  <c r="JZ95" i="1"/>
  <c r="JZ82" i="1"/>
  <c r="JU69" i="1"/>
  <c r="JZ56" i="1"/>
  <c r="JZ68" i="1"/>
  <c r="JU33" i="1"/>
  <c r="JZ20" i="1"/>
  <c r="JZ8" i="1"/>
  <c r="JZ187" i="1"/>
  <c r="JZ327" i="1"/>
  <c r="JU327" i="1"/>
  <c r="JZ314" i="1"/>
  <c r="JU314" i="1"/>
  <c r="JZ301" i="1"/>
  <c r="JU301" i="1"/>
  <c r="JZ288" i="1"/>
  <c r="JU288" i="1"/>
  <c r="JZ276" i="1"/>
  <c r="JU276" i="1"/>
  <c r="JZ262" i="1"/>
  <c r="JU262" i="1"/>
  <c r="JZ249" i="1"/>
  <c r="JU249" i="1"/>
  <c r="JZ236" i="1"/>
  <c r="JU236" i="1"/>
  <c r="JZ224" i="1"/>
  <c r="JU224" i="1"/>
  <c r="JZ210" i="1"/>
  <c r="JU210" i="1"/>
  <c r="JZ195" i="1"/>
  <c r="JU195" i="1"/>
  <c r="JZ183" i="1"/>
  <c r="JU183" i="1"/>
  <c r="JZ171" i="1"/>
  <c r="JU171" i="1"/>
  <c r="JZ158" i="1"/>
  <c r="JU158" i="1"/>
  <c r="JZ147" i="1"/>
  <c r="JU147" i="1"/>
  <c r="JZ134" i="1"/>
  <c r="JU134" i="1"/>
  <c r="JZ122" i="1"/>
  <c r="JU122" i="1"/>
  <c r="JZ107" i="1"/>
  <c r="JU107" i="1"/>
  <c r="JZ94" i="1"/>
  <c r="JU94" i="1"/>
  <c r="JZ81" i="1"/>
  <c r="JU81" i="1"/>
  <c r="JZ67" i="1"/>
  <c r="JU67" i="1"/>
  <c r="JZ55" i="1"/>
  <c r="JU55" i="1"/>
  <c r="JZ44" i="1"/>
  <c r="JU44" i="1"/>
  <c r="JZ32" i="1"/>
  <c r="JU32" i="1"/>
  <c r="JZ19" i="1"/>
  <c r="JU19" i="1"/>
  <c r="JZ7" i="1"/>
  <c r="JU7" i="1"/>
  <c r="JU160" i="1"/>
  <c r="JU83" i="1"/>
  <c r="JZ213" i="1"/>
  <c r="JV213" i="1"/>
  <c r="JV209" i="1"/>
  <c r="JV204" i="1"/>
  <c r="JZ198" i="1"/>
  <c r="JV198" i="1"/>
  <c r="JV194" i="1"/>
  <c r="JV190" i="1"/>
  <c r="JZ186" i="1"/>
  <c r="JV186" i="1"/>
  <c r="JV182" i="1"/>
  <c r="JV179" i="1"/>
  <c r="JZ174" i="1"/>
  <c r="JV174" i="1"/>
  <c r="JV170" i="1"/>
  <c r="JV165" i="1"/>
  <c r="JZ161" i="1"/>
  <c r="JV161" i="1"/>
  <c r="JV73" i="1"/>
  <c r="JV154" i="1"/>
  <c r="JZ150" i="1"/>
  <c r="JV150" i="1"/>
  <c r="JV146" i="1"/>
  <c r="JV142" i="1"/>
  <c r="JZ138" i="1"/>
  <c r="JV138" i="1"/>
  <c r="JV133" i="1"/>
  <c r="JV129" i="1"/>
  <c r="JZ125" i="1"/>
  <c r="JV125" i="1"/>
  <c r="JV121" i="1"/>
  <c r="JV117" i="1"/>
  <c r="JZ110" i="1"/>
  <c r="JV110" i="1"/>
  <c r="JV106" i="1"/>
  <c r="JV101" i="1"/>
  <c r="JZ97" i="1"/>
  <c r="JV97" i="1"/>
  <c r="JV93" i="1"/>
  <c r="JV88" i="1"/>
  <c r="JZ84" i="1"/>
  <c r="JV84" i="1"/>
  <c r="JV80" i="1"/>
  <c r="JV76" i="1"/>
  <c r="JZ71" i="1"/>
  <c r="JV71" i="1"/>
  <c r="JV66" i="1"/>
  <c r="JV62" i="1"/>
  <c r="JZ58" i="1"/>
  <c r="JV58" i="1"/>
  <c r="JV54" i="1"/>
  <c r="JV50" i="1"/>
  <c r="JZ46" i="1"/>
  <c r="JV46" i="1"/>
  <c r="JV114" i="1"/>
  <c r="JV39" i="1"/>
  <c r="JZ35" i="1"/>
  <c r="JV35" i="1"/>
  <c r="JV31" i="1"/>
  <c r="JV27" i="1"/>
  <c r="JZ23" i="1"/>
  <c r="JV23" i="1"/>
  <c r="JV18" i="1"/>
  <c r="JV14" i="1"/>
  <c r="JZ10" i="1"/>
  <c r="JV10" i="1"/>
  <c r="JV6" i="1"/>
  <c r="JZ326" i="1"/>
  <c r="JU326" i="1"/>
  <c r="JZ313" i="1"/>
  <c r="JU313" i="1"/>
  <c r="JZ300" i="1"/>
  <c r="JU300" i="1"/>
  <c r="JZ287" i="1"/>
  <c r="JU287" i="1"/>
  <c r="JZ21" i="1"/>
  <c r="JU21" i="1"/>
  <c r="JZ261" i="1"/>
  <c r="JU261" i="1"/>
  <c r="JZ248" i="1"/>
  <c r="JU248" i="1"/>
  <c r="JZ235" i="1"/>
  <c r="JU235" i="1"/>
  <c r="JZ223" i="1"/>
  <c r="JU223" i="1"/>
  <c r="JZ209" i="1"/>
  <c r="JU209" i="1"/>
  <c r="JZ194" i="1"/>
  <c r="JU194" i="1"/>
  <c r="JZ182" i="1"/>
  <c r="JU182" i="1"/>
  <c r="JZ170" i="1"/>
  <c r="JU170" i="1"/>
  <c r="JZ73" i="1"/>
  <c r="JU73" i="1"/>
  <c r="JZ146" i="1"/>
  <c r="JU146" i="1"/>
  <c r="JZ133" i="1"/>
  <c r="JU133" i="1"/>
  <c r="JZ121" i="1"/>
  <c r="JU121" i="1"/>
  <c r="JZ106" i="1"/>
  <c r="JU106" i="1"/>
  <c r="JZ93" i="1"/>
  <c r="JU93" i="1"/>
  <c r="JZ80" i="1"/>
  <c r="JU80" i="1"/>
  <c r="JZ66" i="1"/>
  <c r="JU66" i="1"/>
  <c r="JZ54" i="1"/>
  <c r="JU54" i="1"/>
  <c r="JZ114" i="1"/>
  <c r="JU114" i="1"/>
  <c r="JZ31" i="1"/>
  <c r="JU31" i="1"/>
  <c r="JZ18" i="1"/>
  <c r="JU18" i="1"/>
  <c r="JZ6" i="1"/>
  <c r="JU6" i="1"/>
  <c r="JZ151" i="1"/>
  <c r="JU150" i="1"/>
  <c r="JU71" i="1"/>
  <c r="JZ325" i="1"/>
  <c r="JU325" i="1"/>
  <c r="JZ312" i="1"/>
  <c r="JU312" i="1"/>
  <c r="JZ299" i="1"/>
  <c r="JU299" i="1"/>
  <c r="JZ286" i="1"/>
  <c r="JU286" i="1"/>
  <c r="JZ275" i="1"/>
  <c r="JU275" i="1"/>
  <c r="JZ260" i="1"/>
  <c r="JU260" i="1"/>
  <c r="JZ247" i="1"/>
  <c r="JU247" i="1"/>
  <c r="JZ234" i="1"/>
  <c r="JU234" i="1"/>
  <c r="JU149" i="1"/>
  <c r="JW307" i="1"/>
  <c r="JW303" i="1"/>
  <c r="JW299" i="1"/>
  <c r="JW294" i="1"/>
  <c r="JW290" i="1"/>
  <c r="JW286" i="1"/>
  <c r="JW282" i="1"/>
  <c r="JW278" i="1"/>
  <c r="JW275" i="1"/>
  <c r="JW271" i="1"/>
  <c r="JW267" i="1"/>
  <c r="JW260" i="1"/>
  <c r="JW255" i="1"/>
  <c r="JW251" i="1"/>
  <c r="JW242" i="1"/>
  <c r="JW238" i="1"/>
  <c r="JW234" i="1"/>
  <c r="JW230" i="1"/>
  <c r="JW226" i="1"/>
  <c r="JW221" i="1"/>
  <c r="JW216" i="1"/>
  <c r="JW212" i="1"/>
  <c r="JW296" i="1"/>
  <c r="JW203" i="1"/>
  <c r="JW197" i="1"/>
  <c r="JW193" i="1"/>
  <c r="JW189" i="1"/>
  <c r="JW185" i="1"/>
  <c r="JW206" i="1"/>
  <c r="JW178" i="1"/>
  <c r="JW173" i="1"/>
  <c r="JW169" i="1"/>
  <c r="JW164" i="1"/>
  <c r="JW160" i="1"/>
  <c r="JW157" i="1"/>
  <c r="JW153" i="1"/>
  <c r="JW149" i="1"/>
  <c r="JW145" i="1"/>
  <c r="JW141" i="1"/>
  <c r="JW137" i="1"/>
  <c r="JW132" i="1"/>
  <c r="JW128" i="1"/>
  <c r="JW124" i="1"/>
  <c r="JW120" i="1"/>
  <c r="JW116" i="1"/>
  <c r="JW109" i="1"/>
  <c r="JW104" i="1"/>
  <c r="JW100" i="1"/>
  <c r="JW96" i="1"/>
  <c r="JW91" i="1"/>
  <c r="JW87" i="1"/>
  <c r="JW83" i="1"/>
  <c r="JW79" i="1"/>
  <c r="JW75" i="1"/>
  <c r="JW70" i="1"/>
  <c r="JW65" i="1"/>
  <c r="JW61" i="1"/>
  <c r="JW57" i="1"/>
  <c r="JW53" i="1"/>
  <c r="JW49" i="1"/>
  <c r="JW45" i="1"/>
  <c r="JW42" i="1"/>
  <c r="JW38" i="1"/>
  <c r="JW34" i="1"/>
  <c r="JW30" i="1"/>
  <c r="JW26" i="1"/>
  <c r="JW22" i="1"/>
  <c r="JW17" i="1"/>
  <c r="JW13" i="1"/>
  <c r="JW9" i="1"/>
  <c r="JW5" i="1"/>
  <c r="JZ323" i="1"/>
  <c r="JU323" i="1"/>
  <c r="JZ311" i="1"/>
  <c r="JU311" i="1"/>
  <c r="JZ298" i="1"/>
  <c r="JU298" i="1"/>
  <c r="JZ285" i="1"/>
  <c r="JU285" i="1"/>
  <c r="JZ274" i="1"/>
  <c r="JU274" i="1"/>
  <c r="JZ259" i="1"/>
  <c r="JU259" i="1"/>
  <c r="JZ245" i="1"/>
  <c r="JZ111" i="1"/>
  <c r="JU213" i="1"/>
  <c r="JU138" i="1"/>
  <c r="JU58" i="1"/>
  <c r="JV70" i="1"/>
  <c r="JV65" i="1"/>
  <c r="JV61" i="1"/>
  <c r="JV57" i="1"/>
  <c r="JV53" i="1"/>
  <c r="JV49" i="1"/>
  <c r="JV45" i="1"/>
  <c r="JV42" i="1"/>
  <c r="JV38" i="1"/>
  <c r="JV34" i="1"/>
  <c r="JV30" i="1"/>
  <c r="JV26" i="1"/>
  <c r="JV22" i="1"/>
  <c r="JV17" i="1"/>
  <c r="JV13" i="1"/>
  <c r="JV9" i="1"/>
  <c r="JV5" i="1"/>
  <c r="JZ322" i="1"/>
  <c r="JU322" i="1"/>
  <c r="JZ310" i="1"/>
  <c r="JU310" i="1"/>
  <c r="JZ220" i="1"/>
  <c r="JU220" i="1"/>
  <c r="JZ284" i="1"/>
  <c r="JU284" i="1"/>
  <c r="JZ273" i="1"/>
  <c r="JU273" i="1"/>
  <c r="JZ258" i="1"/>
  <c r="JU258" i="1"/>
  <c r="JZ244" i="1"/>
  <c r="JU244" i="1"/>
  <c r="JZ232" i="1"/>
  <c r="JU232" i="1"/>
  <c r="JZ218" i="1"/>
  <c r="JU218" i="1"/>
  <c r="JU137" i="1"/>
  <c r="JU57" i="1"/>
  <c r="JU321" i="1"/>
  <c r="JZ321" i="1"/>
  <c r="JZ308" i="1"/>
  <c r="JU308" i="1"/>
  <c r="JU295" i="1"/>
  <c r="JZ295" i="1"/>
  <c r="JU283" i="1"/>
  <c r="JZ283" i="1"/>
  <c r="JZ272" i="1"/>
  <c r="JU272" i="1"/>
  <c r="JU257" i="1"/>
  <c r="JZ257" i="1"/>
  <c r="JU243" i="1"/>
  <c r="JZ231" i="1"/>
  <c r="JU217" i="1"/>
  <c r="JU204" i="1"/>
  <c r="JZ190" i="1"/>
  <c r="JU179" i="1"/>
  <c r="JU165" i="1"/>
  <c r="JZ154" i="1"/>
  <c r="JU142" i="1"/>
  <c r="JU129" i="1"/>
  <c r="JZ117" i="1"/>
  <c r="JU101" i="1"/>
  <c r="JU88" i="1"/>
  <c r="JZ76" i="1"/>
  <c r="JU62" i="1"/>
  <c r="JU50" i="1"/>
  <c r="JZ39" i="1"/>
  <c r="JU27" i="1"/>
  <c r="JU14" i="1"/>
  <c r="JZ305" i="1"/>
  <c r="JU198" i="1"/>
  <c r="JU125" i="1"/>
  <c r="JU46" i="1"/>
  <c r="JW328" i="1"/>
  <c r="JW323" i="1"/>
  <c r="JW319" i="1"/>
  <c r="JW315" i="1"/>
  <c r="JW311" i="1"/>
  <c r="JW306" i="1"/>
  <c r="JW302" i="1"/>
  <c r="JW298" i="1"/>
  <c r="JW293" i="1"/>
  <c r="JW289" i="1"/>
  <c r="JW285" i="1"/>
  <c r="JW281" i="1"/>
  <c r="JW277" i="1"/>
  <c r="JW274" i="1"/>
  <c r="JW270" i="1"/>
  <c r="JW259" i="1"/>
  <c r="JW250" i="1"/>
  <c r="JW245" i="1"/>
  <c r="JW241" i="1"/>
  <c r="JW237" i="1"/>
  <c r="JW233" i="1"/>
  <c r="JW229" i="1"/>
  <c r="JW225" i="1"/>
  <c r="JW219" i="1"/>
  <c r="JW215" i="1"/>
  <c r="JW207" i="1"/>
  <c r="JW201" i="1"/>
  <c r="JW196" i="1"/>
  <c r="JW192" i="1"/>
  <c r="JW188" i="1"/>
  <c r="JW184" i="1"/>
  <c r="JW181" i="1"/>
  <c r="JW176" i="1"/>
  <c r="JW168" i="1"/>
  <c r="JW163" i="1"/>
  <c r="JW159" i="1"/>
  <c r="JW156" i="1"/>
  <c r="JW152" i="1"/>
  <c r="JW148" i="1"/>
  <c r="JW144" i="1"/>
  <c r="JW140" i="1"/>
  <c r="JW131" i="1"/>
  <c r="JW127" i="1"/>
  <c r="JW123" i="1"/>
  <c r="JW119" i="1"/>
  <c r="JW115" i="1"/>
  <c r="JW108" i="1"/>
  <c r="JW103" i="1"/>
  <c r="JW99" i="1"/>
  <c r="JW90" i="1"/>
  <c r="JW86" i="1"/>
  <c r="JW82" i="1"/>
  <c r="JW78" i="1"/>
  <c r="JW74" i="1"/>
  <c r="JW69" i="1"/>
  <c r="JW64" i="1"/>
  <c r="JW60" i="1"/>
  <c r="JW52" i="1"/>
  <c r="JW48" i="1"/>
  <c r="JW68" i="1"/>
  <c r="JW41" i="1"/>
  <c r="JW37" i="1"/>
  <c r="JW33" i="1"/>
  <c r="JW29" i="1"/>
  <c r="JW25" i="1"/>
  <c r="JW16" i="1"/>
  <c r="JW12" i="1"/>
  <c r="JW8" i="1"/>
  <c r="JW4" i="1"/>
  <c r="JZ320" i="1"/>
  <c r="JU320" i="1"/>
  <c r="JZ307" i="1"/>
  <c r="JU307" i="1"/>
  <c r="JZ294" i="1"/>
  <c r="JU294" i="1"/>
  <c r="JZ282" i="1"/>
  <c r="JU282" i="1"/>
  <c r="JZ271" i="1"/>
  <c r="JU271" i="1"/>
  <c r="JZ255" i="1"/>
  <c r="JU255" i="1"/>
  <c r="JZ242" i="1"/>
  <c r="JU242" i="1"/>
  <c r="JZ230" i="1"/>
  <c r="JU230" i="1"/>
  <c r="JZ216" i="1"/>
  <c r="JZ302" i="1"/>
  <c r="JU278" i="1"/>
  <c r="JU197" i="1"/>
  <c r="JU124" i="1"/>
  <c r="JU45" i="1"/>
  <c r="JZ221" i="1"/>
  <c r="JZ296" i="1"/>
  <c r="JZ193" i="1"/>
  <c r="JZ206" i="1"/>
  <c r="JZ169" i="1"/>
  <c r="JZ157" i="1"/>
  <c r="JZ145" i="1"/>
  <c r="JZ132" i="1"/>
  <c r="JZ120" i="1"/>
  <c r="JZ104" i="1"/>
  <c r="JZ91" i="1"/>
  <c r="JZ79" i="1"/>
  <c r="JZ65" i="1"/>
  <c r="JZ53" i="1"/>
  <c r="JZ42" i="1"/>
  <c r="JZ30" i="1"/>
  <c r="JZ17" i="1"/>
  <c r="JZ5" i="1"/>
  <c r="JZ217" i="1"/>
  <c r="JZ179" i="1"/>
  <c r="JZ142" i="1"/>
  <c r="JZ101" i="1"/>
  <c r="JZ62" i="1"/>
  <c r="JZ27" i="1"/>
  <c r="JU289" i="1"/>
  <c r="JU277" i="1"/>
  <c r="JU250" i="1"/>
  <c r="JU237" i="1"/>
  <c r="JU211" i="1"/>
  <c r="JU196" i="1"/>
  <c r="JU172" i="1"/>
  <c r="JU159" i="1"/>
  <c r="JU135" i="1"/>
  <c r="JU123" i="1"/>
  <c r="JU95" i="1"/>
  <c r="JU82" i="1"/>
  <c r="JU56" i="1"/>
  <c r="JU68" i="1"/>
  <c r="JU20" i="1"/>
  <c r="JU8" i="1"/>
  <c r="JZ233" i="1"/>
  <c r="JZ219" i="1"/>
  <c r="JZ207" i="1"/>
  <c r="JZ192" i="1"/>
  <c r="JZ181" i="1"/>
  <c r="JZ168" i="1"/>
  <c r="JZ156" i="1"/>
  <c r="JZ144" i="1"/>
  <c r="JZ131" i="1"/>
  <c r="JZ119" i="1"/>
  <c r="JZ103" i="1"/>
  <c r="JZ90" i="1"/>
  <c r="JZ78" i="1"/>
  <c r="JZ64" i="1"/>
  <c r="JZ52" i="1"/>
  <c r="JZ41" i="1"/>
  <c r="JZ29" i="1"/>
  <c r="JZ16" i="1"/>
  <c r="JZ4" i="1"/>
  <c r="JZ293" i="1"/>
  <c r="JZ254" i="1"/>
  <c r="JZ215" i="1"/>
  <c r="JZ176" i="1"/>
  <c r="JZ140" i="1"/>
  <c r="JZ99" i="1"/>
  <c r="JZ60" i="1"/>
  <c r="JZ25" i="1"/>
  <c r="JZ324" i="1"/>
  <c r="JZ191" i="1"/>
  <c r="JZ180" i="1"/>
  <c r="JZ167" i="1"/>
  <c r="JZ155" i="1"/>
  <c r="JZ143" i="1"/>
  <c r="JZ130" i="1"/>
  <c r="JZ118" i="1"/>
  <c r="JZ102" i="1"/>
  <c r="JZ89" i="1"/>
  <c r="JZ77" i="1"/>
  <c r="JZ63" i="1"/>
  <c r="JZ51" i="1"/>
  <c r="JZ40" i="1"/>
  <c r="JZ28" i="1"/>
  <c r="JZ15" i="1"/>
  <c r="JZ3" i="1"/>
  <c r="JZ292" i="1"/>
  <c r="JZ253" i="1"/>
  <c r="JZ214" i="1"/>
  <c r="JZ175" i="1"/>
  <c r="JZ139" i="1"/>
  <c r="JZ98" i="1"/>
  <c r="JZ59" i="1"/>
  <c r="JZ24" i="1"/>
  <c r="JU221" i="1"/>
  <c r="JU296" i="1"/>
  <c r="JU193" i="1"/>
  <c r="JU206" i="1"/>
  <c r="JU169" i="1"/>
  <c r="JU157" i="1"/>
  <c r="JU145" i="1"/>
  <c r="JU132" i="1"/>
  <c r="JU120" i="1"/>
  <c r="JU104" i="1"/>
  <c r="JU91" i="1"/>
  <c r="JU79" i="1"/>
  <c r="JU65" i="1"/>
  <c r="JU53" i="1"/>
  <c r="JU42" i="1"/>
  <c r="JU30" i="1"/>
  <c r="JU17" i="1"/>
  <c r="JU5" i="1"/>
  <c r="JZ203" i="1"/>
  <c r="JZ189" i="1"/>
  <c r="JZ178" i="1"/>
  <c r="JZ164" i="1"/>
  <c r="JZ153" i="1"/>
  <c r="JZ141" i="1"/>
  <c r="JZ128" i="1"/>
  <c r="JZ116" i="1"/>
  <c r="JZ100" i="1"/>
  <c r="JZ87" i="1"/>
  <c r="JZ75" i="1"/>
  <c r="JZ61" i="1"/>
  <c r="JZ49" i="1"/>
  <c r="JZ38" i="1"/>
  <c r="JZ26" i="1"/>
  <c r="JZ13" i="1"/>
  <c r="JZ243" i="1"/>
  <c r="JZ204" i="1"/>
  <c r="JZ165" i="1"/>
  <c r="JZ129" i="1"/>
  <c r="JZ88" i="1"/>
  <c r="JZ50" i="1"/>
  <c r="JZ14" i="1"/>
  <c r="JU245" i="1"/>
  <c r="JU233" i="1"/>
  <c r="JU219" i="1"/>
  <c r="JU207" i="1"/>
  <c r="JU192" i="1"/>
  <c r="JU181" i="1"/>
  <c r="JU168" i="1"/>
  <c r="JU156" i="1"/>
  <c r="JU144" i="1"/>
  <c r="JU131" i="1"/>
  <c r="JU119" i="1"/>
  <c r="JU103" i="1"/>
  <c r="JU90" i="1"/>
  <c r="JU78" i="1"/>
  <c r="JU64" i="1"/>
  <c r="JU52" i="1"/>
  <c r="JU41" i="1"/>
  <c r="JU29" i="1"/>
  <c r="JU16" i="1"/>
  <c r="JU4" i="1"/>
  <c r="JZ319" i="1"/>
  <c r="JZ281" i="1"/>
  <c r="JZ241" i="1"/>
  <c r="JZ201" i="1"/>
  <c r="JZ163" i="1"/>
  <c r="JZ127" i="1"/>
  <c r="JZ86" i="1"/>
  <c r="JZ48" i="1"/>
  <c r="JZ12" i="1"/>
  <c r="JU324" i="1"/>
  <c r="JU191" i="1"/>
  <c r="JU180" i="1"/>
  <c r="JU167" i="1"/>
  <c r="JU155" i="1"/>
  <c r="JU143" i="1"/>
  <c r="JU130" i="1"/>
  <c r="JU118" i="1"/>
  <c r="JU102" i="1"/>
  <c r="JU89" i="1"/>
  <c r="JU77" i="1"/>
  <c r="JU63" i="1"/>
  <c r="JU51" i="1"/>
  <c r="JU40" i="1"/>
  <c r="JU28" i="1"/>
  <c r="JU15" i="1"/>
  <c r="JU3" i="1"/>
  <c r="JZ318" i="1"/>
  <c r="JZ280" i="1"/>
  <c r="JZ240" i="1"/>
  <c r="JZ199" i="1"/>
  <c r="JZ162" i="1"/>
  <c r="JZ126" i="1"/>
  <c r="JZ85" i="1"/>
  <c r="JZ47" i="1"/>
  <c r="JZ11" i="1"/>
  <c r="JU231" i="1"/>
  <c r="JU190" i="1"/>
  <c r="JU154" i="1"/>
  <c r="JU117" i="1"/>
  <c r="JU76" i="1"/>
  <c r="JU39" i="1"/>
  <c r="JU216" i="1"/>
  <c r="JU203" i="1"/>
  <c r="JU189" i="1"/>
  <c r="JU178" i="1"/>
  <c r="JU164" i="1"/>
  <c r="JU153" i="1"/>
  <c r="JU141" i="1"/>
  <c r="JU128" i="1"/>
  <c r="JU116" i="1"/>
  <c r="JU100" i="1"/>
  <c r="JU87" i="1"/>
  <c r="JU75" i="1"/>
  <c r="JU61" i="1"/>
  <c r="JU49" i="1"/>
  <c r="JU38" i="1"/>
  <c r="JU26" i="1"/>
  <c r="JU13" i="1"/>
  <c r="JZ173" i="1"/>
  <c r="JZ160" i="1"/>
  <c r="JZ149" i="1"/>
  <c r="JZ137" i="1"/>
  <c r="JZ124" i="1"/>
  <c r="JZ109" i="1"/>
  <c r="JZ96" i="1"/>
  <c r="JZ83" i="1"/>
  <c r="JZ70" i="1"/>
  <c r="JZ57" i="1"/>
  <c r="JZ45" i="1"/>
  <c r="JZ34" i="1"/>
  <c r="JZ22" i="1"/>
  <c r="JZ9" i="1"/>
  <c r="JU306" i="1"/>
  <c r="JU270" i="1"/>
  <c r="JU229" i="1"/>
  <c r="JU188" i="1"/>
  <c r="JU152" i="1"/>
  <c r="JU115" i="1"/>
  <c r="JU74" i="1"/>
  <c r="JU37" i="1"/>
  <c r="IU319" i="1"/>
  <c r="IU306" i="1"/>
  <c r="IU293" i="1"/>
  <c r="IU281" i="1"/>
  <c r="IU270" i="1"/>
  <c r="IU254" i="1"/>
  <c r="IU241" i="1"/>
  <c r="IU229" i="1"/>
  <c r="IU215" i="1"/>
  <c r="IU201" i="1"/>
  <c r="IU188" i="1"/>
  <c r="IU176" i="1"/>
  <c r="IU163" i="1"/>
  <c r="IU152" i="1"/>
  <c r="IU140" i="1"/>
  <c r="IU127" i="1"/>
  <c r="IU115" i="1"/>
  <c r="IU99" i="1"/>
  <c r="IU86" i="1"/>
  <c r="IU74" i="1"/>
  <c r="IU60" i="1"/>
  <c r="IU48" i="1"/>
  <c r="IU37" i="1"/>
  <c r="IU25" i="1"/>
  <c r="IU12" i="1"/>
  <c r="ID95" i="1"/>
  <c r="HX87" i="1"/>
  <c r="HX49" i="1"/>
  <c r="ID20" i="1"/>
  <c r="IU326" i="1"/>
  <c r="IU287" i="1"/>
  <c r="IU261" i="1"/>
  <c r="IU248" i="1"/>
  <c r="IU209" i="1"/>
  <c r="IU182" i="1"/>
  <c r="IU170" i="1"/>
  <c r="IU133" i="1"/>
  <c r="IU121" i="1"/>
  <c r="IU106" i="1"/>
  <c r="IU93" i="1"/>
  <c r="IU54" i="1"/>
  <c r="IZ255" i="1"/>
  <c r="IZ116" i="1"/>
  <c r="HY233" i="1"/>
  <c r="HW231" i="1"/>
  <c r="HX226" i="1"/>
  <c r="HY219" i="1"/>
  <c r="HW217" i="1"/>
  <c r="HX212" i="1"/>
  <c r="HY207" i="1"/>
  <c r="HW204" i="1"/>
  <c r="HX197" i="1"/>
  <c r="HY192" i="1"/>
  <c r="HW190" i="1"/>
  <c r="HY325" i="1"/>
  <c r="HW322" i="1"/>
  <c r="HX317" i="1"/>
  <c r="HY312" i="1"/>
  <c r="HW310" i="1"/>
  <c r="HX304" i="1"/>
  <c r="HY299" i="1"/>
  <c r="HW220" i="1"/>
  <c r="HX291" i="1"/>
  <c r="HY286" i="1"/>
  <c r="HW284" i="1"/>
  <c r="HX279" i="1"/>
  <c r="HY275" i="1"/>
  <c r="HW273" i="1"/>
  <c r="HX268" i="1"/>
  <c r="HY260" i="1"/>
  <c r="HW258" i="1"/>
  <c r="HX252" i="1"/>
  <c r="HY247" i="1"/>
  <c r="HW244" i="1"/>
  <c r="HX239" i="1"/>
  <c r="HY234" i="1"/>
  <c r="HW232" i="1"/>
  <c r="HX227" i="1"/>
  <c r="HY221" i="1"/>
  <c r="HW218" i="1"/>
  <c r="HX213" i="1"/>
  <c r="HY296" i="1"/>
  <c r="HW324" i="1"/>
  <c r="HX198" i="1"/>
  <c r="HY193" i="1"/>
  <c r="HW191" i="1"/>
  <c r="HX186" i="1"/>
  <c r="HY206" i="1"/>
  <c r="HX174" i="1"/>
  <c r="HY169" i="1"/>
  <c r="HW167" i="1"/>
  <c r="HX161" i="1"/>
  <c r="HY157" i="1"/>
  <c r="HW155" i="1"/>
  <c r="HX150" i="1"/>
  <c r="HY145" i="1"/>
  <c r="HW143" i="1"/>
  <c r="HX138" i="1"/>
  <c r="HY132" i="1"/>
  <c r="HW130" i="1"/>
  <c r="HX125" i="1"/>
  <c r="HY120" i="1"/>
  <c r="IC110" i="1"/>
  <c r="HY104" i="1"/>
  <c r="IC97" i="1"/>
  <c r="HY91" i="1"/>
  <c r="IC84" i="1"/>
  <c r="HY79" i="1"/>
  <c r="IC71" i="1"/>
  <c r="HY65" i="1"/>
  <c r="HY53" i="1"/>
  <c r="HX46" i="1"/>
  <c r="HY42" i="1"/>
  <c r="HY30" i="1"/>
  <c r="IC23" i="1"/>
  <c r="HY17" i="1"/>
  <c r="IC10" i="1"/>
  <c r="IU313" i="1"/>
  <c r="IU300" i="1"/>
  <c r="IU235" i="1"/>
  <c r="IU223" i="1"/>
  <c r="IU73" i="1"/>
  <c r="IU146" i="1"/>
  <c r="IU80" i="1"/>
  <c r="IU66" i="1"/>
  <c r="IU31" i="1"/>
  <c r="IU18" i="1"/>
  <c r="IU6" i="1"/>
  <c r="IU321" i="1"/>
  <c r="IU308" i="1"/>
  <c r="IU295" i="1"/>
  <c r="IU283" i="1"/>
  <c r="IU272" i="1"/>
  <c r="IU257" i="1"/>
  <c r="IU243" i="1"/>
  <c r="IU231" i="1"/>
  <c r="IU217" i="1"/>
  <c r="IU204" i="1"/>
  <c r="IU190" i="1"/>
  <c r="IU179" i="1"/>
  <c r="IU165" i="1"/>
  <c r="IU154" i="1"/>
  <c r="IZ142" i="1"/>
  <c r="IU129" i="1"/>
  <c r="IU117" i="1"/>
  <c r="IU101" i="1"/>
  <c r="IU88" i="1"/>
  <c r="IU76" i="1"/>
  <c r="IU62" i="1"/>
  <c r="IU50" i="1"/>
  <c r="IU39" i="1"/>
  <c r="IU27" i="1"/>
  <c r="IU14" i="1"/>
  <c r="IZ150" i="1"/>
  <c r="IU138" i="1"/>
  <c r="IU125" i="1"/>
  <c r="IU110" i="1"/>
  <c r="IU97" i="1"/>
  <c r="IU84" i="1"/>
  <c r="IU71" i="1"/>
  <c r="IU58" i="1"/>
  <c r="IU46" i="1"/>
  <c r="IU35" i="1"/>
  <c r="IU23" i="1"/>
  <c r="IU10" i="1"/>
  <c r="IU2" i="1"/>
  <c r="IU316" i="1"/>
  <c r="IU303" i="1"/>
  <c r="IU290" i="1"/>
  <c r="IZ278" i="1"/>
  <c r="IZ267" i="1"/>
  <c r="IZ251" i="1"/>
  <c r="IZ238" i="1"/>
  <c r="IZ226" i="1"/>
  <c r="IZ212" i="1"/>
  <c r="IZ197" i="1"/>
  <c r="IZ185" i="1"/>
  <c r="IZ173" i="1"/>
  <c r="IZ160" i="1"/>
  <c r="IZ149" i="1"/>
  <c r="IZ137" i="1"/>
  <c r="IZ124" i="1"/>
  <c r="IZ109" i="1"/>
  <c r="IZ96" i="1"/>
  <c r="IZ83" i="1"/>
  <c r="IZ70" i="1"/>
  <c r="IZ57" i="1"/>
  <c r="IZ45" i="1"/>
  <c r="IZ34" i="1"/>
  <c r="IZ22" i="1"/>
  <c r="IZ9" i="1"/>
  <c r="IU328" i="1"/>
  <c r="IU315" i="1"/>
  <c r="IU302" i="1"/>
  <c r="IU289" i="1"/>
  <c r="IU277" i="1"/>
  <c r="IU264" i="1"/>
  <c r="IU250" i="1"/>
  <c r="IU237" i="1"/>
  <c r="IU225" i="1"/>
  <c r="IU211" i="1"/>
  <c r="IU196" i="1"/>
  <c r="IU184" i="1"/>
  <c r="IU172" i="1"/>
  <c r="IU159" i="1"/>
  <c r="IU148" i="1"/>
  <c r="IU135" i="1"/>
  <c r="IU123" i="1"/>
  <c r="IU108" i="1"/>
  <c r="IU95" i="1"/>
  <c r="IU82" i="1"/>
  <c r="IU69" i="1"/>
  <c r="IU56" i="1"/>
  <c r="IU68" i="1"/>
  <c r="IU33" i="1"/>
  <c r="IU20" i="1"/>
  <c r="IU8" i="1"/>
  <c r="IZ321" i="1"/>
  <c r="IZ308" i="1"/>
  <c r="IZ295" i="1"/>
  <c r="IZ283" i="1"/>
  <c r="IZ272" i="1"/>
  <c r="IZ257" i="1"/>
  <c r="IZ243" i="1"/>
  <c r="IZ231" i="1"/>
  <c r="IZ217" i="1"/>
  <c r="IZ204" i="1"/>
  <c r="IZ190" i="1"/>
  <c r="IZ179" i="1"/>
  <c r="IZ165" i="1"/>
  <c r="IZ154" i="1"/>
  <c r="IZ129" i="1"/>
  <c r="IZ117" i="1"/>
  <c r="IZ101" i="1"/>
  <c r="IZ88" i="1"/>
  <c r="IZ76" i="1"/>
  <c r="IZ62" i="1"/>
  <c r="IZ50" i="1"/>
  <c r="IZ39" i="1"/>
  <c r="IZ27" i="1"/>
  <c r="IZ14" i="1"/>
  <c r="IU142" i="1"/>
  <c r="IZ320" i="1"/>
  <c r="IZ307" i="1"/>
  <c r="IZ294" i="1"/>
  <c r="IZ282" i="1"/>
  <c r="IZ271" i="1"/>
  <c r="IU255" i="1"/>
  <c r="IZ242" i="1"/>
  <c r="IZ230" i="1"/>
  <c r="IZ216" i="1"/>
  <c r="IU203" i="1"/>
  <c r="IU189" i="1"/>
  <c r="IZ178" i="1"/>
  <c r="IZ164" i="1"/>
  <c r="IZ153" i="1"/>
  <c r="IZ141" i="1"/>
  <c r="IZ128" i="1"/>
  <c r="IU116" i="1"/>
  <c r="IZ100" i="1"/>
  <c r="IZ87" i="1"/>
  <c r="IZ75" i="1"/>
  <c r="IU61" i="1"/>
  <c r="IU49" i="1"/>
  <c r="IZ38" i="1"/>
  <c r="IZ26" i="1"/>
  <c r="IZ13" i="1"/>
  <c r="IZ203" i="1"/>
  <c r="HX326" i="1"/>
  <c r="HV323" i="1"/>
  <c r="HY320" i="1"/>
  <c r="HW318" i="1"/>
  <c r="HX313" i="1"/>
  <c r="HV311" i="1"/>
  <c r="HY307" i="1"/>
  <c r="HW305" i="1"/>
  <c r="HX300" i="1"/>
  <c r="HV298" i="1"/>
  <c r="HY294" i="1"/>
  <c r="HW292" i="1"/>
  <c r="HX287" i="1"/>
  <c r="HV285" i="1"/>
  <c r="HY282" i="1"/>
  <c r="HW280" i="1"/>
  <c r="HX21" i="1"/>
  <c r="HV274" i="1"/>
  <c r="HY271" i="1"/>
  <c r="HW269" i="1"/>
  <c r="HX261" i="1"/>
  <c r="HV259" i="1"/>
  <c r="HY255" i="1"/>
  <c r="HW253" i="1"/>
  <c r="HX248" i="1"/>
  <c r="HV245" i="1"/>
  <c r="HY242" i="1"/>
  <c r="HW240" i="1"/>
  <c r="HX235" i="1"/>
  <c r="HV233" i="1"/>
  <c r="HY230" i="1"/>
  <c r="HW228" i="1"/>
  <c r="HX223" i="1"/>
  <c r="HV219" i="1"/>
  <c r="HY216" i="1"/>
  <c r="HW214" i="1"/>
  <c r="HX209" i="1"/>
  <c r="HV207" i="1"/>
  <c r="HY203" i="1"/>
  <c r="HW199" i="1"/>
  <c r="HX194" i="1"/>
  <c r="HV192" i="1"/>
  <c r="HY189" i="1"/>
  <c r="HW187" i="1"/>
  <c r="IZ61" i="1"/>
  <c r="IZ317" i="1"/>
  <c r="IU317" i="1"/>
  <c r="IZ304" i="1"/>
  <c r="IU304" i="1"/>
  <c r="IZ291" i="1"/>
  <c r="IU291" i="1"/>
  <c r="IZ279" i="1"/>
  <c r="IU279" i="1"/>
  <c r="IZ268" i="1"/>
  <c r="IU268" i="1"/>
  <c r="IZ252" i="1"/>
  <c r="IU252" i="1"/>
  <c r="IZ239" i="1"/>
  <c r="IU239" i="1"/>
  <c r="IZ227" i="1"/>
  <c r="IU227" i="1"/>
  <c r="IZ213" i="1"/>
  <c r="IU213" i="1"/>
  <c r="IZ198" i="1"/>
  <c r="IU198" i="1"/>
  <c r="IZ186" i="1"/>
  <c r="IU186" i="1"/>
  <c r="IZ174" i="1"/>
  <c r="IU174" i="1"/>
  <c r="IZ161" i="1"/>
  <c r="IU161" i="1"/>
  <c r="HX315" i="1"/>
  <c r="HY310" i="1"/>
  <c r="HW307" i="1"/>
  <c r="HX302" i="1"/>
  <c r="HY220" i="1"/>
  <c r="HW294" i="1"/>
  <c r="HX289" i="1"/>
  <c r="HW271" i="1"/>
  <c r="HX264" i="1"/>
  <c r="HW255" i="1"/>
  <c r="HX250" i="1"/>
  <c r="HY244" i="1"/>
  <c r="HW242" i="1"/>
  <c r="HX237" i="1"/>
  <c r="HY232" i="1"/>
  <c r="HW230" i="1"/>
  <c r="HX225" i="1"/>
  <c r="HY218" i="1"/>
  <c r="HW216" i="1"/>
  <c r="HX211" i="1"/>
  <c r="HY324" i="1"/>
  <c r="HW203" i="1"/>
  <c r="HX196" i="1"/>
  <c r="HY191" i="1"/>
  <c r="HW189" i="1"/>
  <c r="HX184" i="1"/>
  <c r="HY180" i="1"/>
  <c r="HW178" i="1"/>
  <c r="HX172" i="1"/>
  <c r="HY167" i="1"/>
  <c r="HW164" i="1"/>
  <c r="HX159" i="1"/>
  <c r="HY155" i="1"/>
  <c r="HW153" i="1"/>
  <c r="HX148" i="1"/>
  <c r="HY143" i="1"/>
  <c r="HW141" i="1"/>
  <c r="HX135" i="1"/>
  <c r="HY130" i="1"/>
  <c r="HW128" i="1"/>
  <c r="HX123" i="1"/>
  <c r="HY118" i="1"/>
  <c r="IU327" i="1"/>
  <c r="IU314" i="1"/>
  <c r="IU301" i="1"/>
  <c r="IU288" i="1"/>
  <c r="IU276" i="1"/>
  <c r="IU262" i="1"/>
  <c r="IU249" i="1"/>
  <c r="IU236" i="1"/>
  <c r="IU224" i="1"/>
  <c r="IU210" i="1"/>
  <c r="IU195" i="1"/>
  <c r="IU183" i="1"/>
  <c r="IU171" i="1"/>
  <c r="IU158" i="1"/>
  <c r="IU147" i="1"/>
  <c r="IU134" i="1"/>
  <c r="IU122" i="1"/>
  <c r="IU107" i="1"/>
  <c r="IU94" i="1"/>
  <c r="IU81" i="1"/>
  <c r="IU67" i="1"/>
  <c r="IU55" i="1"/>
  <c r="IU44" i="1"/>
  <c r="IU32" i="1"/>
  <c r="IU19" i="1"/>
  <c r="IU7" i="1"/>
  <c r="IZ325" i="1"/>
  <c r="IU325" i="1"/>
  <c r="IZ312" i="1"/>
  <c r="IU312" i="1"/>
  <c r="IZ299" i="1"/>
  <c r="IU299" i="1"/>
  <c r="IZ286" i="1"/>
  <c r="IU286" i="1"/>
  <c r="IZ275" i="1"/>
  <c r="IU275" i="1"/>
  <c r="IZ260" i="1"/>
  <c r="IU260" i="1"/>
  <c r="IZ247" i="1"/>
  <c r="IU247" i="1"/>
  <c r="IZ234" i="1"/>
  <c r="IU234" i="1"/>
  <c r="IZ221" i="1"/>
  <c r="IU221" i="1"/>
  <c r="IZ296" i="1"/>
  <c r="IU296" i="1"/>
  <c r="IZ193" i="1"/>
  <c r="IU193" i="1"/>
  <c r="IZ206" i="1"/>
  <c r="IU206" i="1"/>
  <c r="IZ169" i="1"/>
  <c r="IU169" i="1"/>
  <c r="IZ157" i="1"/>
  <c r="IU157" i="1"/>
  <c r="IZ145" i="1"/>
  <c r="IU145" i="1"/>
  <c r="IZ132" i="1"/>
  <c r="IU132" i="1"/>
  <c r="IZ120" i="1"/>
  <c r="IU120" i="1"/>
  <c r="IZ104" i="1"/>
  <c r="IU104" i="1"/>
  <c r="IZ91" i="1"/>
  <c r="IU91" i="1"/>
  <c r="IZ79" i="1"/>
  <c r="IU79" i="1"/>
  <c r="IZ65" i="1"/>
  <c r="IU65" i="1"/>
  <c r="IZ53" i="1"/>
  <c r="IU53" i="1"/>
  <c r="IZ42" i="1"/>
  <c r="IU42" i="1"/>
  <c r="IZ30" i="1"/>
  <c r="IU30" i="1"/>
  <c r="IZ17" i="1"/>
  <c r="IU17" i="1"/>
  <c r="IZ5" i="1"/>
  <c r="IU5" i="1"/>
  <c r="HY321" i="1"/>
  <c r="HW319" i="1"/>
  <c r="HX314" i="1"/>
  <c r="HV312" i="1"/>
  <c r="HY308" i="1"/>
  <c r="HW306" i="1"/>
  <c r="HX301" i="1"/>
  <c r="HV299" i="1"/>
  <c r="HY295" i="1"/>
  <c r="HW293" i="1"/>
  <c r="HX288" i="1"/>
  <c r="HV286" i="1"/>
  <c r="HY283" i="1"/>
  <c r="HW281" i="1"/>
  <c r="HX276" i="1"/>
  <c r="HV275" i="1"/>
  <c r="HY272" i="1"/>
  <c r="HW270" i="1"/>
  <c r="HX262" i="1"/>
  <c r="HV260" i="1"/>
  <c r="HY257" i="1"/>
  <c r="HW254" i="1"/>
  <c r="HX249" i="1"/>
  <c r="HV247" i="1"/>
  <c r="HY243" i="1"/>
  <c r="HW241" i="1"/>
  <c r="HX236" i="1"/>
  <c r="HV234" i="1"/>
  <c r="HY231" i="1"/>
  <c r="HW229" i="1"/>
  <c r="HX224" i="1"/>
  <c r="HV221" i="1"/>
  <c r="HY217" i="1"/>
  <c r="HW215" i="1"/>
  <c r="HX210" i="1"/>
  <c r="HV296" i="1"/>
  <c r="HY204" i="1"/>
  <c r="HX195" i="1"/>
  <c r="HV193" i="1"/>
  <c r="HY190" i="1"/>
  <c r="HW188" i="1"/>
  <c r="HX183" i="1"/>
  <c r="HV206" i="1"/>
  <c r="HY179" i="1"/>
  <c r="HW176" i="1"/>
  <c r="HX171" i="1"/>
  <c r="HV169" i="1"/>
  <c r="HY165" i="1"/>
  <c r="IU318" i="1"/>
  <c r="IU305" i="1"/>
  <c r="IU292" i="1"/>
  <c r="IU280" i="1"/>
  <c r="IU269" i="1"/>
  <c r="IU253" i="1"/>
  <c r="IU240" i="1"/>
  <c r="IU228" i="1"/>
  <c r="IU214" i="1"/>
  <c r="IU199" i="1"/>
  <c r="IU187" i="1"/>
  <c r="IU175" i="1"/>
  <c r="IU162" i="1"/>
  <c r="IU151" i="1"/>
  <c r="IU139" i="1"/>
  <c r="IU126" i="1"/>
  <c r="IU111" i="1"/>
  <c r="IU98" i="1"/>
  <c r="IU85" i="1"/>
  <c r="IU72" i="1"/>
  <c r="IU59" i="1"/>
  <c r="IU47" i="1"/>
  <c r="IU36" i="1"/>
  <c r="IU24" i="1"/>
  <c r="IU11" i="1"/>
  <c r="HW163" i="1"/>
  <c r="HX158" i="1"/>
  <c r="HV157" i="1"/>
  <c r="HY154" i="1"/>
  <c r="HW152" i="1"/>
  <c r="HX147" i="1"/>
  <c r="HV145" i="1"/>
  <c r="HY142" i="1"/>
  <c r="HW140" i="1"/>
  <c r="HX134" i="1"/>
  <c r="HV132" i="1"/>
  <c r="HY129" i="1"/>
  <c r="HW127" i="1"/>
  <c r="HX122" i="1"/>
  <c r="HY117" i="1"/>
  <c r="IC107" i="1"/>
  <c r="HY101" i="1"/>
  <c r="IC94" i="1"/>
  <c r="HY88" i="1"/>
  <c r="IC81" i="1"/>
  <c r="HY76" i="1"/>
  <c r="IC67" i="1"/>
  <c r="HY62" i="1"/>
  <c r="IC55" i="1"/>
  <c r="HY50" i="1"/>
  <c r="IC44" i="1"/>
  <c r="HY39" i="1"/>
  <c r="IC32" i="1"/>
  <c r="HY27" i="1"/>
  <c r="IC19" i="1"/>
  <c r="HY14" i="1"/>
  <c r="IC7" i="1"/>
  <c r="IZ323" i="1"/>
  <c r="IZ311" i="1"/>
  <c r="IZ298" i="1"/>
  <c r="IZ285" i="1"/>
  <c r="IZ274" i="1"/>
  <c r="IZ259" i="1"/>
  <c r="IZ245" i="1"/>
  <c r="IZ233" i="1"/>
  <c r="IZ219" i="1"/>
  <c r="IZ207" i="1"/>
  <c r="IZ192" i="1"/>
  <c r="IZ181" i="1"/>
  <c r="IZ168" i="1"/>
  <c r="IZ156" i="1"/>
  <c r="IZ144" i="1"/>
  <c r="IZ131" i="1"/>
  <c r="IZ119" i="1"/>
  <c r="IZ103" i="1"/>
  <c r="IZ90" i="1"/>
  <c r="IZ78" i="1"/>
  <c r="IZ64" i="1"/>
  <c r="IZ52" i="1"/>
  <c r="IZ41" i="1"/>
  <c r="IZ29" i="1"/>
  <c r="IZ16" i="1"/>
  <c r="IZ4" i="1"/>
  <c r="IZ189" i="1"/>
  <c r="IZ49" i="1"/>
  <c r="IU320" i="1"/>
  <c r="IU307" i="1"/>
  <c r="IU294" i="1"/>
  <c r="IU282" i="1"/>
  <c r="IU271" i="1"/>
  <c r="IU242" i="1"/>
  <c r="IU230" i="1"/>
  <c r="IU216" i="1"/>
  <c r="IU178" i="1"/>
  <c r="IU164" i="1"/>
  <c r="IU153" i="1"/>
  <c r="IU141" i="1"/>
  <c r="IU128" i="1"/>
  <c r="IU100" i="1"/>
  <c r="IU87" i="1"/>
  <c r="IU75" i="1"/>
  <c r="IU38" i="1"/>
  <c r="IU26" i="1"/>
  <c r="IU13" i="1"/>
  <c r="IZ322" i="1"/>
  <c r="IZ310" i="1"/>
  <c r="IZ220" i="1"/>
  <c r="IZ284" i="1"/>
  <c r="IZ273" i="1"/>
  <c r="IZ258" i="1"/>
  <c r="IZ244" i="1"/>
  <c r="IZ232" i="1"/>
  <c r="IZ218" i="1"/>
  <c r="IZ324" i="1"/>
  <c r="IZ191" i="1"/>
  <c r="IZ180" i="1"/>
  <c r="IZ167" i="1"/>
  <c r="IZ155" i="1"/>
  <c r="IZ143" i="1"/>
  <c r="IZ130" i="1"/>
  <c r="IZ118" i="1"/>
  <c r="IZ102" i="1"/>
  <c r="IZ89" i="1"/>
  <c r="IZ77" i="1"/>
  <c r="IZ63" i="1"/>
  <c r="IZ51" i="1"/>
  <c r="IZ40" i="1"/>
  <c r="IZ28" i="1"/>
  <c r="IZ15" i="1"/>
  <c r="IZ3" i="1"/>
  <c r="IU150" i="1"/>
  <c r="IZ319" i="1"/>
  <c r="IZ306" i="1"/>
  <c r="IZ293" i="1"/>
  <c r="IZ281" i="1"/>
  <c r="IZ270" i="1"/>
  <c r="IZ254" i="1"/>
  <c r="IZ241" i="1"/>
  <c r="IZ229" i="1"/>
  <c r="IZ215" i="1"/>
  <c r="IZ201" i="1"/>
  <c r="IZ188" i="1"/>
  <c r="IZ176" i="1"/>
  <c r="IZ163" i="1"/>
  <c r="IZ152" i="1"/>
  <c r="IZ140" i="1"/>
  <c r="IZ127" i="1"/>
  <c r="IZ115" i="1"/>
  <c r="IZ99" i="1"/>
  <c r="IZ86" i="1"/>
  <c r="IZ74" i="1"/>
  <c r="IZ60" i="1"/>
  <c r="IZ48" i="1"/>
  <c r="IZ37" i="1"/>
  <c r="IZ25" i="1"/>
  <c r="IZ12" i="1"/>
  <c r="IU278" i="1"/>
  <c r="IU267" i="1"/>
  <c r="IU251" i="1"/>
  <c r="IU238" i="1"/>
  <c r="IU226" i="1"/>
  <c r="IU212" i="1"/>
  <c r="IU197" i="1"/>
  <c r="IU185" i="1"/>
  <c r="IU173" i="1"/>
  <c r="IU160" i="1"/>
  <c r="IU149" i="1"/>
  <c r="IU137" i="1"/>
  <c r="IU124" i="1"/>
  <c r="IU109" i="1"/>
  <c r="IU96" i="1"/>
  <c r="IU83" i="1"/>
  <c r="IU70" i="1"/>
  <c r="IU57" i="1"/>
  <c r="IU45" i="1"/>
  <c r="IU34" i="1"/>
  <c r="IU22" i="1"/>
  <c r="IU9" i="1"/>
  <c r="IZ318" i="1"/>
  <c r="IZ305" i="1"/>
  <c r="IZ292" i="1"/>
  <c r="IZ280" i="1"/>
  <c r="IZ269" i="1"/>
  <c r="IZ253" i="1"/>
  <c r="IZ240" i="1"/>
  <c r="IZ228" i="1"/>
  <c r="IZ214" i="1"/>
  <c r="IZ199" i="1"/>
  <c r="IZ187" i="1"/>
  <c r="IZ175" i="1"/>
  <c r="IZ162" i="1"/>
  <c r="IZ151" i="1"/>
  <c r="IZ139" i="1"/>
  <c r="IZ126" i="1"/>
  <c r="IZ111" i="1"/>
  <c r="IZ98" i="1"/>
  <c r="IZ85" i="1"/>
  <c r="IZ72" i="1"/>
  <c r="IZ59" i="1"/>
  <c r="IZ47" i="1"/>
  <c r="IZ36" i="1"/>
  <c r="IZ24" i="1"/>
  <c r="IZ11" i="1"/>
  <c r="IZ138" i="1"/>
  <c r="IZ125" i="1"/>
  <c r="IZ110" i="1"/>
  <c r="IZ97" i="1"/>
  <c r="IZ84" i="1"/>
  <c r="IZ71" i="1"/>
  <c r="IZ58" i="1"/>
  <c r="IZ46" i="1"/>
  <c r="IZ35" i="1"/>
  <c r="IZ23" i="1"/>
  <c r="IZ10" i="1"/>
  <c r="HX82" i="1"/>
  <c r="HY63" i="1"/>
  <c r="IZ2" i="1"/>
  <c r="IZ316" i="1"/>
  <c r="IZ303" i="1"/>
  <c r="IZ290" i="1"/>
  <c r="IZ328" i="1"/>
  <c r="IZ315" i="1"/>
  <c r="IZ302" i="1"/>
  <c r="IZ289" i="1"/>
  <c r="IZ277" i="1"/>
  <c r="IZ264" i="1"/>
  <c r="IZ250" i="1"/>
  <c r="IZ237" i="1"/>
  <c r="IZ225" i="1"/>
  <c r="IZ211" i="1"/>
  <c r="IZ196" i="1"/>
  <c r="IZ184" i="1"/>
  <c r="IZ172" i="1"/>
  <c r="IZ159" i="1"/>
  <c r="IZ148" i="1"/>
  <c r="IZ135" i="1"/>
  <c r="IZ123" i="1"/>
  <c r="IZ108" i="1"/>
  <c r="IZ95" i="1"/>
  <c r="IZ82" i="1"/>
  <c r="IZ69" i="1"/>
  <c r="IZ56" i="1"/>
  <c r="IZ68" i="1"/>
  <c r="IZ33" i="1"/>
  <c r="IZ20" i="1"/>
  <c r="IZ8" i="1"/>
  <c r="IZ327" i="1"/>
  <c r="IZ314" i="1"/>
  <c r="IZ301" i="1"/>
  <c r="IZ288" i="1"/>
  <c r="IZ276" i="1"/>
  <c r="IZ262" i="1"/>
  <c r="IZ249" i="1"/>
  <c r="IZ236" i="1"/>
  <c r="IZ224" i="1"/>
  <c r="IZ210" i="1"/>
  <c r="IZ195" i="1"/>
  <c r="IZ183" i="1"/>
  <c r="IZ171" i="1"/>
  <c r="IZ158" i="1"/>
  <c r="IZ147" i="1"/>
  <c r="IZ134" i="1"/>
  <c r="IZ122" i="1"/>
  <c r="IZ107" i="1"/>
  <c r="IZ94" i="1"/>
  <c r="IZ81" i="1"/>
  <c r="IZ67" i="1"/>
  <c r="IZ55" i="1"/>
  <c r="IZ44" i="1"/>
  <c r="IZ32" i="1"/>
  <c r="IZ19" i="1"/>
  <c r="IZ7" i="1"/>
  <c r="IU323" i="1"/>
  <c r="IU311" i="1"/>
  <c r="IU298" i="1"/>
  <c r="IU285" i="1"/>
  <c r="IU274" i="1"/>
  <c r="IU259" i="1"/>
  <c r="IU245" i="1"/>
  <c r="IU233" i="1"/>
  <c r="IU219" i="1"/>
  <c r="IU207" i="1"/>
  <c r="IU192" i="1"/>
  <c r="IU181" i="1"/>
  <c r="IU168" i="1"/>
  <c r="IU156" i="1"/>
  <c r="IU144" i="1"/>
  <c r="IU131" i="1"/>
  <c r="IU119" i="1"/>
  <c r="IU103" i="1"/>
  <c r="IU90" i="1"/>
  <c r="IU78" i="1"/>
  <c r="IU64" i="1"/>
  <c r="IU52" i="1"/>
  <c r="IU41" i="1"/>
  <c r="IU29" i="1"/>
  <c r="IU16" i="1"/>
  <c r="IU4" i="1"/>
  <c r="IZ326" i="1"/>
  <c r="IZ313" i="1"/>
  <c r="IZ300" i="1"/>
  <c r="IZ287" i="1"/>
  <c r="IZ21" i="1"/>
  <c r="IZ261" i="1"/>
  <c r="IZ248" i="1"/>
  <c r="IZ235" i="1"/>
  <c r="IZ223" i="1"/>
  <c r="IZ209" i="1"/>
  <c r="IZ194" i="1"/>
  <c r="IZ182" i="1"/>
  <c r="IZ170" i="1"/>
  <c r="IZ73" i="1"/>
  <c r="IZ146" i="1"/>
  <c r="IZ133" i="1"/>
  <c r="IZ121" i="1"/>
  <c r="IZ106" i="1"/>
  <c r="IZ93" i="1"/>
  <c r="IZ80" i="1"/>
  <c r="IZ66" i="1"/>
  <c r="IZ54" i="1"/>
  <c r="IZ114" i="1"/>
  <c r="IZ31" i="1"/>
  <c r="IZ18" i="1"/>
  <c r="IZ6" i="1"/>
  <c r="IU322" i="1"/>
  <c r="IU310" i="1"/>
  <c r="IU220" i="1"/>
  <c r="IU284" i="1"/>
  <c r="IU273" i="1"/>
  <c r="IU258" i="1"/>
  <c r="IU244" i="1"/>
  <c r="IU232" i="1"/>
  <c r="IU218" i="1"/>
  <c r="IU324" i="1"/>
  <c r="IU191" i="1"/>
  <c r="IU180" i="1"/>
  <c r="IU167" i="1"/>
  <c r="IU155" i="1"/>
  <c r="IU143" i="1"/>
  <c r="IU130" i="1"/>
  <c r="IU118" i="1"/>
  <c r="IU102" i="1"/>
  <c r="IU89" i="1"/>
  <c r="IU77" i="1"/>
  <c r="IU63" i="1"/>
  <c r="IU51" i="1"/>
  <c r="IU40" i="1"/>
  <c r="IU28" i="1"/>
  <c r="IU15" i="1"/>
  <c r="IU3" i="1"/>
  <c r="HW325" i="1"/>
  <c r="HX319" i="1"/>
  <c r="HY314" i="1"/>
  <c r="HW312" i="1"/>
  <c r="HX306" i="1"/>
  <c r="HY301" i="1"/>
  <c r="HW299" i="1"/>
  <c r="HX293" i="1"/>
  <c r="HY288" i="1"/>
  <c r="HW286" i="1"/>
  <c r="HX281" i="1"/>
  <c r="HY276" i="1"/>
  <c r="HW275" i="1"/>
  <c r="HX270" i="1"/>
  <c r="HY262" i="1"/>
  <c r="HW260" i="1"/>
  <c r="HX254" i="1"/>
  <c r="HY249" i="1"/>
  <c r="HW247" i="1"/>
  <c r="HX241" i="1"/>
  <c r="HY236" i="1"/>
  <c r="HW234" i="1"/>
  <c r="HX229" i="1"/>
  <c r="HY224" i="1"/>
  <c r="HW221" i="1"/>
  <c r="HX215" i="1"/>
  <c r="HY210" i="1"/>
  <c r="HW296" i="1"/>
  <c r="HX201" i="1"/>
  <c r="HY195" i="1"/>
  <c r="HW193" i="1"/>
  <c r="HX188" i="1"/>
  <c r="HY183" i="1"/>
  <c r="HW206" i="1"/>
  <c r="HX176" i="1"/>
  <c r="HY171" i="1"/>
  <c r="HW169" i="1"/>
  <c r="HY158" i="1"/>
  <c r="HW157" i="1"/>
  <c r="HY147" i="1"/>
  <c r="IC117" i="1"/>
  <c r="HW279" i="1"/>
  <c r="HX275" i="1"/>
  <c r="HY270" i="1"/>
  <c r="HW268" i="1"/>
  <c r="HX260" i="1"/>
  <c r="HY254" i="1"/>
  <c r="HW252" i="1"/>
  <c r="HX247" i="1"/>
  <c r="HY241" i="1"/>
  <c r="HW239" i="1"/>
  <c r="HX234" i="1"/>
  <c r="HY229" i="1"/>
  <c r="HY215" i="1"/>
  <c r="HW213" i="1"/>
  <c r="HX296" i="1"/>
  <c r="HY201" i="1"/>
  <c r="HW198" i="1"/>
  <c r="HX193" i="1"/>
  <c r="HY188" i="1"/>
  <c r="HW186" i="1"/>
  <c r="HX206" i="1"/>
  <c r="HY176" i="1"/>
  <c r="HW174" i="1"/>
  <c r="HX169" i="1"/>
  <c r="HY163" i="1"/>
  <c r="HW161" i="1"/>
  <c r="HX157" i="1"/>
  <c r="HY152" i="1"/>
  <c r="HW150" i="1"/>
  <c r="HX145" i="1"/>
  <c r="HY140" i="1"/>
  <c r="HW138" i="1"/>
  <c r="HX132" i="1"/>
  <c r="IC120" i="1"/>
  <c r="ID115" i="1"/>
  <c r="ID99" i="1"/>
  <c r="HX79" i="1"/>
  <c r="IC65" i="1"/>
  <c r="HY60" i="1"/>
  <c r="HX53" i="1"/>
  <c r="IC30" i="1"/>
  <c r="HX17" i="1"/>
  <c r="HW145" i="1"/>
  <c r="HX140" i="1"/>
  <c r="HY134" i="1"/>
  <c r="HW132" i="1"/>
  <c r="ID101" i="1"/>
  <c r="HY316" i="1"/>
  <c r="HW314" i="1"/>
  <c r="HX308" i="1"/>
  <c r="HX295" i="1"/>
  <c r="HX283" i="1"/>
  <c r="HY278" i="1"/>
  <c r="HW276" i="1"/>
  <c r="HX272" i="1"/>
  <c r="HX257" i="1"/>
  <c r="HY251" i="1"/>
  <c r="HW249" i="1"/>
  <c r="HX243" i="1"/>
  <c r="HW236" i="1"/>
  <c r="HX231" i="1"/>
  <c r="HY226" i="1"/>
  <c r="HW224" i="1"/>
  <c r="HX217" i="1"/>
  <c r="HY212" i="1"/>
  <c r="HW210" i="1"/>
  <c r="HX204" i="1"/>
  <c r="HY197" i="1"/>
  <c r="HW195" i="1"/>
  <c r="HX190" i="1"/>
  <c r="HY185" i="1"/>
  <c r="HX179" i="1"/>
  <c r="HY173" i="1"/>
  <c r="HW171" i="1"/>
  <c r="IC62" i="1"/>
  <c r="ID17" i="1"/>
  <c r="HX182" i="1"/>
  <c r="HV181" i="1"/>
  <c r="HY178" i="1"/>
  <c r="HW175" i="1"/>
  <c r="HX170" i="1"/>
  <c r="HV168" i="1"/>
  <c r="HY164" i="1"/>
  <c r="HW162" i="1"/>
  <c r="HX73" i="1"/>
  <c r="HV156" i="1"/>
  <c r="HY153" i="1"/>
  <c r="HW151" i="1"/>
  <c r="HX146" i="1"/>
  <c r="HV144" i="1"/>
  <c r="HY141" i="1"/>
  <c r="HW139" i="1"/>
  <c r="HX133" i="1"/>
  <c r="HV131" i="1"/>
  <c r="HY128" i="1"/>
  <c r="HW126" i="1"/>
  <c r="HX121" i="1"/>
  <c r="ID68" i="1"/>
  <c r="HX282" i="1"/>
  <c r="HY277" i="1"/>
  <c r="HW21" i="1"/>
  <c r="HX271" i="1"/>
  <c r="HY264" i="1"/>
  <c r="HW261" i="1"/>
  <c r="HX255" i="1"/>
  <c r="HX310" i="1"/>
  <c r="HX273" i="1"/>
  <c r="HX232" i="1"/>
  <c r="HX191" i="1"/>
  <c r="HX323" i="1"/>
  <c r="HY318" i="1"/>
  <c r="HW316" i="1"/>
  <c r="HX311" i="1"/>
  <c r="IA308" i="1"/>
  <c r="HY305" i="1"/>
  <c r="HW303" i="1"/>
  <c r="HX298" i="1"/>
  <c r="HY292" i="1"/>
  <c r="HW290" i="1"/>
  <c r="HX285" i="1"/>
  <c r="IA283" i="1"/>
  <c r="HY280" i="1"/>
  <c r="HW278" i="1"/>
  <c r="HX274" i="1"/>
  <c r="HY269" i="1"/>
  <c r="HW267" i="1"/>
  <c r="HX259" i="1"/>
  <c r="HY253" i="1"/>
  <c r="HW251" i="1"/>
  <c r="HX245" i="1"/>
  <c r="HY240" i="1"/>
  <c r="HW238" i="1"/>
  <c r="HX233" i="1"/>
  <c r="HY228" i="1"/>
  <c r="HW226" i="1"/>
  <c r="HX219" i="1"/>
  <c r="HY214" i="1"/>
  <c r="HW212" i="1"/>
  <c r="HX207" i="1"/>
  <c r="HY199" i="1"/>
  <c r="HW197" i="1"/>
  <c r="HX192" i="1"/>
  <c r="HY187" i="1"/>
  <c r="HW185" i="1"/>
  <c r="HX181" i="1"/>
  <c r="HY175" i="1"/>
  <c r="HW173" i="1"/>
  <c r="HX168" i="1"/>
  <c r="HY162" i="1"/>
  <c r="HW160" i="1"/>
  <c r="HX156" i="1"/>
  <c r="IA154" i="1"/>
  <c r="HY151" i="1"/>
  <c r="HW149" i="1"/>
  <c r="HX144" i="1"/>
  <c r="HY139" i="1"/>
  <c r="HW137" i="1"/>
  <c r="HX131" i="1"/>
  <c r="IA129" i="1"/>
  <c r="HY126" i="1"/>
  <c r="HW124" i="1"/>
  <c r="IC103" i="1"/>
  <c r="IC78" i="1"/>
  <c r="IA76" i="1"/>
  <c r="IC64" i="1"/>
  <c r="IA62" i="1"/>
  <c r="IC52" i="1"/>
  <c r="IA50" i="1"/>
  <c r="IC41" i="1"/>
  <c r="IA39" i="1"/>
  <c r="IC29" i="1"/>
  <c r="IA27" i="1"/>
  <c r="IC16" i="1"/>
  <c r="IA14" i="1"/>
  <c r="IC4" i="1"/>
  <c r="HX72" i="1"/>
  <c r="HX59" i="1"/>
  <c r="HX47" i="1"/>
  <c r="HX36" i="1"/>
  <c r="HX107" i="1"/>
  <c r="HY328" i="1"/>
  <c r="HW326" i="1"/>
  <c r="HX320" i="1"/>
  <c r="HY315" i="1"/>
  <c r="HW313" i="1"/>
  <c r="HX307" i="1"/>
  <c r="HY302" i="1"/>
  <c r="HW300" i="1"/>
  <c r="HX294" i="1"/>
  <c r="HY289" i="1"/>
  <c r="HW287" i="1"/>
  <c r="HY250" i="1"/>
  <c r="HW248" i="1"/>
  <c r="HX242" i="1"/>
  <c r="HY237" i="1"/>
  <c r="HW235" i="1"/>
  <c r="HX230" i="1"/>
  <c r="HY225" i="1"/>
  <c r="HW223" i="1"/>
  <c r="HX216" i="1"/>
  <c r="HY211" i="1"/>
  <c r="HW209" i="1"/>
  <c r="HX203" i="1"/>
  <c r="HY196" i="1"/>
  <c r="HW194" i="1"/>
  <c r="HX189" i="1"/>
  <c r="HX178" i="1"/>
  <c r="HX153" i="1"/>
  <c r="HX141" i="1"/>
  <c r="IC79" i="1"/>
  <c r="HY284" i="1"/>
  <c r="HW282" i="1"/>
  <c r="HX277" i="1"/>
  <c r="HY273" i="1"/>
  <c r="HY258" i="1"/>
  <c r="ID65" i="1"/>
  <c r="HX84" i="1"/>
  <c r="HB255" i="1"/>
  <c r="ID63" i="1"/>
  <c r="HX67" i="1"/>
  <c r="HY5" i="1"/>
  <c r="HX64" i="1"/>
  <c r="HX325" i="1"/>
  <c r="HY319" i="1"/>
  <c r="HW317" i="1"/>
  <c r="HX312" i="1"/>
  <c r="HY306" i="1"/>
  <c r="HW304" i="1"/>
  <c r="HX299" i="1"/>
  <c r="HY293" i="1"/>
  <c r="HW291" i="1"/>
  <c r="HX286" i="1"/>
  <c r="HY281" i="1"/>
  <c r="HW227" i="1"/>
  <c r="HX221" i="1"/>
  <c r="IC104" i="1"/>
  <c r="HX91" i="1"/>
  <c r="HX42" i="1"/>
  <c r="ID50" i="1"/>
  <c r="HX127" i="1"/>
  <c r="HY122" i="1"/>
  <c r="IA247" i="1"/>
  <c r="ID42" i="1"/>
  <c r="HW201" i="1"/>
  <c r="IA221" i="1"/>
  <c r="ID27" i="1"/>
  <c r="HX32" i="1"/>
  <c r="HY303" i="1"/>
  <c r="HW301" i="1"/>
  <c r="HY290" i="1"/>
  <c r="HW288" i="1"/>
  <c r="HY267" i="1"/>
  <c r="HW262" i="1"/>
  <c r="HY238" i="1"/>
  <c r="HW183" i="1"/>
  <c r="HX165" i="1"/>
  <c r="HY160" i="1"/>
  <c r="HW158" i="1"/>
  <c r="HX154" i="1"/>
  <c r="HY149" i="1"/>
  <c r="HW147" i="1"/>
  <c r="HX142" i="1"/>
  <c r="HY137" i="1"/>
  <c r="HW134" i="1"/>
  <c r="HX129" i="1"/>
  <c r="HY124" i="1"/>
  <c r="HW122" i="1"/>
  <c r="HX117" i="1"/>
  <c r="HY109" i="1"/>
  <c r="IC101" i="1"/>
  <c r="HY96" i="1"/>
  <c r="HX88" i="1"/>
  <c r="HY83" i="1"/>
  <c r="HX76" i="1"/>
  <c r="HY70" i="1"/>
  <c r="HX62" i="1"/>
  <c r="HY57" i="1"/>
  <c r="HX50" i="1"/>
  <c r="HX39" i="1"/>
  <c r="HX27" i="1"/>
  <c r="IC14" i="1"/>
  <c r="ID120" i="1"/>
  <c r="HX29" i="1"/>
  <c r="HZ191" i="1"/>
  <c r="HX328" i="1"/>
  <c r="IA326" i="1"/>
  <c r="HV326" i="1"/>
  <c r="HY322" i="1"/>
  <c r="HW320" i="1"/>
  <c r="IA313" i="1"/>
  <c r="HV313" i="1"/>
  <c r="IA300" i="1"/>
  <c r="HV300" i="1"/>
  <c r="IA287" i="1"/>
  <c r="HV287" i="1"/>
  <c r="IA21" i="1"/>
  <c r="HV21" i="1"/>
  <c r="IA261" i="1"/>
  <c r="HV261" i="1"/>
  <c r="IA248" i="1"/>
  <c r="HV248" i="1"/>
  <c r="IA235" i="1"/>
  <c r="HV235" i="1"/>
  <c r="IA223" i="1"/>
  <c r="HV223" i="1"/>
  <c r="IA209" i="1"/>
  <c r="HV209" i="1"/>
  <c r="IA194" i="1"/>
  <c r="HV194" i="1"/>
  <c r="IA182" i="1"/>
  <c r="HV182" i="1"/>
  <c r="IA170" i="1"/>
  <c r="HV170" i="1"/>
  <c r="IA73" i="1"/>
  <c r="HV73" i="1"/>
  <c r="IA146" i="1"/>
  <c r="HV146" i="1"/>
  <c r="IA133" i="1"/>
  <c r="HV133" i="1"/>
  <c r="IA121" i="1"/>
  <c r="HV121" i="1"/>
  <c r="IB116" i="1"/>
  <c r="HW116" i="1"/>
  <c r="HX108" i="1"/>
  <c r="IC108" i="1"/>
  <c r="IA106" i="1"/>
  <c r="HV106" i="1"/>
  <c r="HY102" i="1"/>
  <c r="ID102" i="1"/>
  <c r="IB100" i="1"/>
  <c r="HW100" i="1"/>
  <c r="HX95" i="1"/>
  <c r="IC95" i="1"/>
  <c r="IA93" i="1"/>
  <c r="HV93" i="1"/>
  <c r="HY89" i="1"/>
  <c r="ID89" i="1"/>
  <c r="IB87" i="1"/>
  <c r="HW87" i="1"/>
  <c r="IA80" i="1"/>
  <c r="HV80" i="1"/>
  <c r="HY77" i="1"/>
  <c r="ID77" i="1"/>
  <c r="IB75" i="1"/>
  <c r="HW75" i="1"/>
  <c r="HX69" i="1"/>
  <c r="IC69" i="1"/>
  <c r="IA66" i="1"/>
  <c r="HV66" i="1"/>
  <c r="IB61" i="1"/>
  <c r="HW61" i="1"/>
  <c r="HX56" i="1"/>
  <c r="IC56" i="1"/>
  <c r="IA54" i="1"/>
  <c r="HV54" i="1"/>
  <c r="HY51" i="1"/>
  <c r="ID51" i="1"/>
  <c r="IB49" i="1"/>
  <c r="HW49" i="1"/>
  <c r="HX68" i="1"/>
  <c r="IC68" i="1"/>
  <c r="IA114" i="1"/>
  <c r="HV114" i="1"/>
  <c r="ID40" i="1"/>
  <c r="HY40" i="1"/>
  <c r="IB38" i="1"/>
  <c r="HW38" i="1"/>
  <c r="HX33" i="1"/>
  <c r="IC33" i="1"/>
  <c r="IA31" i="1"/>
  <c r="HV31" i="1"/>
  <c r="ID28" i="1"/>
  <c r="HY28" i="1"/>
  <c r="IB26" i="1"/>
  <c r="HW26" i="1"/>
  <c r="HX20" i="1"/>
  <c r="IC20" i="1"/>
  <c r="IA18" i="1"/>
  <c r="HV18" i="1"/>
  <c r="ID15" i="1"/>
  <c r="HY15" i="1"/>
  <c r="IB13" i="1"/>
  <c r="HW13" i="1"/>
  <c r="HX8" i="1"/>
  <c r="IC8" i="1"/>
  <c r="IA6" i="1"/>
  <c r="HV6" i="1"/>
  <c r="ID3" i="1"/>
  <c r="HY3" i="1"/>
  <c r="IC82" i="1"/>
  <c r="HW328" i="1"/>
  <c r="HY317" i="1"/>
  <c r="HW315" i="1"/>
  <c r="HY304" i="1"/>
  <c r="HW302" i="1"/>
  <c r="HY291" i="1"/>
  <c r="HW289" i="1"/>
  <c r="HY279" i="1"/>
  <c r="HW277" i="1"/>
  <c r="HY268" i="1"/>
  <c r="HW264" i="1"/>
  <c r="HY252" i="1"/>
  <c r="HW250" i="1"/>
  <c r="HY239" i="1"/>
  <c r="HW237" i="1"/>
  <c r="HY227" i="1"/>
  <c r="HW225" i="1"/>
  <c r="HY213" i="1"/>
  <c r="HW211" i="1"/>
  <c r="HY198" i="1"/>
  <c r="HW196" i="1"/>
  <c r="IA328" i="1"/>
  <c r="HV328" i="1"/>
  <c r="HX322" i="1"/>
  <c r="HX284" i="1"/>
  <c r="HX244" i="1"/>
  <c r="HX324" i="1"/>
  <c r="HX164" i="1"/>
  <c r="HX327" i="1"/>
  <c r="HV325" i="1"/>
  <c r="IA325" i="1"/>
  <c r="HW327" i="1"/>
  <c r="HX321" i="1"/>
  <c r="IA319" i="1"/>
  <c r="HV319" i="1"/>
  <c r="IA306" i="1"/>
  <c r="HV306" i="1"/>
  <c r="IA293" i="1"/>
  <c r="HV293" i="1"/>
  <c r="IA281" i="1"/>
  <c r="HV281" i="1"/>
  <c r="IA270" i="1"/>
  <c r="HV270" i="1"/>
  <c r="IA254" i="1"/>
  <c r="HV254" i="1"/>
  <c r="IA241" i="1"/>
  <c r="HV241" i="1"/>
  <c r="IA229" i="1"/>
  <c r="HV229" i="1"/>
  <c r="IA215" i="1"/>
  <c r="HV215" i="1"/>
  <c r="IA201" i="1"/>
  <c r="HV201" i="1"/>
  <c r="IA188" i="1"/>
  <c r="HV188" i="1"/>
  <c r="IA176" i="1"/>
  <c r="HV176" i="1"/>
  <c r="IA327" i="1"/>
  <c r="HV327" i="1"/>
  <c r="ID118" i="1"/>
  <c r="HX316" i="1"/>
  <c r="HX220" i="1"/>
  <c r="HX278" i="1"/>
  <c r="HX258" i="1"/>
  <c r="HX218" i="1"/>
  <c r="HX128" i="1"/>
  <c r="HV308" i="1"/>
  <c r="IA321" i="1"/>
  <c r="HV321" i="1"/>
  <c r="IA295" i="1"/>
  <c r="HV295" i="1"/>
  <c r="IA272" i="1"/>
  <c r="HV272" i="1"/>
  <c r="IA257" i="1"/>
  <c r="HV257" i="1"/>
  <c r="IA243" i="1"/>
  <c r="HV243" i="1"/>
  <c r="IA231" i="1"/>
  <c r="HV231" i="1"/>
  <c r="IA217" i="1"/>
  <c r="HV217" i="1"/>
  <c r="IA204" i="1"/>
  <c r="HV204" i="1"/>
  <c r="IA190" i="1"/>
  <c r="HV190" i="1"/>
  <c r="IA179" i="1"/>
  <c r="HV179" i="1"/>
  <c r="IA165" i="1"/>
  <c r="HV165" i="1"/>
  <c r="IA142" i="1"/>
  <c r="HV142" i="1"/>
  <c r="HZ133" i="1"/>
  <c r="HZ121" i="1"/>
  <c r="IC119" i="1"/>
  <c r="HX119" i="1"/>
  <c r="IA117" i="1"/>
  <c r="HV117" i="1"/>
  <c r="ID111" i="1"/>
  <c r="HY111" i="1"/>
  <c r="IB109" i="1"/>
  <c r="HW109" i="1"/>
  <c r="IA101" i="1"/>
  <c r="HV101" i="1"/>
  <c r="ID98" i="1"/>
  <c r="HY98" i="1"/>
  <c r="IB96" i="1"/>
  <c r="HW96" i="1"/>
  <c r="IC90" i="1"/>
  <c r="HX90" i="1"/>
  <c r="IA88" i="1"/>
  <c r="HV88" i="1"/>
  <c r="ID85" i="1"/>
  <c r="HY85" i="1"/>
  <c r="IB83" i="1"/>
  <c r="HW83" i="1"/>
  <c r="HV283" i="1"/>
  <c r="IA2" i="1"/>
  <c r="HV2" i="1"/>
  <c r="HY326" i="1"/>
  <c r="IA323" i="1"/>
  <c r="HW323" i="1"/>
  <c r="HX318" i="1"/>
  <c r="HY313" i="1"/>
  <c r="HW311" i="1"/>
  <c r="HX305" i="1"/>
  <c r="HY300" i="1"/>
  <c r="HW298" i="1"/>
  <c r="HX292" i="1"/>
  <c r="HY287" i="1"/>
  <c r="HW285" i="1"/>
  <c r="HX280" i="1"/>
  <c r="HY21" i="1"/>
  <c r="HW274" i="1"/>
  <c r="HX269" i="1"/>
  <c r="HY261" i="1"/>
  <c r="HW259" i="1"/>
  <c r="HZ255" i="1"/>
  <c r="HX253" i="1"/>
  <c r="HY248" i="1"/>
  <c r="HW245" i="1"/>
  <c r="HX240" i="1"/>
  <c r="HY235" i="1"/>
  <c r="HW233" i="1"/>
  <c r="HX228" i="1"/>
  <c r="HY223" i="1"/>
  <c r="HW219" i="1"/>
  <c r="HX214" i="1"/>
  <c r="HY209" i="1"/>
  <c r="HW207" i="1"/>
  <c r="HX199" i="1"/>
  <c r="HY194" i="1"/>
  <c r="HW192" i="1"/>
  <c r="HX187" i="1"/>
  <c r="HX175" i="1"/>
  <c r="HX162" i="1"/>
  <c r="HX151" i="1"/>
  <c r="HX139" i="1"/>
  <c r="HX126" i="1"/>
  <c r="HX111" i="1"/>
  <c r="HX98" i="1"/>
  <c r="HX85" i="1"/>
  <c r="HV154" i="1"/>
  <c r="IA119" i="1"/>
  <c r="HV119" i="1"/>
  <c r="ID116" i="1"/>
  <c r="HY116" i="1"/>
  <c r="IB111" i="1"/>
  <c r="HW111" i="1"/>
  <c r="IC106" i="1"/>
  <c r="HX106" i="1"/>
  <c r="IA103" i="1"/>
  <c r="HV103" i="1"/>
  <c r="ID100" i="1"/>
  <c r="HY100" i="1"/>
  <c r="IB98" i="1"/>
  <c r="HW98" i="1"/>
  <c r="IC93" i="1"/>
  <c r="HX93" i="1"/>
  <c r="IA90" i="1"/>
  <c r="HV90" i="1"/>
  <c r="ID87" i="1"/>
  <c r="HY87" i="1"/>
  <c r="IB85" i="1"/>
  <c r="HW85" i="1"/>
  <c r="IC80" i="1"/>
  <c r="HX80" i="1"/>
  <c r="IA78" i="1"/>
  <c r="HV78" i="1"/>
  <c r="ID75" i="1"/>
  <c r="HY75" i="1"/>
  <c r="IB72" i="1"/>
  <c r="HW72" i="1"/>
  <c r="IC66" i="1"/>
  <c r="HX66" i="1"/>
  <c r="IA64" i="1"/>
  <c r="HV64" i="1"/>
  <c r="ID61" i="1"/>
  <c r="HY61" i="1"/>
  <c r="IB59" i="1"/>
  <c r="HW59" i="1"/>
  <c r="IC54" i="1"/>
  <c r="HX54" i="1"/>
  <c r="IA52" i="1"/>
  <c r="HV52" i="1"/>
  <c r="ID49" i="1"/>
  <c r="HY49" i="1"/>
  <c r="IB47" i="1"/>
  <c r="HW47" i="1"/>
  <c r="IC114" i="1"/>
  <c r="HX114" i="1"/>
  <c r="IA41" i="1"/>
  <c r="HV41" i="1"/>
  <c r="ID38" i="1"/>
  <c r="HY38" i="1"/>
  <c r="IB36" i="1"/>
  <c r="HW36" i="1"/>
  <c r="IC31" i="1"/>
  <c r="HX31" i="1"/>
  <c r="IA29" i="1"/>
  <c r="HV29" i="1"/>
  <c r="ID26" i="1"/>
  <c r="HY26" i="1"/>
  <c r="IB24" i="1"/>
  <c r="HW24" i="1"/>
  <c r="IC18" i="1"/>
  <c r="HX18" i="1"/>
  <c r="IA16" i="1"/>
  <c r="HV16" i="1"/>
  <c r="ID13" i="1"/>
  <c r="HY13" i="1"/>
  <c r="IB11" i="1"/>
  <c r="HW11" i="1"/>
  <c r="IC6" i="1"/>
  <c r="HX6" i="1"/>
  <c r="IA4" i="1"/>
  <c r="HV4" i="1"/>
  <c r="HX103" i="1"/>
  <c r="HV129" i="1"/>
  <c r="IA318" i="1"/>
  <c r="HV318" i="1"/>
  <c r="IA305" i="1"/>
  <c r="HV305" i="1"/>
  <c r="IA292" i="1"/>
  <c r="HV292" i="1"/>
  <c r="IA280" i="1"/>
  <c r="HV280" i="1"/>
  <c r="IA269" i="1"/>
  <c r="HV269" i="1"/>
  <c r="IA253" i="1"/>
  <c r="HV253" i="1"/>
  <c r="IA240" i="1"/>
  <c r="HV240" i="1"/>
  <c r="IA228" i="1"/>
  <c r="HV228" i="1"/>
  <c r="IA214" i="1"/>
  <c r="HV214" i="1"/>
  <c r="IA199" i="1"/>
  <c r="HV199" i="1"/>
  <c r="IA187" i="1"/>
  <c r="HV187" i="1"/>
  <c r="HY184" i="1"/>
  <c r="HW182" i="1"/>
  <c r="IA175" i="1"/>
  <c r="HV175" i="1"/>
  <c r="HY172" i="1"/>
  <c r="HW170" i="1"/>
  <c r="IA162" i="1"/>
  <c r="HV162" i="1"/>
  <c r="HY159" i="1"/>
  <c r="HW73" i="1"/>
  <c r="IA151" i="1"/>
  <c r="HV151" i="1"/>
  <c r="HY148" i="1"/>
  <c r="HW146" i="1"/>
  <c r="IA139" i="1"/>
  <c r="HV139" i="1"/>
  <c r="HY135" i="1"/>
  <c r="HW133" i="1"/>
  <c r="IA126" i="1"/>
  <c r="HV126" i="1"/>
  <c r="HY123" i="1"/>
  <c r="HW121" i="1"/>
  <c r="IC116" i="1"/>
  <c r="IA111" i="1"/>
  <c r="HV111" i="1"/>
  <c r="HY108" i="1"/>
  <c r="IB106" i="1"/>
  <c r="HW106" i="1"/>
  <c r="IC100" i="1"/>
  <c r="IA98" i="1"/>
  <c r="HV98" i="1"/>
  <c r="HY95" i="1"/>
  <c r="IB93" i="1"/>
  <c r="HW93" i="1"/>
  <c r="IC87" i="1"/>
  <c r="IA85" i="1"/>
  <c r="HV85" i="1"/>
  <c r="HY82" i="1"/>
  <c r="IB80" i="1"/>
  <c r="HW80" i="1"/>
  <c r="IC75" i="1"/>
  <c r="IA72" i="1"/>
  <c r="HV72" i="1"/>
  <c r="HY69" i="1"/>
  <c r="IB66" i="1"/>
  <c r="HW66" i="1"/>
  <c r="IC61" i="1"/>
  <c r="IA59" i="1"/>
  <c r="HV59" i="1"/>
  <c r="HY56" i="1"/>
  <c r="IB54" i="1"/>
  <c r="HW54" i="1"/>
  <c r="IC49" i="1"/>
  <c r="IA47" i="1"/>
  <c r="HV47" i="1"/>
  <c r="HY68" i="1"/>
  <c r="IB114" i="1"/>
  <c r="HW114" i="1"/>
  <c r="IC38" i="1"/>
  <c r="IA36" i="1"/>
  <c r="HV36" i="1"/>
  <c r="HY33" i="1"/>
  <c r="IB31" i="1"/>
  <c r="HW31" i="1"/>
  <c r="IC26" i="1"/>
  <c r="IA24" i="1"/>
  <c r="HV24" i="1"/>
  <c r="HY20" i="1"/>
  <c r="IB18" i="1"/>
  <c r="HW18" i="1"/>
  <c r="IC13" i="1"/>
  <c r="IA11" i="1"/>
  <c r="HV11" i="1"/>
  <c r="HY8" i="1"/>
  <c r="IB6" i="1"/>
  <c r="HW6" i="1"/>
  <c r="IA234" i="1"/>
  <c r="ID117" i="1"/>
  <c r="ID96" i="1"/>
  <c r="ID79" i="1"/>
  <c r="ID62" i="1"/>
  <c r="HX104" i="1"/>
  <c r="HX65" i="1"/>
  <c r="HX30" i="1"/>
  <c r="IA320" i="1"/>
  <c r="HV320" i="1"/>
  <c r="IA307" i="1"/>
  <c r="HV307" i="1"/>
  <c r="IA294" i="1"/>
  <c r="HV294" i="1"/>
  <c r="IA282" i="1"/>
  <c r="HV282" i="1"/>
  <c r="IA271" i="1"/>
  <c r="HV271" i="1"/>
  <c r="IA255" i="1"/>
  <c r="HV255" i="1"/>
  <c r="IA242" i="1"/>
  <c r="HV242" i="1"/>
  <c r="IA230" i="1"/>
  <c r="HV230" i="1"/>
  <c r="IA216" i="1"/>
  <c r="HV216" i="1"/>
  <c r="IA203" i="1"/>
  <c r="HV203" i="1"/>
  <c r="IA189" i="1"/>
  <c r="HV189" i="1"/>
  <c r="HY186" i="1"/>
  <c r="HW184" i="1"/>
  <c r="HX180" i="1"/>
  <c r="IA178" i="1"/>
  <c r="HV178" i="1"/>
  <c r="HY174" i="1"/>
  <c r="HW172" i="1"/>
  <c r="HX167" i="1"/>
  <c r="IA164" i="1"/>
  <c r="HV164" i="1"/>
  <c r="HY161" i="1"/>
  <c r="HW159" i="1"/>
  <c r="HX155" i="1"/>
  <c r="IA153" i="1"/>
  <c r="HV153" i="1"/>
  <c r="HY150" i="1"/>
  <c r="HW148" i="1"/>
  <c r="HX143" i="1"/>
  <c r="IA141" i="1"/>
  <c r="HV141" i="1"/>
  <c r="HY138" i="1"/>
  <c r="HW135" i="1"/>
  <c r="HX130" i="1"/>
  <c r="IA128" i="1"/>
  <c r="HV128" i="1"/>
  <c r="HY125" i="1"/>
  <c r="HW123" i="1"/>
  <c r="IC118" i="1"/>
  <c r="HX118" i="1"/>
  <c r="IA116" i="1"/>
  <c r="HV116" i="1"/>
  <c r="ID110" i="1"/>
  <c r="HY110" i="1"/>
  <c r="IB108" i="1"/>
  <c r="HW108" i="1"/>
  <c r="IC102" i="1"/>
  <c r="HX102" i="1"/>
  <c r="IA100" i="1"/>
  <c r="HV100" i="1"/>
  <c r="ID97" i="1"/>
  <c r="HY97" i="1"/>
  <c r="IB95" i="1"/>
  <c r="HW95" i="1"/>
  <c r="IC89" i="1"/>
  <c r="HX89" i="1"/>
  <c r="IA87" i="1"/>
  <c r="HV87" i="1"/>
  <c r="ID84" i="1"/>
  <c r="HY84" i="1"/>
  <c r="IB82" i="1"/>
  <c r="HW82" i="1"/>
  <c r="IC77" i="1"/>
  <c r="HX77" i="1"/>
  <c r="IA75" i="1"/>
  <c r="HV75" i="1"/>
  <c r="ID71" i="1"/>
  <c r="HY71" i="1"/>
  <c r="IB69" i="1"/>
  <c r="HW69" i="1"/>
  <c r="IC63" i="1"/>
  <c r="HX63" i="1"/>
  <c r="IA61" i="1"/>
  <c r="HV61" i="1"/>
  <c r="ID58" i="1"/>
  <c r="HY58" i="1"/>
  <c r="IB56" i="1"/>
  <c r="HW56" i="1"/>
  <c r="IC51" i="1"/>
  <c r="HX51" i="1"/>
  <c r="IA49" i="1"/>
  <c r="HV49" i="1"/>
  <c r="ID46" i="1"/>
  <c r="HY46" i="1"/>
  <c r="IB68" i="1"/>
  <c r="HW68" i="1"/>
  <c r="IC40" i="1"/>
  <c r="HX40" i="1"/>
  <c r="IA38" i="1"/>
  <c r="HV38" i="1"/>
  <c r="ID35" i="1"/>
  <c r="HY35" i="1"/>
  <c r="IB33" i="1"/>
  <c r="HW33" i="1"/>
  <c r="IC28" i="1"/>
  <c r="HX28" i="1"/>
  <c r="IA26" i="1"/>
  <c r="HV26" i="1"/>
  <c r="ID23" i="1"/>
  <c r="HY23" i="1"/>
  <c r="IB20" i="1"/>
  <c r="HW20" i="1"/>
  <c r="IC15" i="1"/>
  <c r="HX15" i="1"/>
  <c r="IA13" i="1"/>
  <c r="HV13" i="1"/>
  <c r="ID10" i="1"/>
  <c r="HY10" i="1"/>
  <c r="IB8" i="1"/>
  <c r="HW8" i="1"/>
  <c r="IC3" i="1"/>
  <c r="HX3" i="1"/>
  <c r="IA296" i="1"/>
  <c r="ID60" i="1"/>
  <c r="IC42" i="1"/>
  <c r="IC17" i="1"/>
  <c r="HX101" i="1"/>
  <c r="HX26" i="1"/>
  <c r="IA315" i="1"/>
  <c r="HV315" i="1"/>
  <c r="IA302" i="1"/>
  <c r="HV302" i="1"/>
  <c r="IA289" i="1"/>
  <c r="HV289" i="1"/>
  <c r="IA277" i="1"/>
  <c r="HV277" i="1"/>
  <c r="IA264" i="1"/>
  <c r="HV264" i="1"/>
  <c r="IA250" i="1"/>
  <c r="HV250" i="1"/>
  <c r="IA237" i="1"/>
  <c r="HV237" i="1"/>
  <c r="IA225" i="1"/>
  <c r="HV225" i="1"/>
  <c r="IA211" i="1"/>
  <c r="HV211" i="1"/>
  <c r="IA196" i="1"/>
  <c r="HV196" i="1"/>
  <c r="IA184" i="1"/>
  <c r="HV184" i="1"/>
  <c r="HW180" i="1"/>
  <c r="IA172" i="1"/>
  <c r="HV172" i="1"/>
  <c r="IA159" i="1"/>
  <c r="HV159" i="1"/>
  <c r="IA148" i="1"/>
  <c r="HV148" i="1"/>
  <c r="IA135" i="1"/>
  <c r="HV135" i="1"/>
  <c r="IA123" i="1"/>
  <c r="HV123" i="1"/>
  <c r="IB118" i="1"/>
  <c r="HW118" i="1"/>
  <c r="IA108" i="1"/>
  <c r="HV108" i="1"/>
  <c r="IB102" i="1"/>
  <c r="HW102" i="1"/>
  <c r="IA95" i="1"/>
  <c r="HV95" i="1"/>
  <c r="IB89" i="1"/>
  <c r="HW89" i="1"/>
  <c r="IA82" i="1"/>
  <c r="HV82" i="1"/>
  <c r="IB77" i="1"/>
  <c r="HW77" i="1"/>
  <c r="IA69" i="1"/>
  <c r="HV69" i="1"/>
  <c r="IB63" i="1"/>
  <c r="HW63" i="1"/>
  <c r="IC58" i="1"/>
  <c r="IA56" i="1"/>
  <c r="HV56" i="1"/>
  <c r="IB51" i="1"/>
  <c r="HW51" i="1"/>
  <c r="IC46" i="1"/>
  <c r="IA68" i="1"/>
  <c r="HV68" i="1"/>
  <c r="IB40" i="1"/>
  <c r="HW40" i="1"/>
  <c r="IC35" i="1"/>
  <c r="IA33" i="1"/>
  <c r="HV33" i="1"/>
  <c r="IB28" i="1"/>
  <c r="HW28" i="1"/>
  <c r="IA20" i="1"/>
  <c r="HV20" i="1"/>
  <c r="IB15" i="1"/>
  <c r="HW15" i="1"/>
  <c r="IA8" i="1"/>
  <c r="HV8" i="1"/>
  <c r="IB3" i="1"/>
  <c r="HW3" i="1"/>
  <c r="IA193" i="1"/>
  <c r="ID109" i="1"/>
  <c r="ID91" i="1"/>
  <c r="ID76" i="1"/>
  <c r="ID57" i="1"/>
  <c r="ID39" i="1"/>
  <c r="ID14" i="1"/>
  <c r="HX100" i="1"/>
  <c r="HX81" i="1"/>
  <c r="HX61" i="1"/>
  <c r="HX44" i="1"/>
  <c r="HX23" i="1"/>
  <c r="IA322" i="1"/>
  <c r="HV322" i="1"/>
  <c r="IA310" i="1"/>
  <c r="HV310" i="1"/>
  <c r="IA220" i="1"/>
  <c r="HV220" i="1"/>
  <c r="IA284" i="1"/>
  <c r="HV284" i="1"/>
  <c r="IA273" i="1"/>
  <c r="HV273" i="1"/>
  <c r="IA258" i="1"/>
  <c r="HV258" i="1"/>
  <c r="IA244" i="1"/>
  <c r="HV244" i="1"/>
  <c r="IA232" i="1"/>
  <c r="HV232" i="1"/>
  <c r="IA218" i="1"/>
  <c r="HV218" i="1"/>
  <c r="IA324" i="1"/>
  <c r="HV324" i="1"/>
  <c r="IA191" i="1"/>
  <c r="HV191" i="1"/>
  <c r="IA180" i="1"/>
  <c r="HV180" i="1"/>
  <c r="IA167" i="1"/>
  <c r="HV167" i="1"/>
  <c r="IA155" i="1"/>
  <c r="HV155" i="1"/>
  <c r="IA143" i="1"/>
  <c r="HV143" i="1"/>
  <c r="IA130" i="1"/>
  <c r="HV130" i="1"/>
  <c r="HY127" i="1"/>
  <c r="HW125" i="1"/>
  <c r="IA118" i="1"/>
  <c r="HV118" i="1"/>
  <c r="HY115" i="1"/>
  <c r="IB110" i="1"/>
  <c r="HW110" i="1"/>
  <c r="IA102" i="1"/>
  <c r="HV102" i="1"/>
  <c r="HY99" i="1"/>
  <c r="IB97" i="1"/>
  <c r="HW97" i="1"/>
  <c r="IA89" i="1"/>
  <c r="HV89" i="1"/>
  <c r="HY86" i="1"/>
  <c r="IB84" i="1"/>
  <c r="HW84" i="1"/>
  <c r="IA77" i="1"/>
  <c r="HV77" i="1"/>
  <c r="HY74" i="1"/>
  <c r="IB71" i="1"/>
  <c r="HW71" i="1"/>
  <c r="IA63" i="1"/>
  <c r="HV63" i="1"/>
  <c r="IB58" i="1"/>
  <c r="HW58" i="1"/>
  <c r="IA51" i="1"/>
  <c r="HV51" i="1"/>
  <c r="ID48" i="1"/>
  <c r="HY48" i="1"/>
  <c r="IB46" i="1"/>
  <c r="HW46" i="1"/>
  <c r="IA40" i="1"/>
  <c r="HV40" i="1"/>
  <c r="ID37" i="1"/>
  <c r="HY37" i="1"/>
  <c r="IB35" i="1"/>
  <c r="HW35" i="1"/>
  <c r="IA28" i="1"/>
  <c r="HV28" i="1"/>
  <c r="ID25" i="1"/>
  <c r="HY25" i="1"/>
  <c r="IB23" i="1"/>
  <c r="HW23" i="1"/>
  <c r="IA15" i="1"/>
  <c r="HV15" i="1"/>
  <c r="ID12" i="1"/>
  <c r="HY12" i="1"/>
  <c r="IB10" i="1"/>
  <c r="HW10" i="1"/>
  <c r="HX5" i="1"/>
  <c r="IA3" i="1"/>
  <c r="HV3" i="1"/>
  <c r="IA206" i="1"/>
  <c r="ID108" i="1"/>
  <c r="IC91" i="1"/>
  <c r="IC76" i="1"/>
  <c r="ID56" i="1"/>
  <c r="IC39" i="1"/>
  <c r="HX120" i="1"/>
  <c r="HX19" i="1"/>
  <c r="IA317" i="1"/>
  <c r="HV317" i="1"/>
  <c r="IA304" i="1"/>
  <c r="HV304" i="1"/>
  <c r="IA291" i="1"/>
  <c r="HV291" i="1"/>
  <c r="IA279" i="1"/>
  <c r="HV279" i="1"/>
  <c r="IA268" i="1"/>
  <c r="HV268" i="1"/>
  <c r="IA252" i="1"/>
  <c r="HV252" i="1"/>
  <c r="IA239" i="1"/>
  <c r="HV239" i="1"/>
  <c r="IA227" i="1"/>
  <c r="HV227" i="1"/>
  <c r="IA213" i="1"/>
  <c r="HV213" i="1"/>
  <c r="IA198" i="1"/>
  <c r="HV198" i="1"/>
  <c r="IA186" i="1"/>
  <c r="HV186" i="1"/>
  <c r="IA174" i="1"/>
  <c r="HV174" i="1"/>
  <c r="HX163" i="1"/>
  <c r="IA161" i="1"/>
  <c r="HV161" i="1"/>
  <c r="HX152" i="1"/>
  <c r="IA150" i="1"/>
  <c r="HV150" i="1"/>
  <c r="IA138" i="1"/>
  <c r="HV138" i="1"/>
  <c r="IA125" i="1"/>
  <c r="HV125" i="1"/>
  <c r="IB120" i="1"/>
  <c r="HW120" i="1"/>
  <c r="IC115" i="1"/>
  <c r="HX115" i="1"/>
  <c r="IA110" i="1"/>
  <c r="HV110" i="1"/>
  <c r="ID107" i="1"/>
  <c r="HY107" i="1"/>
  <c r="IB104" i="1"/>
  <c r="HW104" i="1"/>
  <c r="IC99" i="1"/>
  <c r="HX99" i="1"/>
  <c r="IA97" i="1"/>
  <c r="HV97" i="1"/>
  <c r="ID94" i="1"/>
  <c r="HY94" i="1"/>
  <c r="IB91" i="1"/>
  <c r="HW91" i="1"/>
  <c r="IC86" i="1"/>
  <c r="HX86" i="1"/>
  <c r="IA84" i="1"/>
  <c r="HV84" i="1"/>
  <c r="ID81" i="1"/>
  <c r="HY81" i="1"/>
  <c r="IB79" i="1"/>
  <c r="HW79" i="1"/>
  <c r="IC74" i="1"/>
  <c r="HX74" i="1"/>
  <c r="IA71" i="1"/>
  <c r="HV71" i="1"/>
  <c r="ID67" i="1"/>
  <c r="HY67" i="1"/>
  <c r="IB65" i="1"/>
  <c r="HW65" i="1"/>
  <c r="IC60" i="1"/>
  <c r="HX60" i="1"/>
  <c r="IA58" i="1"/>
  <c r="HV58" i="1"/>
  <c r="ID55" i="1"/>
  <c r="HY55" i="1"/>
  <c r="IB53" i="1"/>
  <c r="HW53" i="1"/>
  <c r="IC48" i="1"/>
  <c r="HX48" i="1"/>
  <c r="IA46" i="1"/>
  <c r="HV46" i="1"/>
  <c r="ID44" i="1"/>
  <c r="HY44" i="1"/>
  <c r="IB42" i="1"/>
  <c r="HW42" i="1"/>
  <c r="IC37" i="1"/>
  <c r="HX37" i="1"/>
  <c r="IA35" i="1"/>
  <c r="HV35" i="1"/>
  <c r="ID32" i="1"/>
  <c r="HY32" i="1"/>
  <c r="IB30" i="1"/>
  <c r="HW30" i="1"/>
  <c r="IC25" i="1"/>
  <c r="HX25" i="1"/>
  <c r="IA23" i="1"/>
  <c r="HV23" i="1"/>
  <c r="ID19" i="1"/>
  <c r="HY19" i="1"/>
  <c r="IB17" i="1"/>
  <c r="HW17" i="1"/>
  <c r="IC12" i="1"/>
  <c r="HX12" i="1"/>
  <c r="IA10" i="1"/>
  <c r="HV10" i="1"/>
  <c r="ID7" i="1"/>
  <c r="HY7" i="1"/>
  <c r="IB5" i="1"/>
  <c r="HW5" i="1"/>
  <c r="IA169" i="1"/>
  <c r="ID74" i="1"/>
  <c r="ID33" i="1"/>
  <c r="ID8" i="1"/>
  <c r="HX97" i="1"/>
  <c r="HX78" i="1"/>
  <c r="HX58" i="1"/>
  <c r="HX41" i="1"/>
  <c r="HX16" i="1"/>
  <c r="HV76" i="1"/>
  <c r="IA120" i="1"/>
  <c r="HV120" i="1"/>
  <c r="IB115" i="1"/>
  <c r="HW115" i="1"/>
  <c r="IA104" i="1"/>
  <c r="HV104" i="1"/>
  <c r="IB99" i="1"/>
  <c r="HW99" i="1"/>
  <c r="IA91" i="1"/>
  <c r="HV91" i="1"/>
  <c r="IB86" i="1"/>
  <c r="HW86" i="1"/>
  <c r="IA79" i="1"/>
  <c r="HV79" i="1"/>
  <c r="IB74" i="1"/>
  <c r="HW74" i="1"/>
  <c r="IA65" i="1"/>
  <c r="HV65" i="1"/>
  <c r="IB60" i="1"/>
  <c r="HW60" i="1"/>
  <c r="IA53" i="1"/>
  <c r="HV53" i="1"/>
  <c r="IB48" i="1"/>
  <c r="HW48" i="1"/>
  <c r="IA42" i="1"/>
  <c r="HV42" i="1"/>
  <c r="IB37" i="1"/>
  <c r="HW37" i="1"/>
  <c r="IA30" i="1"/>
  <c r="HV30" i="1"/>
  <c r="IB25" i="1"/>
  <c r="HW25" i="1"/>
  <c r="IA17" i="1"/>
  <c r="HV17" i="1"/>
  <c r="IB12" i="1"/>
  <c r="HW12" i="1"/>
  <c r="IA5" i="1"/>
  <c r="HV5" i="1"/>
  <c r="IA312" i="1"/>
  <c r="IA157" i="1"/>
  <c r="ID104" i="1"/>
  <c r="ID88" i="1"/>
  <c r="ID70" i="1"/>
  <c r="ID53" i="1"/>
  <c r="HX13" i="1"/>
  <c r="HV62" i="1"/>
  <c r="IA163" i="1"/>
  <c r="HV163" i="1"/>
  <c r="IA152" i="1"/>
  <c r="HV152" i="1"/>
  <c r="IA140" i="1"/>
  <c r="HV140" i="1"/>
  <c r="IA127" i="1"/>
  <c r="HV127" i="1"/>
  <c r="IA115" i="1"/>
  <c r="HV115" i="1"/>
  <c r="IB107" i="1"/>
  <c r="HW107" i="1"/>
  <c r="IA99" i="1"/>
  <c r="HV99" i="1"/>
  <c r="IB94" i="1"/>
  <c r="HW94" i="1"/>
  <c r="IA86" i="1"/>
  <c r="HV86" i="1"/>
  <c r="IB81" i="1"/>
  <c r="HW81" i="1"/>
  <c r="IA74" i="1"/>
  <c r="HV74" i="1"/>
  <c r="IB67" i="1"/>
  <c r="HW67" i="1"/>
  <c r="IA60" i="1"/>
  <c r="HV60" i="1"/>
  <c r="IB55" i="1"/>
  <c r="HW55" i="1"/>
  <c r="IA48" i="1"/>
  <c r="HV48" i="1"/>
  <c r="ID45" i="1"/>
  <c r="HY45" i="1"/>
  <c r="IB44" i="1"/>
  <c r="HW44" i="1"/>
  <c r="IA37" i="1"/>
  <c r="HV37" i="1"/>
  <c r="ID34" i="1"/>
  <c r="HY34" i="1"/>
  <c r="IB32" i="1"/>
  <c r="HW32" i="1"/>
  <c r="IA25" i="1"/>
  <c r="HV25" i="1"/>
  <c r="ID22" i="1"/>
  <c r="HY22" i="1"/>
  <c r="IB19" i="1"/>
  <c r="HW19" i="1"/>
  <c r="HX14" i="1"/>
  <c r="IA12" i="1"/>
  <c r="HV12" i="1"/>
  <c r="ID9" i="1"/>
  <c r="HY9" i="1"/>
  <c r="IB7" i="1"/>
  <c r="HW7" i="1"/>
  <c r="IA299" i="1"/>
  <c r="IA145" i="1"/>
  <c r="IC88" i="1"/>
  <c r="ID69" i="1"/>
  <c r="IC53" i="1"/>
  <c r="ID30" i="1"/>
  <c r="ID5" i="1"/>
  <c r="HX116" i="1"/>
  <c r="HX94" i="1"/>
  <c r="HX75" i="1"/>
  <c r="HX55" i="1"/>
  <c r="HX38" i="1"/>
  <c r="HX10" i="1"/>
  <c r="HV50" i="1"/>
  <c r="IA314" i="1"/>
  <c r="HV314" i="1"/>
  <c r="IA301" i="1"/>
  <c r="HV301" i="1"/>
  <c r="IA288" i="1"/>
  <c r="HV288" i="1"/>
  <c r="IA276" i="1"/>
  <c r="HV276" i="1"/>
  <c r="IA262" i="1"/>
  <c r="HV262" i="1"/>
  <c r="IA249" i="1"/>
  <c r="HV249" i="1"/>
  <c r="IA236" i="1"/>
  <c r="HV236" i="1"/>
  <c r="IA224" i="1"/>
  <c r="HV224" i="1"/>
  <c r="IA210" i="1"/>
  <c r="HV210" i="1"/>
  <c r="IA195" i="1"/>
  <c r="HV195" i="1"/>
  <c r="HX185" i="1"/>
  <c r="IA183" i="1"/>
  <c r="HV183" i="1"/>
  <c r="HY181" i="1"/>
  <c r="HW179" i="1"/>
  <c r="HX173" i="1"/>
  <c r="IA171" i="1"/>
  <c r="HV171" i="1"/>
  <c r="HY168" i="1"/>
  <c r="HW165" i="1"/>
  <c r="HX160" i="1"/>
  <c r="IA158" i="1"/>
  <c r="HV158" i="1"/>
  <c r="HY156" i="1"/>
  <c r="HW154" i="1"/>
  <c r="HX149" i="1"/>
  <c r="IA147" i="1"/>
  <c r="HV147" i="1"/>
  <c r="HY144" i="1"/>
  <c r="HW142" i="1"/>
  <c r="HX137" i="1"/>
  <c r="IA134" i="1"/>
  <c r="HV134" i="1"/>
  <c r="HY131" i="1"/>
  <c r="HW129" i="1"/>
  <c r="HX124" i="1"/>
  <c r="IA122" i="1"/>
  <c r="HV122" i="1"/>
  <c r="ID119" i="1"/>
  <c r="HY119" i="1"/>
  <c r="IB117" i="1"/>
  <c r="HW117" i="1"/>
  <c r="IC109" i="1"/>
  <c r="HX109" i="1"/>
  <c r="IA107" i="1"/>
  <c r="HV107" i="1"/>
  <c r="ID103" i="1"/>
  <c r="HY103" i="1"/>
  <c r="IB101" i="1"/>
  <c r="HW101" i="1"/>
  <c r="IC96" i="1"/>
  <c r="HX96" i="1"/>
  <c r="IA94" i="1"/>
  <c r="HV94" i="1"/>
  <c r="ID90" i="1"/>
  <c r="HY90" i="1"/>
  <c r="IB88" i="1"/>
  <c r="HW88" i="1"/>
  <c r="IC83" i="1"/>
  <c r="HX83" i="1"/>
  <c r="IA81" i="1"/>
  <c r="HV81" i="1"/>
  <c r="ID78" i="1"/>
  <c r="HY78" i="1"/>
  <c r="IB76" i="1"/>
  <c r="HW76" i="1"/>
  <c r="IC70" i="1"/>
  <c r="HX70" i="1"/>
  <c r="IA67" i="1"/>
  <c r="HV67" i="1"/>
  <c r="ID64" i="1"/>
  <c r="HY64" i="1"/>
  <c r="IB62" i="1"/>
  <c r="HW62" i="1"/>
  <c r="IC57" i="1"/>
  <c r="HX57" i="1"/>
  <c r="IA55" i="1"/>
  <c r="HV55" i="1"/>
  <c r="ID52" i="1"/>
  <c r="HY52" i="1"/>
  <c r="IB50" i="1"/>
  <c r="HW50" i="1"/>
  <c r="IC45" i="1"/>
  <c r="HX45" i="1"/>
  <c r="IA44" i="1"/>
  <c r="HV44" i="1"/>
  <c r="ID41" i="1"/>
  <c r="HY41" i="1"/>
  <c r="IB39" i="1"/>
  <c r="HW39" i="1"/>
  <c r="IC34" i="1"/>
  <c r="HX34" i="1"/>
  <c r="IA32" i="1"/>
  <c r="HV32" i="1"/>
  <c r="ID29" i="1"/>
  <c r="HY29" i="1"/>
  <c r="IB27" i="1"/>
  <c r="HW27" i="1"/>
  <c r="IC22" i="1"/>
  <c r="HX22" i="1"/>
  <c r="IA19" i="1"/>
  <c r="HV19" i="1"/>
  <c r="ID16" i="1"/>
  <c r="HY16" i="1"/>
  <c r="IB14" i="1"/>
  <c r="HW14" i="1"/>
  <c r="IC9" i="1"/>
  <c r="HX9" i="1"/>
  <c r="IA7" i="1"/>
  <c r="HV7" i="1"/>
  <c r="ID4" i="1"/>
  <c r="HY4" i="1"/>
  <c r="IA286" i="1"/>
  <c r="IA132" i="1"/>
  <c r="ID86" i="1"/>
  <c r="IC5" i="1"/>
  <c r="HX7" i="1"/>
  <c r="HV39" i="1"/>
  <c r="ID72" i="1"/>
  <c r="HY72" i="1"/>
  <c r="IB70" i="1"/>
  <c r="HW70" i="1"/>
  <c r="ID59" i="1"/>
  <c r="HY59" i="1"/>
  <c r="IB57" i="1"/>
  <c r="HW57" i="1"/>
  <c r="ID47" i="1"/>
  <c r="HY47" i="1"/>
  <c r="IB45" i="1"/>
  <c r="HW45" i="1"/>
  <c r="ID36" i="1"/>
  <c r="HY36" i="1"/>
  <c r="IB34" i="1"/>
  <c r="HW34" i="1"/>
  <c r="ID24" i="1"/>
  <c r="HY24" i="1"/>
  <c r="IB22" i="1"/>
  <c r="HW22" i="1"/>
  <c r="ID11" i="1"/>
  <c r="HY11" i="1"/>
  <c r="IB9" i="1"/>
  <c r="HW9" i="1"/>
  <c r="IA275" i="1"/>
  <c r="ID83" i="1"/>
  <c r="HX110" i="1"/>
  <c r="HX71" i="1"/>
  <c r="HX52" i="1"/>
  <c r="HX35" i="1"/>
  <c r="HX4" i="1"/>
  <c r="HV27" i="1"/>
  <c r="IA316" i="1"/>
  <c r="HV316" i="1"/>
  <c r="IA311" i="1"/>
  <c r="IA303" i="1"/>
  <c r="HV303" i="1"/>
  <c r="IA298" i="1"/>
  <c r="IA290" i="1"/>
  <c r="HV290" i="1"/>
  <c r="IA285" i="1"/>
  <c r="IA278" i="1"/>
  <c r="HV278" i="1"/>
  <c r="IA274" i="1"/>
  <c r="IA267" i="1"/>
  <c r="HV267" i="1"/>
  <c r="IA259" i="1"/>
  <c r="IA251" i="1"/>
  <c r="HV251" i="1"/>
  <c r="IA245" i="1"/>
  <c r="IA238" i="1"/>
  <c r="HV238" i="1"/>
  <c r="IA233" i="1"/>
  <c r="IA226" i="1"/>
  <c r="HV226" i="1"/>
  <c r="IA219" i="1"/>
  <c r="IA212" i="1"/>
  <c r="HV212" i="1"/>
  <c r="IA207" i="1"/>
  <c r="IA197" i="1"/>
  <c r="HV197" i="1"/>
  <c r="IA192" i="1"/>
  <c r="IA185" i="1"/>
  <c r="HV185" i="1"/>
  <c r="HY182" i="1"/>
  <c r="IA181" i="1"/>
  <c r="HW181" i="1"/>
  <c r="IA173" i="1"/>
  <c r="HV173" i="1"/>
  <c r="HY170" i="1"/>
  <c r="IA168" i="1"/>
  <c r="HW168" i="1"/>
  <c r="IA160" i="1"/>
  <c r="HV160" i="1"/>
  <c r="HY73" i="1"/>
  <c r="IA156" i="1"/>
  <c r="HW156" i="1"/>
  <c r="IA149" i="1"/>
  <c r="HV149" i="1"/>
  <c r="HY146" i="1"/>
  <c r="IA144" i="1"/>
  <c r="HW144" i="1"/>
  <c r="IA137" i="1"/>
  <c r="HV137" i="1"/>
  <c r="HY133" i="1"/>
  <c r="IA131" i="1"/>
  <c r="HW131" i="1"/>
  <c r="IA124" i="1"/>
  <c r="HV124" i="1"/>
  <c r="HY121" i="1"/>
  <c r="IB119" i="1"/>
  <c r="HW119" i="1"/>
  <c r="IC111" i="1"/>
  <c r="IA109" i="1"/>
  <c r="HV109" i="1"/>
  <c r="ID106" i="1"/>
  <c r="HY106" i="1"/>
  <c r="IB103" i="1"/>
  <c r="HW103" i="1"/>
  <c r="IC98" i="1"/>
  <c r="IA96" i="1"/>
  <c r="HV96" i="1"/>
  <c r="ID93" i="1"/>
  <c r="HY93" i="1"/>
  <c r="IB90" i="1"/>
  <c r="HW90" i="1"/>
  <c r="IC85" i="1"/>
  <c r="IA83" i="1"/>
  <c r="HV83" i="1"/>
  <c r="ID80" i="1"/>
  <c r="HY80" i="1"/>
  <c r="IB78" i="1"/>
  <c r="HW78" i="1"/>
  <c r="IC72" i="1"/>
  <c r="IA70" i="1"/>
  <c r="HV70" i="1"/>
  <c r="ID66" i="1"/>
  <c r="HY66" i="1"/>
  <c r="IB64" i="1"/>
  <c r="HW64" i="1"/>
  <c r="IC59" i="1"/>
  <c r="IA57" i="1"/>
  <c r="HV57" i="1"/>
  <c r="ID54" i="1"/>
  <c r="HY54" i="1"/>
  <c r="IB52" i="1"/>
  <c r="HW52" i="1"/>
  <c r="IC47" i="1"/>
  <c r="IA45" i="1"/>
  <c r="HV45" i="1"/>
  <c r="ID114" i="1"/>
  <c r="HY114" i="1"/>
  <c r="IB41" i="1"/>
  <c r="HW41" i="1"/>
  <c r="IC36" i="1"/>
  <c r="IA34" i="1"/>
  <c r="HV34" i="1"/>
  <c r="ID31" i="1"/>
  <c r="HY31" i="1"/>
  <c r="IB29" i="1"/>
  <c r="HW29" i="1"/>
  <c r="IC24" i="1"/>
  <c r="HX24" i="1"/>
  <c r="IA22" i="1"/>
  <c r="HV22" i="1"/>
  <c r="ID18" i="1"/>
  <c r="HY18" i="1"/>
  <c r="IB16" i="1"/>
  <c r="HW16" i="1"/>
  <c r="IC11" i="1"/>
  <c r="HX11" i="1"/>
  <c r="IA9" i="1"/>
  <c r="HV9" i="1"/>
  <c r="ID6" i="1"/>
  <c r="HY6" i="1"/>
  <c r="IB4" i="1"/>
  <c r="HW4" i="1"/>
  <c r="IA260" i="1"/>
  <c r="ID82" i="1"/>
  <c r="IC50" i="1"/>
  <c r="IC27" i="1"/>
  <c r="HV14" i="1"/>
  <c r="HA255" i="1"/>
  <c r="GZ255" i="1"/>
  <c r="GY133" i="1"/>
  <c r="HA191" i="1"/>
  <c r="GW255" i="1"/>
  <c r="HA121" i="1"/>
  <c r="GY191" i="1"/>
  <c r="GY255" i="1"/>
  <c r="GY121" i="1"/>
  <c r="GW191" i="1"/>
  <c r="GX133" i="1"/>
  <c r="GZ133" i="1"/>
  <c r="HA133" i="1"/>
  <c r="GX255" i="1"/>
  <c r="HB133" i="1"/>
  <c r="GW133" i="1"/>
  <c r="HB121" i="1"/>
  <c r="GW121" i="1"/>
  <c r="GZ191" i="1"/>
  <c r="GZ121" i="1"/>
  <c r="GX191" i="1"/>
  <c r="GX121" i="1"/>
  <c r="HB191" i="1"/>
  <c r="CA343" i="1"/>
  <c r="CC342" i="1"/>
  <c r="CB345" i="1"/>
  <c r="CC345" i="1"/>
  <c r="CB343" i="1"/>
  <c r="CB342" i="1"/>
  <c r="CB341" i="1"/>
  <c r="CA341" i="1"/>
  <c r="CC341" i="1"/>
  <c r="CA345" i="1"/>
  <c r="CC343" i="1"/>
  <c r="CA342" i="1"/>
  <c r="BU2" i="1"/>
  <c r="KC133" i="1"/>
  <c r="IY121" i="1"/>
  <c r="JB133" i="1"/>
  <c r="IX133" i="1"/>
  <c r="IC133" i="1"/>
  <c r="IW133" i="1"/>
  <c r="LC133" i="1"/>
  <c r="IV133" i="1"/>
  <c r="JC133" i="1"/>
  <c r="IC121" i="1"/>
  <c r="KB133" i="1"/>
  <c r="LB133" i="1"/>
  <c r="LC121" i="1"/>
  <c r="IX121" i="1"/>
  <c r="HE121" i="1"/>
  <c r="LB121" i="1"/>
  <c r="JB121" i="1"/>
  <c r="JC121" i="1"/>
  <c r="IV121" i="1"/>
  <c r="MB121" i="1"/>
  <c r="HD121" i="1"/>
  <c r="MC121" i="1"/>
  <c r="ID121" i="1"/>
  <c r="KB121" i="1"/>
  <c r="KC121" i="1"/>
  <c r="LB255" i="1"/>
  <c r="HD133" i="1"/>
  <c r="MC133" i="1"/>
  <c r="IW121" i="1"/>
  <c r="ID133" i="1"/>
  <c r="IY133" i="1"/>
  <c r="MB133" i="1"/>
  <c r="HE255" i="1"/>
  <c r="HE133" i="1"/>
  <c r="IC255" i="1"/>
  <c r="IV255" i="1"/>
  <c r="IW255" i="1"/>
  <c r="MB255" i="1"/>
  <c r="LC255" i="1"/>
  <c r="MC255" i="1"/>
  <c r="IX255" i="1"/>
  <c r="JB255" i="1"/>
  <c r="JC255" i="1"/>
  <c r="IY255" i="1"/>
  <c r="HD255" i="1"/>
  <c r="KC255" i="1"/>
  <c r="KB255" i="1"/>
  <c r="ID255" i="1"/>
  <c r="LB191" i="1"/>
  <c r="IV191" i="1"/>
  <c r="JB191" i="1"/>
  <c r="IY191" i="1"/>
  <c r="IX191" i="1"/>
  <c r="MB191" i="1"/>
  <c r="KB191" i="1"/>
  <c r="IW191" i="1"/>
  <c r="HE191" i="1"/>
  <c r="ID191" i="1"/>
  <c r="HD191" i="1"/>
  <c r="MC191" i="1"/>
  <c r="LC191" i="1"/>
  <c r="KC191" i="1"/>
  <c r="JC191" i="1"/>
  <c r="IC191" i="1"/>
  <c r="W243" i="1"/>
  <c r="GW243" i="1"/>
  <c r="HS243" i="1"/>
  <c r="HT243" i="1"/>
  <c r="HU243" i="1"/>
  <c r="IJ243" i="1"/>
  <c r="HZ243" i="1" s="1"/>
  <c r="IK243" i="1"/>
  <c r="IL243" i="1"/>
  <c r="IM243" i="1"/>
  <c r="IN243" i="1"/>
  <c r="IO243" i="1"/>
  <c r="IP243" i="1"/>
  <c r="IQ243" i="1"/>
  <c r="IR243" i="1"/>
  <c r="IS243" i="1"/>
  <c r="IT243" i="1"/>
  <c r="JH243" i="1"/>
  <c r="JI243" i="1"/>
  <c r="JJ243" i="1"/>
  <c r="JK243" i="1"/>
  <c r="JL243" i="1"/>
  <c r="JM243" i="1"/>
  <c r="JN243" i="1"/>
  <c r="JO243" i="1"/>
  <c r="JP243" i="1"/>
  <c r="JQ243" i="1"/>
  <c r="JR243" i="1"/>
  <c r="JS243" i="1"/>
  <c r="JT243" i="1"/>
  <c r="KH243" i="1"/>
  <c r="KI243" i="1"/>
  <c r="KJ243" i="1"/>
  <c r="KK243" i="1"/>
  <c r="KL243" i="1"/>
  <c r="KM243" i="1"/>
  <c r="KN243" i="1"/>
  <c r="KO243" i="1"/>
  <c r="KP243" i="1"/>
  <c r="KQ243" i="1"/>
  <c r="KR243" i="1"/>
  <c r="KS243" i="1"/>
  <c r="KT243" i="1"/>
  <c r="LH243" i="1"/>
  <c r="LI243" i="1"/>
  <c r="LJ243" i="1"/>
  <c r="LK243" i="1"/>
  <c r="LL243" i="1"/>
  <c r="LM243" i="1"/>
  <c r="LN243" i="1"/>
  <c r="LO243" i="1"/>
  <c r="LP243" i="1"/>
  <c r="LQ243" i="1"/>
  <c r="LR243" i="1"/>
  <c r="LS243" i="1"/>
  <c r="LT243" i="1"/>
  <c r="MH243" i="1"/>
  <c r="MI243" i="1"/>
  <c r="MJ243" i="1"/>
  <c r="MK243" i="1"/>
  <c r="ML243" i="1"/>
  <c r="MM243" i="1"/>
  <c r="MN243" i="1"/>
  <c r="MO243" i="1"/>
  <c r="MP243" i="1"/>
  <c r="MQ243" i="1"/>
  <c r="MR243" i="1"/>
  <c r="MS243" i="1"/>
  <c r="MT243" i="1"/>
  <c r="LE2" i="1"/>
  <c r="GW3" i="1"/>
  <c r="GW4" i="1"/>
  <c r="GW5" i="1"/>
  <c r="HB7" i="1"/>
  <c r="GW8" i="1"/>
  <c r="GW9" i="1"/>
  <c r="GW11" i="1"/>
  <c r="GW16" i="1"/>
  <c r="GW17" i="1"/>
  <c r="GW18" i="1"/>
  <c r="GW22" i="1"/>
  <c r="GW30" i="1"/>
  <c r="GW31" i="1"/>
  <c r="GW34" i="1"/>
  <c r="GW39" i="1"/>
  <c r="GW40" i="1"/>
  <c r="HB41" i="1"/>
  <c r="GW42" i="1"/>
  <c r="GW114" i="1"/>
  <c r="GW44" i="1"/>
  <c r="GW45" i="1"/>
  <c r="GW48" i="1"/>
  <c r="HB51" i="1"/>
  <c r="GW52" i="1"/>
  <c r="GW53" i="1"/>
  <c r="GW54" i="1"/>
  <c r="GW55" i="1"/>
  <c r="GW62" i="1"/>
  <c r="HB63" i="1"/>
  <c r="GW64" i="1"/>
  <c r="GW66" i="1"/>
  <c r="GW67" i="1"/>
  <c r="GW76" i="1"/>
  <c r="GW77" i="1"/>
  <c r="GW78" i="1"/>
  <c r="GW80" i="1"/>
  <c r="GW81" i="1"/>
  <c r="GW84" i="1"/>
  <c r="GW88" i="1"/>
  <c r="GW90" i="1"/>
  <c r="GW93" i="1"/>
  <c r="GW94" i="1"/>
  <c r="GW95" i="1"/>
  <c r="HB96" i="1"/>
  <c r="GW97" i="1"/>
  <c r="GW101" i="1"/>
  <c r="GW102" i="1"/>
  <c r="GW103" i="1"/>
  <c r="GW107" i="1"/>
  <c r="GW108" i="1"/>
  <c r="HB109" i="1"/>
  <c r="GW110" i="1"/>
  <c r="GW117" i="1"/>
  <c r="GW118" i="1"/>
  <c r="GW119" i="1"/>
  <c r="GW120" i="1"/>
  <c r="GW122" i="1"/>
  <c r="GW123" i="1"/>
  <c r="GW125" i="1"/>
  <c r="GW131" i="1"/>
  <c r="GW132" i="1"/>
  <c r="GW134" i="1"/>
  <c r="GW135" i="1"/>
  <c r="GW138" i="1"/>
  <c r="GW139" i="1"/>
  <c r="GW141" i="1"/>
  <c r="GW145" i="1"/>
  <c r="GW146" i="1"/>
  <c r="GW147" i="1"/>
  <c r="GW148" i="1"/>
  <c r="GW150" i="1"/>
  <c r="GW151" i="1"/>
  <c r="GW157" i="1"/>
  <c r="GW73" i="1"/>
  <c r="GW159" i="1"/>
  <c r="GW160" i="1"/>
  <c r="GW162" i="1"/>
  <c r="GW169" i="1"/>
  <c r="HB170" i="1"/>
  <c r="GW172" i="1"/>
  <c r="GW173" i="1"/>
  <c r="GW175" i="1"/>
  <c r="GW179" i="1"/>
  <c r="GW206" i="1"/>
  <c r="HB182" i="1"/>
  <c r="GW184" i="1"/>
  <c r="GW185" i="1"/>
  <c r="GW187" i="1"/>
  <c r="GW194" i="1"/>
  <c r="GW195" i="1"/>
  <c r="GW196" i="1"/>
  <c r="GW197" i="1"/>
  <c r="GW199" i="1"/>
  <c r="HB201" i="1"/>
  <c r="GW207" i="1"/>
  <c r="GW209" i="1"/>
  <c r="GW210" i="1"/>
  <c r="GW212" i="1"/>
  <c r="HB215" i="1"/>
  <c r="GW223" i="1"/>
  <c r="GW224" i="1"/>
  <c r="GW227" i="1"/>
  <c r="GW231" i="1"/>
  <c r="GW232" i="1"/>
  <c r="GW235" i="1"/>
  <c r="GW236" i="1"/>
  <c r="GW237" i="1"/>
  <c r="GW239" i="1"/>
  <c r="GW244" i="1"/>
  <c r="GW249" i="1"/>
  <c r="GW250" i="1"/>
  <c r="HB251" i="1"/>
  <c r="GW252" i="1"/>
  <c r="GW257" i="1"/>
  <c r="GW258" i="1"/>
  <c r="GW264" i="1"/>
  <c r="HB267" i="1"/>
  <c r="GW268" i="1"/>
  <c r="GW272" i="1"/>
  <c r="GW273" i="1"/>
  <c r="GW274" i="1"/>
  <c r="GW277" i="1"/>
  <c r="GW278" i="1"/>
  <c r="GW283" i="1"/>
  <c r="GW285" i="1"/>
  <c r="GW289" i="1"/>
  <c r="GW290" i="1"/>
  <c r="GW295" i="1"/>
  <c r="GW298" i="1"/>
  <c r="GW302" i="1"/>
  <c r="GW303" i="1"/>
  <c r="GW305" i="1"/>
  <c r="GW313" i="1"/>
  <c r="GW315" i="1"/>
  <c r="GW316" i="1"/>
  <c r="GW317" i="1"/>
  <c r="GW318" i="1"/>
  <c r="GW321" i="1"/>
  <c r="GW328" i="1"/>
  <c r="HG2" i="1"/>
  <c r="FV129" i="1"/>
  <c r="FV122" i="1"/>
  <c r="FV123" i="1"/>
  <c r="FV124" i="1"/>
  <c r="FV125" i="1"/>
  <c r="FV126" i="1"/>
  <c r="FV127" i="1"/>
  <c r="FV128" i="1"/>
  <c r="FV130" i="1"/>
  <c r="FV131" i="1"/>
  <c r="FV132" i="1"/>
  <c r="FV134" i="1"/>
  <c r="FV135" i="1"/>
  <c r="FV137" i="1"/>
  <c r="FV138" i="1"/>
  <c r="FV139" i="1"/>
  <c r="FV140" i="1"/>
  <c r="FV141" i="1"/>
  <c r="FV142" i="1"/>
  <c r="FV143" i="1"/>
  <c r="FV144" i="1"/>
  <c r="FV145" i="1"/>
  <c r="FV146" i="1"/>
  <c r="FV147" i="1"/>
  <c r="FV148" i="1"/>
  <c r="FV149" i="1"/>
  <c r="FV150" i="1"/>
  <c r="FV151" i="1"/>
  <c r="FV152" i="1"/>
  <c r="FV153" i="1"/>
  <c r="FV154" i="1"/>
  <c r="FV155" i="1"/>
  <c r="FV156" i="1"/>
  <c r="FV157" i="1"/>
  <c r="FV158" i="1"/>
  <c r="FV159" i="1"/>
  <c r="FV160" i="1"/>
  <c r="FV161" i="1"/>
  <c r="FV162" i="1"/>
  <c r="FV163" i="1"/>
  <c r="FV164" i="1"/>
  <c r="FV165" i="1"/>
  <c r="FV167" i="1"/>
  <c r="FV168" i="1"/>
  <c r="FV169" i="1"/>
  <c r="FV171" i="1"/>
  <c r="FV170" i="1"/>
  <c r="FV172" i="1"/>
  <c r="FV173" i="1"/>
  <c r="FV174" i="1"/>
  <c r="FV175" i="1"/>
  <c r="FV176" i="1"/>
  <c r="FV178" i="1"/>
  <c r="FV179" i="1"/>
  <c r="FV180" i="1"/>
  <c r="FV181" i="1"/>
  <c r="FV206" i="1"/>
  <c r="FV182" i="1"/>
  <c r="FV183" i="1"/>
  <c r="FV184" i="1"/>
  <c r="FV185" i="1"/>
  <c r="FV186" i="1"/>
  <c r="FV187" i="1"/>
  <c r="FV188" i="1"/>
  <c r="FV189" i="1"/>
  <c r="FV190" i="1"/>
  <c r="FV192" i="1"/>
  <c r="FV193" i="1"/>
  <c r="FV194" i="1"/>
  <c r="FV195" i="1"/>
  <c r="FV196" i="1"/>
  <c r="FV197" i="1"/>
  <c r="FV198" i="1"/>
  <c r="FV199" i="1"/>
  <c r="FV201" i="1"/>
  <c r="FV203" i="1"/>
  <c r="FV204" i="1"/>
  <c r="FV324" i="1"/>
  <c r="FV207" i="1"/>
  <c r="FV296" i="1"/>
  <c r="FV209" i="1"/>
  <c r="FV210" i="1"/>
  <c r="FV211" i="1"/>
  <c r="FV212" i="1"/>
  <c r="FV213" i="1"/>
  <c r="FV214" i="1"/>
  <c r="FV215" i="1"/>
  <c r="FV216" i="1"/>
  <c r="FV217" i="1"/>
  <c r="FV218" i="1"/>
  <c r="FV219" i="1"/>
  <c r="FV221" i="1"/>
  <c r="FV223" i="1"/>
  <c r="FV224" i="1"/>
  <c r="FV225" i="1"/>
  <c r="FV226" i="1"/>
  <c r="FV227" i="1"/>
  <c r="FV228" i="1"/>
  <c r="FV229" i="1"/>
  <c r="FV230" i="1"/>
  <c r="FV231" i="1"/>
  <c r="FV232" i="1"/>
  <c r="FV233" i="1"/>
  <c r="FV234" i="1"/>
  <c r="FV235" i="1"/>
  <c r="FV236" i="1"/>
  <c r="FV237" i="1"/>
  <c r="FV238" i="1"/>
  <c r="FV239" i="1"/>
  <c r="FV240" i="1"/>
  <c r="FV241" i="1"/>
  <c r="FV242" i="1"/>
  <c r="FV244" i="1"/>
  <c r="FV245" i="1"/>
  <c r="FV247" i="1"/>
  <c r="FV248" i="1"/>
  <c r="FV249" i="1"/>
  <c r="FV250" i="1"/>
  <c r="FV251" i="1"/>
  <c r="FV252" i="1"/>
  <c r="FV253" i="1"/>
  <c r="FV254" i="1"/>
  <c r="FV257" i="1"/>
  <c r="FV258" i="1"/>
  <c r="FV259" i="1"/>
  <c r="FV260" i="1"/>
  <c r="FV261" i="1"/>
  <c r="FV262" i="1"/>
  <c r="FV264" i="1"/>
  <c r="FV267" i="1"/>
  <c r="FV268" i="1"/>
  <c r="FV269" i="1"/>
  <c r="FV270" i="1"/>
  <c r="FV271" i="1"/>
  <c r="FV272" i="1"/>
  <c r="FV273" i="1"/>
  <c r="FV274" i="1"/>
  <c r="FV275" i="1"/>
  <c r="FV276" i="1"/>
  <c r="FV277" i="1"/>
  <c r="FV278" i="1"/>
  <c r="FV279" i="1"/>
  <c r="FV280" i="1"/>
  <c r="FV281" i="1"/>
  <c r="FV282" i="1"/>
  <c r="FV283" i="1"/>
  <c r="FV284" i="1"/>
  <c r="FV285" i="1"/>
  <c r="FV286" i="1"/>
  <c r="FV287" i="1"/>
  <c r="FV288" i="1"/>
  <c r="FV289" i="1"/>
  <c r="FV290" i="1"/>
  <c r="FV291" i="1"/>
  <c r="FV292" i="1"/>
  <c r="FV293" i="1"/>
  <c r="FV294" i="1"/>
  <c r="FV295" i="1"/>
  <c r="FV220" i="1"/>
  <c r="FV298" i="1"/>
  <c r="FV299" i="1"/>
  <c r="FV300" i="1"/>
  <c r="FV301" i="1"/>
  <c r="FV302" i="1"/>
  <c r="FV303" i="1"/>
  <c r="FV304" i="1"/>
  <c r="FV305" i="1"/>
  <c r="FV306" i="1"/>
  <c r="FV307" i="1"/>
  <c r="FV308" i="1"/>
  <c r="FV310" i="1"/>
  <c r="FV311" i="1"/>
  <c r="FV312" i="1"/>
  <c r="FV313" i="1"/>
  <c r="FV314" i="1"/>
  <c r="FV315" i="1"/>
  <c r="FV316" i="1"/>
  <c r="FV317" i="1"/>
  <c r="FV318" i="1"/>
  <c r="FV319" i="1"/>
  <c r="FV320" i="1"/>
  <c r="FV321" i="1"/>
  <c r="FV322" i="1"/>
  <c r="FV323" i="1"/>
  <c r="FV325" i="1"/>
  <c r="FV326" i="1"/>
  <c r="FV327" i="1"/>
  <c r="FV328" i="1"/>
  <c r="FV2" i="1"/>
  <c r="EV129" i="1"/>
  <c r="EV104" i="1"/>
  <c r="EV106" i="1"/>
  <c r="EV107" i="1"/>
  <c r="EV108" i="1"/>
  <c r="EV109" i="1"/>
  <c r="EV110" i="1"/>
  <c r="EV111" i="1"/>
  <c r="EV115" i="1"/>
  <c r="EV116" i="1"/>
  <c r="EV117" i="1"/>
  <c r="EV118" i="1"/>
  <c r="EV119" i="1"/>
  <c r="EV120" i="1"/>
  <c r="EV122" i="1"/>
  <c r="EV123" i="1"/>
  <c r="EV124" i="1"/>
  <c r="EV125" i="1"/>
  <c r="EV126" i="1"/>
  <c r="EV127" i="1"/>
  <c r="EV128" i="1"/>
  <c r="EV130" i="1"/>
  <c r="EV131" i="1"/>
  <c r="EV132" i="1"/>
  <c r="EV134" i="1"/>
  <c r="EV135" i="1"/>
  <c r="EV137" i="1"/>
  <c r="EV138" i="1"/>
  <c r="EV139" i="1"/>
  <c r="EV140" i="1"/>
  <c r="EV141" i="1"/>
  <c r="EV142" i="1"/>
  <c r="EV143" i="1"/>
  <c r="EV144" i="1"/>
  <c r="EV145" i="1"/>
  <c r="EV146" i="1"/>
  <c r="EV147" i="1"/>
  <c r="EV148" i="1"/>
  <c r="EV149" i="1"/>
  <c r="EV150" i="1"/>
  <c r="EV151" i="1"/>
  <c r="EV152" i="1"/>
  <c r="EV153" i="1"/>
  <c r="EV154" i="1"/>
  <c r="EV155" i="1"/>
  <c r="EV156" i="1"/>
  <c r="EV157" i="1"/>
  <c r="EV158" i="1"/>
  <c r="EV159" i="1"/>
  <c r="EV160" i="1"/>
  <c r="EV161" i="1"/>
  <c r="EV162" i="1"/>
  <c r="EV163" i="1"/>
  <c r="EV164" i="1"/>
  <c r="EV165" i="1"/>
  <c r="EV167" i="1"/>
  <c r="EV168" i="1"/>
  <c r="EV169" i="1"/>
  <c r="EV171" i="1"/>
  <c r="EV170" i="1"/>
  <c r="EV172" i="1"/>
  <c r="EV173" i="1"/>
  <c r="EV174" i="1"/>
  <c r="EV175" i="1"/>
  <c r="EV176" i="1"/>
  <c r="EV178" i="1"/>
  <c r="EV179" i="1"/>
  <c r="EV180" i="1"/>
  <c r="EV181" i="1"/>
  <c r="EV206" i="1"/>
  <c r="EV182" i="1"/>
  <c r="EV183" i="1"/>
  <c r="EV184" i="1"/>
  <c r="EV185" i="1"/>
  <c r="EV186" i="1"/>
  <c r="EV187" i="1"/>
  <c r="EV188" i="1"/>
  <c r="EV189" i="1"/>
  <c r="EV190" i="1"/>
  <c r="EV192" i="1"/>
  <c r="EV193" i="1"/>
  <c r="EV194" i="1"/>
  <c r="EV195" i="1"/>
  <c r="EV196" i="1"/>
  <c r="EV197" i="1"/>
  <c r="EV198" i="1"/>
  <c r="EV199" i="1"/>
  <c r="EV201" i="1"/>
  <c r="EV203" i="1"/>
  <c r="EV204" i="1"/>
  <c r="EV324" i="1"/>
  <c r="EV207" i="1"/>
  <c r="EV296" i="1"/>
  <c r="EV209" i="1"/>
  <c r="EV210" i="1"/>
  <c r="EV211" i="1"/>
  <c r="EV212" i="1"/>
  <c r="EV213" i="1"/>
  <c r="EV214" i="1"/>
  <c r="EV215" i="1"/>
  <c r="EV216" i="1"/>
  <c r="EV217" i="1"/>
  <c r="EV218" i="1"/>
  <c r="EV219" i="1"/>
  <c r="EV221" i="1"/>
  <c r="EV223" i="1"/>
  <c r="EV224" i="1"/>
  <c r="EV225" i="1"/>
  <c r="EV226" i="1"/>
  <c r="EV227" i="1"/>
  <c r="EV228" i="1"/>
  <c r="EV229" i="1"/>
  <c r="EV230" i="1"/>
  <c r="EV231" i="1"/>
  <c r="EV232" i="1"/>
  <c r="EV233" i="1"/>
  <c r="EV234" i="1"/>
  <c r="EV235" i="1"/>
  <c r="EV236" i="1"/>
  <c r="EV237" i="1"/>
  <c r="EV238" i="1"/>
  <c r="EV239" i="1"/>
  <c r="EV240" i="1"/>
  <c r="EV241" i="1"/>
  <c r="EV242" i="1"/>
  <c r="EV244" i="1"/>
  <c r="EV245" i="1"/>
  <c r="EV247" i="1"/>
  <c r="EV248" i="1"/>
  <c r="EV249" i="1"/>
  <c r="EV250" i="1"/>
  <c r="EV251" i="1"/>
  <c r="EV252" i="1"/>
  <c r="EV253" i="1"/>
  <c r="EV254" i="1"/>
  <c r="EV257" i="1"/>
  <c r="EV258" i="1"/>
  <c r="EV259" i="1"/>
  <c r="EV260" i="1"/>
  <c r="EV261" i="1"/>
  <c r="EV262" i="1"/>
  <c r="EV264" i="1"/>
  <c r="EV267" i="1"/>
  <c r="EV268" i="1"/>
  <c r="EV269" i="1"/>
  <c r="EV270" i="1"/>
  <c r="EV271" i="1"/>
  <c r="EV272" i="1"/>
  <c r="EV273" i="1"/>
  <c r="EV274" i="1"/>
  <c r="EV275" i="1"/>
  <c r="EV276" i="1"/>
  <c r="EV277" i="1"/>
  <c r="EV278" i="1"/>
  <c r="EV279" i="1"/>
  <c r="EV280" i="1"/>
  <c r="EV281" i="1"/>
  <c r="EV282" i="1"/>
  <c r="EV283" i="1"/>
  <c r="EV284" i="1"/>
  <c r="EV285" i="1"/>
  <c r="EV286" i="1"/>
  <c r="EV287" i="1"/>
  <c r="EV288" i="1"/>
  <c r="EV289" i="1"/>
  <c r="EV290" i="1"/>
  <c r="EV291" i="1"/>
  <c r="EV292" i="1"/>
  <c r="EV293" i="1"/>
  <c r="EV294" i="1"/>
  <c r="EV295" i="1"/>
  <c r="EV220" i="1"/>
  <c r="EV298" i="1"/>
  <c r="EV299" i="1"/>
  <c r="EV300" i="1"/>
  <c r="EV301" i="1"/>
  <c r="EV302" i="1"/>
  <c r="EV303" i="1"/>
  <c r="EV304" i="1"/>
  <c r="EV305" i="1"/>
  <c r="EV306" i="1"/>
  <c r="EV307" i="1"/>
  <c r="EV308" i="1"/>
  <c r="EV310" i="1"/>
  <c r="EV311" i="1"/>
  <c r="EV312" i="1"/>
  <c r="EV313" i="1"/>
  <c r="EV314" i="1"/>
  <c r="EV315" i="1"/>
  <c r="EV316" i="1"/>
  <c r="EV317" i="1"/>
  <c r="EV318" i="1"/>
  <c r="EV319" i="1"/>
  <c r="EV320" i="1"/>
  <c r="EV321" i="1"/>
  <c r="EV322" i="1"/>
  <c r="EV323" i="1"/>
  <c r="EV325" i="1"/>
  <c r="EV326" i="1"/>
  <c r="EV327" i="1"/>
  <c r="EV328" i="1"/>
  <c r="EV2" i="1"/>
  <c r="DV129" i="1"/>
  <c r="DV104" i="1"/>
  <c r="DV106" i="1"/>
  <c r="DV107" i="1"/>
  <c r="DV108" i="1"/>
  <c r="DV109" i="1"/>
  <c r="DV110" i="1"/>
  <c r="DV111" i="1"/>
  <c r="DV115" i="1"/>
  <c r="DV116" i="1"/>
  <c r="DV117" i="1"/>
  <c r="DV118" i="1"/>
  <c r="DV119" i="1"/>
  <c r="DV120" i="1"/>
  <c r="DV122" i="1"/>
  <c r="DV123" i="1"/>
  <c r="DV124" i="1"/>
  <c r="DV125" i="1"/>
  <c r="DV126" i="1"/>
  <c r="DV127" i="1"/>
  <c r="DV128" i="1"/>
  <c r="DV130" i="1"/>
  <c r="DV131" i="1"/>
  <c r="DV132" i="1"/>
  <c r="DV134" i="1"/>
  <c r="DV135" i="1"/>
  <c r="DV137" i="1"/>
  <c r="DV138" i="1"/>
  <c r="DV139" i="1"/>
  <c r="DV140" i="1"/>
  <c r="DV141" i="1"/>
  <c r="DV142" i="1"/>
  <c r="DV143" i="1"/>
  <c r="DV144" i="1"/>
  <c r="DV145" i="1"/>
  <c r="DV146" i="1"/>
  <c r="DV147" i="1"/>
  <c r="DV148" i="1"/>
  <c r="DV149" i="1"/>
  <c r="DV150" i="1"/>
  <c r="DV151" i="1"/>
  <c r="DV152" i="1"/>
  <c r="DV153" i="1"/>
  <c r="DV154" i="1"/>
  <c r="DV155" i="1"/>
  <c r="DV156" i="1"/>
  <c r="DV157" i="1"/>
  <c r="DV158" i="1"/>
  <c r="DV159" i="1"/>
  <c r="DV160" i="1"/>
  <c r="DV161" i="1"/>
  <c r="DV162" i="1"/>
  <c r="DV163" i="1"/>
  <c r="DV164" i="1"/>
  <c r="DV165" i="1"/>
  <c r="DV167" i="1"/>
  <c r="DV168" i="1"/>
  <c r="DV169" i="1"/>
  <c r="DV171" i="1"/>
  <c r="DV170" i="1"/>
  <c r="DV172" i="1"/>
  <c r="DV173" i="1"/>
  <c r="DV174" i="1"/>
  <c r="DV175" i="1"/>
  <c r="DV176" i="1"/>
  <c r="DV178" i="1"/>
  <c r="DV179" i="1"/>
  <c r="DV180" i="1"/>
  <c r="DV181" i="1"/>
  <c r="DV206" i="1"/>
  <c r="DV182" i="1"/>
  <c r="DV183" i="1"/>
  <c r="DV184" i="1"/>
  <c r="DV185" i="1"/>
  <c r="DV186" i="1"/>
  <c r="DV187" i="1"/>
  <c r="DV188" i="1"/>
  <c r="DV189" i="1"/>
  <c r="DV190" i="1"/>
  <c r="DV192" i="1"/>
  <c r="DV193" i="1"/>
  <c r="DV194" i="1"/>
  <c r="DV195" i="1"/>
  <c r="DV196" i="1"/>
  <c r="DV197" i="1"/>
  <c r="DV198" i="1"/>
  <c r="DV199" i="1"/>
  <c r="DV201" i="1"/>
  <c r="DV203" i="1"/>
  <c r="DV204" i="1"/>
  <c r="DV324" i="1"/>
  <c r="DV207" i="1"/>
  <c r="DV296" i="1"/>
  <c r="DV209" i="1"/>
  <c r="DV210" i="1"/>
  <c r="DV211" i="1"/>
  <c r="DV212" i="1"/>
  <c r="DV213" i="1"/>
  <c r="DV214" i="1"/>
  <c r="DV215" i="1"/>
  <c r="DV216" i="1"/>
  <c r="DV217" i="1"/>
  <c r="DV218" i="1"/>
  <c r="DV219" i="1"/>
  <c r="DV221" i="1"/>
  <c r="DV223" i="1"/>
  <c r="DV224" i="1"/>
  <c r="DV225" i="1"/>
  <c r="DV226" i="1"/>
  <c r="DV227" i="1"/>
  <c r="DV228" i="1"/>
  <c r="DV229" i="1"/>
  <c r="DV230" i="1"/>
  <c r="DV231" i="1"/>
  <c r="DV232" i="1"/>
  <c r="DV233" i="1"/>
  <c r="DV234" i="1"/>
  <c r="DV235" i="1"/>
  <c r="DV236" i="1"/>
  <c r="DV237" i="1"/>
  <c r="DV238" i="1"/>
  <c r="DV239" i="1"/>
  <c r="DV240" i="1"/>
  <c r="DV241" i="1"/>
  <c r="DV242" i="1"/>
  <c r="DV244" i="1"/>
  <c r="DV245" i="1"/>
  <c r="DV247" i="1"/>
  <c r="DV248" i="1"/>
  <c r="DV249" i="1"/>
  <c r="DV250" i="1"/>
  <c r="DV251" i="1"/>
  <c r="DV252" i="1"/>
  <c r="DV253" i="1"/>
  <c r="DV254" i="1"/>
  <c r="DV257" i="1"/>
  <c r="DV258" i="1"/>
  <c r="DV259" i="1"/>
  <c r="DV260" i="1"/>
  <c r="DV261" i="1"/>
  <c r="DV262" i="1"/>
  <c r="DV264" i="1"/>
  <c r="DV267" i="1"/>
  <c r="DV268" i="1"/>
  <c r="DV269" i="1"/>
  <c r="DV270" i="1"/>
  <c r="DV271" i="1"/>
  <c r="DV272" i="1"/>
  <c r="DV273" i="1"/>
  <c r="DV274" i="1"/>
  <c r="DV275" i="1"/>
  <c r="DV276" i="1"/>
  <c r="DV277" i="1"/>
  <c r="DV278" i="1"/>
  <c r="DV279" i="1"/>
  <c r="DV280" i="1"/>
  <c r="DV281" i="1"/>
  <c r="DV282" i="1"/>
  <c r="DV283" i="1"/>
  <c r="DV284" i="1"/>
  <c r="DV285" i="1"/>
  <c r="DV286" i="1"/>
  <c r="DV287" i="1"/>
  <c r="DV288" i="1"/>
  <c r="DV289" i="1"/>
  <c r="DV290" i="1"/>
  <c r="DV291" i="1"/>
  <c r="DV292" i="1"/>
  <c r="DV293" i="1"/>
  <c r="DV294" i="1"/>
  <c r="DV295" i="1"/>
  <c r="DV220" i="1"/>
  <c r="DV298" i="1"/>
  <c r="DV299" i="1"/>
  <c r="DV300" i="1"/>
  <c r="DV301" i="1"/>
  <c r="DV302" i="1"/>
  <c r="DV303" i="1"/>
  <c r="DV304" i="1"/>
  <c r="DV305" i="1"/>
  <c r="DV306" i="1"/>
  <c r="DV307" i="1"/>
  <c r="DV308" i="1"/>
  <c r="DV310" i="1"/>
  <c r="DV311" i="1"/>
  <c r="DV312" i="1"/>
  <c r="DV313" i="1"/>
  <c r="DV314" i="1"/>
  <c r="DV315" i="1"/>
  <c r="DV316" i="1"/>
  <c r="DV317" i="1"/>
  <c r="DV318" i="1"/>
  <c r="DV319" i="1"/>
  <c r="DV320" i="1"/>
  <c r="DV321" i="1"/>
  <c r="DV322" i="1"/>
  <c r="DV323" i="1"/>
  <c r="DV325" i="1"/>
  <c r="DV326" i="1"/>
  <c r="DV327" i="1"/>
  <c r="DV328" i="1"/>
  <c r="DV2" i="1"/>
  <c r="CV129" i="1"/>
  <c r="CV104" i="1"/>
  <c r="CV106" i="1"/>
  <c r="CV107" i="1"/>
  <c r="CV108" i="1"/>
  <c r="CV109" i="1"/>
  <c r="CV110" i="1"/>
  <c r="CV111" i="1"/>
  <c r="CV115" i="1"/>
  <c r="CV116" i="1"/>
  <c r="CV117" i="1"/>
  <c r="CV118" i="1"/>
  <c r="CV119" i="1"/>
  <c r="CV120" i="1"/>
  <c r="CV122" i="1"/>
  <c r="CV123" i="1"/>
  <c r="CV124" i="1"/>
  <c r="CV125" i="1"/>
  <c r="CV126" i="1"/>
  <c r="CV127" i="1"/>
  <c r="CV128" i="1"/>
  <c r="CV130" i="1"/>
  <c r="CV131" i="1"/>
  <c r="CV132" i="1"/>
  <c r="CV134" i="1"/>
  <c r="CV135" i="1"/>
  <c r="CV137" i="1"/>
  <c r="CV138" i="1"/>
  <c r="CV139" i="1"/>
  <c r="CV140" i="1"/>
  <c r="CV141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7" i="1"/>
  <c r="CV168" i="1"/>
  <c r="CV169" i="1"/>
  <c r="CV171" i="1"/>
  <c r="CV170" i="1"/>
  <c r="CV172" i="1"/>
  <c r="CV173" i="1"/>
  <c r="CV174" i="1"/>
  <c r="CV175" i="1"/>
  <c r="CV176" i="1"/>
  <c r="CV178" i="1"/>
  <c r="CV179" i="1"/>
  <c r="CV180" i="1"/>
  <c r="CV181" i="1"/>
  <c r="CV206" i="1"/>
  <c r="CV182" i="1"/>
  <c r="CV183" i="1"/>
  <c r="CV184" i="1"/>
  <c r="CV185" i="1"/>
  <c r="CV186" i="1"/>
  <c r="CV187" i="1"/>
  <c r="CV188" i="1"/>
  <c r="CV189" i="1"/>
  <c r="CV190" i="1"/>
  <c r="CV192" i="1"/>
  <c r="CV193" i="1"/>
  <c r="CV194" i="1"/>
  <c r="CV195" i="1"/>
  <c r="CV196" i="1"/>
  <c r="CV197" i="1"/>
  <c r="CV198" i="1"/>
  <c r="CV199" i="1"/>
  <c r="CV201" i="1"/>
  <c r="CV203" i="1"/>
  <c r="CV204" i="1"/>
  <c r="CV324" i="1"/>
  <c r="CV207" i="1"/>
  <c r="CV296" i="1"/>
  <c r="CV209" i="1"/>
  <c r="CV210" i="1"/>
  <c r="CV211" i="1"/>
  <c r="CV212" i="1"/>
  <c r="CV213" i="1"/>
  <c r="CV214" i="1"/>
  <c r="CV215" i="1"/>
  <c r="CV216" i="1"/>
  <c r="CV217" i="1"/>
  <c r="CV218" i="1"/>
  <c r="CV219" i="1"/>
  <c r="CV221" i="1"/>
  <c r="CV223" i="1"/>
  <c r="CV224" i="1"/>
  <c r="CV225" i="1"/>
  <c r="CV226" i="1"/>
  <c r="CV227" i="1"/>
  <c r="CV228" i="1"/>
  <c r="CV229" i="1"/>
  <c r="CV230" i="1"/>
  <c r="CV231" i="1"/>
  <c r="CV232" i="1"/>
  <c r="CV233" i="1"/>
  <c r="CV234" i="1"/>
  <c r="CV235" i="1"/>
  <c r="CV236" i="1"/>
  <c r="CV237" i="1"/>
  <c r="CV238" i="1"/>
  <c r="CV239" i="1"/>
  <c r="CV240" i="1"/>
  <c r="CV241" i="1"/>
  <c r="CV242" i="1"/>
  <c r="CV244" i="1"/>
  <c r="CV245" i="1"/>
  <c r="CV247" i="1"/>
  <c r="CV248" i="1"/>
  <c r="CV249" i="1"/>
  <c r="CV250" i="1"/>
  <c r="CV251" i="1"/>
  <c r="CV252" i="1"/>
  <c r="CV253" i="1"/>
  <c r="CV254" i="1"/>
  <c r="CV257" i="1"/>
  <c r="CV258" i="1"/>
  <c r="CV259" i="1"/>
  <c r="CV260" i="1"/>
  <c r="CV261" i="1"/>
  <c r="CV262" i="1"/>
  <c r="CV264" i="1"/>
  <c r="CV267" i="1"/>
  <c r="CV268" i="1"/>
  <c r="CV269" i="1"/>
  <c r="CV270" i="1"/>
  <c r="CV271" i="1"/>
  <c r="CV272" i="1"/>
  <c r="CV273" i="1"/>
  <c r="CV274" i="1"/>
  <c r="CV275" i="1"/>
  <c r="CV276" i="1"/>
  <c r="CV277" i="1"/>
  <c r="CV278" i="1"/>
  <c r="CV279" i="1"/>
  <c r="CV280" i="1"/>
  <c r="CV281" i="1"/>
  <c r="CV282" i="1"/>
  <c r="CV283" i="1"/>
  <c r="CV284" i="1"/>
  <c r="CV285" i="1"/>
  <c r="CV286" i="1"/>
  <c r="CV287" i="1"/>
  <c r="CV288" i="1"/>
  <c r="CV289" i="1"/>
  <c r="CV290" i="1"/>
  <c r="CV291" i="1"/>
  <c r="CV292" i="1"/>
  <c r="CV293" i="1"/>
  <c r="CV294" i="1"/>
  <c r="CV295" i="1"/>
  <c r="CV220" i="1"/>
  <c r="CV298" i="1"/>
  <c r="CV299" i="1"/>
  <c r="CV300" i="1"/>
  <c r="CV301" i="1"/>
  <c r="CV302" i="1"/>
  <c r="CV303" i="1"/>
  <c r="CV304" i="1"/>
  <c r="CV305" i="1"/>
  <c r="CV306" i="1"/>
  <c r="CV307" i="1"/>
  <c r="CV308" i="1"/>
  <c r="CV310" i="1"/>
  <c r="CV311" i="1"/>
  <c r="CV312" i="1"/>
  <c r="CV313" i="1"/>
  <c r="CV314" i="1"/>
  <c r="CV315" i="1"/>
  <c r="CV316" i="1"/>
  <c r="CV317" i="1"/>
  <c r="CV318" i="1"/>
  <c r="CV319" i="1"/>
  <c r="CV320" i="1"/>
  <c r="CV321" i="1"/>
  <c r="CV322" i="1"/>
  <c r="CV323" i="1"/>
  <c r="CV325" i="1"/>
  <c r="CV326" i="1"/>
  <c r="CV327" i="1"/>
  <c r="CV328" i="1"/>
  <c r="CV2" i="1"/>
  <c r="BV129" i="1"/>
  <c r="BV104" i="1"/>
  <c r="BV106" i="1"/>
  <c r="BV107" i="1"/>
  <c r="BV108" i="1"/>
  <c r="BV109" i="1"/>
  <c r="BV110" i="1"/>
  <c r="BV111" i="1"/>
  <c r="BV115" i="1"/>
  <c r="BV116" i="1"/>
  <c r="BV117" i="1"/>
  <c r="BV118" i="1"/>
  <c r="BV119" i="1"/>
  <c r="BV120" i="1"/>
  <c r="BV122" i="1"/>
  <c r="BV123" i="1"/>
  <c r="BV124" i="1"/>
  <c r="BV125" i="1"/>
  <c r="BV126" i="1"/>
  <c r="BV127" i="1"/>
  <c r="BV128" i="1"/>
  <c r="BV130" i="1"/>
  <c r="BV131" i="1"/>
  <c r="BV132" i="1"/>
  <c r="BV134" i="1"/>
  <c r="BV135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7" i="1"/>
  <c r="BV168" i="1"/>
  <c r="BV169" i="1"/>
  <c r="BV171" i="1"/>
  <c r="BV170" i="1"/>
  <c r="BV172" i="1"/>
  <c r="BV173" i="1"/>
  <c r="BV174" i="1"/>
  <c r="BV175" i="1"/>
  <c r="BV176" i="1"/>
  <c r="BV178" i="1"/>
  <c r="BV179" i="1"/>
  <c r="BV180" i="1"/>
  <c r="BV181" i="1"/>
  <c r="BV206" i="1"/>
  <c r="BV182" i="1"/>
  <c r="BV183" i="1"/>
  <c r="BV184" i="1"/>
  <c r="BV185" i="1"/>
  <c r="BV186" i="1"/>
  <c r="BV187" i="1"/>
  <c r="BV188" i="1"/>
  <c r="BV189" i="1"/>
  <c r="BV190" i="1"/>
  <c r="BV192" i="1"/>
  <c r="BV193" i="1"/>
  <c r="BV194" i="1"/>
  <c r="BV195" i="1"/>
  <c r="BV196" i="1"/>
  <c r="BV197" i="1"/>
  <c r="BV198" i="1"/>
  <c r="BV199" i="1"/>
  <c r="BV201" i="1"/>
  <c r="BV203" i="1"/>
  <c r="BV204" i="1"/>
  <c r="BV324" i="1"/>
  <c r="BV207" i="1"/>
  <c r="BV296" i="1"/>
  <c r="BV209" i="1"/>
  <c r="BV210" i="1"/>
  <c r="BV211" i="1"/>
  <c r="BV212" i="1"/>
  <c r="BV213" i="1"/>
  <c r="BV214" i="1"/>
  <c r="BV215" i="1"/>
  <c r="BV216" i="1"/>
  <c r="BV217" i="1"/>
  <c r="BV218" i="1"/>
  <c r="BV219" i="1"/>
  <c r="BV221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4" i="1"/>
  <c r="BV245" i="1"/>
  <c r="BV247" i="1"/>
  <c r="BV248" i="1"/>
  <c r="BV249" i="1"/>
  <c r="BV250" i="1"/>
  <c r="BV251" i="1"/>
  <c r="BV252" i="1"/>
  <c r="BV253" i="1"/>
  <c r="BV254" i="1"/>
  <c r="BV257" i="1"/>
  <c r="BV258" i="1"/>
  <c r="BV259" i="1"/>
  <c r="BV260" i="1"/>
  <c r="BV261" i="1"/>
  <c r="BV262" i="1"/>
  <c r="BV264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20" i="1"/>
  <c r="BV298" i="1"/>
  <c r="BV299" i="1"/>
  <c r="BV300" i="1"/>
  <c r="BV301" i="1"/>
  <c r="BV302" i="1"/>
  <c r="BV303" i="1"/>
  <c r="BV304" i="1"/>
  <c r="BV305" i="1"/>
  <c r="BV306" i="1"/>
  <c r="BV307" i="1"/>
  <c r="BV308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5" i="1"/>
  <c r="BV326" i="1"/>
  <c r="BV327" i="1"/>
  <c r="BV328" i="1"/>
  <c r="BV2" i="1"/>
  <c r="BQ2" i="1"/>
  <c r="BZ341" i="1" s="1"/>
  <c r="AV129" i="1"/>
  <c r="AV104" i="1"/>
  <c r="AV106" i="1"/>
  <c r="AV107" i="1"/>
  <c r="AV108" i="1"/>
  <c r="AV109" i="1"/>
  <c r="AV110" i="1"/>
  <c r="AV111" i="1"/>
  <c r="AV115" i="1"/>
  <c r="AV116" i="1"/>
  <c r="AV117" i="1"/>
  <c r="AV118" i="1"/>
  <c r="AV119" i="1"/>
  <c r="AV120" i="1"/>
  <c r="AV122" i="1"/>
  <c r="AV123" i="1"/>
  <c r="AV124" i="1"/>
  <c r="AV125" i="1"/>
  <c r="AV126" i="1"/>
  <c r="AV127" i="1"/>
  <c r="AV128" i="1"/>
  <c r="AV130" i="1"/>
  <c r="AV131" i="1"/>
  <c r="AV132" i="1"/>
  <c r="AV134" i="1"/>
  <c r="AV135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7" i="1"/>
  <c r="AV168" i="1"/>
  <c r="AV169" i="1"/>
  <c r="AV171" i="1"/>
  <c r="AV170" i="1"/>
  <c r="AV172" i="1"/>
  <c r="AV173" i="1"/>
  <c r="AV174" i="1"/>
  <c r="AV175" i="1"/>
  <c r="AV176" i="1"/>
  <c r="AV178" i="1"/>
  <c r="AV179" i="1"/>
  <c r="AV180" i="1"/>
  <c r="AV181" i="1"/>
  <c r="AV206" i="1"/>
  <c r="AV182" i="1"/>
  <c r="AV183" i="1"/>
  <c r="AV184" i="1"/>
  <c r="AV185" i="1"/>
  <c r="AV186" i="1"/>
  <c r="AV187" i="1"/>
  <c r="AV188" i="1"/>
  <c r="AV189" i="1"/>
  <c r="AV190" i="1"/>
  <c r="AV192" i="1"/>
  <c r="AV193" i="1"/>
  <c r="AV194" i="1"/>
  <c r="AV195" i="1"/>
  <c r="AV196" i="1"/>
  <c r="AV197" i="1"/>
  <c r="AV198" i="1"/>
  <c r="AV199" i="1"/>
  <c r="AV201" i="1"/>
  <c r="AV203" i="1"/>
  <c r="AV204" i="1"/>
  <c r="AV324" i="1"/>
  <c r="AV207" i="1"/>
  <c r="AV296" i="1"/>
  <c r="AV209" i="1"/>
  <c r="AV210" i="1"/>
  <c r="AV211" i="1"/>
  <c r="AV212" i="1"/>
  <c r="AV213" i="1"/>
  <c r="AV214" i="1"/>
  <c r="AV215" i="1"/>
  <c r="AV216" i="1"/>
  <c r="AV217" i="1"/>
  <c r="AV218" i="1"/>
  <c r="AV219" i="1"/>
  <c r="AV221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4" i="1"/>
  <c r="AV245" i="1"/>
  <c r="AV247" i="1"/>
  <c r="AV248" i="1"/>
  <c r="AV249" i="1"/>
  <c r="AV250" i="1"/>
  <c r="AV251" i="1"/>
  <c r="AV252" i="1"/>
  <c r="AV253" i="1"/>
  <c r="AV254" i="1"/>
  <c r="AV257" i="1"/>
  <c r="AV258" i="1"/>
  <c r="AV259" i="1"/>
  <c r="AV260" i="1"/>
  <c r="AV261" i="1"/>
  <c r="AV262" i="1"/>
  <c r="AV264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20" i="1"/>
  <c r="AV298" i="1"/>
  <c r="AV299" i="1"/>
  <c r="AV300" i="1"/>
  <c r="AV301" i="1"/>
  <c r="AV302" i="1"/>
  <c r="AV303" i="1"/>
  <c r="AV304" i="1"/>
  <c r="AV305" i="1"/>
  <c r="AV306" i="1"/>
  <c r="AV307" i="1"/>
  <c r="AV308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5" i="1"/>
  <c r="AV326" i="1"/>
  <c r="AV327" i="1"/>
  <c r="AV328" i="1"/>
  <c r="V129" i="1"/>
  <c r="V68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9" i="1"/>
  <c r="V70" i="1"/>
  <c r="V71" i="1"/>
  <c r="V72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3" i="1"/>
  <c r="V94" i="1"/>
  <c r="V95" i="1"/>
  <c r="V96" i="1"/>
  <c r="V97" i="1"/>
  <c r="V98" i="1"/>
  <c r="V99" i="1"/>
  <c r="V100" i="1"/>
  <c r="V101" i="1"/>
  <c r="V102" i="1"/>
  <c r="V103" i="1"/>
  <c r="V104" i="1"/>
  <c r="V106" i="1"/>
  <c r="V107" i="1"/>
  <c r="V108" i="1"/>
  <c r="V109" i="1"/>
  <c r="V110" i="1"/>
  <c r="V111" i="1"/>
  <c r="V115" i="1"/>
  <c r="V116" i="1"/>
  <c r="V117" i="1"/>
  <c r="V118" i="1"/>
  <c r="V119" i="1"/>
  <c r="V120" i="1"/>
  <c r="V122" i="1"/>
  <c r="V123" i="1"/>
  <c r="V124" i="1"/>
  <c r="V125" i="1"/>
  <c r="V126" i="1"/>
  <c r="V127" i="1"/>
  <c r="V128" i="1"/>
  <c r="V130" i="1"/>
  <c r="V131" i="1"/>
  <c r="V132" i="1"/>
  <c r="V134" i="1"/>
  <c r="V135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73" i="1"/>
  <c r="V158" i="1"/>
  <c r="V159" i="1"/>
  <c r="V160" i="1"/>
  <c r="V161" i="1"/>
  <c r="V162" i="1"/>
  <c r="V163" i="1"/>
  <c r="V164" i="1"/>
  <c r="V165" i="1"/>
  <c r="V167" i="1"/>
  <c r="V168" i="1"/>
  <c r="V169" i="1"/>
  <c r="V171" i="1"/>
  <c r="V170" i="1"/>
  <c r="V172" i="1"/>
  <c r="V173" i="1"/>
  <c r="V174" i="1"/>
  <c r="V175" i="1"/>
  <c r="V176" i="1"/>
  <c r="V178" i="1"/>
  <c r="V179" i="1"/>
  <c r="V180" i="1"/>
  <c r="V181" i="1"/>
  <c r="V206" i="1"/>
  <c r="V182" i="1"/>
  <c r="V183" i="1"/>
  <c r="V184" i="1"/>
  <c r="V185" i="1"/>
  <c r="V186" i="1"/>
  <c r="V187" i="1"/>
  <c r="V188" i="1"/>
  <c r="V189" i="1"/>
  <c r="V190" i="1"/>
  <c r="V192" i="1"/>
  <c r="V193" i="1"/>
  <c r="V194" i="1"/>
  <c r="V195" i="1"/>
  <c r="V196" i="1"/>
  <c r="V197" i="1"/>
  <c r="V198" i="1"/>
  <c r="V199" i="1"/>
  <c r="V201" i="1"/>
  <c r="V203" i="1"/>
  <c r="V204" i="1"/>
  <c r="V324" i="1"/>
  <c r="V207" i="1"/>
  <c r="V296" i="1"/>
  <c r="V209" i="1"/>
  <c r="V210" i="1"/>
  <c r="V211" i="1"/>
  <c r="V212" i="1"/>
  <c r="V213" i="1"/>
  <c r="V214" i="1"/>
  <c r="V215" i="1"/>
  <c r="V216" i="1"/>
  <c r="V217" i="1"/>
  <c r="V218" i="1"/>
  <c r="V219" i="1"/>
  <c r="V221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4" i="1"/>
  <c r="V245" i="1"/>
  <c r="V247" i="1"/>
  <c r="V248" i="1"/>
  <c r="V249" i="1"/>
  <c r="V250" i="1"/>
  <c r="V251" i="1"/>
  <c r="V252" i="1"/>
  <c r="V253" i="1"/>
  <c r="V254" i="1"/>
  <c r="V257" i="1"/>
  <c r="V258" i="1"/>
  <c r="V259" i="1"/>
  <c r="V260" i="1"/>
  <c r="V261" i="1"/>
  <c r="V262" i="1"/>
  <c r="V264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20" i="1"/>
  <c r="V298" i="1"/>
  <c r="V299" i="1"/>
  <c r="V300" i="1"/>
  <c r="V301" i="1"/>
  <c r="V302" i="1"/>
  <c r="V303" i="1"/>
  <c r="V304" i="1"/>
  <c r="V305" i="1"/>
  <c r="V306" i="1"/>
  <c r="V307" i="1"/>
  <c r="V308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5" i="1"/>
  <c r="V326" i="1"/>
  <c r="V327" i="1"/>
  <c r="V328" i="1"/>
  <c r="LT16" i="1"/>
  <c r="LT27" i="1"/>
  <c r="LT135" i="1"/>
  <c r="LT160" i="1"/>
  <c r="LT19" i="1"/>
  <c r="LT111" i="1"/>
  <c r="LT151" i="1"/>
  <c r="LT284" i="1"/>
  <c r="LT157" i="1"/>
  <c r="LT209" i="1"/>
  <c r="LT302" i="1"/>
  <c r="LT69" i="1"/>
  <c r="LT172" i="1"/>
  <c r="LT317" i="1"/>
  <c r="LT60" i="1"/>
  <c r="LT120" i="1"/>
  <c r="LT248" i="1"/>
  <c r="LT298" i="1"/>
  <c r="LT327" i="1"/>
  <c r="LT54" i="1"/>
  <c r="LT98" i="1"/>
  <c r="LT124" i="1"/>
  <c r="LT119" i="1"/>
  <c r="LT159" i="1"/>
  <c r="LT39" i="1"/>
  <c r="LT280" i="1"/>
  <c r="LT6" i="1"/>
  <c r="LT245" i="1"/>
  <c r="LT4" i="1"/>
  <c r="LT24" i="1"/>
  <c r="LT26" i="1"/>
  <c r="LS16" i="1"/>
  <c r="LS27" i="1"/>
  <c r="LS135" i="1"/>
  <c r="LS160" i="1"/>
  <c r="LS19" i="1"/>
  <c r="LS111" i="1"/>
  <c r="LS151" i="1"/>
  <c r="LS284" i="1"/>
  <c r="LS157" i="1"/>
  <c r="LS209" i="1"/>
  <c r="LS302" i="1"/>
  <c r="LS69" i="1"/>
  <c r="LS172" i="1"/>
  <c r="LS317" i="1"/>
  <c r="LS60" i="1"/>
  <c r="LS120" i="1"/>
  <c r="LS248" i="1"/>
  <c r="LS298" i="1"/>
  <c r="LS327" i="1"/>
  <c r="LS54" i="1"/>
  <c r="LS98" i="1"/>
  <c r="LS124" i="1"/>
  <c r="LS119" i="1"/>
  <c r="LS159" i="1"/>
  <c r="LS39" i="1"/>
  <c r="LS280" i="1"/>
  <c r="LS6" i="1"/>
  <c r="LS245" i="1"/>
  <c r="LS4" i="1"/>
  <c r="LS24" i="1"/>
  <c r="LS26" i="1"/>
  <c r="LR16" i="1"/>
  <c r="LR27" i="1"/>
  <c r="LR135" i="1"/>
  <c r="LR160" i="1"/>
  <c r="LR19" i="1"/>
  <c r="LR111" i="1"/>
  <c r="LR151" i="1"/>
  <c r="LR284" i="1"/>
  <c r="LR157" i="1"/>
  <c r="LR209" i="1"/>
  <c r="LR302" i="1"/>
  <c r="LR69" i="1"/>
  <c r="LR172" i="1"/>
  <c r="LR317" i="1"/>
  <c r="LR60" i="1"/>
  <c r="LR120" i="1"/>
  <c r="LR248" i="1"/>
  <c r="LR298" i="1"/>
  <c r="LR327" i="1"/>
  <c r="LR54" i="1"/>
  <c r="LR98" i="1"/>
  <c r="LR124" i="1"/>
  <c r="LR119" i="1"/>
  <c r="LR159" i="1"/>
  <c r="LR39" i="1"/>
  <c r="LR280" i="1"/>
  <c r="LR6" i="1"/>
  <c r="LR245" i="1"/>
  <c r="LR4" i="1"/>
  <c r="LR24" i="1"/>
  <c r="LR26" i="1"/>
  <c r="LQ16" i="1"/>
  <c r="LQ27" i="1"/>
  <c r="LQ135" i="1"/>
  <c r="LQ160" i="1"/>
  <c r="LQ19" i="1"/>
  <c r="LQ111" i="1"/>
  <c r="LQ151" i="1"/>
  <c r="LQ284" i="1"/>
  <c r="LQ157" i="1"/>
  <c r="LQ209" i="1"/>
  <c r="LQ302" i="1"/>
  <c r="LQ69" i="1"/>
  <c r="LQ172" i="1"/>
  <c r="LQ317" i="1"/>
  <c r="LQ60" i="1"/>
  <c r="LQ120" i="1"/>
  <c r="LQ248" i="1"/>
  <c r="LQ298" i="1"/>
  <c r="LQ327" i="1"/>
  <c r="LQ54" i="1"/>
  <c r="LQ98" i="1"/>
  <c r="LQ124" i="1"/>
  <c r="LQ119" i="1"/>
  <c r="LQ159" i="1"/>
  <c r="LQ39" i="1"/>
  <c r="LQ280" i="1"/>
  <c r="LQ6" i="1"/>
  <c r="LQ245" i="1"/>
  <c r="LQ4" i="1"/>
  <c r="LQ24" i="1"/>
  <c r="LQ26" i="1"/>
  <c r="MT16" i="1"/>
  <c r="MT27" i="1"/>
  <c r="MT135" i="1"/>
  <c r="MT160" i="1"/>
  <c r="MT19" i="1"/>
  <c r="MT111" i="1"/>
  <c r="MT151" i="1"/>
  <c r="MT284" i="1"/>
  <c r="MT157" i="1"/>
  <c r="MT209" i="1"/>
  <c r="MT302" i="1"/>
  <c r="MT69" i="1"/>
  <c r="MT172" i="1"/>
  <c r="MT317" i="1"/>
  <c r="MT60" i="1"/>
  <c r="MT120" i="1"/>
  <c r="MT248" i="1"/>
  <c r="MT298" i="1"/>
  <c r="MT327" i="1"/>
  <c r="MT54" i="1"/>
  <c r="MT98" i="1"/>
  <c r="MT124" i="1"/>
  <c r="MT119" i="1"/>
  <c r="MT159" i="1"/>
  <c r="MT39" i="1"/>
  <c r="MT280" i="1"/>
  <c r="MT6" i="1"/>
  <c r="MT245" i="1"/>
  <c r="MT4" i="1"/>
  <c r="MT24" i="1"/>
  <c r="MT26" i="1"/>
  <c r="LP118" i="1"/>
  <c r="LP307" i="1"/>
  <c r="LP42" i="1"/>
  <c r="LP21" i="1"/>
  <c r="LP16" i="1"/>
  <c r="LP27" i="1"/>
  <c r="LP135" i="1"/>
  <c r="LP160" i="1"/>
  <c r="LP19" i="1"/>
  <c r="LP111" i="1"/>
  <c r="LP151" i="1"/>
  <c r="LP284" i="1"/>
  <c r="LP157" i="1"/>
  <c r="LP209" i="1"/>
  <c r="LP302" i="1"/>
  <c r="LP69" i="1"/>
  <c r="LP172" i="1"/>
  <c r="LP317" i="1"/>
  <c r="LP60" i="1"/>
  <c r="LP120" i="1"/>
  <c r="LP248" i="1"/>
  <c r="LP298" i="1"/>
  <c r="LP327" i="1"/>
  <c r="LP54" i="1"/>
  <c r="LP98" i="1"/>
  <c r="LP124" i="1"/>
  <c r="LP119" i="1"/>
  <c r="LP159" i="1"/>
  <c r="LP39" i="1"/>
  <c r="LP280" i="1"/>
  <c r="LP6" i="1"/>
  <c r="LP245" i="1"/>
  <c r="LP4" i="1"/>
  <c r="LP24" i="1"/>
  <c r="LP26" i="1"/>
  <c r="LO118" i="1"/>
  <c r="LO307" i="1"/>
  <c r="LO42" i="1"/>
  <c r="LO21" i="1"/>
  <c r="LO16" i="1"/>
  <c r="LO27" i="1"/>
  <c r="LO135" i="1"/>
  <c r="LO160" i="1"/>
  <c r="LO19" i="1"/>
  <c r="LO111" i="1"/>
  <c r="LO151" i="1"/>
  <c r="LO284" i="1"/>
  <c r="LO157" i="1"/>
  <c r="LO209" i="1"/>
  <c r="LO302" i="1"/>
  <c r="LO69" i="1"/>
  <c r="LO172" i="1"/>
  <c r="LO317" i="1"/>
  <c r="LO60" i="1"/>
  <c r="LO120" i="1"/>
  <c r="LO248" i="1"/>
  <c r="LO298" i="1"/>
  <c r="LO327" i="1"/>
  <c r="LO54" i="1"/>
  <c r="LO98" i="1"/>
  <c r="LO124" i="1"/>
  <c r="LO119" i="1"/>
  <c r="LO159" i="1"/>
  <c r="LO39" i="1"/>
  <c r="LO280" i="1"/>
  <c r="LO6" i="1"/>
  <c r="LO245" i="1"/>
  <c r="LO4" i="1"/>
  <c r="LO24" i="1"/>
  <c r="LO26" i="1"/>
  <c r="LN118" i="1"/>
  <c r="LN307" i="1"/>
  <c r="LN42" i="1"/>
  <c r="LN21" i="1"/>
  <c r="LN16" i="1"/>
  <c r="LN27" i="1"/>
  <c r="LN135" i="1"/>
  <c r="LN160" i="1"/>
  <c r="LN19" i="1"/>
  <c r="LN111" i="1"/>
  <c r="LN151" i="1"/>
  <c r="LN284" i="1"/>
  <c r="LN157" i="1"/>
  <c r="LN209" i="1"/>
  <c r="LN302" i="1"/>
  <c r="LN69" i="1"/>
  <c r="LN172" i="1"/>
  <c r="LN317" i="1"/>
  <c r="LN60" i="1"/>
  <c r="LN120" i="1"/>
  <c r="LN248" i="1"/>
  <c r="LN298" i="1"/>
  <c r="LN327" i="1"/>
  <c r="LN54" i="1"/>
  <c r="LN98" i="1"/>
  <c r="LN124" i="1"/>
  <c r="LN119" i="1"/>
  <c r="LN159" i="1"/>
  <c r="LN39" i="1"/>
  <c r="LN280" i="1"/>
  <c r="LN6" i="1"/>
  <c r="LN245" i="1"/>
  <c r="LN4" i="1"/>
  <c r="LN24" i="1"/>
  <c r="LN26" i="1"/>
  <c r="LM118" i="1"/>
  <c r="LM307" i="1"/>
  <c r="LM42" i="1"/>
  <c r="LM21" i="1"/>
  <c r="LM16" i="1"/>
  <c r="LM27" i="1"/>
  <c r="LM135" i="1"/>
  <c r="LM160" i="1"/>
  <c r="LM19" i="1"/>
  <c r="LM111" i="1"/>
  <c r="LM151" i="1"/>
  <c r="LM284" i="1"/>
  <c r="LM157" i="1"/>
  <c r="LM209" i="1"/>
  <c r="LM302" i="1"/>
  <c r="LM69" i="1"/>
  <c r="LM172" i="1"/>
  <c r="LM317" i="1"/>
  <c r="LM60" i="1"/>
  <c r="LM120" i="1"/>
  <c r="LM248" i="1"/>
  <c r="LM298" i="1"/>
  <c r="LM327" i="1"/>
  <c r="LM54" i="1"/>
  <c r="LM98" i="1"/>
  <c r="LM124" i="1"/>
  <c r="LM119" i="1"/>
  <c r="LM159" i="1"/>
  <c r="LM39" i="1"/>
  <c r="LM280" i="1"/>
  <c r="LM6" i="1"/>
  <c r="LM245" i="1"/>
  <c r="LM4" i="1"/>
  <c r="LM24" i="1"/>
  <c r="LM26" i="1"/>
  <c r="LL118" i="1"/>
  <c r="LL307" i="1"/>
  <c r="LL42" i="1"/>
  <c r="LL21" i="1"/>
  <c r="LL16" i="1"/>
  <c r="LL27" i="1"/>
  <c r="LL135" i="1"/>
  <c r="LL160" i="1"/>
  <c r="LL19" i="1"/>
  <c r="LL111" i="1"/>
  <c r="LL151" i="1"/>
  <c r="LL284" i="1"/>
  <c r="LL157" i="1"/>
  <c r="LL209" i="1"/>
  <c r="LL302" i="1"/>
  <c r="LL69" i="1"/>
  <c r="LL172" i="1"/>
  <c r="LL317" i="1"/>
  <c r="LL60" i="1"/>
  <c r="LL120" i="1"/>
  <c r="LL248" i="1"/>
  <c r="LL298" i="1"/>
  <c r="LL327" i="1"/>
  <c r="LL54" i="1"/>
  <c r="LL98" i="1"/>
  <c r="LL124" i="1"/>
  <c r="LL119" i="1"/>
  <c r="LL159" i="1"/>
  <c r="LL39" i="1"/>
  <c r="LL280" i="1"/>
  <c r="LL6" i="1"/>
  <c r="LL245" i="1"/>
  <c r="LL4" i="1"/>
  <c r="LL24" i="1"/>
  <c r="LL26" i="1"/>
  <c r="LK118" i="1"/>
  <c r="LK307" i="1"/>
  <c r="LK42" i="1"/>
  <c r="LK21" i="1"/>
  <c r="LK16" i="1"/>
  <c r="LK27" i="1"/>
  <c r="LK135" i="1"/>
  <c r="LK160" i="1"/>
  <c r="LK19" i="1"/>
  <c r="LK111" i="1"/>
  <c r="LK151" i="1"/>
  <c r="LK284" i="1"/>
  <c r="LK157" i="1"/>
  <c r="LK209" i="1"/>
  <c r="LK302" i="1"/>
  <c r="LK69" i="1"/>
  <c r="LK172" i="1"/>
  <c r="LK317" i="1"/>
  <c r="LK60" i="1"/>
  <c r="LK120" i="1"/>
  <c r="LK248" i="1"/>
  <c r="LK298" i="1"/>
  <c r="LK327" i="1"/>
  <c r="LK54" i="1"/>
  <c r="LK98" i="1"/>
  <c r="LK124" i="1"/>
  <c r="LK119" i="1"/>
  <c r="LK159" i="1"/>
  <c r="LK39" i="1"/>
  <c r="LK280" i="1"/>
  <c r="LK6" i="1"/>
  <c r="LK245" i="1"/>
  <c r="LK4" i="1"/>
  <c r="LK24" i="1"/>
  <c r="LK26" i="1"/>
  <c r="LJ118" i="1"/>
  <c r="LJ307" i="1"/>
  <c r="LJ42" i="1"/>
  <c r="LJ21" i="1"/>
  <c r="LJ16" i="1"/>
  <c r="LJ27" i="1"/>
  <c r="LJ135" i="1"/>
  <c r="LJ160" i="1"/>
  <c r="LJ19" i="1"/>
  <c r="LJ111" i="1"/>
  <c r="LJ151" i="1"/>
  <c r="LJ284" i="1"/>
  <c r="LJ157" i="1"/>
  <c r="LJ209" i="1"/>
  <c r="LJ302" i="1"/>
  <c r="LJ69" i="1"/>
  <c r="LJ172" i="1"/>
  <c r="LJ317" i="1"/>
  <c r="LJ60" i="1"/>
  <c r="LJ120" i="1"/>
  <c r="LJ248" i="1"/>
  <c r="LJ327" i="1"/>
  <c r="LJ54" i="1"/>
  <c r="LJ98" i="1"/>
  <c r="LJ124" i="1"/>
  <c r="LJ119" i="1"/>
  <c r="LJ159" i="1"/>
  <c r="LJ39" i="1"/>
  <c r="LJ280" i="1"/>
  <c r="LJ6" i="1"/>
  <c r="LJ245" i="1"/>
  <c r="LJ4" i="1"/>
  <c r="LJ24" i="1"/>
  <c r="LJ26" i="1"/>
  <c r="LI307" i="1"/>
  <c r="LI42" i="1"/>
  <c r="LI21" i="1"/>
  <c r="LI16" i="1"/>
  <c r="LI27" i="1"/>
  <c r="LI135" i="1"/>
  <c r="LI160" i="1"/>
  <c r="LI19" i="1"/>
  <c r="LI111" i="1"/>
  <c r="LI151" i="1"/>
  <c r="LI284" i="1"/>
  <c r="LI157" i="1"/>
  <c r="LI209" i="1"/>
  <c r="LI302" i="1"/>
  <c r="LI69" i="1"/>
  <c r="LI172" i="1"/>
  <c r="LI317" i="1"/>
  <c r="LI60" i="1"/>
  <c r="LI120" i="1"/>
  <c r="LI248" i="1"/>
  <c r="LI298" i="1"/>
  <c r="LI327" i="1"/>
  <c r="LI54" i="1"/>
  <c r="LI98" i="1"/>
  <c r="LI124" i="1"/>
  <c r="LI119" i="1"/>
  <c r="LI159" i="1"/>
  <c r="LI39" i="1"/>
  <c r="LI280" i="1"/>
  <c r="LI6" i="1"/>
  <c r="LI245" i="1"/>
  <c r="LI4" i="1"/>
  <c r="LI24" i="1"/>
  <c r="LI26" i="1"/>
  <c r="LH42" i="1"/>
  <c r="LH21" i="1"/>
  <c r="LH16" i="1"/>
  <c r="LH27" i="1"/>
  <c r="LH135" i="1"/>
  <c r="KX135" i="1" s="1"/>
  <c r="LH160" i="1"/>
  <c r="LH19" i="1"/>
  <c r="LH111" i="1"/>
  <c r="LH151" i="1"/>
  <c r="LH284" i="1"/>
  <c r="LH157" i="1"/>
  <c r="LH209" i="1"/>
  <c r="LH302" i="1"/>
  <c r="LH69" i="1"/>
  <c r="LH172" i="1"/>
  <c r="LH317" i="1"/>
  <c r="LH60" i="1"/>
  <c r="KX60" i="1" s="1"/>
  <c r="LH120" i="1"/>
  <c r="LH248" i="1"/>
  <c r="LH298" i="1"/>
  <c r="LH327" i="1"/>
  <c r="LH54" i="1"/>
  <c r="KX54" i="1" s="1"/>
  <c r="LH98" i="1"/>
  <c r="KX98" i="1" s="1"/>
  <c r="LH124" i="1"/>
  <c r="LH119" i="1"/>
  <c r="KX119" i="1" s="1"/>
  <c r="LH159" i="1"/>
  <c r="LH39" i="1"/>
  <c r="LH280" i="1"/>
  <c r="LH6" i="1"/>
  <c r="KX6" i="1" s="1"/>
  <c r="LH245" i="1"/>
  <c r="LH4" i="1"/>
  <c r="LH24" i="1"/>
  <c r="LH26" i="1"/>
  <c r="W236" i="1"/>
  <c r="HS236" i="1"/>
  <c r="HT236" i="1"/>
  <c r="HU236" i="1"/>
  <c r="IJ236" i="1"/>
  <c r="HZ236" i="1" s="1"/>
  <c r="IK236" i="1"/>
  <c r="IL236" i="1"/>
  <c r="IM236" i="1"/>
  <c r="IN236" i="1"/>
  <c r="IO236" i="1"/>
  <c r="IP236" i="1"/>
  <c r="IQ236" i="1"/>
  <c r="IR236" i="1"/>
  <c r="IS236" i="1"/>
  <c r="IT236" i="1"/>
  <c r="JH236" i="1"/>
  <c r="JI236" i="1"/>
  <c r="JJ236" i="1"/>
  <c r="JK236" i="1"/>
  <c r="JL236" i="1"/>
  <c r="JM236" i="1"/>
  <c r="JN236" i="1"/>
  <c r="JO236" i="1"/>
  <c r="JP236" i="1"/>
  <c r="JQ236" i="1"/>
  <c r="JR236" i="1"/>
  <c r="JS236" i="1"/>
  <c r="JT236" i="1"/>
  <c r="KH236" i="1"/>
  <c r="KI236" i="1"/>
  <c r="KJ236" i="1"/>
  <c r="KK236" i="1"/>
  <c r="KL236" i="1"/>
  <c r="KM236" i="1"/>
  <c r="KN236" i="1"/>
  <c r="KO236" i="1"/>
  <c r="KP236" i="1"/>
  <c r="KQ236" i="1"/>
  <c r="KR236" i="1"/>
  <c r="KS236" i="1"/>
  <c r="KT236" i="1"/>
  <c r="LH236" i="1"/>
  <c r="LI236" i="1"/>
  <c r="LJ236" i="1"/>
  <c r="LK236" i="1"/>
  <c r="LL236" i="1"/>
  <c r="LM236" i="1"/>
  <c r="LN236" i="1"/>
  <c r="LO236" i="1"/>
  <c r="LP236" i="1"/>
  <c r="LQ236" i="1"/>
  <c r="LR236" i="1"/>
  <c r="LS236" i="1"/>
  <c r="LT236" i="1"/>
  <c r="MH236" i="1"/>
  <c r="LX236" i="1" s="1"/>
  <c r="MI236" i="1"/>
  <c r="MJ236" i="1"/>
  <c r="MK236" i="1"/>
  <c r="ML236" i="1"/>
  <c r="MM236" i="1"/>
  <c r="MN236" i="1"/>
  <c r="MO236" i="1"/>
  <c r="MP236" i="1"/>
  <c r="MQ236" i="1"/>
  <c r="MR236" i="1"/>
  <c r="MS236" i="1"/>
  <c r="MT236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IT27" i="1"/>
  <c r="IS27" i="1"/>
  <c r="IR27" i="1"/>
  <c r="IQ27" i="1"/>
  <c r="IP27" i="1"/>
  <c r="IO27" i="1"/>
  <c r="IN27" i="1"/>
  <c r="IM27" i="1"/>
  <c r="IL27" i="1"/>
  <c r="IK27" i="1"/>
  <c r="IJ27" i="1"/>
  <c r="HZ27" i="1" s="1"/>
  <c r="HU27" i="1"/>
  <c r="HT27" i="1"/>
  <c r="HS27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LX19" i="1" s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IT19" i="1"/>
  <c r="IS19" i="1"/>
  <c r="IR19" i="1"/>
  <c r="IQ19" i="1"/>
  <c r="IP19" i="1"/>
  <c r="IO19" i="1"/>
  <c r="IN19" i="1"/>
  <c r="IM19" i="1"/>
  <c r="IL19" i="1"/>
  <c r="IK19" i="1"/>
  <c r="IJ19" i="1"/>
  <c r="HZ19" i="1" s="1"/>
  <c r="HU19" i="1"/>
  <c r="HT19" i="1"/>
  <c r="HS19" i="1"/>
  <c r="MS160" i="1"/>
  <c r="MR160" i="1"/>
  <c r="MQ160" i="1"/>
  <c r="MP160" i="1"/>
  <c r="MO160" i="1"/>
  <c r="MN160" i="1"/>
  <c r="MM160" i="1"/>
  <c r="ML160" i="1"/>
  <c r="MK160" i="1"/>
  <c r="MJ160" i="1"/>
  <c r="MI160" i="1"/>
  <c r="MH160" i="1"/>
  <c r="KT160" i="1"/>
  <c r="KS160" i="1"/>
  <c r="KR160" i="1"/>
  <c r="KQ160" i="1"/>
  <c r="KP160" i="1"/>
  <c r="KO160" i="1"/>
  <c r="KN160" i="1"/>
  <c r="KM160" i="1"/>
  <c r="KL160" i="1"/>
  <c r="KK160" i="1"/>
  <c r="KJ160" i="1"/>
  <c r="KI160" i="1"/>
  <c r="KH160" i="1"/>
  <c r="JT160" i="1"/>
  <c r="JS160" i="1"/>
  <c r="JR160" i="1"/>
  <c r="JQ160" i="1"/>
  <c r="JP160" i="1"/>
  <c r="JO160" i="1"/>
  <c r="JN160" i="1"/>
  <c r="JM160" i="1"/>
  <c r="JL160" i="1"/>
  <c r="JK160" i="1"/>
  <c r="JJ160" i="1"/>
  <c r="JI160" i="1"/>
  <c r="JH160" i="1"/>
  <c r="IT160" i="1"/>
  <c r="IS160" i="1"/>
  <c r="IR160" i="1"/>
  <c r="IQ160" i="1"/>
  <c r="IP160" i="1"/>
  <c r="IO160" i="1"/>
  <c r="IN160" i="1"/>
  <c r="IM160" i="1"/>
  <c r="IL160" i="1"/>
  <c r="IK160" i="1"/>
  <c r="IJ160" i="1"/>
  <c r="HZ160" i="1" s="1"/>
  <c r="HU160" i="1"/>
  <c r="HT160" i="1"/>
  <c r="HS160" i="1"/>
  <c r="W160" i="1"/>
  <c r="MS135" i="1"/>
  <c r="MR135" i="1"/>
  <c r="MQ135" i="1"/>
  <c r="MP135" i="1"/>
  <c r="MO135" i="1"/>
  <c r="MN135" i="1"/>
  <c r="MM135" i="1"/>
  <c r="ML135" i="1"/>
  <c r="MK135" i="1"/>
  <c r="MJ135" i="1"/>
  <c r="MI135" i="1"/>
  <c r="MH135" i="1"/>
  <c r="KT135" i="1"/>
  <c r="KS135" i="1"/>
  <c r="KR135" i="1"/>
  <c r="KQ135" i="1"/>
  <c r="KP135" i="1"/>
  <c r="KO135" i="1"/>
  <c r="KN135" i="1"/>
  <c r="KM135" i="1"/>
  <c r="KL135" i="1"/>
  <c r="KK135" i="1"/>
  <c r="KJ135" i="1"/>
  <c r="KI135" i="1"/>
  <c r="KH135" i="1"/>
  <c r="JT135" i="1"/>
  <c r="JS135" i="1"/>
  <c r="JR135" i="1"/>
  <c r="JQ135" i="1"/>
  <c r="JP135" i="1"/>
  <c r="JO135" i="1"/>
  <c r="JN135" i="1"/>
  <c r="JM135" i="1"/>
  <c r="JL135" i="1"/>
  <c r="JK135" i="1"/>
  <c r="JJ135" i="1"/>
  <c r="JI135" i="1"/>
  <c r="JH135" i="1"/>
  <c r="IT135" i="1"/>
  <c r="IS135" i="1"/>
  <c r="IR135" i="1"/>
  <c r="IQ135" i="1"/>
  <c r="IP135" i="1"/>
  <c r="IO135" i="1"/>
  <c r="IN135" i="1"/>
  <c r="IM135" i="1"/>
  <c r="IL135" i="1"/>
  <c r="IK135" i="1"/>
  <c r="IJ135" i="1"/>
  <c r="HZ135" i="1" s="1"/>
  <c r="HU135" i="1"/>
  <c r="HT135" i="1"/>
  <c r="HS135" i="1"/>
  <c r="W135" i="1"/>
  <c r="DY347" i="1" l="1"/>
  <c r="Z348" i="1"/>
  <c r="DY344" i="1"/>
  <c r="DY346" i="1" s="1"/>
  <c r="BY344" i="1"/>
  <c r="BY346" i="1" s="1"/>
  <c r="BY347" i="1"/>
  <c r="BY348" i="1"/>
  <c r="GB348" i="1"/>
  <c r="LF335" i="1"/>
  <c r="KE335" i="1"/>
  <c r="MD335" i="1"/>
  <c r="FZ348" i="1"/>
  <c r="ME335" i="1"/>
  <c r="AZ348" i="1"/>
  <c r="GA348" i="1"/>
  <c r="AY348" i="1"/>
  <c r="GA344" i="1"/>
  <c r="GA346" i="1" s="1"/>
  <c r="BB348" i="1"/>
  <c r="FZ344" i="1"/>
  <c r="FZ346" i="1" s="1"/>
  <c r="BA348" i="1"/>
  <c r="Y348" i="1"/>
  <c r="LY27" i="1"/>
  <c r="JE335" i="1"/>
  <c r="DA348" i="1"/>
  <c r="EY344" i="1"/>
  <c r="EY346" i="1" s="1"/>
  <c r="DA344" i="1"/>
  <c r="DA346" i="1" s="1"/>
  <c r="AA344" i="1"/>
  <c r="AA346" i="1" s="1"/>
  <c r="BB344" i="1"/>
  <c r="BB346" i="1" s="1"/>
  <c r="BB347" i="1"/>
  <c r="GC347" i="1"/>
  <c r="LY160" i="1"/>
  <c r="CZ344" i="1"/>
  <c r="CZ346" i="1" s="1"/>
  <c r="FY348" i="1"/>
  <c r="DB348" i="1"/>
  <c r="DC347" i="1"/>
  <c r="FY344" i="1"/>
  <c r="FY346" i="1" s="1"/>
  <c r="CY344" i="1"/>
  <c r="CY346" i="1" s="1"/>
  <c r="AY347" i="1"/>
  <c r="BC347" i="1"/>
  <c r="FZ347" i="1"/>
  <c r="BA347" i="1"/>
  <c r="Y347" i="1"/>
  <c r="GC344" i="1"/>
  <c r="GC346" i="1" s="1"/>
  <c r="GC349" i="1" s="1"/>
  <c r="AA347" i="1"/>
  <c r="DB347" i="1"/>
  <c r="EZ347" i="1"/>
  <c r="JE334" i="1"/>
  <c r="KD342" i="1"/>
  <c r="KD345" i="1"/>
  <c r="KD341" i="1"/>
  <c r="KD343" i="1"/>
  <c r="LX160" i="1"/>
  <c r="EY347" i="1"/>
  <c r="EY348" i="1"/>
  <c r="Y344" i="1"/>
  <c r="Y346" i="1" s="1"/>
  <c r="IE335" i="1"/>
  <c r="IE334" i="1"/>
  <c r="LY135" i="1"/>
  <c r="BA344" i="1"/>
  <c r="BA346" i="1" s="1"/>
  <c r="AY344" i="1"/>
  <c r="AY346" i="1" s="1"/>
  <c r="FY347" i="1"/>
  <c r="DC344" i="1"/>
  <c r="DC346" i="1" s="1"/>
  <c r="DC349" i="1" s="1"/>
  <c r="DB344" i="1"/>
  <c r="DB346" i="1" s="1"/>
  <c r="MC343" i="1"/>
  <c r="MC341" i="1"/>
  <c r="MC345" i="1"/>
  <c r="MC342" i="1"/>
  <c r="BC348" i="1"/>
  <c r="BC344" i="1"/>
  <c r="BC346" i="1" s="1"/>
  <c r="BC349" i="1" s="1"/>
  <c r="CY347" i="1"/>
  <c r="CY348" i="1"/>
  <c r="KC342" i="1"/>
  <c r="KC345" i="1"/>
  <c r="KC343" i="1"/>
  <c r="KC341" i="1"/>
  <c r="GB344" i="1"/>
  <c r="GB346" i="1" s="1"/>
  <c r="GB347" i="1"/>
  <c r="LY236" i="1"/>
  <c r="LE336" i="1"/>
  <c r="LE333" i="1"/>
  <c r="LD335" i="1" s="1"/>
  <c r="LE341" i="1"/>
  <c r="LE343" i="1"/>
  <c r="LE345" i="1"/>
  <c r="LE342" i="1"/>
  <c r="LX27" i="1"/>
  <c r="IG334" i="1"/>
  <c r="IG335" i="1"/>
  <c r="Z344" i="1"/>
  <c r="Z346" i="1" s="1"/>
  <c r="Z347" i="1"/>
  <c r="LY243" i="1"/>
  <c r="CZ347" i="1"/>
  <c r="CZ348" i="1"/>
  <c r="ID341" i="1"/>
  <c r="ID343" i="1"/>
  <c r="ID345" i="1"/>
  <c r="ID342" i="1"/>
  <c r="JD335" i="1"/>
  <c r="JD334" i="1"/>
  <c r="GA347" i="1"/>
  <c r="IF343" i="1"/>
  <c r="IF342" i="1"/>
  <c r="IF341" i="1"/>
  <c r="IF345" i="1"/>
  <c r="LX135" i="1"/>
  <c r="LF334" i="1"/>
  <c r="LX243" i="1"/>
  <c r="GW2" i="1"/>
  <c r="HG336" i="1"/>
  <c r="HG333" i="1"/>
  <c r="AZ344" i="1"/>
  <c r="AZ346" i="1" s="1"/>
  <c r="AZ347" i="1"/>
  <c r="KE334" i="1"/>
  <c r="DA347" i="1"/>
  <c r="LY19" i="1"/>
  <c r="JC341" i="1"/>
  <c r="JC343" i="1"/>
  <c r="JC345" i="1"/>
  <c r="JC342" i="1"/>
  <c r="EZ344" i="1"/>
  <c r="EZ346" i="1" s="1"/>
  <c r="MD334" i="1"/>
  <c r="ME334" i="1"/>
  <c r="KD335" i="1"/>
  <c r="KD334" i="1"/>
  <c r="IF335" i="1"/>
  <c r="IF334" i="1"/>
  <c r="KY39" i="1"/>
  <c r="KY172" i="1"/>
  <c r="KY16" i="1"/>
  <c r="KY21" i="1"/>
  <c r="KY159" i="1"/>
  <c r="KY69" i="1"/>
  <c r="KY124" i="1"/>
  <c r="KY280" i="1"/>
  <c r="KY317" i="1"/>
  <c r="KY27" i="1"/>
  <c r="KY26" i="1"/>
  <c r="KY327" i="1"/>
  <c r="KY151" i="1"/>
  <c r="KY24" i="1"/>
  <c r="KY298" i="1"/>
  <c r="KY111" i="1"/>
  <c r="KY4" i="1"/>
  <c r="KY248" i="1"/>
  <c r="KY19" i="1"/>
  <c r="KX4" i="1"/>
  <c r="KY245" i="1"/>
  <c r="KY120" i="1"/>
  <c r="KY160" i="1"/>
  <c r="KX39" i="1"/>
  <c r="KX120" i="1"/>
  <c r="KX21" i="1"/>
  <c r="KY236" i="1"/>
  <c r="KX159" i="1"/>
  <c r="KX124" i="1"/>
  <c r="KX27" i="1"/>
  <c r="KY243" i="1"/>
  <c r="KX26" i="1"/>
  <c r="KX16" i="1"/>
  <c r="KY119" i="1"/>
  <c r="KY209" i="1"/>
  <c r="KX151" i="1"/>
  <c r="KX69" i="1"/>
  <c r="KX172" i="1"/>
  <c r="KY42" i="1"/>
  <c r="KY98" i="1"/>
  <c r="KY157" i="1"/>
  <c r="KX243" i="1"/>
  <c r="KY302" i="1"/>
  <c r="KY54" i="1"/>
  <c r="KY284" i="1"/>
  <c r="KX42" i="1"/>
  <c r="KX248" i="1"/>
  <c r="KZ2" i="1"/>
  <c r="KU2" i="1"/>
  <c r="KV2" i="1"/>
  <c r="KX111" i="1"/>
  <c r="KX327" i="1"/>
  <c r="KX19" i="1"/>
  <c r="KX157" i="1"/>
  <c r="KX209" i="1"/>
  <c r="KX280" i="1"/>
  <c r="KX245" i="1"/>
  <c r="KX298" i="1"/>
  <c r="KX24" i="1"/>
  <c r="KX160" i="1"/>
  <c r="KX317" i="1"/>
  <c r="KX284" i="1"/>
  <c r="KX302" i="1"/>
  <c r="KY6" i="1"/>
  <c r="KY60" i="1"/>
  <c r="KY135" i="1"/>
  <c r="KX236" i="1"/>
  <c r="JY135" i="1"/>
  <c r="JY19" i="1"/>
  <c r="JY27" i="1"/>
  <c r="JY236" i="1"/>
  <c r="JX236" i="1"/>
  <c r="JY160" i="1"/>
  <c r="JX160" i="1"/>
  <c r="JY243" i="1"/>
  <c r="JX27" i="1"/>
  <c r="JX243" i="1"/>
  <c r="JX135" i="1"/>
  <c r="JX19" i="1"/>
  <c r="GY135" i="1"/>
  <c r="GY243" i="1"/>
  <c r="HB169" i="1"/>
  <c r="HA236" i="1"/>
  <c r="GZ135" i="1"/>
  <c r="HA243" i="1"/>
  <c r="HA160" i="1"/>
  <c r="HA19" i="1"/>
  <c r="HA27" i="1"/>
  <c r="GZ236" i="1"/>
  <c r="GZ243" i="1"/>
  <c r="HB289" i="1"/>
  <c r="HB48" i="1"/>
  <c r="GW201" i="1"/>
  <c r="HB288" i="1"/>
  <c r="HB193" i="1"/>
  <c r="HB130" i="1"/>
  <c r="HB61" i="1"/>
  <c r="HB313" i="1"/>
  <c r="HB300" i="1"/>
  <c r="HB287" i="1"/>
  <c r="HB21" i="1"/>
  <c r="HB261" i="1"/>
  <c r="HB247" i="1"/>
  <c r="GW247" i="1"/>
  <c r="HB233" i="1"/>
  <c r="HB219" i="1"/>
  <c r="HB180" i="1"/>
  <c r="GW180" i="1"/>
  <c r="HB167" i="1"/>
  <c r="HB155" i="1"/>
  <c r="HB143" i="1"/>
  <c r="HB128" i="1"/>
  <c r="HB115" i="1"/>
  <c r="HB99" i="1"/>
  <c r="HB86" i="1"/>
  <c r="HB74" i="1"/>
  <c r="HB38" i="1"/>
  <c r="HB26" i="1"/>
  <c r="HB13" i="1"/>
  <c r="HB206" i="1"/>
  <c r="HB60" i="1"/>
  <c r="GW60" i="1"/>
  <c r="GW215" i="1"/>
  <c r="GW128" i="1"/>
  <c r="GW51" i="1"/>
  <c r="GW326" i="1"/>
  <c r="HB262" i="1"/>
  <c r="HB168" i="1"/>
  <c r="HB100" i="1"/>
  <c r="HB27" i="1"/>
  <c r="GX27" i="1"/>
  <c r="GW325" i="1"/>
  <c r="HB312" i="1"/>
  <c r="GW312" i="1"/>
  <c r="HB299" i="1"/>
  <c r="GW299" i="1"/>
  <c r="HB286" i="1"/>
  <c r="GW286" i="1"/>
  <c r="HB275" i="1"/>
  <c r="GW275" i="1"/>
  <c r="HB260" i="1"/>
  <c r="GW260" i="1"/>
  <c r="HB245" i="1"/>
  <c r="HB324" i="1"/>
  <c r="HB190" i="1"/>
  <c r="HB179" i="1"/>
  <c r="HB165" i="1"/>
  <c r="HB154" i="1"/>
  <c r="HB142" i="1"/>
  <c r="HB127" i="1"/>
  <c r="HB111" i="1"/>
  <c r="HB98" i="1"/>
  <c r="HB85" i="1"/>
  <c r="HB47" i="1"/>
  <c r="HB37" i="1"/>
  <c r="HB25" i="1"/>
  <c r="HB12" i="1"/>
  <c r="HB325" i="1"/>
  <c r="GW190" i="1"/>
  <c r="GW170" i="1"/>
  <c r="GW74" i="1"/>
  <c r="GW63" i="1"/>
  <c r="HB276" i="1"/>
  <c r="HB296" i="1"/>
  <c r="HB181" i="1"/>
  <c r="HB156" i="1"/>
  <c r="HB116" i="1"/>
  <c r="HB75" i="1"/>
  <c r="HB129" i="1"/>
  <c r="HA135" i="1"/>
  <c r="GY160" i="1"/>
  <c r="GY19" i="1"/>
  <c r="GY27" i="1"/>
  <c r="HB323" i="1"/>
  <c r="HB311" i="1"/>
  <c r="HB298" i="1"/>
  <c r="HB285" i="1"/>
  <c r="HB274" i="1"/>
  <c r="HB259" i="1"/>
  <c r="HB244" i="1"/>
  <c r="HB231" i="1"/>
  <c r="HB217" i="1"/>
  <c r="HB204" i="1"/>
  <c r="HB189" i="1"/>
  <c r="HB178" i="1"/>
  <c r="HB164" i="1"/>
  <c r="HB153" i="1"/>
  <c r="HB141" i="1"/>
  <c r="HB126" i="1"/>
  <c r="HB110" i="1"/>
  <c r="HB97" i="1"/>
  <c r="HB58" i="1"/>
  <c r="HB46" i="1"/>
  <c r="HB36" i="1"/>
  <c r="HB24" i="1"/>
  <c r="HB11" i="1"/>
  <c r="GW182" i="1"/>
  <c r="GW129" i="1"/>
  <c r="GW24" i="1"/>
  <c r="GW86" i="1"/>
  <c r="GW217" i="1"/>
  <c r="GW153" i="1"/>
  <c r="GW311" i="1"/>
  <c r="HB327" i="1"/>
  <c r="HB248" i="1"/>
  <c r="HB144" i="1"/>
  <c r="HB49" i="1"/>
  <c r="GZ160" i="1"/>
  <c r="GZ19" i="1"/>
  <c r="GZ27" i="1"/>
  <c r="HB322" i="1"/>
  <c r="HB310" i="1"/>
  <c r="HB220" i="1"/>
  <c r="HB284" i="1"/>
  <c r="HB273" i="1"/>
  <c r="HB258" i="1"/>
  <c r="HB242" i="1"/>
  <c r="HB230" i="1"/>
  <c r="HB216" i="1"/>
  <c r="HB203" i="1"/>
  <c r="HB188" i="1"/>
  <c r="HB176" i="1"/>
  <c r="HB163" i="1"/>
  <c r="HB152" i="1"/>
  <c r="HB140" i="1"/>
  <c r="HB125" i="1"/>
  <c r="HB83" i="1"/>
  <c r="HB70" i="1"/>
  <c r="HB57" i="1"/>
  <c r="HB45" i="1"/>
  <c r="HB35" i="1"/>
  <c r="HB23" i="1"/>
  <c r="HB10" i="1"/>
  <c r="GW165" i="1"/>
  <c r="GW57" i="1"/>
  <c r="GW36" i="1"/>
  <c r="GW99" i="1"/>
  <c r="GW13" i="1"/>
  <c r="GW164" i="1"/>
  <c r="GW284" i="1"/>
  <c r="GW323" i="1"/>
  <c r="HB321" i="1"/>
  <c r="HB308" i="1"/>
  <c r="HB295" i="1"/>
  <c r="HB283" i="1"/>
  <c r="HB272" i="1"/>
  <c r="HB257" i="1"/>
  <c r="HB241" i="1"/>
  <c r="GW241" i="1"/>
  <c r="HB229" i="1"/>
  <c r="GW229" i="1"/>
  <c r="HB187" i="1"/>
  <c r="HB124" i="1"/>
  <c r="HB82" i="1"/>
  <c r="HB69" i="1"/>
  <c r="HB56" i="1"/>
  <c r="HB68" i="1"/>
  <c r="HB34" i="1"/>
  <c r="HB22" i="1"/>
  <c r="HB9" i="1"/>
  <c r="HB326" i="1"/>
  <c r="HB71" i="1"/>
  <c r="GW70" i="1"/>
  <c r="GW47" i="1"/>
  <c r="GW115" i="1"/>
  <c r="GW26" i="1"/>
  <c r="GW178" i="1"/>
  <c r="GW220" i="1"/>
  <c r="GW262" i="1"/>
  <c r="GW308" i="1"/>
  <c r="GW230" i="1"/>
  <c r="HB108" i="1"/>
  <c r="GY236" i="1"/>
  <c r="HB320" i="1"/>
  <c r="HB307" i="1"/>
  <c r="HB294" i="1"/>
  <c r="HB282" i="1"/>
  <c r="HB271" i="1"/>
  <c r="HB254" i="1"/>
  <c r="GW254" i="1"/>
  <c r="HB240" i="1"/>
  <c r="HB228" i="1"/>
  <c r="HB199" i="1"/>
  <c r="HB186" i="1"/>
  <c r="HB174" i="1"/>
  <c r="HB161" i="1"/>
  <c r="HB150" i="1"/>
  <c r="HB138" i="1"/>
  <c r="HB107" i="1"/>
  <c r="HB94" i="1"/>
  <c r="HB81" i="1"/>
  <c r="HB67" i="1"/>
  <c r="HB55" i="1"/>
  <c r="HB44" i="1"/>
  <c r="HB33" i="1"/>
  <c r="HB20" i="1"/>
  <c r="HB8" i="1"/>
  <c r="HB218" i="1"/>
  <c r="HB84" i="1"/>
  <c r="GW193" i="1"/>
  <c r="GW27" i="1"/>
  <c r="GW20" i="1"/>
  <c r="GW83" i="1"/>
  <c r="GW10" i="1"/>
  <c r="GW161" i="1"/>
  <c r="GW59" i="1"/>
  <c r="GW214" i="1"/>
  <c r="GW127" i="1"/>
  <c r="GW38" i="1"/>
  <c r="GW189" i="1"/>
  <c r="GW130" i="1"/>
  <c r="GW310" i="1"/>
  <c r="GW276" i="1"/>
  <c r="GW228" i="1"/>
  <c r="GW242" i="1"/>
  <c r="HB87" i="1"/>
  <c r="HB95" i="1"/>
  <c r="HB319" i="1"/>
  <c r="GW319" i="1"/>
  <c r="HB306" i="1"/>
  <c r="GW306" i="1"/>
  <c r="HB293" i="1"/>
  <c r="GW293" i="1"/>
  <c r="HB281" i="1"/>
  <c r="GW281" i="1"/>
  <c r="HB270" i="1"/>
  <c r="GW270" i="1"/>
  <c r="HB253" i="1"/>
  <c r="HB213" i="1"/>
  <c r="HB198" i="1"/>
  <c r="HB185" i="1"/>
  <c r="HB173" i="1"/>
  <c r="HB160" i="1"/>
  <c r="GX160" i="1"/>
  <c r="HB149" i="1"/>
  <c r="HB137" i="1"/>
  <c r="HB122" i="1"/>
  <c r="HB106" i="1"/>
  <c r="HB93" i="1"/>
  <c r="HB80" i="1"/>
  <c r="HB66" i="1"/>
  <c r="HB54" i="1"/>
  <c r="HB114" i="1"/>
  <c r="HB32" i="1"/>
  <c r="HB19" i="1"/>
  <c r="GX19" i="1"/>
  <c r="HB243" i="1"/>
  <c r="GX243" i="1"/>
  <c r="HB232" i="1"/>
  <c r="HB147" i="1"/>
  <c r="HB227" i="1"/>
  <c r="GW142" i="1"/>
  <c r="GW144" i="1"/>
  <c r="GW296" i="1"/>
  <c r="GW106" i="1"/>
  <c r="GW204" i="1"/>
  <c r="GW33" i="1"/>
  <c r="GW96" i="1"/>
  <c r="GW23" i="1"/>
  <c r="GW174" i="1"/>
  <c r="GW72" i="1"/>
  <c r="GW140" i="1"/>
  <c r="GW49" i="1"/>
  <c r="GW203" i="1"/>
  <c r="GW143" i="1"/>
  <c r="GW322" i="1"/>
  <c r="GW248" i="1"/>
  <c r="GW288" i="1"/>
  <c r="GW240" i="1"/>
  <c r="GW271" i="1"/>
  <c r="HB234" i="1"/>
  <c r="GW234" i="1"/>
  <c r="HB14" i="1"/>
  <c r="HB139" i="1"/>
  <c r="HB318" i="1"/>
  <c r="HB305" i="1"/>
  <c r="HB292" i="1"/>
  <c r="HB280" i="1"/>
  <c r="HB269" i="1"/>
  <c r="HB252" i="1"/>
  <c r="HB238" i="1"/>
  <c r="HB226" i="1"/>
  <c r="HB212" i="1"/>
  <c r="HB197" i="1"/>
  <c r="HB184" i="1"/>
  <c r="HB172" i="1"/>
  <c r="HB159" i="1"/>
  <c r="HB148" i="1"/>
  <c r="HB135" i="1"/>
  <c r="GX135" i="1"/>
  <c r="HB120" i="1"/>
  <c r="HB104" i="1"/>
  <c r="HB91" i="1"/>
  <c r="HB79" i="1"/>
  <c r="HB65" i="1"/>
  <c r="HB53" i="1"/>
  <c r="HB42" i="1"/>
  <c r="HB31" i="1"/>
  <c r="HB18" i="1"/>
  <c r="HB6" i="1"/>
  <c r="HB301" i="1"/>
  <c r="HB239" i="1"/>
  <c r="GW156" i="1"/>
  <c r="GW65" i="1"/>
  <c r="GW68" i="1"/>
  <c r="GW109" i="1"/>
  <c r="GW35" i="1"/>
  <c r="GW186" i="1"/>
  <c r="GW85" i="1"/>
  <c r="GW154" i="1"/>
  <c r="GW152" i="1"/>
  <c r="GW61" i="1"/>
  <c r="GW216" i="1"/>
  <c r="GW155" i="1"/>
  <c r="GW219" i="1"/>
  <c r="GW261" i="1"/>
  <c r="GW301" i="1"/>
  <c r="GW226" i="1"/>
  <c r="GW253" i="1"/>
  <c r="GW282" i="1"/>
  <c r="HB221" i="1"/>
  <c r="GW221" i="1"/>
  <c r="HB162" i="1"/>
  <c r="HB317" i="1"/>
  <c r="HB304" i="1"/>
  <c r="HB291" i="1"/>
  <c r="HB279" i="1"/>
  <c r="HB268" i="1"/>
  <c r="HB237" i="1"/>
  <c r="HB225" i="1"/>
  <c r="HB211" i="1"/>
  <c r="HB196" i="1"/>
  <c r="HB183" i="1"/>
  <c r="HB158" i="1"/>
  <c r="HB134" i="1"/>
  <c r="HB119" i="1"/>
  <c r="HB103" i="1"/>
  <c r="HB90" i="1"/>
  <c r="HB78" i="1"/>
  <c r="HB64" i="1"/>
  <c r="HB52" i="1"/>
  <c r="HB30" i="1"/>
  <c r="HB5" i="1"/>
  <c r="HB192" i="1"/>
  <c r="HB314" i="1"/>
  <c r="HB59" i="1"/>
  <c r="GW168" i="1"/>
  <c r="GW79" i="1"/>
  <c r="GW7" i="1"/>
  <c r="GW158" i="1"/>
  <c r="GW56" i="1"/>
  <c r="GW211" i="1"/>
  <c r="GW124" i="1"/>
  <c r="GW46" i="1"/>
  <c r="GW198" i="1"/>
  <c r="GW98" i="1"/>
  <c r="GW12" i="1"/>
  <c r="GW163" i="1"/>
  <c r="GW75" i="1"/>
  <c r="GW167" i="1"/>
  <c r="GW233" i="1"/>
  <c r="GW21" i="1"/>
  <c r="GW314" i="1"/>
  <c r="GW238" i="1"/>
  <c r="GW279" i="1"/>
  <c r="GW269" i="1"/>
  <c r="GW294" i="1"/>
  <c r="GW116" i="1"/>
  <c r="HB175" i="1"/>
  <c r="HB316" i="1"/>
  <c r="HB303" i="1"/>
  <c r="HB290" i="1"/>
  <c r="HB278" i="1"/>
  <c r="HB250" i="1"/>
  <c r="HB236" i="1"/>
  <c r="GX236" i="1"/>
  <c r="HB224" i="1"/>
  <c r="HB210" i="1"/>
  <c r="HB195" i="1"/>
  <c r="HB171" i="1"/>
  <c r="HB73" i="1"/>
  <c r="HB146" i="1"/>
  <c r="HB132" i="1"/>
  <c r="HB118" i="1"/>
  <c r="HB102" i="1"/>
  <c r="HB89" i="1"/>
  <c r="GW89" i="1"/>
  <c r="HB77" i="1"/>
  <c r="HB40" i="1"/>
  <c r="HB29" i="1"/>
  <c r="HB16" i="1"/>
  <c r="HB4" i="1"/>
  <c r="HB207" i="1"/>
  <c r="HB123" i="1"/>
  <c r="HB72" i="1"/>
  <c r="GW29" i="1"/>
  <c r="GW181" i="1"/>
  <c r="GW91" i="1"/>
  <c r="GW14" i="1"/>
  <c r="GW19" i="1"/>
  <c r="GW171" i="1"/>
  <c r="GW69" i="1"/>
  <c r="GW137" i="1"/>
  <c r="GW58" i="1"/>
  <c r="GW213" i="1"/>
  <c r="GW111" i="1"/>
  <c r="GW25" i="1"/>
  <c r="GW176" i="1"/>
  <c r="GW87" i="1"/>
  <c r="GW324" i="1"/>
  <c r="GW245" i="1"/>
  <c r="GW287" i="1"/>
  <c r="GW327" i="1"/>
  <c r="GW251" i="1"/>
  <c r="GW291" i="1"/>
  <c r="GW280" i="1"/>
  <c r="GW307" i="1"/>
  <c r="HB151" i="1"/>
  <c r="HB328" i="1"/>
  <c r="HB315" i="1"/>
  <c r="HB302" i="1"/>
  <c r="HB264" i="1"/>
  <c r="HB249" i="1"/>
  <c r="HB235" i="1"/>
  <c r="HB223" i="1"/>
  <c r="HB209" i="1"/>
  <c r="HB194" i="1"/>
  <c r="HB157" i="1"/>
  <c r="HB145" i="1"/>
  <c r="HB131" i="1"/>
  <c r="HB117" i="1"/>
  <c r="HB101" i="1"/>
  <c r="HB88" i="1"/>
  <c r="HB76" i="1"/>
  <c r="HB62" i="1"/>
  <c r="HB50" i="1"/>
  <c r="HB39" i="1"/>
  <c r="HB28" i="1"/>
  <c r="GW28" i="1"/>
  <c r="HB15" i="1"/>
  <c r="HB3" i="1"/>
  <c r="HB17" i="1"/>
  <c r="HB277" i="1"/>
  <c r="HB214" i="1"/>
  <c r="GW41" i="1"/>
  <c r="GW192" i="1"/>
  <c r="GW104" i="1"/>
  <c r="GW6" i="1"/>
  <c r="GW32" i="1"/>
  <c r="GW183" i="1"/>
  <c r="GW82" i="1"/>
  <c r="GW50" i="1"/>
  <c r="GW149" i="1"/>
  <c r="GW71" i="1"/>
  <c r="GW126" i="1"/>
  <c r="GW37" i="1"/>
  <c r="GW188" i="1"/>
  <c r="GW100" i="1"/>
  <c r="GW15" i="1"/>
  <c r="GW218" i="1"/>
  <c r="GW259" i="1"/>
  <c r="GW300" i="1"/>
  <c r="GW225" i="1"/>
  <c r="GW267" i="1"/>
  <c r="GW304" i="1"/>
  <c r="GW292" i="1"/>
  <c r="GW320" i="1"/>
  <c r="HB2" i="1"/>
  <c r="BZ345" i="1"/>
  <c r="BZ342" i="1"/>
  <c r="BZ343" i="1"/>
  <c r="DZ345" i="1"/>
  <c r="DZ343" i="1"/>
  <c r="DZ342" i="1"/>
  <c r="DZ341" i="1"/>
  <c r="DY348" i="1" s="1"/>
  <c r="LA260" i="1"/>
  <c r="LA327" i="1"/>
  <c r="LA160" i="1"/>
  <c r="IY243" i="1"/>
  <c r="IX243" i="1"/>
  <c r="MC243" i="1"/>
  <c r="IW243" i="1"/>
  <c r="JC243" i="1"/>
  <c r="JB243" i="1"/>
  <c r="IV243" i="1"/>
  <c r="HE243" i="1"/>
  <c r="MB243" i="1"/>
  <c r="HD243" i="1"/>
  <c r="KC243" i="1"/>
  <c r="ID243" i="1"/>
  <c r="IC243" i="1"/>
  <c r="LC243" i="1"/>
  <c r="LB243" i="1"/>
  <c r="KB243" i="1"/>
  <c r="LA60" i="1"/>
  <c r="BZ356" i="1"/>
  <c r="BZ355" i="1" s="1"/>
  <c r="LA118" i="1"/>
  <c r="HC160" i="1"/>
  <c r="JA19" i="1"/>
  <c r="LA6" i="1"/>
  <c r="LA157" i="1"/>
  <c r="LA39" i="1"/>
  <c r="MA19" i="1"/>
  <c r="LA26" i="1"/>
  <c r="HC236" i="1"/>
  <c r="LA135" i="1"/>
  <c r="IV236" i="1"/>
  <c r="LA298" i="1"/>
  <c r="LA16" i="1"/>
  <c r="LA282" i="1"/>
  <c r="MA160" i="1"/>
  <c r="MA27" i="1"/>
  <c r="MA236" i="1"/>
  <c r="MA135" i="1"/>
  <c r="CZ356" i="1"/>
  <c r="CZ355" i="1" s="1"/>
  <c r="IV160" i="1"/>
  <c r="LA307" i="1"/>
  <c r="LA44" i="1"/>
  <c r="LA4" i="1"/>
  <c r="LA120" i="1"/>
  <c r="LA98" i="1"/>
  <c r="LA77" i="1"/>
  <c r="LA42" i="1"/>
  <c r="LA27" i="1"/>
  <c r="LA317" i="1"/>
  <c r="LA124" i="1"/>
  <c r="LA24" i="1"/>
  <c r="LA248" i="1"/>
  <c r="LA209" i="1"/>
  <c r="LA245" i="1"/>
  <c r="LA132" i="1"/>
  <c r="LA111" i="1"/>
  <c r="LA315" i="1"/>
  <c r="LA302" i="1"/>
  <c r="LA264" i="1"/>
  <c r="LA236" i="1"/>
  <c r="LA172" i="1"/>
  <c r="LA159" i="1"/>
  <c r="LA93" i="1"/>
  <c r="LA69" i="1"/>
  <c r="LA284" i="1"/>
  <c r="LA21" i="1"/>
  <c r="LA261" i="1"/>
  <c r="LA119" i="1"/>
  <c r="LA54" i="1"/>
  <c r="LA19" i="1"/>
  <c r="IB236" i="1"/>
  <c r="LA280" i="1"/>
  <c r="LA151" i="1"/>
  <c r="IB160" i="1"/>
  <c r="KA27" i="1"/>
  <c r="KA160" i="1"/>
  <c r="KA236" i="1"/>
  <c r="KA135" i="1"/>
  <c r="KA19" i="1"/>
  <c r="IV27" i="1"/>
  <c r="IV19" i="1"/>
  <c r="JA160" i="1"/>
  <c r="JA236" i="1"/>
  <c r="JA135" i="1"/>
  <c r="IV135" i="1"/>
  <c r="JA27" i="1"/>
  <c r="IB135" i="1"/>
  <c r="HC27" i="1"/>
  <c r="HC135" i="1"/>
  <c r="HC19" i="1"/>
  <c r="IX236" i="1"/>
  <c r="MC236" i="1"/>
  <c r="IC236" i="1"/>
  <c r="ID236" i="1"/>
  <c r="IY236" i="1"/>
  <c r="HD236" i="1"/>
  <c r="JB236" i="1"/>
  <c r="HE236" i="1"/>
  <c r="MB236" i="1"/>
  <c r="KB236" i="1"/>
  <c r="JC236" i="1"/>
  <c r="LB236" i="1"/>
  <c r="LC236" i="1"/>
  <c r="KC236" i="1"/>
  <c r="IW236" i="1"/>
  <c r="LB135" i="1"/>
  <c r="JB160" i="1"/>
  <c r="KC27" i="1"/>
  <c r="KC160" i="1"/>
  <c r="KB160" i="1"/>
  <c r="MC19" i="1"/>
  <c r="IY19" i="1"/>
  <c r="HD19" i="1"/>
  <c r="KC135" i="1"/>
  <c r="IW160" i="1"/>
  <c r="LC19" i="1"/>
  <c r="JC160" i="1"/>
  <c r="JB19" i="1"/>
  <c r="KC19" i="1"/>
  <c r="MC27" i="1"/>
  <c r="MB27" i="1"/>
  <c r="IY160" i="1"/>
  <c r="IX160" i="1"/>
  <c r="IW19" i="1"/>
  <c r="HE19" i="1"/>
  <c r="IX135" i="1"/>
  <c r="HD160" i="1"/>
  <c r="JB27" i="1"/>
  <c r="IC160" i="1"/>
  <c r="ID135" i="1"/>
  <c r="MB19" i="1"/>
  <c r="IW27" i="1"/>
  <c r="IW135" i="1"/>
  <c r="LC27" i="1"/>
  <c r="HD27" i="1"/>
  <c r="IY135" i="1"/>
  <c r="KB19" i="1"/>
  <c r="HE27" i="1"/>
  <c r="IY27" i="1"/>
  <c r="HE160" i="1"/>
  <c r="MC160" i="1"/>
  <c r="MB160" i="1"/>
  <c r="KB27" i="1"/>
  <c r="LC160" i="1"/>
  <c r="JC27" i="1"/>
  <c r="IX27" i="1"/>
  <c r="LB27" i="1"/>
  <c r="JC19" i="1"/>
  <c r="IX19" i="1"/>
  <c r="LB19" i="1"/>
  <c r="ID160" i="1"/>
  <c r="LB160" i="1"/>
  <c r="JB135" i="1"/>
  <c r="HD135" i="1"/>
  <c r="JC135" i="1"/>
  <c r="HE135" i="1"/>
  <c r="IC135" i="1"/>
  <c r="LC135" i="1"/>
  <c r="MB135" i="1"/>
  <c r="KB135" i="1"/>
  <c r="MC135" i="1"/>
  <c r="FZ349" i="1" l="1"/>
  <c r="BA349" i="1"/>
  <c r="FY349" i="1"/>
  <c r="GB349" i="1"/>
  <c r="Z349" i="1"/>
  <c r="CZ349" i="1"/>
  <c r="DB349" i="1"/>
  <c r="CY349" i="1"/>
  <c r="EY349" i="1"/>
  <c r="LD334" i="1"/>
  <c r="BB349" i="1"/>
  <c r="AZ349" i="1"/>
  <c r="DA349" i="1"/>
  <c r="LD341" i="1"/>
  <c r="LD343" i="1"/>
  <c r="LD345" i="1"/>
  <c r="LD342" i="1"/>
  <c r="AY349" i="1"/>
  <c r="HF335" i="1"/>
  <c r="HF334" i="1"/>
  <c r="LC341" i="1"/>
  <c r="LC343" i="1"/>
  <c r="LC342" i="1"/>
  <c r="LC345" i="1"/>
  <c r="MC344" i="1"/>
  <c r="MC346" i="1" s="1"/>
  <c r="Y349" i="1"/>
  <c r="JC347" i="1"/>
  <c r="JC344" i="1"/>
  <c r="JC346" i="1" s="1"/>
  <c r="MC347" i="1"/>
  <c r="HE341" i="1"/>
  <c r="GA349" i="1"/>
  <c r="ID347" i="1"/>
  <c r="ID344" i="1"/>
  <c r="ID346" i="1" s="1"/>
  <c r="KC347" i="1"/>
  <c r="KC348" i="1"/>
  <c r="KC344" i="1"/>
  <c r="KC346" i="1" s="1"/>
  <c r="KD347" i="1"/>
  <c r="KD344" i="1"/>
  <c r="KD346" i="1" s="1"/>
  <c r="LE347" i="1"/>
  <c r="LE344" i="1"/>
  <c r="LE346" i="1" s="1"/>
  <c r="IF347" i="1"/>
  <c r="IF344" i="1"/>
  <c r="IF346" i="1" s="1"/>
  <c r="LE335" i="1"/>
  <c r="LE334" i="1"/>
  <c r="HE345" i="1"/>
  <c r="HE342" i="1"/>
  <c r="HE343" i="1"/>
  <c r="DZ344" i="1"/>
  <c r="DZ346" i="1" s="1"/>
  <c r="DY349" i="1" s="1"/>
  <c r="DZ347" i="1"/>
  <c r="BZ344" i="1"/>
  <c r="BZ346" i="1" s="1"/>
  <c r="BY349" i="1" s="1"/>
  <c r="BZ347" i="1"/>
  <c r="W130" i="1"/>
  <c r="HS130" i="1"/>
  <c r="HT130" i="1"/>
  <c r="HU130" i="1"/>
  <c r="IJ130" i="1"/>
  <c r="HZ130" i="1" s="1"/>
  <c r="IK130" i="1"/>
  <c r="IL130" i="1"/>
  <c r="IM130" i="1"/>
  <c r="IN130" i="1"/>
  <c r="IO130" i="1"/>
  <c r="IP130" i="1"/>
  <c r="IQ130" i="1"/>
  <c r="IR130" i="1"/>
  <c r="IS130" i="1"/>
  <c r="IT130" i="1"/>
  <c r="JH130" i="1"/>
  <c r="JI130" i="1"/>
  <c r="JJ130" i="1"/>
  <c r="JK130" i="1"/>
  <c r="JL130" i="1"/>
  <c r="JM130" i="1"/>
  <c r="JN130" i="1"/>
  <c r="JO130" i="1"/>
  <c r="JP130" i="1"/>
  <c r="JQ130" i="1"/>
  <c r="JR130" i="1"/>
  <c r="JS130" i="1"/>
  <c r="JT130" i="1"/>
  <c r="KH130" i="1"/>
  <c r="KI130" i="1"/>
  <c r="KJ130" i="1"/>
  <c r="KK130" i="1"/>
  <c r="KL130" i="1"/>
  <c r="KM130" i="1"/>
  <c r="KN130" i="1"/>
  <c r="KO130" i="1"/>
  <c r="KP130" i="1"/>
  <c r="KQ130" i="1"/>
  <c r="KR130" i="1"/>
  <c r="KS130" i="1"/>
  <c r="KT130" i="1"/>
  <c r="LH130" i="1"/>
  <c r="LI130" i="1"/>
  <c r="LJ130" i="1"/>
  <c r="LK130" i="1"/>
  <c r="LL130" i="1"/>
  <c r="LM130" i="1"/>
  <c r="LN130" i="1"/>
  <c r="LO130" i="1"/>
  <c r="LP130" i="1"/>
  <c r="LQ130" i="1"/>
  <c r="LR130" i="1"/>
  <c r="LS130" i="1"/>
  <c r="LT130" i="1"/>
  <c r="MH130" i="1"/>
  <c r="MI130" i="1"/>
  <c r="MJ130" i="1"/>
  <c r="MK130" i="1"/>
  <c r="ML130" i="1"/>
  <c r="MM130" i="1"/>
  <c r="MN130" i="1"/>
  <c r="MO130" i="1"/>
  <c r="MP130" i="1"/>
  <c r="MQ130" i="1"/>
  <c r="MR130" i="1"/>
  <c r="MS130" i="1"/>
  <c r="MT130" i="1"/>
  <c r="HS26" i="1"/>
  <c r="HT26" i="1"/>
  <c r="HU26" i="1"/>
  <c r="IJ26" i="1"/>
  <c r="HZ26" i="1" s="1"/>
  <c r="IK26" i="1"/>
  <c r="IL26" i="1"/>
  <c r="IM26" i="1"/>
  <c r="IN26" i="1"/>
  <c r="IO26" i="1"/>
  <c r="IP26" i="1"/>
  <c r="IQ26" i="1"/>
  <c r="IR26" i="1"/>
  <c r="IS26" i="1"/>
  <c r="IT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MH26" i="1"/>
  <c r="MI26" i="1"/>
  <c r="MJ26" i="1"/>
  <c r="MK26" i="1"/>
  <c r="ML26" i="1"/>
  <c r="MM26" i="1"/>
  <c r="MN26" i="1"/>
  <c r="MO26" i="1"/>
  <c r="MP26" i="1"/>
  <c r="MQ26" i="1"/>
  <c r="MR26" i="1"/>
  <c r="MS26" i="1"/>
  <c r="W216" i="1"/>
  <c r="HS216" i="1"/>
  <c r="HT216" i="1"/>
  <c r="HU216" i="1"/>
  <c r="IJ216" i="1"/>
  <c r="HZ216" i="1" s="1"/>
  <c r="IK216" i="1"/>
  <c r="IL216" i="1"/>
  <c r="IM216" i="1"/>
  <c r="IN216" i="1"/>
  <c r="IO216" i="1"/>
  <c r="IP216" i="1"/>
  <c r="IQ216" i="1"/>
  <c r="IR216" i="1"/>
  <c r="IS216" i="1"/>
  <c r="IT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KH216" i="1"/>
  <c r="KI216" i="1"/>
  <c r="KJ216" i="1"/>
  <c r="KK216" i="1"/>
  <c r="KL216" i="1"/>
  <c r="KM216" i="1"/>
  <c r="KN216" i="1"/>
  <c r="KO216" i="1"/>
  <c r="KP216" i="1"/>
  <c r="KQ216" i="1"/>
  <c r="KR216" i="1"/>
  <c r="KS216" i="1"/>
  <c r="KT216" i="1"/>
  <c r="LH216" i="1"/>
  <c r="LI216" i="1"/>
  <c r="LJ216" i="1"/>
  <c r="LK216" i="1"/>
  <c r="LL216" i="1"/>
  <c r="LM216" i="1"/>
  <c r="LN216" i="1"/>
  <c r="LO216" i="1"/>
  <c r="LP216" i="1"/>
  <c r="LQ216" i="1"/>
  <c r="LR216" i="1"/>
  <c r="LS216" i="1"/>
  <c r="LT216" i="1"/>
  <c r="MH216" i="1"/>
  <c r="MI216" i="1"/>
  <c r="MJ216" i="1"/>
  <c r="MK216" i="1"/>
  <c r="ML216" i="1"/>
  <c r="MM216" i="1"/>
  <c r="MN216" i="1"/>
  <c r="MO216" i="1"/>
  <c r="MP216" i="1"/>
  <c r="MQ216" i="1"/>
  <c r="MR216" i="1"/>
  <c r="MS216" i="1"/>
  <c r="MT216" i="1"/>
  <c r="W101" i="1"/>
  <c r="HS101" i="1"/>
  <c r="HT101" i="1"/>
  <c r="HU101" i="1"/>
  <c r="IJ101" i="1"/>
  <c r="HZ101" i="1" s="1"/>
  <c r="IK101" i="1"/>
  <c r="IL101" i="1"/>
  <c r="IM101" i="1"/>
  <c r="IN101" i="1"/>
  <c r="IO101" i="1"/>
  <c r="IP101" i="1"/>
  <c r="IQ101" i="1"/>
  <c r="IR101" i="1"/>
  <c r="IS101" i="1"/>
  <c r="IT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LH101" i="1"/>
  <c r="LI101" i="1"/>
  <c r="LJ101" i="1"/>
  <c r="LK101" i="1"/>
  <c r="LL101" i="1"/>
  <c r="LM101" i="1"/>
  <c r="LN101" i="1"/>
  <c r="LO101" i="1"/>
  <c r="LP101" i="1"/>
  <c r="LQ101" i="1"/>
  <c r="LR101" i="1"/>
  <c r="LS101" i="1"/>
  <c r="LT101" i="1"/>
  <c r="MH101" i="1"/>
  <c r="MI101" i="1"/>
  <c r="MJ101" i="1"/>
  <c r="MK101" i="1"/>
  <c r="ML101" i="1"/>
  <c r="MM101" i="1"/>
  <c r="MN101" i="1"/>
  <c r="MO101" i="1"/>
  <c r="MP101" i="1"/>
  <c r="MQ101" i="1"/>
  <c r="MR101" i="1"/>
  <c r="MS101" i="1"/>
  <c r="MT101" i="1"/>
  <c r="W172" i="1"/>
  <c r="W254" i="1"/>
  <c r="W302" i="1"/>
  <c r="W324" i="1"/>
  <c r="W217" i="1"/>
  <c r="W71" i="1"/>
  <c r="W74" i="1"/>
  <c r="W154" i="1"/>
  <c r="W193" i="1"/>
  <c r="W72" i="1"/>
  <c r="W214" i="1"/>
  <c r="W84" i="1"/>
  <c r="W260" i="1"/>
  <c r="W306" i="1"/>
  <c r="W247" i="1"/>
  <c r="W268" i="1"/>
  <c r="W131" i="1"/>
  <c r="W295" i="1"/>
  <c r="W78" i="1"/>
  <c r="W139" i="1"/>
  <c r="W325" i="1"/>
  <c r="W326" i="1"/>
  <c r="W195" i="1"/>
  <c r="W90" i="1"/>
  <c r="W91" i="1"/>
  <c r="W116" i="1"/>
  <c r="W197" i="1"/>
  <c r="W270" i="1"/>
  <c r="W173" i="1"/>
  <c r="W318" i="1"/>
  <c r="W267" i="1"/>
  <c r="W170" i="1"/>
  <c r="W192" i="1"/>
  <c r="W230" i="1"/>
  <c r="W75" i="1"/>
  <c r="W308" i="1"/>
  <c r="W95" i="1"/>
  <c r="W108" i="1"/>
  <c r="W87" i="1"/>
  <c r="W251" i="1"/>
  <c r="W127" i="1"/>
  <c r="W83" i="1"/>
  <c r="W142" i="1"/>
  <c r="W319" i="1"/>
  <c r="W81" i="1"/>
  <c r="W272" i="1"/>
  <c r="W244" i="1"/>
  <c r="W237" i="1"/>
  <c r="W277" i="1"/>
  <c r="W238" i="1"/>
  <c r="W103" i="1"/>
  <c r="W156" i="1"/>
  <c r="W128" i="1"/>
  <c r="W70" i="1"/>
  <c r="W273" i="1"/>
  <c r="W278" i="1"/>
  <c r="W190" i="1"/>
  <c r="W228" i="1"/>
  <c r="W79" i="1"/>
  <c r="W226" i="1"/>
  <c r="W250" i="1"/>
  <c r="W213" i="1"/>
  <c r="W97" i="1"/>
  <c r="W64" i="1"/>
  <c r="W180" i="1"/>
  <c r="W181" i="1"/>
  <c r="W286" i="1"/>
  <c r="W143" i="1"/>
  <c r="W189" i="1"/>
  <c r="W283" i="1"/>
  <c r="W315" i="1"/>
  <c r="W58" i="1"/>
  <c r="W203" i="1"/>
  <c r="W310" i="1"/>
  <c r="W282" i="1"/>
  <c r="W134" i="1"/>
  <c r="W94" i="1"/>
  <c r="W314" i="1"/>
  <c r="W162" i="1"/>
  <c r="W63" i="1"/>
  <c r="W224" i="1"/>
  <c r="W104" i="1"/>
  <c r="W257" i="1"/>
  <c r="W179" i="1"/>
  <c r="W168" i="1"/>
  <c r="W311" i="1"/>
  <c r="W219" i="1"/>
  <c r="W106" i="1"/>
  <c r="W185" i="1"/>
  <c r="W198" i="1"/>
  <c r="W264" i="1"/>
  <c r="W67" i="1"/>
  <c r="W182" i="1"/>
  <c r="W235" i="1"/>
  <c r="W233" i="1"/>
  <c r="W328" i="1"/>
  <c r="W126" i="1"/>
  <c r="W209" i="1"/>
  <c r="W123" i="1"/>
  <c r="W175" i="1"/>
  <c r="W146" i="1"/>
  <c r="W69" i="1"/>
  <c r="W66" i="1"/>
  <c r="W204" i="1"/>
  <c r="W269" i="1"/>
  <c r="W153" i="1"/>
  <c r="W271" i="1"/>
  <c r="W259" i="1"/>
  <c r="W258" i="1"/>
  <c r="W285" i="1"/>
  <c r="W77" i="1"/>
  <c r="W86" i="1"/>
  <c r="W188" i="1"/>
  <c r="W229" i="1"/>
  <c r="W124" i="1"/>
  <c r="W327" i="1"/>
  <c r="W109" i="1"/>
  <c r="W80" i="1"/>
  <c r="W161" i="1"/>
  <c r="W261" i="1"/>
  <c r="W187" i="1"/>
  <c r="W284" i="1"/>
  <c r="W280" i="1"/>
  <c r="W144" i="1"/>
  <c r="W253" i="1"/>
  <c r="W307" i="1"/>
  <c r="W317" i="1"/>
  <c r="W245" i="1"/>
  <c r="W249" i="1"/>
  <c r="W248" i="1"/>
  <c r="W158" i="1"/>
  <c r="W262" i="1"/>
  <c r="W65" i="1"/>
  <c r="W132" i="1"/>
  <c r="W201" i="1"/>
  <c r="W125" i="1"/>
  <c r="W60" i="1"/>
  <c r="W54" i="1"/>
  <c r="W242" i="1"/>
  <c r="W221" i="1"/>
  <c r="W169" i="1"/>
  <c r="W111" i="1"/>
  <c r="W122" i="1"/>
  <c r="W323" i="1"/>
  <c r="W186" i="1"/>
  <c r="W274" i="1"/>
  <c r="W281" i="1"/>
  <c r="W289" i="1"/>
  <c r="W215" i="1"/>
  <c r="W176" i="1"/>
  <c r="W157" i="1"/>
  <c r="W301" i="1"/>
  <c r="W100" i="1"/>
  <c r="W59" i="1"/>
  <c r="W61" i="1"/>
  <c r="W140" i="1"/>
  <c r="W73" i="1"/>
  <c r="W141" i="1"/>
  <c r="W2" i="1"/>
  <c r="W288" i="1"/>
  <c r="W93" i="1"/>
  <c r="W294" i="1"/>
  <c r="W305" i="1"/>
  <c r="W194" i="1"/>
  <c r="W57" i="1"/>
  <c r="W159" i="1"/>
  <c r="W196" i="1"/>
  <c r="W220" i="1"/>
  <c r="W321" i="1"/>
  <c r="W312" i="1"/>
  <c r="W316" i="1"/>
  <c r="W99" i="1"/>
  <c r="W102" i="1"/>
  <c r="W56" i="1"/>
  <c r="W232" i="1"/>
  <c r="W148" i="1"/>
  <c r="W276" i="1"/>
  <c r="W137" i="1"/>
  <c r="W147" i="1"/>
  <c r="W68" i="1"/>
  <c r="W118" i="1"/>
  <c r="W225" i="1"/>
  <c r="W275" i="1"/>
  <c r="W62" i="1"/>
  <c r="W149" i="1"/>
  <c r="W241" i="1"/>
  <c r="W298" i="1"/>
  <c r="W211" i="1"/>
  <c r="W89" i="1"/>
  <c r="W240" i="1"/>
  <c r="W151" i="1"/>
  <c r="W145" i="1"/>
  <c r="W212" i="1"/>
  <c r="W292" i="1"/>
  <c r="W239" i="1"/>
  <c r="W207" i="1"/>
  <c r="W303" i="1"/>
  <c r="W96" i="1"/>
  <c r="W117" i="1"/>
  <c r="W313" i="1"/>
  <c r="W98" i="1"/>
  <c r="W155" i="1"/>
  <c r="W296" i="1"/>
  <c r="W300" i="1"/>
  <c r="W287" i="1"/>
  <c r="W165" i="1"/>
  <c r="W85" i="1"/>
  <c r="W223" i="1"/>
  <c r="W178" i="1"/>
  <c r="W53" i="1"/>
  <c r="W163" i="1"/>
  <c r="W206" i="1"/>
  <c r="W120" i="1"/>
  <c r="W119" i="1"/>
  <c r="W210" i="1"/>
  <c r="W299" i="1"/>
  <c r="W218" i="1"/>
  <c r="W227" i="1"/>
  <c r="W184" i="1"/>
  <c r="W76" i="1"/>
  <c r="W150" i="1"/>
  <c r="W293" i="1"/>
  <c r="W88" i="1"/>
  <c r="W291" i="1"/>
  <c r="W174" i="1"/>
  <c r="W231" i="1"/>
  <c r="W55" i="1"/>
  <c r="W164" i="1"/>
  <c r="W304" i="1"/>
  <c r="W199" i="1"/>
  <c r="W320" i="1"/>
  <c r="W115" i="1"/>
  <c r="W234" i="1"/>
  <c r="W322" i="1"/>
  <c r="W290" i="1"/>
  <c r="W110" i="1"/>
  <c r="W183" i="1"/>
  <c r="W252" i="1"/>
  <c r="W82" i="1"/>
  <c r="W107" i="1"/>
  <c r="W167" i="1"/>
  <c r="W279" i="1"/>
  <c r="W171" i="1"/>
  <c r="W152" i="1"/>
  <c r="W129" i="1"/>
  <c r="W138" i="1"/>
  <c r="LY130" i="1" l="1"/>
  <c r="LX130" i="1"/>
  <c r="LY216" i="1"/>
  <c r="LX216" i="1"/>
  <c r="HE347" i="1"/>
  <c r="LC347" i="1"/>
  <c r="LC344" i="1"/>
  <c r="LC346" i="1" s="1"/>
  <c r="LC348" i="1"/>
  <c r="LY101" i="1"/>
  <c r="LX101" i="1"/>
  <c r="LY26" i="1"/>
  <c r="LX26" i="1"/>
  <c r="KC349" i="1"/>
  <c r="LD347" i="1"/>
  <c r="LD344" i="1"/>
  <c r="LD346" i="1" s="1"/>
  <c r="LD349" i="1" s="1"/>
  <c r="LD348" i="1"/>
  <c r="HE344" i="1"/>
  <c r="HE346" i="1" s="1"/>
  <c r="KY216" i="1"/>
  <c r="KX216" i="1"/>
  <c r="KY130" i="1"/>
  <c r="KX130" i="1"/>
  <c r="KY101" i="1"/>
  <c r="KX101" i="1"/>
  <c r="JY216" i="1"/>
  <c r="JX216" i="1"/>
  <c r="JY101" i="1"/>
  <c r="JX101" i="1"/>
  <c r="JY130" i="1"/>
  <c r="JX130" i="1"/>
  <c r="JY26" i="1"/>
  <c r="JX26" i="1"/>
  <c r="GZ101" i="1"/>
  <c r="GZ216" i="1"/>
  <c r="HA130" i="1"/>
  <c r="GZ130" i="1"/>
  <c r="HA26" i="1"/>
  <c r="HA216" i="1"/>
  <c r="GY26" i="1"/>
  <c r="GX26" i="1"/>
  <c r="GY130" i="1"/>
  <c r="GX130" i="1"/>
  <c r="HA101" i="1"/>
  <c r="GY216" i="1"/>
  <c r="GX216" i="1"/>
  <c r="GY101" i="1"/>
  <c r="GX101" i="1"/>
  <c r="GZ26" i="1"/>
  <c r="MA130" i="1"/>
  <c r="MA101" i="1"/>
  <c r="MA26" i="1"/>
  <c r="MA216" i="1"/>
  <c r="LA130" i="1"/>
  <c r="LA101" i="1"/>
  <c r="LA216" i="1"/>
  <c r="KA216" i="1"/>
  <c r="KA26" i="1"/>
  <c r="KA130" i="1"/>
  <c r="KA101" i="1"/>
  <c r="IV216" i="1"/>
  <c r="JA216" i="1"/>
  <c r="JA26" i="1"/>
  <c r="IV26" i="1"/>
  <c r="IV130" i="1"/>
  <c r="JA130" i="1"/>
  <c r="IV101" i="1"/>
  <c r="JA101" i="1"/>
  <c r="IB216" i="1"/>
  <c r="IB130" i="1"/>
  <c r="HC101" i="1"/>
  <c r="HC216" i="1"/>
  <c r="HC26" i="1"/>
  <c r="HC130" i="1"/>
  <c r="IC130" i="1"/>
  <c r="KC130" i="1"/>
  <c r="KB130" i="1"/>
  <c r="MC130" i="1"/>
  <c r="JB130" i="1"/>
  <c r="LC130" i="1"/>
  <c r="JC130" i="1"/>
  <c r="LB130" i="1"/>
  <c r="IW130" i="1"/>
  <c r="HE130" i="1"/>
  <c r="IX130" i="1"/>
  <c r="IY130" i="1"/>
  <c r="MB130" i="1"/>
  <c r="HD130" i="1"/>
  <c r="ID130" i="1"/>
  <c r="JB26" i="1"/>
  <c r="IY26" i="1"/>
  <c r="KC26" i="1"/>
  <c r="LB26" i="1"/>
  <c r="MC26" i="1"/>
  <c r="HE26" i="1"/>
  <c r="IX26" i="1"/>
  <c r="MB26" i="1"/>
  <c r="KB26" i="1"/>
  <c r="HD26" i="1"/>
  <c r="LC26" i="1"/>
  <c r="JC26" i="1"/>
  <c r="IW26" i="1"/>
  <c r="IY216" i="1"/>
  <c r="IX216" i="1"/>
  <c r="IC216" i="1"/>
  <c r="MC216" i="1"/>
  <c r="HE216" i="1"/>
  <c r="KC216" i="1"/>
  <c r="IW216" i="1"/>
  <c r="MB216" i="1"/>
  <c r="KB216" i="1"/>
  <c r="HD216" i="1"/>
  <c r="LC216" i="1"/>
  <c r="JC216" i="1"/>
  <c r="LB216" i="1"/>
  <c r="JB216" i="1"/>
  <c r="ID216" i="1"/>
  <c r="MB101" i="1"/>
  <c r="JB101" i="1"/>
  <c r="IY101" i="1"/>
  <c r="JC101" i="1"/>
  <c r="MC101" i="1"/>
  <c r="HE101" i="1"/>
  <c r="HD101" i="1"/>
  <c r="KC101" i="1"/>
  <c r="KB101" i="1"/>
  <c r="LC101" i="1"/>
  <c r="LB101" i="1"/>
  <c r="IX101" i="1"/>
  <c r="IW101" i="1"/>
  <c r="HS172" i="1"/>
  <c r="HT172" i="1"/>
  <c r="HU172" i="1"/>
  <c r="IJ172" i="1"/>
  <c r="HZ172" i="1" s="1"/>
  <c r="IK172" i="1"/>
  <c r="IL172" i="1"/>
  <c r="IM172" i="1"/>
  <c r="IN172" i="1"/>
  <c r="IO172" i="1"/>
  <c r="IP172" i="1"/>
  <c r="IQ172" i="1"/>
  <c r="IR172" i="1"/>
  <c r="IS172" i="1"/>
  <c r="IT172" i="1"/>
  <c r="JH172" i="1"/>
  <c r="JI172" i="1"/>
  <c r="JJ172" i="1"/>
  <c r="JK172" i="1"/>
  <c r="JL172" i="1"/>
  <c r="JM172" i="1"/>
  <c r="JN172" i="1"/>
  <c r="JO172" i="1"/>
  <c r="JP172" i="1"/>
  <c r="JQ172" i="1"/>
  <c r="JR172" i="1"/>
  <c r="JS172" i="1"/>
  <c r="JT172" i="1"/>
  <c r="KH172" i="1"/>
  <c r="KI172" i="1"/>
  <c r="KJ172" i="1"/>
  <c r="KK172" i="1"/>
  <c r="KL172" i="1"/>
  <c r="KM172" i="1"/>
  <c r="KN172" i="1"/>
  <c r="KO172" i="1"/>
  <c r="KP172" i="1"/>
  <c r="KQ172" i="1"/>
  <c r="KR172" i="1"/>
  <c r="KS172" i="1"/>
  <c r="KT172" i="1"/>
  <c r="MH172" i="1"/>
  <c r="MI172" i="1"/>
  <c r="MJ172" i="1"/>
  <c r="MK172" i="1"/>
  <c r="ML172" i="1"/>
  <c r="MM172" i="1"/>
  <c r="MN172" i="1"/>
  <c r="MO172" i="1"/>
  <c r="MP172" i="1"/>
  <c r="MQ172" i="1"/>
  <c r="MR172" i="1"/>
  <c r="MS172" i="1"/>
  <c r="HS254" i="1"/>
  <c r="HT254" i="1"/>
  <c r="HU254" i="1"/>
  <c r="IJ254" i="1"/>
  <c r="HZ254" i="1" s="1"/>
  <c r="IK254" i="1"/>
  <c r="IL254" i="1"/>
  <c r="IM254" i="1"/>
  <c r="IN254" i="1"/>
  <c r="IO254" i="1"/>
  <c r="IP254" i="1"/>
  <c r="IQ254" i="1"/>
  <c r="IR254" i="1"/>
  <c r="IS254" i="1"/>
  <c r="IT254" i="1"/>
  <c r="JH254" i="1"/>
  <c r="JI254" i="1"/>
  <c r="JJ254" i="1"/>
  <c r="JK254" i="1"/>
  <c r="JL254" i="1"/>
  <c r="JM254" i="1"/>
  <c r="JN254" i="1"/>
  <c r="JO254" i="1"/>
  <c r="JP254" i="1"/>
  <c r="JQ254" i="1"/>
  <c r="JR254" i="1"/>
  <c r="JS254" i="1"/>
  <c r="JT254" i="1"/>
  <c r="KH254" i="1"/>
  <c r="KI254" i="1"/>
  <c r="KJ254" i="1"/>
  <c r="KK254" i="1"/>
  <c r="KL254" i="1"/>
  <c r="KM254" i="1"/>
  <c r="KN254" i="1"/>
  <c r="KO254" i="1"/>
  <c r="KP254" i="1"/>
  <c r="KQ254" i="1"/>
  <c r="KR254" i="1"/>
  <c r="KS254" i="1"/>
  <c r="KT254" i="1"/>
  <c r="LH254" i="1"/>
  <c r="LI254" i="1"/>
  <c r="LJ254" i="1"/>
  <c r="LK254" i="1"/>
  <c r="LL254" i="1"/>
  <c r="LM254" i="1"/>
  <c r="LN254" i="1"/>
  <c r="LO254" i="1"/>
  <c r="LP254" i="1"/>
  <c r="LQ254" i="1"/>
  <c r="LR254" i="1"/>
  <c r="LS254" i="1"/>
  <c r="LT254" i="1"/>
  <c r="MH254" i="1"/>
  <c r="MI254" i="1"/>
  <c r="MJ254" i="1"/>
  <c r="MK254" i="1"/>
  <c r="ML254" i="1"/>
  <c r="MM254" i="1"/>
  <c r="MN254" i="1"/>
  <c r="MO254" i="1"/>
  <c r="MP254" i="1"/>
  <c r="MQ254" i="1"/>
  <c r="MR254" i="1"/>
  <c r="MS254" i="1"/>
  <c r="MT254" i="1"/>
  <c r="HS302" i="1"/>
  <c r="HT302" i="1"/>
  <c r="HU302" i="1"/>
  <c r="IJ302" i="1"/>
  <c r="HZ302" i="1" s="1"/>
  <c r="IK302" i="1"/>
  <c r="IL302" i="1"/>
  <c r="IM302" i="1"/>
  <c r="IN302" i="1"/>
  <c r="IO302" i="1"/>
  <c r="IP302" i="1"/>
  <c r="IQ302" i="1"/>
  <c r="IR302" i="1"/>
  <c r="IS302" i="1"/>
  <c r="IT302" i="1"/>
  <c r="JH302" i="1"/>
  <c r="JI302" i="1"/>
  <c r="JJ302" i="1"/>
  <c r="JK302" i="1"/>
  <c r="JL302" i="1"/>
  <c r="JM302" i="1"/>
  <c r="JN302" i="1"/>
  <c r="JO302" i="1"/>
  <c r="JP302" i="1"/>
  <c r="JQ302" i="1"/>
  <c r="JR302" i="1"/>
  <c r="JS302" i="1"/>
  <c r="JT302" i="1"/>
  <c r="KH302" i="1"/>
  <c r="KI302" i="1"/>
  <c r="KJ302" i="1"/>
  <c r="KK302" i="1"/>
  <c r="KL302" i="1"/>
  <c r="KM302" i="1"/>
  <c r="KN302" i="1"/>
  <c r="KO302" i="1"/>
  <c r="KP302" i="1"/>
  <c r="KQ302" i="1"/>
  <c r="KR302" i="1"/>
  <c r="KS302" i="1"/>
  <c r="KT302" i="1"/>
  <c r="MH302" i="1"/>
  <c r="MI302" i="1"/>
  <c r="MJ302" i="1"/>
  <c r="MK302" i="1"/>
  <c r="ML302" i="1"/>
  <c r="MM302" i="1"/>
  <c r="MN302" i="1"/>
  <c r="MO302" i="1"/>
  <c r="MP302" i="1"/>
  <c r="MQ302" i="1"/>
  <c r="MR302" i="1"/>
  <c r="MS302" i="1"/>
  <c r="HS13" i="1"/>
  <c r="HT13" i="1"/>
  <c r="HU13" i="1"/>
  <c r="IJ13" i="1"/>
  <c r="HZ13" i="1" s="1"/>
  <c r="IK13" i="1"/>
  <c r="IL13" i="1"/>
  <c r="IM13" i="1"/>
  <c r="IN13" i="1"/>
  <c r="IO13" i="1"/>
  <c r="IP13" i="1"/>
  <c r="IQ13" i="1"/>
  <c r="IR13" i="1"/>
  <c r="IS13" i="1"/>
  <c r="IT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HS29" i="1"/>
  <c r="HT29" i="1"/>
  <c r="HU29" i="1"/>
  <c r="IJ29" i="1"/>
  <c r="HZ29" i="1" s="1"/>
  <c r="IK29" i="1"/>
  <c r="IL29" i="1"/>
  <c r="IM29" i="1"/>
  <c r="IN29" i="1"/>
  <c r="IO29" i="1"/>
  <c r="IP29" i="1"/>
  <c r="IQ29" i="1"/>
  <c r="IR29" i="1"/>
  <c r="IS29" i="1"/>
  <c r="IT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MH29" i="1"/>
  <c r="MI29" i="1"/>
  <c r="MJ29" i="1"/>
  <c r="MK29" i="1"/>
  <c r="ML29" i="1"/>
  <c r="MM29" i="1"/>
  <c r="MN29" i="1"/>
  <c r="MO29" i="1"/>
  <c r="MP29" i="1"/>
  <c r="MQ29" i="1"/>
  <c r="MR29" i="1"/>
  <c r="MS29" i="1"/>
  <c r="MT29" i="1"/>
  <c r="HS324" i="1"/>
  <c r="HT324" i="1"/>
  <c r="HU324" i="1"/>
  <c r="IJ324" i="1"/>
  <c r="HZ324" i="1" s="1"/>
  <c r="IK324" i="1"/>
  <c r="IL324" i="1"/>
  <c r="IM324" i="1"/>
  <c r="IN324" i="1"/>
  <c r="IO324" i="1"/>
  <c r="IP324" i="1"/>
  <c r="IQ324" i="1"/>
  <c r="IR324" i="1"/>
  <c r="IS324" i="1"/>
  <c r="IT324" i="1"/>
  <c r="JH324" i="1"/>
  <c r="JI324" i="1"/>
  <c r="JJ324" i="1"/>
  <c r="JK324" i="1"/>
  <c r="JL324" i="1"/>
  <c r="JM324" i="1"/>
  <c r="JN324" i="1"/>
  <c r="JO324" i="1"/>
  <c r="JP324" i="1"/>
  <c r="JQ324" i="1"/>
  <c r="JR324" i="1"/>
  <c r="JS324" i="1"/>
  <c r="JT324" i="1"/>
  <c r="KH324" i="1"/>
  <c r="KI324" i="1"/>
  <c r="KJ324" i="1"/>
  <c r="KK324" i="1"/>
  <c r="KL324" i="1"/>
  <c r="KM324" i="1"/>
  <c r="KN324" i="1"/>
  <c r="KO324" i="1"/>
  <c r="KP324" i="1"/>
  <c r="KQ324" i="1"/>
  <c r="KR324" i="1"/>
  <c r="KS324" i="1"/>
  <c r="KT324" i="1"/>
  <c r="LH324" i="1"/>
  <c r="LI324" i="1"/>
  <c r="LJ324" i="1"/>
  <c r="LK324" i="1"/>
  <c r="LL324" i="1"/>
  <c r="LM324" i="1"/>
  <c r="LN324" i="1"/>
  <c r="LO324" i="1"/>
  <c r="LP324" i="1"/>
  <c r="LQ324" i="1"/>
  <c r="LR324" i="1"/>
  <c r="LS324" i="1"/>
  <c r="LT324" i="1"/>
  <c r="MH324" i="1"/>
  <c r="MI324" i="1"/>
  <c r="MJ324" i="1"/>
  <c r="MK324" i="1"/>
  <c r="ML324" i="1"/>
  <c r="MM324" i="1"/>
  <c r="MN324" i="1"/>
  <c r="MO324" i="1"/>
  <c r="MP324" i="1"/>
  <c r="MQ324" i="1"/>
  <c r="MR324" i="1"/>
  <c r="MS324" i="1"/>
  <c r="MT324" i="1"/>
  <c r="HS217" i="1"/>
  <c r="HT217" i="1"/>
  <c r="HU217" i="1"/>
  <c r="IJ217" i="1"/>
  <c r="HZ217" i="1" s="1"/>
  <c r="IK217" i="1"/>
  <c r="IL217" i="1"/>
  <c r="IM217" i="1"/>
  <c r="IN217" i="1"/>
  <c r="IO217" i="1"/>
  <c r="IP217" i="1"/>
  <c r="IQ217" i="1"/>
  <c r="IR217" i="1"/>
  <c r="IS217" i="1"/>
  <c r="IT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KH217" i="1"/>
  <c r="KI217" i="1"/>
  <c r="KJ217" i="1"/>
  <c r="KK217" i="1"/>
  <c r="KL217" i="1"/>
  <c r="KM217" i="1"/>
  <c r="KN217" i="1"/>
  <c r="KO217" i="1"/>
  <c r="KP217" i="1"/>
  <c r="KQ217" i="1"/>
  <c r="KR217" i="1"/>
  <c r="KS217" i="1"/>
  <c r="KT217" i="1"/>
  <c r="LH217" i="1"/>
  <c r="LI217" i="1"/>
  <c r="LJ217" i="1"/>
  <c r="LK217" i="1"/>
  <c r="LL217" i="1"/>
  <c r="LM217" i="1"/>
  <c r="LN217" i="1"/>
  <c r="LO217" i="1"/>
  <c r="LP217" i="1"/>
  <c r="LQ217" i="1"/>
  <c r="LR217" i="1"/>
  <c r="LS217" i="1"/>
  <c r="LT217" i="1"/>
  <c r="MH217" i="1"/>
  <c r="MI217" i="1"/>
  <c r="MJ217" i="1"/>
  <c r="MK217" i="1"/>
  <c r="ML217" i="1"/>
  <c r="MM217" i="1"/>
  <c r="MN217" i="1"/>
  <c r="MO217" i="1"/>
  <c r="MP217" i="1"/>
  <c r="MQ217" i="1"/>
  <c r="MR217" i="1"/>
  <c r="MS217" i="1"/>
  <c r="MT217" i="1"/>
  <c r="HS71" i="1"/>
  <c r="HT71" i="1"/>
  <c r="HU71" i="1"/>
  <c r="IJ71" i="1"/>
  <c r="HZ71" i="1" s="1"/>
  <c r="IK71" i="1"/>
  <c r="IL71" i="1"/>
  <c r="IM71" i="1"/>
  <c r="IN71" i="1"/>
  <c r="IO71" i="1"/>
  <c r="IP71" i="1"/>
  <c r="IQ71" i="1"/>
  <c r="IR71" i="1"/>
  <c r="IS71" i="1"/>
  <c r="IT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KH71" i="1"/>
  <c r="KI71" i="1"/>
  <c r="KJ71" i="1"/>
  <c r="KK71" i="1"/>
  <c r="KL71" i="1"/>
  <c r="KM71" i="1"/>
  <c r="KN71" i="1"/>
  <c r="KO71" i="1"/>
  <c r="KP71" i="1"/>
  <c r="KQ71" i="1"/>
  <c r="KR71" i="1"/>
  <c r="KS71" i="1"/>
  <c r="KT71" i="1"/>
  <c r="LH71" i="1"/>
  <c r="LI71" i="1"/>
  <c r="LJ71" i="1"/>
  <c r="LK71" i="1"/>
  <c r="LL71" i="1"/>
  <c r="LM71" i="1"/>
  <c r="LN71" i="1"/>
  <c r="LO71" i="1"/>
  <c r="LP71" i="1"/>
  <c r="LQ71" i="1"/>
  <c r="LR71" i="1"/>
  <c r="LS71" i="1"/>
  <c r="LT71" i="1"/>
  <c r="MH71" i="1"/>
  <c r="MI71" i="1"/>
  <c r="MJ71" i="1"/>
  <c r="MK71" i="1"/>
  <c r="ML71" i="1"/>
  <c r="MM71" i="1"/>
  <c r="MN71" i="1"/>
  <c r="MO71" i="1"/>
  <c r="MP71" i="1"/>
  <c r="MQ71" i="1"/>
  <c r="MR71" i="1"/>
  <c r="MS71" i="1"/>
  <c r="MT71" i="1"/>
  <c r="HS74" i="1"/>
  <c r="HT74" i="1"/>
  <c r="HU74" i="1"/>
  <c r="IJ74" i="1"/>
  <c r="HZ74" i="1" s="1"/>
  <c r="IK74" i="1"/>
  <c r="IL74" i="1"/>
  <c r="IM74" i="1"/>
  <c r="IN74" i="1"/>
  <c r="IO74" i="1"/>
  <c r="IP74" i="1"/>
  <c r="IQ74" i="1"/>
  <c r="IR74" i="1"/>
  <c r="IS74" i="1"/>
  <c r="IT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LH74" i="1"/>
  <c r="LI74" i="1"/>
  <c r="LJ74" i="1"/>
  <c r="LK74" i="1"/>
  <c r="LL74" i="1"/>
  <c r="LM74" i="1"/>
  <c r="LN74" i="1"/>
  <c r="LO74" i="1"/>
  <c r="LP74" i="1"/>
  <c r="LQ74" i="1"/>
  <c r="LR74" i="1"/>
  <c r="LS74" i="1"/>
  <c r="LT74" i="1"/>
  <c r="MH74" i="1"/>
  <c r="MI74" i="1"/>
  <c r="MJ74" i="1"/>
  <c r="MK74" i="1"/>
  <c r="ML74" i="1"/>
  <c r="MM74" i="1"/>
  <c r="MN74" i="1"/>
  <c r="MO74" i="1"/>
  <c r="MP74" i="1"/>
  <c r="MQ74" i="1"/>
  <c r="MR74" i="1"/>
  <c r="MS74" i="1"/>
  <c r="MT74" i="1"/>
  <c r="HS154" i="1"/>
  <c r="HT154" i="1"/>
  <c r="HU154" i="1"/>
  <c r="IJ154" i="1"/>
  <c r="HZ154" i="1" s="1"/>
  <c r="IK154" i="1"/>
  <c r="IL154" i="1"/>
  <c r="IM154" i="1"/>
  <c r="IN154" i="1"/>
  <c r="IO154" i="1"/>
  <c r="IP154" i="1"/>
  <c r="IQ154" i="1"/>
  <c r="IR154" i="1"/>
  <c r="IS154" i="1"/>
  <c r="IT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KH154" i="1"/>
  <c r="KI154" i="1"/>
  <c r="KJ154" i="1"/>
  <c r="KK154" i="1"/>
  <c r="KL154" i="1"/>
  <c r="KM154" i="1"/>
  <c r="KN154" i="1"/>
  <c r="KO154" i="1"/>
  <c r="KP154" i="1"/>
  <c r="KQ154" i="1"/>
  <c r="KR154" i="1"/>
  <c r="KS154" i="1"/>
  <c r="KT154" i="1"/>
  <c r="LH154" i="1"/>
  <c r="LI154" i="1"/>
  <c r="LJ154" i="1"/>
  <c r="LK154" i="1"/>
  <c r="LL154" i="1"/>
  <c r="LM154" i="1"/>
  <c r="LN154" i="1"/>
  <c r="LO154" i="1"/>
  <c r="LP154" i="1"/>
  <c r="LQ154" i="1"/>
  <c r="LR154" i="1"/>
  <c r="LS154" i="1"/>
  <c r="LT154" i="1"/>
  <c r="MH154" i="1"/>
  <c r="MI154" i="1"/>
  <c r="MJ154" i="1"/>
  <c r="MK154" i="1"/>
  <c r="ML154" i="1"/>
  <c r="MM154" i="1"/>
  <c r="MN154" i="1"/>
  <c r="MO154" i="1"/>
  <c r="MP154" i="1"/>
  <c r="MQ154" i="1"/>
  <c r="MR154" i="1"/>
  <c r="MS154" i="1"/>
  <c r="MT154" i="1"/>
  <c r="HS193" i="1"/>
  <c r="HT193" i="1"/>
  <c r="HU193" i="1"/>
  <c r="IJ193" i="1"/>
  <c r="HZ193" i="1" s="1"/>
  <c r="IK193" i="1"/>
  <c r="IL193" i="1"/>
  <c r="IM193" i="1"/>
  <c r="IN193" i="1"/>
  <c r="IO193" i="1"/>
  <c r="IP193" i="1"/>
  <c r="IQ193" i="1"/>
  <c r="IR193" i="1"/>
  <c r="IS193" i="1"/>
  <c r="IT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KH193" i="1"/>
  <c r="KI193" i="1"/>
  <c r="KJ193" i="1"/>
  <c r="KK193" i="1"/>
  <c r="KL193" i="1"/>
  <c r="KM193" i="1"/>
  <c r="KN193" i="1"/>
  <c r="KO193" i="1"/>
  <c r="KP193" i="1"/>
  <c r="KQ193" i="1"/>
  <c r="KR193" i="1"/>
  <c r="KS193" i="1"/>
  <c r="KT193" i="1"/>
  <c r="LH193" i="1"/>
  <c r="LI193" i="1"/>
  <c r="LJ193" i="1"/>
  <c r="LK193" i="1"/>
  <c r="LL193" i="1"/>
  <c r="LM193" i="1"/>
  <c r="LN193" i="1"/>
  <c r="LO193" i="1"/>
  <c r="LP193" i="1"/>
  <c r="LQ193" i="1"/>
  <c r="LR193" i="1"/>
  <c r="LS193" i="1"/>
  <c r="LT193" i="1"/>
  <c r="MH193" i="1"/>
  <c r="MI193" i="1"/>
  <c r="MJ193" i="1"/>
  <c r="MK193" i="1"/>
  <c r="ML193" i="1"/>
  <c r="MM193" i="1"/>
  <c r="MN193" i="1"/>
  <c r="MO193" i="1"/>
  <c r="MP193" i="1"/>
  <c r="MQ193" i="1"/>
  <c r="MR193" i="1"/>
  <c r="MS193" i="1"/>
  <c r="MT193" i="1"/>
  <c r="HH2" i="1"/>
  <c r="FW2" i="1"/>
  <c r="ER2" i="1"/>
  <c r="EW2" i="1"/>
  <c r="DW2" i="1"/>
  <c r="CW2" i="1"/>
  <c r="BW2" i="1"/>
  <c r="FA341" i="1" l="1"/>
  <c r="FA343" i="1"/>
  <c r="FA342" i="1"/>
  <c r="FA345" i="1"/>
  <c r="HH336" i="1"/>
  <c r="HH333" i="1"/>
  <c r="LY193" i="1"/>
  <c r="LX193" i="1"/>
  <c r="LY74" i="1"/>
  <c r="LX74" i="1"/>
  <c r="LY13" i="1"/>
  <c r="LX13" i="1"/>
  <c r="LC349" i="1"/>
  <c r="LY172" i="1"/>
  <c r="LX172" i="1"/>
  <c r="LY324" i="1"/>
  <c r="LX324" i="1"/>
  <c r="LY302" i="1"/>
  <c r="LX302" i="1"/>
  <c r="LY71" i="1"/>
  <c r="LX71" i="1"/>
  <c r="LY154" i="1"/>
  <c r="LX154" i="1"/>
  <c r="LY217" i="1"/>
  <c r="LX217" i="1"/>
  <c r="LY29" i="1"/>
  <c r="LX29" i="1"/>
  <c r="LY254" i="1"/>
  <c r="LX254" i="1"/>
  <c r="KY193" i="1"/>
  <c r="KX193" i="1"/>
  <c r="KY217" i="1"/>
  <c r="KX217" i="1"/>
  <c r="KY74" i="1"/>
  <c r="KX74" i="1"/>
  <c r="KY29" i="1"/>
  <c r="KX29" i="1"/>
  <c r="KY254" i="1"/>
  <c r="KX254" i="1"/>
  <c r="KY154" i="1"/>
  <c r="KX154" i="1"/>
  <c r="KY71" i="1"/>
  <c r="KX71" i="1"/>
  <c r="KY324" i="1"/>
  <c r="KX324" i="1"/>
  <c r="KY13" i="1"/>
  <c r="KX13" i="1"/>
  <c r="JY29" i="1"/>
  <c r="JX29" i="1"/>
  <c r="JY172" i="1"/>
  <c r="JX172" i="1"/>
  <c r="JY324" i="1"/>
  <c r="JX324" i="1"/>
  <c r="JY74" i="1"/>
  <c r="JX74" i="1"/>
  <c r="JY217" i="1"/>
  <c r="JX217" i="1"/>
  <c r="JY154" i="1"/>
  <c r="JX154" i="1"/>
  <c r="JY13" i="1"/>
  <c r="JX13" i="1"/>
  <c r="JY254" i="1"/>
  <c r="JX254" i="1"/>
  <c r="JY193" i="1"/>
  <c r="JX193" i="1"/>
  <c r="JY302" i="1"/>
  <c r="JX302" i="1"/>
  <c r="JY71" i="1"/>
  <c r="JX71" i="1"/>
  <c r="HA154" i="1"/>
  <c r="HA324" i="1"/>
  <c r="HA74" i="1"/>
  <c r="HA29" i="1"/>
  <c r="HA302" i="1"/>
  <c r="GZ74" i="1"/>
  <c r="GZ29" i="1"/>
  <c r="GZ302" i="1"/>
  <c r="HA193" i="1"/>
  <c r="HA217" i="1"/>
  <c r="HA254" i="1"/>
  <c r="HA172" i="1"/>
  <c r="GX185" i="1"/>
  <c r="GX34" i="1"/>
  <c r="GX323" i="1"/>
  <c r="GX312" i="1"/>
  <c r="GX298" i="1"/>
  <c r="GX285" i="1"/>
  <c r="GX274" i="1"/>
  <c r="GX259" i="1"/>
  <c r="GX244" i="1"/>
  <c r="GX230" i="1"/>
  <c r="GX213" i="1"/>
  <c r="GX197" i="1"/>
  <c r="GX184" i="1"/>
  <c r="GX170" i="1"/>
  <c r="GX73" i="1"/>
  <c r="GX145" i="1"/>
  <c r="GX128" i="1"/>
  <c r="GX115" i="1"/>
  <c r="GX97" i="1"/>
  <c r="GX84" i="1"/>
  <c r="GX69" i="1"/>
  <c r="GX55" i="1"/>
  <c r="GX44" i="1"/>
  <c r="GX33" i="1"/>
  <c r="GX16" i="1"/>
  <c r="GX3" i="1"/>
  <c r="GZ154" i="1"/>
  <c r="GZ324" i="1"/>
  <c r="GX146" i="1"/>
  <c r="GX4" i="1"/>
  <c r="GX322" i="1"/>
  <c r="GX311" i="1"/>
  <c r="GX220" i="1"/>
  <c r="GX284" i="1"/>
  <c r="GX273" i="1"/>
  <c r="GX258" i="1"/>
  <c r="GX242" i="1"/>
  <c r="GX229" i="1"/>
  <c r="GX212" i="1"/>
  <c r="GX196" i="1"/>
  <c r="GX183" i="1"/>
  <c r="GX171" i="1"/>
  <c r="GX157" i="1"/>
  <c r="GX144" i="1"/>
  <c r="GX127" i="1"/>
  <c r="GX111" i="1"/>
  <c r="GX96" i="1"/>
  <c r="GX83" i="1"/>
  <c r="GX67" i="1"/>
  <c r="GX54" i="1"/>
  <c r="GX114" i="1"/>
  <c r="GX32" i="1"/>
  <c r="GX15" i="1"/>
  <c r="GY154" i="1"/>
  <c r="GX154" i="1"/>
  <c r="GY324" i="1"/>
  <c r="GX324" i="1"/>
  <c r="GX260" i="1"/>
  <c r="GX198" i="1"/>
  <c r="GX173" i="1"/>
  <c r="GX70" i="1"/>
  <c r="GX17" i="1"/>
  <c r="GX321" i="1"/>
  <c r="GX310" i="1"/>
  <c r="GX227" i="1"/>
  <c r="GX283" i="1"/>
  <c r="GX272" i="1"/>
  <c r="GX257" i="1"/>
  <c r="GX241" i="1"/>
  <c r="GX228" i="1"/>
  <c r="GX211" i="1"/>
  <c r="GX56" i="1"/>
  <c r="GX182" i="1"/>
  <c r="GX169" i="1"/>
  <c r="GX156" i="1"/>
  <c r="GX143" i="1"/>
  <c r="GX126" i="1"/>
  <c r="GX110" i="1"/>
  <c r="GX95" i="1"/>
  <c r="GX82" i="1"/>
  <c r="GX66" i="1"/>
  <c r="GX53" i="1"/>
  <c r="GX42" i="1"/>
  <c r="GX31" i="1"/>
  <c r="GX14" i="1"/>
  <c r="GX313" i="1"/>
  <c r="GX158" i="1"/>
  <c r="GX320" i="1"/>
  <c r="GX308" i="1"/>
  <c r="GX295" i="1"/>
  <c r="GX282" i="1"/>
  <c r="GX271" i="1"/>
  <c r="GX253" i="1"/>
  <c r="GX240" i="1"/>
  <c r="GX226" i="1"/>
  <c r="GX210" i="1"/>
  <c r="GX195" i="1"/>
  <c r="GX206" i="1"/>
  <c r="GX168" i="1"/>
  <c r="GX155" i="1"/>
  <c r="GX142" i="1"/>
  <c r="GX125" i="1"/>
  <c r="GX109" i="1"/>
  <c r="GX94" i="1"/>
  <c r="GX81" i="1"/>
  <c r="GX65" i="1"/>
  <c r="GX52" i="1"/>
  <c r="GX41" i="1"/>
  <c r="GX30" i="1"/>
  <c r="GX12" i="1"/>
  <c r="GX286" i="1"/>
  <c r="GX85" i="1"/>
  <c r="GX319" i="1"/>
  <c r="GX307" i="1"/>
  <c r="GX294" i="1"/>
  <c r="GX281" i="1"/>
  <c r="GX270" i="1"/>
  <c r="GX103" i="1"/>
  <c r="GX239" i="1"/>
  <c r="GX225" i="1"/>
  <c r="GX209" i="1"/>
  <c r="GX194" i="1"/>
  <c r="GX181" i="1"/>
  <c r="GX167" i="1"/>
  <c r="GX153" i="1"/>
  <c r="GX141" i="1"/>
  <c r="GX124" i="1"/>
  <c r="GX108" i="1"/>
  <c r="GX93" i="1"/>
  <c r="GX80" i="1"/>
  <c r="GX64" i="1"/>
  <c r="GX51" i="1"/>
  <c r="GX40" i="1"/>
  <c r="GX28" i="1"/>
  <c r="GX11" i="1"/>
  <c r="GX231" i="1"/>
  <c r="GX98" i="1"/>
  <c r="GX318" i="1"/>
  <c r="GX306" i="1"/>
  <c r="GX293" i="1"/>
  <c r="GX280" i="1"/>
  <c r="GX269" i="1"/>
  <c r="GX252" i="1"/>
  <c r="GX238" i="1"/>
  <c r="GX224" i="1"/>
  <c r="GX296" i="1"/>
  <c r="GX192" i="1"/>
  <c r="GX180" i="1"/>
  <c r="GX165" i="1"/>
  <c r="GX152" i="1"/>
  <c r="GX140" i="1"/>
  <c r="GX123" i="1"/>
  <c r="GX107" i="1"/>
  <c r="GX91" i="1"/>
  <c r="GX79" i="1"/>
  <c r="GX63" i="1"/>
  <c r="GX50" i="1"/>
  <c r="GX39" i="1"/>
  <c r="GX25" i="1"/>
  <c r="GX10" i="1"/>
  <c r="GY74" i="1"/>
  <c r="GX74" i="1"/>
  <c r="HA71" i="1"/>
  <c r="GY29" i="1"/>
  <c r="GX29" i="1"/>
  <c r="HA13" i="1"/>
  <c r="GY302" i="1"/>
  <c r="GX302" i="1"/>
  <c r="GX214" i="1"/>
  <c r="GX317" i="1"/>
  <c r="GX305" i="1"/>
  <c r="GX291" i="1"/>
  <c r="GX279" i="1"/>
  <c r="GX268" i="1"/>
  <c r="GX251" i="1"/>
  <c r="GX237" i="1"/>
  <c r="GX223" i="1"/>
  <c r="GX207" i="1"/>
  <c r="GX190" i="1"/>
  <c r="GX179" i="1"/>
  <c r="GX164" i="1"/>
  <c r="GX151" i="1"/>
  <c r="GX139" i="1"/>
  <c r="GX122" i="1"/>
  <c r="GX106" i="1"/>
  <c r="GX90" i="1"/>
  <c r="GX78" i="1"/>
  <c r="GX62" i="1"/>
  <c r="GX49" i="1"/>
  <c r="GX129" i="1"/>
  <c r="GX24" i="1"/>
  <c r="GX9" i="1"/>
  <c r="GZ71" i="1"/>
  <c r="GZ13" i="1"/>
  <c r="GX299" i="1"/>
  <c r="GX116" i="1"/>
  <c r="HC2" i="1"/>
  <c r="GX2" i="1"/>
  <c r="GX292" i="1"/>
  <c r="GX304" i="1"/>
  <c r="GX290" i="1"/>
  <c r="GX278" i="1"/>
  <c r="GX267" i="1"/>
  <c r="GX250" i="1"/>
  <c r="GX235" i="1"/>
  <c r="GX221" i="1"/>
  <c r="GX204" i="1"/>
  <c r="GX189" i="1"/>
  <c r="GX178" i="1"/>
  <c r="GX163" i="1"/>
  <c r="GX150" i="1"/>
  <c r="GX138" i="1"/>
  <c r="GX120" i="1"/>
  <c r="GX104" i="1"/>
  <c r="GX89" i="1"/>
  <c r="GX77" i="1"/>
  <c r="GX61" i="1"/>
  <c r="GX48" i="1"/>
  <c r="GX38" i="1"/>
  <c r="GX23" i="1"/>
  <c r="GX8" i="1"/>
  <c r="GY71" i="1"/>
  <c r="GX71" i="1"/>
  <c r="GY13" i="1"/>
  <c r="GX13" i="1"/>
  <c r="GX245" i="1"/>
  <c r="GX57" i="1"/>
  <c r="GX328" i="1"/>
  <c r="GX316" i="1"/>
  <c r="GX303" i="1"/>
  <c r="GX289" i="1"/>
  <c r="GX277" i="1"/>
  <c r="GX264" i="1"/>
  <c r="GX249" i="1"/>
  <c r="GX234" i="1"/>
  <c r="GX219" i="1"/>
  <c r="GX203" i="1"/>
  <c r="GX188" i="1"/>
  <c r="GX176" i="1"/>
  <c r="GX162" i="1"/>
  <c r="GX149" i="1"/>
  <c r="GX137" i="1"/>
  <c r="GX119" i="1"/>
  <c r="GX102" i="1"/>
  <c r="GX88" i="1"/>
  <c r="GX76" i="1"/>
  <c r="GX60" i="1"/>
  <c r="GX47" i="1"/>
  <c r="GX37" i="1"/>
  <c r="GX22" i="1"/>
  <c r="GX7" i="1"/>
  <c r="GZ193" i="1"/>
  <c r="GZ217" i="1"/>
  <c r="GZ254" i="1"/>
  <c r="GZ172" i="1"/>
  <c r="GX325" i="1"/>
  <c r="GX131" i="1"/>
  <c r="GX327" i="1"/>
  <c r="GX315" i="1"/>
  <c r="GX301" i="1"/>
  <c r="GX288" i="1"/>
  <c r="GX276" i="1"/>
  <c r="GX262" i="1"/>
  <c r="GX248" i="1"/>
  <c r="GX233" i="1"/>
  <c r="GX218" i="1"/>
  <c r="GX201" i="1"/>
  <c r="GX187" i="1"/>
  <c r="GX175" i="1"/>
  <c r="GX161" i="1"/>
  <c r="GX148" i="1"/>
  <c r="GX134" i="1"/>
  <c r="GX118" i="1"/>
  <c r="GX100" i="1"/>
  <c r="GX87" i="1"/>
  <c r="GX75" i="1"/>
  <c r="GX59" i="1"/>
  <c r="GX46" i="1"/>
  <c r="GX36" i="1"/>
  <c r="GX20" i="1"/>
  <c r="GX6" i="1"/>
  <c r="GY193" i="1"/>
  <c r="GX193" i="1"/>
  <c r="GY217" i="1"/>
  <c r="GX217" i="1"/>
  <c r="GY254" i="1"/>
  <c r="GX254" i="1"/>
  <c r="GY172" i="1"/>
  <c r="GX172" i="1"/>
  <c r="GX275" i="1"/>
  <c r="GX68" i="1"/>
  <c r="GX326" i="1"/>
  <c r="GX314" i="1"/>
  <c r="GX300" i="1"/>
  <c r="GX287" i="1"/>
  <c r="GX21" i="1"/>
  <c r="GX261" i="1"/>
  <c r="GX247" i="1"/>
  <c r="GX232" i="1"/>
  <c r="GX215" i="1"/>
  <c r="GX199" i="1"/>
  <c r="GX186" i="1"/>
  <c r="GX174" i="1"/>
  <c r="GX159" i="1"/>
  <c r="GX147" i="1"/>
  <c r="GX132" i="1"/>
  <c r="GX117" i="1"/>
  <c r="GX99" i="1"/>
  <c r="GX86" i="1"/>
  <c r="GX72" i="1"/>
  <c r="GX58" i="1"/>
  <c r="GX45" i="1"/>
  <c r="GX35" i="1"/>
  <c r="GX18" i="1"/>
  <c r="GX5" i="1"/>
  <c r="EA342" i="1"/>
  <c r="EA343" i="1"/>
  <c r="EA345" i="1"/>
  <c r="EA341" i="1"/>
  <c r="DZ348" i="1" s="1"/>
  <c r="BZ348" i="1"/>
  <c r="MA74" i="1"/>
  <c r="MA29" i="1"/>
  <c r="MA328" i="1"/>
  <c r="MA319" i="1"/>
  <c r="MA312" i="1"/>
  <c r="MA303" i="1"/>
  <c r="MA294" i="1"/>
  <c r="MA285" i="1"/>
  <c r="MA277" i="1"/>
  <c r="MA270" i="1"/>
  <c r="MA259" i="1"/>
  <c r="MA249" i="1"/>
  <c r="MA240" i="1"/>
  <c r="MA231" i="1"/>
  <c r="MA221" i="1"/>
  <c r="MA210" i="1"/>
  <c r="MA198" i="1"/>
  <c r="MA189" i="1"/>
  <c r="MA183" i="1"/>
  <c r="MA175" i="1"/>
  <c r="MA165" i="1"/>
  <c r="MA157" i="1"/>
  <c r="MA148" i="1"/>
  <c r="MA141" i="1"/>
  <c r="MA128" i="1"/>
  <c r="MA119" i="1"/>
  <c r="MA108" i="1"/>
  <c r="MA97" i="1"/>
  <c r="MA88" i="1"/>
  <c r="MA80" i="1"/>
  <c r="MA72" i="1"/>
  <c r="MA62" i="1"/>
  <c r="MA53" i="1"/>
  <c r="MA45" i="1"/>
  <c r="MA129" i="1"/>
  <c r="MA31" i="1"/>
  <c r="MA18" i="1"/>
  <c r="MA9" i="1"/>
  <c r="MA326" i="1"/>
  <c r="MA317" i="1"/>
  <c r="MA310" i="1"/>
  <c r="MA300" i="1"/>
  <c r="MA291" i="1"/>
  <c r="MA283" i="1"/>
  <c r="MA21" i="1"/>
  <c r="MA268" i="1"/>
  <c r="MA257" i="1"/>
  <c r="MA247" i="1"/>
  <c r="MA238" i="1"/>
  <c r="MA229" i="1"/>
  <c r="MA218" i="1"/>
  <c r="MA296" i="1"/>
  <c r="MA196" i="1"/>
  <c r="MA187" i="1"/>
  <c r="MA206" i="1"/>
  <c r="MA173" i="1"/>
  <c r="MA163" i="1"/>
  <c r="MA155" i="1"/>
  <c r="MA139" i="1"/>
  <c r="MA126" i="1"/>
  <c r="MA117" i="1"/>
  <c r="MA106" i="1"/>
  <c r="MA95" i="1"/>
  <c r="MA86" i="1"/>
  <c r="MA78" i="1"/>
  <c r="MA69" i="1"/>
  <c r="MA60" i="1"/>
  <c r="MA51" i="1"/>
  <c r="MA44" i="1"/>
  <c r="MA37" i="1"/>
  <c r="MA28" i="1"/>
  <c r="MA16" i="1"/>
  <c r="MA7" i="1"/>
  <c r="MA302" i="1"/>
  <c r="MA304" i="1"/>
  <c r="MA278" i="1"/>
  <c r="MA250" i="1"/>
  <c r="MA223" i="1"/>
  <c r="MA190" i="1"/>
  <c r="MA167" i="1"/>
  <c r="MA131" i="1"/>
  <c r="MA89" i="1"/>
  <c r="MA63" i="1"/>
  <c r="MA32" i="1"/>
  <c r="MA311" i="1"/>
  <c r="MA325" i="1"/>
  <c r="MA292" i="1"/>
  <c r="MA308" i="1"/>
  <c r="MA299" i="1"/>
  <c r="MA290" i="1"/>
  <c r="MA282" i="1"/>
  <c r="MA275" i="1"/>
  <c r="MA267" i="1"/>
  <c r="MA253" i="1"/>
  <c r="MA245" i="1"/>
  <c r="MA237" i="1"/>
  <c r="MA228" i="1"/>
  <c r="MA215" i="1"/>
  <c r="MA207" i="1"/>
  <c r="MA56" i="1"/>
  <c r="MA186" i="1"/>
  <c r="MA181" i="1"/>
  <c r="MA170" i="1"/>
  <c r="MA162" i="1"/>
  <c r="MA153" i="1"/>
  <c r="MA146" i="1"/>
  <c r="MA138" i="1"/>
  <c r="MA125" i="1"/>
  <c r="MA116" i="1"/>
  <c r="MA104" i="1"/>
  <c r="MA94" i="1"/>
  <c r="MA85" i="1"/>
  <c r="MA77" i="1"/>
  <c r="MA67" i="1"/>
  <c r="MA59" i="1"/>
  <c r="MA50" i="1"/>
  <c r="MA114" i="1"/>
  <c r="MA36" i="1"/>
  <c r="MA25" i="1"/>
  <c r="MA15" i="1"/>
  <c r="MA6" i="1"/>
  <c r="MA193" i="1"/>
  <c r="MA217" i="1"/>
  <c r="MA320" i="1"/>
  <c r="MA295" i="1"/>
  <c r="MA271" i="1"/>
  <c r="MA260" i="1"/>
  <c r="MA232" i="1"/>
  <c r="MA199" i="1"/>
  <c r="MA176" i="1"/>
  <c r="MA149" i="1"/>
  <c r="MA120" i="1"/>
  <c r="MA98" i="1"/>
  <c r="MA39" i="1"/>
  <c r="MA327" i="1"/>
  <c r="MA301" i="1"/>
  <c r="MA276" i="1"/>
  <c r="MA258" i="1"/>
  <c r="MA239" i="1"/>
  <c r="MA219" i="1"/>
  <c r="MA197" i="1"/>
  <c r="MA182" i="1"/>
  <c r="MA164" i="1"/>
  <c r="MA140" i="1"/>
  <c r="MA107" i="1"/>
  <c r="MA87" i="1"/>
  <c r="MA70" i="1"/>
  <c r="MA52" i="1"/>
  <c r="MA38" i="1"/>
  <c r="MA17" i="1"/>
  <c r="MA323" i="1"/>
  <c r="MA316" i="1"/>
  <c r="MA307" i="1"/>
  <c r="MA298" i="1"/>
  <c r="MA289" i="1"/>
  <c r="MA281" i="1"/>
  <c r="MA274" i="1"/>
  <c r="MA264" i="1"/>
  <c r="MA103" i="1"/>
  <c r="MA244" i="1"/>
  <c r="MA235" i="1"/>
  <c r="MA226" i="1"/>
  <c r="MA214" i="1"/>
  <c r="MA204" i="1"/>
  <c r="MA195" i="1"/>
  <c r="MA185" i="1"/>
  <c r="MA180" i="1"/>
  <c r="MA171" i="1"/>
  <c r="MA161" i="1"/>
  <c r="MA152" i="1"/>
  <c r="MA145" i="1"/>
  <c r="MA137" i="1"/>
  <c r="MA124" i="1"/>
  <c r="MA115" i="1"/>
  <c r="MA102" i="1"/>
  <c r="MA93" i="1"/>
  <c r="MA84" i="1"/>
  <c r="MA66" i="1"/>
  <c r="MA58" i="1"/>
  <c r="MA49" i="1"/>
  <c r="MA42" i="1"/>
  <c r="MA35" i="1"/>
  <c r="MA24" i="1"/>
  <c r="MA14" i="1"/>
  <c r="MA5" i="1"/>
  <c r="MA313" i="1"/>
  <c r="MA286" i="1"/>
  <c r="MA241" i="1"/>
  <c r="MA211" i="1"/>
  <c r="MA184" i="1"/>
  <c r="MA73" i="1"/>
  <c r="MA142" i="1"/>
  <c r="MA109" i="1"/>
  <c r="MA81" i="1"/>
  <c r="MA54" i="1"/>
  <c r="MA46" i="1"/>
  <c r="MA20" i="1"/>
  <c r="MA10" i="1"/>
  <c r="MA13" i="1"/>
  <c r="MA322" i="1"/>
  <c r="MA315" i="1"/>
  <c r="MA306" i="1"/>
  <c r="MA220" i="1"/>
  <c r="MA288" i="1"/>
  <c r="MA280" i="1"/>
  <c r="MA273" i="1"/>
  <c r="MA262" i="1"/>
  <c r="MA252" i="1"/>
  <c r="MA234" i="1"/>
  <c r="MA225" i="1"/>
  <c r="MA213" i="1"/>
  <c r="MA203" i="1"/>
  <c r="MA194" i="1"/>
  <c r="MA179" i="1"/>
  <c r="MA169" i="1"/>
  <c r="MA159" i="1"/>
  <c r="MA151" i="1"/>
  <c r="MA144" i="1"/>
  <c r="MA134" i="1"/>
  <c r="MA123" i="1"/>
  <c r="MA111" i="1"/>
  <c r="MA100" i="1"/>
  <c r="MA91" i="1"/>
  <c r="MA83" i="1"/>
  <c r="MA76" i="1"/>
  <c r="MA65" i="1"/>
  <c r="MA57" i="1"/>
  <c r="MA48" i="1"/>
  <c r="MA41" i="1"/>
  <c r="MA34" i="1"/>
  <c r="MA23" i="1"/>
  <c r="MA12" i="1"/>
  <c r="MA4" i="1"/>
  <c r="MA154" i="1"/>
  <c r="MA324" i="1"/>
  <c r="MA254" i="1"/>
  <c r="LV2" i="1"/>
  <c r="MA2" i="1"/>
  <c r="MA318" i="1"/>
  <c r="MA293" i="1"/>
  <c r="MA284" i="1"/>
  <c r="MA269" i="1"/>
  <c r="MA248" i="1"/>
  <c r="MA230" i="1"/>
  <c r="MA209" i="1"/>
  <c r="MA188" i="1"/>
  <c r="MA174" i="1"/>
  <c r="MA156" i="1"/>
  <c r="MA147" i="1"/>
  <c r="MA127" i="1"/>
  <c r="MA118" i="1"/>
  <c r="MA96" i="1"/>
  <c r="MA79" i="1"/>
  <c r="MA61" i="1"/>
  <c r="MA68" i="1"/>
  <c r="MA30" i="1"/>
  <c r="MA8" i="1"/>
  <c r="MA71" i="1"/>
  <c r="MA321" i="1"/>
  <c r="MA314" i="1"/>
  <c r="MA305" i="1"/>
  <c r="MA227" i="1"/>
  <c r="MA287" i="1"/>
  <c r="MA279" i="1"/>
  <c r="MA272" i="1"/>
  <c r="MA261" i="1"/>
  <c r="MA251" i="1"/>
  <c r="MA242" i="1"/>
  <c r="MA233" i="1"/>
  <c r="MA224" i="1"/>
  <c r="MA212" i="1"/>
  <c r="MA201" i="1"/>
  <c r="MA192" i="1"/>
  <c r="MA178" i="1"/>
  <c r="MA168" i="1"/>
  <c r="MA158" i="1"/>
  <c r="MA150" i="1"/>
  <c r="MA143" i="1"/>
  <c r="MA132" i="1"/>
  <c r="MA122" i="1"/>
  <c r="MA110" i="1"/>
  <c r="MA99" i="1"/>
  <c r="MA90" i="1"/>
  <c r="MA82" i="1"/>
  <c r="MA75" i="1"/>
  <c r="MA64" i="1"/>
  <c r="MA55" i="1"/>
  <c r="MA47" i="1"/>
  <c r="MA40" i="1"/>
  <c r="MA33" i="1"/>
  <c r="MA22" i="1"/>
  <c r="MA11" i="1"/>
  <c r="MA3" i="1"/>
  <c r="MA172" i="1"/>
  <c r="LA318" i="1"/>
  <c r="LA303" i="1"/>
  <c r="LA288" i="1"/>
  <c r="LA273" i="1"/>
  <c r="LA103" i="1"/>
  <c r="LA238" i="1"/>
  <c r="LA224" i="1"/>
  <c r="LA207" i="1"/>
  <c r="LA190" i="1"/>
  <c r="LA181" i="1"/>
  <c r="LA167" i="1"/>
  <c r="LA150" i="1"/>
  <c r="LA139" i="1"/>
  <c r="LA116" i="1"/>
  <c r="LA96" i="1"/>
  <c r="LA82" i="1"/>
  <c r="LA66" i="1"/>
  <c r="LA51" i="1"/>
  <c r="LA38" i="1"/>
  <c r="LA22" i="1"/>
  <c r="LA5" i="1"/>
  <c r="LA292" i="1"/>
  <c r="LA301" i="1"/>
  <c r="LA287" i="1"/>
  <c r="LA272" i="1"/>
  <c r="LA252" i="1"/>
  <c r="LA237" i="1"/>
  <c r="LA223" i="1"/>
  <c r="LA204" i="1"/>
  <c r="LA189" i="1"/>
  <c r="LA180" i="1"/>
  <c r="LA165" i="1"/>
  <c r="LA149" i="1"/>
  <c r="LA138" i="1"/>
  <c r="LA115" i="1"/>
  <c r="LA95" i="1"/>
  <c r="LA81" i="1"/>
  <c r="LA65" i="1"/>
  <c r="LA50" i="1"/>
  <c r="LA37" i="1"/>
  <c r="LA20" i="1"/>
  <c r="LA3" i="1"/>
  <c r="LA217" i="1"/>
  <c r="LA2" i="1"/>
  <c r="LA314" i="1"/>
  <c r="LA299" i="1"/>
  <c r="LA285" i="1"/>
  <c r="LA270" i="1"/>
  <c r="LA250" i="1"/>
  <c r="LA234" i="1"/>
  <c r="LA219" i="1"/>
  <c r="LA201" i="1"/>
  <c r="LA187" i="1"/>
  <c r="LA178" i="1"/>
  <c r="LA163" i="1"/>
  <c r="LA147" i="1"/>
  <c r="LA134" i="1"/>
  <c r="LA109" i="1"/>
  <c r="LA91" i="1"/>
  <c r="LA79" i="1"/>
  <c r="LA63" i="1"/>
  <c r="LA48" i="1"/>
  <c r="LA35" i="1"/>
  <c r="LA17" i="1"/>
  <c r="LA71" i="1"/>
  <c r="LA271" i="1"/>
  <c r="LA203" i="1"/>
  <c r="LA137" i="1"/>
  <c r="LA49" i="1"/>
  <c r="LA328" i="1"/>
  <c r="LA313" i="1"/>
  <c r="LA220" i="1"/>
  <c r="LA283" i="1"/>
  <c r="LA269" i="1"/>
  <c r="LA249" i="1"/>
  <c r="LA233" i="1"/>
  <c r="LA218" i="1"/>
  <c r="LA199" i="1"/>
  <c r="LA186" i="1"/>
  <c r="LA176" i="1"/>
  <c r="LA162" i="1"/>
  <c r="LA131" i="1"/>
  <c r="LA108" i="1"/>
  <c r="LA90" i="1"/>
  <c r="LA78" i="1"/>
  <c r="LA62" i="1"/>
  <c r="LA47" i="1"/>
  <c r="LA34" i="1"/>
  <c r="LA15" i="1"/>
  <c r="LA300" i="1"/>
  <c r="LA221" i="1"/>
  <c r="LA164" i="1"/>
  <c r="LA80" i="1"/>
  <c r="LA326" i="1"/>
  <c r="LA312" i="1"/>
  <c r="LA227" i="1"/>
  <c r="LA281" i="1"/>
  <c r="LA268" i="1"/>
  <c r="LA247" i="1"/>
  <c r="LA232" i="1"/>
  <c r="LA215" i="1"/>
  <c r="LA198" i="1"/>
  <c r="LA185" i="1"/>
  <c r="LA175" i="1"/>
  <c r="LA161" i="1"/>
  <c r="LA146" i="1"/>
  <c r="LA128" i="1"/>
  <c r="LA107" i="1"/>
  <c r="LA89" i="1"/>
  <c r="LA61" i="1"/>
  <c r="LA46" i="1"/>
  <c r="LA33" i="1"/>
  <c r="LA14" i="1"/>
  <c r="LA74" i="1"/>
  <c r="LA286" i="1"/>
  <c r="LA179" i="1"/>
  <c r="LA94" i="1"/>
  <c r="LA18" i="1"/>
  <c r="LA325" i="1"/>
  <c r="LA311" i="1"/>
  <c r="LA295" i="1"/>
  <c r="LA279" i="1"/>
  <c r="LA267" i="1"/>
  <c r="LA244" i="1"/>
  <c r="LA231" i="1"/>
  <c r="LA214" i="1"/>
  <c r="LA197" i="1"/>
  <c r="LA174" i="1"/>
  <c r="LA158" i="1"/>
  <c r="LA145" i="1"/>
  <c r="LA127" i="1"/>
  <c r="LA106" i="1"/>
  <c r="LA88" i="1"/>
  <c r="LA76" i="1"/>
  <c r="LA59" i="1"/>
  <c r="LA45" i="1"/>
  <c r="LA32" i="1"/>
  <c r="LA12" i="1"/>
  <c r="LA316" i="1"/>
  <c r="LA235" i="1"/>
  <c r="LA148" i="1"/>
  <c r="LA36" i="1"/>
  <c r="LA323" i="1"/>
  <c r="LA310" i="1"/>
  <c r="LA294" i="1"/>
  <c r="LA278" i="1"/>
  <c r="LA262" i="1"/>
  <c r="LA230" i="1"/>
  <c r="LA213" i="1"/>
  <c r="LA196" i="1"/>
  <c r="LA173" i="1"/>
  <c r="LA73" i="1"/>
  <c r="LA144" i="1"/>
  <c r="LA126" i="1"/>
  <c r="LA104" i="1"/>
  <c r="LA87" i="1"/>
  <c r="LA75" i="1"/>
  <c r="LA58" i="1"/>
  <c r="LA68" i="1"/>
  <c r="LA31" i="1"/>
  <c r="LA11" i="1"/>
  <c r="LA154" i="1"/>
  <c r="LA13" i="1"/>
  <c r="LA322" i="1"/>
  <c r="LA308" i="1"/>
  <c r="LA293" i="1"/>
  <c r="LA277" i="1"/>
  <c r="LA259" i="1"/>
  <c r="LA242" i="1"/>
  <c r="LA229" i="1"/>
  <c r="LA212" i="1"/>
  <c r="LA56" i="1"/>
  <c r="LA184" i="1"/>
  <c r="LA170" i="1"/>
  <c r="LA156" i="1"/>
  <c r="LA143" i="1"/>
  <c r="LA125" i="1"/>
  <c r="LA102" i="1"/>
  <c r="LA86" i="1"/>
  <c r="LA57" i="1"/>
  <c r="LA114" i="1"/>
  <c r="LA30" i="1"/>
  <c r="LA10" i="1"/>
  <c r="LA251" i="1"/>
  <c r="LA188" i="1"/>
  <c r="LA110" i="1"/>
  <c r="LA64" i="1"/>
  <c r="LA321" i="1"/>
  <c r="LA306" i="1"/>
  <c r="LA291" i="1"/>
  <c r="LA276" i="1"/>
  <c r="LA258" i="1"/>
  <c r="LA241" i="1"/>
  <c r="LA228" i="1"/>
  <c r="LA211" i="1"/>
  <c r="LA195" i="1"/>
  <c r="LA183" i="1"/>
  <c r="LA171" i="1"/>
  <c r="LA155" i="1"/>
  <c r="LA142" i="1"/>
  <c r="LA123" i="1"/>
  <c r="LA100" i="1"/>
  <c r="LA85" i="1"/>
  <c r="LA72" i="1"/>
  <c r="LA55" i="1"/>
  <c r="LA41" i="1"/>
  <c r="LA28" i="1"/>
  <c r="LA9" i="1"/>
  <c r="LA193" i="1"/>
  <c r="LA29" i="1"/>
  <c r="LA320" i="1"/>
  <c r="LA305" i="1"/>
  <c r="LA290" i="1"/>
  <c r="LA275" i="1"/>
  <c r="LA257" i="1"/>
  <c r="LA240" i="1"/>
  <c r="LA226" i="1"/>
  <c r="LA210" i="1"/>
  <c r="LA194" i="1"/>
  <c r="LA182" i="1"/>
  <c r="LA169" i="1"/>
  <c r="LA153" i="1"/>
  <c r="LA141" i="1"/>
  <c r="LA122" i="1"/>
  <c r="LA99" i="1"/>
  <c r="LA84" i="1"/>
  <c r="LA70" i="1"/>
  <c r="LA53" i="1"/>
  <c r="LA40" i="1"/>
  <c r="LA25" i="1"/>
  <c r="LA8" i="1"/>
  <c r="LA319" i="1"/>
  <c r="LA304" i="1"/>
  <c r="LA289" i="1"/>
  <c r="LA274" i="1"/>
  <c r="LA253" i="1"/>
  <c r="LA239" i="1"/>
  <c r="LA225" i="1"/>
  <c r="LA296" i="1"/>
  <c r="LA192" i="1"/>
  <c r="LA206" i="1"/>
  <c r="LA168" i="1"/>
  <c r="LA152" i="1"/>
  <c r="LA140" i="1"/>
  <c r="LA117" i="1"/>
  <c r="LA97" i="1"/>
  <c r="LA83" i="1"/>
  <c r="LA67" i="1"/>
  <c r="LA52" i="1"/>
  <c r="LA129" i="1"/>
  <c r="LA23" i="1"/>
  <c r="LA7" i="1"/>
  <c r="LA324" i="1"/>
  <c r="LA254" i="1"/>
  <c r="KA178" i="1"/>
  <c r="KA325" i="1"/>
  <c r="KA313" i="1"/>
  <c r="KA299" i="1"/>
  <c r="KA286" i="1"/>
  <c r="KA275" i="1"/>
  <c r="KA260" i="1"/>
  <c r="KA245" i="1"/>
  <c r="KA232" i="1"/>
  <c r="KA215" i="1"/>
  <c r="KA199" i="1"/>
  <c r="KA186" i="1"/>
  <c r="KA176" i="1"/>
  <c r="KA162" i="1"/>
  <c r="KA149" i="1"/>
  <c r="KA138" i="1"/>
  <c r="KA120" i="1"/>
  <c r="KA104" i="1"/>
  <c r="KA89" i="1"/>
  <c r="KA77" i="1"/>
  <c r="KA63" i="1"/>
  <c r="KA50" i="1"/>
  <c r="KA39" i="1"/>
  <c r="KA25" i="1"/>
  <c r="KA10" i="1"/>
  <c r="KA247" i="1"/>
  <c r="KA122" i="1"/>
  <c r="KA323" i="1"/>
  <c r="KA312" i="1"/>
  <c r="KA298" i="1"/>
  <c r="KA285" i="1"/>
  <c r="KA274" i="1"/>
  <c r="KA259" i="1"/>
  <c r="KA244" i="1"/>
  <c r="KA231" i="1"/>
  <c r="KA214" i="1"/>
  <c r="KA198" i="1"/>
  <c r="KA185" i="1"/>
  <c r="KA175" i="1"/>
  <c r="KA161" i="1"/>
  <c r="KA148" i="1"/>
  <c r="KA137" i="1"/>
  <c r="KA119" i="1"/>
  <c r="KA102" i="1"/>
  <c r="KA88" i="1"/>
  <c r="KA62" i="1"/>
  <c r="KA49" i="1"/>
  <c r="KA129" i="1"/>
  <c r="KA24" i="1"/>
  <c r="KA9" i="1"/>
  <c r="KA74" i="1"/>
  <c r="KA172" i="1"/>
  <c r="KA21" i="1"/>
  <c r="KA139" i="1"/>
  <c r="KA28" i="1"/>
  <c r="KA322" i="1"/>
  <c r="KA311" i="1"/>
  <c r="KA220" i="1"/>
  <c r="KA284" i="1"/>
  <c r="KA273" i="1"/>
  <c r="KA258" i="1"/>
  <c r="KA230" i="1"/>
  <c r="KA213" i="1"/>
  <c r="KA197" i="1"/>
  <c r="KA174" i="1"/>
  <c r="KA159" i="1"/>
  <c r="KA147" i="1"/>
  <c r="KA134" i="1"/>
  <c r="KA118" i="1"/>
  <c r="KA100" i="1"/>
  <c r="KA87" i="1"/>
  <c r="KA76" i="1"/>
  <c r="KA61" i="1"/>
  <c r="KA48" i="1"/>
  <c r="KA38" i="1"/>
  <c r="KA23" i="1"/>
  <c r="KA8" i="1"/>
  <c r="KA287" i="1"/>
  <c r="KA233" i="1"/>
  <c r="KA163" i="1"/>
  <c r="KA90" i="1"/>
  <c r="KA64" i="1"/>
  <c r="KA321" i="1"/>
  <c r="KA310" i="1"/>
  <c r="KA227" i="1"/>
  <c r="KA283" i="1"/>
  <c r="KA272" i="1"/>
  <c r="KA257" i="1"/>
  <c r="KA242" i="1"/>
  <c r="KA229" i="1"/>
  <c r="KA212" i="1"/>
  <c r="KA196" i="1"/>
  <c r="KA173" i="1"/>
  <c r="KA158" i="1"/>
  <c r="KA132" i="1"/>
  <c r="KA117" i="1"/>
  <c r="KA99" i="1"/>
  <c r="KA86" i="1"/>
  <c r="KA75" i="1"/>
  <c r="KA60" i="1"/>
  <c r="KA47" i="1"/>
  <c r="KA37" i="1"/>
  <c r="KA22" i="1"/>
  <c r="KA7" i="1"/>
  <c r="KA154" i="1"/>
  <c r="KA13" i="1"/>
  <c r="KA320" i="1"/>
  <c r="KA308" i="1"/>
  <c r="KA295" i="1"/>
  <c r="KA282" i="1"/>
  <c r="KA271" i="1"/>
  <c r="KA253" i="1"/>
  <c r="KA241" i="1"/>
  <c r="KA228" i="1"/>
  <c r="KA211" i="1"/>
  <c r="KA56" i="1"/>
  <c r="KA184" i="1"/>
  <c r="KA170" i="1"/>
  <c r="KA73" i="1"/>
  <c r="KA146" i="1"/>
  <c r="KA131" i="1"/>
  <c r="KA116" i="1"/>
  <c r="KA98" i="1"/>
  <c r="KA85" i="1"/>
  <c r="KA59" i="1"/>
  <c r="KA46" i="1"/>
  <c r="KA36" i="1"/>
  <c r="KA20" i="1"/>
  <c r="KA6" i="1"/>
  <c r="KA261" i="1"/>
  <c r="KA78" i="1"/>
  <c r="KA319" i="1"/>
  <c r="KA307" i="1"/>
  <c r="KA294" i="1"/>
  <c r="KA281" i="1"/>
  <c r="KA270" i="1"/>
  <c r="KA103" i="1"/>
  <c r="KA240" i="1"/>
  <c r="KA226" i="1"/>
  <c r="KA210" i="1"/>
  <c r="KA195" i="1"/>
  <c r="KA183" i="1"/>
  <c r="KA171" i="1"/>
  <c r="KA157" i="1"/>
  <c r="KA145" i="1"/>
  <c r="KA128" i="1"/>
  <c r="KA115" i="1"/>
  <c r="KA97" i="1"/>
  <c r="KA84" i="1"/>
  <c r="KA72" i="1"/>
  <c r="KA58" i="1"/>
  <c r="KA45" i="1"/>
  <c r="KA35" i="1"/>
  <c r="KA18" i="1"/>
  <c r="KA5" i="1"/>
  <c r="KA193" i="1"/>
  <c r="KA29" i="1"/>
  <c r="KA314" i="1"/>
  <c r="KA150" i="1"/>
  <c r="KA318" i="1"/>
  <c r="KA306" i="1"/>
  <c r="KA293" i="1"/>
  <c r="KA280" i="1"/>
  <c r="KA269" i="1"/>
  <c r="KA252" i="1"/>
  <c r="KA239" i="1"/>
  <c r="KA225" i="1"/>
  <c r="KA209" i="1"/>
  <c r="KA194" i="1"/>
  <c r="KA182" i="1"/>
  <c r="KA169" i="1"/>
  <c r="KA156" i="1"/>
  <c r="KA144" i="1"/>
  <c r="KA127" i="1"/>
  <c r="KA111" i="1"/>
  <c r="KA96" i="1"/>
  <c r="KA83" i="1"/>
  <c r="KA70" i="1"/>
  <c r="KA57" i="1"/>
  <c r="KA68" i="1"/>
  <c r="KA34" i="1"/>
  <c r="KA17" i="1"/>
  <c r="KA4" i="1"/>
  <c r="KA201" i="1"/>
  <c r="KA40" i="1"/>
  <c r="KA71" i="1"/>
  <c r="KA317" i="1"/>
  <c r="KA305" i="1"/>
  <c r="KA291" i="1"/>
  <c r="KA279" i="1"/>
  <c r="KA268" i="1"/>
  <c r="KA251" i="1"/>
  <c r="KA238" i="1"/>
  <c r="KA224" i="1"/>
  <c r="KA296" i="1"/>
  <c r="KA192" i="1"/>
  <c r="KA206" i="1"/>
  <c r="KA168" i="1"/>
  <c r="KA155" i="1"/>
  <c r="KA143" i="1"/>
  <c r="KA126" i="1"/>
  <c r="KA110" i="1"/>
  <c r="KA95" i="1"/>
  <c r="KA82" i="1"/>
  <c r="KA69" i="1"/>
  <c r="KA55" i="1"/>
  <c r="KA44" i="1"/>
  <c r="KA33" i="1"/>
  <c r="KA16" i="1"/>
  <c r="KA3" i="1"/>
  <c r="KA324" i="1"/>
  <c r="KA254" i="1"/>
  <c r="KA218" i="1"/>
  <c r="KA51" i="1"/>
  <c r="KA2" i="1"/>
  <c r="KA292" i="1"/>
  <c r="KA304" i="1"/>
  <c r="KA290" i="1"/>
  <c r="KA278" i="1"/>
  <c r="KA267" i="1"/>
  <c r="KA250" i="1"/>
  <c r="KA237" i="1"/>
  <c r="KA223" i="1"/>
  <c r="KA207" i="1"/>
  <c r="KA190" i="1"/>
  <c r="KA181" i="1"/>
  <c r="KA167" i="1"/>
  <c r="KA153" i="1"/>
  <c r="KA142" i="1"/>
  <c r="KA125" i="1"/>
  <c r="KA109" i="1"/>
  <c r="KA94" i="1"/>
  <c r="KA81" i="1"/>
  <c r="KA67" i="1"/>
  <c r="KA54" i="1"/>
  <c r="KA114" i="1"/>
  <c r="KA32" i="1"/>
  <c r="KA15" i="1"/>
  <c r="KA326" i="1"/>
  <c r="KA187" i="1"/>
  <c r="KA11" i="1"/>
  <c r="KA328" i="1"/>
  <c r="KA316" i="1"/>
  <c r="KA303" i="1"/>
  <c r="KA289" i="1"/>
  <c r="KA277" i="1"/>
  <c r="KA264" i="1"/>
  <c r="KA249" i="1"/>
  <c r="KA235" i="1"/>
  <c r="KA221" i="1"/>
  <c r="KA204" i="1"/>
  <c r="KA189" i="1"/>
  <c r="KA180" i="1"/>
  <c r="KA165" i="1"/>
  <c r="KA152" i="1"/>
  <c r="KA141" i="1"/>
  <c r="KA124" i="1"/>
  <c r="KA108" i="1"/>
  <c r="KA93" i="1"/>
  <c r="KA80" i="1"/>
  <c r="KA66" i="1"/>
  <c r="KA53" i="1"/>
  <c r="KA42" i="1"/>
  <c r="KA31" i="1"/>
  <c r="KA14" i="1"/>
  <c r="KA217" i="1"/>
  <c r="KA302" i="1"/>
  <c r="KA300" i="1"/>
  <c r="KA106" i="1"/>
  <c r="KA327" i="1"/>
  <c r="KA315" i="1"/>
  <c r="KA301" i="1"/>
  <c r="KA288" i="1"/>
  <c r="KA276" i="1"/>
  <c r="KA262" i="1"/>
  <c r="KA248" i="1"/>
  <c r="KA234" i="1"/>
  <c r="KA219" i="1"/>
  <c r="KA203" i="1"/>
  <c r="KA188" i="1"/>
  <c r="KA179" i="1"/>
  <c r="KA164" i="1"/>
  <c r="KA151" i="1"/>
  <c r="KA140" i="1"/>
  <c r="KA123" i="1"/>
  <c r="KA107" i="1"/>
  <c r="KA91" i="1"/>
  <c r="KA79" i="1"/>
  <c r="KA65" i="1"/>
  <c r="KA52" i="1"/>
  <c r="KA41" i="1"/>
  <c r="KA30" i="1"/>
  <c r="KA12" i="1"/>
  <c r="IV270" i="1"/>
  <c r="JA270" i="1"/>
  <c r="IV128" i="1"/>
  <c r="JA128" i="1"/>
  <c r="JA321" i="1"/>
  <c r="IV321" i="1"/>
  <c r="IV310" i="1"/>
  <c r="JA310" i="1"/>
  <c r="IV227" i="1"/>
  <c r="JA227" i="1"/>
  <c r="IV283" i="1"/>
  <c r="JA283" i="1"/>
  <c r="IV272" i="1"/>
  <c r="JA272" i="1"/>
  <c r="IV257" i="1"/>
  <c r="JA257" i="1"/>
  <c r="IV242" i="1"/>
  <c r="JA242" i="1"/>
  <c r="IV229" i="1"/>
  <c r="JA229" i="1"/>
  <c r="JA212" i="1"/>
  <c r="IV212" i="1"/>
  <c r="IV196" i="1"/>
  <c r="JA196" i="1"/>
  <c r="IV173" i="1"/>
  <c r="JA173" i="1"/>
  <c r="JA158" i="1"/>
  <c r="IV158" i="1"/>
  <c r="JA132" i="1"/>
  <c r="IV132" i="1"/>
  <c r="IV117" i="1"/>
  <c r="JA117" i="1"/>
  <c r="IV99" i="1"/>
  <c r="JA99" i="1"/>
  <c r="IV86" i="1"/>
  <c r="JA86" i="1"/>
  <c r="JA75" i="1"/>
  <c r="IV75" i="1"/>
  <c r="JA60" i="1"/>
  <c r="IV60" i="1"/>
  <c r="IV47" i="1"/>
  <c r="JA47" i="1"/>
  <c r="IV37" i="1"/>
  <c r="JA37" i="1"/>
  <c r="JA22" i="1"/>
  <c r="IV22" i="1"/>
  <c r="IV7" i="1"/>
  <c r="JA7" i="1"/>
  <c r="JA307" i="1"/>
  <c r="IV307" i="1"/>
  <c r="IV171" i="1"/>
  <c r="JA171" i="1"/>
  <c r="JA97" i="1"/>
  <c r="IV97" i="1"/>
  <c r="JA320" i="1"/>
  <c r="IV320" i="1"/>
  <c r="JA308" i="1"/>
  <c r="IV308" i="1"/>
  <c r="JA295" i="1"/>
  <c r="IV295" i="1"/>
  <c r="JA282" i="1"/>
  <c r="IV282" i="1"/>
  <c r="JA271" i="1"/>
  <c r="IV271" i="1"/>
  <c r="JA253" i="1"/>
  <c r="IV253" i="1"/>
  <c r="JA241" i="1"/>
  <c r="IV241" i="1"/>
  <c r="JA228" i="1"/>
  <c r="IV228" i="1"/>
  <c r="IV211" i="1"/>
  <c r="JA211" i="1"/>
  <c r="JA56" i="1"/>
  <c r="IV56" i="1"/>
  <c r="JA184" i="1"/>
  <c r="IV184" i="1"/>
  <c r="IV170" i="1"/>
  <c r="JA170" i="1"/>
  <c r="IV73" i="1"/>
  <c r="JA73" i="1"/>
  <c r="JA146" i="1"/>
  <c r="IV146" i="1"/>
  <c r="JA131" i="1"/>
  <c r="IV131" i="1"/>
  <c r="IV116" i="1"/>
  <c r="JA116" i="1"/>
  <c r="JA98" i="1"/>
  <c r="IV98" i="1"/>
  <c r="IV85" i="1"/>
  <c r="JA85" i="1"/>
  <c r="IV59" i="1"/>
  <c r="JA59" i="1"/>
  <c r="IV46" i="1"/>
  <c r="JA46" i="1"/>
  <c r="JA36" i="1"/>
  <c r="IV36" i="1"/>
  <c r="IV20" i="1"/>
  <c r="JA20" i="1"/>
  <c r="JA6" i="1"/>
  <c r="IV6" i="1"/>
  <c r="JA74" i="1"/>
  <c r="IV74" i="1"/>
  <c r="JA172" i="1"/>
  <c r="IV172" i="1"/>
  <c r="JA183" i="1"/>
  <c r="IV183" i="1"/>
  <c r="IV35" i="1"/>
  <c r="JA35" i="1"/>
  <c r="JA318" i="1"/>
  <c r="IV318" i="1"/>
  <c r="JA306" i="1"/>
  <c r="IV306" i="1"/>
  <c r="JA293" i="1"/>
  <c r="IV293" i="1"/>
  <c r="JA280" i="1"/>
  <c r="IV280" i="1"/>
  <c r="IV269" i="1"/>
  <c r="JA269" i="1"/>
  <c r="JA252" i="1"/>
  <c r="IV252" i="1"/>
  <c r="IV239" i="1"/>
  <c r="JA239" i="1"/>
  <c r="IV225" i="1"/>
  <c r="JA225" i="1"/>
  <c r="JA209" i="1"/>
  <c r="IV209" i="1"/>
  <c r="JA194" i="1"/>
  <c r="IV194" i="1"/>
  <c r="IV182" i="1"/>
  <c r="JA182" i="1"/>
  <c r="JA169" i="1"/>
  <c r="IV169" i="1"/>
  <c r="JA156" i="1"/>
  <c r="IV156" i="1"/>
  <c r="IV144" i="1"/>
  <c r="JA144" i="1"/>
  <c r="JA127" i="1"/>
  <c r="IV127" i="1"/>
  <c r="JA111" i="1"/>
  <c r="IV111" i="1"/>
  <c r="IV96" i="1"/>
  <c r="JA96" i="1"/>
  <c r="IV83" i="1"/>
  <c r="JA83" i="1"/>
  <c r="IV70" i="1"/>
  <c r="JA70" i="1"/>
  <c r="IV57" i="1"/>
  <c r="JA57" i="1"/>
  <c r="IV68" i="1"/>
  <c r="JA68" i="1"/>
  <c r="JA34" i="1"/>
  <c r="IV34" i="1"/>
  <c r="JA17" i="1"/>
  <c r="IV17" i="1"/>
  <c r="IV4" i="1"/>
  <c r="JA4" i="1"/>
  <c r="JA154" i="1"/>
  <c r="IV154" i="1"/>
  <c r="JA13" i="1"/>
  <c r="IV13" i="1"/>
  <c r="IV317" i="1"/>
  <c r="JA317" i="1"/>
  <c r="JA305" i="1"/>
  <c r="IV305" i="1"/>
  <c r="IV291" i="1"/>
  <c r="JA291" i="1"/>
  <c r="IV279" i="1"/>
  <c r="JA279" i="1"/>
  <c r="IV268" i="1"/>
  <c r="JA268" i="1"/>
  <c r="JA251" i="1"/>
  <c r="IV251" i="1"/>
  <c r="IV238" i="1"/>
  <c r="JA238" i="1"/>
  <c r="IV224" i="1"/>
  <c r="JA224" i="1"/>
  <c r="IV296" i="1"/>
  <c r="JA296" i="1"/>
  <c r="JA192" i="1"/>
  <c r="IV192" i="1"/>
  <c r="JA206" i="1"/>
  <c r="IV206" i="1"/>
  <c r="JA168" i="1"/>
  <c r="IV168" i="1"/>
  <c r="IV155" i="1"/>
  <c r="JA155" i="1"/>
  <c r="JA143" i="1"/>
  <c r="IV143" i="1"/>
  <c r="IV126" i="1"/>
  <c r="JA126" i="1"/>
  <c r="IV110" i="1"/>
  <c r="JA110" i="1"/>
  <c r="JA95" i="1"/>
  <c r="IV95" i="1"/>
  <c r="IV82" i="1"/>
  <c r="JA82" i="1"/>
  <c r="IV69" i="1"/>
  <c r="JA69" i="1"/>
  <c r="JA55" i="1"/>
  <c r="IV55" i="1"/>
  <c r="JA44" i="1"/>
  <c r="IV44" i="1"/>
  <c r="JA33" i="1"/>
  <c r="IV33" i="1"/>
  <c r="IV16" i="1"/>
  <c r="JA16" i="1"/>
  <c r="JA3" i="1"/>
  <c r="IV3" i="1"/>
  <c r="IV226" i="1"/>
  <c r="JA226" i="1"/>
  <c r="JA58" i="1"/>
  <c r="IV58" i="1"/>
  <c r="IV2" i="1"/>
  <c r="JA2" i="1"/>
  <c r="JA292" i="1"/>
  <c r="IV292" i="1"/>
  <c r="JA304" i="1"/>
  <c r="IV304" i="1"/>
  <c r="IV290" i="1"/>
  <c r="JA290" i="1"/>
  <c r="IV278" i="1"/>
  <c r="JA278" i="1"/>
  <c r="IV267" i="1"/>
  <c r="JA267" i="1"/>
  <c r="IV250" i="1"/>
  <c r="JA250" i="1"/>
  <c r="IV237" i="1"/>
  <c r="JA237" i="1"/>
  <c r="JA223" i="1"/>
  <c r="IV223" i="1"/>
  <c r="JA207" i="1"/>
  <c r="IV207" i="1"/>
  <c r="JA190" i="1"/>
  <c r="IV190" i="1"/>
  <c r="IV181" i="1"/>
  <c r="JA181" i="1"/>
  <c r="IV167" i="1"/>
  <c r="JA167" i="1"/>
  <c r="IV153" i="1"/>
  <c r="JA153" i="1"/>
  <c r="JA142" i="1"/>
  <c r="IV142" i="1"/>
  <c r="IV125" i="1"/>
  <c r="JA125" i="1"/>
  <c r="IV109" i="1"/>
  <c r="JA109" i="1"/>
  <c r="IV94" i="1"/>
  <c r="JA94" i="1"/>
  <c r="IV81" i="1"/>
  <c r="JA81" i="1"/>
  <c r="JA67" i="1"/>
  <c r="IV67" i="1"/>
  <c r="IV54" i="1"/>
  <c r="JA54" i="1"/>
  <c r="JA114" i="1"/>
  <c r="IV114" i="1"/>
  <c r="IV32" i="1"/>
  <c r="JA32" i="1"/>
  <c r="JA15" i="1"/>
  <c r="IV15" i="1"/>
  <c r="IV193" i="1"/>
  <c r="JA193" i="1"/>
  <c r="IV29" i="1"/>
  <c r="JA29" i="1"/>
  <c r="JA210" i="1"/>
  <c r="IV210" i="1"/>
  <c r="JA18" i="1"/>
  <c r="IV18" i="1"/>
  <c r="JA328" i="1"/>
  <c r="IV328" i="1"/>
  <c r="IV316" i="1"/>
  <c r="JA316" i="1"/>
  <c r="IV303" i="1"/>
  <c r="JA303" i="1"/>
  <c r="JA289" i="1"/>
  <c r="IV289" i="1"/>
  <c r="IV277" i="1"/>
  <c r="JA277" i="1"/>
  <c r="IV264" i="1"/>
  <c r="JA264" i="1"/>
  <c r="JA249" i="1"/>
  <c r="IV249" i="1"/>
  <c r="JA235" i="1"/>
  <c r="IV235" i="1"/>
  <c r="IV221" i="1"/>
  <c r="JA221" i="1"/>
  <c r="IV204" i="1"/>
  <c r="JA204" i="1"/>
  <c r="IV189" i="1"/>
  <c r="JA189" i="1"/>
  <c r="IV180" i="1"/>
  <c r="JA180" i="1"/>
  <c r="JA165" i="1"/>
  <c r="IV165" i="1"/>
  <c r="JA152" i="1"/>
  <c r="IV152" i="1"/>
  <c r="JA141" i="1"/>
  <c r="IV141" i="1"/>
  <c r="IV124" i="1"/>
  <c r="JA124" i="1"/>
  <c r="IV108" i="1"/>
  <c r="JA108" i="1"/>
  <c r="JA93" i="1"/>
  <c r="IV93" i="1"/>
  <c r="IV80" i="1"/>
  <c r="JA80" i="1"/>
  <c r="IV66" i="1"/>
  <c r="JA66" i="1"/>
  <c r="JA53" i="1"/>
  <c r="IV53" i="1"/>
  <c r="JA42" i="1"/>
  <c r="IV42" i="1"/>
  <c r="JA31" i="1"/>
  <c r="IV31" i="1"/>
  <c r="IV14" i="1"/>
  <c r="JA14" i="1"/>
  <c r="IV103" i="1"/>
  <c r="JA103" i="1"/>
  <c r="IV84" i="1"/>
  <c r="JA84" i="1"/>
  <c r="JA327" i="1"/>
  <c r="IV327" i="1"/>
  <c r="IV315" i="1"/>
  <c r="JA315" i="1"/>
  <c r="IV301" i="1"/>
  <c r="JA301" i="1"/>
  <c r="IV288" i="1"/>
  <c r="JA288" i="1"/>
  <c r="IV276" i="1"/>
  <c r="JA276" i="1"/>
  <c r="JA262" i="1"/>
  <c r="IV262" i="1"/>
  <c r="JA248" i="1"/>
  <c r="IV248" i="1"/>
  <c r="JA234" i="1"/>
  <c r="IV234" i="1"/>
  <c r="JA219" i="1"/>
  <c r="IV219" i="1"/>
  <c r="IV203" i="1"/>
  <c r="JA203" i="1"/>
  <c r="JA188" i="1"/>
  <c r="IV188" i="1"/>
  <c r="IV179" i="1"/>
  <c r="JA179" i="1"/>
  <c r="IV164" i="1"/>
  <c r="JA164" i="1"/>
  <c r="JA151" i="1"/>
  <c r="IV151" i="1"/>
  <c r="IV140" i="1"/>
  <c r="JA140" i="1"/>
  <c r="IV123" i="1"/>
  <c r="JA123" i="1"/>
  <c r="IV107" i="1"/>
  <c r="JA107" i="1"/>
  <c r="JA91" i="1"/>
  <c r="IV91" i="1"/>
  <c r="JA79" i="1"/>
  <c r="IV79" i="1"/>
  <c r="JA65" i="1"/>
  <c r="IV65" i="1"/>
  <c r="JA52" i="1"/>
  <c r="IV52" i="1"/>
  <c r="JA41" i="1"/>
  <c r="IV41" i="1"/>
  <c r="IV30" i="1"/>
  <c r="JA30" i="1"/>
  <c r="IV12" i="1"/>
  <c r="JA12" i="1"/>
  <c r="JA324" i="1"/>
  <c r="IV324" i="1"/>
  <c r="JA254" i="1"/>
  <c r="IV254" i="1"/>
  <c r="JA294" i="1"/>
  <c r="IV294" i="1"/>
  <c r="JA157" i="1"/>
  <c r="IV157" i="1"/>
  <c r="IV45" i="1"/>
  <c r="JA45" i="1"/>
  <c r="IV326" i="1"/>
  <c r="JA326" i="1"/>
  <c r="IV314" i="1"/>
  <c r="JA314" i="1"/>
  <c r="JA300" i="1"/>
  <c r="IV300" i="1"/>
  <c r="IV287" i="1"/>
  <c r="JA287" i="1"/>
  <c r="IV21" i="1"/>
  <c r="JA21" i="1"/>
  <c r="IV261" i="1"/>
  <c r="JA261" i="1"/>
  <c r="IV247" i="1"/>
  <c r="JA247" i="1"/>
  <c r="JA233" i="1"/>
  <c r="IV233" i="1"/>
  <c r="IV218" i="1"/>
  <c r="JA218" i="1"/>
  <c r="IV201" i="1"/>
  <c r="JA201" i="1"/>
  <c r="IV187" i="1"/>
  <c r="JA187" i="1"/>
  <c r="IV178" i="1"/>
  <c r="JA178" i="1"/>
  <c r="JA163" i="1"/>
  <c r="IV163" i="1"/>
  <c r="JA150" i="1"/>
  <c r="IV150" i="1"/>
  <c r="IV139" i="1"/>
  <c r="JA139" i="1"/>
  <c r="IV122" i="1"/>
  <c r="JA122" i="1"/>
  <c r="IV106" i="1"/>
  <c r="JA106" i="1"/>
  <c r="IV90" i="1"/>
  <c r="JA90" i="1"/>
  <c r="JA78" i="1"/>
  <c r="IV78" i="1"/>
  <c r="IV64" i="1"/>
  <c r="JA64" i="1"/>
  <c r="IV51" i="1"/>
  <c r="JA51" i="1"/>
  <c r="IV40" i="1"/>
  <c r="JA40" i="1"/>
  <c r="IV28" i="1"/>
  <c r="JA28" i="1"/>
  <c r="JA11" i="1"/>
  <c r="IV11" i="1"/>
  <c r="IV281" i="1"/>
  <c r="JA281" i="1"/>
  <c r="JA145" i="1"/>
  <c r="IV145" i="1"/>
  <c r="JA5" i="1"/>
  <c r="IV5" i="1"/>
  <c r="JA325" i="1"/>
  <c r="IV325" i="1"/>
  <c r="IV313" i="1"/>
  <c r="JA313" i="1"/>
  <c r="JA299" i="1"/>
  <c r="IV299" i="1"/>
  <c r="IV286" i="1"/>
  <c r="JA286" i="1"/>
  <c r="IV275" i="1"/>
  <c r="JA275" i="1"/>
  <c r="IV260" i="1"/>
  <c r="JA260" i="1"/>
  <c r="IV245" i="1"/>
  <c r="JA245" i="1"/>
  <c r="JA232" i="1"/>
  <c r="IV232" i="1"/>
  <c r="IV215" i="1"/>
  <c r="JA215" i="1"/>
  <c r="IV199" i="1"/>
  <c r="JA199" i="1"/>
  <c r="JA186" i="1"/>
  <c r="IV186" i="1"/>
  <c r="JA176" i="1"/>
  <c r="IV176" i="1"/>
  <c r="JA162" i="1"/>
  <c r="IV162" i="1"/>
  <c r="IV149" i="1"/>
  <c r="JA149" i="1"/>
  <c r="IV138" i="1"/>
  <c r="JA138" i="1"/>
  <c r="IV120" i="1"/>
  <c r="JA120" i="1"/>
  <c r="JA104" i="1"/>
  <c r="IV104" i="1"/>
  <c r="IV89" i="1"/>
  <c r="JA89" i="1"/>
  <c r="JA77" i="1"/>
  <c r="IV77" i="1"/>
  <c r="IV63" i="1"/>
  <c r="JA63" i="1"/>
  <c r="IV50" i="1"/>
  <c r="JA50" i="1"/>
  <c r="JA39" i="1"/>
  <c r="IV39" i="1"/>
  <c r="JA25" i="1"/>
  <c r="IV25" i="1"/>
  <c r="IV10" i="1"/>
  <c r="JA10" i="1"/>
  <c r="IV217" i="1"/>
  <c r="JA217" i="1"/>
  <c r="JA302" i="1"/>
  <c r="IV302" i="1"/>
  <c r="IV240" i="1"/>
  <c r="JA240" i="1"/>
  <c r="IV115" i="1"/>
  <c r="JA115" i="1"/>
  <c r="JA323" i="1"/>
  <c r="IV323" i="1"/>
  <c r="JA312" i="1"/>
  <c r="IV312" i="1"/>
  <c r="JA298" i="1"/>
  <c r="IV298" i="1"/>
  <c r="JA285" i="1"/>
  <c r="IV285" i="1"/>
  <c r="IV274" i="1"/>
  <c r="JA274" i="1"/>
  <c r="IV259" i="1"/>
  <c r="JA259" i="1"/>
  <c r="IV244" i="1"/>
  <c r="JA244" i="1"/>
  <c r="IV231" i="1"/>
  <c r="JA231" i="1"/>
  <c r="JA214" i="1"/>
  <c r="IV214" i="1"/>
  <c r="IV198" i="1"/>
  <c r="JA198" i="1"/>
  <c r="JA185" i="1"/>
  <c r="IV185" i="1"/>
  <c r="JA175" i="1"/>
  <c r="IV175" i="1"/>
  <c r="IV161" i="1"/>
  <c r="JA161" i="1"/>
  <c r="JA148" i="1"/>
  <c r="IV148" i="1"/>
  <c r="IV137" i="1"/>
  <c r="JA137" i="1"/>
  <c r="IV119" i="1"/>
  <c r="JA119" i="1"/>
  <c r="JA102" i="1"/>
  <c r="IV102" i="1"/>
  <c r="IV88" i="1"/>
  <c r="JA88" i="1"/>
  <c r="IV62" i="1"/>
  <c r="JA62" i="1"/>
  <c r="IV49" i="1"/>
  <c r="JA49" i="1"/>
  <c r="IV129" i="1"/>
  <c r="JA129" i="1"/>
  <c r="JA24" i="1"/>
  <c r="IV24" i="1"/>
  <c r="IV9" i="1"/>
  <c r="JA9" i="1"/>
  <c r="JA319" i="1"/>
  <c r="IV319" i="1"/>
  <c r="IV195" i="1"/>
  <c r="JA195" i="1"/>
  <c r="IV72" i="1"/>
  <c r="JA72" i="1"/>
  <c r="IV322" i="1"/>
  <c r="JA322" i="1"/>
  <c r="JA311" i="1"/>
  <c r="IV311" i="1"/>
  <c r="IV220" i="1"/>
  <c r="JA220" i="1"/>
  <c r="IV284" i="1"/>
  <c r="JA284" i="1"/>
  <c r="IV273" i="1"/>
  <c r="JA273" i="1"/>
  <c r="IV258" i="1"/>
  <c r="JA258" i="1"/>
  <c r="JA230" i="1"/>
  <c r="IV230" i="1"/>
  <c r="IV213" i="1"/>
  <c r="JA213" i="1"/>
  <c r="IV197" i="1"/>
  <c r="JA197" i="1"/>
  <c r="JA174" i="1"/>
  <c r="IV174" i="1"/>
  <c r="IV159" i="1"/>
  <c r="JA159" i="1"/>
  <c r="IV147" i="1"/>
  <c r="JA147" i="1"/>
  <c r="IV134" i="1"/>
  <c r="JA134" i="1"/>
  <c r="IV118" i="1"/>
  <c r="JA118" i="1"/>
  <c r="IV100" i="1"/>
  <c r="JA100" i="1"/>
  <c r="IV87" i="1"/>
  <c r="JA87" i="1"/>
  <c r="IV76" i="1"/>
  <c r="JA76" i="1"/>
  <c r="IV61" i="1"/>
  <c r="JA61" i="1"/>
  <c r="IV48" i="1"/>
  <c r="JA48" i="1"/>
  <c r="JA38" i="1"/>
  <c r="IV38" i="1"/>
  <c r="IV23" i="1"/>
  <c r="JA23" i="1"/>
  <c r="IV8" i="1"/>
  <c r="JA8" i="1"/>
  <c r="IV71" i="1"/>
  <c r="JA71" i="1"/>
  <c r="IB317" i="1"/>
  <c r="IB305" i="1"/>
  <c r="IB291" i="1"/>
  <c r="IB279" i="1"/>
  <c r="IB268" i="1"/>
  <c r="IB251" i="1"/>
  <c r="IB238" i="1"/>
  <c r="IB224" i="1"/>
  <c r="IB296" i="1"/>
  <c r="IB192" i="1"/>
  <c r="IB206" i="1"/>
  <c r="IB168" i="1"/>
  <c r="IB155" i="1"/>
  <c r="IB143" i="1"/>
  <c r="IB126" i="1"/>
  <c r="IB2" i="1"/>
  <c r="HW2" i="1"/>
  <c r="IB292" i="1"/>
  <c r="IB304" i="1"/>
  <c r="IB290" i="1"/>
  <c r="IB278" i="1"/>
  <c r="IB267" i="1"/>
  <c r="IB250" i="1"/>
  <c r="IB237" i="1"/>
  <c r="IB223" i="1"/>
  <c r="IB207" i="1"/>
  <c r="IB190" i="1"/>
  <c r="IB181" i="1"/>
  <c r="IB167" i="1"/>
  <c r="IB153" i="1"/>
  <c r="IB142" i="1"/>
  <c r="IB125" i="1"/>
  <c r="IB154" i="1"/>
  <c r="IB328" i="1"/>
  <c r="IB316" i="1"/>
  <c r="IB303" i="1"/>
  <c r="IB289" i="1"/>
  <c r="IB277" i="1"/>
  <c r="IB264" i="1"/>
  <c r="IB249" i="1"/>
  <c r="IB235" i="1"/>
  <c r="IB221" i="1"/>
  <c r="IB204" i="1"/>
  <c r="IB189" i="1"/>
  <c r="IB180" i="1"/>
  <c r="IB165" i="1"/>
  <c r="IB152" i="1"/>
  <c r="IB141" i="1"/>
  <c r="IB124" i="1"/>
  <c r="IB327" i="1"/>
  <c r="IB315" i="1"/>
  <c r="IB301" i="1"/>
  <c r="IB288" i="1"/>
  <c r="IB276" i="1"/>
  <c r="IB262" i="1"/>
  <c r="IB248" i="1"/>
  <c r="IB234" i="1"/>
  <c r="IB219" i="1"/>
  <c r="IB203" i="1"/>
  <c r="IB188" i="1"/>
  <c r="IB179" i="1"/>
  <c r="IB164" i="1"/>
  <c r="IB151" i="1"/>
  <c r="IB140" i="1"/>
  <c r="IB123" i="1"/>
  <c r="IB193" i="1"/>
  <c r="IB326" i="1"/>
  <c r="IB314" i="1"/>
  <c r="IB300" i="1"/>
  <c r="IB287" i="1"/>
  <c r="IB21" i="1"/>
  <c r="IB261" i="1"/>
  <c r="IB247" i="1"/>
  <c r="IB233" i="1"/>
  <c r="IB218" i="1"/>
  <c r="IB201" i="1"/>
  <c r="IB187" i="1"/>
  <c r="IB178" i="1"/>
  <c r="IB163" i="1"/>
  <c r="IB150" i="1"/>
  <c r="IB139" i="1"/>
  <c r="IB122" i="1"/>
  <c r="IB325" i="1"/>
  <c r="IB313" i="1"/>
  <c r="IB299" i="1"/>
  <c r="IB286" i="1"/>
  <c r="IB275" i="1"/>
  <c r="IB260" i="1"/>
  <c r="IB245" i="1"/>
  <c r="IB232" i="1"/>
  <c r="IB215" i="1"/>
  <c r="IB199" i="1"/>
  <c r="IB186" i="1"/>
  <c r="IB176" i="1"/>
  <c r="IB162" i="1"/>
  <c r="IB149" i="1"/>
  <c r="IB138" i="1"/>
  <c r="IB324" i="1"/>
  <c r="IB254" i="1"/>
  <c r="IB323" i="1"/>
  <c r="IB312" i="1"/>
  <c r="IB298" i="1"/>
  <c r="IB285" i="1"/>
  <c r="IB274" i="1"/>
  <c r="IB259" i="1"/>
  <c r="IB244" i="1"/>
  <c r="IB231" i="1"/>
  <c r="IB214" i="1"/>
  <c r="IB198" i="1"/>
  <c r="IB185" i="1"/>
  <c r="IB175" i="1"/>
  <c r="IB161" i="1"/>
  <c r="IB148" i="1"/>
  <c r="IB137" i="1"/>
  <c r="IB129" i="1"/>
  <c r="IB322" i="1"/>
  <c r="IB311" i="1"/>
  <c r="IB220" i="1"/>
  <c r="IB284" i="1"/>
  <c r="IB273" i="1"/>
  <c r="IB258" i="1"/>
  <c r="IB230" i="1"/>
  <c r="IB213" i="1"/>
  <c r="IB197" i="1"/>
  <c r="IB174" i="1"/>
  <c r="IB159" i="1"/>
  <c r="IB147" i="1"/>
  <c r="IB134" i="1"/>
  <c r="IB217" i="1"/>
  <c r="IB302" i="1"/>
  <c r="IB321" i="1"/>
  <c r="IB310" i="1"/>
  <c r="IB227" i="1"/>
  <c r="IB283" i="1"/>
  <c r="IB272" i="1"/>
  <c r="IB257" i="1"/>
  <c r="IB242" i="1"/>
  <c r="IB229" i="1"/>
  <c r="IB212" i="1"/>
  <c r="IB196" i="1"/>
  <c r="IB173" i="1"/>
  <c r="IB158" i="1"/>
  <c r="IB132" i="1"/>
  <c r="IB320" i="1"/>
  <c r="IB308" i="1"/>
  <c r="IB295" i="1"/>
  <c r="IB282" i="1"/>
  <c r="IB271" i="1"/>
  <c r="IB253" i="1"/>
  <c r="IB241" i="1"/>
  <c r="IB228" i="1"/>
  <c r="IB211" i="1"/>
  <c r="IB184" i="1"/>
  <c r="IB170" i="1"/>
  <c r="IB73" i="1"/>
  <c r="IB146" i="1"/>
  <c r="IB131" i="1"/>
  <c r="IB319" i="1"/>
  <c r="IB307" i="1"/>
  <c r="IB294" i="1"/>
  <c r="IB281" i="1"/>
  <c r="IB270" i="1"/>
  <c r="IB240" i="1"/>
  <c r="IB226" i="1"/>
  <c r="IB210" i="1"/>
  <c r="IB195" i="1"/>
  <c r="IB183" i="1"/>
  <c r="IB171" i="1"/>
  <c r="IB157" i="1"/>
  <c r="IB145" i="1"/>
  <c r="IB128" i="1"/>
  <c r="IB318" i="1"/>
  <c r="IB306" i="1"/>
  <c r="IB293" i="1"/>
  <c r="IB280" i="1"/>
  <c r="IB269" i="1"/>
  <c r="IB252" i="1"/>
  <c r="IB239" i="1"/>
  <c r="IB225" i="1"/>
  <c r="IB209" i="1"/>
  <c r="IB194" i="1"/>
  <c r="IB182" i="1"/>
  <c r="IB169" i="1"/>
  <c r="IB156" i="1"/>
  <c r="IB144" i="1"/>
  <c r="IB127" i="1"/>
  <c r="IB172" i="1"/>
  <c r="HC285" i="1"/>
  <c r="HC62" i="1"/>
  <c r="HC230" i="1"/>
  <c r="HC76" i="1"/>
  <c r="HC283" i="1"/>
  <c r="HC117" i="1"/>
  <c r="HC7" i="1"/>
  <c r="HC326" i="1"/>
  <c r="HC314" i="1"/>
  <c r="HC300" i="1"/>
  <c r="HC287" i="1"/>
  <c r="HC21" i="1"/>
  <c r="HC261" i="1"/>
  <c r="HC247" i="1"/>
  <c r="HC233" i="1"/>
  <c r="HC218" i="1"/>
  <c r="HC201" i="1"/>
  <c r="HC187" i="1"/>
  <c r="HC178" i="1"/>
  <c r="HC163" i="1"/>
  <c r="HC150" i="1"/>
  <c r="HC139" i="1"/>
  <c r="HC122" i="1"/>
  <c r="HC106" i="1"/>
  <c r="HC90" i="1"/>
  <c r="HC78" i="1"/>
  <c r="HC64" i="1"/>
  <c r="HC51" i="1"/>
  <c r="HC40" i="1"/>
  <c r="HC28" i="1"/>
  <c r="HC11" i="1"/>
  <c r="HC323" i="1"/>
  <c r="HC175" i="1"/>
  <c r="HC129" i="1"/>
  <c r="HC284" i="1"/>
  <c r="HC118" i="1"/>
  <c r="HC242" i="1"/>
  <c r="HC158" i="1"/>
  <c r="HC47" i="1"/>
  <c r="HC325" i="1"/>
  <c r="HC313" i="1"/>
  <c r="HC299" i="1"/>
  <c r="HC286" i="1"/>
  <c r="HC275" i="1"/>
  <c r="HC260" i="1"/>
  <c r="HC245" i="1"/>
  <c r="HC232" i="1"/>
  <c r="HC215" i="1"/>
  <c r="HC199" i="1"/>
  <c r="HC186" i="1"/>
  <c r="HC176" i="1"/>
  <c r="HC162" i="1"/>
  <c r="HC149" i="1"/>
  <c r="HC138" i="1"/>
  <c r="HC120" i="1"/>
  <c r="HC89" i="1"/>
  <c r="HC77" i="1"/>
  <c r="HC63" i="1"/>
  <c r="HC50" i="1"/>
  <c r="HC39" i="1"/>
  <c r="HC25" i="1"/>
  <c r="HC10" i="1"/>
  <c r="HC193" i="1"/>
  <c r="HC29" i="1"/>
  <c r="HC312" i="1"/>
  <c r="HC119" i="1"/>
  <c r="HC134" i="1"/>
  <c r="HC321" i="1"/>
  <c r="HC212" i="1"/>
  <c r="HC75" i="1"/>
  <c r="HC148" i="1"/>
  <c r="HC174" i="1"/>
  <c r="HC100" i="1"/>
  <c r="HC254" i="1"/>
  <c r="HC320" i="1"/>
  <c r="HC308" i="1"/>
  <c r="HC295" i="1"/>
  <c r="HC282" i="1"/>
  <c r="HC271" i="1"/>
  <c r="HC253" i="1"/>
  <c r="HC241" i="1"/>
  <c r="HC228" i="1"/>
  <c r="HC211" i="1"/>
  <c r="HC56" i="1"/>
  <c r="HC184" i="1"/>
  <c r="HC170" i="1"/>
  <c r="HC73" i="1"/>
  <c r="HC146" i="1"/>
  <c r="HC131" i="1"/>
  <c r="HC116" i="1"/>
  <c r="HC98" i="1"/>
  <c r="HC85" i="1"/>
  <c r="HC59" i="1"/>
  <c r="HC46" i="1"/>
  <c r="HC36" i="1"/>
  <c r="HC20" i="1"/>
  <c r="HC6" i="1"/>
  <c r="HC217" i="1"/>
  <c r="HC302" i="1"/>
  <c r="HC259" i="1"/>
  <c r="HC102" i="1"/>
  <c r="HC24" i="1"/>
  <c r="HC311" i="1"/>
  <c r="HC258" i="1"/>
  <c r="HC213" i="1"/>
  <c r="HC159" i="1"/>
  <c r="HC61" i="1"/>
  <c r="HC23" i="1"/>
  <c r="HC324" i="1"/>
  <c r="HC310" i="1"/>
  <c r="HC196" i="1"/>
  <c r="HC132" i="1"/>
  <c r="HC60" i="1"/>
  <c r="HC319" i="1"/>
  <c r="HC307" i="1"/>
  <c r="HC294" i="1"/>
  <c r="HC281" i="1"/>
  <c r="HC270" i="1"/>
  <c r="HC103" i="1"/>
  <c r="HC240" i="1"/>
  <c r="HC226" i="1"/>
  <c r="HC210" i="1"/>
  <c r="HC195" i="1"/>
  <c r="HC183" i="1"/>
  <c r="HC171" i="1"/>
  <c r="HC157" i="1"/>
  <c r="HC145" i="1"/>
  <c r="HC128" i="1"/>
  <c r="HC115" i="1"/>
  <c r="HC97" i="1"/>
  <c r="HC84" i="1"/>
  <c r="HC72" i="1"/>
  <c r="HC58" i="1"/>
  <c r="HC45" i="1"/>
  <c r="HC35" i="1"/>
  <c r="HC18" i="1"/>
  <c r="HC5" i="1"/>
  <c r="HC274" i="1"/>
  <c r="HC185" i="1"/>
  <c r="HC49" i="1"/>
  <c r="HC273" i="1"/>
  <c r="HC147" i="1"/>
  <c r="HC38" i="1"/>
  <c r="HC257" i="1"/>
  <c r="HC173" i="1"/>
  <c r="HC86" i="1"/>
  <c r="HC318" i="1"/>
  <c r="HC306" i="1"/>
  <c r="HC293" i="1"/>
  <c r="HC280" i="1"/>
  <c r="HC269" i="1"/>
  <c r="HC252" i="1"/>
  <c r="HC239" i="1"/>
  <c r="HC225" i="1"/>
  <c r="HC209" i="1"/>
  <c r="HC194" i="1"/>
  <c r="HC182" i="1"/>
  <c r="HC169" i="1"/>
  <c r="HC156" i="1"/>
  <c r="HC144" i="1"/>
  <c r="HC127" i="1"/>
  <c r="HC111" i="1"/>
  <c r="HC96" i="1"/>
  <c r="HC83" i="1"/>
  <c r="HC70" i="1"/>
  <c r="HC57" i="1"/>
  <c r="HC68" i="1"/>
  <c r="HC34" i="1"/>
  <c r="HC17" i="1"/>
  <c r="HC4" i="1"/>
  <c r="HC71" i="1"/>
  <c r="HC231" i="1"/>
  <c r="HC88" i="1"/>
  <c r="HC322" i="1"/>
  <c r="HC272" i="1"/>
  <c r="HC22" i="1"/>
  <c r="HC317" i="1"/>
  <c r="HC305" i="1"/>
  <c r="HC291" i="1"/>
  <c r="HC279" i="1"/>
  <c r="HC268" i="1"/>
  <c r="HC251" i="1"/>
  <c r="HC238" i="1"/>
  <c r="HC224" i="1"/>
  <c r="HC192" i="1"/>
  <c r="HC206" i="1"/>
  <c r="HC168" i="1"/>
  <c r="HC155" i="1"/>
  <c r="HC143" i="1"/>
  <c r="HC126" i="1"/>
  <c r="HC110" i="1"/>
  <c r="HC95" i="1"/>
  <c r="HC82" i="1"/>
  <c r="HC69" i="1"/>
  <c r="HC55" i="1"/>
  <c r="HC44" i="1"/>
  <c r="HC33" i="1"/>
  <c r="HC16" i="1"/>
  <c r="HC3" i="1"/>
  <c r="HC198" i="1"/>
  <c r="HC197" i="1"/>
  <c r="HC87" i="1"/>
  <c r="HC227" i="1"/>
  <c r="HC37" i="1"/>
  <c r="HC292" i="1"/>
  <c r="HC290" i="1"/>
  <c r="HC278" i="1"/>
  <c r="HC267" i="1"/>
  <c r="HC237" i="1"/>
  <c r="HC223" i="1"/>
  <c r="HC207" i="1"/>
  <c r="HC190" i="1"/>
  <c r="HC181" i="1"/>
  <c r="HC167" i="1"/>
  <c r="HC153" i="1"/>
  <c r="HC142" i="1"/>
  <c r="HC125" i="1"/>
  <c r="HC109" i="1"/>
  <c r="HC94" i="1"/>
  <c r="HC81" i="1"/>
  <c r="HC67" i="1"/>
  <c r="HC54" i="1"/>
  <c r="HC114" i="1"/>
  <c r="HC32" i="1"/>
  <c r="HC15" i="1"/>
  <c r="HC74" i="1"/>
  <c r="HC172" i="1"/>
  <c r="HC244" i="1"/>
  <c r="HC161" i="1"/>
  <c r="HC9" i="1"/>
  <c r="HC220" i="1"/>
  <c r="HC8" i="1"/>
  <c r="HC328" i="1"/>
  <c r="HC316" i="1"/>
  <c r="HC303" i="1"/>
  <c r="HC289" i="1"/>
  <c r="HC277" i="1"/>
  <c r="HC264" i="1"/>
  <c r="HC249" i="1"/>
  <c r="HC235" i="1"/>
  <c r="HC204" i="1"/>
  <c r="HC189" i="1"/>
  <c r="HC180" i="1"/>
  <c r="HC165" i="1"/>
  <c r="HC152" i="1"/>
  <c r="HC141" i="1"/>
  <c r="HC124" i="1"/>
  <c r="HC108" i="1"/>
  <c r="HC93" i="1"/>
  <c r="HC80" i="1"/>
  <c r="HC66" i="1"/>
  <c r="HC53" i="1"/>
  <c r="HC42" i="1"/>
  <c r="HC31" i="1"/>
  <c r="HC14" i="1"/>
  <c r="HC298" i="1"/>
  <c r="HC214" i="1"/>
  <c r="HC137" i="1"/>
  <c r="HC229" i="1"/>
  <c r="HC99" i="1"/>
  <c r="HC327" i="1"/>
  <c r="HC315" i="1"/>
  <c r="HC288" i="1"/>
  <c r="HC276" i="1"/>
  <c r="HC262" i="1"/>
  <c r="HC248" i="1"/>
  <c r="HC234" i="1"/>
  <c r="HC219" i="1"/>
  <c r="HC203" i="1"/>
  <c r="HC188" i="1"/>
  <c r="HC179" i="1"/>
  <c r="HC164" i="1"/>
  <c r="HC151" i="1"/>
  <c r="HC140" i="1"/>
  <c r="HC123" i="1"/>
  <c r="HC107" i="1"/>
  <c r="HC91" i="1"/>
  <c r="HC79" i="1"/>
  <c r="HC65" i="1"/>
  <c r="HC52" i="1"/>
  <c r="HC41" i="1"/>
  <c r="HC30" i="1"/>
  <c r="HC12" i="1"/>
  <c r="HC154" i="1"/>
  <c r="HC13" i="1"/>
  <c r="JB302" i="1"/>
  <c r="HD302" i="1"/>
  <c r="IW254" i="1"/>
  <c r="IW172" i="1"/>
  <c r="KC13" i="1"/>
  <c r="HE302" i="1"/>
  <c r="JB172" i="1"/>
  <c r="HE13" i="1"/>
  <c r="JB254" i="1"/>
  <c r="LB172" i="1"/>
  <c r="IX172" i="1"/>
  <c r="ID217" i="1"/>
  <c r="MC13" i="1"/>
  <c r="LB13" i="1"/>
  <c r="ID302" i="1"/>
  <c r="LB254" i="1"/>
  <c r="IX254" i="1"/>
  <c r="MC302" i="1"/>
  <c r="ID172" i="1"/>
  <c r="JB13" i="1"/>
  <c r="MB302" i="1"/>
  <c r="LB302" i="1"/>
  <c r="MC172" i="1"/>
  <c r="KC172" i="1"/>
  <c r="IC172" i="1"/>
  <c r="HE172" i="1"/>
  <c r="KC302" i="1"/>
  <c r="ID254" i="1"/>
  <c r="MB172" i="1"/>
  <c r="KB172" i="1"/>
  <c r="HD172" i="1"/>
  <c r="LC172" i="1"/>
  <c r="JC172" i="1"/>
  <c r="IY172" i="1"/>
  <c r="KB302" i="1"/>
  <c r="IC324" i="1"/>
  <c r="IX302" i="1"/>
  <c r="IC302" i="1"/>
  <c r="MC254" i="1"/>
  <c r="KC254" i="1"/>
  <c r="IC254" i="1"/>
  <c r="HE254" i="1"/>
  <c r="MB254" i="1"/>
  <c r="KB254" i="1"/>
  <c r="HD254" i="1"/>
  <c r="IY302" i="1"/>
  <c r="LC254" i="1"/>
  <c r="JC254" i="1"/>
  <c r="IY254" i="1"/>
  <c r="IW302" i="1"/>
  <c r="IC217" i="1"/>
  <c r="IX29" i="1"/>
  <c r="MB13" i="1"/>
  <c r="KB13" i="1"/>
  <c r="IY13" i="1"/>
  <c r="LC302" i="1"/>
  <c r="JC302" i="1"/>
  <c r="IX324" i="1"/>
  <c r="IY29" i="1"/>
  <c r="IX13" i="1"/>
  <c r="HD13" i="1"/>
  <c r="IY154" i="1"/>
  <c r="IC154" i="1"/>
  <c r="MB71" i="1"/>
  <c r="IX71" i="1"/>
  <c r="KB29" i="1"/>
  <c r="JB29" i="1"/>
  <c r="IW13" i="1"/>
  <c r="IX217" i="1"/>
  <c r="MB29" i="1"/>
  <c r="LB29" i="1"/>
  <c r="KC29" i="1"/>
  <c r="LC13" i="1"/>
  <c r="JC13" i="1"/>
  <c r="MB154" i="1"/>
  <c r="IX154" i="1"/>
  <c r="IY71" i="1"/>
  <c r="LB324" i="1"/>
  <c r="MC29" i="1"/>
  <c r="HE29" i="1"/>
  <c r="IW29" i="1"/>
  <c r="MC71" i="1"/>
  <c r="LB71" i="1"/>
  <c r="KB324" i="1"/>
  <c r="JB324" i="1"/>
  <c r="HD29" i="1"/>
  <c r="KC324" i="1"/>
  <c r="LC29" i="1"/>
  <c r="JC29" i="1"/>
  <c r="KC71" i="1"/>
  <c r="MC217" i="1"/>
  <c r="MC324" i="1"/>
  <c r="IY324" i="1"/>
  <c r="HE324" i="1"/>
  <c r="IW324" i="1"/>
  <c r="KB71" i="1"/>
  <c r="JB71" i="1"/>
  <c r="HD71" i="1"/>
  <c r="JB217" i="1"/>
  <c r="MB324" i="1"/>
  <c r="HD324" i="1"/>
  <c r="KC217" i="1"/>
  <c r="LC324" i="1"/>
  <c r="JC324" i="1"/>
  <c r="IY217" i="1"/>
  <c r="HE217" i="1"/>
  <c r="ID324" i="1"/>
  <c r="IW217" i="1"/>
  <c r="IC193" i="1"/>
  <c r="IX74" i="1"/>
  <c r="MB217" i="1"/>
  <c r="KB217" i="1"/>
  <c r="HD217" i="1"/>
  <c r="HE71" i="1"/>
  <c r="LC217" i="1"/>
  <c r="JC217" i="1"/>
  <c r="IY74" i="1"/>
  <c r="LB217" i="1"/>
  <c r="IW71" i="1"/>
  <c r="KB74" i="1"/>
  <c r="JB74" i="1"/>
  <c r="IX193" i="1"/>
  <c r="ID154" i="1"/>
  <c r="MB74" i="1"/>
  <c r="LB74" i="1"/>
  <c r="KC74" i="1"/>
  <c r="LC71" i="1"/>
  <c r="JC71" i="1"/>
  <c r="LB154" i="1"/>
  <c r="MC74" i="1"/>
  <c r="HE74" i="1"/>
  <c r="KB154" i="1"/>
  <c r="JB154" i="1"/>
  <c r="HD74" i="1"/>
  <c r="KC154" i="1"/>
  <c r="LC74" i="1"/>
  <c r="JC74" i="1"/>
  <c r="IW74" i="1"/>
  <c r="LB193" i="1"/>
  <c r="MC154" i="1"/>
  <c r="HE154" i="1"/>
  <c r="IW154" i="1"/>
  <c r="HD154" i="1"/>
  <c r="KC193" i="1"/>
  <c r="LC154" i="1"/>
  <c r="JC154" i="1"/>
  <c r="MC193" i="1"/>
  <c r="IY193" i="1"/>
  <c r="HE193" i="1"/>
  <c r="IW193" i="1"/>
  <c r="MB193" i="1"/>
  <c r="KB193" i="1"/>
  <c r="HD193" i="1"/>
  <c r="LC193" i="1"/>
  <c r="JC193" i="1"/>
  <c r="JB193" i="1"/>
  <c r="ID193" i="1"/>
  <c r="CA356" i="1"/>
  <c r="CA355" i="1" s="1"/>
  <c r="DA356" i="1"/>
  <c r="DA355" i="1" s="1"/>
  <c r="FX2" i="1"/>
  <c r="EX2" i="1"/>
  <c r="DX2" i="1"/>
  <c r="CX2" i="1"/>
  <c r="BX2" i="1"/>
  <c r="X2" i="1"/>
  <c r="MT299" i="1"/>
  <c r="MS299" i="1"/>
  <c r="MR299" i="1"/>
  <c r="MQ299" i="1"/>
  <c r="MP299" i="1"/>
  <c r="MO299" i="1"/>
  <c r="MN299" i="1"/>
  <c r="MM299" i="1"/>
  <c r="ML299" i="1"/>
  <c r="MK299" i="1"/>
  <c r="MJ299" i="1"/>
  <c r="MI299" i="1"/>
  <c r="MH299" i="1"/>
  <c r="LT299" i="1"/>
  <c r="LS299" i="1"/>
  <c r="LR299" i="1"/>
  <c r="LQ299" i="1"/>
  <c r="LP299" i="1"/>
  <c r="LO299" i="1"/>
  <c r="LN299" i="1"/>
  <c r="LM299" i="1"/>
  <c r="LL299" i="1"/>
  <c r="LK299" i="1"/>
  <c r="LJ299" i="1"/>
  <c r="LI299" i="1"/>
  <c r="LH299" i="1"/>
  <c r="LB299" i="1"/>
  <c r="KT299" i="1"/>
  <c r="KS299" i="1"/>
  <c r="KR299" i="1"/>
  <c r="KQ299" i="1"/>
  <c r="KP299" i="1"/>
  <c r="KO299" i="1"/>
  <c r="KN299" i="1"/>
  <c r="KM299" i="1"/>
  <c r="KL299" i="1"/>
  <c r="KK299" i="1"/>
  <c r="KJ299" i="1"/>
  <c r="KI299" i="1"/>
  <c r="KH299" i="1"/>
  <c r="JT299" i="1"/>
  <c r="JS299" i="1"/>
  <c r="JR299" i="1"/>
  <c r="JQ299" i="1"/>
  <c r="JP299" i="1"/>
  <c r="JO299" i="1"/>
  <c r="JN299" i="1"/>
  <c r="JM299" i="1"/>
  <c r="JL299" i="1"/>
  <c r="JK299" i="1"/>
  <c r="JJ299" i="1"/>
  <c r="JI299" i="1"/>
  <c r="JH299" i="1"/>
  <c r="JB299" i="1"/>
  <c r="IT299" i="1"/>
  <c r="IS299" i="1"/>
  <c r="IR299" i="1"/>
  <c r="IQ299" i="1"/>
  <c r="IP299" i="1"/>
  <c r="IO299" i="1"/>
  <c r="IN299" i="1"/>
  <c r="IM299" i="1"/>
  <c r="IL299" i="1"/>
  <c r="IK299" i="1"/>
  <c r="IJ299" i="1"/>
  <c r="HZ299" i="1" s="1"/>
  <c r="HU299" i="1"/>
  <c r="HT299" i="1"/>
  <c r="HS299" i="1"/>
  <c r="MT260" i="1"/>
  <c r="MS260" i="1"/>
  <c r="MR260" i="1"/>
  <c r="MQ260" i="1"/>
  <c r="MP260" i="1"/>
  <c r="MO260" i="1"/>
  <c r="MN260" i="1"/>
  <c r="MM260" i="1"/>
  <c r="ML260" i="1"/>
  <c r="MK260" i="1"/>
  <c r="MJ260" i="1"/>
  <c r="MI260" i="1"/>
  <c r="MH260" i="1"/>
  <c r="MB260" i="1"/>
  <c r="LT260" i="1"/>
  <c r="LS260" i="1"/>
  <c r="LR260" i="1"/>
  <c r="LQ260" i="1"/>
  <c r="LP260" i="1"/>
  <c r="LO260" i="1"/>
  <c r="LN260" i="1"/>
  <c r="LM260" i="1"/>
  <c r="LL260" i="1"/>
  <c r="LK260" i="1"/>
  <c r="LJ260" i="1"/>
  <c r="LI260" i="1"/>
  <c r="LH260" i="1"/>
  <c r="KT260" i="1"/>
  <c r="KS260" i="1"/>
  <c r="KR260" i="1"/>
  <c r="KQ260" i="1"/>
  <c r="KP260" i="1"/>
  <c r="KO260" i="1"/>
  <c r="KN260" i="1"/>
  <c r="KM260" i="1"/>
  <c r="KL260" i="1"/>
  <c r="KK260" i="1"/>
  <c r="KJ260" i="1"/>
  <c r="KI260" i="1"/>
  <c r="KH260" i="1"/>
  <c r="JT260" i="1"/>
  <c r="JS260" i="1"/>
  <c r="JR260" i="1"/>
  <c r="JQ260" i="1"/>
  <c r="JP260" i="1"/>
  <c r="JO260" i="1"/>
  <c r="JN260" i="1"/>
  <c r="JM260" i="1"/>
  <c r="JL260" i="1"/>
  <c r="JK260" i="1"/>
  <c r="JJ260" i="1"/>
  <c r="JI260" i="1"/>
  <c r="JH260" i="1"/>
  <c r="JB260" i="1"/>
  <c r="IT260" i="1"/>
  <c r="IS260" i="1"/>
  <c r="IR260" i="1"/>
  <c r="IQ260" i="1"/>
  <c r="IP260" i="1"/>
  <c r="IO260" i="1"/>
  <c r="IN260" i="1"/>
  <c r="IM260" i="1"/>
  <c r="IL260" i="1"/>
  <c r="IK260" i="1"/>
  <c r="IJ260" i="1"/>
  <c r="HZ260" i="1" s="1"/>
  <c r="HU260" i="1"/>
  <c r="HT260" i="1"/>
  <c r="HS260" i="1"/>
  <c r="MS248" i="1"/>
  <c r="MR248" i="1"/>
  <c r="MQ248" i="1"/>
  <c r="MP248" i="1"/>
  <c r="MO248" i="1"/>
  <c r="MN248" i="1"/>
  <c r="MM248" i="1"/>
  <c r="ML248" i="1"/>
  <c r="MK248" i="1"/>
  <c r="MJ248" i="1"/>
  <c r="MI248" i="1"/>
  <c r="MH248" i="1"/>
  <c r="LB248" i="1"/>
  <c r="KT248" i="1"/>
  <c r="KS248" i="1"/>
  <c r="KR248" i="1"/>
  <c r="KQ248" i="1"/>
  <c r="KP248" i="1"/>
  <c r="KO248" i="1"/>
  <c r="KN248" i="1"/>
  <c r="KM248" i="1"/>
  <c r="KL248" i="1"/>
  <c r="KK248" i="1"/>
  <c r="KJ248" i="1"/>
  <c r="KI248" i="1"/>
  <c r="KH248" i="1"/>
  <c r="JT248" i="1"/>
  <c r="JS248" i="1"/>
  <c r="JR248" i="1"/>
  <c r="JQ248" i="1"/>
  <c r="JP248" i="1"/>
  <c r="JO248" i="1"/>
  <c r="JN248" i="1"/>
  <c r="JM248" i="1"/>
  <c r="JL248" i="1"/>
  <c r="JK248" i="1"/>
  <c r="JJ248" i="1"/>
  <c r="JI248" i="1"/>
  <c r="JH248" i="1"/>
  <c r="JB248" i="1"/>
  <c r="IT248" i="1"/>
  <c r="IS248" i="1"/>
  <c r="IR248" i="1"/>
  <c r="IQ248" i="1"/>
  <c r="IP248" i="1"/>
  <c r="IO248" i="1"/>
  <c r="IN248" i="1"/>
  <c r="IM248" i="1"/>
  <c r="IL248" i="1"/>
  <c r="IK248" i="1"/>
  <c r="IJ248" i="1"/>
  <c r="HZ248" i="1" s="1"/>
  <c r="IC248" i="1"/>
  <c r="HU248" i="1"/>
  <c r="HT248" i="1"/>
  <c r="HS248" i="1"/>
  <c r="GY248" i="1"/>
  <c r="MT223" i="1"/>
  <c r="MS223" i="1"/>
  <c r="MR223" i="1"/>
  <c r="MQ223" i="1"/>
  <c r="MP223" i="1"/>
  <c r="MO223" i="1"/>
  <c r="MN223" i="1"/>
  <c r="MM223" i="1"/>
  <c r="ML223" i="1"/>
  <c r="MK223" i="1"/>
  <c r="MJ223" i="1"/>
  <c r="MI223" i="1"/>
  <c r="MH223" i="1"/>
  <c r="MB223" i="1"/>
  <c r="LT223" i="1"/>
  <c r="LS223" i="1"/>
  <c r="LR223" i="1"/>
  <c r="LQ223" i="1"/>
  <c r="LP223" i="1"/>
  <c r="LO223" i="1"/>
  <c r="LN223" i="1"/>
  <c r="LM223" i="1"/>
  <c r="LL223" i="1"/>
  <c r="LK223" i="1"/>
  <c r="LJ223" i="1"/>
  <c r="LI223" i="1"/>
  <c r="LH223" i="1"/>
  <c r="LB223" i="1"/>
  <c r="KT223" i="1"/>
  <c r="KS223" i="1"/>
  <c r="KR223" i="1"/>
  <c r="KQ223" i="1"/>
  <c r="KP223" i="1"/>
  <c r="KO223" i="1"/>
  <c r="KN223" i="1"/>
  <c r="KM223" i="1"/>
  <c r="KL223" i="1"/>
  <c r="KK223" i="1"/>
  <c r="KJ223" i="1"/>
  <c r="KI223" i="1"/>
  <c r="KH223" i="1"/>
  <c r="JT223" i="1"/>
  <c r="JS223" i="1"/>
  <c r="JR223" i="1"/>
  <c r="JQ223" i="1"/>
  <c r="JP223" i="1"/>
  <c r="JO223" i="1"/>
  <c r="JN223" i="1"/>
  <c r="JM223" i="1"/>
  <c r="JL223" i="1"/>
  <c r="JK223" i="1"/>
  <c r="JJ223" i="1"/>
  <c r="JI223" i="1"/>
  <c r="JH223" i="1"/>
  <c r="JB223" i="1"/>
  <c r="IT223" i="1"/>
  <c r="IS223" i="1"/>
  <c r="IR223" i="1"/>
  <c r="IQ223" i="1"/>
  <c r="IP223" i="1"/>
  <c r="IO223" i="1"/>
  <c r="IN223" i="1"/>
  <c r="IM223" i="1"/>
  <c r="IL223" i="1"/>
  <c r="IK223" i="1"/>
  <c r="IJ223" i="1"/>
  <c r="HZ223" i="1" s="1"/>
  <c r="IC223" i="1"/>
  <c r="HU223" i="1"/>
  <c r="HT223" i="1"/>
  <c r="HS223" i="1"/>
  <c r="MT187" i="1"/>
  <c r="MS187" i="1"/>
  <c r="MR187" i="1"/>
  <c r="MQ187" i="1"/>
  <c r="MP187" i="1"/>
  <c r="MO187" i="1"/>
  <c r="MN187" i="1"/>
  <c r="MM187" i="1"/>
  <c r="ML187" i="1"/>
  <c r="MK187" i="1"/>
  <c r="MJ187" i="1"/>
  <c r="MI187" i="1"/>
  <c r="MH187" i="1"/>
  <c r="LT187" i="1"/>
  <c r="LS187" i="1"/>
  <c r="LR187" i="1"/>
  <c r="LQ187" i="1"/>
  <c r="LP187" i="1"/>
  <c r="LO187" i="1"/>
  <c r="LN187" i="1"/>
  <c r="LM187" i="1"/>
  <c r="LL187" i="1"/>
  <c r="LK187" i="1"/>
  <c r="LJ187" i="1"/>
  <c r="LI187" i="1"/>
  <c r="LH187" i="1"/>
  <c r="LB187" i="1"/>
  <c r="KT187" i="1"/>
  <c r="KS187" i="1"/>
  <c r="KR187" i="1"/>
  <c r="KQ187" i="1"/>
  <c r="KP187" i="1"/>
  <c r="KO187" i="1"/>
  <c r="KN187" i="1"/>
  <c r="KM187" i="1"/>
  <c r="KL187" i="1"/>
  <c r="KK187" i="1"/>
  <c r="KJ187" i="1"/>
  <c r="KI187" i="1"/>
  <c r="KH187" i="1"/>
  <c r="JT187" i="1"/>
  <c r="JS187" i="1"/>
  <c r="JR187" i="1"/>
  <c r="JQ187" i="1"/>
  <c r="JP187" i="1"/>
  <c r="JO187" i="1"/>
  <c r="JN187" i="1"/>
  <c r="JM187" i="1"/>
  <c r="JL187" i="1"/>
  <c r="JK187" i="1"/>
  <c r="JJ187" i="1"/>
  <c r="JI187" i="1"/>
  <c r="JH187" i="1"/>
  <c r="IW187" i="1"/>
  <c r="IT187" i="1"/>
  <c r="IS187" i="1"/>
  <c r="IR187" i="1"/>
  <c r="IQ187" i="1"/>
  <c r="IP187" i="1"/>
  <c r="IO187" i="1"/>
  <c r="IN187" i="1"/>
  <c r="IM187" i="1"/>
  <c r="IL187" i="1"/>
  <c r="IK187" i="1"/>
  <c r="IJ187" i="1"/>
  <c r="HZ187" i="1" s="1"/>
  <c r="HU187" i="1"/>
  <c r="HT187" i="1"/>
  <c r="HS187" i="1"/>
  <c r="MT17" i="1"/>
  <c r="MS17" i="1"/>
  <c r="MR17" i="1"/>
  <c r="MQ17" i="1"/>
  <c r="MP17" i="1"/>
  <c r="MO17" i="1"/>
  <c r="MN17" i="1"/>
  <c r="MM17" i="1"/>
  <c r="ML17" i="1"/>
  <c r="MK17" i="1"/>
  <c r="MJ17" i="1"/>
  <c r="MI17" i="1"/>
  <c r="MH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B17" i="1"/>
  <c r="KT17" i="1"/>
  <c r="KS17" i="1"/>
  <c r="KR17" i="1"/>
  <c r="KQ17" i="1"/>
  <c r="KP17" i="1"/>
  <c r="KO17" i="1"/>
  <c r="KN17" i="1"/>
  <c r="KM17" i="1"/>
  <c r="KL17" i="1"/>
  <c r="KK17" i="1"/>
  <c r="KJ17" i="1"/>
  <c r="KI17" i="1"/>
  <c r="KH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IW17" i="1"/>
  <c r="IT17" i="1"/>
  <c r="IS17" i="1"/>
  <c r="IR17" i="1"/>
  <c r="IQ17" i="1"/>
  <c r="IP17" i="1"/>
  <c r="IO17" i="1"/>
  <c r="IN17" i="1"/>
  <c r="IM17" i="1"/>
  <c r="IL17" i="1"/>
  <c r="IK17" i="1"/>
  <c r="IJ17" i="1"/>
  <c r="HZ17" i="1" s="1"/>
  <c r="HU17" i="1"/>
  <c r="HT17" i="1"/>
  <c r="HS17" i="1"/>
  <c r="MT144" i="1"/>
  <c r="MS144" i="1"/>
  <c r="MR144" i="1"/>
  <c r="MQ144" i="1"/>
  <c r="MP144" i="1"/>
  <c r="MO144" i="1"/>
  <c r="MN144" i="1"/>
  <c r="MM144" i="1"/>
  <c r="ML144" i="1"/>
  <c r="MK144" i="1"/>
  <c r="MJ144" i="1"/>
  <c r="MI144" i="1"/>
  <c r="MH144" i="1"/>
  <c r="LT144" i="1"/>
  <c r="LS144" i="1"/>
  <c r="LR144" i="1"/>
  <c r="LQ144" i="1"/>
  <c r="LP144" i="1"/>
  <c r="LO144" i="1"/>
  <c r="LN144" i="1"/>
  <c r="LM144" i="1"/>
  <c r="LL144" i="1"/>
  <c r="LK144" i="1"/>
  <c r="LJ144" i="1"/>
  <c r="LI144" i="1"/>
  <c r="LH144" i="1"/>
  <c r="LB144" i="1"/>
  <c r="KT144" i="1"/>
  <c r="KS144" i="1"/>
  <c r="KR144" i="1"/>
  <c r="KQ144" i="1"/>
  <c r="KP144" i="1"/>
  <c r="KO144" i="1"/>
  <c r="KN144" i="1"/>
  <c r="KM144" i="1"/>
  <c r="KL144" i="1"/>
  <c r="KK144" i="1"/>
  <c r="KJ144" i="1"/>
  <c r="KI144" i="1"/>
  <c r="KH144" i="1"/>
  <c r="JT144" i="1"/>
  <c r="JS144" i="1"/>
  <c r="JR144" i="1"/>
  <c r="JQ144" i="1"/>
  <c r="JP144" i="1"/>
  <c r="JO144" i="1"/>
  <c r="JN144" i="1"/>
  <c r="JM144" i="1"/>
  <c r="JL144" i="1"/>
  <c r="JK144" i="1"/>
  <c r="JJ144" i="1"/>
  <c r="JI144" i="1"/>
  <c r="JH144" i="1"/>
  <c r="JB144" i="1"/>
  <c r="IT144" i="1"/>
  <c r="IS144" i="1"/>
  <c r="IR144" i="1"/>
  <c r="IQ144" i="1"/>
  <c r="IP144" i="1"/>
  <c r="IO144" i="1"/>
  <c r="IN144" i="1"/>
  <c r="IM144" i="1"/>
  <c r="IL144" i="1"/>
  <c r="IK144" i="1"/>
  <c r="IJ144" i="1"/>
  <c r="HZ144" i="1" s="1"/>
  <c r="IC144" i="1"/>
  <c r="HU144" i="1"/>
  <c r="HT144" i="1"/>
  <c r="HS144" i="1"/>
  <c r="MT250" i="1"/>
  <c r="MS250" i="1"/>
  <c r="MR250" i="1"/>
  <c r="MQ250" i="1"/>
  <c r="MP250" i="1"/>
  <c r="MO250" i="1"/>
  <c r="MN250" i="1"/>
  <c r="MM250" i="1"/>
  <c r="ML250" i="1"/>
  <c r="MK250" i="1"/>
  <c r="MJ250" i="1"/>
  <c r="MI250" i="1"/>
  <c r="MH250" i="1"/>
  <c r="MB250" i="1"/>
  <c r="LT250" i="1"/>
  <c r="LS250" i="1"/>
  <c r="LR250" i="1"/>
  <c r="LQ250" i="1"/>
  <c r="LP250" i="1"/>
  <c r="LO250" i="1"/>
  <c r="LN250" i="1"/>
  <c r="LM250" i="1"/>
  <c r="LL250" i="1"/>
  <c r="LK250" i="1"/>
  <c r="LJ250" i="1"/>
  <c r="LI250" i="1"/>
  <c r="LH250" i="1"/>
  <c r="LB250" i="1"/>
  <c r="KT250" i="1"/>
  <c r="KS250" i="1"/>
  <c r="KR250" i="1"/>
  <c r="KQ250" i="1"/>
  <c r="KP250" i="1"/>
  <c r="KO250" i="1"/>
  <c r="KN250" i="1"/>
  <c r="KM250" i="1"/>
  <c r="KL250" i="1"/>
  <c r="KK250" i="1"/>
  <c r="KJ250" i="1"/>
  <c r="KI250" i="1"/>
  <c r="KH250" i="1"/>
  <c r="JT250" i="1"/>
  <c r="JS250" i="1"/>
  <c r="JR250" i="1"/>
  <c r="JQ250" i="1"/>
  <c r="JM250" i="1"/>
  <c r="JL250" i="1"/>
  <c r="JK250" i="1"/>
  <c r="JJ250" i="1"/>
  <c r="JI250" i="1"/>
  <c r="JH250" i="1"/>
  <c r="JB250" i="1"/>
  <c r="IT250" i="1"/>
  <c r="IS250" i="1"/>
  <c r="IR250" i="1"/>
  <c r="IQ250" i="1"/>
  <c r="IP250" i="1"/>
  <c r="IO250" i="1"/>
  <c r="IN250" i="1"/>
  <c r="IM250" i="1"/>
  <c r="IL250" i="1"/>
  <c r="IK250" i="1"/>
  <c r="IJ250" i="1"/>
  <c r="HZ250" i="1" s="1"/>
  <c r="HU250" i="1"/>
  <c r="HT250" i="1"/>
  <c r="HS250" i="1"/>
  <c r="GY250" i="1"/>
  <c r="EK250" i="1"/>
  <c r="EJ250" i="1"/>
  <c r="EI250" i="1"/>
  <c r="MT176" i="1"/>
  <c r="MS176" i="1"/>
  <c r="MR176" i="1"/>
  <c r="MQ176" i="1"/>
  <c r="MP176" i="1"/>
  <c r="MO176" i="1"/>
  <c r="MN176" i="1"/>
  <c r="MM176" i="1"/>
  <c r="ML176" i="1"/>
  <c r="MK176" i="1"/>
  <c r="MJ176" i="1"/>
  <c r="MI176" i="1"/>
  <c r="MH176" i="1"/>
  <c r="MB176" i="1"/>
  <c r="LT176" i="1"/>
  <c r="LS176" i="1"/>
  <c r="LR176" i="1"/>
  <c r="LQ176" i="1"/>
  <c r="LP176" i="1"/>
  <c r="LO176" i="1"/>
  <c r="LN176" i="1"/>
  <c r="LM176" i="1"/>
  <c r="LL176" i="1"/>
  <c r="LK176" i="1"/>
  <c r="LJ176" i="1"/>
  <c r="LI176" i="1"/>
  <c r="LH176" i="1"/>
  <c r="LB176" i="1"/>
  <c r="KT176" i="1"/>
  <c r="KS176" i="1"/>
  <c r="KR176" i="1"/>
  <c r="KQ176" i="1"/>
  <c r="KP176" i="1"/>
  <c r="KO176" i="1"/>
  <c r="KN176" i="1"/>
  <c r="KM176" i="1"/>
  <c r="KL176" i="1"/>
  <c r="KK176" i="1"/>
  <c r="KJ176" i="1"/>
  <c r="KI176" i="1"/>
  <c r="KH176" i="1"/>
  <c r="KB176" i="1"/>
  <c r="JT176" i="1"/>
  <c r="JS176" i="1"/>
  <c r="JR176" i="1"/>
  <c r="JQ176" i="1"/>
  <c r="JL176" i="1"/>
  <c r="JK176" i="1"/>
  <c r="JJ176" i="1"/>
  <c r="JI176" i="1"/>
  <c r="JH176" i="1"/>
  <c r="JB176" i="1"/>
  <c r="IT176" i="1"/>
  <c r="IS176" i="1"/>
  <c r="IR176" i="1"/>
  <c r="IQ176" i="1"/>
  <c r="IP176" i="1"/>
  <c r="IO176" i="1"/>
  <c r="IN176" i="1"/>
  <c r="IM176" i="1"/>
  <c r="IL176" i="1"/>
  <c r="IK176" i="1"/>
  <c r="IJ176" i="1"/>
  <c r="HZ176" i="1" s="1"/>
  <c r="HU176" i="1"/>
  <c r="HT176" i="1"/>
  <c r="HS176" i="1"/>
  <c r="GY176" i="1"/>
  <c r="EK176" i="1"/>
  <c r="EJ176" i="1"/>
  <c r="EI176" i="1"/>
  <c r="EH176" i="1"/>
  <c r="MT104" i="1"/>
  <c r="MS104" i="1"/>
  <c r="MR104" i="1"/>
  <c r="MQ104" i="1"/>
  <c r="MP104" i="1"/>
  <c r="MO104" i="1"/>
  <c r="MN104" i="1"/>
  <c r="MM104" i="1"/>
  <c r="ML104" i="1"/>
  <c r="MK104" i="1"/>
  <c r="MJ104" i="1"/>
  <c r="MI104" i="1"/>
  <c r="MH104" i="1"/>
  <c r="LT104" i="1"/>
  <c r="LS104" i="1"/>
  <c r="LR104" i="1"/>
  <c r="LQ104" i="1"/>
  <c r="LP104" i="1"/>
  <c r="LO104" i="1"/>
  <c r="LN104" i="1"/>
  <c r="LM104" i="1"/>
  <c r="LL104" i="1"/>
  <c r="LK104" i="1"/>
  <c r="LJ104" i="1"/>
  <c r="LI104" i="1"/>
  <c r="LH104" i="1"/>
  <c r="LB104" i="1"/>
  <c r="KT104" i="1"/>
  <c r="KS104" i="1"/>
  <c r="KR104" i="1"/>
  <c r="KQ104" i="1"/>
  <c r="KP104" i="1"/>
  <c r="KO104" i="1"/>
  <c r="KN104" i="1"/>
  <c r="KM104" i="1"/>
  <c r="KL104" i="1"/>
  <c r="KK104" i="1"/>
  <c r="KJ104" i="1"/>
  <c r="KI104" i="1"/>
  <c r="KH104" i="1"/>
  <c r="JT104" i="1"/>
  <c r="JS104" i="1"/>
  <c r="JR104" i="1"/>
  <c r="JQ104" i="1"/>
  <c r="JP104" i="1"/>
  <c r="JO104" i="1"/>
  <c r="JN104" i="1"/>
  <c r="JM104" i="1"/>
  <c r="JL104" i="1"/>
  <c r="JK104" i="1"/>
  <c r="JJ104" i="1"/>
  <c r="JI104" i="1"/>
  <c r="JH104" i="1"/>
  <c r="JB104" i="1"/>
  <c r="IT104" i="1"/>
  <c r="IS104" i="1"/>
  <c r="IR104" i="1"/>
  <c r="IQ104" i="1"/>
  <c r="IP104" i="1"/>
  <c r="IO104" i="1"/>
  <c r="IN104" i="1"/>
  <c r="IM104" i="1"/>
  <c r="IL104" i="1"/>
  <c r="IK104" i="1"/>
  <c r="IJ104" i="1"/>
  <c r="HZ104" i="1" s="1"/>
  <c r="HU104" i="1"/>
  <c r="HT104" i="1"/>
  <c r="HS104" i="1"/>
  <c r="MT314" i="1"/>
  <c r="MS314" i="1"/>
  <c r="MR314" i="1"/>
  <c r="MQ314" i="1"/>
  <c r="MP314" i="1"/>
  <c r="MO314" i="1"/>
  <c r="MN314" i="1"/>
  <c r="MM314" i="1"/>
  <c r="ML314" i="1"/>
  <c r="MK314" i="1"/>
  <c r="MJ314" i="1"/>
  <c r="MI314" i="1"/>
  <c r="MH314" i="1"/>
  <c r="MB314" i="1"/>
  <c r="LT314" i="1"/>
  <c r="LS314" i="1"/>
  <c r="LR314" i="1"/>
  <c r="LQ314" i="1"/>
  <c r="LP314" i="1"/>
  <c r="LO314" i="1"/>
  <c r="LN314" i="1"/>
  <c r="LM314" i="1"/>
  <c r="LL314" i="1"/>
  <c r="LK314" i="1"/>
  <c r="LJ314" i="1"/>
  <c r="LI314" i="1"/>
  <c r="LH314" i="1"/>
  <c r="LB314" i="1"/>
  <c r="KT314" i="1"/>
  <c r="KS314" i="1"/>
  <c r="KR314" i="1"/>
  <c r="KQ314" i="1"/>
  <c r="KP314" i="1"/>
  <c r="KO314" i="1"/>
  <c r="KN314" i="1"/>
  <c r="KM314" i="1"/>
  <c r="KL314" i="1"/>
  <c r="KK314" i="1"/>
  <c r="KJ314" i="1"/>
  <c r="KI314" i="1"/>
  <c r="KH314" i="1"/>
  <c r="JT314" i="1"/>
  <c r="JS314" i="1"/>
  <c r="JR314" i="1"/>
  <c r="JQ314" i="1"/>
  <c r="JP314" i="1"/>
  <c r="JO314" i="1"/>
  <c r="JN314" i="1"/>
  <c r="JM314" i="1"/>
  <c r="JL314" i="1"/>
  <c r="JK314" i="1"/>
  <c r="JJ314" i="1"/>
  <c r="JI314" i="1"/>
  <c r="JH314" i="1"/>
  <c r="IW314" i="1"/>
  <c r="IT314" i="1"/>
  <c r="IS314" i="1"/>
  <c r="IR314" i="1"/>
  <c r="IQ314" i="1"/>
  <c r="IP314" i="1"/>
  <c r="IO314" i="1"/>
  <c r="IN314" i="1"/>
  <c r="IM314" i="1"/>
  <c r="IL314" i="1"/>
  <c r="IK314" i="1"/>
  <c r="IJ314" i="1"/>
  <c r="HZ314" i="1" s="1"/>
  <c r="HU314" i="1"/>
  <c r="HT314" i="1"/>
  <c r="HS314" i="1"/>
  <c r="GY314" i="1"/>
  <c r="MT169" i="1"/>
  <c r="MS169" i="1"/>
  <c r="MR169" i="1"/>
  <c r="MQ169" i="1"/>
  <c r="MP169" i="1"/>
  <c r="MO169" i="1"/>
  <c r="MN169" i="1"/>
  <c r="MM169" i="1"/>
  <c r="ML169" i="1"/>
  <c r="MK169" i="1"/>
  <c r="MJ169" i="1"/>
  <c r="MI169" i="1"/>
  <c r="MH169" i="1"/>
  <c r="MB169" i="1"/>
  <c r="LT169" i="1"/>
  <c r="LS169" i="1"/>
  <c r="LR169" i="1"/>
  <c r="LQ169" i="1"/>
  <c r="LP169" i="1"/>
  <c r="LO169" i="1"/>
  <c r="LN169" i="1"/>
  <c r="LM169" i="1"/>
  <c r="LL169" i="1"/>
  <c r="LK169" i="1"/>
  <c r="LJ169" i="1"/>
  <c r="LI169" i="1"/>
  <c r="LH169" i="1"/>
  <c r="LB169" i="1"/>
  <c r="KT169" i="1"/>
  <c r="KS169" i="1"/>
  <c r="KR169" i="1"/>
  <c r="KQ169" i="1"/>
  <c r="KP169" i="1"/>
  <c r="KO169" i="1"/>
  <c r="KN169" i="1"/>
  <c r="KM169" i="1"/>
  <c r="KL169" i="1"/>
  <c r="KK169" i="1"/>
  <c r="KJ169" i="1"/>
  <c r="KI169" i="1"/>
  <c r="KH169" i="1"/>
  <c r="JT169" i="1"/>
  <c r="JS169" i="1"/>
  <c r="JR169" i="1"/>
  <c r="JQ169" i="1"/>
  <c r="JP169" i="1"/>
  <c r="JO169" i="1"/>
  <c r="JN169" i="1"/>
  <c r="JM169" i="1"/>
  <c r="JL169" i="1"/>
  <c r="JK169" i="1"/>
  <c r="JJ169" i="1"/>
  <c r="JI169" i="1"/>
  <c r="JH169" i="1"/>
  <c r="IW169" i="1"/>
  <c r="IT169" i="1"/>
  <c r="IS169" i="1"/>
  <c r="IR169" i="1"/>
  <c r="IQ169" i="1"/>
  <c r="IP169" i="1"/>
  <c r="IO169" i="1"/>
  <c r="IN169" i="1"/>
  <c r="IM169" i="1"/>
  <c r="IL169" i="1"/>
  <c r="IK169" i="1"/>
  <c r="IJ169" i="1"/>
  <c r="HZ169" i="1" s="1"/>
  <c r="IC169" i="1"/>
  <c r="HU169" i="1"/>
  <c r="HT169" i="1"/>
  <c r="HS169" i="1"/>
  <c r="GY169" i="1"/>
  <c r="BK169" i="1"/>
  <c r="BJ169" i="1"/>
  <c r="BI169" i="1"/>
  <c r="BH169" i="1"/>
  <c r="BG169" i="1"/>
  <c r="MT97" i="1"/>
  <c r="MS97" i="1"/>
  <c r="MR97" i="1"/>
  <c r="MQ97" i="1"/>
  <c r="MP97" i="1"/>
  <c r="MO97" i="1"/>
  <c r="MN97" i="1"/>
  <c r="MM97" i="1"/>
  <c r="ML97" i="1"/>
  <c r="MK97" i="1"/>
  <c r="MJ97" i="1"/>
  <c r="MI97" i="1"/>
  <c r="MH97" i="1"/>
  <c r="LT97" i="1"/>
  <c r="LS97" i="1"/>
  <c r="LR97" i="1"/>
  <c r="LQ97" i="1"/>
  <c r="LP97" i="1"/>
  <c r="LO97" i="1"/>
  <c r="LN97" i="1"/>
  <c r="LM97" i="1"/>
  <c r="LL97" i="1"/>
  <c r="LK97" i="1"/>
  <c r="LJ97" i="1"/>
  <c r="LI97" i="1"/>
  <c r="LH97" i="1"/>
  <c r="LB97" i="1"/>
  <c r="KT97" i="1"/>
  <c r="KS97" i="1"/>
  <c r="KR97" i="1"/>
  <c r="KQ97" i="1"/>
  <c r="KP97" i="1"/>
  <c r="KO97" i="1"/>
  <c r="KN97" i="1"/>
  <c r="KM97" i="1"/>
  <c r="KL97" i="1"/>
  <c r="KK97" i="1"/>
  <c r="KJ97" i="1"/>
  <c r="KI97" i="1"/>
  <c r="KH97" i="1"/>
  <c r="JT97" i="1"/>
  <c r="JS97" i="1"/>
  <c r="JR97" i="1"/>
  <c r="JQ97" i="1"/>
  <c r="JP97" i="1"/>
  <c r="JO97" i="1"/>
  <c r="JN97" i="1"/>
  <c r="JM97" i="1"/>
  <c r="JL97" i="1"/>
  <c r="JK97" i="1"/>
  <c r="JJ97" i="1"/>
  <c r="JI97" i="1"/>
  <c r="JH97" i="1"/>
  <c r="IW97" i="1"/>
  <c r="IT97" i="1"/>
  <c r="IS97" i="1"/>
  <c r="IR97" i="1"/>
  <c r="IQ97" i="1"/>
  <c r="IP97" i="1"/>
  <c r="IO97" i="1"/>
  <c r="IN97" i="1"/>
  <c r="IM97" i="1"/>
  <c r="IL97" i="1"/>
  <c r="IK97" i="1"/>
  <c r="IJ97" i="1"/>
  <c r="HZ97" i="1" s="1"/>
  <c r="HU97" i="1"/>
  <c r="HT97" i="1"/>
  <c r="HS97" i="1"/>
  <c r="MT61" i="1"/>
  <c r="MS61" i="1"/>
  <c r="MR61" i="1"/>
  <c r="MQ61" i="1"/>
  <c r="MP61" i="1"/>
  <c r="MO61" i="1"/>
  <c r="MN61" i="1"/>
  <c r="MM61" i="1"/>
  <c r="ML61" i="1"/>
  <c r="MK61" i="1"/>
  <c r="MJ61" i="1"/>
  <c r="MI61" i="1"/>
  <c r="MH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B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B61" i="1"/>
  <c r="IT61" i="1"/>
  <c r="IS61" i="1"/>
  <c r="IR61" i="1"/>
  <c r="IQ61" i="1"/>
  <c r="IP61" i="1"/>
  <c r="IO61" i="1"/>
  <c r="IN61" i="1"/>
  <c r="IM61" i="1"/>
  <c r="IL61" i="1"/>
  <c r="IK61" i="1"/>
  <c r="IJ61" i="1"/>
  <c r="HZ61" i="1" s="1"/>
  <c r="HU61" i="1"/>
  <c r="HT61" i="1"/>
  <c r="HS61" i="1"/>
  <c r="GY61" i="1"/>
  <c r="MT42" i="1"/>
  <c r="MS42" i="1"/>
  <c r="MR42" i="1"/>
  <c r="MQ42" i="1"/>
  <c r="MP42" i="1"/>
  <c r="MO42" i="1"/>
  <c r="MN42" i="1"/>
  <c r="MM42" i="1"/>
  <c r="ML42" i="1"/>
  <c r="MK42" i="1"/>
  <c r="MJ42" i="1"/>
  <c r="MI42" i="1"/>
  <c r="MH42" i="1"/>
  <c r="LT42" i="1"/>
  <c r="LS42" i="1"/>
  <c r="LR42" i="1"/>
  <c r="LQ42" i="1"/>
  <c r="LB42" i="1"/>
  <c r="KT42" i="1"/>
  <c r="KS42" i="1"/>
  <c r="KR42" i="1"/>
  <c r="KQ42" i="1"/>
  <c r="KP42" i="1"/>
  <c r="KO42" i="1"/>
  <c r="KN42" i="1"/>
  <c r="KM42" i="1"/>
  <c r="KL42" i="1"/>
  <c r="KK42" i="1"/>
  <c r="KJ42" i="1"/>
  <c r="KI42" i="1"/>
  <c r="KH42" i="1"/>
  <c r="KB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IW42" i="1"/>
  <c r="IT42" i="1"/>
  <c r="IS42" i="1"/>
  <c r="IR42" i="1"/>
  <c r="IQ42" i="1"/>
  <c r="IP42" i="1"/>
  <c r="IO42" i="1"/>
  <c r="IN42" i="1"/>
  <c r="IM42" i="1"/>
  <c r="IL42" i="1"/>
  <c r="IK42" i="1"/>
  <c r="IJ42" i="1"/>
  <c r="HZ42" i="1" s="1"/>
  <c r="HU42" i="1"/>
  <c r="HT42" i="1"/>
  <c r="HS42" i="1"/>
  <c r="GY42" i="1"/>
  <c r="GY277" i="1"/>
  <c r="HS277" i="1"/>
  <c r="HT277" i="1"/>
  <c r="HU277" i="1"/>
  <c r="IJ277" i="1"/>
  <c r="HZ277" i="1" s="1"/>
  <c r="IK277" i="1"/>
  <c r="IL277" i="1"/>
  <c r="IM277" i="1"/>
  <c r="IN277" i="1"/>
  <c r="IO277" i="1"/>
  <c r="IP277" i="1"/>
  <c r="IQ277" i="1"/>
  <c r="IR277" i="1"/>
  <c r="IS277" i="1"/>
  <c r="IT277" i="1"/>
  <c r="JB277" i="1"/>
  <c r="JH277" i="1"/>
  <c r="JI277" i="1"/>
  <c r="JJ277" i="1"/>
  <c r="JK277" i="1"/>
  <c r="JL277" i="1"/>
  <c r="JM277" i="1"/>
  <c r="JN277" i="1"/>
  <c r="JO277" i="1"/>
  <c r="JP277" i="1"/>
  <c r="JQ277" i="1"/>
  <c r="JR277" i="1"/>
  <c r="JS277" i="1"/>
  <c r="JT277" i="1"/>
  <c r="KH277" i="1"/>
  <c r="KI277" i="1"/>
  <c r="KJ277" i="1"/>
  <c r="KK277" i="1"/>
  <c r="KL277" i="1"/>
  <c r="KM277" i="1"/>
  <c r="KN277" i="1"/>
  <c r="KO277" i="1"/>
  <c r="KP277" i="1"/>
  <c r="KQ277" i="1"/>
  <c r="KR277" i="1"/>
  <c r="KS277" i="1"/>
  <c r="KT277" i="1"/>
  <c r="LB277" i="1"/>
  <c r="LH277" i="1"/>
  <c r="LI277" i="1"/>
  <c r="LJ277" i="1"/>
  <c r="LK277" i="1"/>
  <c r="LL277" i="1"/>
  <c r="LM277" i="1"/>
  <c r="LN277" i="1"/>
  <c r="LO277" i="1"/>
  <c r="LP277" i="1"/>
  <c r="LQ277" i="1"/>
  <c r="LR277" i="1"/>
  <c r="LS277" i="1"/>
  <c r="LT277" i="1"/>
  <c r="MH277" i="1"/>
  <c r="MI277" i="1"/>
  <c r="MJ277" i="1"/>
  <c r="MK277" i="1"/>
  <c r="ML277" i="1"/>
  <c r="MM277" i="1"/>
  <c r="MN277" i="1"/>
  <c r="MO277" i="1"/>
  <c r="MP277" i="1"/>
  <c r="MQ277" i="1"/>
  <c r="MR277" i="1"/>
  <c r="MS277" i="1"/>
  <c r="MT277" i="1"/>
  <c r="LH2" i="1"/>
  <c r="LH3" i="1"/>
  <c r="LH5" i="1"/>
  <c r="LH7" i="1"/>
  <c r="LH8" i="1"/>
  <c r="LH9" i="1"/>
  <c r="LH10" i="1"/>
  <c r="LH11" i="1"/>
  <c r="LH12" i="1"/>
  <c r="LH14" i="1"/>
  <c r="LH15" i="1"/>
  <c r="LH18" i="1"/>
  <c r="LH20" i="1"/>
  <c r="LH22" i="1"/>
  <c r="LH25" i="1"/>
  <c r="LH28" i="1"/>
  <c r="LH30" i="1"/>
  <c r="LH31" i="1"/>
  <c r="LH32" i="1"/>
  <c r="LH33" i="1"/>
  <c r="LH34" i="1"/>
  <c r="LH35" i="1"/>
  <c r="LH36" i="1"/>
  <c r="LH37" i="1"/>
  <c r="LH38" i="1"/>
  <c r="LH129" i="1"/>
  <c r="LH40" i="1"/>
  <c r="LH41" i="1"/>
  <c r="LH114" i="1"/>
  <c r="LH44" i="1"/>
  <c r="LH68" i="1"/>
  <c r="LH45" i="1"/>
  <c r="LH46" i="1"/>
  <c r="LH47" i="1"/>
  <c r="LH48" i="1"/>
  <c r="LH49" i="1"/>
  <c r="LH50" i="1"/>
  <c r="LH51" i="1"/>
  <c r="LH52" i="1"/>
  <c r="LH53" i="1"/>
  <c r="LH55" i="1"/>
  <c r="LH57" i="1"/>
  <c r="LH58" i="1"/>
  <c r="LH59" i="1"/>
  <c r="LH62" i="1"/>
  <c r="LH63" i="1"/>
  <c r="LH64" i="1"/>
  <c r="LH65" i="1"/>
  <c r="LH66" i="1"/>
  <c r="LH67" i="1"/>
  <c r="LH70" i="1"/>
  <c r="LH72" i="1"/>
  <c r="LH75" i="1"/>
  <c r="LH76" i="1"/>
  <c r="LH77" i="1"/>
  <c r="LH78" i="1"/>
  <c r="LH79" i="1"/>
  <c r="LH80" i="1"/>
  <c r="LH81" i="1"/>
  <c r="LH82" i="1"/>
  <c r="LH83" i="1"/>
  <c r="LH84" i="1"/>
  <c r="LH85" i="1"/>
  <c r="LH86" i="1"/>
  <c r="LH87" i="1"/>
  <c r="LH88" i="1"/>
  <c r="LH89" i="1"/>
  <c r="LH90" i="1"/>
  <c r="LH91" i="1"/>
  <c r="LH93" i="1"/>
  <c r="LH94" i="1"/>
  <c r="LH95" i="1"/>
  <c r="LH96" i="1"/>
  <c r="LH99" i="1"/>
  <c r="LH100" i="1"/>
  <c r="LH102" i="1"/>
  <c r="LH106" i="1"/>
  <c r="LH107" i="1"/>
  <c r="LH108" i="1"/>
  <c r="LH109" i="1"/>
  <c r="LH110" i="1"/>
  <c r="LH115" i="1"/>
  <c r="LH116" i="1"/>
  <c r="LH117" i="1"/>
  <c r="LH118" i="1"/>
  <c r="LH122" i="1"/>
  <c r="LH123" i="1"/>
  <c r="LH125" i="1"/>
  <c r="LH126" i="1"/>
  <c r="LH127" i="1"/>
  <c r="LH128" i="1"/>
  <c r="LH131" i="1"/>
  <c r="LH132" i="1"/>
  <c r="LH134" i="1"/>
  <c r="LH137" i="1"/>
  <c r="LH138" i="1"/>
  <c r="LH139" i="1"/>
  <c r="LH140" i="1"/>
  <c r="LH141" i="1"/>
  <c r="LH142" i="1"/>
  <c r="LH143" i="1"/>
  <c r="LH145" i="1"/>
  <c r="LH146" i="1"/>
  <c r="LH147" i="1"/>
  <c r="LH148" i="1"/>
  <c r="LH149" i="1"/>
  <c r="LH150" i="1"/>
  <c r="LH152" i="1"/>
  <c r="LH153" i="1"/>
  <c r="LH155" i="1"/>
  <c r="LH156" i="1"/>
  <c r="LH73" i="1"/>
  <c r="LH158" i="1"/>
  <c r="LH161" i="1"/>
  <c r="LH162" i="1"/>
  <c r="LH163" i="1"/>
  <c r="LH164" i="1"/>
  <c r="LH165" i="1"/>
  <c r="LH167" i="1"/>
  <c r="LH168" i="1"/>
  <c r="LH171" i="1"/>
  <c r="LH170" i="1"/>
  <c r="LH173" i="1"/>
  <c r="LH174" i="1"/>
  <c r="LH175" i="1"/>
  <c r="LH178" i="1"/>
  <c r="LH179" i="1"/>
  <c r="LH180" i="1"/>
  <c r="LH181" i="1"/>
  <c r="LH206" i="1"/>
  <c r="LH182" i="1"/>
  <c r="LH183" i="1"/>
  <c r="LH184" i="1"/>
  <c r="LH185" i="1"/>
  <c r="LH186" i="1"/>
  <c r="LH188" i="1"/>
  <c r="LH189" i="1"/>
  <c r="LH190" i="1"/>
  <c r="LH192" i="1"/>
  <c r="LH194" i="1"/>
  <c r="LH195" i="1"/>
  <c r="LH56" i="1"/>
  <c r="LH196" i="1"/>
  <c r="LH197" i="1"/>
  <c r="LH198" i="1"/>
  <c r="LH199" i="1"/>
  <c r="LH203" i="1"/>
  <c r="LH204" i="1"/>
  <c r="LH207" i="1"/>
  <c r="LH296" i="1"/>
  <c r="LH210" i="1"/>
  <c r="LH211" i="1"/>
  <c r="LH212" i="1"/>
  <c r="LH213" i="1"/>
  <c r="LH214" i="1"/>
  <c r="LH215" i="1"/>
  <c r="LH218" i="1"/>
  <c r="LH219" i="1"/>
  <c r="LH221" i="1"/>
  <c r="LH224" i="1"/>
  <c r="LH225" i="1"/>
  <c r="LH226" i="1"/>
  <c r="LH228" i="1"/>
  <c r="LH229" i="1"/>
  <c r="LH230" i="1"/>
  <c r="LH231" i="1"/>
  <c r="LH232" i="1"/>
  <c r="LH233" i="1"/>
  <c r="LH234" i="1"/>
  <c r="LH235" i="1"/>
  <c r="LH237" i="1"/>
  <c r="LH238" i="1"/>
  <c r="LH239" i="1"/>
  <c r="LH240" i="1"/>
  <c r="LH241" i="1"/>
  <c r="LH242" i="1"/>
  <c r="LH244" i="1"/>
  <c r="LH247" i="1"/>
  <c r="LH249" i="1"/>
  <c r="LH251" i="1"/>
  <c r="LH252" i="1"/>
  <c r="LH103" i="1"/>
  <c r="LH253" i="1"/>
  <c r="LH257" i="1"/>
  <c r="LH258" i="1"/>
  <c r="LH259" i="1"/>
  <c r="LH261" i="1"/>
  <c r="LH262" i="1"/>
  <c r="LH264" i="1"/>
  <c r="LH267" i="1"/>
  <c r="LH268" i="1"/>
  <c r="LH269" i="1"/>
  <c r="LH270" i="1"/>
  <c r="LH271" i="1"/>
  <c r="LH272" i="1"/>
  <c r="LH273" i="1"/>
  <c r="LH274" i="1"/>
  <c r="LH275" i="1"/>
  <c r="LH276" i="1"/>
  <c r="LH278" i="1"/>
  <c r="LH279" i="1"/>
  <c r="LH281" i="1"/>
  <c r="LH282" i="1"/>
  <c r="LH283" i="1"/>
  <c r="LH285" i="1"/>
  <c r="LH286" i="1"/>
  <c r="LH287" i="1"/>
  <c r="LH288" i="1"/>
  <c r="LH289" i="1"/>
  <c r="LH290" i="1"/>
  <c r="LH291" i="1"/>
  <c r="LH293" i="1"/>
  <c r="LH294" i="1"/>
  <c r="LH295" i="1"/>
  <c r="LH227" i="1"/>
  <c r="LH220" i="1"/>
  <c r="LH300" i="1"/>
  <c r="LH301" i="1"/>
  <c r="LH303" i="1"/>
  <c r="LH304" i="1"/>
  <c r="LH305" i="1"/>
  <c r="LH306" i="1"/>
  <c r="LH307" i="1"/>
  <c r="LH308" i="1"/>
  <c r="LH310" i="1"/>
  <c r="LH311" i="1"/>
  <c r="LH312" i="1"/>
  <c r="LH313" i="1"/>
  <c r="LH315" i="1"/>
  <c r="LH316" i="1"/>
  <c r="LH292" i="1"/>
  <c r="LH318" i="1"/>
  <c r="LH319" i="1"/>
  <c r="LH320" i="1"/>
  <c r="LH321" i="1"/>
  <c r="LH322" i="1"/>
  <c r="LH323" i="1"/>
  <c r="LH325" i="1"/>
  <c r="LH326" i="1"/>
  <c r="LH328" i="1"/>
  <c r="LH201" i="1"/>
  <c r="KH2" i="1"/>
  <c r="KH3" i="1"/>
  <c r="KH4" i="1"/>
  <c r="KH5" i="1"/>
  <c r="KH6" i="1"/>
  <c r="KH7" i="1"/>
  <c r="KH8" i="1"/>
  <c r="KH9" i="1"/>
  <c r="KH10" i="1"/>
  <c r="KH11" i="1"/>
  <c r="KH12" i="1"/>
  <c r="KH14" i="1"/>
  <c r="KH15" i="1"/>
  <c r="KH16" i="1"/>
  <c r="KH18" i="1"/>
  <c r="KH20" i="1"/>
  <c r="KH22" i="1"/>
  <c r="KH24" i="1"/>
  <c r="KH25" i="1"/>
  <c r="KH28" i="1"/>
  <c r="KH30" i="1"/>
  <c r="KH31" i="1"/>
  <c r="KH32" i="1"/>
  <c r="KH33" i="1"/>
  <c r="KH34" i="1"/>
  <c r="KH35" i="1"/>
  <c r="KH36" i="1"/>
  <c r="KH37" i="1"/>
  <c r="KH38" i="1"/>
  <c r="KH129" i="1"/>
  <c r="KH39" i="1"/>
  <c r="KH40" i="1"/>
  <c r="KH41" i="1"/>
  <c r="KH114" i="1"/>
  <c r="KH44" i="1"/>
  <c r="KH68" i="1"/>
  <c r="KH45" i="1"/>
  <c r="KH46" i="1"/>
  <c r="KH47" i="1"/>
  <c r="KH48" i="1"/>
  <c r="KH49" i="1"/>
  <c r="KH50" i="1"/>
  <c r="KH51" i="1"/>
  <c r="KH52" i="1"/>
  <c r="KH53" i="1"/>
  <c r="KH54" i="1"/>
  <c r="KH55" i="1"/>
  <c r="KH57" i="1"/>
  <c r="KH58" i="1"/>
  <c r="KH59" i="1"/>
  <c r="KH60" i="1"/>
  <c r="KH62" i="1"/>
  <c r="KH63" i="1"/>
  <c r="KH64" i="1"/>
  <c r="KH65" i="1"/>
  <c r="KH66" i="1"/>
  <c r="KH67" i="1"/>
  <c r="KH69" i="1"/>
  <c r="KH70" i="1"/>
  <c r="KH72" i="1"/>
  <c r="KH75" i="1"/>
  <c r="KH76" i="1"/>
  <c r="KH77" i="1"/>
  <c r="KH78" i="1"/>
  <c r="KH79" i="1"/>
  <c r="KH80" i="1"/>
  <c r="KH81" i="1"/>
  <c r="KH82" i="1"/>
  <c r="KH83" i="1"/>
  <c r="KH84" i="1"/>
  <c r="KH85" i="1"/>
  <c r="KH86" i="1"/>
  <c r="KH87" i="1"/>
  <c r="KH88" i="1"/>
  <c r="KH89" i="1"/>
  <c r="KH90" i="1"/>
  <c r="KH91" i="1"/>
  <c r="KH93" i="1"/>
  <c r="KH94" i="1"/>
  <c r="KH95" i="1"/>
  <c r="KH96" i="1"/>
  <c r="KH98" i="1"/>
  <c r="KH99" i="1"/>
  <c r="KH100" i="1"/>
  <c r="KH102" i="1"/>
  <c r="KH106" i="1"/>
  <c r="KH107" i="1"/>
  <c r="KH108" i="1"/>
  <c r="KH109" i="1"/>
  <c r="KH110" i="1"/>
  <c r="KH111" i="1"/>
  <c r="KH115" i="1"/>
  <c r="KH116" i="1"/>
  <c r="KH117" i="1"/>
  <c r="KH118" i="1"/>
  <c r="KH119" i="1"/>
  <c r="KH120" i="1"/>
  <c r="KH122" i="1"/>
  <c r="KH123" i="1"/>
  <c r="KH124" i="1"/>
  <c r="KH125" i="1"/>
  <c r="KH126" i="1"/>
  <c r="KH127" i="1"/>
  <c r="KH128" i="1"/>
  <c r="KH131" i="1"/>
  <c r="KH132" i="1"/>
  <c r="KH134" i="1"/>
  <c r="KH137" i="1"/>
  <c r="KH138" i="1"/>
  <c r="KH139" i="1"/>
  <c r="KH140" i="1"/>
  <c r="KH141" i="1"/>
  <c r="KH142" i="1"/>
  <c r="KH143" i="1"/>
  <c r="KH145" i="1"/>
  <c r="KH146" i="1"/>
  <c r="KH147" i="1"/>
  <c r="KH148" i="1"/>
  <c r="KH149" i="1"/>
  <c r="KH150" i="1"/>
  <c r="KH151" i="1"/>
  <c r="KH152" i="1"/>
  <c r="KH153" i="1"/>
  <c r="KH155" i="1"/>
  <c r="KH156" i="1"/>
  <c r="KH157" i="1"/>
  <c r="KH73" i="1"/>
  <c r="KH158" i="1"/>
  <c r="KH159" i="1"/>
  <c r="KH161" i="1"/>
  <c r="KH162" i="1"/>
  <c r="KH163" i="1"/>
  <c r="KH164" i="1"/>
  <c r="KH165" i="1"/>
  <c r="KH167" i="1"/>
  <c r="KH168" i="1"/>
  <c r="KH171" i="1"/>
  <c r="KH170" i="1"/>
  <c r="KH173" i="1"/>
  <c r="KH174" i="1"/>
  <c r="KH175" i="1"/>
  <c r="KH178" i="1"/>
  <c r="KH179" i="1"/>
  <c r="KH180" i="1"/>
  <c r="KH181" i="1"/>
  <c r="KH206" i="1"/>
  <c r="KH182" i="1"/>
  <c r="KH183" i="1"/>
  <c r="KH184" i="1"/>
  <c r="KH185" i="1"/>
  <c r="KH186" i="1"/>
  <c r="KH188" i="1"/>
  <c r="KH189" i="1"/>
  <c r="KH190" i="1"/>
  <c r="KH192" i="1"/>
  <c r="KH194" i="1"/>
  <c r="KH195" i="1"/>
  <c r="KH56" i="1"/>
  <c r="KH196" i="1"/>
  <c r="KH197" i="1"/>
  <c r="KH198" i="1"/>
  <c r="KH199" i="1"/>
  <c r="KH203" i="1"/>
  <c r="KH204" i="1"/>
  <c r="KH207" i="1"/>
  <c r="KH296" i="1"/>
  <c r="KH209" i="1"/>
  <c r="KH210" i="1"/>
  <c r="KH211" i="1"/>
  <c r="KH212" i="1"/>
  <c r="KH213" i="1"/>
  <c r="KH214" i="1"/>
  <c r="KH215" i="1"/>
  <c r="KH218" i="1"/>
  <c r="KH219" i="1"/>
  <c r="KH221" i="1"/>
  <c r="KH224" i="1"/>
  <c r="KH225" i="1"/>
  <c r="KH226" i="1"/>
  <c r="KH228" i="1"/>
  <c r="KH229" i="1"/>
  <c r="KH230" i="1"/>
  <c r="KH231" i="1"/>
  <c r="KH232" i="1"/>
  <c r="KH233" i="1"/>
  <c r="KH234" i="1"/>
  <c r="KH235" i="1"/>
  <c r="KH237" i="1"/>
  <c r="KH238" i="1"/>
  <c r="KH239" i="1"/>
  <c r="KH240" i="1"/>
  <c r="KH241" i="1"/>
  <c r="KH242" i="1"/>
  <c r="KH244" i="1"/>
  <c r="KH245" i="1"/>
  <c r="KH247" i="1"/>
  <c r="KH249" i="1"/>
  <c r="KH251" i="1"/>
  <c r="KH252" i="1"/>
  <c r="KH103" i="1"/>
  <c r="KH253" i="1"/>
  <c r="KH257" i="1"/>
  <c r="KH258" i="1"/>
  <c r="KH259" i="1"/>
  <c r="KH261" i="1"/>
  <c r="KH262" i="1"/>
  <c r="KH264" i="1"/>
  <c r="KH267" i="1"/>
  <c r="KH268" i="1"/>
  <c r="KH269" i="1"/>
  <c r="KH270" i="1"/>
  <c r="KH271" i="1"/>
  <c r="KH272" i="1"/>
  <c r="KH273" i="1"/>
  <c r="KH274" i="1"/>
  <c r="KH275" i="1"/>
  <c r="KH21" i="1"/>
  <c r="KH276" i="1"/>
  <c r="KH278" i="1"/>
  <c r="KH279" i="1"/>
  <c r="KH280" i="1"/>
  <c r="KH281" i="1"/>
  <c r="KH282" i="1"/>
  <c r="KH283" i="1"/>
  <c r="KH284" i="1"/>
  <c r="KH285" i="1"/>
  <c r="KH286" i="1"/>
  <c r="KH287" i="1"/>
  <c r="KH288" i="1"/>
  <c r="KH289" i="1"/>
  <c r="KH290" i="1"/>
  <c r="KH291" i="1"/>
  <c r="KH293" i="1"/>
  <c r="KH294" i="1"/>
  <c r="KH295" i="1"/>
  <c r="KH227" i="1"/>
  <c r="KH220" i="1"/>
  <c r="KH298" i="1"/>
  <c r="KH300" i="1"/>
  <c r="KH301" i="1"/>
  <c r="KH303" i="1"/>
  <c r="KH304" i="1"/>
  <c r="KH305" i="1"/>
  <c r="KH306" i="1"/>
  <c r="KH307" i="1"/>
  <c r="KH308" i="1"/>
  <c r="KH310" i="1"/>
  <c r="KH311" i="1"/>
  <c r="KH312" i="1"/>
  <c r="KH313" i="1"/>
  <c r="KH315" i="1"/>
  <c r="KH316" i="1"/>
  <c r="KH292" i="1"/>
  <c r="KH317" i="1"/>
  <c r="KH318" i="1"/>
  <c r="KH319" i="1"/>
  <c r="KH320" i="1"/>
  <c r="KH321" i="1"/>
  <c r="KH322" i="1"/>
  <c r="KH323" i="1"/>
  <c r="KH325" i="1"/>
  <c r="KH326" i="1"/>
  <c r="KH327" i="1"/>
  <c r="KH328" i="1"/>
  <c r="KH201" i="1"/>
  <c r="HP176" i="1" l="1"/>
  <c r="HR176" i="1"/>
  <c r="HQ176" i="1"/>
  <c r="LY248" i="1"/>
  <c r="LX248" i="1"/>
  <c r="LY61" i="1"/>
  <c r="LX61" i="1"/>
  <c r="LY169" i="1"/>
  <c r="LX169" i="1"/>
  <c r="LY144" i="1"/>
  <c r="LX144" i="1"/>
  <c r="LY299" i="1"/>
  <c r="LX299" i="1"/>
  <c r="LY42" i="1"/>
  <c r="LX42" i="1"/>
  <c r="LY250" i="1"/>
  <c r="LX250" i="1"/>
  <c r="JD341" i="1"/>
  <c r="JD343" i="1"/>
  <c r="JD345" i="1"/>
  <c r="JD342" i="1"/>
  <c r="LY187" i="1"/>
  <c r="LX187" i="1"/>
  <c r="MD343" i="1"/>
  <c r="MD341" i="1"/>
  <c r="MD345" i="1"/>
  <c r="MD342" i="1"/>
  <c r="LY223" i="1"/>
  <c r="LX223" i="1"/>
  <c r="LY176" i="1"/>
  <c r="LX176" i="1"/>
  <c r="HG334" i="1"/>
  <c r="HG335" i="1"/>
  <c r="LY277" i="1"/>
  <c r="LX277" i="1"/>
  <c r="LY104" i="1"/>
  <c r="LX104" i="1"/>
  <c r="HO250" i="1"/>
  <c r="HP250" i="1"/>
  <c r="LY260" i="1"/>
  <c r="LX260" i="1"/>
  <c r="HN176" i="1"/>
  <c r="HO176" i="1"/>
  <c r="JO250" i="1"/>
  <c r="HQ250" i="1"/>
  <c r="LY97" i="1"/>
  <c r="LX97" i="1"/>
  <c r="JP250" i="1"/>
  <c r="HR250" i="1"/>
  <c r="LY17" i="1"/>
  <c r="LX17" i="1"/>
  <c r="IE343" i="1"/>
  <c r="IE342" i="1"/>
  <c r="IE341" i="1"/>
  <c r="IE345" i="1"/>
  <c r="LY314" i="1"/>
  <c r="LX314" i="1"/>
  <c r="FA347" i="1"/>
  <c r="FA344" i="1"/>
  <c r="FA346" i="1" s="1"/>
  <c r="EZ348" i="1"/>
  <c r="HF341" i="1"/>
  <c r="HF343" i="1"/>
  <c r="HF342" i="1"/>
  <c r="HF345" i="1"/>
  <c r="KX214" i="1"/>
  <c r="KX94" i="1"/>
  <c r="KX325" i="1"/>
  <c r="KX311" i="1"/>
  <c r="KX295" i="1"/>
  <c r="KX281" i="1"/>
  <c r="KX267" i="1"/>
  <c r="KX247" i="1"/>
  <c r="KX231" i="1"/>
  <c r="KX213" i="1"/>
  <c r="KX56" i="1"/>
  <c r="KX206" i="1"/>
  <c r="KX165" i="1"/>
  <c r="KX149" i="1"/>
  <c r="KX134" i="1"/>
  <c r="KX115" i="1"/>
  <c r="KX93" i="1"/>
  <c r="KX80" i="1"/>
  <c r="KX63" i="1"/>
  <c r="KX47" i="1"/>
  <c r="KX35" i="1"/>
  <c r="KX14" i="1"/>
  <c r="KY277" i="1"/>
  <c r="KX277" i="1"/>
  <c r="KY250" i="1"/>
  <c r="KX250" i="1"/>
  <c r="KX230" i="1"/>
  <c r="KX212" i="1"/>
  <c r="KX195" i="1"/>
  <c r="KX181" i="1"/>
  <c r="KX164" i="1"/>
  <c r="KX148" i="1"/>
  <c r="KX132" i="1"/>
  <c r="KX110" i="1"/>
  <c r="KX91" i="1"/>
  <c r="KX79" i="1"/>
  <c r="KX62" i="1"/>
  <c r="KX46" i="1"/>
  <c r="KX34" i="1"/>
  <c r="KX12" i="1"/>
  <c r="KY299" i="1"/>
  <c r="KX299" i="1"/>
  <c r="KX268" i="1"/>
  <c r="KX150" i="1"/>
  <c r="KX36" i="1"/>
  <c r="KY314" i="1"/>
  <c r="KX314" i="1"/>
  <c r="KX244" i="1"/>
  <c r="KX322" i="1"/>
  <c r="KX308" i="1"/>
  <c r="KX293" i="1"/>
  <c r="KX278" i="1"/>
  <c r="KX262" i="1"/>
  <c r="KX242" i="1"/>
  <c r="KX229" i="1"/>
  <c r="KX211" i="1"/>
  <c r="KX194" i="1"/>
  <c r="KX180" i="1"/>
  <c r="KX163" i="1"/>
  <c r="KX147" i="1"/>
  <c r="KX131" i="1"/>
  <c r="KX109" i="1"/>
  <c r="KX90" i="1"/>
  <c r="KX78" i="1"/>
  <c r="KX59" i="1"/>
  <c r="KX45" i="1"/>
  <c r="KX33" i="1"/>
  <c r="KX11" i="1"/>
  <c r="KX232" i="1"/>
  <c r="KX137" i="1"/>
  <c r="KX15" i="1"/>
  <c r="KX264" i="1"/>
  <c r="KX321" i="1"/>
  <c r="KY307" i="1"/>
  <c r="KX307" i="1"/>
  <c r="KX291" i="1"/>
  <c r="KX276" i="1"/>
  <c r="KX261" i="1"/>
  <c r="KX241" i="1"/>
  <c r="KX228" i="1"/>
  <c r="KX210" i="1"/>
  <c r="KX192" i="1"/>
  <c r="KX179" i="1"/>
  <c r="KX162" i="1"/>
  <c r="KX146" i="1"/>
  <c r="KX128" i="1"/>
  <c r="KX108" i="1"/>
  <c r="KX89" i="1"/>
  <c r="KX77" i="1"/>
  <c r="KX58" i="1"/>
  <c r="KX68" i="1"/>
  <c r="KX32" i="1"/>
  <c r="KX10" i="1"/>
  <c r="KY97" i="1"/>
  <c r="KX97" i="1"/>
  <c r="KY17" i="1"/>
  <c r="KX17" i="1"/>
  <c r="KX196" i="1"/>
  <c r="KX81" i="1"/>
  <c r="KX323" i="1"/>
  <c r="KX279" i="1"/>
  <c r="KX320" i="1"/>
  <c r="KX306" i="1"/>
  <c r="KX290" i="1"/>
  <c r="KX275" i="1"/>
  <c r="KX259" i="1"/>
  <c r="KX240" i="1"/>
  <c r="KX226" i="1"/>
  <c r="KX296" i="1"/>
  <c r="KX190" i="1"/>
  <c r="KX178" i="1"/>
  <c r="KX161" i="1"/>
  <c r="KX145" i="1"/>
  <c r="KX127" i="1"/>
  <c r="KX107" i="1"/>
  <c r="KX88" i="1"/>
  <c r="KX76" i="1"/>
  <c r="KX57" i="1"/>
  <c r="KX44" i="1"/>
  <c r="KX31" i="1"/>
  <c r="KX9" i="1"/>
  <c r="KY169" i="1"/>
  <c r="KX169" i="1"/>
  <c r="KX64" i="1"/>
  <c r="KX310" i="1"/>
  <c r="KX294" i="1"/>
  <c r="KX319" i="1"/>
  <c r="KX305" i="1"/>
  <c r="KX289" i="1"/>
  <c r="KX274" i="1"/>
  <c r="KX258" i="1"/>
  <c r="KX239" i="1"/>
  <c r="KX225" i="1"/>
  <c r="KX207" i="1"/>
  <c r="KX189" i="1"/>
  <c r="KX175" i="1"/>
  <c r="KX158" i="1"/>
  <c r="KX143" i="1"/>
  <c r="KX126" i="1"/>
  <c r="KX106" i="1"/>
  <c r="KX87" i="1"/>
  <c r="KX75" i="1"/>
  <c r="KX55" i="1"/>
  <c r="KX114" i="1"/>
  <c r="KX30" i="1"/>
  <c r="KX8" i="1"/>
  <c r="KX249" i="1"/>
  <c r="KX238" i="1"/>
  <c r="KX125" i="1"/>
  <c r="KX28" i="1"/>
  <c r="KX227" i="1"/>
  <c r="KX304" i="1"/>
  <c r="KX204" i="1"/>
  <c r="KX142" i="1"/>
  <c r="KX53" i="1"/>
  <c r="KY104" i="1"/>
  <c r="KX104" i="1"/>
  <c r="KX292" i="1"/>
  <c r="KX303" i="1"/>
  <c r="KX287" i="1"/>
  <c r="KX272" i="1"/>
  <c r="KX253" i="1"/>
  <c r="KX237" i="1"/>
  <c r="KX221" i="1"/>
  <c r="KX203" i="1"/>
  <c r="KX186" i="1"/>
  <c r="KX173" i="1"/>
  <c r="KX156" i="1"/>
  <c r="KX141" i="1"/>
  <c r="KX123" i="1"/>
  <c r="KX100" i="1"/>
  <c r="KX85" i="1"/>
  <c r="KX70" i="1"/>
  <c r="KX52" i="1"/>
  <c r="KX40" i="1"/>
  <c r="KX25" i="1"/>
  <c r="KX5" i="1"/>
  <c r="KX312" i="1"/>
  <c r="KX182" i="1"/>
  <c r="KX48" i="1"/>
  <c r="KX273" i="1"/>
  <c r="KX174" i="1"/>
  <c r="KX86" i="1"/>
  <c r="KX7" i="1"/>
  <c r="KY260" i="1"/>
  <c r="KX260" i="1"/>
  <c r="KX316" i="1"/>
  <c r="KX301" i="1"/>
  <c r="KX286" i="1"/>
  <c r="KX271" i="1"/>
  <c r="KX103" i="1"/>
  <c r="KX235" i="1"/>
  <c r="KX219" i="1"/>
  <c r="KX199" i="1"/>
  <c r="KX185" i="1"/>
  <c r="KX170" i="1"/>
  <c r="KX155" i="1"/>
  <c r="KX140" i="1"/>
  <c r="KX122" i="1"/>
  <c r="KX99" i="1"/>
  <c r="KX84" i="1"/>
  <c r="KX67" i="1"/>
  <c r="KX51" i="1"/>
  <c r="KX129" i="1"/>
  <c r="KX22" i="1"/>
  <c r="KX3" i="1"/>
  <c r="KY61" i="1"/>
  <c r="KX61" i="1"/>
  <c r="KY144" i="1"/>
  <c r="KX144" i="1"/>
  <c r="KX282" i="1"/>
  <c r="KX116" i="1"/>
  <c r="KX318" i="1"/>
  <c r="KX257" i="1"/>
  <c r="KX224" i="1"/>
  <c r="KX73" i="1"/>
  <c r="KX102" i="1"/>
  <c r="KX41" i="1"/>
  <c r="KX201" i="1"/>
  <c r="KX315" i="1"/>
  <c r="KX300" i="1"/>
  <c r="KX285" i="1"/>
  <c r="KX270" i="1"/>
  <c r="KX252" i="1"/>
  <c r="KX234" i="1"/>
  <c r="KX218" i="1"/>
  <c r="KX198" i="1"/>
  <c r="KX184" i="1"/>
  <c r="KX171" i="1"/>
  <c r="KX153" i="1"/>
  <c r="KX139" i="1"/>
  <c r="KX118" i="1"/>
  <c r="KX96" i="1"/>
  <c r="KX83" i="1"/>
  <c r="KX66" i="1"/>
  <c r="KX50" i="1"/>
  <c r="KX38" i="1"/>
  <c r="KX20" i="1"/>
  <c r="KX2" i="1"/>
  <c r="KY176" i="1"/>
  <c r="KX176" i="1"/>
  <c r="KX326" i="1"/>
  <c r="KX167" i="1"/>
  <c r="KX288" i="1"/>
  <c r="KX188" i="1"/>
  <c r="KX72" i="1"/>
  <c r="KY223" i="1"/>
  <c r="KX223" i="1"/>
  <c r="KX328" i="1"/>
  <c r="KX313" i="1"/>
  <c r="KX220" i="1"/>
  <c r="KX283" i="1"/>
  <c r="KX269" i="1"/>
  <c r="KX251" i="1"/>
  <c r="KX233" i="1"/>
  <c r="KX215" i="1"/>
  <c r="KX197" i="1"/>
  <c r="KX183" i="1"/>
  <c r="KX168" i="1"/>
  <c r="KX152" i="1"/>
  <c r="KX138" i="1"/>
  <c r="KX117" i="1"/>
  <c r="KX95" i="1"/>
  <c r="KX82" i="1"/>
  <c r="KX65" i="1"/>
  <c r="KX49" i="1"/>
  <c r="KX37" i="1"/>
  <c r="KX18" i="1"/>
  <c r="KY187" i="1"/>
  <c r="KX187" i="1"/>
  <c r="JY97" i="1"/>
  <c r="JX97" i="1"/>
  <c r="JY17" i="1"/>
  <c r="JX17" i="1"/>
  <c r="JX93" i="1"/>
  <c r="JX323" i="1"/>
  <c r="JX311" i="1"/>
  <c r="JX227" i="1"/>
  <c r="JX283" i="1"/>
  <c r="JX271" i="1"/>
  <c r="JX103" i="1"/>
  <c r="JX237" i="1"/>
  <c r="JX221" i="1"/>
  <c r="JX204" i="1"/>
  <c r="JX188" i="1"/>
  <c r="JX174" i="1"/>
  <c r="JX158" i="1"/>
  <c r="JX146" i="1"/>
  <c r="JX128" i="1"/>
  <c r="JX115" i="1"/>
  <c r="JX95" i="1"/>
  <c r="JX82" i="1"/>
  <c r="JX66" i="1"/>
  <c r="JX52" i="1"/>
  <c r="JX40" i="1"/>
  <c r="JX28" i="1"/>
  <c r="JX9" i="1"/>
  <c r="JX322" i="1"/>
  <c r="JX310" i="1"/>
  <c r="JX295" i="1"/>
  <c r="JX282" i="1"/>
  <c r="JX270" i="1"/>
  <c r="JX252" i="1"/>
  <c r="JX235" i="1"/>
  <c r="JX219" i="1"/>
  <c r="JX203" i="1"/>
  <c r="JX186" i="1"/>
  <c r="JX173" i="1"/>
  <c r="JX73" i="1"/>
  <c r="JX145" i="1"/>
  <c r="JX127" i="1"/>
  <c r="JX111" i="1"/>
  <c r="JX94" i="1"/>
  <c r="JX81" i="1"/>
  <c r="JX65" i="1"/>
  <c r="JX51" i="1"/>
  <c r="JX39" i="1"/>
  <c r="JX25" i="1"/>
  <c r="JX8" i="1"/>
  <c r="JY277" i="1"/>
  <c r="JX277" i="1"/>
  <c r="JY169" i="1"/>
  <c r="JX169" i="1"/>
  <c r="JX281" i="1"/>
  <c r="JX199" i="1"/>
  <c r="JX64" i="1"/>
  <c r="JX321" i="1"/>
  <c r="JX170" i="1"/>
  <c r="JX7" i="1"/>
  <c r="JX320" i="1"/>
  <c r="JX307" i="1"/>
  <c r="JX293" i="1"/>
  <c r="JX280" i="1"/>
  <c r="JX268" i="1"/>
  <c r="JX249" i="1"/>
  <c r="JX233" i="1"/>
  <c r="JX215" i="1"/>
  <c r="JX198" i="1"/>
  <c r="JX184" i="1"/>
  <c r="JX171" i="1"/>
  <c r="JX156" i="1"/>
  <c r="JX142" i="1"/>
  <c r="JX125" i="1"/>
  <c r="JX109" i="1"/>
  <c r="JX91" i="1"/>
  <c r="JX79" i="1"/>
  <c r="JX63" i="1"/>
  <c r="JX49" i="1"/>
  <c r="JX38" i="1"/>
  <c r="JX22" i="1"/>
  <c r="JX6" i="1"/>
  <c r="JY104" i="1"/>
  <c r="JX104" i="1"/>
  <c r="JY223" i="1"/>
  <c r="JX223" i="1"/>
  <c r="JX185" i="1"/>
  <c r="JX129" i="1"/>
  <c r="JX319" i="1"/>
  <c r="JX306" i="1"/>
  <c r="JX291" i="1"/>
  <c r="JX279" i="1"/>
  <c r="JX267" i="1"/>
  <c r="JX247" i="1"/>
  <c r="JX232" i="1"/>
  <c r="JX214" i="1"/>
  <c r="JX197" i="1"/>
  <c r="JX183" i="1"/>
  <c r="JX168" i="1"/>
  <c r="JX155" i="1"/>
  <c r="JX141" i="1"/>
  <c r="JX124" i="1"/>
  <c r="JX108" i="1"/>
  <c r="JX90" i="1"/>
  <c r="JX78" i="1"/>
  <c r="JX62" i="1"/>
  <c r="JX48" i="1"/>
  <c r="JX37" i="1"/>
  <c r="JX20" i="1"/>
  <c r="JX5" i="1"/>
  <c r="JY260" i="1"/>
  <c r="JX260" i="1"/>
  <c r="JX269" i="1"/>
  <c r="JX110" i="1"/>
  <c r="JX318" i="1"/>
  <c r="JX305" i="1"/>
  <c r="JX290" i="1"/>
  <c r="JX278" i="1"/>
  <c r="JX264" i="1"/>
  <c r="JX245" i="1"/>
  <c r="JX231" i="1"/>
  <c r="JX213" i="1"/>
  <c r="JX196" i="1"/>
  <c r="JX182" i="1"/>
  <c r="JX167" i="1"/>
  <c r="JX153" i="1"/>
  <c r="JX140" i="1"/>
  <c r="JX123" i="1"/>
  <c r="JX107" i="1"/>
  <c r="JX89" i="1"/>
  <c r="JX77" i="1"/>
  <c r="JX60" i="1"/>
  <c r="JX47" i="1"/>
  <c r="JX36" i="1"/>
  <c r="JX18" i="1"/>
  <c r="JX4" i="1"/>
  <c r="JY61" i="1"/>
  <c r="JX61" i="1"/>
  <c r="JY144" i="1"/>
  <c r="JX144" i="1"/>
  <c r="JX294" i="1"/>
  <c r="JX218" i="1"/>
  <c r="JX126" i="1"/>
  <c r="JX24" i="1"/>
  <c r="JX244" i="1"/>
  <c r="JX152" i="1"/>
  <c r="JX88" i="1"/>
  <c r="JX76" i="1"/>
  <c r="JX59" i="1"/>
  <c r="JX46" i="1"/>
  <c r="JX35" i="1"/>
  <c r="JX16" i="1"/>
  <c r="JX3" i="1"/>
  <c r="JY176" i="1"/>
  <c r="JX176" i="1"/>
  <c r="JX308" i="1"/>
  <c r="JX234" i="1"/>
  <c r="JX143" i="1"/>
  <c r="JX50" i="1"/>
  <c r="JX304" i="1"/>
  <c r="JX165" i="1"/>
  <c r="JX242" i="1"/>
  <c r="JX120" i="1"/>
  <c r="JX34" i="1"/>
  <c r="JY42" i="1"/>
  <c r="JX42" i="1"/>
  <c r="JY187" i="1"/>
  <c r="JX187" i="1"/>
  <c r="JX251" i="1"/>
  <c r="JX157" i="1"/>
  <c r="JX80" i="1"/>
  <c r="JX317" i="1"/>
  <c r="JX206" i="1"/>
  <c r="JX301" i="1"/>
  <c r="JY314" i="1"/>
  <c r="JX314" i="1"/>
  <c r="JX276" i="1"/>
  <c r="JX56" i="1"/>
  <c r="JX106" i="1"/>
  <c r="JX303" i="1"/>
  <c r="JX21" i="1"/>
  <c r="JX229" i="1"/>
  <c r="JX195" i="1"/>
  <c r="JX164" i="1"/>
  <c r="JX102" i="1"/>
  <c r="JX58" i="1"/>
  <c r="JX328" i="1"/>
  <c r="JX275" i="1"/>
  <c r="JX228" i="1"/>
  <c r="JX194" i="1"/>
  <c r="JX163" i="1"/>
  <c r="JX137" i="1"/>
  <c r="JX100" i="1"/>
  <c r="JX72" i="1"/>
  <c r="JX33" i="1"/>
  <c r="JX327" i="1"/>
  <c r="JX315" i="1"/>
  <c r="JX300" i="1"/>
  <c r="JX286" i="1"/>
  <c r="JX274" i="1"/>
  <c r="JX258" i="1"/>
  <c r="JX240" i="1"/>
  <c r="JX226" i="1"/>
  <c r="JX209" i="1"/>
  <c r="JX192" i="1"/>
  <c r="JX179" i="1"/>
  <c r="JX162" i="1"/>
  <c r="JX149" i="1"/>
  <c r="JX134" i="1"/>
  <c r="JX118" i="1"/>
  <c r="JX99" i="1"/>
  <c r="JX85" i="1"/>
  <c r="JX70" i="1"/>
  <c r="JX55" i="1"/>
  <c r="JX44" i="1"/>
  <c r="JX32" i="1"/>
  <c r="JX12" i="1"/>
  <c r="JY250" i="1"/>
  <c r="JX250" i="1"/>
  <c r="JX262" i="1"/>
  <c r="JX212" i="1"/>
  <c r="JX122" i="1"/>
  <c r="JX292" i="1"/>
  <c r="JX261" i="1"/>
  <c r="JX181" i="1"/>
  <c r="JX138" i="1"/>
  <c r="JX87" i="1"/>
  <c r="JX45" i="1"/>
  <c r="JX287" i="1"/>
  <c r="JX241" i="1"/>
  <c r="JX210" i="1"/>
  <c r="JX180" i="1"/>
  <c r="JX150" i="1"/>
  <c r="JX119" i="1"/>
  <c r="JX86" i="1"/>
  <c r="JX57" i="1"/>
  <c r="JX68" i="1"/>
  <c r="JX14" i="1"/>
  <c r="JX326" i="1"/>
  <c r="JX313" i="1"/>
  <c r="JX298" i="1"/>
  <c r="JX285" i="1"/>
  <c r="JX273" i="1"/>
  <c r="JX257" i="1"/>
  <c r="JX239" i="1"/>
  <c r="JX225" i="1"/>
  <c r="JX296" i="1"/>
  <c r="JX190" i="1"/>
  <c r="JX178" i="1"/>
  <c r="JX161" i="1"/>
  <c r="JX148" i="1"/>
  <c r="JX132" i="1"/>
  <c r="JX117" i="1"/>
  <c r="JX98" i="1"/>
  <c r="JX84" i="1"/>
  <c r="JX69" i="1"/>
  <c r="JX54" i="1"/>
  <c r="JX114" i="1"/>
  <c r="JX31" i="1"/>
  <c r="JX11" i="1"/>
  <c r="JX289" i="1"/>
  <c r="JX230" i="1"/>
  <c r="JX139" i="1"/>
  <c r="JX201" i="1"/>
  <c r="JX288" i="1"/>
  <c r="JX211" i="1"/>
  <c r="JX151" i="1"/>
  <c r="JX75" i="1"/>
  <c r="JX15" i="1"/>
  <c r="JX316" i="1"/>
  <c r="JX259" i="1"/>
  <c r="JX325" i="1"/>
  <c r="JX312" i="1"/>
  <c r="JX220" i="1"/>
  <c r="JX284" i="1"/>
  <c r="JX272" i="1"/>
  <c r="JX253" i="1"/>
  <c r="JX238" i="1"/>
  <c r="JX224" i="1"/>
  <c r="JX207" i="1"/>
  <c r="JX189" i="1"/>
  <c r="JX175" i="1"/>
  <c r="JX159" i="1"/>
  <c r="JX147" i="1"/>
  <c r="JX131" i="1"/>
  <c r="JX116" i="1"/>
  <c r="JX96" i="1"/>
  <c r="JX83" i="1"/>
  <c r="JX67" i="1"/>
  <c r="JX53" i="1"/>
  <c r="JX41" i="1"/>
  <c r="JX30" i="1"/>
  <c r="JX10" i="1"/>
  <c r="JY248" i="1"/>
  <c r="JX248" i="1"/>
  <c r="JY299" i="1"/>
  <c r="JX299" i="1"/>
  <c r="GZ187" i="1"/>
  <c r="HA250" i="1"/>
  <c r="GZ17" i="1"/>
  <c r="HA104" i="1"/>
  <c r="HA187" i="1"/>
  <c r="HA260" i="1"/>
  <c r="GZ299" i="1"/>
  <c r="HA277" i="1"/>
  <c r="HA42" i="1"/>
  <c r="HA314" i="1"/>
  <c r="HA176" i="1"/>
  <c r="HA61" i="1"/>
  <c r="HA223" i="1"/>
  <c r="HA169" i="1"/>
  <c r="GZ250" i="1"/>
  <c r="GZ144" i="1"/>
  <c r="HD223" i="1"/>
  <c r="GZ223" i="1"/>
  <c r="GY17" i="1"/>
  <c r="HD169" i="1"/>
  <c r="GZ169" i="1"/>
  <c r="HD61" i="1"/>
  <c r="GZ61" i="1"/>
  <c r="HA17" i="1"/>
  <c r="HA299" i="1"/>
  <c r="GY187" i="1"/>
  <c r="HA144" i="1"/>
  <c r="GZ104" i="1"/>
  <c r="GY223" i="1"/>
  <c r="HD277" i="1"/>
  <c r="GZ277" i="1"/>
  <c r="HD97" i="1"/>
  <c r="GZ97" i="1"/>
  <c r="HD248" i="1"/>
  <c r="GZ248" i="1"/>
  <c r="GY104" i="1"/>
  <c r="HD260" i="1"/>
  <c r="GZ260" i="1"/>
  <c r="GZ42" i="1"/>
  <c r="HA97" i="1"/>
  <c r="HD314" i="1"/>
  <c r="GZ314" i="1"/>
  <c r="GZ176" i="1"/>
  <c r="HA248" i="1"/>
  <c r="GY299" i="1"/>
  <c r="GY260" i="1"/>
  <c r="GY144" i="1"/>
  <c r="GY97" i="1"/>
  <c r="JO176" i="1"/>
  <c r="MB277" i="1"/>
  <c r="MB61" i="1"/>
  <c r="MB42" i="1"/>
  <c r="MB144" i="1"/>
  <c r="MB299" i="1"/>
  <c r="EA344" i="1"/>
  <c r="EA346" i="1" s="1"/>
  <c r="DZ349" i="1" s="1"/>
  <c r="EA347" i="1"/>
  <c r="MB17" i="1"/>
  <c r="MB248" i="1"/>
  <c r="MB97" i="1"/>
  <c r="MB104" i="1"/>
  <c r="MB187" i="1"/>
  <c r="CA344" i="1"/>
  <c r="CA346" i="1" s="1"/>
  <c r="BZ349" i="1" s="1"/>
  <c r="CA347" i="1"/>
  <c r="LB260" i="1"/>
  <c r="KB260" i="1"/>
  <c r="KB104" i="1"/>
  <c r="KB169" i="1"/>
  <c r="KB248" i="1"/>
  <c r="KB144" i="1"/>
  <c r="KB17" i="1"/>
  <c r="KB187" i="1"/>
  <c r="KB314" i="1"/>
  <c r="KB97" i="1"/>
  <c r="KB223" i="1"/>
  <c r="KB277" i="1"/>
  <c r="KB250" i="1"/>
  <c r="KB61" i="1"/>
  <c r="KB299" i="1"/>
  <c r="IW299" i="1"/>
  <c r="IW277" i="1"/>
  <c r="JB17" i="1"/>
  <c r="IW260" i="1"/>
  <c r="IW248" i="1"/>
  <c r="IW223" i="1"/>
  <c r="JB42" i="1"/>
  <c r="JB187" i="1"/>
  <c r="JB97" i="1"/>
  <c r="IW61" i="1"/>
  <c r="IW250" i="1"/>
  <c r="JB314" i="1"/>
  <c r="IW144" i="1"/>
  <c r="IW104" i="1"/>
  <c r="IW176" i="1"/>
  <c r="JB169" i="1"/>
  <c r="IC187" i="1"/>
  <c r="IC277" i="1"/>
  <c r="IC176" i="1"/>
  <c r="IC250" i="1"/>
  <c r="IC260" i="1"/>
  <c r="IC314" i="1"/>
  <c r="IC299" i="1"/>
  <c r="HD250" i="1"/>
  <c r="HD104" i="1"/>
  <c r="HD299" i="1"/>
  <c r="HD176" i="1"/>
  <c r="HD17" i="1"/>
  <c r="HD42" i="1"/>
  <c r="HD187" i="1"/>
  <c r="HD144" i="1"/>
  <c r="JC260" i="1"/>
  <c r="KC299" i="1"/>
  <c r="JC299" i="1"/>
  <c r="MC299" i="1"/>
  <c r="JC17" i="1"/>
  <c r="KC187" i="1"/>
  <c r="LC223" i="1"/>
  <c r="MC248" i="1"/>
  <c r="MC277" i="1"/>
  <c r="MC42" i="1"/>
  <c r="MC169" i="1"/>
  <c r="JC314" i="1"/>
  <c r="KC104" i="1"/>
  <c r="MC176" i="1"/>
  <c r="LC250" i="1"/>
  <c r="MC144" i="1"/>
  <c r="MC104" i="1"/>
  <c r="MC187" i="1"/>
  <c r="KC61" i="1"/>
  <c r="LC97" i="1"/>
  <c r="MC250" i="1"/>
  <c r="MC223" i="1"/>
  <c r="LC42" i="1"/>
  <c r="MC61" i="1"/>
  <c r="JC97" i="1"/>
  <c r="ID169" i="1"/>
  <c r="MC314" i="1"/>
  <c r="MC17" i="1"/>
  <c r="MC260" i="1"/>
  <c r="LC61" i="1"/>
  <c r="MC97" i="1"/>
  <c r="LC314" i="1"/>
  <c r="LC17" i="1"/>
  <c r="LC260" i="1"/>
  <c r="LC104" i="1"/>
  <c r="LC187" i="1"/>
  <c r="LC299" i="1"/>
  <c r="LC277" i="1"/>
  <c r="LC169" i="1"/>
  <c r="LC176" i="1"/>
  <c r="LC144" i="1"/>
  <c r="LC248" i="1"/>
  <c r="KC42" i="1"/>
  <c r="KC169" i="1"/>
  <c r="KC176" i="1"/>
  <c r="KC144" i="1"/>
  <c r="KC248" i="1"/>
  <c r="KC97" i="1"/>
  <c r="KC277" i="1"/>
  <c r="KC314" i="1"/>
  <c r="KC17" i="1"/>
  <c r="KC260" i="1"/>
  <c r="KC250" i="1"/>
  <c r="KC223" i="1"/>
  <c r="HE144" i="1"/>
  <c r="JC223" i="1"/>
  <c r="HE248" i="1"/>
  <c r="JC169" i="1"/>
  <c r="JC144" i="1"/>
  <c r="JC248" i="1"/>
  <c r="HE250" i="1"/>
  <c r="ID144" i="1"/>
  <c r="ID248" i="1"/>
  <c r="JC61" i="1"/>
  <c r="JC250" i="1"/>
  <c r="JC104" i="1"/>
  <c r="JC176" i="1"/>
  <c r="JC187" i="1"/>
  <c r="HE42" i="1"/>
  <c r="ID314" i="1"/>
  <c r="ID260" i="1"/>
  <c r="JC277" i="1"/>
  <c r="JC42" i="1"/>
  <c r="ID176" i="1"/>
  <c r="ID187" i="1"/>
  <c r="ID299" i="1"/>
  <c r="ID223" i="1"/>
  <c r="HE104" i="1"/>
  <c r="HE187" i="1"/>
  <c r="HE314" i="1"/>
  <c r="HE17" i="1"/>
  <c r="ID277" i="1"/>
  <c r="ID250" i="1"/>
  <c r="HE169" i="1"/>
  <c r="HE277" i="1"/>
  <c r="HE97" i="1"/>
  <c r="HE260" i="1"/>
  <c r="HE299" i="1"/>
  <c r="HE223" i="1"/>
  <c r="HE61" i="1"/>
  <c r="HE176" i="1"/>
  <c r="IY299" i="1"/>
  <c r="IX299" i="1"/>
  <c r="IY260" i="1"/>
  <c r="IX260" i="1"/>
  <c r="IX248" i="1"/>
  <c r="IY248" i="1"/>
  <c r="IX223" i="1"/>
  <c r="IY223" i="1"/>
  <c r="IY187" i="1"/>
  <c r="IX187" i="1"/>
  <c r="IY17" i="1"/>
  <c r="IX144" i="1"/>
  <c r="IX17" i="1"/>
  <c r="IY144" i="1"/>
  <c r="IX250" i="1"/>
  <c r="IX176" i="1"/>
  <c r="IY42" i="1"/>
  <c r="IY250" i="1"/>
  <c r="IY61" i="1"/>
  <c r="IY314" i="1"/>
  <c r="IX104" i="1"/>
  <c r="IX97" i="1"/>
  <c r="IY169" i="1"/>
  <c r="JP176" i="1"/>
  <c r="IX61" i="1"/>
  <c r="IY97" i="1"/>
  <c r="IY104" i="1"/>
  <c r="IY176" i="1"/>
  <c r="IX169" i="1"/>
  <c r="IX314" i="1"/>
  <c r="IX42" i="1"/>
  <c r="JM176" i="1"/>
  <c r="JN176" i="1"/>
  <c r="JN250" i="1"/>
  <c r="IX277" i="1"/>
  <c r="IY277" i="1"/>
  <c r="AC23" i="1"/>
  <c r="HS276" i="1"/>
  <c r="HT276" i="1"/>
  <c r="HU276" i="1"/>
  <c r="IJ276" i="1"/>
  <c r="HZ276" i="1" s="1"/>
  <c r="IK276" i="1"/>
  <c r="IL276" i="1"/>
  <c r="IM276" i="1"/>
  <c r="IN276" i="1"/>
  <c r="IO276" i="1"/>
  <c r="IP276" i="1"/>
  <c r="IQ276" i="1"/>
  <c r="IR276" i="1"/>
  <c r="IS276" i="1"/>
  <c r="IT276" i="1"/>
  <c r="JH276" i="1"/>
  <c r="JI276" i="1"/>
  <c r="JJ276" i="1"/>
  <c r="JK276" i="1"/>
  <c r="JL276" i="1"/>
  <c r="JM276" i="1"/>
  <c r="JN276" i="1"/>
  <c r="JO276" i="1"/>
  <c r="JP276" i="1"/>
  <c r="JQ276" i="1"/>
  <c r="JR276" i="1"/>
  <c r="JS276" i="1"/>
  <c r="JT276" i="1"/>
  <c r="KI276" i="1"/>
  <c r="JY276" i="1" s="1"/>
  <c r="KJ276" i="1"/>
  <c r="KK276" i="1"/>
  <c r="KL276" i="1"/>
  <c r="KM276" i="1"/>
  <c r="KN276" i="1"/>
  <c r="KO276" i="1"/>
  <c r="KP276" i="1"/>
  <c r="KQ276" i="1"/>
  <c r="KR276" i="1"/>
  <c r="KS276" i="1"/>
  <c r="KT276" i="1"/>
  <c r="LI276" i="1"/>
  <c r="KY276" i="1" s="1"/>
  <c r="LJ276" i="1"/>
  <c r="LK276" i="1"/>
  <c r="LL276" i="1"/>
  <c r="LM276" i="1"/>
  <c r="LN276" i="1"/>
  <c r="LO276" i="1"/>
  <c r="LP276" i="1"/>
  <c r="LQ276" i="1"/>
  <c r="LR276" i="1"/>
  <c r="LS276" i="1"/>
  <c r="LT276" i="1"/>
  <c r="MH276" i="1"/>
  <c r="MI276" i="1"/>
  <c r="MJ276" i="1"/>
  <c r="MK276" i="1"/>
  <c r="ML276" i="1"/>
  <c r="MM276" i="1"/>
  <c r="MN276" i="1"/>
  <c r="MO276" i="1"/>
  <c r="MP276" i="1"/>
  <c r="MQ276" i="1"/>
  <c r="MR276" i="1"/>
  <c r="MS276" i="1"/>
  <c r="MT276" i="1"/>
  <c r="HS249" i="1"/>
  <c r="HT249" i="1"/>
  <c r="HU249" i="1"/>
  <c r="IJ249" i="1"/>
  <c r="HZ249" i="1" s="1"/>
  <c r="IK249" i="1"/>
  <c r="IL249" i="1"/>
  <c r="IM249" i="1"/>
  <c r="IN249" i="1"/>
  <c r="IO249" i="1"/>
  <c r="IP249" i="1"/>
  <c r="IQ249" i="1"/>
  <c r="IR249" i="1"/>
  <c r="IS249" i="1"/>
  <c r="IT249" i="1"/>
  <c r="JH249" i="1"/>
  <c r="JI249" i="1"/>
  <c r="JJ249" i="1"/>
  <c r="JK249" i="1"/>
  <c r="JL249" i="1"/>
  <c r="JM249" i="1"/>
  <c r="JN249" i="1"/>
  <c r="JO249" i="1"/>
  <c r="JP249" i="1"/>
  <c r="JQ249" i="1"/>
  <c r="JR249" i="1"/>
  <c r="JS249" i="1"/>
  <c r="JT249" i="1"/>
  <c r="KI249" i="1"/>
  <c r="JY249" i="1" s="1"/>
  <c r="KJ249" i="1"/>
  <c r="KK249" i="1"/>
  <c r="KL249" i="1"/>
  <c r="KM249" i="1"/>
  <c r="KN249" i="1"/>
  <c r="KO249" i="1"/>
  <c r="KP249" i="1"/>
  <c r="KQ249" i="1"/>
  <c r="KR249" i="1"/>
  <c r="KS249" i="1"/>
  <c r="KT249" i="1"/>
  <c r="LI249" i="1"/>
  <c r="KY249" i="1" s="1"/>
  <c r="LJ249" i="1"/>
  <c r="LK249" i="1"/>
  <c r="LL249" i="1"/>
  <c r="LM249" i="1"/>
  <c r="LN249" i="1"/>
  <c r="LO249" i="1"/>
  <c r="LP249" i="1"/>
  <c r="LQ249" i="1"/>
  <c r="LR249" i="1"/>
  <c r="LS249" i="1"/>
  <c r="LT249" i="1"/>
  <c r="MH249" i="1"/>
  <c r="MI249" i="1"/>
  <c r="MJ249" i="1"/>
  <c r="MK249" i="1"/>
  <c r="ML249" i="1"/>
  <c r="MM249" i="1"/>
  <c r="MN249" i="1"/>
  <c r="MO249" i="1"/>
  <c r="MP249" i="1"/>
  <c r="MQ249" i="1"/>
  <c r="MR249" i="1"/>
  <c r="MS249" i="1"/>
  <c r="MT249" i="1"/>
  <c r="HS178" i="1"/>
  <c r="HT178" i="1"/>
  <c r="HU178" i="1"/>
  <c r="IJ178" i="1"/>
  <c r="HZ178" i="1" s="1"/>
  <c r="IK178" i="1"/>
  <c r="IL178" i="1"/>
  <c r="IM178" i="1"/>
  <c r="IN178" i="1"/>
  <c r="IO178" i="1"/>
  <c r="IP178" i="1"/>
  <c r="IQ178" i="1"/>
  <c r="IR178" i="1"/>
  <c r="IS178" i="1"/>
  <c r="IT178" i="1"/>
  <c r="JH178" i="1"/>
  <c r="JI178" i="1"/>
  <c r="JJ178" i="1"/>
  <c r="JK178" i="1"/>
  <c r="JL178" i="1"/>
  <c r="JM178" i="1"/>
  <c r="JN178" i="1"/>
  <c r="JO178" i="1"/>
  <c r="JP178" i="1"/>
  <c r="JQ178" i="1"/>
  <c r="JR178" i="1"/>
  <c r="JS178" i="1"/>
  <c r="JT178" i="1"/>
  <c r="KI178" i="1"/>
  <c r="JY178" i="1" s="1"/>
  <c r="KJ178" i="1"/>
  <c r="KK178" i="1"/>
  <c r="KL178" i="1"/>
  <c r="KM178" i="1"/>
  <c r="KN178" i="1"/>
  <c r="KO178" i="1"/>
  <c r="KP178" i="1"/>
  <c r="KQ178" i="1"/>
  <c r="KR178" i="1"/>
  <c r="KS178" i="1"/>
  <c r="KT178" i="1"/>
  <c r="LI178" i="1"/>
  <c r="KY178" i="1" s="1"/>
  <c r="LJ178" i="1"/>
  <c r="LK178" i="1"/>
  <c r="LL178" i="1"/>
  <c r="LM178" i="1"/>
  <c r="LN178" i="1"/>
  <c r="LO178" i="1"/>
  <c r="LP178" i="1"/>
  <c r="LQ178" i="1"/>
  <c r="LR178" i="1"/>
  <c r="LS178" i="1"/>
  <c r="LT178" i="1"/>
  <c r="MH178" i="1"/>
  <c r="MI178" i="1"/>
  <c r="MJ178" i="1"/>
  <c r="MK178" i="1"/>
  <c r="ML178" i="1"/>
  <c r="MM178" i="1"/>
  <c r="MN178" i="1"/>
  <c r="MO178" i="1"/>
  <c r="MP178" i="1"/>
  <c r="MQ178" i="1"/>
  <c r="MR178" i="1"/>
  <c r="MS178" i="1"/>
  <c r="MT178" i="1"/>
  <c r="HS183" i="1"/>
  <c r="HT183" i="1"/>
  <c r="HU183" i="1"/>
  <c r="IJ183" i="1"/>
  <c r="HZ183" i="1" s="1"/>
  <c r="IK183" i="1"/>
  <c r="IL183" i="1"/>
  <c r="IM183" i="1"/>
  <c r="IN183" i="1"/>
  <c r="IO183" i="1"/>
  <c r="IP183" i="1"/>
  <c r="IQ183" i="1"/>
  <c r="IR183" i="1"/>
  <c r="IS183" i="1"/>
  <c r="IT183" i="1"/>
  <c r="JH183" i="1"/>
  <c r="JI183" i="1"/>
  <c r="JJ183" i="1"/>
  <c r="JK183" i="1"/>
  <c r="JL183" i="1"/>
  <c r="JM183" i="1"/>
  <c r="JN183" i="1"/>
  <c r="JO183" i="1"/>
  <c r="JP183" i="1"/>
  <c r="JQ183" i="1"/>
  <c r="JR183" i="1"/>
  <c r="JS183" i="1"/>
  <c r="JT183" i="1"/>
  <c r="KI183" i="1"/>
  <c r="JY183" i="1" s="1"/>
  <c r="KJ183" i="1"/>
  <c r="KK183" i="1"/>
  <c r="KL183" i="1"/>
  <c r="KM183" i="1"/>
  <c r="KN183" i="1"/>
  <c r="KO183" i="1"/>
  <c r="KP183" i="1"/>
  <c r="KQ183" i="1"/>
  <c r="KR183" i="1"/>
  <c r="KS183" i="1"/>
  <c r="KT183" i="1"/>
  <c r="LI183" i="1"/>
  <c r="KY183" i="1" s="1"/>
  <c r="LJ183" i="1"/>
  <c r="LK183" i="1"/>
  <c r="LL183" i="1"/>
  <c r="LM183" i="1"/>
  <c r="LN183" i="1"/>
  <c r="LO183" i="1"/>
  <c r="LP183" i="1"/>
  <c r="LQ183" i="1"/>
  <c r="LR183" i="1"/>
  <c r="LS183" i="1"/>
  <c r="LT183" i="1"/>
  <c r="MH183" i="1"/>
  <c r="MI183" i="1"/>
  <c r="MJ183" i="1"/>
  <c r="MK183" i="1"/>
  <c r="ML183" i="1"/>
  <c r="MM183" i="1"/>
  <c r="MN183" i="1"/>
  <c r="MO183" i="1"/>
  <c r="MP183" i="1"/>
  <c r="MQ183" i="1"/>
  <c r="MR183" i="1"/>
  <c r="MS183" i="1"/>
  <c r="MT183" i="1"/>
  <c r="HS301" i="1"/>
  <c r="HT301" i="1"/>
  <c r="HU301" i="1"/>
  <c r="IJ301" i="1"/>
  <c r="HZ301" i="1" s="1"/>
  <c r="IK301" i="1"/>
  <c r="IL301" i="1"/>
  <c r="IM301" i="1"/>
  <c r="IN301" i="1"/>
  <c r="IO301" i="1"/>
  <c r="IP301" i="1"/>
  <c r="IQ301" i="1"/>
  <c r="IR301" i="1"/>
  <c r="IS301" i="1"/>
  <c r="IT301" i="1"/>
  <c r="JH301" i="1"/>
  <c r="JI301" i="1"/>
  <c r="JJ301" i="1"/>
  <c r="JK301" i="1"/>
  <c r="JL301" i="1"/>
  <c r="JM301" i="1"/>
  <c r="JN301" i="1"/>
  <c r="JO301" i="1"/>
  <c r="JP301" i="1"/>
  <c r="JQ301" i="1"/>
  <c r="JR301" i="1"/>
  <c r="JS301" i="1"/>
  <c r="JT301" i="1"/>
  <c r="KI301" i="1"/>
  <c r="JY301" i="1" s="1"/>
  <c r="KJ301" i="1"/>
  <c r="KK301" i="1"/>
  <c r="KL301" i="1"/>
  <c r="KM301" i="1"/>
  <c r="KN301" i="1"/>
  <c r="KO301" i="1"/>
  <c r="KP301" i="1"/>
  <c r="KQ301" i="1"/>
  <c r="KR301" i="1"/>
  <c r="KS301" i="1"/>
  <c r="KT301" i="1"/>
  <c r="LI301" i="1"/>
  <c r="KY301" i="1" s="1"/>
  <c r="LJ301" i="1"/>
  <c r="LK301" i="1"/>
  <c r="LL301" i="1"/>
  <c r="LM301" i="1"/>
  <c r="LN301" i="1"/>
  <c r="LO301" i="1"/>
  <c r="LP301" i="1"/>
  <c r="LQ301" i="1"/>
  <c r="LR301" i="1"/>
  <c r="LS301" i="1"/>
  <c r="LT301" i="1"/>
  <c r="MH301" i="1"/>
  <c r="MI301" i="1"/>
  <c r="MJ301" i="1"/>
  <c r="MK301" i="1"/>
  <c r="ML301" i="1"/>
  <c r="MM301" i="1"/>
  <c r="MN301" i="1"/>
  <c r="MO301" i="1"/>
  <c r="MP301" i="1"/>
  <c r="MQ301" i="1"/>
  <c r="MR301" i="1"/>
  <c r="MS301" i="1"/>
  <c r="MT301" i="1"/>
  <c r="HS95" i="1"/>
  <c r="HT95" i="1"/>
  <c r="HU95" i="1"/>
  <c r="IJ95" i="1"/>
  <c r="HZ95" i="1" s="1"/>
  <c r="IK95" i="1"/>
  <c r="IL95" i="1"/>
  <c r="IM95" i="1"/>
  <c r="IN95" i="1"/>
  <c r="IO95" i="1"/>
  <c r="IP95" i="1"/>
  <c r="IQ95" i="1"/>
  <c r="IR95" i="1"/>
  <c r="IS95" i="1"/>
  <c r="IT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KI95" i="1"/>
  <c r="JY95" i="1" s="1"/>
  <c r="KJ95" i="1"/>
  <c r="KK95" i="1"/>
  <c r="KL95" i="1"/>
  <c r="KM95" i="1"/>
  <c r="KN95" i="1"/>
  <c r="KO95" i="1"/>
  <c r="KP95" i="1"/>
  <c r="KQ95" i="1"/>
  <c r="KR95" i="1"/>
  <c r="KS95" i="1"/>
  <c r="KT95" i="1"/>
  <c r="LI95" i="1"/>
  <c r="KY95" i="1" s="1"/>
  <c r="LJ95" i="1"/>
  <c r="LK95" i="1"/>
  <c r="LL95" i="1"/>
  <c r="LM95" i="1"/>
  <c r="LN95" i="1"/>
  <c r="LO95" i="1"/>
  <c r="LP95" i="1"/>
  <c r="LQ95" i="1"/>
  <c r="LR95" i="1"/>
  <c r="LS95" i="1"/>
  <c r="LT95" i="1"/>
  <c r="MH95" i="1"/>
  <c r="MI95" i="1"/>
  <c r="MJ95" i="1"/>
  <c r="MK95" i="1"/>
  <c r="ML95" i="1"/>
  <c r="MM95" i="1"/>
  <c r="MN95" i="1"/>
  <c r="MO95" i="1"/>
  <c r="MP95" i="1"/>
  <c r="MQ95" i="1"/>
  <c r="MR95" i="1"/>
  <c r="MS95" i="1"/>
  <c r="MT95" i="1"/>
  <c r="HS108" i="1"/>
  <c r="HT108" i="1"/>
  <c r="HU108" i="1"/>
  <c r="IJ108" i="1"/>
  <c r="HZ108" i="1" s="1"/>
  <c r="IK108" i="1"/>
  <c r="IL108" i="1"/>
  <c r="IM108" i="1"/>
  <c r="IN108" i="1"/>
  <c r="IO108" i="1"/>
  <c r="IP108" i="1"/>
  <c r="IQ108" i="1"/>
  <c r="IR108" i="1"/>
  <c r="IS108" i="1"/>
  <c r="IT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KI108" i="1"/>
  <c r="JY108" i="1" s="1"/>
  <c r="KJ108" i="1"/>
  <c r="KK108" i="1"/>
  <c r="KL108" i="1"/>
  <c r="KM108" i="1"/>
  <c r="KN108" i="1"/>
  <c r="KO108" i="1"/>
  <c r="KP108" i="1"/>
  <c r="KQ108" i="1"/>
  <c r="KR108" i="1"/>
  <c r="KS108" i="1"/>
  <c r="KT108" i="1"/>
  <c r="LI108" i="1"/>
  <c r="KY108" i="1" s="1"/>
  <c r="LJ108" i="1"/>
  <c r="LK108" i="1"/>
  <c r="LL108" i="1"/>
  <c r="LM108" i="1"/>
  <c r="LN108" i="1"/>
  <c r="LO108" i="1"/>
  <c r="LP108" i="1"/>
  <c r="LQ108" i="1"/>
  <c r="LR108" i="1"/>
  <c r="LS108" i="1"/>
  <c r="LT108" i="1"/>
  <c r="MH108" i="1"/>
  <c r="MI108" i="1"/>
  <c r="MJ108" i="1"/>
  <c r="MK108" i="1"/>
  <c r="ML108" i="1"/>
  <c r="MM108" i="1"/>
  <c r="MN108" i="1"/>
  <c r="MO108" i="1"/>
  <c r="MP108" i="1"/>
  <c r="MQ108" i="1"/>
  <c r="MR108" i="1"/>
  <c r="MS108" i="1"/>
  <c r="MT108" i="1"/>
  <c r="HS88" i="1"/>
  <c r="HT88" i="1"/>
  <c r="HU88" i="1"/>
  <c r="IJ88" i="1"/>
  <c r="HZ88" i="1" s="1"/>
  <c r="IK88" i="1"/>
  <c r="IL88" i="1"/>
  <c r="IM88" i="1"/>
  <c r="IN88" i="1"/>
  <c r="IO88" i="1"/>
  <c r="IP88" i="1"/>
  <c r="IQ88" i="1"/>
  <c r="IR88" i="1"/>
  <c r="IS88" i="1"/>
  <c r="IT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KI88" i="1"/>
  <c r="JY88" i="1" s="1"/>
  <c r="KJ88" i="1"/>
  <c r="KK88" i="1"/>
  <c r="KL88" i="1"/>
  <c r="KM88" i="1"/>
  <c r="KN88" i="1"/>
  <c r="KO88" i="1"/>
  <c r="KP88" i="1"/>
  <c r="KQ88" i="1"/>
  <c r="KR88" i="1"/>
  <c r="KS88" i="1"/>
  <c r="KT88" i="1"/>
  <c r="LI88" i="1"/>
  <c r="KY88" i="1" s="1"/>
  <c r="LJ88" i="1"/>
  <c r="LK88" i="1"/>
  <c r="LL88" i="1"/>
  <c r="LM88" i="1"/>
  <c r="LN88" i="1"/>
  <c r="LO88" i="1"/>
  <c r="LP88" i="1"/>
  <c r="LQ88" i="1"/>
  <c r="LR88" i="1"/>
  <c r="LS88" i="1"/>
  <c r="LT88" i="1"/>
  <c r="MH88" i="1"/>
  <c r="MI88" i="1"/>
  <c r="MJ88" i="1"/>
  <c r="MK88" i="1"/>
  <c r="ML88" i="1"/>
  <c r="MM88" i="1"/>
  <c r="MN88" i="1"/>
  <c r="MO88" i="1"/>
  <c r="MP88" i="1"/>
  <c r="MQ88" i="1"/>
  <c r="MR88" i="1"/>
  <c r="MS88" i="1"/>
  <c r="MT88" i="1"/>
  <c r="HS278" i="1"/>
  <c r="HT278" i="1"/>
  <c r="HU278" i="1"/>
  <c r="IJ278" i="1"/>
  <c r="HZ278" i="1" s="1"/>
  <c r="IK278" i="1"/>
  <c r="IL278" i="1"/>
  <c r="IM278" i="1"/>
  <c r="IN278" i="1"/>
  <c r="IO278" i="1"/>
  <c r="IP278" i="1"/>
  <c r="IQ278" i="1"/>
  <c r="IR278" i="1"/>
  <c r="IS278" i="1"/>
  <c r="IT278" i="1"/>
  <c r="JH278" i="1"/>
  <c r="JI278" i="1"/>
  <c r="JJ278" i="1"/>
  <c r="JK278" i="1"/>
  <c r="JL278" i="1"/>
  <c r="JM278" i="1"/>
  <c r="JN278" i="1"/>
  <c r="JO278" i="1"/>
  <c r="JP278" i="1"/>
  <c r="JQ278" i="1"/>
  <c r="JR278" i="1"/>
  <c r="JS278" i="1"/>
  <c r="JT278" i="1"/>
  <c r="KI278" i="1"/>
  <c r="JY278" i="1" s="1"/>
  <c r="KJ278" i="1"/>
  <c r="KK278" i="1"/>
  <c r="KL278" i="1"/>
  <c r="KM278" i="1"/>
  <c r="KN278" i="1"/>
  <c r="KO278" i="1"/>
  <c r="KP278" i="1"/>
  <c r="KQ278" i="1"/>
  <c r="KR278" i="1"/>
  <c r="KS278" i="1"/>
  <c r="KT278" i="1"/>
  <c r="LI278" i="1"/>
  <c r="KY278" i="1" s="1"/>
  <c r="LJ278" i="1"/>
  <c r="LK278" i="1"/>
  <c r="LL278" i="1"/>
  <c r="LM278" i="1"/>
  <c r="LN278" i="1"/>
  <c r="LO278" i="1"/>
  <c r="LP278" i="1"/>
  <c r="LQ278" i="1"/>
  <c r="LR278" i="1"/>
  <c r="LS278" i="1"/>
  <c r="LT278" i="1"/>
  <c r="MH278" i="1"/>
  <c r="MI278" i="1"/>
  <c r="MJ278" i="1"/>
  <c r="MK278" i="1"/>
  <c r="ML278" i="1"/>
  <c r="MM278" i="1"/>
  <c r="MN278" i="1"/>
  <c r="MO278" i="1"/>
  <c r="MP278" i="1"/>
  <c r="MQ278" i="1"/>
  <c r="MR278" i="1"/>
  <c r="MS278" i="1"/>
  <c r="MT278" i="1"/>
  <c r="HS155" i="1"/>
  <c r="HT155" i="1"/>
  <c r="HU155" i="1"/>
  <c r="IJ155" i="1"/>
  <c r="HZ155" i="1" s="1"/>
  <c r="IK155" i="1"/>
  <c r="IL155" i="1"/>
  <c r="IM155" i="1"/>
  <c r="IN155" i="1"/>
  <c r="IO155" i="1"/>
  <c r="IP155" i="1"/>
  <c r="IQ155" i="1"/>
  <c r="IR155" i="1"/>
  <c r="IS155" i="1"/>
  <c r="IT155" i="1"/>
  <c r="JH155" i="1"/>
  <c r="JI155" i="1"/>
  <c r="JJ155" i="1"/>
  <c r="JK155" i="1"/>
  <c r="JL155" i="1"/>
  <c r="JM155" i="1"/>
  <c r="JN155" i="1"/>
  <c r="JO155" i="1"/>
  <c r="JP155" i="1"/>
  <c r="JQ155" i="1"/>
  <c r="JR155" i="1"/>
  <c r="JS155" i="1"/>
  <c r="JT155" i="1"/>
  <c r="KI155" i="1"/>
  <c r="JY155" i="1" s="1"/>
  <c r="KJ155" i="1"/>
  <c r="KK155" i="1"/>
  <c r="KL155" i="1"/>
  <c r="KM155" i="1"/>
  <c r="KN155" i="1"/>
  <c r="KO155" i="1"/>
  <c r="KP155" i="1"/>
  <c r="KQ155" i="1"/>
  <c r="KR155" i="1"/>
  <c r="KS155" i="1"/>
  <c r="KT155" i="1"/>
  <c r="LI155" i="1"/>
  <c r="KY155" i="1" s="1"/>
  <c r="LJ155" i="1"/>
  <c r="LK155" i="1"/>
  <c r="LL155" i="1"/>
  <c r="LM155" i="1"/>
  <c r="LN155" i="1"/>
  <c r="LO155" i="1"/>
  <c r="LP155" i="1"/>
  <c r="LQ155" i="1"/>
  <c r="LR155" i="1"/>
  <c r="LS155" i="1"/>
  <c r="LT155" i="1"/>
  <c r="MH155" i="1"/>
  <c r="MI155" i="1"/>
  <c r="MJ155" i="1"/>
  <c r="MK155" i="1"/>
  <c r="ML155" i="1"/>
  <c r="MM155" i="1"/>
  <c r="MN155" i="1"/>
  <c r="MO155" i="1"/>
  <c r="MP155" i="1"/>
  <c r="MQ155" i="1"/>
  <c r="MR155" i="1"/>
  <c r="MS155" i="1"/>
  <c r="MT155" i="1"/>
  <c r="HS23" i="1"/>
  <c r="HT23" i="1"/>
  <c r="HU23" i="1"/>
  <c r="IJ23" i="1"/>
  <c r="HZ23" i="1" s="1"/>
  <c r="IK23" i="1"/>
  <c r="IL23" i="1"/>
  <c r="IM23" i="1"/>
  <c r="IN23" i="1"/>
  <c r="IO23" i="1"/>
  <c r="IP23" i="1"/>
  <c r="IQ23" i="1"/>
  <c r="IR23" i="1"/>
  <c r="IS23" i="1"/>
  <c r="IT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MH23" i="1"/>
  <c r="MI23" i="1"/>
  <c r="MJ23" i="1"/>
  <c r="MK23" i="1"/>
  <c r="ML23" i="1"/>
  <c r="MM23" i="1"/>
  <c r="MN23" i="1"/>
  <c r="MO23" i="1"/>
  <c r="MP23" i="1"/>
  <c r="MQ23" i="1"/>
  <c r="MR23" i="1"/>
  <c r="MS23" i="1"/>
  <c r="MT23" i="1"/>
  <c r="HS259" i="1"/>
  <c r="HT259" i="1"/>
  <c r="HU259" i="1"/>
  <c r="IJ259" i="1"/>
  <c r="HZ259" i="1" s="1"/>
  <c r="IK259" i="1"/>
  <c r="IL259" i="1"/>
  <c r="IM259" i="1"/>
  <c r="IN259" i="1"/>
  <c r="IO259" i="1"/>
  <c r="IP259" i="1"/>
  <c r="IQ259" i="1"/>
  <c r="IR259" i="1"/>
  <c r="IS259" i="1"/>
  <c r="IT259" i="1"/>
  <c r="JH259" i="1"/>
  <c r="JI259" i="1"/>
  <c r="JJ259" i="1"/>
  <c r="JK259" i="1"/>
  <c r="JL259" i="1"/>
  <c r="JM259" i="1"/>
  <c r="JN259" i="1"/>
  <c r="JO259" i="1"/>
  <c r="JP259" i="1"/>
  <c r="JQ259" i="1"/>
  <c r="JR259" i="1"/>
  <c r="JS259" i="1"/>
  <c r="JT259" i="1"/>
  <c r="KI259" i="1"/>
  <c r="JY259" i="1" s="1"/>
  <c r="KJ259" i="1"/>
  <c r="KK259" i="1"/>
  <c r="KL259" i="1"/>
  <c r="KM259" i="1"/>
  <c r="KN259" i="1"/>
  <c r="KO259" i="1"/>
  <c r="KP259" i="1"/>
  <c r="KQ259" i="1"/>
  <c r="KR259" i="1"/>
  <c r="KS259" i="1"/>
  <c r="KT259" i="1"/>
  <c r="LI259" i="1"/>
  <c r="KY259" i="1" s="1"/>
  <c r="LJ259" i="1"/>
  <c r="LK259" i="1"/>
  <c r="LL259" i="1"/>
  <c r="LM259" i="1"/>
  <c r="LN259" i="1"/>
  <c r="LO259" i="1"/>
  <c r="LP259" i="1"/>
  <c r="LQ259" i="1"/>
  <c r="LR259" i="1"/>
  <c r="LS259" i="1"/>
  <c r="LT259" i="1"/>
  <c r="MH259" i="1"/>
  <c r="MI259" i="1"/>
  <c r="MJ259" i="1"/>
  <c r="MK259" i="1"/>
  <c r="ML259" i="1"/>
  <c r="MM259" i="1"/>
  <c r="MN259" i="1"/>
  <c r="MO259" i="1"/>
  <c r="MP259" i="1"/>
  <c r="MQ259" i="1"/>
  <c r="MR259" i="1"/>
  <c r="MS259" i="1"/>
  <c r="MT259" i="1"/>
  <c r="HS224" i="1"/>
  <c r="HT224" i="1"/>
  <c r="HU224" i="1"/>
  <c r="IJ224" i="1"/>
  <c r="HZ224" i="1" s="1"/>
  <c r="IK224" i="1"/>
  <c r="IL224" i="1"/>
  <c r="IM224" i="1"/>
  <c r="IN224" i="1"/>
  <c r="IO224" i="1"/>
  <c r="IP224" i="1"/>
  <c r="IQ224" i="1"/>
  <c r="IR224" i="1"/>
  <c r="IS224" i="1"/>
  <c r="IT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KI224" i="1"/>
  <c r="JY224" i="1" s="1"/>
  <c r="KJ224" i="1"/>
  <c r="KK224" i="1"/>
  <c r="KL224" i="1"/>
  <c r="KM224" i="1"/>
  <c r="KN224" i="1"/>
  <c r="KO224" i="1"/>
  <c r="KP224" i="1"/>
  <c r="KQ224" i="1"/>
  <c r="KR224" i="1"/>
  <c r="KS224" i="1"/>
  <c r="KT224" i="1"/>
  <c r="LI224" i="1"/>
  <c r="KY224" i="1" s="1"/>
  <c r="LJ224" i="1"/>
  <c r="LK224" i="1"/>
  <c r="LL224" i="1"/>
  <c r="LM224" i="1"/>
  <c r="LN224" i="1"/>
  <c r="LO224" i="1"/>
  <c r="LP224" i="1"/>
  <c r="LQ224" i="1"/>
  <c r="LR224" i="1"/>
  <c r="LS224" i="1"/>
  <c r="LT224" i="1"/>
  <c r="MH224" i="1"/>
  <c r="MI224" i="1"/>
  <c r="MJ224" i="1"/>
  <c r="MK224" i="1"/>
  <c r="ML224" i="1"/>
  <c r="MM224" i="1"/>
  <c r="MN224" i="1"/>
  <c r="MO224" i="1"/>
  <c r="MP224" i="1"/>
  <c r="MQ224" i="1"/>
  <c r="MR224" i="1"/>
  <c r="MS224" i="1"/>
  <c r="MT224" i="1"/>
  <c r="HS167" i="1"/>
  <c r="HT167" i="1"/>
  <c r="HU167" i="1"/>
  <c r="IJ167" i="1"/>
  <c r="HZ167" i="1" s="1"/>
  <c r="IK167" i="1"/>
  <c r="IL167" i="1"/>
  <c r="IM167" i="1"/>
  <c r="IN167" i="1"/>
  <c r="IO167" i="1"/>
  <c r="IP167" i="1"/>
  <c r="IQ167" i="1"/>
  <c r="IR167" i="1"/>
  <c r="IS167" i="1"/>
  <c r="IT16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KI167" i="1"/>
  <c r="JY167" i="1" s="1"/>
  <c r="KJ167" i="1"/>
  <c r="KK167" i="1"/>
  <c r="KL167" i="1"/>
  <c r="KM167" i="1"/>
  <c r="KN167" i="1"/>
  <c r="KO167" i="1"/>
  <c r="KP167" i="1"/>
  <c r="KQ167" i="1"/>
  <c r="KR167" i="1"/>
  <c r="KS167" i="1"/>
  <c r="KT167" i="1"/>
  <c r="LI167" i="1"/>
  <c r="KY167" i="1" s="1"/>
  <c r="LJ167" i="1"/>
  <c r="LK167" i="1"/>
  <c r="LL167" i="1"/>
  <c r="LM167" i="1"/>
  <c r="LN167" i="1"/>
  <c r="LO167" i="1"/>
  <c r="LP167" i="1"/>
  <c r="LQ167" i="1"/>
  <c r="LR167" i="1"/>
  <c r="LS167" i="1"/>
  <c r="LT167" i="1"/>
  <c r="MH167" i="1"/>
  <c r="MI167" i="1"/>
  <c r="MJ167" i="1"/>
  <c r="MK167" i="1"/>
  <c r="ML167" i="1"/>
  <c r="MM167" i="1"/>
  <c r="MN167" i="1"/>
  <c r="MO167" i="1"/>
  <c r="MP167" i="1"/>
  <c r="MQ167" i="1"/>
  <c r="MR167" i="1"/>
  <c r="MS167" i="1"/>
  <c r="MT167" i="1"/>
  <c r="HS158" i="1"/>
  <c r="HT158" i="1"/>
  <c r="HU158" i="1"/>
  <c r="IJ158" i="1"/>
  <c r="HZ158" i="1" s="1"/>
  <c r="IK158" i="1"/>
  <c r="IL158" i="1"/>
  <c r="IM158" i="1"/>
  <c r="IN158" i="1"/>
  <c r="IO158" i="1"/>
  <c r="IP158" i="1"/>
  <c r="IQ158" i="1"/>
  <c r="IR158" i="1"/>
  <c r="IS158" i="1"/>
  <c r="IT158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KI158" i="1"/>
  <c r="JY158" i="1" s="1"/>
  <c r="KJ158" i="1"/>
  <c r="KK158" i="1"/>
  <c r="KL158" i="1"/>
  <c r="KM158" i="1"/>
  <c r="KN158" i="1"/>
  <c r="KO158" i="1"/>
  <c r="KP158" i="1"/>
  <c r="KQ158" i="1"/>
  <c r="KR158" i="1"/>
  <c r="KS158" i="1"/>
  <c r="KT158" i="1"/>
  <c r="LI158" i="1"/>
  <c r="KY158" i="1" s="1"/>
  <c r="LJ158" i="1"/>
  <c r="LK158" i="1"/>
  <c r="LL158" i="1"/>
  <c r="LM158" i="1"/>
  <c r="LN158" i="1"/>
  <c r="LO158" i="1"/>
  <c r="LP158" i="1"/>
  <c r="LQ158" i="1"/>
  <c r="LR158" i="1"/>
  <c r="LS158" i="1"/>
  <c r="LT158" i="1"/>
  <c r="MH158" i="1"/>
  <c r="MI158" i="1"/>
  <c r="MJ158" i="1"/>
  <c r="MK158" i="1"/>
  <c r="ML158" i="1"/>
  <c r="MM158" i="1"/>
  <c r="MN158" i="1"/>
  <c r="MO158" i="1"/>
  <c r="MP158" i="1"/>
  <c r="MQ158" i="1"/>
  <c r="MR158" i="1"/>
  <c r="MS158" i="1"/>
  <c r="MT158" i="1"/>
  <c r="HS81" i="1"/>
  <c r="HT81" i="1"/>
  <c r="HU81" i="1"/>
  <c r="IJ81" i="1"/>
  <c r="HZ81" i="1" s="1"/>
  <c r="IK81" i="1"/>
  <c r="IL81" i="1"/>
  <c r="IM81" i="1"/>
  <c r="IN81" i="1"/>
  <c r="IO81" i="1"/>
  <c r="IP81" i="1"/>
  <c r="IQ81" i="1"/>
  <c r="IR81" i="1"/>
  <c r="IS81" i="1"/>
  <c r="IT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KI81" i="1"/>
  <c r="JY81" i="1" s="1"/>
  <c r="KJ81" i="1"/>
  <c r="KK81" i="1"/>
  <c r="KL81" i="1"/>
  <c r="KM81" i="1"/>
  <c r="KN81" i="1"/>
  <c r="KO81" i="1"/>
  <c r="KP81" i="1"/>
  <c r="KQ81" i="1"/>
  <c r="KR81" i="1"/>
  <c r="KS81" i="1"/>
  <c r="KT81" i="1"/>
  <c r="LI81" i="1"/>
  <c r="KY81" i="1" s="1"/>
  <c r="LJ81" i="1"/>
  <c r="LK81" i="1"/>
  <c r="LL81" i="1"/>
  <c r="LM81" i="1"/>
  <c r="LN81" i="1"/>
  <c r="LO81" i="1"/>
  <c r="LP81" i="1"/>
  <c r="LQ81" i="1"/>
  <c r="LR81" i="1"/>
  <c r="LS81" i="1"/>
  <c r="LT81" i="1"/>
  <c r="MH81" i="1"/>
  <c r="MI81" i="1"/>
  <c r="MJ81" i="1"/>
  <c r="MK81" i="1"/>
  <c r="ML81" i="1"/>
  <c r="MM81" i="1"/>
  <c r="MN81" i="1"/>
  <c r="MO81" i="1"/>
  <c r="MP81" i="1"/>
  <c r="MQ81" i="1"/>
  <c r="MR81" i="1"/>
  <c r="MS81" i="1"/>
  <c r="MT81" i="1"/>
  <c r="MH241" i="1"/>
  <c r="MI241" i="1"/>
  <c r="MJ241" i="1"/>
  <c r="MK241" i="1"/>
  <c r="ML241" i="1"/>
  <c r="MM241" i="1"/>
  <c r="MN241" i="1"/>
  <c r="MO241" i="1"/>
  <c r="MP241" i="1"/>
  <c r="MQ241" i="1"/>
  <c r="MR241" i="1"/>
  <c r="MS241" i="1"/>
  <c r="MT241" i="1"/>
  <c r="MH110" i="1"/>
  <c r="MI110" i="1"/>
  <c r="MJ110" i="1"/>
  <c r="MK110" i="1"/>
  <c r="ML110" i="1"/>
  <c r="MM110" i="1"/>
  <c r="MN110" i="1"/>
  <c r="MO110" i="1"/>
  <c r="MP110" i="1"/>
  <c r="MQ110" i="1"/>
  <c r="MR110" i="1"/>
  <c r="MS110" i="1"/>
  <c r="MT110" i="1"/>
  <c r="MH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H76" i="1"/>
  <c r="MI76" i="1"/>
  <c r="MJ76" i="1"/>
  <c r="MK76" i="1"/>
  <c r="ML76" i="1"/>
  <c r="MM76" i="1"/>
  <c r="MN76" i="1"/>
  <c r="MO76" i="1"/>
  <c r="MP76" i="1"/>
  <c r="MQ76" i="1"/>
  <c r="MR76" i="1"/>
  <c r="MS76" i="1"/>
  <c r="MT76" i="1"/>
  <c r="MH290" i="1"/>
  <c r="MI290" i="1"/>
  <c r="MJ290" i="1"/>
  <c r="MK290" i="1"/>
  <c r="ML290" i="1"/>
  <c r="MM290" i="1"/>
  <c r="MN290" i="1"/>
  <c r="MO290" i="1"/>
  <c r="MP290" i="1"/>
  <c r="MQ290" i="1"/>
  <c r="MR290" i="1"/>
  <c r="MS290" i="1"/>
  <c r="MT290" i="1"/>
  <c r="MH306" i="1"/>
  <c r="MI306" i="1"/>
  <c r="MJ306" i="1"/>
  <c r="MK306" i="1"/>
  <c r="ML306" i="1"/>
  <c r="MM306" i="1"/>
  <c r="MN306" i="1"/>
  <c r="MO306" i="1"/>
  <c r="MP306" i="1"/>
  <c r="MQ306" i="1"/>
  <c r="MR306" i="1"/>
  <c r="MS306" i="1"/>
  <c r="MT306" i="1"/>
  <c r="MH50" i="1"/>
  <c r="MI50" i="1"/>
  <c r="MJ50" i="1"/>
  <c r="MK50" i="1"/>
  <c r="ML50" i="1"/>
  <c r="MM50" i="1"/>
  <c r="MN50" i="1"/>
  <c r="MO50" i="1"/>
  <c r="MP50" i="1"/>
  <c r="MQ50" i="1"/>
  <c r="MR50" i="1"/>
  <c r="MS50" i="1"/>
  <c r="MT50" i="1"/>
  <c r="MH115" i="1"/>
  <c r="MI115" i="1"/>
  <c r="MJ115" i="1"/>
  <c r="MK115" i="1"/>
  <c r="ML115" i="1"/>
  <c r="MM115" i="1"/>
  <c r="MN115" i="1"/>
  <c r="MO115" i="1"/>
  <c r="MP115" i="1"/>
  <c r="MQ115" i="1"/>
  <c r="MR115" i="1"/>
  <c r="MS115" i="1"/>
  <c r="MT115" i="1"/>
  <c r="MH107" i="1"/>
  <c r="MI107" i="1"/>
  <c r="MJ107" i="1"/>
  <c r="MK107" i="1"/>
  <c r="ML107" i="1"/>
  <c r="MM107" i="1"/>
  <c r="MN107" i="1"/>
  <c r="MO107" i="1"/>
  <c r="MP107" i="1"/>
  <c r="MQ107" i="1"/>
  <c r="MR107" i="1"/>
  <c r="MS107" i="1"/>
  <c r="MT107" i="1"/>
  <c r="MH82" i="1"/>
  <c r="MI82" i="1"/>
  <c r="MJ82" i="1"/>
  <c r="MK82" i="1"/>
  <c r="ML82" i="1"/>
  <c r="MM82" i="1"/>
  <c r="MN82" i="1"/>
  <c r="MO82" i="1"/>
  <c r="MP82" i="1"/>
  <c r="MQ82" i="1"/>
  <c r="MR82" i="1"/>
  <c r="MS82" i="1"/>
  <c r="MT82" i="1"/>
  <c r="MH138" i="1"/>
  <c r="MI138" i="1"/>
  <c r="MJ138" i="1"/>
  <c r="MK138" i="1"/>
  <c r="ML138" i="1"/>
  <c r="MM138" i="1"/>
  <c r="MN138" i="1"/>
  <c r="MO138" i="1"/>
  <c r="MP138" i="1"/>
  <c r="MQ138" i="1"/>
  <c r="MR138" i="1"/>
  <c r="MS138" i="1"/>
  <c r="MT138" i="1"/>
  <c r="MH252" i="1"/>
  <c r="MI252" i="1"/>
  <c r="MJ252" i="1"/>
  <c r="MK252" i="1"/>
  <c r="ML252" i="1"/>
  <c r="MM252" i="1"/>
  <c r="MN252" i="1"/>
  <c r="MO252" i="1"/>
  <c r="MP252" i="1"/>
  <c r="MQ252" i="1"/>
  <c r="MR252" i="1"/>
  <c r="MS252" i="1"/>
  <c r="MT252" i="1"/>
  <c r="MH322" i="1"/>
  <c r="MI322" i="1"/>
  <c r="MJ322" i="1"/>
  <c r="MK322" i="1"/>
  <c r="ML322" i="1"/>
  <c r="MM322" i="1"/>
  <c r="MN322" i="1"/>
  <c r="MO322" i="1"/>
  <c r="MP322" i="1"/>
  <c r="MQ322" i="1"/>
  <c r="MR322" i="1"/>
  <c r="MS322" i="1"/>
  <c r="MT322" i="1"/>
  <c r="MH325" i="1"/>
  <c r="MI325" i="1"/>
  <c r="MJ325" i="1"/>
  <c r="MK325" i="1"/>
  <c r="ML325" i="1"/>
  <c r="MM325" i="1"/>
  <c r="MN325" i="1"/>
  <c r="MO325" i="1"/>
  <c r="MP325" i="1"/>
  <c r="MQ325" i="1"/>
  <c r="MR325" i="1"/>
  <c r="MS325" i="1"/>
  <c r="MT325" i="1"/>
  <c r="MH326" i="1"/>
  <c r="MI326" i="1"/>
  <c r="MJ326" i="1"/>
  <c r="MK326" i="1"/>
  <c r="ML326" i="1"/>
  <c r="MM326" i="1"/>
  <c r="MN326" i="1"/>
  <c r="MO326" i="1"/>
  <c r="MP326" i="1"/>
  <c r="MQ326" i="1"/>
  <c r="MR326" i="1"/>
  <c r="MS326" i="1"/>
  <c r="MT326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H87" i="1"/>
  <c r="MI87" i="1"/>
  <c r="MJ87" i="1"/>
  <c r="MK87" i="1"/>
  <c r="ML87" i="1"/>
  <c r="MM87" i="1"/>
  <c r="MN87" i="1"/>
  <c r="MO87" i="1"/>
  <c r="MP87" i="1"/>
  <c r="MQ87" i="1"/>
  <c r="MR87" i="1"/>
  <c r="MS87" i="1"/>
  <c r="MT87" i="1"/>
  <c r="MH131" i="1"/>
  <c r="MI131" i="1"/>
  <c r="MJ131" i="1"/>
  <c r="MK131" i="1"/>
  <c r="ML131" i="1"/>
  <c r="MM131" i="1"/>
  <c r="MN131" i="1"/>
  <c r="MO131" i="1"/>
  <c r="MP131" i="1"/>
  <c r="MQ131" i="1"/>
  <c r="MR131" i="1"/>
  <c r="MS131" i="1"/>
  <c r="MT131" i="1"/>
  <c r="MH171" i="1"/>
  <c r="MI171" i="1"/>
  <c r="MJ171" i="1"/>
  <c r="MK171" i="1"/>
  <c r="ML171" i="1"/>
  <c r="MM171" i="1"/>
  <c r="MN171" i="1"/>
  <c r="MO171" i="1"/>
  <c r="MP171" i="1"/>
  <c r="MQ171" i="1"/>
  <c r="MR171" i="1"/>
  <c r="MS171" i="1"/>
  <c r="MT171" i="1"/>
  <c r="MH116" i="1"/>
  <c r="MI116" i="1"/>
  <c r="MJ116" i="1"/>
  <c r="MK116" i="1"/>
  <c r="ML116" i="1"/>
  <c r="MM116" i="1"/>
  <c r="MN116" i="1"/>
  <c r="MO116" i="1"/>
  <c r="MP116" i="1"/>
  <c r="MQ116" i="1"/>
  <c r="MR116" i="1"/>
  <c r="MS116" i="1"/>
  <c r="MT116" i="1"/>
  <c r="MH152" i="1"/>
  <c r="MI152" i="1"/>
  <c r="MJ152" i="1"/>
  <c r="MK152" i="1"/>
  <c r="ML152" i="1"/>
  <c r="MM152" i="1"/>
  <c r="MN152" i="1"/>
  <c r="MO152" i="1"/>
  <c r="MP152" i="1"/>
  <c r="MQ152" i="1"/>
  <c r="MR152" i="1"/>
  <c r="MS152" i="1"/>
  <c r="MT152" i="1"/>
  <c r="MH173" i="1"/>
  <c r="MI173" i="1"/>
  <c r="MJ173" i="1"/>
  <c r="MK173" i="1"/>
  <c r="ML173" i="1"/>
  <c r="MM173" i="1"/>
  <c r="MN173" i="1"/>
  <c r="MO173" i="1"/>
  <c r="MP173" i="1"/>
  <c r="MQ173" i="1"/>
  <c r="MR173" i="1"/>
  <c r="MS173" i="1"/>
  <c r="MT173" i="1"/>
  <c r="MH308" i="1"/>
  <c r="MI308" i="1"/>
  <c r="MJ308" i="1"/>
  <c r="MK308" i="1"/>
  <c r="ML308" i="1"/>
  <c r="MM308" i="1"/>
  <c r="MN308" i="1"/>
  <c r="MO308" i="1"/>
  <c r="MP308" i="1"/>
  <c r="MQ308" i="1"/>
  <c r="MR308" i="1"/>
  <c r="MS308" i="1"/>
  <c r="MT308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H46" i="1"/>
  <c r="MI46" i="1"/>
  <c r="MJ46" i="1"/>
  <c r="MK46" i="1"/>
  <c r="ML46" i="1"/>
  <c r="MM46" i="1"/>
  <c r="MN46" i="1"/>
  <c r="MO46" i="1"/>
  <c r="MP46" i="1"/>
  <c r="MQ46" i="1"/>
  <c r="MR46" i="1"/>
  <c r="MS46" i="1"/>
  <c r="MT46" i="1"/>
  <c r="MH267" i="1"/>
  <c r="MI267" i="1"/>
  <c r="MJ267" i="1"/>
  <c r="MK267" i="1"/>
  <c r="ML267" i="1"/>
  <c r="MM267" i="1"/>
  <c r="MN267" i="1"/>
  <c r="MO267" i="1"/>
  <c r="MP267" i="1"/>
  <c r="MQ267" i="1"/>
  <c r="MR267" i="1"/>
  <c r="MS267" i="1"/>
  <c r="MT267" i="1"/>
  <c r="MH90" i="1"/>
  <c r="MI90" i="1"/>
  <c r="MJ90" i="1"/>
  <c r="MK90" i="1"/>
  <c r="ML90" i="1"/>
  <c r="MM90" i="1"/>
  <c r="MN90" i="1"/>
  <c r="MO90" i="1"/>
  <c r="MP90" i="1"/>
  <c r="MQ90" i="1"/>
  <c r="MR90" i="1"/>
  <c r="MS90" i="1"/>
  <c r="MT90" i="1"/>
  <c r="MH129" i="1"/>
  <c r="MI129" i="1"/>
  <c r="MJ129" i="1"/>
  <c r="MK129" i="1"/>
  <c r="ML129" i="1"/>
  <c r="MM129" i="1"/>
  <c r="MN129" i="1"/>
  <c r="MO129" i="1"/>
  <c r="MP129" i="1"/>
  <c r="MQ129" i="1"/>
  <c r="MR129" i="1"/>
  <c r="MS129" i="1"/>
  <c r="MT129" i="1"/>
  <c r="MH142" i="1"/>
  <c r="MI142" i="1"/>
  <c r="MJ142" i="1"/>
  <c r="MK142" i="1"/>
  <c r="ML142" i="1"/>
  <c r="MM142" i="1"/>
  <c r="MN142" i="1"/>
  <c r="MO142" i="1"/>
  <c r="MP142" i="1"/>
  <c r="MQ142" i="1"/>
  <c r="MR142" i="1"/>
  <c r="MS142" i="1"/>
  <c r="MT142" i="1"/>
  <c r="MH75" i="1"/>
  <c r="MI75" i="1"/>
  <c r="MJ75" i="1"/>
  <c r="MK75" i="1"/>
  <c r="ML75" i="1"/>
  <c r="MM75" i="1"/>
  <c r="MN75" i="1"/>
  <c r="MO75" i="1"/>
  <c r="MP75" i="1"/>
  <c r="MQ75" i="1"/>
  <c r="MR75" i="1"/>
  <c r="MS75" i="1"/>
  <c r="MT75" i="1"/>
  <c r="MH251" i="1"/>
  <c r="MI251" i="1"/>
  <c r="MJ251" i="1"/>
  <c r="MK251" i="1"/>
  <c r="ML251" i="1"/>
  <c r="MM251" i="1"/>
  <c r="MN251" i="1"/>
  <c r="MO251" i="1"/>
  <c r="MP251" i="1"/>
  <c r="MQ251" i="1"/>
  <c r="MR251" i="1"/>
  <c r="MS251" i="1"/>
  <c r="MT251" i="1"/>
  <c r="MH270" i="1"/>
  <c r="MI270" i="1"/>
  <c r="MJ270" i="1"/>
  <c r="MK270" i="1"/>
  <c r="ML270" i="1"/>
  <c r="MM270" i="1"/>
  <c r="MN270" i="1"/>
  <c r="MO270" i="1"/>
  <c r="MP270" i="1"/>
  <c r="MQ270" i="1"/>
  <c r="MR270" i="1"/>
  <c r="MS270" i="1"/>
  <c r="MT270" i="1"/>
  <c r="MH139" i="1"/>
  <c r="MI139" i="1"/>
  <c r="MJ139" i="1"/>
  <c r="MK139" i="1"/>
  <c r="ML139" i="1"/>
  <c r="MM139" i="1"/>
  <c r="MN139" i="1"/>
  <c r="MO139" i="1"/>
  <c r="MP139" i="1"/>
  <c r="MQ139" i="1"/>
  <c r="MR139" i="1"/>
  <c r="MS139" i="1"/>
  <c r="MT139" i="1"/>
  <c r="MH170" i="1"/>
  <c r="MI170" i="1"/>
  <c r="MJ170" i="1"/>
  <c r="MK170" i="1"/>
  <c r="ML170" i="1"/>
  <c r="MM170" i="1"/>
  <c r="MN170" i="1"/>
  <c r="MO170" i="1"/>
  <c r="MP170" i="1"/>
  <c r="MQ170" i="1"/>
  <c r="MR170" i="1"/>
  <c r="MS170" i="1"/>
  <c r="MT170" i="1"/>
  <c r="MH318" i="1"/>
  <c r="MI318" i="1"/>
  <c r="MJ318" i="1"/>
  <c r="MK318" i="1"/>
  <c r="ML318" i="1"/>
  <c r="MM318" i="1"/>
  <c r="MN318" i="1"/>
  <c r="MO318" i="1"/>
  <c r="MP318" i="1"/>
  <c r="MQ318" i="1"/>
  <c r="MR318" i="1"/>
  <c r="MS318" i="1"/>
  <c r="MT318" i="1"/>
  <c r="MH192" i="1"/>
  <c r="MI192" i="1"/>
  <c r="MJ192" i="1"/>
  <c r="MK192" i="1"/>
  <c r="ML192" i="1"/>
  <c r="MM192" i="1"/>
  <c r="MN192" i="1"/>
  <c r="MO192" i="1"/>
  <c r="MP192" i="1"/>
  <c r="MQ192" i="1"/>
  <c r="MR192" i="1"/>
  <c r="MS192" i="1"/>
  <c r="MT192" i="1"/>
  <c r="MH195" i="1"/>
  <c r="MI195" i="1"/>
  <c r="MJ195" i="1"/>
  <c r="MK195" i="1"/>
  <c r="ML195" i="1"/>
  <c r="MM195" i="1"/>
  <c r="MN195" i="1"/>
  <c r="MO195" i="1"/>
  <c r="MP195" i="1"/>
  <c r="MQ195" i="1"/>
  <c r="MR195" i="1"/>
  <c r="MS195" i="1"/>
  <c r="MT195" i="1"/>
  <c r="MH22" i="1"/>
  <c r="MI22" i="1"/>
  <c r="MJ22" i="1"/>
  <c r="MK22" i="1"/>
  <c r="ML22" i="1"/>
  <c r="MM22" i="1"/>
  <c r="MN22" i="1"/>
  <c r="MO22" i="1"/>
  <c r="MP22" i="1"/>
  <c r="MQ22" i="1"/>
  <c r="MR22" i="1"/>
  <c r="MS22" i="1"/>
  <c r="MT22" i="1"/>
  <c r="MH197" i="1"/>
  <c r="MI197" i="1"/>
  <c r="MJ197" i="1"/>
  <c r="MK197" i="1"/>
  <c r="ML197" i="1"/>
  <c r="MM197" i="1"/>
  <c r="MN197" i="1"/>
  <c r="MO197" i="1"/>
  <c r="MP197" i="1"/>
  <c r="MQ197" i="1"/>
  <c r="MR197" i="1"/>
  <c r="MS197" i="1"/>
  <c r="MT197" i="1"/>
  <c r="MH45" i="1"/>
  <c r="MI45" i="1"/>
  <c r="MJ45" i="1"/>
  <c r="MK45" i="1"/>
  <c r="ML45" i="1"/>
  <c r="MM45" i="1"/>
  <c r="MN45" i="1"/>
  <c r="MO45" i="1"/>
  <c r="MP45" i="1"/>
  <c r="MQ45" i="1"/>
  <c r="MR45" i="1"/>
  <c r="MS45" i="1"/>
  <c r="MT45" i="1"/>
  <c r="MH91" i="1"/>
  <c r="MI91" i="1"/>
  <c r="MJ91" i="1"/>
  <c r="MK91" i="1"/>
  <c r="ML91" i="1"/>
  <c r="MM91" i="1"/>
  <c r="MN91" i="1"/>
  <c r="MO91" i="1"/>
  <c r="MP91" i="1"/>
  <c r="MQ91" i="1"/>
  <c r="MR91" i="1"/>
  <c r="MS91" i="1"/>
  <c r="MT91" i="1"/>
  <c r="MH273" i="1"/>
  <c r="MI273" i="1"/>
  <c r="MJ273" i="1"/>
  <c r="MK273" i="1"/>
  <c r="ML273" i="1"/>
  <c r="MM273" i="1"/>
  <c r="MN273" i="1"/>
  <c r="MO273" i="1"/>
  <c r="MP273" i="1"/>
  <c r="MQ273" i="1"/>
  <c r="MR273" i="1"/>
  <c r="MS273" i="1"/>
  <c r="MT273" i="1"/>
  <c r="MH268" i="1"/>
  <c r="MI268" i="1"/>
  <c r="MJ268" i="1"/>
  <c r="MK268" i="1"/>
  <c r="ML268" i="1"/>
  <c r="MM268" i="1"/>
  <c r="MN268" i="1"/>
  <c r="MO268" i="1"/>
  <c r="MP268" i="1"/>
  <c r="MQ268" i="1"/>
  <c r="MR268" i="1"/>
  <c r="MS268" i="1"/>
  <c r="MT268" i="1"/>
  <c r="MH295" i="1"/>
  <c r="MI295" i="1"/>
  <c r="MJ295" i="1"/>
  <c r="MK295" i="1"/>
  <c r="ML295" i="1"/>
  <c r="MM295" i="1"/>
  <c r="MN295" i="1"/>
  <c r="MO295" i="1"/>
  <c r="MP295" i="1"/>
  <c r="MQ295" i="1"/>
  <c r="MR295" i="1"/>
  <c r="MS295" i="1"/>
  <c r="MT295" i="1"/>
  <c r="MH114" i="1"/>
  <c r="MI114" i="1"/>
  <c r="MJ114" i="1"/>
  <c r="MK114" i="1"/>
  <c r="ML114" i="1"/>
  <c r="MM114" i="1"/>
  <c r="MN114" i="1"/>
  <c r="MO114" i="1"/>
  <c r="MP114" i="1"/>
  <c r="MQ114" i="1"/>
  <c r="MR114" i="1"/>
  <c r="MS114" i="1"/>
  <c r="MT114" i="1"/>
  <c r="MH127" i="1"/>
  <c r="MI127" i="1"/>
  <c r="MJ127" i="1"/>
  <c r="MK127" i="1"/>
  <c r="ML127" i="1"/>
  <c r="MM127" i="1"/>
  <c r="MN127" i="1"/>
  <c r="MO127" i="1"/>
  <c r="MP127" i="1"/>
  <c r="MQ127" i="1"/>
  <c r="MR127" i="1"/>
  <c r="MS127" i="1"/>
  <c r="MT127" i="1"/>
  <c r="MH228" i="1"/>
  <c r="MI228" i="1"/>
  <c r="MJ228" i="1"/>
  <c r="MK228" i="1"/>
  <c r="ML228" i="1"/>
  <c r="MM228" i="1"/>
  <c r="MN228" i="1"/>
  <c r="MO228" i="1"/>
  <c r="MP228" i="1"/>
  <c r="MQ228" i="1"/>
  <c r="MR228" i="1"/>
  <c r="MS228" i="1"/>
  <c r="MT228" i="1"/>
  <c r="MH230" i="1"/>
  <c r="MI230" i="1"/>
  <c r="MJ230" i="1"/>
  <c r="MK230" i="1"/>
  <c r="ML230" i="1"/>
  <c r="MM230" i="1"/>
  <c r="MN230" i="1"/>
  <c r="MO230" i="1"/>
  <c r="MP230" i="1"/>
  <c r="MQ230" i="1"/>
  <c r="MR230" i="1"/>
  <c r="MS230" i="1"/>
  <c r="MT230" i="1"/>
  <c r="MH319" i="1"/>
  <c r="MI319" i="1"/>
  <c r="MJ319" i="1"/>
  <c r="MK319" i="1"/>
  <c r="ML319" i="1"/>
  <c r="MM319" i="1"/>
  <c r="MN319" i="1"/>
  <c r="MO319" i="1"/>
  <c r="MP319" i="1"/>
  <c r="MQ319" i="1"/>
  <c r="MR319" i="1"/>
  <c r="MS319" i="1"/>
  <c r="MT319" i="1"/>
  <c r="MH70" i="1"/>
  <c r="MI70" i="1"/>
  <c r="MJ70" i="1"/>
  <c r="MK70" i="1"/>
  <c r="ML70" i="1"/>
  <c r="MM70" i="1"/>
  <c r="MN70" i="1"/>
  <c r="MO70" i="1"/>
  <c r="MP70" i="1"/>
  <c r="MQ70" i="1"/>
  <c r="MR70" i="1"/>
  <c r="MS70" i="1"/>
  <c r="MT70" i="1"/>
  <c r="MH47" i="1"/>
  <c r="MI47" i="1"/>
  <c r="MJ47" i="1"/>
  <c r="MK47" i="1"/>
  <c r="ML47" i="1"/>
  <c r="MM47" i="1"/>
  <c r="MN47" i="1"/>
  <c r="MO47" i="1"/>
  <c r="MP47" i="1"/>
  <c r="MQ47" i="1"/>
  <c r="MR47" i="1"/>
  <c r="MS47" i="1"/>
  <c r="MT47" i="1"/>
  <c r="MH83" i="1"/>
  <c r="MI83" i="1"/>
  <c r="MJ83" i="1"/>
  <c r="MK83" i="1"/>
  <c r="ML83" i="1"/>
  <c r="MM83" i="1"/>
  <c r="MN83" i="1"/>
  <c r="MO83" i="1"/>
  <c r="MP83" i="1"/>
  <c r="MQ83" i="1"/>
  <c r="MR83" i="1"/>
  <c r="MS83" i="1"/>
  <c r="MT83" i="1"/>
  <c r="MH156" i="1"/>
  <c r="MI156" i="1"/>
  <c r="MJ156" i="1"/>
  <c r="MK156" i="1"/>
  <c r="ML156" i="1"/>
  <c r="MM156" i="1"/>
  <c r="MN156" i="1"/>
  <c r="MO156" i="1"/>
  <c r="MP156" i="1"/>
  <c r="MQ156" i="1"/>
  <c r="MR156" i="1"/>
  <c r="MS156" i="1"/>
  <c r="MT156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H247" i="1"/>
  <c r="MI247" i="1"/>
  <c r="MJ247" i="1"/>
  <c r="MK247" i="1"/>
  <c r="ML247" i="1"/>
  <c r="MM247" i="1"/>
  <c r="MN247" i="1"/>
  <c r="MO247" i="1"/>
  <c r="MP247" i="1"/>
  <c r="MQ247" i="1"/>
  <c r="MR247" i="1"/>
  <c r="MS247" i="1"/>
  <c r="MT247" i="1"/>
  <c r="MH103" i="1"/>
  <c r="MI103" i="1"/>
  <c r="MJ103" i="1"/>
  <c r="MK103" i="1"/>
  <c r="ML103" i="1"/>
  <c r="MM103" i="1"/>
  <c r="MN103" i="1"/>
  <c r="MO103" i="1"/>
  <c r="MP103" i="1"/>
  <c r="MQ103" i="1"/>
  <c r="MR103" i="1"/>
  <c r="MS103" i="1"/>
  <c r="MT103" i="1"/>
  <c r="MH79" i="1"/>
  <c r="MI79" i="1"/>
  <c r="MJ79" i="1"/>
  <c r="MK79" i="1"/>
  <c r="ML79" i="1"/>
  <c r="MM79" i="1"/>
  <c r="MN79" i="1"/>
  <c r="MO79" i="1"/>
  <c r="MP79" i="1"/>
  <c r="MQ79" i="1"/>
  <c r="MR79" i="1"/>
  <c r="MS79" i="1"/>
  <c r="MT79" i="1"/>
  <c r="MH128" i="1"/>
  <c r="MI128" i="1"/>
  <c r="MJ128" i="1"/>
  <c r="MK128" i="1"/>
  <c r="ML128" i="1"/>
  <c r="MM128" i="1"/>
  <c r="MN128" i="1"/>
  <c r="MO128" i="1"/>
  <c r="MP128" i="1"/>
  <c r="MQ128" i="1"/>
  <c r="MR128" i="1"/>
  <c r="MS128" i="1"/>
  <c r="MT128" i="1"/>
  <c r="MH226" i="1"/>
  <c r="MI226" i="1"/>
  <c r="MJ226" i="1"/>
  <c r="MK226" i="1"/>
  <c r="ML226" i="1"/>
  <c r="MM226" i="1"/>
  <c r="MN226" i="1"/>
  <c r="MO226" i="1"/>
  <c r="MP226" i="1"/>
  <c r="MQ226" i="1"/>
  <c r="MR226" i="1"/>
  <c r="MS226" i="1"/>
  <c r="MT226" i="1"/>
  <c r="MH244" i="1"/>
  <c r="MI244" i="1"/>
  <c r="MJ244" i="1"/>
  <c r="MK244" i="1"/>
  <c r="ML244" i="1"/>
  <c r="MM244" i="1"/>
  <c r="MN244" i="1"/>
  <c r="MO244" i="1"/>
  <c r="MP244" i="1"/>
  <c r="MQ244" i="1"/>
  <c r="MR244" i="1"/>
  <c r="MS244" i="1"/>
  <c r="MT244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H237" i="1"/>
  <c r="MI237" i="1"/>
  <c r="MJ237" i="1"/>
  <c r="MK237" i="1"/>
  <c r="ML237" i="1"/>
  <c r="MM237" i="1"/>
  <c r="MN237" i="1"/>
  <c r="MO237" i="1"/>
  <c r="MP237" i="1"/>
  <c r="MQ237" i="1"/>
  <c r="MR237" i="1"/>
  <c r="MS237" i="1"/>
  <c r="MT237" i="1"/>
  <c r="MH238" i="1"/>
  <c r="MI238" i="1"/>
  <c r="MJ238" i="1"/>
  <c r="MK238" i="1"/>
  <c r="ML238" i="1"/>
  <c r="MM238" i="1"/>
  <c r="MN238" i="1"/>
  <c r="MO238" i="1"/>
  <c r="MP238" i="1"/>
  <c r="MQ238" i="1"/>
  <c r="MR238" i="1"/>
  <c r="MS238" i="1"/>
  <c r="MT238" i="1"/>
  <c r="MH285" i="1"/>
  <c r="MI285" i="1"/>
  <c r="MJ285" i="1"/>
  <c r="MK285" i="1"/>
  <c r="ML285" i="1"/>
  <c r="MM285" i="1"/>
  <c r="MN285" i="1"/>
  <c r="MO285" i="1"/>
  <c r="MP285" i="1"/>
  <c r="MQ285" i="1"/>
  <c r="MR285" i="1"/>
  <c r="MS285" i="1"/>
  <c r="MT285" i="1"/>
  <c r="MH190" i="1"/>
  <c r="MI190" i="1"/>
  <c r="MJ190" i="1"/>
  <c r="MK190" i="1"/>
  <c r="ML190" i="1"/>
  <c r="MM190" i="1"/>
  <c r="MN190" i="1"/>
  <c r="MO190" i="1"/>
  <c r="MP190" i="1"/>
  <c r="MQ190" i="1"/>
  <c r="MR190" i="1"/>
  <c r="MS190" i="1"/>
  <c r="MT190" i="1"/>
  <c r="MH106" i="1"/>
  <c r="MI106" i="1"/>
  <c r="MJ106" i="1"/>
  <c r="MK106" i="1"/>
  <c r="ML106" i="1"/>
  <c r="MM106" i="1"/>
  <c r="MN106" i="1"/>
  <c r="MO106" i="1"/>
  <c r="MP106" i="1"/>
  <c r="MQ106" i="1"/>
  <c r="MR106" i="1"/>
  <c r="MS106" i="1"/>
  <c r="MT106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H279" i="1"/>
  <c r="MI279" i="1"/>
  <c r="MJ279" i="1"/>
  <c r="MK279" i="1"/>
  <c r="ML279" i="1"/>
  <c r="MM279" i="1"/>
  <c r="MN279" i="1"/>
  <c r="MO279" i="1"/>
  <c r="MP279" i="1"/>
  <c r="MQ279" i="1"/>
  <c r="MR279" i="1"/>
  <c r="MS279" i="1"/>
  <c r="MT279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H233" i="1"/>
  <c r="MI233" i="1"/>
  <c r="MJ233" i="1"/>
  <c r="MK233" i="1"/>
  <c r="ML233" i="1"/>
  <c r="MM233" i="1"/>
  <c r="MN233" i="1"/>
  <c r="MO233" i="1"/>
  <c r="MP233" i="1"/>
  <c r="MQ233" i="1"/>
  <c r="MR233" i="1"/>
  <c r="MS233" i="1"/>
  <c r="MT233" i="1"/>
  <c r="MH213" i="1"/>
  <c r="MI213" i="1"/>
  <c r="MJ213" i="1"/>
  <c r="MK213" i="1"/>
  <c r="ML213" i="1"/>
  <c r="MM213" i="1"/>
  <c r="MN213" i="1"/>
  <c r="MO213" i="1"/>
  <c r="MP213" i="1"/>
  <c r="MQ213" i="1"/>
  <c r="MR213" i="1"/>
  <c r="MS213" i="1"/>
  <c r="MT213" i="1"/>
  <c r="MH49" i="1"/>
  <c r="MI49" i="1"/>
  <c r="MJ49" i="1"/>
  <c r="MK49" i="1"/>
  <c r="ML49" i="1"/>
  <c r="MM49" i="1"/>
  <c r="MN49" i="1"/>
  <c r="MO49" i="1"/>
  <c r="MP49" i="1"/>
  <c r="MQ49" i="1"/>
  <c r="MR49" i="1"/>
  <c r="MS49" i="1"/>
  <c r="MT49" i="1"/>
  <c r="MH25" i="1"/>
  <c r="MI25" i="1"/>
  <c r="MJ25" i="1"/>
  <c r="MK25" i="1"/>
  <c r="ML25" i="1"/>
  <c r="MM25" i="1"/>
  <c r="MN25" i="1"/>
  <c r="MO25" i="1"/>
  <c r="MP25" i="1"/>
  <c r="MQ25" i="1"/>
  <c r="MR25" i="1"/>
  <c r="MS25" i="1"/>
  <c r="MT25" i="1"/>
  <c r="MH181" i="1"/>
  <c r="MI181" i="1"/>
  <c r="MJ181" i="1"/>
  <c r="MK181" i="1"/>
  <c r="ML181" i="1"/>
  <c r="MM181" i="1"/>
  <c r="MN181" i="1"/>
  <c r="MO181" i="1"/>
  <c r="MP181" i="1"/>
  <c r="MQ181" i="1"/>
  <c r="MR181" i="1"/>
  <c r="MS181" i="1"/>
  <c r="MT181" i="1"/>
  <c r="MH64" i="1"/>
  <c r="MI64" i="1"/>
  <c r="MJ64" i="1"/>
  <c r="MK64" i="1"/>
  <c r="ML64" i="1"/>
  <c r="MM64" i="1"/>
  <c r="MN64" i="1"/>
  <c r="MO64" i="1"/>
  <c r="MP64" i="1"/>
  <c r="MQ64" i="1"/>
  <c r="MR64" i="1"/>
  <c r="MS64" i="1"/>
  <c r="MT64" i="1"/>
  <c r="MH180" i="1"/>
  <c r="MI180" i="1"/>
  <c r="MJ180" i="1"/>
  <c r="MK180" i="1"/>
  <c r="ML180" i="1"/>
  <c r="MM180" i="1"/>
  <c r="MN180" i="1"/>
  <c r="MO180" i="1"/>
  <c r="MP180" i="1"/>
  <c r="MQ180" i="1"/>
  <c r="MR180" i="1"/>
  <c r="MS180" i="1"/>
  <c r="MT180" i="1"/>
  <c r="MH58" i="1"/>
  <c r="MI58" i="1"/>
  <c r="MJ58" i="1"/>
  <c r="MK58" i="1"/>
  <c r="ML58" i="1"/>
  <c r="MM58" i="1"/>
  <c r="MN58" i="1"/>
  <c r="MO58" i="1"/>
  <c r="MP58" i="1"/>
  <c r="MQ58" i="1"/>
  <c r="MR58" i="1"/>
  <c r="MS58" i="1"/>
  <c r="MT58" i="1"/>
  <c r="MH52" i="1"/>
  <c r="MI52" i="1"/>
  <c r="MJ52" i="1"/>
  <c r="MK52" i="1"/>
  <c r="ML52" i="1"/>
  <c r="MM52" i="1"/>
  <c r="MN52" i="1"/>
  <c r="MO52" i="1"/>
  <c r="MP52" i="1"/>
  <c r="MQ52" i="1"/>
  <c r="MR52" i="1"/>
  <c r="MS52" i="1"/>
  <c r="MT52" i="1"/>
  <c r="MH72" i="1"/>
  <c r="MI72" i="1"/>
  <c r="MJ72" i="1"/>
  <c r="MK72" i="1"/>
  <c r="ML72" i="1"/>
  <c r="MM72" i="1"/>
  <c r="MN72" i="1"/>
  <c r="MO72" i="1"/>
  <c r="MP72" i="1"/>
  <c r="MQ72" i="1"/>
  <c r="MR72" i="1"/>
  <c r="MS72" i="1"/>
  <c r="MT72" i="1"/>
  <c r="MH282" i="1"/>
  <c r="MI282" i="1"/>
  <c r="MJ282" i="1"/>
  <c r="MK282" i="1"/>
  <c r="ML282" i="1"/>
  <c r="MM282" i="1"/>
  <c r="MN282" i="1"/>
  <c r="MO282" i="1"/>
  <c r="MP282" i="1"/>
  <c r="MQ282" i="1"/>
  <c r="MR282" i="1"/>
  <c r="MS282" i="1"/>
  <c r="MT282" i="1"/>
  <c r="MH283" i="1"/>
  <c r="MI283" i="1"/>
  <c r="MJ283" i="1"/>
  <c r="MK283" i="1"/>
  <c r="ML283" i="1"/>
  <c r="MM283" i="1"/>
  <c r="MN283" i="1"/>
  <c r="MO283" i="1"/>
  <c r="MP283" i="1"/>
  <c r="MQ283" i="1"/>
  <c r="MR283" i="1"/>
  <c r="MS283" i="1"/>
  <c r="MT283" i="1"/>
  <c r="MH94" i="1"/>
  <c r="MI94" i="1"/>
  <c r="MJ94" i="1"/>
  <c r="MK94" i="1"/>
  <c r="ML94" i="1"/>
  <c r="MM94" i="1"/>
  <c r="MN94" i="1"/>
  <c r="MO94" i="1"/>
  <c r="MP94" i="1"/>
  <c r="MQ94" i="1"/>
  <c r="MR94" i="1"/>
  <c r="MS94" i="1"/>
  <c r="MT94" i="1"/>
  <c r="MH235" i="1"/>
  <c r="MI235" i="1"/>
  <c r="MJ235" i="1"/>
  <c r="MK235" i="1"/>
  <c r="ML235" i="1"/>
  <c r="MM235" i="1"/>
  <c r="MN235" i="1"/>
  <c r="MO235" i="1"/>
  <c r="MP235" i="1"/>
  <c r="MQ235" i="1"/>
  <c r="MR235" i="1"/>
  <c r="MS235" i="1"/>
  <c r="MT235" i="1"/>
  <c r="MH315" i="1"/>
  <c r="MI315" i="1"/>
  <c r="MJ315" i="1"/>
  <c r="MK315" i="1"/>
  <c r="ML315" i="1"/>
  <c r="MM315" i="1"/>
  <c r="MN315" i="1"/>
  <c r="MO315" i="1"/>
  <c r="MP315" i="1"/>
  <c r="MQ315" i="1"/>
  <c r="MR315" i="1"/>
  <c r="MS315" i="1"/>
  <c r="MT315" i="1"/>
  <c r="MH198" i="1"/>
  <c r="MI198" i="1"/>
  <c r="MJ198" i="1"/>
  <c r="MK198" i="1"/>
  <c r="ML198" i="1"/>
  <c r="MM198" i="1"/>
  <c r="MN198" i="1"/>
  <c r="MO198" i="1"/>
  <c r="MP198" i="1"/>
  <c r="MQ198" i="1"/>
  <c r="MR198" i="1"/>
  <c r="MS198" i="1"/>
  <c r="MT198" i="1"/>
  <c r="MH80" i="1"/>
  <c r="MI80" i="1"/>
  <c r="MJ80" i="1"/>
  <c r="MK80" i="1"/>
  <c r="ML80" i="1"/>
  <c r="MM80" i="1"/>
  <c r="MN80" i="1"/>
  <c r="MO80" i="1"/>
  <c r="MP80" i="1"/>
  <c r="MQ80" i="1"/>
  <c r="MR80" i="1"/>
  <c r="MS80" i="1"/>
  <c r="MT80" i="1"/>
  <c r="MH203" i="1"/>
  <c r="MI203" i="1"/>
  <c r="MJ203" i="1"/>
  <c r="MK203" i="1"/>
  <c r="ML203" i="1"/>
  <c r="MM203" i="1"/>
  <c r="MN203" i="1"/>
  <c r="MO203" i="1"/>
  <c r="MP203" i="1"/>
  <c r="MQ203" i="1"/>
  <c r="MR203" i="1"/>
  <c r="MS203" i="1"/>
  <c r="MT203" i="1"/>
  <c r="MH162" i="1"/>
  <c r="MI162" i="1"/>
  <c r="MJ162" i="1"/>
  <c r="MK162" i="1"/>
  <c r="ML162" i="1"/>
  <c r="MM162" i="1"/>
  <c r="MN162" i="1"/>
  <c r="MO162" i="1"/>
  <c r="MP162" i="1"/>
  <c r="MQ162" i="1"/>
  <c r="MR162" i="1"/>
  <c r="MS162" i="1"/>
  <c r="MT162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H143" i="1"/>
  <c r="MI143" i="1"/>
  <c r="MJ143" i="1"/>
  <c r="MK143" i="1"/>
  <c r="ML143" i="1"/>
  <c r="MM143" i="1"/>
  <c r="MN143" i="1"/>
  <c r="MO143" i="1"/>
  <c r="MP143" i="1"/>
  <c r="MQ143" i="1"/>
  <c r="MR143" i="1"/>
  <c r="MS143" i="1"/>
  <c r="MT143" i="1"/>
  <c r="MH18" i="1"/>
  <c r="MI18" i="1"/>
  <c r="MJ18" i="1"/>
  <c r="MK18" i="1"/>
  <c r="ML18" i="1"/>
  <c r="MM18" i="1"/>
  <c r="MN18" i="1"/>
  <c r="MO18" i="1"/>
  <c r="MP18" i="1"/>
  <c r="MQ18" i="1"/>
  <c r="MR18" i="1"/>
  <c r="MS18" i="1"/>
  <c r="MT18" i="1"/>
  <c r="MH60" i="1"/>
  <c r="MI60" i="1"/>
  <c r="MJ60" i="1"/>
  <c r="MK60" i="1"/>
  <c r="ML60" i="1"/>
  <c r="MM60" i="1"/>
  <c r="MN60" i="1"/>
  <c r="MO60" i="1"/>
  <c r="MP60" i="1"/>
  <c r="MQ60" i="1"/>
  <c r="MR60" i="1"/>
  <c r="MS60" i="1"/>
  <c r="MH63" i="1"/>
  <c r="MI63" i="1"/>
  <c r="MJ63" i="1"/>
  <c r="MK63" i="1"/>
  <c r="ML63" i="1"/>
  <c r="MM63" i="1"/>
  <c r="MN63" i="1"/>
  <c r="MO63" i="1"/>
  <c r="MP63" i="1"/>
  <c r="MQ63" i="1"/>
  <c r="MR63" i="1"/>
  <c r="MS63" i="1"/>
  <c r="MT63" i="1"/>
  <c r="MH185" i="1"/>
  <c r="MI185" i="1"/>
  <c r="MJ185" i="1"/>
  <c r="MK185" i="1"/>
  <c r="ML185" i="1"/>
  <c r="MM185" i="1"/>
  <c r="MN185" i="1"/>
  <c r="MO185" i="1"/>
  <c r="MP185" i="1"/>
  <c r="MQ185" i="1"/>
  <c r="MR185" i="1"/>
  <c r="MS185" i="1"/>
  <c r="MT185" i="1"/>
  <c r="MH264" i="1"/>
  <c r="MI264" i="1"/>
  <c r="MJ264" i="1"/>
  <c r="MK264" i="1"/>
  <c r="ML264" i="1"/>
  <c r="MM264" i="1"/>
  <c r="MN264" i="1"/>
  <c r="MO264" i="1"/>
  <c r="MP264" i="1"/>
  <c r="MQ264" i="1"/>
  <c r="MR264" i="1"/>
  <c r="MS264" i="1"/>
  <c r="MT264" i="1"/>
  <c r="MH134" i="1"/>
  <c r="MI134" i="1"/>
  <c r="MJ134" i="1"/>
  <c r="MK134" i="1"/>
  <c r="ML134" i="1"/>
  <c r="MM134" i="1"/>
  <c r="MN134" i="1"/>
  <c r="MO134" i="1"/>
  <c r="MP134" i="1"/>
  <c r="MQ134" i="1"/>
  <c r="MR134" i="1"/>
  <c r="MS134" i="1"/>
  <c r="MT134" i="1"/>
  <c r="MH219" i="1"/>
  <c r="MI219" i="1"/>
  <c r="MJ219" i="1"/>
  <c r="MK219" i="1"/>
  <c r="ML219" i="1"/>
  <c r="MM219" i="1"/>
  <c r="MN219" i="1"/>
  <c r="MO219" i="1"/>
  <c r="MP219" i="1"/>
  <c r="MQ219" i="1"/>
  <c r="MR219" i="1"/>
  <c r="MS219" i="1"/>
  <c r="MT219" i="1"/>
  <c r="MH85" i="1"/>
  <c r="MI85" i="1"/>
  <c r="MJ85" i="1"/>
  <c r="MK85" i="1"/>
  <c r="ML85" i="1"/>
  <c r="MM85" i="1"/>
  <c r="MN85" i="1"/>
  <c r="MO85" i="1"/>
  <c r="MP85" i="1"/>
  <c r="MQ85" i="1"/>
  <c r="MR85" i="1"/>
  <c r="MS85" i="1"/>
  <c r="MT85" i="1"/>
  <c r="MH168" i="1"/>
  <c r="MI168" i="1"/>
  <c r="MJ168" i="1"/>
  <c r="MK168" i="1"/>
  <c r="ML168" i="1"/>
  <c r="MM168" i="1"/>
  <c r="MN168" i="1"/>
  <c r="MO168" i="1"/>
  <c r="MP168" i="1"/>
  <c r="MQ168" i="1"/>
  <c r="MR168" i="1"/>
  <c r="MS168" i="1"/>
  <c r="MT168" i="1"/>
  <c r="MH28" i="1"/>
  <c r="MI28" i="1"/>
  <c r="MJ28" i="1"/>
  <c r="MK28" i="1"/>
  <c r="ML28" i="1"/>
  <c r="MM28" i="1"/>
  <c r="MN28" i="1"/>
  <c r="MO28" i="1"/>
  <c r="MP28" i="1"/>
  <c r="MQ28" i="1"/>
  <c r="MR28" i="1"/>
  <c r="MS28" i="1"/>
  <c r="MT28" i="1"/>
  <c r="MH67" i="1"/>
  <c r="MI67" i="1"/>
  <c r="MJ67" i="1"/>
  <c r="MK67" i="1"/>
  <c r="ML67" i="1"/>
  <c r="MM67" i="1"/>
  <c r="MN67" i="1"/>
  <c r="MO67" i="1"/>
  <c r="MP67" i="1"/>
  <c r="MQ67" i="1"/>
  <c r="MR67" i="1"/>
  <c r="MS67" i="1"/>
  <c r="MT67" i="1"/>
  <c r="MH214" i="1"/>
  <c r="MI214" i="1"/>
  <c r="MJ214" i="1"/>
  <c r="MK214" i="1"/>
  <c r="ML214" i="1"/>
  <c r="MM214" i="1"/>
  <c r="MN214" i="1"/>
  <c r="MO214" i="1"/>
  <c r="MP214" i="1"/>
  <c r="MQ214" i="1"/>
  <c r="MR214" i="1"/>
  <c r="MS214" i="1"/>
  <c r="MT214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H51" i="1"/>
  <c r="MI51" i="1"/>
  <c r="MJ51" i="1"/>
  <c r="MK51" i="1"/>
  <c r="ML51" i="1"/>
  <c r="MM51" i="1"/>
  <c r="MN51" i="1"/>
  <c r="MO51" i="1"/>
  <c r="MP51" i="1"/>
  <c r="MQ51" i="1"/>
  <c r="MR51" i="1"/>
  <c r="MS51" i="1"/>
  <c r="MT51" i="1"/>
  <c r="MH311" i="1"/>
  <c r="MI311" i="1"/>
  <c r="MJ311" i="1"/>
  <c r="MK311" i="1"/>
  <c r="ML311" i="1"/>
  <c r="MM311" i="1"/>
  <c r="MN311" i="1"/>
  <c r="MO311" i="1"/>
  <c r="MP311" i="1"/>
  <c r="MQ311" i="1"/>
  <c r="MR311" i="1"/>
  <c r="MS311" i="1"/>
  <c r="MT311" i="1"/>
  <c r="MH269" i="1"/>
  <c r="MI269" i="1"/>
  <c r="MJ269" i="1"/>
  <c r="MK269" i="1"/>
  <c r="ML269" i="1"/>
  <c r="MM269" i="1"/>
  <c r="MN269" i="1"/>
  <c r="MO269" i="1"/>
  <c r="MP269" i="1"/>
  <c r="MQ269" i="1"/>
  <c r="MR269" i="1"/>
  <c r="MS269" i="1"/>
  <c r="MT269" i="1"/>
  <c r="MH194" i="1"/>
  <c r="MI194" i="1"/>
  <c r="MJ194" i="1"/>
  <c r="MK194" i="1"/>
  <c r="ML194" i="1"/>
  <c r="MM194" i="1"/>
  <c r="MN194" i="1"/>
  <c r="MO194" i="1"/>
  <c r="MP194" i="1"/>
  <c r="MQ194" i="1"/>
  <c r="MR194" i="1"/>
  <c r="MS194" i="1"/>
  <c r="MT194" i="1"/>
  <c r="MH305" i="1"/>
  <c r="MI305" i="1"/>
  <c r="MJ305" i="1"/>
  <c r="MK305" i="1"/>
  <c r="ML305" i="1"/>
  <c r="MM305" i="1"/>
  <c r="MN305" i="1"/>
  <c r="MO305" i="1"/>
  <c r="MP305" i="1"/>
  <c r="MQ305" i="1"/>
  <c r="MR305" i="1"/>
  <c r="MS305" i="1"/>
  <c r="MT305" i="1"/>
  <c r="MH123" i="1"/>
  <c r="MI123" i="1"/>
  <c r="MJ123" i="1"/>
  <c r="MK123" i="1"/>
  <c r="ML123" i="1"/>
  <c r="MM123" i="1"/>
  <c r="MN123" i="1"/>
  <c r="MO123" i="1"/>
  <c r="MP123" i="1"/>
  <c r="MQ123" i="1"/>
  <c r="MR123" i="1"/>
  <c r="MS123" i="1"/>
  <c r="MT123" i="1"/>
  <c r="MH153" i="1"/>
  <c r="MI153" i="1"/>
  <c r="MJ153" i="1"/>
  <c r="MK153" i="1"/>
  <c r="ML153" i="1"/>
  <c r="MM153" i="1"/>
  <c r="MN153" i="1"/>
  <c r="MO153" i="1"/>
  <c r="MP153" i="1"/>
  <c r="MQ153" i="1"/>
  <c r="MR153" i="1"/>
  <c r="MS153" i="1"/>
  <c r="MT153" i="1"/>
  <c r="MH69" i="1"/>
  <c r="MI69" i="1"/>
  <c r="MJ69" i="1"/>
  <c r="MK69" i="1"/>
  <c r="ML69" i="1"/>
  <c r="MM69" i="1"/>
  <c r="MN69" i="1"/>
  <c r="MO69" i="1"/>
  <c r="MP69" i="1"/>
  <c r="MQ69" i="1"/>
  <c r="MR69" i="1"/>
  <c r="MS69" i="1"/>
  <c r="MH182" i="1"/>
  <c r="MI182" i="1"/>
  <c r="MJ182" i="1"/>
  <c r="MK182" i="1"/>
  <c r="ML182" i="1"/>
  <c r="MM182" i="1"/>
  <c r="MN182" i="1"/>
  <c r="MO182" i="1"/>
  <c r="MP182" i="1"/>
  <c r="MQ182" i="1"/>
  <c r="MR182" i="1"/>
  <c r="MS182" i="1"/>
  <c r="MT182" i="1"/>
  <c r="MH328" i="1"/>
  <c r="MI328" i="1"/>
  <c r="MJ328" i="1"/>
  <c r="MK328" i="1"/>
  <c r="ML328" i="1"/>
  <c r="MM328" i="1"/>
  <c r="MN328" i="1"/>
  <c r="MO328" i="1"/>
  <c r="MP328" i="1"/>
  <c r="MQ328" i="1"/>
  <c r="MR328" i="1"/>
  <c r="MS328" i="1"/>
  <c r="MT328" i="1"/>
  <c r="MH21" i="1"/>
  <c r="MI21" i="1"/>
  <c r="MJ21" i="1"/>
  <c r="MK21" i="1"/>
  <c r="ML21" i="1"/>
  <c r="MM21" i="1"/>
  <c r="MN21" i="1"/>
  <c r="MO21" i="1"/>
  <c r="MP21" i="1"/>
  <c r="MQ21" i="1"/>
  <c r="MR21" i="1"/>
  <c r="MS21" i="1"/>
  <c r="MT21" i="1"/>
  <c r="MH257" i="1"/>
  <c r="MI257" i="1"/>
  <c r="MJ257" i="1"/>
  <c r="MK257" i="1"/>
  <c r="ML257" i="1"/>
  <c r="MM257" i="1"/>
  <c r="MN257" i="1"/>
  <c r="MO257" i="1"/>
  <c r="MP257" i="1"/>
  <c r="MQ257" i="1"/>
  <c r="MR257" i="1"/>
  <c r="MS257" i="1"/>
  <c r="MT257" i="1"/>
  <c r="MH132" i="1"/>
  <c r="MI132" i="1"/>
  <c r="MJ132" i="1"/>
  <c r="MK132" i="1"/>
  <c r="ML132" i="1"/>
  <c r="MM132" i="1"/>
  <c r="MN132" i="1"/>
  <c r="MO132" i="1"/>
  <c r="MP132" i="1"/>
  <c r="MQ132" i="1"/>
  <c r="MR132" i="1"/>
  <c r="MS132" i="1"/>
  <c r="MT132" i="1"/>
  <c r="MH124" i="1"/>
  <c r="MI124" i="1"/>
  <c r="MJ124" i="1"/>
  <c r="MK124" i="1"/>
  <c r="ML124" i="1"/>
  <c r="MM124" i="1"/>
  <c r="MN124" i="1"/>
  <c r="MO124" i="1"/>
  <c r="MP124" i="1"/>
  <c r="MQ124" i="1"/>
  <c r="MR124" i="1"/>
  <c r="MS124" i="1"/>
  <c r="MH258" i="1"/>
  <c r="MI258" i="1"/>
  <c r="MJ258" i="1"/>
  <c r="MK258" i="1"/>
  <c r="ML258" i="1"/>
  <c r="MM258" i="1"/>
  <c r="MN258" i="1"/>
  <c r="MO258" i="1"/>
  <c r="MP258" i="1"/>
  <c r="MQ258" i="1"/>
  <c r="MR258" i="1"/>
  <c r="MS258" i="1"/>
  <c r="MT258" i="1"/>
  <c r="MH271" i="1"/>
  <c r="MI271" i="1"/>
  <c r="MJ271" i="1"/>
  <c r="MK271" i="1"/>
  <c r="MQ271" i="1"/>
  <c r="MR271" i="1"/>
  <c r="MS271" i="1"/>
  <c r="MT271" i="1"/>
  <c r="MH77" i="1"/>
  <c r="MI77" i="1"/>
  <c r="MJ77" i="1"/>
  <c r="MK77" i="1"/>
  <c r="ML77" i="1"/>
  <c r="MM77" i="1"/>
  <c r="MN77" i="1"/>
  <c r="MO77" i="1"/>
  <c r="MP77" i="1"/>
  <c r="MQ77" i="1"/>
  <c r="MR77" i="1"/>
  <c r="MS77" i="1"/>
  <c r="MT77" i="1"/>
  <c r="MH66" i="1"/>
  <c r="MI66" i="1"/>
  <c r="MJ66" i="1"/>
  <c r="MK66" i="1"/>
  <c r="ML66" i="1"/>
  <c r="MM66" i="1"/>
  <c r="MN66" i="1"/>
  <c r="MO66" i="1"/>
  <c r="MP66" i="1"/>
  <c r="MQ66" i="1"/>
  <c r="MR66" i="1"/>
  <c r="MS66" i="1"/>
  <c r="MT66" i="1"/>
  <c r="MH109" i="1"/>
  <c r="MI109" i="1"/>
  <c r="MJ109" i="1"/>
  <c r="MK109" i="1"/>
  <c r="ML109" i="1"/>
  <c r="MM109" i="1"/>
  <c r="MN109" i="1"/>
  <c r="MO109" i="1"/>
  <c r="MP109" i="1"/>
  <c r="MQ109" i="1"/>
  <c r="MR109" i="1"/>
  <c r="MS109" i="1"/>
  <c r="MT109" i="1"/>
  <c r="MH188" i="1"/>
  <c r="MI188" i="1"/>
  <c r="MJ188" i="1"/>
  <c r="MK188" i="1"/>
  <c r="ML188" i="1"/>
  <c r="MM188" i="1"/>
  <c r="MN188" i="1"/>
  <c r="MO188" i="1"/>
  <c r="MP188" i="1"/>
  <c r="MQ188" i="1"/>
  <c r="MR188" i="1"/>
  <c r="MS188" i="1"/>
  <c r="MT188" i="1"/>
  <c r="MH175" i="1"/>
  <c r="MI175" i="1"/>
  <c r="MJ175" i="1"/>
  <c r="MK175" i="1"/>
  <c r="ML175" i="1"/>
  <c r="MM175" i="1"/>
  <c r="MN175" i="1"/>
  <c r="MO175" i="1"/>
  <c r="MP175" i="1"/>
  <c r="MQ175" i="1"/>
  <c r="MR175" i="1"/>
  <c r="MS175" i="1"/>
  <c r="MT175" i="1"/>
  <c r="MH189" i="1"/>
  <c r="MI189" i="1"/>
  <c r="MJ189" i="1"/>
  <c r="MK189" i="1"/>
  <c r="ML189" i="1"/>
  <c r="MM189" i="1"/>
  <c r="MN189" i="1"/>
  <c r="MO189" i="1"/>
  <c r="MP189" i="1"/>
  <c r="MQ189" i="1"/>
  <c r="MR189" i="1"/>
  <c r="MS189" i="1"/>
  <c r="MT189" i="1"/>
  <c r="MH84" i="1"/>
  <c r="MI84" i="1"/>
  <c r="MJ84" i="1"/>
  <c r="MK84" i="1"/>
  <c r="ML84" i="1"/>
  <c r="MM84" i="1"/>
  <c r="MN84" i="1"/>
  <c r="MO84" i="1"/>
  <c r="MP84" i="1"/>
  <c r="MQ84" i="1"/>
  <c r="MR84" i="1"/>
  <c r="MS84" i="1"/>
  <c r="MT84" i="1"/>
  <c r="MH146" i="1"/>
  <c r="MI146" i="1"/>
  <c r="MJ146" i="1"/>
  <c r="MK146" i="1"/>
  <c r="ML146" i="1"/>
  <c r="MM146" i="1"/>
  <c r="MN146" i="1"/>
  <c r="MO146" i="1"/>
  <c r="MP146" i="1"/>
  <c r="MQ146" i="1"/>
  <c r="MR146" i="1"/>
  <c r="MS146" i="1"/>
  <c r="MT146" i="1"/>
  <c r="MH229" i="1"/>
  <c r="MI229" i="1"/>
  <c r="MJ229" i="1"/>
  <c r="MK229" i="1"/>
  <c r="ML229" i="1"/>
  <c r="MM229" i="1"/>
  <c r="MN229" i="1"/>
  <c r="MO229" i="1"/>
  <c r="MP229" i="1"/>
  <c r="MQ229" i="1"/>
  <c r="MR229" i="1"/>
  <c r="MS229" i="1"/>
  <c r="MT229" i="1"/>
  <c r="MH262" i="1"/>
  <c r="MI262" i="1"/>
  <c r="MJ262" i="1"/>
  <c r="MK262" i="1"/>
  <c r="ML262" i="1"/>
  <c r="MM262" i="1"/>
  <c r="MN262" i="1"/>
  <c r="MO262" i="1"/>
  <c r="MP262" i="1"/>
  <c r="MQ262" i="1"/>
  <c r="MR262" i="1"/>
  <c r="MS262" i="1"/>
  <c r="MT262" i="1"/>
  <c r="MH242" i="1"/>
  <c r="MI242" i="1"/>
  <c r="MJ242" i="1"/>
  <c r="MK242" i="1"/>
  <c r="ML242" i="1"/>
  <c r="MM242" i="1"/>
  <c r="MN242" i="1"/>
  <c r="MO242" i="1"/>
  <c r="MP242" i="1"/>
  <c r="MQ242" i="1"/>
  <c r="MR242" i="1"/>
  <c r="MS242" i="1"/>
  <c r="MT242" i="1"/>
  <c r="MH206" i="1"/>
  <c r="MI206" i="1"/>
  <c r="MJ206" i="1"/>
  <c r="MK206" i="1"/>
  <c r="ML206" i="1"/>
  <c r="MM206" i="1"/>
  <c r="MN206" i="1"/>
  <c r="MO206" i="1"/>
  <c r="MP206" i="1"/>
  <c r="MQ206" i="1"/>
  <c r="MR206" i="1"/>
  <c r="MS206" i="1"/>
  <c r="MT206" i="1"/>
  <c r="MH204" i="1"/>
  <c r="MI204" i="1"/>
  <c r="MJ204" i="1"/>
  <c r="MK204" i="1"/>
  <c r="ML204" i="1"/>
  <c r="MM204" i="1"/>
  <c r="MN204" i="1"/>
  <c r="MO204" i="1"/>
  <c r="MP204" i="1"/>
  <c r="MQ204" i="1"/>
  <c r="MR204" i="1"/>
  <c r="MS204" i="1"/>
  <c r="MT204" i="1"/>
  <c r="MH119" i="1"/>
  <c r="MI119" i="1"/>
  <c r="MJ119" i="1"/>
  <c r="MK119" i="1"/>
  <c r="ML119" i="1"/>
  <c r="MM119" i="1"/>
  <c r="MN119" i="1"/>
  <c r="MO119" i="1"/>
  <c r="MP119" i="1"/>
  <c r="MQ119" i="1"/>
  <c r="MR119" i="1"/>
  <c r="MS119" i="1"/>
  <c r="MH317" i="1"/>
  <c r="MI317" i="1"/>
  <c r="MJ317" i="1"/>
  <c r="MK317" i="1"/>
  <c r="ML317" i="1"/>
  <c r="MM317" i="1"/>
  <c r="MN317" i="1"/>
  <c r="MO317" i="1"/>
  <c r="MP317" i="1"/>
  <c r="MQ317" i="1"/>
  <c r="MR317" i="1"/>
  <c r="MS317" i="1"/>
  <c r="MH30" i="1"/>
  <c r="MI30" i="1"/>
  <c r="MJ30" i="1"/>
  <c r="MK30" i="1"/>
  <c r="ML30" i="1"/>
  <c r="MM30" i="1"/>
  <c r="MN30" i="1"/>
  <c r="MO30" i="1"/>
  <c r="MP30" i="1"/>
  <c r="MQ30" i="1"/>
  <c r="MR30" i="1"/>
  <c r="MS30" i="1"/>
  <c r="MT30" i="1"/>
  <c r="MH140" i="1"/>
  <c r="MI140" i="1"/>
  <c r="MJ140" i="1"/>
  <c r="MK140" i="1"/>
  <c r="ML140" i="1"/>
  <c r="MM140" i="1"/>
  <c r="MN140" i="1"/>
  <c r="MO140" i="1"/>
  <c r="MP140" i="1"/>
  <c r="MQ140" i="1"/>
  <c r="MR140" i="1"/>
  <c r="MS140" i="1"/>
  <c r="MT140" i="1"/>
  <c r="MH280" i="1"/>
  <c r="MI280" i="1"/>
  <c r="MJ280" i="1"/>
  <c r="MK280" i="1"/>
  <c r="ML280" i="1"/>
  <c r="MM280" i="1"/>
  <c r="MN280" i="1"/>
  <c r="MO280" i="1"/>
  <c r="MP280" i="1"/>
  <c r="MQ280" i="1"/>
  <c r="MR280" i="1"/>
  <c r="MS280" i="1"/>
  <c r="MH307" i="1"/>
  <c r="MI307" i="1"/>
  <c r="MJ307" i="1"/>
  <c r="MK307" i="1"/>
  <c r="ML307" i="1"/>
  <c r="MM307" i="1"/>
  <c r="MN307" i="1"/>
  <c r="MO307" i="1"/>
  <c r="MP307" i="1"/>
  <c r="MQ307" i="1"/>
  <c r="MR307" i="1"/>
  <c r="MS307" i="1"/>
  <c r="MT307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H44" i="1"/>
  <c r="MI44" i="1"/>
  <c r="MJ44" i="1"/>
  <c r="MK44" i="1"/>
  <c r="ML44" i="1"/>
  <c r="MM44" i="1"/>
  <c r="MN44" i="1"/>
  <c r="MO44" i="1"/>
  <c r="MP44" i="1"/>
  <c r="MQ44" i="1"/>
  <c r="MR44" i="1"/>
  <c r="MS44" i="1"/>
  <c r="MT44" i="1"/>
  <c r="MH303" i="1"/>
  <c r="MI303" i="1"/>
  <c r="MJ303" i="1"/>
  <c r="MK303" i="1"/>
  <c r="ML303" i="1"/>
  <c r="MM303" i="1"/>
  <c r="MN303" i="1"/>
  <c r="MO303" i="1"/>
  <c r="MP303" i="1"/>
  <c r="MQ303" i="1"/>
  <c r="MR303" i="1"/>
  <c r="MS303" i="1"/>
  <c r="MT303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H4" i="1"/>
  <c r="MI4" i="1"/>
  <c r="MJ4" i="1"/>
  <c r="MK4" i="1"/>
  <c r="ML4" i="1"/>
  <c r="MM4" i="1"/>
  <c r="MN4" i="1"/>
  <c r="MO4" i="1"/>
  <c r="MP4" i="1"/>
  <c r="MQ4" i="1"/>
  <c r="MR4" i="1"/>
  <c r="MS4" i="1"/>
  <c r="MH86" i="1"/>
  <c r="MI86" i="1"/>
  <c r="MJ86" i="1"/>
  <c r="MK86" i="1"/>
  <c r="ML86" i="1"/>
  <c r="MM86" i="1"/>
  <c r="MN86" i="1"/>
  <c r="MO86" i="1"/>
  <c r="MP86" i="1"/>
  <c r="MQ86" i="1"/>
  <c r="MR86" i="1"/>
  <c r="MS86" i="1"/>
  <c r="MT86" i="1"/>
  <c r="MH179" i="1"/>
  <c r="MI179" i="1"/>
  <c r="MJ179" i="1"/>
  <c r="MK179" i="1"/>
  <c r="ML179" i="1"/>
  <c r="MM179" i="1"/>
  <c r="MN179" i="1"/>
  <c r="MO179" i="1"/>
  <c r="MP179" i="1"/>
  <c r="MQ179" i="1"/>
  <c r="MR179" i="1"/>
  <c r="MS179" i="1"/>
  <c r="MT179" i="1"/>
  <c r="MH93" i="1"/>
  <c r="MI93" i="1"/>
  <c r="MJ93" i="1"/>
  <c r="MK93" i="1"/>
  <c r="ML93" i="1"/>
  <c r="MM93" i="1"/>
  <c r="MN93" i="1"/>
  <c r="MO93" i="1"/>
  <c r="MP93" i="1"/>
  <c r="MQ93" i="1"/>
  <c r="MR93" i="1"/>
  <c r="MS93" i="1"/>
  <c r="MT93" i="1"/>
  <c r="MH159" i="1"/>
  <c r="MI159" i="1"/>
  <c r="MJ159" i="1"/>
  <c r="MK159" i="1"/>
  <c r="ML159" i="1"/>
  <c r="MM159" i="1"/>
  <c r="MN159" i="1"/>
  <c r="MO159" i="1"/>
  <c r="MP159" i="1"/>
  <c r="MQ159" i="1"/>
  <c r="MR159" i="1"/>
  <c r="MS159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H209" i="1"/>
  <c r="MI209" i="1"/>
  <c r="MJ209" i="1"/>
  <c r="MK209" i="1"/>
  <c r="ML209" i="1"/>
  <c r="MM209" i="1"/>
  <c r="MN209" i="1"/>
  <c r="MO209" i="1"/>
  <c r="MP209" i="1"/>
  <c r="MQ209" i="1"/>
  <c r="MR209" i="1"/>
  <c r="MS209" i="1"/>
  <c r="MH210" i="1"/>
  <c r="MI210" i="1"/>
  <c r="MJ210" i="1"/>
  <c r="MK210" i="1"/>
  <c r="ML210" i="1"/>
  <c r="MM210" i="1"/>
  <c r="MN210" i="1"/>
  <c r="MO210" i="1"/>
  <c r="MP210" i="1"/>
  <c r="MQ210" i="1"/>
  <c r="MR210" i="1"/>
  <c r="MS210" i="1"/>
  <c r="MT210" i="1"/>
  <c r="MH261" i="1"/>
  <c r="MI261" i="1"/>
  <c r="MJ261" i="1"/>
  <c r="MK261" i="1"/>
  <c r="ML261" i="1"/>
  <c r="MM261" i="1"/>
  <c r="MN261" i="1"/>
  <c r="MO261" i="1"/>
  <c r="MP261" i="1"/>
  <c r="MQ261" i="1"/>
  <c r="MR261" i="1"/>
  <c r="MS261" i="1"/>
  <c r="MT261" i="1"/>
  <c r="MH126" i="1"/>
  <c r="MI126" i="1"/>
  <c r="MJ126" i="1"/>
  <c r="MK126" i="1"/>
  <c r="ML126" i="1"/>
  <c r="MM126" i="1"/>
  <c r="MN126" i="1"/>
  <c r="MO126" i="1"/>
  <c r="MP126" i="1"/>
  <c r="MQ126" i="1"/>
  <c r="MR126" i="1"/>
  <c r="MS126" i="1"/>
  <c r="MT126" i="1"/>
  <c r="MH281" i="1"/>
  <c r="MI281" i="1"/>
  <c r="MJ281" i="1"/>
  <c r="MK281" i="1"/>
  <c r="ML281" i="1"/>
  <c r="MM281" i="1"/>
  <c r="MN281" i="1"/>
  <c r="MO281" i="1"/>
  <c r="MP281" i="1"/>
  <c r="MQ281" i="1"/>
  <c r="MR281" i="1"/>
  <c r="MS281" i="1"/>
  <c r="MT281" i="1"/>
  <c r="MH54" i="1"/>
  <c r="MI54" i="1"/>
  <c r="MJ54" i="1"/>
  <c r="MK54" i="1"/>
  <c r="ML54" i="1"/>
  <c r="MM54" i="1"/>
  <c r="MN54" i="1"/>
  <c r="MO54" i="1"/>
  <c r="MP54" i="1"/>
  <c r="MQ54" i="1"/>
  <c r="MR54" i="1"/>
  <c r="MS54" i="1"/>
  <c r="MH96" i="1"/>
  <c r="MI96" i="1"/>
  <c r="MJ96" i="1"/>
  <c r="MK96" i="1"/>
  <c r="ML96" i="1"/>
  <c r="MM96" i="1"/>
  <c r="MN96" i="1"/>
  <c r="MO96" i="1"/>
  <c r="MP96" i="1"/>
  <c r="MQ96" i="1"/>
  <c r="MR96" i="1"/>
  <c r="MS96" i="1"/>
  <c r="MT96" i="1"/>
  <c r="MH150" i="1"/>
  <c r="MI150" i="1"/>
  <c r="MJ150" i="1"/>
  <c r="MK150" i="1"/>
  <c r="ML150" i="1"/>
  <c r="MM150" i="1"/>
  <c r="MN150" i="1"/>
  <c r="MO150" i="1"/>
  <c r="MP150" i="1"/>
  <c r="MQ150" i="1"/>
  <c r="MR150" i="1"/>
  <c r="MS150" i="1"/>
  <c r="MT150" i="1"/>
  <c r="MH288" i="1"/>
  <c r="MI288" i="1"/>
  <c r="MJ288" i="1"/>
  <c r="MK288" i="1"/>
  <c r="ML288" i="1"/>
  <c r="MM288" i="1"/>
  <c r="MN288" i="1"/>
  <c r="MO288" i="1"/>
  <c r="MP288" i="1"/>
  <c r="MQ288" i="1"/>
  <c r="MR288" i="1"/>
  <c r="MS288" i="1"/>
  <c r="MT288" i="1"/>
  <c r="MH65" i="1"/>
  <c r="MI65" i="1"/>
  <c r="MJ65" i="1"/>
  <c r="MK65" i="1"/>
  <c r="ML65" i="1"/>
  <c r="MM65" i="1"/>
  <c r="MN65" i="1"/>
  <c r="MO65" i="1"/>
  <c r="MP65" i="1"/>
  <c r="MQ65" i="1"/>
  <c r="MR65" i="1"/>
  <c r="MS65" i="1"/>
  <c r="MT65" i="1"/>
  <c r="MH253" i="1"/>
  <c r="MI253" i="1"/>
  <c r="MJ253" i="1"/>
  <c r="MK253" i="1"/>
  <c r="ML253" i="1"/>
  <c r="MM253" i="1"/>
  <c r="MN253" i="1"/>
  <c r="MO253" i="1"/>
  <c r="MP253" i="1"/>
  <c r="MQ253" i="1"/>
  <c r="MR253" i="1"/>
  <c r="MS253" i="1"/>
  <c r="MT253" i="1"/>
  <c r="MH275" i="1"/>
  <c r="MI275" i="1"/>
  <c r="MJ275" i="1"/>
  <c r="MK275" i="1"/>
  <c r="ML275" i="1"/>
  <c r="MM275" i="1"/>
  <c r="MN275" i="1"/>
  <c r="MO275" i="1"/>
  <c r="MP275" i="1"/>
  <c r="MQ275" i="1"/>
  <c r="MR275" i="1"/>
  <c r="MS275" i="1"/>
  <c r="MT275" i="1"/>
  <c r="MH220" i="1"/>
  <c r="MI220" i="1"/>
  <c r="MJ220" i="1"/>
  <c r="MK220" i="1"/>
  <c r="ML220" i="1"/>
  <c r="MM220" i="1"/>
  <c r="MN220" i="1"/>
  <c r="MO220" i="1"/>
  <c r="MP220" i="1"/>
  <c r="MQ220" i="1"/>
  <c r="MR220" i="1"/>
  <c r="MS220" i="1"/>
  <c r="MT220" i="1"/>
  <c r="MH89" i="1"/>
  <c r="MI89" i="1"/>
  <c r="MJ89" i="1"/>
  <c r="MK89" i="1"/>
  <c r="ML89" i="1"/>
  <c r="MM89" i="1"/>
  <c r="MN89" i="1"/>
  <c r="MO89" i="1"/>
  <c r="MP89" i="1"/>
  <c r="MQ89" i="1"/>
  <c r="MR89" i="1"/>
  <c r="MS89" i="1"/>
  <c r="MT89" i="1"/>
  <c r="MH118" i="1"/>
  <c r="MI118" i="1"/>
  <c r="MJ118" i="1"/>
  <c r="MK118" i="1"/>
  <c r="ML118" i="1"/>
  <c r="MM118" i="1"/>
  <c r="MN118" i="1"/>
  <c r="MO118" i="1"/>
  <c r="MP118" i="1"/>
  <c r="MQ118" i="1"/>
  <c r="MR118" i="1"/>
  <c r="MS118" i="1"/>
  <c r="MT118" i="1"/>
  <c r="MH122" i="1"/>
  <c r="MI122" i="1"/>
  <c r="MJ122" i="1"/>
  <c r="MK122" i="1"/>
  <c r="ML122" i="1"/>
  <c r="MM122" i="1"/>
  <c r="MN122" i="1"/>
  <c r="MO122" i="1"/>
  <c r="MP122" i="1"/>
  <c r="MQ122" i="1"/>
  <c r="MR122" i="1"/>
  <c r="MS122" i="1"/>
  <c r="MT122" i="1"/>
  <c r="MH225" i="1"/>
  <c r="MI225" i="1"/>
  <c r="MJ225" i="1"/>
  <c r="MK225" i="1"/>
  <c r="ML225" i="1"/>
  <c r="MM225" i="1"/>
  <c r="MN225" i="1"/>
  <c r="MO225" i="1"/>
  <c r="MP225" i="1"/>
  <c r="MQ225" i="1"/>
  <c r="MR225" i="1"/>
  <c r="MS225" i="1"/>
  <c r="MT225" i="1"/>
  <c r="MH125" i="1"/>
  <c r="MI125" i="1"/>
  <c r="MJ125" i="1"/>
  <c r="MK125" i="1"/>
  <c r="ML125" i="1"/>
  <c r="MM125" i="1"/>
  <c r="MN125" i="1"/>
  <c r="MO125" i="1"/>
  <c r="MP125" i="1"/>
  <c r="MQ125" i="1"/>
  <c r="MR125" i="1"/>
  <c r="MS125" i="1"/>
  <c r="MT125" i="1"/>
  <c r="MH201" i="1"/>
  <c r="MI201" i="1"/>
  <c r="MJ201" i="1"/>
  <c r="MK201" i="1"/>
  <c r="ML201" i="1"/>
  <c r="MM201" i="1"/>
  <c r="MN201" i="1"/>
  <c r="MO201" i="1"/>
  <c r="MP201" i="1"/>
  <c r="MQ201" i="1"/>
  <c r="MR201" i="1"/>
  <c r="MS201" i="1"/>
  <c r="MT201" i="1"/>
  <c r="MH62" i="1"/>
  <c r="MI62" i="1"/>
  <c r="MJ62" i="1"/>
  <c r="MK62" i="1"/>
  <c r="ML62" i="1"/>
  <c r="MM62" i="1"/>
  <c r="MN62" i="1"/>
  <c r="MO62" i="1"/>
  <c r="MP62" i="1"/>
  <c r="MQ62" i="1"/>
  <c r="MR62" i="1"/>
  <c r="MS62" i="1"/>
  <c r="MT62" i="1"/>
  <c r="MH245" i="1"/>
  <c r="MI245" i="1"/>
  <c r="MJ245" i="1"/>
  <c r="MK245" i="1"/>
  <c r="ML245" i="1"/>
  <c r="MM245" i="1"/>
  <c r="MN245" i="1"/>
  <c r="MO245" i="1"/>
  <c r="MP245" i="1"/>
  <c r="MQ245" i="1"/>
  <c r="MR245" i="1"/>
  <c r="MS245" i="1"/>
  <c r="MH274" i="1"/>
  <c r="MI274" i="1"/>
  <c r="MJ274" i="1"/>
  <c r="MK274" i="1"/>
  <c r="ML274" i="1"/>
  <c r="MM274" i="1"/>
  <c r="MN274" i="1"/>
  <c r="MO274" i="1"/>
  <c r="MP274" i="1"/>
  <c r="MQ274" i="1"/>
  <c r="MR274" i="1"/>
  <c r="MS274" i="1"/>
  <c r="MT274" i="1"/>
  <c r="MH289" i="1"/>
  <c r="MI289" i="1"/>
  <c r="MJ289" i="1"/>
  <c r="MK289" i="1"/>
  <c r="ML289" i="1"/>
  <c r="MM289" i="1"/>
  <c r="MN289" i="1"/>
  <c r="MO289" i="1"/>
  <c r="MP289" i="1"/>
  <c r="MQ289" i="1"/>
  <c r="MR289" i="1"/>
  <c r="MS289" i="1"/>
  <c r="MT289" i="1"/>
  <c r="MH294" i="1"/>
  <c r="MI294" i="1"/>
  <c r="MJ294" i="1"/>
  <c r="MK294" i="1"/>
  <c r="ML294" i="1"/>
  <c r="MM294" i="1"/>
  <c r="MN294" i="1"/>
  <c r="MO294" i="1"/>
  <c r="MP294" i="1"/>
  <c r="MQ294" i="1"/>
  <c r="MR294" i="1"/>
  <c r="MS294" i="1"/>
  <c r="MT294" i="1"/>
  <c r="MH59" i="1"/>
  <c r="MI59" i="1"/>
  <c r="MJ59" i="1"/>
  <c r="MK59" i="1"/>
  <c r="ML59" i="1"/>
  <c r="MM59" i="1"/>
  <c r="MN59" i="1"/>
  <c r="MO59" i="1"/>
  <c r="MP59" i="1"/>
  <c r="MQ59" i="1"/>
  <c r="MR59" i="1"/>
  <c r="MS59" i="1"/>
  <c r="MT59" i="1"/>
  <c r="MH211" i="1"/>
  <c r="MI211" i="1"/>
  <c r="MJ211" i="1"/>
  <c r="MK211" i="1"/>
  <c r="ML211" i="1"/>
  <c r="MM211" i="1"/>
  <c r="MN211" i="1"/>
  <c r="MO211" i="1"/>
  <c r="MP211" i="1"/>
  <c r="MQ211" i="1"/>
  <c r="MR211" i="1"/>
  <c r="MS211" i="1"/>
  <c r="MT211" i="1"/>
  <c r="MH284" i="1"/>
  <c r="MI284" i="1"/>
  <c r="MJ284" i="1"/>
  <c r="MK284" i="1"/>
  <c r="ML284" i="1"/>
  <c r="MM284" i="1"/>
  <c r="MN284" i="1"/>
  <c r="MO284" i="1"/>
  <c r="MP284" i="1"/>
  <c r="MQ284" i="1"/>
  <c r="MR284" i="1"/>
  <c r="MS284" i="1"/>
  <c r="MH16" i="1"/>
  <c r="MI16" i="1"/>
  <c r="MJ16" i="1"/>
  <c r="MK16" i="1"/>
  <c r="ML16" i="1"/>
  <c r="MM16" i="1"/>
  <c r="MN16" i="1"/>
  <c r="MO16" i="1"/>
  <c r="MP16" i="1"/>
  <c r="MQ16" i="1"/>
  <c r="MR16" i="1"/>
  <c r="MS16" i="1"/>
  <c r="MH321" i="1"/>
  <c r="MI321" i="1"/>
  <c r="MJ321" i="1"/>
  <c r="MK321" i="1"/>
  <c r="ML321" i="1"/>
  <c r="MM321" i="1"/>
  <c r="MN321" i="1"/>
  <c r="MO321" i="1"/>
  <c r="MP321" i="1"/>
  <c r="MQ321" i="1"/>
  <c r="MR321" i="1"/>
  <c r="MS321" i="1"/>
  <c r="MT321" i="1"/>
  <c r="MH100" i="1"/>
  <c r="MI100" i="1"/>
  <c r="MJ100" i="1"/>
  <c r="MK100" i="1"/>
  <c r="ML100" i="1"/>
  <c r="MM100" i="1"/>
  <c r="MN100" i="1"/>
  <c r="MO100" i="1"/>
  <c r="MP100" i="1"/>
  <c r="MQ100" i="1"/>
  <c r="MR100" i="1"/>
  <c r="MS100" i="1"/>
  <c r="MT100" i="1"/>
  <c r="MH157" i="1"/>
  <c r="MI157" i="1"/>
  <c r="MJ157" i="1"/>
  <c r="MK157" i="1"/>
  <c r="ML157" i="1"/>
  <c r="MM157" i="1"/>
  <c r="MN157" i="1"/>
  <c r="MO157" i="1"/>
  <c r="MP157" i="1"/>
  <c r="MQ157" i="1"/>
  <c r="MR157" i="1"/>
  <c r="MS157" i="1"/>
  <c r="MH161" i="1"/>
  <c r="MI161" i="1"/>
  <c r="MJ161" i="1"/>
  <c r="MK161" i="1"/>
  <c r="ML161" i="1"/>
  <c r="MM161" i="1"/>
  <c r="MN161" i="1"/>
  <c r="MO161" i="1"/>
  <c r="MP161" i="1"/>
  <c r="MQ161" i="1"/>
  <c r="MR161" i="1"/>
  <c r="MS161" i="1"/>
  <c r="MT161" i="1"/>
  <c r="MH196" i="1"/>
  <c r="MI196" i="1"/>
  <c r="MJ196" i="1"/>
  <c r="MK196" i="1"/>
  <c r="ML196" i="1"/>
  <c r="MM196" i="1"/>
  <c r="MN196" i="1"/>
  <c r="MO196" i="1"/>
  <c r="MP196" i="1"/>
  <c r="MQ196" i="1"/>
  <c r="MR196" i="1"/>
  <c r="MS196" i="1"/>
  <c r="MT196" i="1"/>
  <c r="MH296" i="1"/>
  <c r="MI296" i="1"/>
  <c r="MJ296" i="1"/>
  <c r="MK296" i="1"/>
  <c r="ML296" i="1"/>
  <c r="MM296" i="1"/>
  <c r="MN296" i="1"/>
  <c r="MO296" i="1"/>
  <c r="MP296" i="1"/>
  <c r="MQ296" i="1"/>
  <c r="MR296" i="1"/>
  <c r="MS296" i="1"/>
  <c r="MT296" i="1"/>
  <c r="MH102" i="1"/>
  <c r="MI102" i="1"/>
  <c r="MJ102" i="1"/>
  <c r="MK102" i="1"/>
  <c r="ML102" i="1"/>
  <c r="MM102" i="1"/>
  <c r="MN102" i="1"/>
  <c r="MO102" i="1"/>
  <c r="MP102" i="1"/>
  <c r="MQ102" i="1"/>
  <c r="MR102" i="1"/>
  <c r="MS102" i="1"/>
  <c r="MT102" i="1"/>
  <c r="MH184" i="1"/>
  <c r="MI184" i="1"/>
  <c r="MJ184" i="1"/>
  <c r="MK184" i="1"/>
  <c r="ML184" i="1"/>
  <c r="MM184" i="1"/>
  <c r="MN184" i="1"/>
  <c r="MO184" i="1"/>
  <c r="MP184" i="1"/>
  <c r="MQ184" i="1"/>
  <c r="MR184" i="1"/>
  <c r="MS184" i="1"/>
  <c r="MT184" i="1"/>
  <c r="MH286" i="1"/>
  <c r="MI286" i="1"/>
  <c r="MJ286" i="1"/>
  <c r="MK286" i="1"/>
  <c r="ML286" i="1"/>
  <c r="MM286" i="1"/>
  <c r="MN286" i="1"/>
  <c r="MO286" i="1"/>
  <c r="MP286" i="1"/>
  <c r="MQ286" i="1"/>
  <c r="MR286" i="1"/>
  <c r="MS286" i="1"/>
  <c r="MT286" i="1"/>
  <c r="MH304" i="1"/>
  <c r="MI304" i="1"/>
  <c r="MJ304" i="1"/>
  <c r="MK304" i="1"/>
  <c r="ML304" i="1"/>
  <c r="MM304" i="1"/>
  <c r="MN304" i="1"/>
  <c r="MO304" i="1"/>
  <c r="MP304" i="1"/>
  <c r="MQ304" i="1"/>
  <c r="MR304" i="1"/>
  <c r="MS304" i="1"/>
  <c r="MT304" i="1"/>
  <c r="MH141" i="1"/>
  <c r="MI141" i="1"/>
  <c r="MJ141" i="1"/>
  <c r="MK141" i="1"/>
  <c r="ML141" i="1"/>
  <c r="MM141" i="1"/>
  <c r="MN141" i="1"/>
  <c r="MO141" i="1"/>
  <c r="MP141" i="1"/>
  <c r="MQ141" i="1"/>
  <c r="MR141" i="1"/>
  <c r="MS141" i="1"/>
  <c r="MT141" i="1"/>
  <c r="MH310" i="1"/>
  <c r="MI310" i="1"/>
  <c r="MJ310" i="1"/>
  <c r="MK310" i="1"/>
  <c r="ML310" i="1"/>
  <c r="MM310" i="1"/>
  <c r="MN310" i="1"/>
  <c r="MO310" i="1"/>
  <c r="MP310" i="1"/>
  <c r="MQ310" i="1"/>
  <c r="MR310" i="1"/>
  <c r="MS310" i="1"/>
  <c r="MT310" i="1"/>
  <c r="MH6" i="1"/>
  <c r="MI6" i="1"/>
  <c r="MJ6" i="1"/>
  <c r="MK6" i="1"/>
  <c r="ML6" i="1"/>
  <c r="MM6" i="1"/>
  <c r="MN6" i="1"/>
  <c r="MO6" i="1"/>
  <c r="MP6" i="1"/>
  <c r="MQ6" i="1"/>
  <c r="MR6" i="1"/>
  <c r="MS6" i="1"/>
  <c r="MH53" i="1"/>
  <c r="MI53" i="1"/>
  <c r="MJ53" i="1"/>
  <c r="MK53" i="1"/>
  <c r="ML53" i="1"/>
  <c r="MM53" i="1"/>
  <c r="MN53" i="1"/>
  <c r="MO53" i="1"/>
  <c r="MP53" i="1"/>
  <c r="MQ53" i="1"/>
  <c r="MR53" i="1"/>
  <c r="MS53" i="1"/>
  <c r="MT53" i="1"/>
  <c r="MH298" i="1"/>
  <c r="MI298" i="1"/>
  <c r="MK298" i="1"/>
  <c r="ML298" i="1"/>
  <c r="MM298" i="1"/>
  <c r="MN298" i="1"/>
  <c r="MO298" i="1"/>
  <c r="MP298" i="1"/>
  <c r="MQ298" i="1"/>
  <c r="MR298" i="1"/>
  <c r="MS298" i="1"/>
  <c r="MH73" i="1"/>
  <c r="MI73" i="1"/>
  <c r="MJ73" i="1"/>
  <c r="MK73" i="1"/>
  <c r="ML73" i="1"/>
  <c r="MM73" i="1"/>
  <c r="MN73" i="1"/>
  <c r="MO73" i="1"/>
  <c r="MP73" i="1"/>
  <c r="MQ73" i="1"/>
  <c r="MR73" i="1"/>
  <c r="MS73" i="1"/>
  <c r="MT73" i="1"/>
  <c r="MH98" i="1"/>
  <c r="MI98" i="1"/>
  <c r="MJ98" i="1"/>
  <c r="MK98" i="1"/>
  <c r="ML98" i="1"/>
  <c r="MM98" i="1"/>
  <c r="MN98" i="1"/>
  <c r="MO98" i="1"/>
  <c r="MP98" i="1"/>
  <c r="MQ98" i="1"/>
  <c r="MR98" i="1"/>
  <c r="MS98" i="1"/>
  <c r="MH147" i="1"/>
  <c r="MI147" i="1"/>
  <c r="MJ147" i="1"/>
  <c r="MK147" i="1"/>
  <c r="ML147" i="1"/>
  <c r="MM147" i="1"/>
  <c r="MN147" i="1"/>
  <c r="MO147" i="1"/>
  <c r="MP147" i="1"/>
  <c r="MQ147" i="1"/>
  <c r="MR147" i="1"/>
  <c r="MS147" i="1"/>
  <c r="MT147" i="1"/>
  <c r="MH148" i="1"/>
  <c r="MI148" i="1"/>
  <c r="MJ148" i="1"/>
  <c r="MK148" i="1"/>
  <c r="ML148" i="1"/>
  <c r="MM148" i="1"/>
  <c r="MN148" i="1"/>
  <c r="MO148" i="1"/>
  <c r="MP148" i="1"/>
  <c r="MQ148" i="1"/>
  <c r="MR148" i="1"/>
  <c r="MS148" i="1"/>
  <c r="MT148" i="1"/>
  <c r="MH316" i="1"/>
  <c r="MI316" i="1"/>
  <c r="MJ316" i="1"/>
  <c r="MK316" i="1"/>
  <c r="ML316" i="1"/>
  <c r="MM316" i="1"/>
  <c r="MN316" i="1"/>
  <c r="MO316" i="1"/>
  <c r="MP316" i="1"/>
  <c r="MQ316" i="1"/>
  <c r="MR316" i="1"/>
  <c r="MS316" i="1"/>
  <c r="MT316" i="1"/>
  <c r="MH323" i="1"/>
  <c r="MI323" i="1"/>
  <c r="MJ323" i="1"/>
  <c r="MK323" i="1"/>
  <c r="ML323" i="1"/>
  <c r="MM323" i="1"/>
  <c r="MN323" i="1"/>
  <c r="MO323" i="1"/>
  <c r="MP323" i="1"/>
  <c r="MQ323" i="1"/>
  <c r="MR323" i="1"/>
  <c r="MS323" i="1"/>
  <c r="MT323" i="1"/>
  <c r="MH99" i="1"/>
  <c r="MI99" i="1"/>
  <c r="MJ99" i="1"/>
  <c r="MK99" i="1"/>
  <c r="ML99" i="1"/>
  <c r="MM99" i="1"/>
  <c r="MN99" i="1"/>
  <c r="MO99" i="1"/>
  <c r="MP99" i="1"/>
  <c r="MQ99" i="1"/>
  <c r="MR99" i="1"/>
  <c r="MS99" i="1"/>
  <c r="MT99" i="1"/>
  <c r="MH163" i="1"/>
  <c r="MI163" i="1"/>
  <c r="MJ163" i="1"/>
  <c r="MK163" i="1"/>
  <c r="ML163" i="1"/>
  <c r="MM163" i="1"/>
  <c r="MN163" i="1"/>
  <c r="MO163" i="1"/>
  <c r="MP163" i="1"/>
  <c r="MQ163" i="1"/>
  <c r="MR163" i="1"/>
  <c r="MS163" i="1"/>
  <c r="MT163" i="1"/>
  <c r="MH312" i="1"/>
  <c r="MI312" i="1"/>
  <c r="MJ312" i="1"/>
  <c r="MK312" i="1"/>
  <c r="ML312" i="1"/>
  <c r="MM312" i="1"/>
  <c r="MN312" i="1"/>
  <c r="MO312" i="1"/>
  <c r="MP312" i="1"/>
  <c r="MQ312" i="1"/>
  <c r="MR312" i="1"/>
  <c r="MS312" i="1"/>
  <c r="MT312" i="1"/>
  <c r="MH15" i="1"/>
  <c r="MI15" i="1"/>
  <c r="MJ15" i="1"/>
  <c r="MK15" i="1"/>
  <c r="ML15" i="1"/>
  <c r="MM15" i="1"/>
  <c r="MN15" i="1"/>
  <c r="MO15" i="1"/>
  <c r="MP15" i="1"/>
  <c r="MQ15" i="1"/>
  <c r="MR15" i="1"/>
  <c r="MS15" i="1"/>
  <c r="MT15" i="1"/>
  <c r="MH227" i="1"/>
  <c r="MI227" i="1"/>
  <c r="MJ227" i="1"/>
  <c r="MK227" i="1"/>
  <c r="ML227" i="1"/>
  <c r="MM227" i="1"/>
  <c r="MN227" i="1"/>
  <c r="MO227" i="1"/>
  <c r="MP227" i="1"/>
  <c r="MQ227" i="1"/>
  <c r="MR227" i="1"/>
  <c r="MS227" i="1"/>
  <c r="MT227" i="1"/>
  <c r="MH145" i="1"/>
  <c r="MI145" i="1"/>
  <c r="MJ145" i="1"/>
  <c r="MK145" i="1"/>
  <c r="ML145" i="1"/>
  <c r="MM145" i="1"/>
  <c r="MN145" i="1"/>
  <c r="MO145" i="1"/>
  <c r="MP145" i="1"/>
  <c r="MQ145" i="1"/>
  <c r="MR145" i="1"/>
  <c r="MS145" i="1"/>
  <c r="MT145" i="1"/>
  <c r="MH313" i="1"/>
  <c r="MI313" i="1"/>
  <c r="MJ313" i="1"/>
  <c r="MK313" i="1"/>
  <c r="ML313" i="1"/>
  <c r="MM313" i="1"/>
  <c r="MN313" i="1"/>
  <c r="MO313" i="1"/>
  <c r="MP313" i="1"/>
  <c r="MQ313" i="1"/>
  <c r="MR313" i="1"/>
  <c r="MS313" i="1"/>
  <c r="MT313" i="1"/>
  <c r="MH111" i="1"/>
  <c r="MI111" i="1"/>
  <c r="MJ111" i="1"/>
  <c r="MK111" i="1"/>
  <c r="ML111" i="1"/>
  <c r="MM111" i="1"/>
  <c r="MN111" i="1"/>
  <c r="MO111" i="1"/>
  <c r="MP111" i="1"/>
  <c r="MQ111" i="1"/>
  <c r="MR111" i="1"/>
  <c r="MS111" i="1"/>
  <c r="MH151" i="1"/>
  <c r="MI151" i="1"/>
  <c r="MJ151" i="1"/>
  <c r="MK151" i="1"/>
  <c r="ML151" i="1"/>
  <c r="MM151" i="1"/>
  <c r="MN151" i="1"/>
  <c r="MO151" i="1"/>
  <c r="MP151" i="1"/>
  <c r="MQ151" i="1"/>
  <c r="MR151" i="1"/>
  <c r="MS15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H117" i="1"/>
  <c r="MI117" i="1"/>
  <c r="MJ117" i="1"/>
  <c r="MK117" i="1"/>
  <c r="ML117" i="1"/>
  <c r="MM117" i="1"/>
  <c r="MN117" i="1"/>
  <c r="MO117" i="1"/>
  <c r="MP117" i="1"/>
  <c r="MQ117" i="1"/>
  <c r="MR117" i="1"/>
  <c r="MS117" i="1"/>
  <c r="MT117" i="1"/>
  <c r="MH221" i="1"/>
  <c r="MI221" i="1"/>
  <c r="MJ221" i="1"/>
  <c r="MK221" i="1"/>
  <c r="ML221" i="1"/>
  <c r="MM221" i="1"/>
  <c r="MN221" i="1"/>
  <c r="MO221" i="1"/>
  <c r="MP221" i="1"/>
  <c r="MQ221" i="1"/>
  <c r="MR221" i="1"/>
  <c r="MS221" i="1"/>
  <c r="MT221" i="1"/>
  <c r="MH68" i="1"/>
  <c r="MI68" i="1"/>
  <c r="MJ68" i="1"/>
  <c r="MK68" i="1"/>
  <c r="ML68" i="1"/>
  <c r="MM68" i="1"/>
  <c r="MN68" i="1"/>
  <c r="MO68" i="1"/>
  <c r="MP68" i="1"/>
  <c r="MQ68" i="1"/>
  <c r="MR68" i="1"/>
  <c r="MS68" i="1"/>
  <c r="MT68" i="1"/>
  <c r="MH212" i="1"/>
  <c r="MI212" i="1"/>
  <c r="MJ212" i="1"/>
  <c r="MK212" i="1"/>
  <c r="ML212" i="1"/>
  <c r="MM212" i="1"/>
  <c r="MN212" i="1"/>
  <c r="MO212" i="1"/>
  <c r="MP212" i="1"/>
  <c r="MQ212" i="1"/>
  <c r="MR212" i="1"/>
  <c r="MS212" i="1"/>
  <c r="MT212" i="1"/>
  <c r="MG2" i="1"/>
  <c r="MG333" i="1" s="1"/>
  <c r="MH2" i="1"/>
  <c r="MI2" i="1"/>
  <c r="MJ2" i="1"/>
  <c r="MK2" i="1"/>
  <c r="ML2" i="1"/>
  <c r="MM2" i="1"/>
  <c r="MN2" i="1"/>
  <c r="MO2" i="1"/>
  <c r="MP2" i="1"/>
  <c r="MQ2" i="1"/>
  <c r="MR2" i="1"/>
  <c r="MS2" i="1"/>
  <c r="MT2" i="1"/>
  <c r="MH300" i="1"/>
  <c r="MI300" i="1"/>
  <c r="MJ300" i="1"/>
  <c r="MK300" i="1"/>
  <c r="ML300" i="1"/>
  <c r="MM300" i="1"/>
  <c r="MN300" i="1"/>
  <c r="MO300" i="1"/>
  <c r="MP300" i="1"/>
  <c r="MQ300" i="1"/>
  <c r="MR300" i="1"/>
  <c r="MS300" i="1"/>
  <c r="MT300" i="1"/>
  <c r="MH137" i="1"/>
  <c r="MI137" i="1"/>
  <c r="MJ137" i="1"/>
  <c r="MK137" i="1"/>
  <c r="ML137" i="1"/>
  <c r="MM137" i="1"/>
  <c r="MN137" i="1"/>
  <c r="MO137" i="1"/>
  <c r="MP137" i="1"/>
  <c r="MQ137" i="1"/>
  <c r="MR137" i="1"/>
  <c r="MS137" i="1"/>
  <c r="MT137" i="1"/>
  <c r="MH174" i="1"/>
  <c r="MI174" i="1"/>
  <c r="MJ174" i="1"/>
  <c r="MK174" i="1"/>
  <c r="ML174" i="1"/>
  <c r="MM174" i="1"/>
  <c r="MN174" i="1"/>
  <c r="MO174" i="1"/>
  <c r="MP174" i="1"/>
  <c r="MQ174" i="1"/>
  <c r="MR174" i="1"/>
  <c r="MS174" i="1"/>
  <c r="MT174" i="1"/>
  <c r="MH55" i="1"/>
  <c r="MI55" i="1"/>
  <c r="MJ55" i="1"/>
  <c r="MK55" i="1"/>
  <c r="ML55" i="1"/>
  <c r="MM55" i="1"/>
  <c r="MN55" i="1"/>
  <c r="MO55" i="1"/>
  <c r="MP55" i="1"/>
  <c r="MQ55" i="1"/>
  <c r="MR55" i="1"/>
  <c r="MS55" i="1"/>
  <c r="MT55" i="1"/>
  <c r="MH149" i="1"/>
  <c r="MI149" i="1"/>
  <c r="MJ149" i="1"/>
  <c r="MK149" i="1"/>
  <c r="ML149" i="1"/>
  <c r="MM149" i="1"/>
  <c r="MN149" i="1"/>
  <c r="MO149" i="1"/>
  <c r="MP149" i="1"/>
  <c r="MQ149" i="1"/>
  <c r="MR149" i="1"/>
  <c r="MS149" i="1"/>
  <c r="MT149" i="1"/>
  <c r="MH215" i="1"/>
  <c r="MI215" i="1"/>
  <c r="MJ215" i="1"/>
  <c r="MK215" i="1"/>
  <c r="ML215" i="1"/>
  <c r="MM215" i="1"/>
  <c r="MN215" i="1"/>
  <c r="MO215" i="1"/>
  <c r="MP215" i="1"/>
  <c r="MQ215" i="1"/>
  <c r="MR215" i="1"/>
  <c r="MS215" i="1"/>
  <c r="MT215" i="1"/>
  <c r="MH232" i="1"/>
  <c r="MI232" i="1"/>
  <c r="MJ232" i="1"/>
  <c r="MK232" i="1"/>
  <c r="ML232" i="1"/>
  <c r="MM232" i="1"/>
  <c r="MN232" i="1"/>
  <c r="MO232" i="1"/>
  <c r="MP232" i="1"/>
  <c r="MQ232" i="1"/>
  <c r="MR232" i="1"/>
  <c r="MS232" i="1"/>
  <c r="MT232" i="1"/>
  <c r="MH240" i="1"/>
  <c r="MI240" i="1"/>
  <c r="MJ240" i="1"/>
  <c r="MK240" i="1"/>
  <c r="ML240" i="1"/>
  <c r="MM240" i="1"/>
  <c r="MN240" i="1"/>
  <c r="MO240" i="1"/>
  <c r="MP240" i="1"/>
  <c r="MQ240" i="1"/>
  <c r="MR240" i="1"/>
  <c r="MS240" i="1"/>
  <c r="MT240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H292" i="1"/>
  <c r="MI292" i="1"/>
  <c r="MJ292" i="1"/>
  <c r="MK292" i="1"/>
  <c r="ML292" i="1"/>
  <c r="MM292" i="1"/>
  <c r="MN292" i="1"/>
  <c r="MO292" i="1"/>
  <c r="MP292" i="1"/>
  <c r="MQ292" i="1"/>
  <c r="MR292" i="1"/>
  <c r="MS292" i="1"/>
  <c r="MT292" i="1"/>
  <c r="MH48" i="1"/>
  <c r="MI48" i="1"/>
  <c r="MJ48" i="1"/>
  <c r="MK48" i="1"/>
  <c r="ML48" i="1"/>
  <c r="MM48" i="1"/>
  <c r="MN48" i="1"/>
  <c r="MO48" i="1"/>
  <c r="MP48" i="1"/>
  <c r="MQ48" i="1"/>
  <c r="MR48" i="1"/>
  <c r="MS48" i="1"/>
  <c r="MT48" i="1"/>
  <c r="MH186" i="1"/>
  <c r="MI186" i="1"/>
  <c r="MJ186" i="1"/>
  <c r="MK186" i="1"/>
  <c r="ML186" i="1"/>
  <c r="MM186" i="1"/>
  <c r="MN186" i="1"/>
  <c r="MO186" i="1"/>
  <c r="MP186" i="1"/>
  <c r="MQ186" i="1"/>
  <c r="MR186" i="1"/>
  <c r="MS186" i="1"/>
  <c r="MT186" i="1"/>
  <c r="MH327" i="1"/>
  <c r="MI327" i="1"/>
  <c r="MJ327" i="1"/>
  <c r="MK327" i="1"/>
  <c r="ML327" i="1"/>
  <c r="MM327" i="1"/>
  <c r="MN327" i="1"/>
  <c r="MO327" i="1"/>
  <c r="MP327" i="1"/>
  <c r="MQ327" i="1"/>
  <c r="MR327" i="1"/>
  <c r="MS327" i="1"/>
  <c r="MH120" i="1"/>
  <c r="MI120" i="1"/>
  <c r="MJ120" i="1"/>
  <c r="MK120" i="1"/>
  <c r="ML120" i="1"/>
  <c r="MM120" i="1"/>
  <c r="MN120" i="1"/>
  <c r="MO120" i="1"/>
  <c r="MP120" i="1"/>
  <c r="MQ120" i="1"/>
  <c r="MR120" i="1"/>
  <c r="MS120" i="1"/>
  <c r="MH207" i="1"/>
  <c r="MI207" i="1"/>
  <c r="MJ207" i="1"/>
  <c r="MK207" i="1"/>
  <c r="ML207" i="1"/>
  <c r="MM207" i="1"/>
  <c r="MN207" i="1"/>
  <c r="MO207" i="1"/>
  <c r="MP207" i="1"/>
  <c r="MQ207" i="1"/>
  <c r="MR207" i="1"/>
  <c r="MS207" i="1"/>
  <c r="MT207" i="1"/>
  <c r="MH239" i="1"/>
  <c r="MI239" i="1"/>
  <c r="MJ239" i="1"/>
  <c r="MK239" i="1"/>
  <c r="ML239" i="1"/>
  <c r="MM239" i="1"/>
  <c r="MN239" i="1"/>
  <c r="MO239" i="1"/>
  <c r="MP239" i="1"/>
  <c r="MQ239" i="1"/>
  <c r="MR239" i="1"/>
  <c r="MS239" i="1"/>
  <c r="MT239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H164" i="1"/>
  <c r="MI164" i="1"/>
  <c r="MJ164" i="1"/>
  <c r="MK164" i="1"/>
  <c r="ML164" i="1"/>
  <c r="MM164" i="1"/>
  <c r="MN164" i="1"/>
  <c r="MO164" i="1"/>
  <c r="MP164" i="1"/>
  <c r="MQ164" i="1"/>
  <c r="MR164" i="1"/>
  <c r="MS164" i="1"/>
  <c r="MT164" i="1"/>
  <c r="MH57" i="1"/>
  <c r="MI57" i="1"/>
  <c r="MJ57" i="1"/>
  <c r="MK57" i="1"/>
  <c r="ML57" i="1"/>
  <c r="MM57" i="1"/>
  <c r="MN57" i="1"/>
  <c r="MO57" i="1"/>
  <c r="MP57" i="1"/>
  <c r="MQ57" i="1"/>
  <c r="MR57" i="1"/>
  <c r="MS57" i="1"/>
  <c r="MT57" i="1"/>
  <c r="MH56" i="1"/>
  <c r="MI56" i="1"/>
  <c r="MJ56" i="1"/>
  <c r="MK56" i="1"/>
  <c r="ML56" i="1"/>
  <c r="MM56" i="1"/>
  <c r="MN56" i="1"/>
  <c r="MO56" i="1"/>
  <c r="MP56" i="1"/>
  <c r="MQ56" i="1"/>
  <c r="MR56" i="1"/>
  <c r="MS56" i="1"/>
  <c r="MT56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H234" i="1"/>
  <c r="MI234" i="1"/>
  <c r="MJ234" i="1"/>
  <c r="MK234" i="1"/>
  <c r="ML234" i="1"/>
  <c r="MM234" i="1"/>
  <c r="MN234" i="1"/>
  <c r="MO234" i="1"/>
  <c r="MP234" i="1"/>
  <c r="MQ234" i="1"/>
  <c r="MR234" i="1"/>
  <c r="MS234" i="1"/>
  <c r="MT234" i="1"/>
  <c r="MH293" i="1"/>
  <c r="MI293" i="1"/>
  <c r="MJ293" i="1"/>
  <c r="MK293" i="1"/>
  <c r="ML293" i="1"/>
  <c r="MM293" i="1"/>
  <c r="MN293" i="1"/>
  <c r="MO293" i="1"/>
  <c r="MP293" i="1"/>
  <c r="MQ293" i="1"/>
  <c r="MR293" i="1"/>
  <c r="MS293" i="1"/>
  <c r="MT293" i="1"/>
  <c r="MH291" i="1"/>
  <c r="MI291" i="1"/>
  <c r="MJ291" i="1"/>
  <c r="MK291" i="1"/>
  <c r="ML291" i="1"/>
  <c r="MM291" i="1"/>
  <c r="MN291" i="1"/>
  <c r="MO291" i="1"/>
  <c r="MP291" i="1"/>
  <c r="MQ291" i="1"/>
  <c r="MR291" i="1"/>
  <c r="MS291" i="1"/>
  <c r="MT291" i="1"/>
  <c r="MH20" i="1"/>
  <c r="MI20" i="1"/>
  <c r="MJ20" i="1"/>
  <c r="MK20" i="1"/>
  <c r="ML20" i="1"/>
  <c r="MM20" i="1"/>
  <c r="MN20" i="1"/>
  <c r="MO20" i="1"/>
  <c r="MP20" i="1"/>
  <c r="MQ20" i="1"/>
  <c r="MR20" i="1"/>
  <c r="MS20" i="1"/>
  <c r="MT20" i="1"/>
  <c r="MH199" i="1"/>
  <c r="MI199" i="1"/>
  <c r="MJ199" i="1"/>
  <c r="MK199" i="1"/>
  <c r="ML199" i="1"/>
  <c r="MM199" i="1"/>
  <c r="MN199" i="1"/>
  <c r="MO199" i="1"/>
  <c r="MP199" i="1"/>
  <c r="MQ199" i="1"/>
  <c r="MR199" i="1"/>
  <c r="MS199" i="1"/>
  <c r="MT199" i="1"/>
  <c r="MH218" i="1"/>
  <c r="MI218" i="1"/>
  <c r="MJ218" i="1"/>
  <c r="MK218" i="1"/>
  <c r="ML218" i="1"/>
  <c r="MM218" i="1"/>
  <c r="MN218" i="1"/>
  <c r="MO218" i="1"/>
  <c r="MP218" i="1"/>
  <c r="MQ218" i="1"/>
  <c r="MR218" i="1"/>
  <c r="MS218" i="1"/>
  <c r="MT218" i="1"/>
  <c r="MH165" i="1"/>
  <c r="MI165" i="1"/>
  <c r="MJ165" i="1"/>
  <c r="MK165" i="1"/>
  <c r="ML165" i="1"/>
  <c r="MM165" i="1"/>
  <c r="MN165" i="1"/>
  <c r="MO165" i="1"/>
  <c r="MP165" i="1"/>
  <c r="MQ165" i="1"/>
  <c r="MR165" i="1"/>
  <c r="MS165" i="1"/>
  <c r="MT165" i="1"/>
  <c r="MH231" i="1"/>
  <c r="MI231" i="1"/>
  <c r="MJ231" i="1"/>
  <c r="MK231" i="1"/>
  <c r="ML231" i="1"/>
  <c r="MM231" i="1"/>
  <c r="MN231" i="1"/>
  <c r="MO231" i="1"/>
  <c r="MP231" i="1"/>
  <c r="MQ231" i="1"/>
  <c r="MR231" i="1"/>
  <c r="MS231" i="1"/>
  <c r="MT231" i="1"/>
  <c r="MH287" i="1"/>
  <c r="MI287" i="1"/>
  <c r="MJ287" i="1"/>
  <c r="MK287" i="1"/>
  <c r="ML287" i="1"/>
  <c r="MM287" i="1"/>
  <c r="MN287" i="1"/>
  <c r="MO287" i="1"/>
  <c r="MP287" i="1"/>
  <c r="MQ287" i="1"/>
  <c r="MR287" i="1"/>
  <c r="MS287" i="1"/>
  <c r="MT287" i="1"/>
  <c r="MH5" i="1"/>
  <c r="MI5" i="1"/>
  <c r="MJ5" i="1"/>
  <c r="MK5" i="1"/>
  <c r="ML5" i="1"/>
  <c r="MM5" i="1"/>
  <c r="MN5" i="1"/>
  <c r="MO5" i="1"/>
  <c r="MP5" i="1"/>
  <c r="MQ5" i="1"/>
  <c r="MR5" i="1"/>
  <c r="MS5" i="1"/>
  <c r="MT5" i="1"/>
  <c r="MH320" i="1"/>
  <c r="MI320" i="1"/>
  <c r="MJ320" i="1"/>
  <c r="MK320" i="1"/>
  <c r="ML320" i="1"/>
  <c r="MM320" i="1"/>
  <c r="MN320" i="1"/>
  <c r="MO320" i="1"/>
  <c r="MP320" i="1"/>
  <c r="MQ320" i="1"/>
  <c r="MR320" i="1"/>
  <c r="MS320" i="1"/>
  <c r="MT320" i="1"/>
  <c r="MH24" i="1"/>
  <c r="MI24" i="1"/>
  <c r="MJ24" i="1"/>
  <c r="MK24" i="1"/>
  <c r="ML24" i="1"/>
  <c r="MM24" i="1"/>
  <c r="MN24" i="1"/>
  <c r="MO24" i="1"/>
  <c r="MP24" i="1"/>
  <c r="MQ24" i="1"/>
  <c r="MR24" i="1"/>
  <c r="MS24" i="1"/>
  <c r="MH78" i="1"/>
  <c r="MI78" i="1"/>
  <c r="MJ78" i="1"/>
  <c r="MK78" i="1"/>
  <c r="ML78" i="1"/>
  <c r="MM78" i="1"/>
  <c r="MN78" i="1"/>
  <c r="MO78" i="1"/>
  <c r="MP78" i="1"/>
  <c r="MQ78" i="1"/>
  <c r="MR78" i="1"/>
  <c r="MS78" i="1"/>
  <c r="MT78" i="1"/>
  <c r="LI241" i="1"/>
  <c r="KY241" i="1" s="1"/>
  <c r="LJ241" i="1"/>
  <c r="LK241" i="1"/>
  <c r="LL241" i="1"/>
  <c r="LM241" i="1"/>
  <c r="LN241" i="1"/>
  <c r="LO241" i="1"/>
  <c r="LP241" i="1"/>
  <c r="LQ241" i="1"/>
  <c r="LR241" i="1"/>
  <c r="LS241" i="1"/>
  <c r="LT241" i="1"/>
  <c r="LI110" i="1"/>
  <c r="KY110" i="1" s="1"/>
  <c r="LJ110" i="1"/>
  <c r="LK110" i="1"/>
  <c r="LL110" i="1"/>
  <c r="LM110" i="1"/>
  <c r="LN110" i="1"/>
  <c r="LO110" i="1"/>
  <c r="LP110" i="1"/>
  <c r="LQ110" i="1"/>
  <c r="LR110" i="1"/>
  <c r="LS110" i="1"/>
  <c r="LT110" i="1"/>
  <c r="LI11" i="1"/>
  <c r="KY11" i="1" s="1"/>
  <c r="LJ11" i="1"/>
  <c r="LK11" i="1"/>
  <c r="LL11" i="1"/>
  <c r="LM11" i="1"/>
  <c r="LN11" i="1"/>
  <c r="LO11" i="1"/>
  <c r="LP11" i="1"/>
  <c r="LQ11" i="1"/>
  <c r="LR11" i="1"/>
  <c r="LS11" i="1"/>
  <c r="LT11" i="1"/>
  <c r="LI76" i="1"/>
  <c r="KY76" i="1" s="1"/>
  <c r="LJ76" i="1"/>
  <c r="LK76" i="1"/>
  <c r="LL76" i="1"/>
  <c r="LM76" i="1"/>
  <c r="LN76" i="1"/>
  <c r="LO76" i="1"/>
  <c r="LP76" i="1"/>
  <c r="LQ76" i="1"/>
  <c r="LR76" i="1"/>
  <c r="LS76" i="1"/>
  <c r="LT76" i="1"/>
  <c r="LI290" i="1"/>
  <c r="KY290" i="1" s="1"/>
  <c r="LJ290" i="1"/>
  <c r="LK290" i="1"/>
  <c r="LL290" i="1"/>
  <c r="LM290" i="1"/>
  <c r="LN290" i="1"/>
  <c r="LO290" i="1"/>
  <c r="LP290" i="1"/>
  <c r="LQ290" i="1"/>
  <c r="LR290" i="1"/>
  <c r="LS290" i="1"/>
  <c r="LT290" i="1"/>
  <c r="LI306" i="1"/>
  <c r="KY306" i="1" s="1"/>
  <c r="LJ306" i="1"/>
  <c r="LK306" i="1"/>
  <c r="LL306" i="1"/>
  <c r="LM306" i="1"/>
  <c r="LN306" i="1"/>
  <c r="LO306" i="1"/>
  <c r="LP306" i="1"/>
  <c r="LQ306" i="1"/>
  <c r="LR306" i="1"/>
  <c r="LS306" i="1"/>
  <c r="LT306" i="1"/>
  <c r="LI50" i="1"/>
  <c r="KY50" i="1" s="1"/>
  <c r="LJ50" i="1"/>
  <c r="LK50" i="1"/>
  <c r="LL50" i="1"/>
  <c r="LM50" i="1"/>
  <c r="LN50" i="1"/>
  <c r="LO50" i="1"/>
  <c r="LP50" i="1"/>
  <c r="LQ50" i="1"/>
  <c r="LR50" i="1"/>
  <c r="LS50" i="1"/>
  <c r="LT50" i="1"/>
  <c r="LI115" i="1"/>
  <c r="KY115" i="1" s="1"/>
  <c r="LJ115" i="1"/>
  <c r="LK115" i="1"/>
  <c r="LL115" i="1"/>
  <c r="LM115" i="1"/>
  <c r="LN115" i="1"/>
  <c r="LO115" i="1"/>
  <c r="LP115" i="1"/>
  <c r="LQ115" i="1"/>
  <c r="LR115" i="1"/>
  <c r="LS115" i="1"/>
  <c r="LT115" i="1"/>
  <c r="LI107" i="1"/>
  <c r="KY107" i="1" s="1"/>
  <c r="LJ107" i="1"/>
  <c r="LK107" i="1"/>
  <c r="LL107" i="1"/>
  <c r="LM107" i="1"/>
  <c r="LN107" i="1"/>
  <c r="LO107" i="1"/>
  <c r="LP107" i="1"/>
  <c r="LQ107" i="1"/>
  <c r="LR107" i="1"/>
  <c r="LS107" i="1"/>
  <c r="LT107" i="1"/>
  <c r="LI82" i="1"/>
  <c r="KY82" i="1" s="1"/>
  <c r="LJ82" i="1"/>
  <c r="LK82" i="1"/>
  <c r="LL82" i="1"/>
  <c r="LM82" i="1"/>
  <c r="LN82" i="1"/>
  <c r="LO82" i="1"/>
  <c r="LP82" i="1"/>
  <c r="LQ82" i="1"/>
  <c r="LR82" i="1"/>
  <c r="LS82" i="1"/>
  <c r="LT82" i="1"/>
  <c r="LI138" i="1"/>
  <c r="KY138" i="1" s="1"/>
  <c r="LJ138" i="1"/>
  <c r="LK138" i="1"/>
  <c r="LL138" i="1"/>
  <c r="LM138" i="1"/>
  <c r="LN138" i="1"/>
  <c r="LO138" i="1"/>
  <c r="LP138" i="1"/>
  <c r="LQ138" i="1"/>
  <c r="LR138" i="1"/>
  <c r="LS138" i="1"/>
  <c r="LT138" i="1"/>
  <c r="LI252" i="1"/>
  <c r="KY252" i="1" s="1"/>
  <c r="LJ252" i="1"/>
  <c r="LK252" i="1"/>
  <c r="LL252" i="1"/>
  <c r="LM252" i="1"/>
  <c r="LN252" i="1"/>
  <c r="LO252" i="1"/>
  <c r="LP252" i="1"/>
  <c r="LQ252" i="1"/>
  <c r="LR252" i="1"/>
  <c r="LS252" i="1"/>
  <c r="LT252" i="1"/>
  <c r="LI322" i="1"/>
  <c r="KY322" i="1" s="1"/>
  <c r="LJ322" i="1"/>
  <c r="LK322" i="1"/>
  <c r="LL322" i="1"/>
  <c r="LM322" i="1"/>
  <c r="LN322" i="1"/>
  <c r="LO322" i="1"/>
  <c r="LP322" i="1"/>
  <c r="LQ322" i="1"/>
  <c r="LR322" i="1"/>
  <c r="LS322" i="1"/>
  <c r="LT322" i="1"/>
  <c r="LI325" i="1"/>
  <c r="KY325" i="1" s="1"/>
  <c r="LJ325" i="1"/>
  <c r="LK325" i="1"/>
  <c r="LL325" i="1"/>
  <c r="LM325" i="1"/>
  <c r="LN325" i="1"/>
  <c r="LO325" i="1"/>
  <c r="LP325" i="1"/>
  <c r="LQ325" i="1"/>
  <c r="LR325" i="1"/>
  <c r="LS325" i="1"/>
  <c r="LT325" i="1"/>
  <c r="LI326" i="1"/>
  <c r="KY326" i="1" s="1"/>
  <c r="LJ326" i="1"/>
  <c r="LK326" i="1"/>
  <c r="LL326" i="1"/>
  <c r="LM326" i="1"/>
  <c r="LN326" i="1"/>
  <c r="LO326" i="1"/>
  <c r="LP326" i="1"/>
  <c r="LQ326" i="1"/>
  <c r="LR326" i="1"/>
  <c r="LS326" i="1"/>
  <c r="LT326" i="1"/>
  <c r="LI40" i="1"/>
  <c r="KY40" i="1" s="1"/>
  <c r="LJ40" i="1"/>
  <c r="LK40" i="1"/>
  <c r="LL40" i="1"/>
  <c r="LM40" i="1"/>
  <c r="LN40" i="1"/>
  <c r="LO40" i="1"/>
  <c r="LP40" i="1"/>
  <c r="LQ40" i="1"/>
  <c r="LR40" i="1"/>
  <c r="LS40" i="1"/>
  <c r="LT40" i="1"/>
  <c r="LI9" i="1"/>
  <c r="KY9" i="1" s="1"/>
  <c r="LJ9" i="1"/>
  <c r="LK9" i="1"/>
  <c r="LL9" i="1"/>
  <c r="LM9" i="1"/>
  <c r="LN9" i="1"/>
  <c r="LO9" i="1"/>
  <c r="LP9" i="1"/>
  <c r="LQ9" i="1"/>
  <c r="LR9" i="1"/>
  <c r="LS9" i="1"/>
  <c r="LT9" i="1"/>
  <c r="LI32" i="1"/>
  <c r="KY32" i="1" s="1"/>
  <c r="LJ32" i="1"/>
  <c r="LK32" i="1"/>
  <c r="LL32" i="1"/>
  <c r="LM32" i="1"/>
  <c r="LN32" i="1"/>
  <c r="LO32" i="1"/>
  <c r="LP32" i="1"/>
  <c r="LQ32" i="1"/>
  <c r="LR32" i="1"/>
  <c r="LS32" i="1"/>
  <c r="LT32" i="1"/>
  <c r="LI87" i="1"/>
  <c r="KY87" i="1" s="1"/>
  <c r="LJ87" i="1"/>
  <c r="LK87" i="1"/>
  <c r="LL87" i="1"/>
  <c r="LM87" i="1"/>
  <c r="LN87" i="1"/>
  <c r="LO87" i="1"/>
  <c r="LP87" i="1"/>
  <c r="LQ87" i="1"/>
  <c r="LR87" i="1"/>
  <c r="LS87" i="1"/>
  <c r="LT87" i="1"/>
  <c r="LI131" i="1"/>
  <c r="KY131" i="1" s="1"/>
  <c r="LJ131" i="1"/>
  <c r="LK131" i="1"/>
  <c r="LL131" i="1"/>
  <c r="LM131" i="1"/>
  <c r="LN131" i="1"/>
  <c r="LO131" i="1"/>
  <c r="LP131" i="1"/>
  <c r="LQ131" i="1"/>
  <c r="LR131" i="1"/>
  <c r="LS131" i="1"/>
  <c r="LT131" i="1"/>
  <c r="LI171" i="1"/>
  <c r="KY171" i="1" s="1"/>
  <c r="LJ171" i="1"/>
  <c r="LK171" i="1"/>
  <c r="LL171" i="1"/>
  <c r="LM171" i="1"/>
  <c r="LN171" i="1"/>
  <c r="LO171" i="1"/>
  <c r="LP171" i="1"/>
  <c r="LQ171" i="1"/>
  <c r="LR171" i="1"/>
  <c r="LS171" i="1"/>
  <c r="LT171" i="1"/>
  <c r="LI116" i="1"/>
  <c r="KY116" i="1" s="1"/>
  <c r="LJ116" i="1"/>
  <c r="LK116" i="1"/>
  <c r="LL116" i="1"/>
  <c r="LM116" i="1"/>
  <c r="LN116" i="1"/>
  <c r="LO116" i="1"/>
  <c r="LP116" i="1"/>
  <c r="LQ116" i="1"/>
  <c r="LR116" i="1"/>
  <c r="LS116" i="1"/>
  <c r="LT116" i="1"/>
  <c r="LI152" i="1"/>
  <c r="KY152" i="1" s="1"/>
  <c r="LJ152" i="1"/>
  <c r="LK152" i="1"/>
  <c r="LL152" i="1"/>
  <c r="LM152" i="1"/>
  <c r="LN152" i="1"/>
  <c r="LO152" i="1"/>
  <c r="LP152" i="1"/>
  <c r="LQ152" i="1"/>
  <c r="LR152" i="1"/>
  <c r="LS152" i="1"/>
  <c r="LT152" i="1"/>
  <c r="LI173" i="1"/>
  <c r="KY173" i="1" s="1"/>
  <c r="LJ173" i="1"/>
  <c r="LK173" i="1"/>
  <c r="LL173" i="1"/>
  <c r="LM173" i="1"/>
  <c r="LN173" i="1"/>
  <c r="LO173" i="1"/>
  <c r="LP173" i="1"/>
  <c r="LQ173" i="1"/>
  <c r="LR173" i="1"/>
  <c r="LS173" i="1"/>
  <c r="LT173" i="1"/>
  <c r="LI308" i="1"/>
  <c r="KY308" i="1" s="1"/>
  <c r="LJ308" i="1"/>
  <c r="LK308" i="1"/>
  <c r="LL308" i="1"/>
  <c r="LM308" i="1"/>
  <c r="LN308" i="1"/>
  <c r="LO308" i="1"/>
  <c r="LP308" i="1"/>
  <c r="LQ308" i="1"/>
  <c r="LR308" i="1"/>
  <c r="LS308" i="1"/>
  <c r="LT308" i="1"/>
  <c r="LI3" i="1"/>
  <c r="KY3" i="1" s="1"/>
  <c r="LJ3" i="1"/>
  <c r="LK3" i="1"/>
  <c r="LL3" i="1"/>
  <c r="LM3" i="1"/>
  <c r="LN3" i="1"/>
  <c r="LO3" i="1"/>
  <c r="LP3" i="1"/>
  <c r="LQ3" i="1"/>
  <c r="LR3" i="1"/>
  <c r="LS3" i="1"/>
  <c r="LT3" i="1"/>
  <c r="LI46" i="1"/>
  <c r="KY46" i="1" s="1"/>
  <c r="LJ46" i="1"/>
  <c r="LK46" i="1"/>
  <c r="LL46" i="1"/>
  <c r="LM46" i="1"/>
  <c r="LN46" i="1"/>
  <c r="LO46" i="1"/>
  <c r="LP46" i="1"/>
  <c r="LQ46" i="1"/>
  <c r="LR46" i="1"/>
  <c r="LS46" i="1"/>
  <c r="LT46" i="1"/>
  <c r="LI267" i="1"/>
  <c r="KY267" i="1" s="1"/>
  <c r="LJ267" i="1"/>
  <c r="LK267" i="1"/>
  <c r="LL267" i="1"/>
  <c r="LM267" i="1"/>
  <c r="LN267" i="1"/>
  <c r="LO267" i="1"/>
  <c r="LP267" i="1"/>
  <c r="LQ267" i="1"/>
  <c r="LR267" i="1"/>
  <c r="LS267" i="1"/>
  <c r="LT267" i="1"/>
  <c r="LI90" i="1"/>
  <c r="KY90" i="1" s="1"/>
  <c r="LJ90" i="1"/>
  <c r="LK90" i="1"/>
  <c r="LL90" i="1"/>
  <c r="LM90" i="1"/>
  <c r="LN90" i="1"/>
  <c r="LO90" i="1"/>
  <c r="LP90" i="1"/>
  <c r="LQ90" i="1"/>
  <c r="LR90" i="1"/>
  <c r="LS90" i="1"/>
  <c r="LT90" i="1"/>
  <c r="LI129" i="1"/>
  <c r="KY129" i="1" s="1"/>
  <c r="LJ129" i="1"/>
  <c r="LK129" i="1"/>
  <c r="LL129" i="1"/>
  <c r="LM129" i="1"/>
  <c r="LN129" i="1"/>
  <c r="LO129" i="1"/>
  <c r="LP129" i="1"/>
  <c r="LQ129" i="1"/>
  <c r="LR129" i="1"/>
  <c r="LS129" i="1"/>
  <c r="LT129" i="1"/>
  <c r="LI142" i="1"/>
  <c r="KY142" i="1" s="1"/>
  <c r="LJ142" i="1"/>
  <c r="LK142" i="1"/>
  <c r="LL142" i="1"/>
  <c r="LM142" i="1"/>
  <c r="LN142" i="1"/>
  <c r="LO142" i="1"/>
  <c r="LP142" i="1"/>
  <c r="LQ142" i="1"/>
  <c r="LR142" i="1"/>
  <c r="LS142" i="1"/>
  <c r="LT142" i="1"/>
  <c r="LI75" i="1"/>
  <c r="KY75" i="1" s="1"/>
  <c r="LJ75" i="1"/>
  <c r="LK75" i="1"/>
  <c r="LL75" i="1"/>
  <c r="LM75" i="1"/>
  <c r="LN75" i="1"/>
  <c r="LO75" i="1"/>
  <c r="LP75" i="1"/>
  <c r="LQ75" i="1"/>
  <c r="LR75" i="1"/>
  <c r="LS75" i="1"/>
  <c r="LT75" i="1"/>
  <c r="LI251" i="1"/>
  <c r="KY251" i="1" s="1"/>
  <c r="LJ251" i="1"/>
  <c r="LK251" i="1"/>
  <c r="LL251" i="1"/>
  <c r="LM251" i="1"/>
  <c r="LN251" i="1"/>
  <c r="LO251" i="1"/>
  <c r="LP251" i="1"/>
  <c r="LQ251" i="1"/>
  <c r="LR251" i="1"/>
  <c r="LS251" i="1"/>
  <c r="LT251" i="1"/>
  <c r="LI270" i="1"/>
  <c r="KY270" i="1" s="1"/>
  <c r="LJ270" i="1"/>
  <c r="LK270" i="1"/>
  <c r="LL270" i="1"/>
  <c r="LM270" i="1"/>
  <c r="LN270" i="1"/>
  <c r="LO270" i="1"/>
  <c r="LP270" i="1"/>
  <c r="LQ270" i="1"/>
  <c r="LR270" i="1"/>
  <c r="LS270" i="1"/>
  <c r="LT270" i="1"/>
  <c r="LI139" i="1"/>
  <c r="KY139" i="1" s="1"/>
  <c r="LJ139" i="1"/>
  <c r="LK139" i="1"/>
  <c r="LL139" i="1"/>
  <c r="LM139" i="1"/>
  <c r="LN139" i="1"/>
  <c r="LO139" i="1"/>
  <c r="LP139" i="1"/>
  <c r="LQ139" i="1"/>
  <c r="LR139" i="1"/>
  <c r="LS139" i="1"/>
  <c r="LT139" i="1"/>
  <c r="LI170" i="1"/>
  <c r="KY170" i="1" s="1"/>
  <c r="LJ170" i="1"/>
  <c r="LK170" i="1"/>
  <c r="LL170" i="1"/>
  <c r="LM170" i="1"/>
  <c r="LN170" i="1"/>
  <c r="LO170" i="1"/>
  <c r="LP170" i="1"/>
  <c r="LQ170" i="1"/>
  <c r="LR170" i="1"/>
  <c r="LS170" i="1"/>
  <c r="LT170" i="1"/>
  <c r="LI318" i="1"/>
  <c r="KY318" i="1" s="1"/>
  <c r="LJ318" i="1"/>
  <c r="LK318" i="1"/>
  <c r="LL318" i="1"/>
  <c r="LM318" i="1"/>
  <c r="LN318" i="1"/>
  <c r="LO318" i="1"/>
  <c r="LP318" i="1"/>
  <c r="LQ318" i="1"/>
  <c r="LR318" i="1"/>
  <c r="LS318" i="1"/>
  <c r="LT318" i="1"/>
  <c r="LI192" i="1"/>
  <c r="KY192" i="1" s="1"/>
  <c r="LJ192" i="1"/>
  <c r="LK192" i="1"/>
  <c r="LL192" i="1"/>
  <c r="LM192" i="1"/>
  <c r="LN192" i="1"/>
  <c r="LO192" i="1"/>
  <c r="LP192" i="1"/>
  <c r="LQ192" i="1"/>
  <c r="LR192" i="1"/>
  <c r="LS192" i="1"/>
  <c r="LT192" i="1"/>
  <c r="LI195" i="1"/>
  <c r="KY195" i="1" s="1"/>
  <c r="LJ195" i="1"/>
  <c r="LK195" i="1"/>
  <c r="LL195" i="1"/>
  <c r="LM195" i="1"/>
  <c r="LN195" i="1"/>
  <c r="LO195" i="1"/>
  <c r="LP195" i="1"/>
  <c r="LQ195" i="1"/>
  <c r="LR195" i="1"/>
  <c r="LS195" i="1"/>
  <c r="LT195" i="1"/>
  <c r="LI22" i="1"/>
  <c r="KY22" i="1" s="1"/>
  <c r="LJ22" i="1"/>
  <c r="LK22" i="1"/>
  <c r="LL22" i="1"/>
  <c r="LM22" i="1"/>
  <c r="LN22" i="1"/>
  <c r="LO22" i="1"/>
  <c r="LP22" i="1"/>
  <c r="LQ22" i="1"/>
  <c r="LR22" i="1"/>
  <c r="LS22" i="1"/>
  <c r="LT22" i="1"/>
  <c r="LI197" i="1"/>
  <c r="KY197" i="1" s="1"/>
  <c r="LJ197" i="1"/>
  <c r="LK197" i="1"/>
  <c r="LL197" i="1"/>
  <c r="LM197" i="1"/>
  <c r="LN197" i="1"/>
  <c r="LO197" i="1"/>
  <c r="LP197" i="1"/>
  <c r="LQ197" i="1"/>
  <c r="LR197" i="1"/>
  <c r="LS197" i="1"/>
  <c r="LT197" i="1"/>
  <c r="LI45" i="1"/>
  <c r="KY45" i="1" s="1"/>
  <c r="LJ45" i="1"/>
  <c r="LK45" i="1"/>
  <c r="LL45" i="1"/>
  <c r="LM45" i="1"/>
  <c r="LN45" i="1"/>
  <c r="LO45" i="1"/>
  <c r="LP45" i="1"/>
  <c r="LQ45" i="1"/>
  <c r="LR45" i="1"/>
  <c r="LS45" i="1"/>
  <c r="LT45" i="1"/>
  <c r="LI91" i="1"/>
  <c r="KY91" i="1" s="1"/>
  <c r="LJ91" i="1"/>
  <c r="LK91" i="1"/>
  <c r="LL91" i="1"/>
  <c r="LM91" i="1"/>
  <c r="LN91" i="1"/>
  <c r="LO91" i="1"/>
  <c r="LP91" i="1"/>
  <c r="LQ91" i="1"/>
  <c r="LR91" i="1"/>
  <c r="LS91" i="1"/>
  <c r="LT91" i="1"/>
  <c r="LI273" i="1"/>
  <c r="KY273" i="1" s="1"/>
  <c r="LJ273" i="1"/>
  <c r="LK273" i="1"/>
  <c r="LL273" i="1"/>
  <c r="LM273" i="1"/>
  <c r="LN273" i="1"/>
  <c r="LO273" i="1"/>
  <c r="LP273" i="1"/>
  <c r="LQ273" i="1"/>
  <c r="LR273" i="1"/>
  <c r="LS273" i="1"/>
  <c r="LT273" i="1"/>
  <c r="LI268" i="1"/>
  <c r="KY268" i="1" s="1"/>
  <c r="LJ268" i="1"/>
  <c r="LK268" i="1"/>
  <c r="LL268" i="1"/>
  <c r="LM268" i="1"/>
  <c r="LN268" i="1"/>
  <c r="LO268" i="1"/>
  <c r="LP268" i="1"/>
  <c r="LQ268" i="1"/>
  <c r="LR268" i="1"/>
  <c r="LS268" i="1"/>
  <c r="LT268" i="1"/>
  <c r="LI295" i="1"/>
  <c r="KY295" i="1" s="1"/>
  <c r="LJ295" i="1"/>
  <c r="LK295" i="1"/>
  <c r="LL295" i="1"/>
  <c r="LM295" i="1"/>
  <c r="LN295" i="1"/>
  <c r="LO295" i="1"/>
  <c r="LP295" i="1"/>
  <c r="LQ295" i="1"/>
  <c r="LR295" i="1"/>
  <c r="LS295" i="1"/>
  <c r="LT295" i="1"/>
  <c r="LI114" i="1"/>
  <c r="KY114" i="1" s="1"/>
  <c r="LJ114" i="1"/>
  <c r="LK114" i="1"/>
  <c r="LL114" i="1"/>
  <c r="LM114" i="1"/>
  <c r="LN114" i="1"/>
  <c r="LO114" i="1"/>
  <c r="LP114" i="1"/>
  <c r="LQ114" i="1"/>
  <c r="LR114" i="1"/>
  <c r="LS114" i="1"/>
  <c r="LT114" i="1"/>
  <c r="LI127" i="1"/>
  <c r="KY127" i="1" s="1"/>
  <c r="LJ127" i="1"/>
  <c r="LK127" i="1"/>
  <c r="LL127" i="1"/>
  <c r="LM127" i="1"/>
  <c r="LN127" i="1"/>
  <c r="LO127" i="1"/>
  <c r="LP127" i="1"/>
  <c r="LQ127" i="1"/>
  <c r="LR127" i="1"/>
  <c r="LS127" i="1"/>
  <c r="LT127" i="1"/>
  <c r="LI228" i="1"/>
  <c r="KY228" i="1" s="1"/>
  <c r="LJ228" i="1"/>
  <c r="LK228" i="1"/>
  <c r="LL228" i="1"/>
  <c r="LM228" i="1"/>
  <c r="LN228" i="1"/>
  <c r="LO228" i="1"/>
  <c r="LP228" i="1"/>
  <c r="LQ228" i="1"/>
  <c r="LR228" i="1"/>
  <c r="LS228" i="1"/>
  <c r="LT228" i="1"/>
  <c r="LI230" i="1"/>
  <c r="KY230" i="1" s="1"/>
  <c r="LJ230" i="1"/>
  <c r="LK230" i="1"/>
  <c r="LL230" i="1"/>
  <c r="LM230" i="1"/>
  <c r="LN230" i="1"/>
  <c r="LO230" i="1"/>
  <c r="LP230" i="1"/>
  <c r="LQ230" i="1"/>
  <c r="LR230" i="1"/>
  <c r="LS230" i="1"/>
  <c r="LT230" i="1"/>
  <c r="LI319" i="1"/>
  <c r="KY319" i="1" s="1"/>
  <c r="LJ319" i="1"/>
  <c r="LK319" i="1"/>
  <c r="LL319" i="1"/>
  <c r="LM319" i="1"/>
  <c r="LN319" i="1"/>
  <c r="LO319" i="1"/>
  <c r="LP319" i="1"/>
  <c r="LQ319" i="1"/>
  <c r="LR319" i="1"/>
  <c r="LS319" i="1"/>
  <c r="LT319" i="1"/>
  <c r="LI70" i="1"/>
  <c r="KY70" i="1" s="1"/>
  <c r="LJ70" i="1"/>
  <c r="LK70" i="1"/>
  <c r="LL70" i="1"/>
  <c r="LM70" i="1"/>
  <c r="LN70" i="1"/>
  <c r="LO70" i="1"/>
  <c r="LP70" i="1"/>
  <c r="LQ70" i="1"/>
  <c r="LR70" i="1"/>
  <c r="LS70" i="1"/>
  <c r="LT70" i="1"/>
  <c r="LI47" i="1"/>
  <c r="KY47" i="1" s="1"/>
  <c r="LJ47" i="1"/>
  <c r="LK47" i="1"/>
  <c r="LL47" i="1"/>
  <c r="LM47" i="1"/>
  <c r="LN47" i="1"/>
  <c r="LO47" i="1"/>
  <c r="LP47" i="1"/>
  <c r="LQ47" i="1"/>
  <c r="LR47" i="1"/>
  <c r="LS47" i="1"/>
  <c r="LT47" i="1"/>
  <c r="LI83" i="1"/>
  <c r="KY83" i="1" s="1"/>
  <c r="LJ83" i="1"/>
  <c r="LK83" i="1"/>
  <c r="LL83" i="1"/>
  <c r="LM83" i="1"/>
  <c r="LN83" i="1"/>
  <c r="LO83" i="1"/>
  <c r="LP83" i="1"/>
  <c r="LQ83" i="1"/>
  <c r="LR83" i="1"/>
  <c r="LS83" i="1"/>
  <c r="LT83" i="1"/>
  <c r="LI156" i="1"/>
  <c r="KY156" i="1" s="1"/>
  <c r="LJ156" i="1"/>
  <c r="LK156" i="1"/>
  <c r="LL156" i="1"/>
  <c r="LM156" i="1"/>
  <c r="LN156" i="1"/>
  <c r="LO156" i="1"/>
  <c r="LP156" i="1"/>
  <c r="LQ156" i="1"/>
  <c r="LR156" i="1"/>
  <c r="LS156" i="1"/>
  <c r="LT156" i="1"/>
  <c r="LI272" i="1"/>
  <c r="KY272" i="1" s="1"/>
  <c r="LJ272" i="1"/>
  <c r="LK272" i="1"/>
  <c r="LL272" i="1"/>
  <c r="LM272" i="1"/>
  <c r="LN272" i="1"/>
  <c r="LO272" i="1"/>
  <c r="LP272" i="1"/>
  <c r="LQ272" i="1"/>
  <c r="LR272" i="1"/>
  <c r="LS272" i="1"/>
  <c r="LT272" i="1"/>
  <c r="LI247" i="1"/>
  <c r="KY247" i="1" s="1"/>
  <c r="LJ247" i="1"/>
  <c r="LK247" i="1"/>
  <c r="LL247" i="1"/>
  <c r="LM247" i="1"/>
  <c r="LN247" i="1"/>
  <c r="LO247" i="1"/>
  <c r="LP247" i="1"/>
  <c r="LQ247" i="1"/>
  <c r="LR247" i="1"/>
  <c r="LS247" i="1"/>
  <c r="LT247" i="1"/>
  <c r="LI103" i="1"/>
  <c r="KY103" i="1" s="1"/>
  <c r="LJ103" i="1"/>
  <c r="LK103" i="1"/>
  <c r="LL103" i="1"/>
  <c r="LM103" i="1"/>
  <c r="LN103" i="1"/>
  <c r="LO103" i="1"/>
  <c r="LP103" i="1"/>
  <c r="LQ103" i="1"/>
  <c r="LR103" i="1"/>
  <c r="LS103" i="1"/>
  <c r="LT103" i="1"/>
  <c r="LI79" i="1"/>
  <c r="KY79" i="1" s="1"/>
  <c r="LJ79" i="1"/>
  <c r="LK79" i="1"/>
  <c r="LL79" i="1"/>
  <c r="LM79" i="1"/>
  <c r="LN79" i="1"/>
  <c r="LO79" i="1"/>
  <c r="LP79" i="1"/>
  <c r="LQ79" i="1"/>
  <c r="LR79" i="1"/>
  <c r="LS79" i="1"/>
  <c r="LT79" i="1"/>
  <c r="LI128" i="1"/>
  <c r="KY128" i="1" s="1"/>
  <c r="LJ128" i="1"/>
  <c r="LK128" i="1"/>
  <c r="LL128" i="1"/>
  <c r="LM128" i="1"/>
  <c r="LN128" i="1"/>
  <c r="LO128" i="1"/>
  <c r="LP128" i="1"/>
  <c r="LQ128" i="1"/>
  <c r="LR128" i="1"/>
  <c r="LS128" i="1"/>
  <c r="LT128" i="1"/>
  <c r="LI226" i="1"/>
  <c r="KY226" i="1" s="1"/>
  <c r="LJ226" i="1"/>
  <c r="LK226" i="1"/>
  <c r="LL226" i="1"/>
  <c r="LM226" i="1"/>
  <c r="LN226" i="1"/>
  <c r="LO226" i="1"/>
  <c r="LP226" i="1"/>
  <c r="LQ226" i="1"/>
  <c r="LR226" i="1"/>
  <c r="LS226" i="1"/>
  <c r="LT226" i="1"/>
  <c r="LI244" i="1"/>
  <c r="KY244" i="1" s="1"/>
  <c r="LJ244" i="1"/>
  <c r="LK244" i="1"/>
  <c r="LL244" i="1"/>
  <c r="LM244" i="1"/>
  <c r="LN244" i="1"/>
  <c r="LO244" i="1"/>
  <c r="LP244" i="1"/>
  <c r="LQ244" i="1"/>
  <c r="LR244" i="1"/>
  <c r="LS244" i="1"/>
  <c r="LT244" i="1"/>
  <c r="LI36" i="1"/>
  <c r="KY36" i="1" s="1"/>
  <c r="LJ36" i="1"/>
  <c r="LK36" i="1"/>
  <c r="LL36" i="1"/>
  <c r="LM36" i="1"/>
  <c r="LN36" i="1"/>
  <c r="LO36" i="1"/>
  <c r="LP36" i="1"/>
  <c r="LQ36" i="1"/>
  <c r="LR36" i="1"/>
  <c r="LS36" i="1"/>
  <c r="LT36" i="1"/>
  <c r="LI237" i="1"/>
  <c r="KY237" i="1" s="1"/>
  <c r="LJ237" i="1"/>
  <c r="LK237" i="1"/>
  <c r="LL237" i="1"/>
  <c r="LM237" i="1"/>
  <c r="LN237" i="1"/>
  <c r="LO237" i="1"/>
  <c r="LP237" i="1"/>
  <c r="LQ237" i="1"/>
  <c r="LR237" i="1"/>
  <c r="LS237" i="1"/>
  <c r="LT237" i="1"/>
  <c r="LI238" i="1"/>
  <c r="KY238" i="1" s="1"/>
  <c r="LJ238" i="1"/>
  <c r="LK238" i="1"/>
  <c r="LL238" i="1"/>
  <c r="LM238" i="1"/>
  <c r="LN238" i="1"/>
  <c r="LO238" i="1"/>
  <c r="LP238" i="1"/>
  <c r="LQ238" i="1"/>
  <c r="LR238" i="1"/>
  <c r="LS238" i="1"/>
  <c r="LT238" i="1"/>
  <c r="LI285" i="1"/>
  <c r="KY285" i="1" s="1"/>
  <c r="LJ285" i="1"/>
  <c r="LK285" i="1"/>
  <c r="LL285" i="1"/>
  <c r="LM285" i="1"/>
  <c r="LN285" i="1"/>
  <c r="LO285" i="1"/>
  <c r="LP285" i="1"/>
  <c r="LQ285" i="1"/>
  <c r="LR285" i="1"/>
  <c r="LS285" i="1"/>
  <c r="LT285" i="1"/>
  <c r="LI190" i="1"/>
  <c r="KY190" i="1" s="1"/>
  <c r="LJ190" i="1"/>
  <c r="LK190" i="1"/>
  <c r="LL190" i="1"/>
  <c r="LM190" i="1"/>
  <c r="LN190" i="1"/>
  <c r="LO190" i="1"/>
  <c r="LP190" i="1"/>
  <c r="LQ190" i="1"/>
  <c r="LR190" i="1"/>
  <c r="LS190" i="1"/>
  <c r="LT190" i="1"/>
  <c r="LI106" i="1"/>
  <c r="KY106" i="1" s="1"/>
  <c r="LJ106" i="1"/>
  <c r="LK106" i="1"/>
  <c r="LL106" i="1"/>
  <c r="LM106" i="1"/>
  <c r="LN106" i="1"/>
  <c r="LO106" i="1"/>
  <c r="LP106" i="1"/>
  <c r="LQ106" i="1"/>
  <c r="LR106" i="1"/>
  <c r="LS106" i="1"/>
  <c r="LT106" i="1"/>
  <c r="LI33" i="1"/>
  <c r="KY33" i="1" s="1"/>
  <c r="LJ33" i="1"/>
  <c r="LK33" i="1"/>
  <c r="LL33" i="1"/>
  <c r="LM33" i="1"/>
  <c r="LN33" i="1"/>
  <c r="LO33" i="1"/>
  <c r="LP33" i="1"/>
  <c r="LQ33" i="1"/>
  <c r="LR33" i="1"/>
  <c r="LS33" i="1"/>
  <c r="LT33" i="1"/>
  <c r="LI279" i="1"/>
  <c r="KY279" i="1" s="1"/>
  <c r="LJ279" i="1"/>
  <c r="LK279" i="1"/>
  <c r="LL279" i="1"/>
  <c r="LM279" i="1"/>
  <c r="LN279" i="1"/>
  <c r="LO279" i="1"/>
  <c r="LP279" i="1"/>
  <c r="LQ279" i="1"/>
  <c r="LR279" i="1"/>
  <c r="LS279" i="1"/>
  <c r="LT279" i="1"/>
  <c r="LI12" i="1"/>
  <c r="KY12" i="1" s="1"/>
  <c r="LJ12" i="1"/>
  <c r="LK12" i="1"/>
  <c r="LL12" i="1"/>
  <c r="LM12" i="1"/>
  <c r="LN12" i="1"/>
  <c r="LO12" i="1"/>
  <c r="LP12" i="1"/>
  <c r="LQ12" i="1"/>
  <c r="LR12" i="1"/>
  <c r="LS12" i="1"/>
  <c r="LT12" i="1"/>
  <c r="LI233" i="1"/>
  <c r="KY233" i="1" s="1"/>
  <c r="LJ233" i="1"/>
  <c r="LK233" i="1"/>
  <c r="LL233" i="1"/>
  <c r="LM233" i="1"/>
  <c r="LN233" i="1"/>
  <c r="LO233" i="1"/>
  <c r="LP233" i="1"/>
  <c r="LQ233" i="1"/>
  <c r="LR233" i="1"/>
  <c r="LS233" i="1"/>
  <c r="LT233" i="1"/>
  <c r="LI213" i="1"/>
  <c r="KY213" i="1" s="1"/>
  <c r="LJ213" i="1"/>
  <c r="LK213" i="1"/>
  <c r="LL213" i="1"/>
  <c r="LM213" i="1"/>
  <c r="LN213" i="1"/>
  <c r="LO213" i="1"/>
  <c r="LP213" i="1"/>
  <c r="LQ213" i="1"/>
  <c r="LR213" i="1"/>
  <c r="LS213" i="1"/>
  <c r="LT213" i="1"/>
  <c r="LI49" i="1"/>
  <c r="KY49" i="1" s="1"/>
  <c r="LJ49" i="1"/>
  <c r="LK49" i="1"/>
  <c r="LL49" i="1"/>
  <c r="LM49" i="1"/>
  <c r="LN49" i="1"/>
  <c r="LO49" i="1"/>
  <c r="LP49" i="1"/>
  <c r="LQ49" i="1"/>
  <c r="LR49" i="1"/>
  <c r="LS49" i="1"/>
  <c r="LT49" i="1"/>
  <c r="LI25" i="1"/>
  <c r="KY25" i="1" s="1"/>
  <c r="LJ25" i="1"/>
  <c r="LK25" i="1"/>
  <c r="LL25" i="1"/>
  <c r="LM25" i="1"/>
  <c r="LN25" i="1"/>
  <c r="LO25" i="1"/>
  <c r="LP25" i="1"/>
  <c r="LQ25" i="1"/>
  <c r="LR25" i="1"/>
  <c r="LS25" i="1"/>
  <c r="LT25" i="1"/>
  <c r="LI181" i="1"/>
  <c r="KY181" i="1" s="1"/>
  <c r="LJ181" i="1"/>
  <c r="LK181" i="1"/>
  <c r="LL181" i="1"/>
  <c r="LM181" i="1"/>
  <c r="LN181" i="1"/>
  <c r="LO181" i="1"/>
  <c r="LP181" i="1"/>
  <c r="LQ181" i="1"/>
  <c r="LR181" i="1"/>
  <c r="LS181" i="1"/>
  <c r="LT181" i="1"/>
  <c r="LI64" i="1"/>
  <c r="KY64" i="1" s="1"/>
  <c r="LJ64" i="1"/>
  <c r="LK64" i="1"/>
  <c r="LL64" i="1"/>
  <c r="LM64" i="1"/>
  <c r="LN64" i="1"/>
  <c r="LO64" i="1"/>
  <c r="LP64" i="1"/>
  <c r="LQ64" i="1"/>
  <c r="LR64" i="1"/>
  <c r="LS64" i="1"/>
  <c r="LT64" i="1"/>
  <c r="LI180" i="1"/>
  <c r="KY180" i="1" s="1"/>
  <c r="LJ180" i="1"/>
  <c r="LK180" i="1"/>
  <c r="LL180" i="1"/>
  <c r="LM180" i="1"/>
  <c r="LN180" i="1"/>
  <c r="LO180" i="1"/>
  <c r="LP180" i="1"/>
  <c r="LQ180" i="1"/>
  <c r="LR180" i="1"/>
  <c r="LS180" i="1"/>
  <c r="LT180" i="1"/>
  <c r="LI58" i="1"/>
  <c r="KY58" i="1" s="1"/>
  <c r="LJ58" i="1"/>
  <c r="LK58" i="1"/>
  <c r="LL58" i="1"/>
  <c r="LM58" i="1"/>
  <c r="LN58" i="1"/>
  <c r="LO58" i="1"/>
  <c r="LP58" i="1"/>
  <c r="LQ58" i="1"/>
  <c r="LR58" i="1"/>
  <c r="LS58" i="1"/>
  <c r="LT58" i="1"/>
  <c r="LI52" i="1"/>
  <c r="KY52" i="1" s="1"/>
  <c r="LJ52" i="1"/>
  <c r="LK52" i="1"/>
  <c r="LL52" i="1"/>
  <c r="LM52" i="1"/>
  <c r="LN52" i="1"/>
  <c r="LO52" i="1"/>
  <c r="LP52" i="1"/>
  <c r="LQ52" i="1"/>
  <c r="LR52" i="1"/>
  <c r="LS52" i="1"/>
  <c r="LT52" i="1"/>
  <c r="LI72" i="1"/>
  <c r="KY72" i="1" s="1"/>
  <c r="LJ72" i="1"/>
  <c r="LK72" i="1"/>
  <c r="LL72" i="1"/>
  <c r="LM72" i="1"/>
  <c r="LN72" i="1"/>
  <c r="LO72" i="1"/>
  <c r="LP72" i="1"/>
  <c r="LQ72" i="1"/>
  <c r="LR72" i="1"/>
  <c r="LS72" i="1"/>
  <c r="LT72" i="1"/>
  <c r="LI282" i="1"/>
  <c r="KY282" i="1" s="1"/>
  <c r="LJ282" i="1"/>
  <c r="LK282" i="1"/>
  <c r="LL282" i="1"/>
  <c r="LM282" i="1"/>
  <c r="LN282" i="1"/>
  <c r="LO282" i="1"/>
  <c r="LP282" i="1"/>
  <c r="LQ282" i="1"/>
  <c r="LR282" i="1"/>
  <c r="LS282" i="1"/>
  <c r="LT282" i="1"/>
  <c r="LI283" i="1"/>
  <c r="KY283" i="1" s="1"/>
  <c r="LJ283" i="1"/>
  <c r="LK283" i="1"/>
  <c r="LL283" i="1"/>
  <c r="LM283" i="1"/>
  <c r="LN283" i="1"/>
  <c r="LO283" i="1"/>
  <c r="LP283" i="1"/>
  <c r="LQ283" i="1"/>
  <c r="LR283" i="1"/>
  <c r="LS283" i="1"/>
  <c r="LT283" i="1"/>
  <c r="LI94" i="1"/>
  <c r="KY94" i="1" s="1"/>
  <c r="LJ94" i="1"/>
  <c r="LK94" i="1"/>
  <c r="LL94" i="1"/>
  <c r="LM94" i="1"/>
  <c r="LN94" i="1"/>
  <c r="LO94" i="1"/>
  <c r="LP94" i="1"/>
  <c r="LQ94" i="1"/>
  <c r="LR94" i="1"/>
  <c r="LS94" i="1"/>
  <c r="LT94" i="1"/>
  <c r="LI235" i="1"/>
  <c r="KY235" i="1" s="1"/>
  <c r="LJ235" i="1"/>
  <c r="LK235" i="1"/>
  <c r="LL235" i="1"/>
  <c r="LM235" i="1"/>
  <c r="LN235" i="1"/>
  <c r="LO235" i="1"/>
  <c r="LP235" i="1"/>
  <c r="LQ235" i="1"/>
  <c r="LR235" i="1"/>
  <c r="LS235" i="1"/>
  <c r="LT235" i="1"/>
  <c r="LI315" i="1"/>
  <c r="KY315" i="1" s="1"/>
  <c r="LJ315" i="1"/>
  <c r="LK315" i="1"/>
  <c r="LL315" i="1"/>
  <c r="LM315" i="1"/>
  <c r="LN315" i="1"/>
  <c r="LO315" i="1"/>
  <c r="LP315" i="1"/>
  <c r="LQ315" i="1"/>
  <c r="LR315" i="1"/>
  <c r="LS315" i="1"/>
  <c r="LT315" i="1"/>
  <c r="LI198" i="1"/>
  <c r="KY198" i="1" s="1"/>
  <c r="LJ198" i="1"/>
  <c r="LK198" i="1"/>
  <c r="LL198" i="1"/>
  <c r="LM198" i="1"/>
  <c r="LN198" i="1"/>
  <c r="LO198" i="1"/>
  <c r="LP198" i="1"/>
  <c r="LQ198" i="1"/>
  <c r="LR198" i="1"/>
  <c r="LS198" i="1"/>
  <c r="LT198" i="1"/>
  <c r="LI80" i="1"/>
  <c r="KY80" i="1" s="1"/>
  <c r="LJ80" i="1"/>
  <c r="LK80" i="1"/>
  <c r="LL80" i="1"/>
  <c r="LM80" i="1"/>
  <c r="LN80" i="1"/>
  <c r="LO80" i="1"/>
  <c r="LP80" i="1"/>
  <c r="LQ80" i="1"/>
  <c r="LR80" i="1"/>
  <c r="LS80" i="1"/>
  <c r="LT80" i="1"/>
  <c r="LI203" i="1"/>
  <c r="KY203" i="1" s="1"/>
  <c r="LJ203" i="1"/>
  <c r="LK203" i="1"/>
  <c r="LL203" i="1"/>
  <c r="LM203" i="1"/>
  <c r="LN203" i="1"/>
  <c r="LO203" i="1"/>
  <c r="LP203" i="1"/>
  <c r="LQ203" i="1"/>
  <c r="LR203" i="1"/>
  <c r="LS203" i="1"/>
  <c r="LT203" i="1"/>
  <c r="LI162" i="1"/>
  <c r="KY162" i="1" s="1"/>
  <c r="LJ162" i="1"/>
  <c r="LK162" i="1"/>
  <c r="LL162" i="1"/>
  <c r="LM162" i="1"/>
  <c r="LN162" i="1"/>
  <c r="LO162" i="1"/>
  <c r="LP162" i="1"/>
  <c r="LQ162" i="1"/>
  <c r="LR162" i="1"/>
  <c r="LS162" i="1"/>
  <c r="LT162" i="1"/>
  <c r="LI34" i="1"/>
  <c r="KY34" i="1" s="1"/>
  <c r="LJ34" i="1"/>
  <c r="LK34" i="1"/>
  <c r="LL34" i="1"/>
  <c r="LM34" i="1"/>
  <c r="LN34" i="1"/>
  <c r="LO34" i="1"/>
  <c r="LP34" i="1"/>
  <c r="LQ34" i="1"/>
  <c r="LR34" i="1"/>
  <c r="LS34" i="1"/>
  <c r="LT34" i="1"/>
  <c r="LI143" i="1"/>
  <c r="KY143" i="1" s="1"/>
  <c r="LJ143" i="1"/>
  <c r="LK143" i="1"/>
  <c r="LL143" i="1"/>
  <c r="LM143" i="1"/>
  <c r="LN143" i="1"/>
  <c r="LO143" i="1"/>
  <c r="LP143" i="1"/>
  <c r="LQ143" i="1"/>
  <c r="LR143" i="1"/>
  <c r="LS143" i="1"/>
  <c r="LT143" i="1"/>
  <c r="LI18" i="1"/>
  <c r="KY18" i="1" s="1"/>
  <c r="LJ18" i="1"/>
  <c r="LK18" i="1"/>
  <c r="LL18" i="1"/>
  <c r="LM18" i="1"/>
  <c r="LN18" i="1"/>
  <c r="LO18" i="1"/>
  <c r="LP18" i="1"/>
  <c r="LQ18" i="1"/>
  <c r="LR18" i="1"/>
  <c r="LS18" i="1"/>
  <c r="LT18" i="1"/>
  <c r="LI63" i="1"/>
  <c r="KY63" i="1" s="1"/>
  <c r="LJ63" i="1"/>
  <c r="LK63" i="1"/>
  <c r="LL63" i="1"/>
  <c r="LM63" i="1"/>
  <c r="LN63" i="1"/>
  <c r="LO63" i="1"/>
  <c r="LP63" i="1"/>
  <c r="LQ63" i="1"/>
  <c r="LR63" i="1"/>
  <c r="LS63" i="1"/>
  <c r="LT63" i="1"/>
  <c r="LI185" i="1"/>
  <c r="KY185" i="1" s="1"/>
  <c r="LJ185" i="1"/>
  <c r="LK185" i="1"/>
  <c r="LL185" i="1"/>
  <c r="LM185" i="1"/>
  <c r="LN185" i="1"/>
  <c r="LO185" i="1"/>
  <c r="LP185" i="1"/>
  <c r="LQ185" i="1"/>
  <c r="LR185" i="1"/>
  <c r="LS185" i="1"/>
  <c r="LT185" i="1"/>
  <c r="LI264" i="1"/>
  <c r="KY264" i="1" s="1"/>
  <c r="LJ264" i="1"/>
  <c r="LK264" i="1"/>
  <c r="LL264" i="1"/>
  <c r="LM264" i="1"/>
  <c r="LN264" i="1"/>
  <c r="LO264" i="1"/>
  <c r="LP264" i="1"/>
  <c r="LQ264" i="1"/>
  <c r="LR264" i="1"/>
  <c r="LS264" i="1"/>
  <c r="LT264" i="1"/>
  <c r="LI134" i="1"/>
  <c r="KY134" i="1" s="1"/>
  <c r="LJ134" i="1"/>
  <c r="LK134" i="1"/>
  <c r="LL134" i="1"/>
  <c r="LM134" i="1"/>
  <c r="LN134" i="1"/>
  <c r="LO134" i="1"/>
  <c r="LP134" i="1"/>
  <c r="LQ134" i="1"/>
  <c r="LR134" i="1"/>
  <c r="LS134" i="1"/>
  <c r="LT134" i="1"/>
  <c r="LI219" i="1"/>
  <c r="KY219" i="1" s="1"/>
  <c r="LJ219" i="1"/>
  <c r="LK219" i="1"/>
  <c r="LL219" i="1"/>
  <c r="LM219" i="1"/>
  <c r="LN219" i="1"/>
  <c r="LO219" i="1"/>
  <c r="LP219" i="1"/>
  <c r="LQ219" i="1"/>
  <c r="LR219" i="1"/>
  <c r="LS219" i="1"/>
  <c r="LT219" i="1"/>
  <c r="LI85" i="1"/>
  <c r="KY85" i="1" s="1"/>
  <c r="LJ85" i="1"/>
  <c r="LK85" i="1"/>
  <c r="LL85" i="1"/>
  <c r="LM85" i="1"/>
  <c r="LN85" i="1"/>
  <c r="LO85" i="1"/>
  <c r="LP85" i="1"/>
  <c r="LQ85" i="1"/>
  <c r="LR85" i="1"/>
  <c r="LS85" i="1"/>
  <c r="LT85" i="1"/>
  <c r="LI168" i="1"/>
  <c r="KY168" i="1" s="1"/>
  <c r="LJ168" i="1"/>
  <c r="LK168" i="1"/>
  <c r="LL168" i="1"/>
  <c r="LM168" i="1"/>
  <c r="LN168" i="1"/>
  <c r="LO168" i="1"/>
  <c r="LP168" i="1"/>
  <c r="LQ168" i="1"/>
  <c r="LR168" i="1"/>
  <c r="LS168" i="1"/>
  <c r="LT168" i="1"/>
  <c r="LI28" i="1"/>
  <c r="KY28" i="1" s="1"/>
  <c r="LJ28" i="1"/>
  <c r="LK28" i="1"/>
  <c r="LL28" i="1"/>
  <c r="LM28" i="1"/>
  <c r="LN28" i="1"/>
  <c r="LO28" i="1"/>
  <c r="LP28" i="1"/>
  <c r="LQ28" i="1"/>
  <c r="LR28" i="1"/>
  <c r="LS28" i="1"/>
  <c r="LT28" i="1"/>
  <c r="LI67" i="1"/>
  <c r="KY67" i="1" s="1"/>
  <c r="LJ67" i="1"/>
  <c r="LK67" i="1"/>
  <c r="LL67" i="1"/>
  <c r="LM67" i="1"/>
  <c r="LN67" i="1"/>
  <c r="LO67" i="1"/>
  <c r="LP67" i="1"/>
  <c r="LQ67" i="1"/>
  <c r="LR67" i="1"/>
  <c r="LS67" i="1"/>
  <c r="LT67" i="1"/>
  <c r="LI214" i="1"/>
  <c r="KY214" i="1" s="1"/>
  <c r="LJ214" i="1"/>
  <c r="LK214" i="1"/>
  <c r="LL214" i="1"/>
  <c r="LM214" i="1"/>
  <c r="LN214" i="1"/>
  <c r="LO214" i="1"/>
  <c r="LP214" i="1"/>
  <c r="LQ214" i="1"/>
  <c r="LR214" i="1"/>
  <c r="LS214" i="1"/>
  <c r="LT214" i="1"/>
  <c r="LI8" i="1"/>
  <c r="KY8" i="1" s="1"/>
  <c r="LJ8" i="1"/>
  <c r="LK8" i="1"/>
  <c r="LL8" i="1"/>
  <c r="LM8" i="1"/>
  <c r="LN8" i="1"/>
  <c r="LO8" i="1"/>
  <c r="LP8" i="1"/>
  <c r="LQ8" i="1"/>
  <c r="LR8" i="1"/>
  <c r="LS8" i="1"/>
  <c r="LT8" i="1"/>
  <c r="LI14" i="1"/>
  <c r="KY14" i="1" s="1"/>
  <c r="LJ14" i="1"/>
  <c r="LK14" i="1"/>
  <c r="LL14" i="1"/>
  <c r="LM14" i="1"/>
  <c r="LN14" i="1"/>
  <c r="LO14" i="1"/>
  <c r="LP14" i="1"/>
  <c r="LQ14" i="1"/>
  <c r="LR14" i="1"/>
  <c r="LS14" i="1"/>
  <c r="LT14" i="1"/>
  <c r="LI51" i="1"/>
  <c r="KY51" i="1" s="1"/>
  <c r="LJ51" i="1"/>
  <c r="LK51" i="1"/>
  <c r="LL51" i="1"/>
  <c r="LM51" i="1"/>
  <c r="LN51" i="1"/>
  <c r="LO51" i="1"/>
  <c r="LP51" i="1"/>
  <c r="LQ51" i="1"/>
  <c r="LR51" i="1"/>
  <c r="LS51" i="1"/>
  <c r="LT51" i="1"/>
  <c r="LI311" i="1"/>
  <c r="KY311" i="1" s="1"/>
  <c r="LJ311" i="1"/>
  <c r="LK311" i="1"/>
  <c r="LL311" i="1"/>
  <c r="LM311" i="1"/>
  <c r="LN311" i="1"/>
  <c r="LO311" i="1"/>
  <c r="LP311" i="1"/>
  <c r="LQ311" i="1"/>
  <c r="LR311" i="1"/>
  <c r="LS311" i="1"/>
  <c r="LT311" i="1"/>
  <c r="LI269" i="1"/>
  <c r="KY269" i="1" s="1"/>
  <c r="LJ269" i="1"/>
  <c r="LK269" i="1"/>
  <c r="LL269" i="1"/>
  <c r="LM269" i="1"/>
  <c r="LN269" i="1"/>
  <c r="LO269" i="1"/>
  <c r="LP269" i="1"/>
  <c r="LQ269" i="1"/>
  <c r="LR269" i="1"/>
  <c r="LS269" i="1"/>
  <c r="LT269" i="1"/>
  <c r="LI194" i="1"/>
  <c r="KY194" i="1" s="1"/>
  <c r="LJ194" i="1"/>
  <c r="LK194" i="1"/>
  <c r="LL194" i="1"/>
  <c r="LM194" i="1"/>
  <c r="LN194" i="1"/>
  <c r="LO194" i="1"/>
  <c r="LP194" i="1"/>
  <c r="LQ194" i="1"/>
  <c r="LR194" i="1"/>
  <c r="LS194" i="1"/>
  <c r="LT194" i="1"/>
  <c r="LI305" i="1"/>
  <c r="KY305" i="1" s="1"/>
  <c r="LJ305" i="1"/>
  <c r="LK305" i="1"/>
  <c r="LL305" i="1"/>
  <c r="LM305" i="1"/>
  <c r="LN305" i="1"/>
  <c r="LO305" i="1"/>
  <c r="LP305" i="1"/>
  <c r="LQ305" i="1"/>
  <c r="LR305" i="1"/>
  <c r="LS305" i="1"/>
  <c r="LT305" i="1"/>
  <c r="LI123" i="1"/>
  <c r="KY123" i="1" s="1"/>
  <c r="LJ123" i="1"/>
  <c r="LK123" i="1"/>
  <c r="LL123" i="1"/>
  <c r="LM123" i="1"/>
  <c r="LN123" i="1"/>
  <c r="LO123" i="1"/>
  <c r="LP123" i="1"/>
  <c r="LQ123" i="1"/>
  <c r="LR123" i="1"/>
  <c r="LS123" i="1"/>
  <c r="LT123" i="1"/>
  <c r="LI153" i="1"/>
  <c r="KY153" i="1" s="1"/>
  <c r="LJ153" i="1"/>
  <c r="LK153" i="1"/>
  <c r="LL153" i="1"/>
  <c r="LM153" i="1"/>
  <c r="LN153" i="1"/>
  <c r="LO153" i="1"/>
  <c r="LP153" i="1"/>
  <c r="LQ153" i="1"/>
  <c r="LR153" i="1"/>
  <c r="LS153" i="1"/>
  <c r="LT153" i="1"/>
  <c r="LI182" i="1"/>
  <c r="KY182" i="1" s="1"/>
  <c r="LJ182" i="1"/>
  <c r="LK182" i="1"/>
  <c r="LL182" i="1"/>
  <c r="LM182" i="1"/>
  <c r="LN182" i="1"/>
  <c r="LO182" i="1"/>
  <c r="LP182" i="1"/>
  <c r="LQ182" i="1"/>
  <c r="LR182" i="1"/>
  <c r="LS182" i="1"/>
  <c r="LT182" i="1"/>
  <c r="LI328" i="1"/>
  <c r="KY328" i="1" s="1"/>
  <c r="LJ328" i="1"/>
  <c r="LK328" i="1"/>
  <c r="LL328" i="1"/>
  <c r="LM328" i="1"/>
  <c r="LN328" i="1"/>
  <c r="LO328" i="1"/>
  <c r="LP328" i="1"/>
  <c r="LQ328" i="1"/>
  <c r="LR328" i="1"/>
  <c r="LS328" i="1"/>
  <c r="LT328" i="1"/>
  <c r="LQ21" i="1"/>
  <c r="LR21" i="1"/>
  <c r="LS21" i="1"/>
  <c r="LT21" i="1"/>
  <c r="LI257" i="1"/>
  <c r="KY257" i="1" s="1"/>
  <c r="LJ257" i="1"/>
  <c r="LK257" i="1"/>
  <c r="LL257" i="1"/>
  <c r="LM257" i="1"/>
  <c r="LN257" i="1"/>
  <c r="LO257" i="1"/>
  <c r="LP257" i="1"/>
  <c r="LQ257" i="1"/>
  <c r="LR257" i="1"/>
  <c r="LS257" i="1"/>
  <c r="LT257" i="1"/>
  <c r="LI132" i="1"/>
  <c r="KY132" i="1" s="1"/>
  <c r="LJ132" i="1"/>
  <c r="LK132" i="1"/>
  <c r="LL132" i="1"/>
  <c r="LM132" i="1"/>
  <c r="LN132" i="1"/>
  <c r="LO132" i="1"/>
  <c r="LP132" i="1"/>
  <c r="LQ132" i="1"/>
  <c r="LR132" i="1"/>
  <c r="LS132" i="1"/>
  <c r="LT132" i="1"/>
  <c r="LI258" i="1"/>
  <c r="KY258" i="1" s="1"/>
  <c r="LJ258" i="1"/>
  <c r="LK258" i="1"/>
  <c r="LL258" i="1"/>
  <c r="LM258" i="1"/>
  <c r="LN258" i="1"/>
  <c r="LO258" i="1"/>
  <c r="LP258" i="1"/>
  <c r="LQ258" i="1"/>
  <c r="LR258" i="1"/>
  <c r="LS258" i="1"/>
  <c r="LT258" i="1"/>
  <c r="LI271" i="1"/>
  <c r="KY271" i="1" s="1"/>
  <c r="LJ271" i="1"/>
  <c r="LK271" i="1"/>
  <c r="LQ271" i="1"/>
  <c r="LR271" i="1"/>
  <c r="LS271" i="1"/>
  <c r="LT271" i="1"/>
  <c r="LI77" i="1"/>
  <c r="KY77" i="1" s="1"/>
  <c r="LJ77" i="1"/>
  <c r="LK77" i="1"/>
  <c r="LL77" i="1"/>
  <c r="LM77" i="1"/>
  <c r="LN77" i="1"/>
  <c r="LO77" i="1"/>
  <c r="LP77" i="1"/>
  <c r="LQ77" i="1"/>
  <c r="LR77" i="1"/>
  <c r="LS77" i="1"/>
  <c r="LT77" i="1"/>
  <c r="LI66" i="1"/>
  <c r="KY66" i="1" s="1"/>
  <c r="LJ66" i="1"/>
  <c r="LK66" i="1"/>
  <c r="LL66" i="1"/>
  <c r="LM66" i="1"/>
  <c r="LN66" i="1"/>
  <c r="LO66" i="1"/>
  <c r="LP66" i="1"/>
  <c r="LQ66" i="1"/>
  <c r="LR66" i="1"/>
  <c r="LS66" i="1"/>
  <c r="LT66" i="1"/>
  <c r="LI109" i="1"/>
  <c r="KY109" i="1" s="1"/>
  <c r="LJ109" i="1"/>
  <c r="LK109" i="1"/>
  <c r="LL109" i="1"/>
  <c r="LM109" i="1"/>
  <c r="LN109" i="1"/>
  <c r="LO109" i="1"/>
  <c r="LP109" i="1"/>
  <c r="LQ109" i="1"/>
  <c r="LR109" i="1"/>
  <c r="LS109" i="1"/>
  <c r="LT109" i="1"/>
  <c r="LI188" i="1"/>
  <c r="KY188" i="1" s="1"/>
  <c r="LJ188" i="1"/>
  <c r="LK188" i="1"/>
  <c r="LL188" i="1"/>
  <c r="LM188" i="1"/>
  <c r="LN188" i="1"/>
  <c r="LO188" i="1"/>
  <c r="LP188" i="1"/>
  <c r="LQ188" i="1"/>
  <c r="LR188" i="1"/>
  <c r="LS188" i="1"/>
  <c r="LT188" i="1"/>
  <c r="LI175" i="1"/>
  <c r="KY175" i="1" s="1"/>
  <c r="LJ175" i="1"/>
  <c r="LK175" i="1"/>
  <c r="LL175" i="1"/>
  <c r="LM175" i="1"/>
  <c r="LN175" i="1"/>
  <c r="LO175" i="1"/>
  <c r="LP175" i="1"/>
  <c r="LQ175" i="1"/>
  <c r="LR175" i="1"/>
  <c r="LS175" i="1"/>
  <c r="LT175" i="1"/>
  <c r="LI189" i="1"/>
  <c r="KY189" i="1" s="1"/>
  <c r="LJ189" i="1"/>
  <c r="LK189" i="1"/>
  <c r="LL189" i="1"/>
  <c r="LM189" i="1"/>
  <c r="LN189" i="1"/>
  <c r="LO189" i="1"/>
  <c r="LP189" i="1"/>
  <c r="LQ189" i="1"/>
  <c r="LR189" i="1"/>
  <c r="LS189" i="1"/>
  <c r="LT189" i="1"/>
  <c r="LI84" i="1"/>
  <c r="KY84" i="1" s="1"/>
  <c r="LJ84" i="1"/>
  <c r="LK84" i="1"/>
  <c r="LL84" i="1"/>
  <c r="LM84" i="1"/>
  <c r="LN84" i="1"/>
  <c r="LO84" i="1"/>
  <c r="LP84" i="1"/>
  <c r="LQ84" i="1"/>
  <c r="LR84" i="1"/>
  <c r="LS84" i="1"/>
  <c r="LT84" i="1"/>
  <c r="LI146" i="1"/>
  <c r="KY146" i="1" s="1"/>
  <c r="LJ146" i="1"/>
  <c r="LK146" i="1"/>
  <c r="LL146" i="1"/>
  <c r="LM146" i="1"/>
  <c r="LN146" i="1"/>
  <c r="LO146" i="1"/>
  <c r="LP146" i="1"/>
  <c r="LQ146" i="1"/>
  <c r="LR146" i="1"/>
  <c r="LS146" i="1"/>
  <c r="LT146" i="1"/>
  <c r="LI229" i="1"/>
  <c r="KY229" i="1" s="1"/>
  <c r="LJ229" i="1"/>
  <c r="LK229" i="1"/>
  <c r="LL229" i="1"/>
  <c r="LM229" i="1"/>
  <c r="LN229" i="1"/>
  <c r="LO229" i="1"/>
  <c r="LP229" i="1"/>
  <c r="LQ229" i="1"/>
  <c r="LR229" i="1"/>
  <c r="LS229" i="1"/>
  <c r="LT229" i="1"/>
  <c r="LI262" i="1"/>
  <c r="KY262" i="1" s="1"/>
  <c r="LJ262" i="1"/>
  <c r="LK262" i="1"/>
  <c r="LL262" i="1"/>
  <c r="LM262" i="1"/>
  <c r="LN262" i="1"/>
  <c r="LO262" i="1"/>
  <c r="LP262" i="1"/>
  <c r="LQ262" i="1"/>
  <c r="LR262" i="1"/>
  <c r="LS262" i="1"/>
  <c r="LT262" i="1"/>
  <c r="LI242" i="1"/>
  <c r="KY242" i="1" s="1"/>
  <c r="LJ242" i="1"/>
  <c r="LK242" i="1"/>
  <c r="LL242" i="1"/>
  <c r="LM242" i="1"/>
  <c r="LN242" i="1"/>
  <c r="LO242" i="1"/>
  <c r="LP242" i="1"/>
  <c r="LQ242" i="1"/>
  <c r="LR242" i="1"/>
  <c r="LS242" i="1"/>
  <c r="LT242" i="1"/>
  <c r="LI206" i="1"/>
  <c r="KY206" i="1" s="1"/>
  <c r="LJ206" i="1"/>
  <c r="LK206" i="1"/>
  <c r="LL206" i="1"/>
  <c r="LM206" i="1"/>
  <c r="LN206" i="1"/>
  <c r="LO206" i="1"/>
  <c r="LP206" i="1"/>
  <c r="LQ206" i="1"/>
  <c r="LR206" i="1"/>
  <c r="LS206" i="1"/>
  <c r="LT206" i="1"/>
  <c r="LI204" i="1"/>
  <c r="KY204" i="1" s="1"/>
  <c r="LJ204" i="1"/>
  <c r="LK204" i="1"/>
  <c r="LL204" i="1"/>
  <c r="LM204" i="1"/>
  <c r="LN204" i="1"/>
  <c r="LO204" i="1"/>
  <c r="LP204" i="1"/>
  <c r="LQ204" i="1"/>
  <c r="LR204" i="1"/>
  <c r="LS204" i="1"/>
  <c r="LT204" i="1"/>
  <c r="LI30" i="1"/>
  <c r="KY30" i="1" s="1"/>
  <c r="LJ30" i="1"/>
  <c r="LK30" i="1"/>
  <c r="LL30" i="1"/>
  <c r="LM30" i="1"/>
  <c r="LN30" i="1"/>
  <c r="LO30" i="1"/>
  <c r="LP30" i="1"/>
  <c r="LQ30" i="1"/>
  <c r="LR30" i="1"/>
  <c r="LS30" i="1"/>
  <c r="LT30" i="1"/>
  <c r="LI140" i="1"/>
  <c r="KY140" i="1" s="1"/>
  <c r="LJ140" i="1"/>
  <c r="LK140" i="1"/>
  <c r="LL140" i="1"/>
  <c r="LM140" i="1"/>
  <c r="LN140" i="1"/>
  <c r="LO140" i="1"/>
  <c r="LP140" i="1"/>
  <c r="LQ140" i="1"/>
  <c r="LR140" i="1"/>
  <c r="LS140" i="1"/>
  <c r="LT140" i="1"/>
  <c r="LQ307" i="1"/>
  <c r="LR307" i="1"/>
  <c r="LS307" i="1"/>
  <c r="LT307" i="1"/>
  <c r="LI44" i="1"/>
  <c r="KY44" i="1" s="1"/>
  <c r="LJ44" i="1"/>
  <c r="LK44" i="1"/>
  <c r="LL44" i="1"/>
  <c r="LM44" i="1"/>
  <c r="LN44" i="1"/>
  <c r="LO44" i="1"/>
  <c r="LP44" i="1"/>
  <c r="LQ44" i="1"/>
  <c r="LR44" i="1"/>
  <c r="LS44" i="1"/>
  <c r="LT44" i="1"/>
  <c r="LI303" i="1"/>
  <c r="KY303" i="1" s="1"/>
  <c r="LJ303" i="1"/>
  <c r="LK303" i="1"/>
  <c r="LL303" i="1"/>
  <c r="LM303" i="1"/>
  <c r="LN303" i="1"/>
  <c r="LO303" i="1"/>
  <c r="LP303" i="1"/>
  <c r="LQ303" i="1"/>
  <c r="LR303" i="1"/>
  <c r="LS303" i="1"/>
  <c r="LT303" i="1"/>
  <c r="LI10" i="1"/>
  <c r="KY10" i="1" s="1"/>
  <c r="LJ10" i="1"/>
  <c r="LK10" i="1"/>
  <c r="LL10" i="1"/>
  <c r="LM10" i="1"/>
  <c r="LN10" i="1"/>
  <c r="LO10" i="1"/>
  <c r="LP10" i="1"/>
  <c r="LQ10" i="1"/>
  <c r="LR10" i="1"/>
  <c r="LS10" i="1"/>
  <c r="LT10" i="1"/>
  <c r="LI86" i="1"/>
  <c r="KY86" i="1" s="1"/>
  <c r="LJ86" i="1"/>
  <c r="LK86" i="1"/>
  <c r="LL86" i="1"/>
  <c r="LM86" i="1"/>
  <c r="LN86" i="1"/>
  <c r="LO86" i="1"/>
  <c r="LP86" i="1"/>
  <c r="LQ86" i="1"/>
  <c r="LR86" i="1"/>
  <c r="LS86" i="1"/>
  <c r="LT86" i="1"/>
  <c r="LI179" i="1"/>
  <c r="KY179" i="1" s="1"/>
  <c r="LJ179" i="1"/>
  <c r="LK179" i="1"/>
  <c r="LL179" i="1"/>
  <c r="LM179" i="1"/>
  <c r="LN179" i="1"/>
  <c r="LO179" i="1"/>
  <c r="LP179" i="1"/>
  <c r="LQ179" i="1"/>
  <c r="LR179" i="1"/>
  <c r="LS179" i="1"/>
  <c r="LT179" i="1"/>
  <c r="LI93" i="1"/>
  <c r="KY93" i="1" s="1"/>
  <c r="LJ93" i="1"/>
  <c r="LK93" i="1"/>
  <c r="LL93" i="1"/>
  <c r="LM93" i="1"/>
  <c r="LN93" i="1"/>
  <c r="LO93" i="1"/>
  <c r="LP93" i="1"/>
  <c r="LQ93" i="1"/>
  <c r="LR93" i="1"/>
  <c r="LS93" i="1"/>
  <c r="LT93" i="1"/>
  <c r="LI37" i="1"/>
  <c r="KY37" i="1" s="1"/>
  <c r="LJ37" i="1"/>
  <c r="LK37" i="1"/>
  <c r="LL37" i="1"/>
  <c r="LM37" i="1"/>
  <c r="LN37" i="1"/>
  <c r="LO37" i="1"/>
  <c r="LP37" i="1"/>
  <c r="LQ37" i="1"/>
  <c r="LR37" i="1"/>
  <c r="LS37" i="1"/>
  <c r="LT37" i="1"/>
  <c r="LI210" i="1"/>
  <c r="KY210" i="1" s="1"/>
  <c r="LJ210" i="1"/>
  <c r="LK210" i="1"/>
  <c r="LL210" i="1"/>
  <c r="LM210" i="1"/>
  <c r="LN210" i="1"/>
  <c r="LO210" i="1"/>
  <c r="LP210" i="1"/>
  <c r="LQ210" i="1"/>
  <c r="LR210" i="1"/>
  <c r="LS210" i="1"/>
  <c r="LT210" i="1"/>
  <c r="LI261" i="1"/>
  <c r="KY261" i="1" s="1"/>
  <c r="LJ261" i="1"/>
  <c r="LK261" i="1"/>
  <c r="LL261" i="1"/>
  <c r="LM261" i="1"/>
  <c r="LN261" i="1"/>
  <c r="LO261" i="1"/>
  <c r="LP261" i="1"/>
  <c r="LQ261" i="1"/>
  <c r="LR261" i="1"/>
  <c r="LS261" i="1"/>
  <c r="LT261" i="1"/>
  <c r="LI126" i="1"/>
  <c r="KY126" i="1" s="1"/>
  <c r="LJ126" i="1"/>
  <c r="LK126" i="1"/>
  <c r="LL126" i="1"/>
  <c r="LM126" i="1"/>
  <c r="LN126" i="1"/>
  <c r="LO126" i="1"/>
  <c r="LP126" i="1"/>
  <c r="LQ126" i="1"/>
  <c r="LR126" i="1"/>
  <c r="LS126" i="1"/>
  <c r="LT126" i="1"/>
  <c r="LI281" i="1"/>
  <c r="KY281" i="1" s="1"/>
  <c r="LJ281" i="1"/>
  <c r="LK281" i="1"/>
  <c r="LL281" i="1"/>
  <c r="LM281" i="1"/>
  <c r="LN281" i="1"/>
  <c r="LO281" i="1"/>
  <c r="LP281" i="1"/>
  <c r="LQ281" i="1"/>
  <c r="LR281" i="1"/>
  <c r="LS281" i="1"/>
  <c r="LT281" i="1"/>
  <c r="LI96" i="1"/>
  <c r="KY96" i="1" s="1"/>
  <c r="LJ96" i="1"/>
  <c r="LK96" i="1"/>
  <c r="LL96" i="1"/>
  <c r="LM96" i="1"/>
  <c r="LN96" i="1"/>
  <c r="LO96" i="1"/>
  <c r="LP96" i="1"/>
  <c r="LQ96" i="1"/>
  <c r="LR96" i="1"/>
  <c r="LS96" i="1"/>
  <c r="LT96" i="1"/>
  <c r="LI150" i="1"/>
  <c r="KY150" i="1" s="1"/>
  <c r="LJ150" i="1"/>
  <c r="LK150" i="1"/>
  <c r="LL150" i="1"/>
  <c r="LM150" i="1"/>
  <c r="LN150" i="1"/>
  <c r="LO150" i="1"/>
  <c r="LP150" i="1"/>
  <c r="LQ150" i="1"/>
  <c r="LR150" i="1"/>
  <c r="LS150" i="1"/>
  <c r="LT150" i="1"/>
  <c r="LI288" i="1"/>
  <c r="KY288" i="1" s="1"/>
  <c r="LJ288" i="1"/>
  <c r="LK288" i="1"/>
  <c r="LL288" i="1"/>
  <c r="LM288" i="1"/>
  <c r="LN288" i="1"/>
  <c r="LO288" i="1"/>
  <c r="LP288" i="1"/>
  <c r="LQ288" i="1"/>
  <c r="LR288" i="1"/>
  <c r="LS288" i="1"/>
  <c r="LT288" i="1"/>
  <c r="LI65" i="1"/>
  <c r="KY65" i="1" s="1"/>
  <c r="LJ65" i="1"/>
  <c r="LK65" i="1"/>
  <c r="LL65" i="1"/>
  <c r="LM65" i="1"/>
  <c r="LN65" i="1"/>
  <c r="LO65" i="1"/>
  <c r="LP65" i="1"/>
  <c r="LQ65" i="1"/>
  <c r="LR65" i="1"/>
  <c r="LS65" i="1"/>
  <c r="LT65" i="1"/>
  <c r="LI253" i="1"/>
  <c r="KY253" i="1" s="1"/>
  <c r="LJ253" i="1"/>
  <c r="LK253" i="1"/>
  <c r="LL253" i="1"/>
  <c r="LM253" i="1"/>
  <c r="LN253" i="1"/>
  <c r="LO253" i="1"/>
  <c r="LP253" i="1"/>
  <c r="LQ253" i="1"/>
  <c r="LR253" i="1"/>
  <c r="LS253" i="1"/>
  <c r="LT253" i="1"/>
  <c r="LI275" i="1"/>
  <c r="KY275" i="1" s="1"/>
  <c r="LJ275" i="1"/>
  <c r="LK275" i="1"/>
  <c r="LL275" i="1"/>
  <c r="LM275" i="1"/>
  <c r="LN275" i="1"/>
  <c r="LO275" i="1"/>
  <c r="LP275" i="1"/>
  <c r="LQ275" i="1"/>
  <c r="LR275" i="1"/>
  <c r="LS275" i="1"/>
  <c r="LT275" i="1"/>
  <c r="LI220" i="1"/>
  <c r="KY220" i="1" s="1"/>
  <c r="LJ220" i="1"/>
  <c r="LK220" i="1"/>
  <c r="LL220" i="1"/>
  <c r="LM220" i="1"/>
  <c r="LN220" i="1"/>
  <c r="LO220" i="1"/>
  <c r="LP220" i="1"/>
  <c r="LQ220" i="1"/>
  <c r="LR220" i="1"/>
  <c r="LS220" i="1"/>
  <c r="LT220" i="1"/>
  <c r="LI89" i="1"/>
  <c r="KY89" i="1" s="1"/>
  <c r="LJ89" i="1"/>
  <c r="LK89" i="1"/>
  <c r="LL89" i="1"/>
  <c r="LM89" i="1"/>
  <c r="LN89" i="1"/>
  <c r="LO89" i="1"/>
  <c r="LP89" i="1"/>
  <c r="LQ89" i="1"/>
  <c r="LR89" i="1"/>
  <c r="LS89" i="1"/>
  <c r="LT89" i="1"/>
  <c r="LI118" i="1"/>
  <c r="KY118" i="1" s="1"/>
  <c r="LQ118" i="1"/>
  <c r="LR118" i="1"/>
  <c r="LS118" i="1"/>
  <c r="LT118" i="1"/>
  <c r="LI122" i="1"/>
  <c r="KY122" i="1" s="1"/>
  <c r="LJ122" i="1"/>
  <c r="LK122" i="1"/>
  <c r="LL122" i="1"/>
  <c r="LM122" i="1"/>
  <c r="LN122" i="1"/>
  <c r="LO122" i="1"/>
  <c r="LP122" i="1"/>
  <c r="LQ122" i="1"/>
  <c r="LR122" i="1"/>
  <c r="LS122" i="1"/>
  <c r="LT122" i="1"/>
  <c r="LI225" i="1"/>
  <c r="KY225" i="1" s="1"/>
  <c r="LJ225" i="1"/>
  <c r="LK225" i="1"/>
  <c r="LL225" i="1"/>
  <c r="LM225" i="1"/>
  <c r="LN225" i="1"/>
  <c r="LO225" i="1"/>
  <c r="LP225" i="1"/>
  <c r="LQ225" i="1"/>
  <c r="LR225" i="1"/>
  <c r="LS225" i="1"/>
  <c r="LT225" i="1"/>
  <c r="LI125" i="1"/>
  <c r="KY125" i="1" s="1"/>
  <c r="LJ125" i="1"/>
  <c r="LK125" i="1"/>
  <c r="LL125" i="1"/>
  <c r="LM125" i="1"/>
  <c r="LN125" i="1"/>
  <c r="LO125" i="1"/>
  <c r="LP125" i="1"/>
  <c r="LQ125" i="1"/>
  <c r="LR125" i="1"/>
  <c r="LS125" i="1"/>
  <c r="LT125" i="1"/>
  <c r="LI201" i="1"/>
  <c r="KY201" i="1" s="1"/>
  <c r="LJ201" i="1"/>
  <c r="LK201" i="1"/>
  <c r="LL201" i="1"/>
  <c r="LM201" i="1"/>
  <c r="LN201" i="1"/>
  <c r="LO201" i="1"/>
  <c r="LP201" i="1"/>
  <c r="LQ201" i="1"/>
  <c r="LR201" i="1"/>
  <c r="LS201" i="1"/>
  <c r="LT201" i="1"/>
  <c r="LI62" i="1"/>
  <c r="KY62" i="1" s="1"/>
  <c r="LJ62" i="1"/>
  <c r="LK62" i="1"/>
  <c r="LL62" i="1"/>
  <c r="LM62" i="1"/>
  <c r="LN62" i="1"/>
  <c r="LO62" i="1"/>
  <c r="LP62" i="1"/>
  <c r="LQ62" i="1"/>
  <c r="LR62" i="1"/>
  <c r="LS62" i="1"/>
  <c r="LT62" i="1"/>
  <c r="LI274" i="1"/>
  <c r="KY274" i="1" s="1"/>
  <c r="LJ274" i="1"/>
  <c r="LK274" i="1"/>
  <c r="LL274" i="1"/>
  <c r="LM274" i="1"/>
  <c r="LN274" i="1"/>
  <c r="LO274" i="1"/>
  <c r="LP274" i="1"/>
  <c r="LQ274" i="1"/>
  <c r="LR274" i="1"/>
  <c r="LS274" i="1"/>
  <c r="LT274" i="1"/>
  <c r="LI289" i="1"/>
  <c r="KY289" i="1" s="1"/>
  <c r="LJ289" i="1"/>
  <c r="LK289" i="1"/>
  <c r="LL289" i="1"/>
  <c r="LM289" i="1"/>
  <c r="LN289" i="1"/>
  <c r="LO289" i="1"/>
  <c r="LP289" i="1"/>
  <c r="LQ289" i="1"/>
  <c r="LR289" i="1"/>
  <c r="LS289" i="1"/>
  <c r="LT289" i="1"/>
  <c r="LI294" i="1"/>
  <c r="KY294" i="1" s="1"/>
  <c r="LJ294" i="1"/>
  <c r="LK294" i="1"/>
  <c r="LL294" i="1"/>
  <c r="LM294" i="1"/>
  <c r="LN294" i="1"/>
  <c r="LO294" i="1"/>
  <c r="LP294" i="1"/>
  <c r="LQ294" i="1"/>
  <c r="LR294" i="1"/>
  <c r="LS294" i="1"/>
  <c r="LT294" i="1"/>
  <c r="LI59" i="1"/>
  <c r="KY59" i="1" s="1"/>
  <c r="LJ59" i="1"/>
  <c r="LK59" i="1"/>
  <c r="LL59" i="1"/>
  <c r="LM59" i="1"/>
  <c r="LN59" i="1"/>
  <c r="LO59" i="1"/>
  <c r="LP59" i="1"/>
  <c r="LQ59" i="1"/>
  <c r="LR59" i="1"/>
  <c r="LS59" i="1"/>
  <c r="LT59" i="1"/>
  <c r="LI211" i="1"/>
  <c r="KY211" i="1" s="1"/>
  <c r="LJ211" i="1"/>
  <c r="LK211" i="1"/>
  <c r="LL211" i="1"/>
  <c r="LM211" i="1"/>
  <c r="LN211" i="1"/>
  <c r="LO211" i="1"/>
  <c r="LP211" i="1"/>
  <c r="LQ211" i="1"/>
  <c r="LR211" i="1"/>
  <c r="LS211" i="1"/>
  <c r="LT211" i="1"/>
  <c r="LI321" i="1"/>
  <c r="KY321" i="1" s="1"/>
  <c r="LJ321" i="1"/>
  <c r="LK321" i="1"/>
  <c r="LL321" i="1"/>
  <c r="LM321" i="1"/>
  <c r="LN321" i="1"/>
  <c r="LO321" i="1"/>
  <c r="LP321" i="1"/>
  <c r="LQ321" i="1"/>
  <c r="LR321" i="1"/>
  <c r="LS321" i="1"/>
  <c r="LT321" i="1"/>
  <c r="LI100" i="1"/>
  <c r="KY100" i="1" s="1"/>
  <c r="LJ100" i="1"/>
  <c r="LK100" i="1"/>
  <c r="LL100" i="1"/>
  <c r="LM100" i="1"/>
  <c r="LN100" i="1"/>
  <c r="LO100" i="1"/>
  <c r="LP100" i="1"/>
  <c r="LQ100" i="1"/>
  <c r="LR100" i="1"/>
  <c r="LS100" i="1"/>
  <c r="LT100" i="1"/>
  <c r="LI161" i="1"/>
  <c r="KY161" i="1" s="1"/>
  <c r="LJ161" i="1"/>
  <c r="LK161" i="1"/>
  <c r="LL161" i="1"/>
  <c r="LM161" i="1"/>
  <c r="LN161" i="1"/>
  <c r="LO161" i="1"/>
  <c r="LP161" i="1"/>
  <c r="LQ161" i="1"/>
  <c r="LR161" i="1"/>
  <c r="LS161" i="1"/>
  <c r="LT161" i="1"/>
  <c r="LI196" i="1"/>
  <c r="KY196" i="1" s="1"/>
  <c r="LJ196" i="1"/>
  <c r="LK196" i="1"/>
  <c r="LL196" i="1"/>
  <c r="LM196" i="1"/>
  <c r="LN196" i="1"/>
  <c r="LO196" i="1"/>
  <c r="LP196" i="1"/>
  <c r="LQ196" i="1"/>
  <c r="LR196" i="1"/>
  <c r="LS196" i="1"/>
  <c r="LT196" i="1"/>
  <c r="LI296" i="1"/>
  <c r="KY296" i="1" s="1"/>
  <c r="LJ296" i="1"/>
  <c r="LK296" i="1"/>
  <c r="LL296" i="1"/>
  <c r="LM296" i="1"/>
  <c r="LN296" i="1"/>
  <c r="LO296" i="1"/>
  <c r="LP296" i="1"/>
  <c r="LQ296" i="1"/>
  <c r="LR296" i="1"/>
  <c r="LS296" i="1"/>
  <c r="LT296" i="1"/>
  <c r="LI102" i="1"/>
  <c r="KY102" i="1" s="1"/>
  <c r="LJ102" i="1"/>
  <c r="LK102" i="1"/>
  <c r="LL102" i="1"/>
  <c r="LM102" i="1"/>
  <c r="LN102" i="1"/>
  <c r="LO102" i="1"/>
  <c r="LP102" i="1"/>
  <c r="LQ102" i="1"/>
  <c r="LR102" i="1"/>
  <c r="LS102" i="1"/>
  <c r="LT102" i="1"/>
  <c r="LI184" i="1"/>
  <c r="KY184" i="1" s="1"/>
  <c r="LJ184" i="1"/>
  <c r="LK184" i="1"/>
  <c r="LL184" i="1"/>
  <c r="LM184" i="1"/>
  <c r="LN184" i="1"/>
  <c r="LO184" i="1"/>
  <c r="LP184" i="1"/>
  <c r="LQ184" i="1"/>
  <c r="LR184" i="1"/>
  <c r="LS184" i="1"/>
  <c r="LT184" i="1"/>
  <c r="LI286" i="1"/>
  <c r="KY286" i="1" s="1"/>
  <c r="LJ286" i="1"/>
  <c r="LK286" i="1"/>
  <c r="LL286" i="1"/>
  <c r="LM286" i="1"/>
  <c r="LN286" i="1"/>
  <c r="LO286" i="1"/>
  <c r="LP286" i="1"/>
  <c r="LQ286" i="1"/>
  <c r="LR286" i="1"/>
  <c r="LS286" i="1"/>
  <c r="LT286" i="1"/>
  <c r="LI304" i="1"/>
  <c r="KY304" i="1" s="1"/>
  <c r="LJ304" i="1"/>
  <c r="LK304" i="1"/>
  <c r="LL304" i="1"/>
  <c r="LM304" i="1"/>
  <c r="LN304" i="1"/>
  <c r="LO304" i="1"/>
  <c r="LP304" i="1"/>
  <c r="LQ304" i="1"/>
  <c r="LR304" i="1"/>
  <c r="LS304" i="1"/>
  <c r="LT304" i="1"/>
  <c r="LI141" i="1"/>
  <c r="KY141" i="1" s="1"/>
  <c r="LJ141" i="1"/>
  <c r="LK141" i="1"/>
  <c r="LL141" i="1"/>
  <c r="LM141" i="1"/>
  <c r="LN141" i="1"/>
  <c r="LO141" i="1"/>
  <c r="LP141" i="1"/>
  <c r="LQ141" i="1"/>
  <c r="LR141" i="1"/>
  <c r="LS141" i="1"/>
  <c r="LT141" i="1"/>
  <c r="LI310" i="1"/>
  <c r="KY310" i="1" s="1"/>
  <c r="LJ310" i="1"/>
  <c r="LK310" i="1"/>
  <c r="LL310" i="1"/>
  <c r="LM310" i="1"/>
  <c r="LN310" i="1"/>
  <c r="LO310" i="1"/>
  <c r="LP310" i="1"/>
  <c r="LQ310" i="1"/>
  <c r="LR310" i="1"/>
  <c r="LS310" i="1"/>
  <c r="LT310" i="1"/>
  <c r="LI53" i="1"/>
  <c r="KY53" i="1" s="1"/>
  <c r="LJ53" i="1"/>
  <c r="LK53" i="1"/>
  <c r="LL53" i="1"/>
  <c r="LM53" i="1"/>
  <c r="LN53" i="1"/>
  <c r="LO53" i="1"/>
  <c r="LP53" i="1"/>
  <c r="LQ53" i="1"/>
  <c r="LR53" i="1"/>
  <c r="LS53" i="1"/>
  <c r="LT53" i="1"/>
  <c r="LI73" i="1"/>
  <c r="KY73" i="1" s="1"/>
  <c r="LJ73" i="1"/>
  <c r="LK73" i="1"/>
  <c r="LL73" i="1"/>
  <c r="LM73" i="1"/>
  <c r="LN73" i="1"/>
  <c r="LO73" i="1"/>
  <c r="LP73" i="1"/>
  <c r="LQ73" i="1"/>
  <c r="LR73" i="1"/>
  <c r="LS73" i="1"/>
  <c r="LT73" i="1"/>
  <c r="LI147" i="1"/>
  <c r="KY147" i="1" s="1"/>
  <c r="LJ147" i="1"/>
  <c r="LK147" i="1"/>
  <c r="LL147" i="1"/>
  <c r="LM147" i="1"/>
  <c r="LN147" i="1"/>
  <c r="LO147" i="1"/>
  <c r="LP147" i="1"/>
  <c r="LQ147" i="1"/>
  <c r="LR147" i="1"/>
  <c r="LS147" i="1"/>
  <c r="LT147" i="1"/>
  <c r="LI148" i="1"/>
  <c r="KY148" i="1" s="1"/>
  <c r="LJ148" i="1"/>
  <c r="LK148" i="1"/>
  <c r="LL148" i="1"/>
  <c r="LM148" i="1"/>
  <c r="LN148" i="1"/>
  <c r="LO148" i="1"/>
  <c r="LP148" i="1"/>
  <c r="LQ148" i="1"/>
  <c r="LR148" i="1"/>
  <c r="LS148" i="1"/>
  <c r="LT148" i="1"/>
  <c r="LI316" i="1"/>
  <c r="KY316" i="1" s="1"/>
  <c r="LJ316" i="1"/>
  <c r="LK316" i="1"/>
  <c r="LL316" i="1"/>
  <c r="LM316" i="1"/>
  <c r="LN316" i="1"/>
  <c r="LO316" i="1"/>
  <c r="LP316" i="1"/>
  <c r="LQ316" i="1"/>
  <c r="LR316" i="1"/>
  <c r="LS316" i="1"/>
  <c r="LT316" i="1"/>
  <c r="LI323" i="1"/>
  <c r="KY323" i="1" s="1"/>
  <c r="LJ323" i="1"/>
  <c r="LK323" i="1"/>
  <c r="LL323" i="1"/>
  <c r="LM323" i="1"/>
  <c r="LN323" i="1"/>
  <c r="LO323" i="1"/>
  <c r="LP323" i="1"/>
  <c r="LQ323" i="1"/>
  <c r="LR323" i="1"/>
  <c r="LS323" i="1"/>
  <c r="LT323" i="1"/>
  <c r="LI99" i="1"/>
  <c r="KY99" i="1" s="1"/>
  <c r="LJ99" i="1"/>
  <c r="LK99" i="1"/>
  <c r="LL99" i="1"/>
  <c r="LM99" i="1"/>
  <c r="LN99" i="1"/>
  <c r="LO99" i="1"/>
  <c r="LP99" i="1"/>
  <c r="LQ99" i="1"/>
  <c r="LR99" i="1"/>
  <c r="LS99" i="1"/>
  <c r="LT99" i="1"/>
  <c r="LI163" i="1"/>
  <c r="KY163" i="1" s="1"/>
  <c r="LJ163" i="1"/>
  <c r="LK163" i="1"/>
  <c r="LL163" i="1"/>
  <c r="LM163" i="1"/>
  <c r="LN163" i="1"/>
  <c r="LO163" i="1"/>
  <c r="LP163" i="1"/>
  <c r="LQ163" i="1"/>
  <c r="LR163" i="1"/>
  <c r="LS163" i="1"/>
  <c r="LT163" i="1"/>
  <c r="LI312" i="1"/>
  <c r="KY312" i="1" s="1"/>
  <c r="LJ312" i="1"/>
  <c r="LK312" i="1"/>
  <c r="LL312" i="1"/>
  <c r="LM312" i="1"/>
  <c r="LN312" i="1"/>
  <c r="LO312" i="1"/>
  <c r="LP312" i="1"/>
  <c r="LQ312" i="1"/>
  <c r="LR312" i="1"/>
  <c r="LS312" i="1"/>
  <c r="LT312" i="1"/>
  <c r="LI15" i="1"/>
  <c r="KY15" i="1" s="1"/>
  <c r="LJ15" i="1"/>
  <c r="LK15" i="1"/>
  <c r="LL15" i="1"/>
  <c r="LM15" i="1"/>
  <c r="LN15" i="1"/>
  <c r="LO15" i="1"/>
  <c r="LP15" i="1"/>
  <c r="LQ15" i="1"/>
  <c r="LR15" i="1"/>
  <c r="LS15" i="1"/>
  <c r="LT15" i="1"/>
  <c r="LI227" i="1"/>
  <c r="KY227" i="1" s="1"/>
  <c r="LJ227" i="1"/>
  <c r="LK227" i="1"/>
  <c r="LL227" i="1"/>
  <c r="LM227" i="1"/>
  <c r="LN227" i="1"/>
  <c r="LO227" i="1"/>
  <c r="LP227" i="1"/>
  <c r="LQ227" i="1"/>
  <c r="LR227" i="1"/>
  <c r="LS227" i="1"/>
  <c r="LT227" i="1"/>
  <c r="LI145" i="1"/>
  <c r="KY145" i="1" s="1"/>
  <c r="LJ145" i="1"/>
  <c r="LK145" i="1"/>
  <c r="LL145" i="1"/>
  <c r="LM145" i="1"/>
  <c r="LN145" i="1"/>
  <c r="LO145" i="1"/>
  <c r="LP145" i="1"/>
  <c r="LQ145" i="1"/>
  <c r="LR145" i="1"/>
  <c r="LS145" i="1"/>
  <c r="LT145" i="1"/>
  <c r="LI313" i="1"/>
  <c r="KY313" i="1" s="1"/>
  <c r="LJ313" i="1"/>
  <c r="LK313" i="1"/>
  <c r="LL313" i="1"/>
  <c r="LM313" i="1"/>
  <c r="LN313" i="1"/>
  <c r="LO313" i="1"/>
  <c r="LP313" i="1"/>
  <c r="LQ313" i="1"/>
  <c r="LR313" i="1"/>
  <c r="LS313" i="1"/>
  <c r="LT313" i="1"/>
  <c r="LI41" i="1"/>
  <c r="KY41" i="1" s="1"/>
  <c r="LJ41" i="1"/>
  <c r="LK41" i="1"/>
  <c r="LL41" i="1"/>
  <c r="LM41" i="1"/>
  <c r="LN41" i="1"/>
  <c r="LO41" i="1"/>
  <c r="LP41" i="1"/>
  <c r="LQ41" i="1"/>
  <c r="LR41" i="1"/>
  <c r="LS41" i="1"/>
  <c r="LT41" i="1"/>
  <c r="LI117" i="1"/>
  <c r="KY117" i="1" s="1"/>
  <c r="LJ117" i="1"/>
  <c r="LK117" i="1"/>
  <c r="LL117" i="1"/>
  <c r="LM117" i="1"/>
  <c r="LN117" i="1"/>
  <c r="LO117" i="1"/>
  <c r="LP117" i="1"/>
  <c r="LQ117" i="1"/>
  <c r="LR117" i="1"/>
  <c r="LS117" i="1"/>
  <c r="LT117" i="1"/>
  <c r="LI221" i="1"/>
  <c r="KY221" i="1" s="1"/>
  <c r="LJ221" i="1"/>
  <c r="LK221" i="1"/>
  <c r="LL221" i="1"/>
  <c r="LM221" i="1"/>
  <c r="LN221" i="1"/>
  <c r="LO221" i="1"/>
  <c r="LP221" i="1"/>
  <c r="LQ221" i="1"/>
  <c r="LR221" i="1"/>
  <c r="LS221" i="1"/>
  <c r="LT221" i="1"/>
  <c r="LI68" i="1"/>
  <c r="KY68" i="1" s="1"/>
  <c r="LJ68" i="1"/>
  <c r="LK68" i="1"/>
  <c r="LL68" i="1"/>
  <c r="LM68" i="1"/>
  <c r="LN68" i="1"/>
  <c r="LO68" i="1"/>
  <c r="LP68" i="1"/>
  <c r="LQ68" i="1"/>
  <c r="LR68" i="1"/>
  <c r="LS68" i="1"/>
  <c r="LT68" i="1"/>
  <c r="LI212" i="1"/>
  <c r="KY212" i="1" s="1"/>
  <c r="LJ212" i="1"/>
  <c r="LK212" i="1"/>
  <c r="LL212" i="1"/>
  <c r="LM212" i="1"/>
  <c r="LN212" i="1"/>
  <c r="LO212" i="1"/>
  <c r="LP212" i="1"/>
  <c r="LQ212" i="1"/>
  <c r="LR212" i="1"/>
  <c r="LS212" i="1"/>
  <c r="LT212" i="1"/>
  <c r="LI2" i="1"/>
  <c r="LJ2" i="1"/>
  <c r="LK2" i="1"/>
  <c r="LL2" i="1"/>
  <c r="LM2" i="1"/>
  <c r="LN2" i="1"/>
  <c r="LO2" i="1"/>
  <c r="LP2" i="1"/>
  <c r="LQ2" i="1"/>
  <c r="LR2" i="1"/>
  <c r="LS2" i="1"/>
  <c r="LT2" i="1"/>
  <c r="LI300" i="1"/>
  <c r="KY300" i="1" s="1"/>
  <c r="LJ300" i="1"/>
  <c r="LK300" i="1"/>
  <c r="LL300" i="1"/>
  <c r="LM300" i="1"/>
  <c r="LN300" i="1"/>
  <c r="LO300" i="1"/>
  <c r="LP300" i="1"/>
  <c r="LQ300" i="1"/>
  <c r="LR300" i="1"/>
  <c r="LS300" i="1"/>
  <c r="LT300" i="1"/>
  <c r="LI137" i="1"/>
  <c r="KY137" i="1" s="1"/>
  <c r="LJ137" i="1"/>
  <c r="LK137" i="1"/>
  <c r="LL137" i="1"/>
  <c r="LM137" i="1"/>
  <c r="LN137" i="1"/>
  <c r="LO137" i="1"/>
  <c r="LP137" i="1"/>
  <c r="LQ137" i="1"/>
  <c r="LR137" i="1"/>
  <c r="LS137" i="1"/>
  <c r="LT137" i="1"/>
  <c r="LI174" i="1"/>
  <c r="KY174" i="1" s="1"/>
  <c r="LJ174" i="1"/>
  <c r="LK174" i="1"/>
  <c r="LL174" i="1"/>
  <c r="LM174" i="1"/>
  <c r="LN174" i="1"/>
  <c r="LO174" i="1"/>
  <c r="LP174" i="1"/>
  <c r="LQ174" i="1"/>
  <c r="LR174" i="1"/>
  <c r="LS174" i="1"/>
  <c r="LT174" i="1"/>
  <c r="LI55" i="1"/>
  <c r="KY55" i="1" s="1"/>
  <c r="LJ55" i="1"/>
  <c r="LK55" i="1"/>
  <c r="LL55" i="1"/>
  <c r="LM55" i="1"/>
  <c r="LN55" i="1"/>
  <c r="LO55" i="1"/>
  <c r="LP55" i="1"/>
  <c r="LQ55" i="1"/>
  <c r="LR55" i="1"/>
  <c r="LS55" i="1"/>
  <c r="LT55" i="1"/>
  <c r="LI149" i="1"/>
  <c r="KY149" i="1" s="1"/>
  <c r="LJ149" i="1"/>
  <c r="LK149" i="1"/>
  <c r="LL149" i="1"/>
  <c r="LM149" i="1"/>
  <c r="LN149" i="1"/>
  <c r="LO149" i="1"/>
  <c r="LP149" i="1"/>
  <c r="LQ149" i="1"/>
  <c r="LR149" i="1"/>
  <c r="LS149" i="1"/>
  <c r="LT149" i="1"/>
  <c r="LI215" i="1"/>
  <c r="KY215" i="1" s="1"/>
  <c r="LJ215" i="1"/>
  <c r="LK215" i="1"/>
  <c r="LL215" i="1"/>
  <c r="LM215" i="1"/>
  <c r="LN215" i="1"/>
  <c r="LO215" i="1"/>
  <c r="LP215" i="1"/>
  <c r="LQ215" i="1"/>
  <c r="LR215" i="1"/>
  <c r="LS215" i="1"/>
  <c r="LT215" i="1"/>
  <c r="LI232" i="1"/>
  <c r="KY232" i="1" s="1"/>
  <c r="LJ232" i="1"/>
  <c r="LK232" i="1"/>
  <c r="LL232" i="1"/>
  <c r="LM232" i="1"/>
  <c r="LN232" i="1"/>
  <c r="LO232" i="1"/>
  <c r="LP232" i="1"/>
  <c r="LQ232" i="1"/>
  <c r="LR232" i="1"/>
  <c r="LS232" i="1"/>
  <c r="LT232" i="1"/>
  <c r="LI240" i="1"/>
  <c r="KY240" i="1" s="1"/>
  <c r="LJ240" i="1"/>
  <c r="LK240" i="1"/>
  <c r="LL240" i="1"/>
  <c r="LM240" i="1"/>
  <c r="LN240" i="1"/>
  <c r="LO240" i="1"/>
  <c r="LP240" i="1"/>
  <c r="LQ240" i="1"/>
  <c r="LR240" i="1"/>
  <c r="LS240" i="1"/>
  <c r="LT240" i="1"/>
  <c r="LI35" i="1"/>
  <c r="KY35" i="1" s="1"/>
  <c r="LJ35" i="1"/>
  <c r="LK35" i="1"/>
  <c r="LL35" i="1"/>
  <c r="LM35" i="1"/>
  <c r="LN35" i="1"/>
  <c r="LO35" i="1"/>
  <c r="LP35" i="1"/>
  <c r="LQ35" i="1"/>
  <c r="LR35" i="1"/>
  <c r="LS35" i="1"/>
  <c r="LT35" i="1"/>
  <c r="LI38" i="1"/>
  <c r="KY38" i="1" s="1"/>
  <c r="LJ38" i="1"/>
  <c r="LK38" i="1"/>
  <c r="LL38" i="1"/>
  <c r="LM38" i="1"/>
  <c r="LN38" i="1"/>
  <c r="LO38" i="1"/>
  <c r="LP38" i="1"/>
  <c r="LQ38" i="1"/>
  <c r="LR38" i="1"/>
  <c r="LS38" i="1"/>
  <c r="LT38" i="1"/>
  <c r="LI292" i="1"/>
  <c r="KY292" i="1" s="1"/>
  <c r="LJ292" i="1"/>
  <c r="LK292" i="1"/>
  <c r="LL292" i="1"/>
  <c r="LM292" i="1"/>
  <c r="LN292" i="1"/>
  <c r="LO292" i="1"/>
  <c r="LP292" i="1"/>
  <c r="LQ292" i="1"/>
  <c r="LR292" i="1"/>
  <c r="LS292" i="1"/>
  <c r="LT292" i="1"/>
  <c r="LI48" i="1"/>
  <c r="KY48" i="1" s="1"/>
  <c r="LJ48" i="1"/>
  <c r="LK48" i="1"/>
  <c r="LL48" i="1"/>
  <c r="LM48" i="1"/>
  <c r="LN48" i="1"/>
  <c r="LO48" i="1"/>
  <c r="LP48" i="1"/>
  <c r="LQ48" i="1"/>
  <c r="LR48" i="1"/>
  <c r="LS48" i="1"/>
  <c r="LT48" i="1"/>
  <c r="LI186" i="1"/>
  <c r="KY186" i="1" s="1"/>
  <c r="LJ186" i="1"/>
  <c r="LK186" i="1"/>
  <c r="LL186" i="1"/>
  <c r="LM186" i="1"/>
  <c r="LN186" i="1"/>
  <c r="LO186" i="1"/>
  <c r="LP186" i="1"/>
  <c r="LQ186" i="1"/>
  <c r="LR186" i="1"/>
  <c r="LS186" i="1"/>
  <c r="LT186" i="1"/>
  <c r="LI207" i="1"/>
  <c r="KY207" i="1" s="1"/>
  <c r="LJ207" i="1"/>
  <c r="LK207" i="1"/>
  <c r="LL207" i="1"/>
  <c r="LM207" i="1"/>
  <c r="LN207" i="1"/>
  <c r="LO207" i="1"/>
  <c r="LP207" i="1"/>
  <c r="LQ207" i="1"/>
  <c r="LR207" i="1"/>
  <c r="LS207" i="1"/>
  <c r="LT207" i="1"/>
  <c r="LI239" i="1"/>
  <c r="KY239" i="1" s="1"/>
  <c r="LJ239" i="1"/>
  <c r="LK239" i="1"/>
  <c r="LL239" i="1"/>
  <c r="LM239" i="1"/>
  <c r="LN239" i="1"/>
  <c r="LO239" i="1"/>
  <c r="LP239" i="1"/>
  <c r="LQ239" i="1"/>
  <c r="LR239" i="1"/>
  <c r="LS239" i="1"/>
  <c r="LT239" i="1"/>
  <c r="LI31" i="1"/>
  <c r="KY31" i="1" s="1"/>
  <c r="LJ31" i="1"/>
  <c r="LK31" i="1"/>
  <c r="LL31" i="1"/>
  <c r="LM31" i="1"/>
  <c r="LN31" i="1"/>
  <c r="LO31" i="1"/>
  <c r="LP31" i="1"/>
  <c r="LQ31" i="1"/>
  <c r="LR31" i="1"/>
  <c r="LS31" i="1"/>
  <c r="LT31" i="1"/>
  <c r="LI164" i="1"/>
  <c r="KY164" i="1" s="1"/>
  <c r="LJ164" i="1"/>
  <c r="LK164" i="1"/>
  <c r="LL164" i="1"/>
  <c r="LM164" i="1"/>
  <c r="LN164" i="1"/>
  <c r="LO164" i="1"/>
  <c r="LP164" i="1"/>
  <c r="LQ164" i="1"/>
  <c r="LR164" i="1"/>
  <c r="LS164" i="1"/>
  <c r="LT164" i="1"/>
  <c r="LI57" i="1"/>
  <c r="KY57" i="1" s="1"/>
  <c r="LJ57" i="1"/>
  <c r="LK57" i="1"/>
  <c r="LL57" i="1"/>
  <c r="LM57" i="1"/>
  <c r="LN57" i="1"/>
  <c r="LO57" i="1"/>
  <c r="LP57" i="1"/>
  <c r="LQ57" i="1"/>
  <c r="LR57" i="1"/>
  <c r="LS57" i="1"/>
  <c r="LT57" i="1"/>
  <c r="LI56" i="1"/>
  <c r="KY56" i="1" s="1"/>
  <c r="LJ56" i="1"/>
  <c r="LK56" i="1"/>
  <c r="LL56" i="1"/>
  <c r="LM56" i="1"/>
  <c r="LN56" i="1"/>
  <c r="LO56" i="1"/>
  <c r="LP56" i="1"/>
  <c r="LQ56" i="1"/>
  <c r="LR56" i="1"/>
  <c r="LS56" i="1"/>
  <c r="LT56" i="1"/>
  <c r="LI7" i="1"/>
  <c r="KY7" i="1" s="1"/>
  <c r="LJ7" i="1"/>
  <c r="LK7" i="1"/>
  <c r="LL7" i="1"/>
  <c r="LM7" i="1"/>
  <c r="LN7" i="1"/>
  <c r="LO7" i="1"/>
  <c r="LP7" i="1"/>
  <c r="LQ7" i="1"/>
  <c r="LR7" i="1"/>
  <c r="LS7" i="1"/>
  <c r="LT7" i="1"/>
  <c r="LI234" i="1"/>
  <c r="KY234" i="1" s="1"/>
  <c r="LJ234" i="1"/>
  <c r="LK234" i="1"/>
  <c r="LL234" i="1"/>
  <c r="LM234" i="1"/>
  <c r="LN234" i="1"/>
  <c r="LO234" i="1"/>
  <c r="LP234" i="1"/>
  <c r="LQ234" i="1"/>
  <c r="LR234" i="1"/>
  <c r="LS234" i="1"/>
  <c r="LT234" i="1"/>
  <c r="LI293" i="1"/>
  <c r="KY293" i="1" s="1"/>
  <c r="LJ293" i="1"/>
  <c r="LK293" i="1"/>
  <c r="LL293" i="1"/>
  <c r="LM293" i="1"/>
  <c r="LN293" i="1"/>
  <c r="LO293" i="1"/>
  <c r="LP293" i="1"/>
  <c r="LQ293" i="1"/>
  <c r="LR293" i="1"/>
  <c r="LS293" i="1"/>
  <c r="LT293" i="1"/>
  <c r="LI291" i="1"/>
  <c r="KY291" i="1" s="1"/>
  <c r="LJ291" i="1"/>
  <c r="LK291" i="1"/>
  <c r="LL291" i="1"/>
  <c r="LM291" i="1"/>
  <c r="LN291" i="1"/>
  <c r="LO291" i="1"/>
  <c r="LP291" i="1"/>
  <c r="LQ291" i="1"/>
  <c r="LR291" i="1"/>
  <c r="LS291" i="1"/>
  <c r="LT291" i="1"/>
  <c r="LI20" i="1"/>
  <c r="KY20" i="1" s="1"/>
  <c r="LJ20" i="1"/>
  <c r="LK20" i="1"/>
  <c r="LL20" i="1"/>
  <c r="LM20" i="1"/>
  <c r="LN20" i="1"/>
  <c r="LO20" i="1"/>
  <c r="LP20" i="1"/>
  <c r="LQ20" i="1"/>
  <c r="LR20" i="1"/>
  <c r="LS20" i="1"/>
  <c r="LT20" i="1"/>
  <c r="LI199" i="1"/>
  <c r="KY199" i="1" s="1"/>
  <c r="LJ199" i="1"/>
  <c r="LK199" i="1"/>
  <c r="LL199" i="1"/>
  <c r="LM199" i="1"/>
  <c r="LN199" i="1"/>
  <c r="LO199" i="1"/>
  <c r="LP199" i="1"/>
  <c r="LQ199" i="1"/>
  <c r="LR199" i="1"/>
  <c r="LS199" i="1"/>
  <c r="LT199" i="1"/>
  <c r="LI218" i="1"/>
  <c r="KY218" i="1" s="1"/>
  <c r="LJ218" i="1"/>
  <c r="LK218" i="1"/>
  <c r="LL218" i="1"/>
  <c r="LM218" i="1"/>
  <c r="LN218" i="1"/>
  <c r="LO218" i="1"/>
  <c r="LP218" i="1"/>
  <c r="LQ218" i="1"/>
  <c r="LR218" i="1"/>
  <c r="LS218" i="1"/>
  <c r="LT218" i="1"/>
  <c r="LI165" i="1"/>
  <c r="KY165" i="1" s="1"/>
  <c r="LJ165" i="1"/>
  <c r="LK165" i="1"/>
  <c r="LL165" i="1"/>
  <c r="LM165" i="1"/>
  <c r="LN165" i="1"/>
  <c r="LO165" i="1"/>
  <c r="LP165" i="1"/>
  <c r="LQ165" i="1"/>
  <c r="LR165" i="1"/>
  <c r="LS165" i="1"/>
  <c r="LT165" i="1"/>
  <c r="LI231" i="1"/>
  <c r="KY231" i="1" s="1"/>
  <c r="LJ231" i="1"/>
  <c r="LK231" i="1"/>
  <c r="LL231" i="1"/>
  <c r="LM231" i="1"/>
  <c r="LN231" i="1"/>
  <c r="LO231" i="1"/>
  <c r="LP231" i="1"/>
  <c r="LQ231" i="1"/>
  <c r="LR231" i="1"/>
  <c r="LS231" i="1"/>
  <c r="LT231" i="1"/>
  <c r="LI287" i="1"/>
  <c r="KY287" i="1" s="1"/>
  <c r="LJ287" i="1"/>
  <c r="LK287" i="1"/>
  <c r="LL287" i="1"/>
  <c r="LM287" i="1"/>
  <c r="LN287" i="1"/>
  <c r="LO287" i="1"/>
  <c r="LP287" i="1"/>
  <c r="LQ287" i="1"/>
  <c r="LR287" i="1"/>
  <c r="LS287" i="1"/>
  <c r="LT287" i="1"/>
  <c r="LI5" i="1"/>
  <c r="KY5" i="1" s="1"/>
  <c r="LJ5" i="1"/>
  <c r="LK5" i="1"/>
  <c r="LL5" i="1"/>
  <c r="LM5" i="1"/>
  <c r="LN5" i="1"/>
  <c r="LO5" i="1"/>
  <c r="LP5" i="1"/>
  <c r="LQ5" i="1"/>
  <c r="LR5" i="1"/>
  <c r="LS5" i="1"/>
  <c r="LT5" i="1"/>
  <c r="LI320" i="1"/>
  <c r="KY320" i="1" s="1"/>
  <c r="LJ320" i="1"/>
  <c r="LK320" i="1"/>
  <c r="LL320" i="1"/>
  <c r="LM320" i="1"/>
  <c r="LN320" i="1"/>
  <c r="LO320" i="1"/>
  <c r="LP320" i="1"/>
  <c r="LQ320" i="1"/>
  <c r="LR320" i="1"/>
  <c r="LS320" i="1"/>
  <c r="LT320" i="1"/>
  <c r="LI78" i="1"/>
  <c r="KY78" i="1" s="1"/>
  <c r="LJ78" i="1"/>
  <c r="LK78" i="1"/>
  <c r="LL78" i="1"/>
  <c r="LM78" i="1"/>
  <c r="LN78" i="1"/>
  <c r="LO78" i="1"/>
  <c r="LP78" i="1"/>
  <c r="LQ78" i="1"/>
  <c r="LR78" i="1"/>
  <c r="LS78" i="1"/>
  <c r="LT78" i="1"/>
  <c r="KI241" i="1"/>
  <c r="JY241" i="1" s="1"/>
  <c r="KJ241" i="1"/>
  <c r="KK241" i="1"/>
  <c r="KL241" i="1"/>
  <c r="KM241" i="1"/>
  <c r="KN241" i="1"/>
  <c r="KO241" i="1"/>
  <c r="KP241" i="1"/>
  <c r="KQ241" i="1"/>
  <c r="KR241" i="1"/>
  <c r="KS241" i="1"/>
  <c r="KT241" i="1"/>
  <c r="KI110" i="1"/>
  <c r="JY110" i="1" s="1"/>
  <c r="KJ110" i="1"/>
  <c r="KK110" i="1"/>
  <c r="KL110" i="1"/>
  <c r="KM110" i="1"/>
  <c r="KN110" i="1"/>
  <c r="KO110" i="1"/>
  <c r="KP110" i="1"/>
  <c r="KQ110" i="1"/>
  <c r="KR110" i="1"/>
  <c r="KS110" i="1"/>
  <c r="KT110" i="1"/>
  <c r="KI11" i="1"/>
  <c r="JY11" i="1" s="1"/>
  <c r="KJ11" i="1"/>
  <c r="KK11" i="1"/>
  <c r="KL11" i="1"/>
  <c r="KM11" i="1"/>
  <c r="KN11" i="1"/>
  <c r="KO11" i="1"/>
  <c r="KP11" i="1"/>
  <c r="KQ11" i="1"/>
  <c r="KR11" i="1"/>
  <c r="KS11" i="1"/>
  <c r="KT11" i="1"/>
  <c r="KI76" i="1"/>
  <c r="JY76" i="1" s="1"/>
  <c r="KJ76" i="1"/>
  <c r="KK76" i="1"/>
  <c r="KL76" i="1"/>
  <c r="KM76" i="1"/>
  <c r="KN76" i="1"/>
  <c r="KO76" i="1"/>
  <c r="KP76" i="1"/>
  <c r="KQ76" i="1"/>
  <c r="KR76" i="1"/>
  <c r="KS76" i="1"/>
  <c r="KT76" i="1"/>
  <c r="KI290" i="1"/>
  <c r="JY290" i="1" s="1"/>
  <c r="KJ290" i="1"/>
  <c r="KK290" i="1"/>
  <c r="KL290" i="1"/>
  <c r="KM290" i="1"/>
  <c r="KN290" i="1"/>
  <c r="KO290" i="1"/>
  <c r="KP290" i="1"/>
  <c r="KQ290" i="1"/>
  <c r="KR290" i="1"/>
  <c r="KS290" i="1"/>
  <c r="KT290" i="1"/>
  <c r="KI306" i="1"/>
  <c r="JY306" i="1" s="1"/>
  <c r="KJ306" i="1"/>
  <c r="KK306" i="1"/>
  <c r="KL306" i="1"/>
  <c r="KM306" i="1"/>
  <c r="KN306" i="1"/>
  <c r="KO306" i="1"/>
  <c r="KP306" i="1"/>
  <c r="KQ306" i="1"/>
  <c r="KR306" i="1"/>
  <c r="KS306" i="1"/>
  <c r="KT306" i="1"/>
  <c r="KI50" i="1"/>
  <c r="JY50" i="1" s="1"/>
  <c r="KJ50" i="1"/>
  <c r="KK50" i="1"/>
  <c r="KL50" i="1"/>
  <c r="KM50" i="1"/>
  <c r="KN50" i="1"/>
  <c r="KO50" i="1"/>
  <c r="KP50" i="1"/>
  <c r="KQ50" i="1"/>
  <c r="KR50" i="1"/>
  <c r="KS50" i="1"/>
  <c r="KT50" i="1"/>
  <c r="KI115" i="1"/>
  <c r="JY115" i="1" s="1"/>
  <c r="KJ115" i="1"/>
  <c r="KK115" i="1"/>
  <c r="KL115" i="1"/>
  <c r="KM115" i="1"/>
  <c r="KN115" i="1"/>
  <c r="KO115" i="1"/>
  <c r="KP115" i="1"/>
  <c r="KQ115" i="1"/>
  <c r="KR115" i="1"/>
  <c r="KS115" i="1"/>
  <c r="KT115" i="1"/>
  <c r="KI107" i="1"/>
  <c r="JY107" i="1" s="1"/>
  <c r="KJ107" i="1"/>
  <c r="KK107" i="1"/>
  <c r="KL107" i="1"/>
  <c r="KM107" i="1"/>
  <c r="KN107" i="1"/>
  <c r="KO107" i="1"/>
  <c r="KP107" i="1"/>
  <c r="KQ107" i="1"/>
  <c r="KR107" i="1"/>
  <c r="KS107" i="1"/>
  <c r="KT107" i="1"/>
  <c r="KI82" i="1"/>
  <c r="JY82" i="1" s="1"/>
  <c r="KJ82" i="1"/>
  <c r="KK82" i="1"/>
  <c r="KL82" i="1"/>
  <c r="KM82" i="1"/>
  <c r="KN82" i="1"/>
  <c r="KO82" i="1"/>
  <c r="KP82" i="1"/>
  <c r="KQ82" i="1"/>
  <c r="KR82" i="1"/>
  <c r="KS82" i="1"/>
  <c r="KT82" i="1"/>
  <c r="KI138" i="1"/>
  <c r="JY138" i="1" s="1"/>
  <c r="KJ138" i="1"/>
  <c r="KK138" i="1"/>
  <c r="KL138" i="1"/>
  <c r="KM138" i="1"/>
  <c r="KN138" i="1"/>
  <c r="KO138" i="1"/>
  <c r="KP138" i="1"/>
  <c r="KQ138" i="1"/>
  <c r="KR138" i="1"/>
  <c r="KS138" i="1"/>
  <c r="KT138" i="1"/>
  <c r="KI252" i="1"/>
  <c r="JY252" i="1" s="1"/>
  <c r="KJ252" i="1"/>
  <c r="KK252" i="1"/>
  <c r="KL252" i="1"/>
  <c r="KM252" i="1"/>
  <c r="KN252" i="1"/>
  <c r="KO252" i="1"/>
  <c r="KP252" i="1"/>
  <c r="KQ252" i="1"/>
  <c r="KR252" i="1"/>
  <c r="KS252" i="1"/>
  <c r="KT252" i="1"/>
  <c r="KI322" i="1"/>
  <c r="JY322" i="1" s="1"/>
  <c r="KJ322" i="1"/>
  <c r="KK322" i="1"/>
  <c r="KL322" i="1"/>
  <c r="KM322" i="1"/>
  <c r="KN322" i="1"/>
  <c r="KO322" i="1"/>
  <c r="KP322" i="1"/>
  <c r="KQ322" i="1"/>
  <c r="KR322" i="1"/>
  <c r="KS322" i="1"/>
  <c r="KT322" i="1"/>
  <c r="KI325" i="1"/>
  <c r="JY325" i="1" s="1"/>
  <c r="KJ325" i="1"/>
  <c r="KK325" i="1"/>
  <c r="KL325" i="1"/>
  <c r="KM325" i="1"/>
  <c r="KN325" i="1"/>
  <c r="KO325" i="1"/>
  <c r="KP325" i="1"/>
  <c r="KQ325" i="1"/>
  <c r="KR325" i="1"/>
  <c r="KS325" i="1"/>
  <c r="KT325" i="1"/>
  <c r="KI326" i="1"/>
  <c r="JY326" i="1" s="1"/>
  <c r="KJ326" i="1"/>
  <c r="KK326" i="1"/>
  <c r="KL326" i="1"/>
  <c r="KM326" i="1"/>
  <c r="KN326" i="1"/>
  <c r="KO326" i="1"/>
  <c r="KP326" i="1"/>
  <c r="KQ326" i="1"/>
  <c r="KR326" i="1"/>
  <c r="KS326" i="1"/>
  <c r="KT326" i="1"/>
  <c r="KI40" i="1"/>
  <c r="JY40" i="1" s="1"/>
  <c r="KJ40" i="1"/>
  <c r="KK40" i="1"/>
  <c r="KL40" i="1"/>
  <c r="KM40" i="1"/>
  <c r="KN40" i="1"/>
  <c r="KO40" i="1"/>
  <c r="KP40" i="1"/>
  <c r="KQ40" i="1"/>
  <c r="KR40" i="1"/>
  <c r="KS40" i="1"/>
  <c r="KT40" i="1"/>
  <c r="KI9" i="1"/>
  <c r="JY9" i="1" s="1"/>
  <c r="KJ9" i="1"/>
  <c r="KK9" i="1"/>
  <c r="KL9" i="1"/>
  <c r="KM9" i="1"/>
  <c r="KN9" i="1"/>
  <c r="KO9" i="1"/>
  <c r="KP9" i="1"/>
  <c r="KQ9" i="1"/>
  <c r="KR9" i="1"/>
  <c r="KS9" i="1"/>
  <c r="KT9" i="1"/>
  <c r="KI32" i="1"/>
  <c r="JY32" i="1" s="1"/>
  <c r="KJ32" i="1"/>
  <c r="KK32" i="1"/>
  <c r="KL32" i="1"/>
  <c r="KM32" i="1"/>
  <c r="KN32" i="1"/>
  <c r="KO32" i="1"/>
  <c r="KP32" i="1"/>
  <c r="KQ32" i="1"/>
  <c r="KR32" i="1"/>
  <c r="KS32" i="1"/>
  <c r="KT32" i="1"/>
  <c r="KI87" i="1"/>
  <c r="JY87" i="1" s="1"/>
  <c r="KJ87" i="1"/>
  <c r="KK87" i="1"/>
  <c r="KL87" i="1"/>
  <c r="KM87" i="1"/>
  <c r="KN87" i="1"/>
  <c r="KO87" i="1"/>
  <c r="KP87" i="1"/>
  <c r="KQ87" i="1"/>
  <c r="KR87" i="1"/>
  <c r="KS87" i="1"/>
  <c r="KT87" i="1"/>
  <c r="KI131" i="1"/>
  <c r="JY131" i="1" s="1"/>
  <c r="KJ131" i="1"/>
  <c r="KK131" i="1"/>
  <c r="KL131" i="1"/>
  <c r="KM131" i="1"/>
  <c r="KN131" i="1"/>
  <c r="KO131" i="1"/>
  <c r="KP131" i="1"/>
  <c r="KQ131" i="1"/>
  <c r="KR131" i="1"/>
  <c r="KS131" i="1"/>
  <c r="KT131" i="1"/>
  <c r="KI171" i="1"/>
  <c r="JY171" i="1" s="1"/>
  <c r="KJ171" i="1"/>
  <c r="KK171" i="1"/>
  <c r="KL171" i="1"/>
  <c r="KM171" i="1"/>
  <c r="KN171" i="1"/>
  <c r="KO171" i="1"/>
  <c r="KP171" i="1"/>
  <c r="KQ171" i="1"/>
  <c r="KR171" i="1"/>
  <c r="KS171" i="1"/>
  <c r="KT171" i="1"/>
  <c r="KI116" i="1"/>
  <c r="JY116" i="1" s="1"/>
  <c r="KJ116" i="1"/>
  <c r="KK116" i="1"/>
  <c r="KL116" i="1"/>
  <c r="KM116" i="1"/>
  <c r="KN116" i="1"/>
  <c r="KO116" i="1"/>
  <c r="KP116" i="1"/>
  <c r="KQ116" i="1"/>
  <c r="KR116" i="1"/>
  <c r="KS116" i="1"/>
  <c r="KT116" i="1"/>
  <c r="KI152" i="1"/>
  <c r="JY152" i="1" s="1"/>
  <c r="KJ152" i="1"/>
  <c r="KK152" i="1"/>
  <c r="KL152" i="1"/>
  <c r="KM152" i="1"/>
  <c r="KN152" i="1"/>
  <c r="KO152" i="1"/>
  <c r="KP152" i="1"/>
  <c r="KQ152" i="1"/>
  <c r="KR152" i="1"/>
  <c r="KS152" i="1"/>
  <c r="KT152" i="1"/>
  <c r="KI173" i="1"/>
  <c r="JY173" i="1" s="1"/>
  <c r="KJ173" i="1"/>
  <c r="KK173" i="1"/>
  <c r="KL173" i="1"/>
  <c r="KM173" i="1"/>
  <c r="KN173" i="1"/>
  <c r="KO173" i="1"/>
  <c r="KP173" i="1"/>
  <c r="KQ173" i="1"/>
  <c r="KR173" i="1"/>
  <c r="KS173" i="1"/>
  <c r="KT173" i="1"/>
  <c r="KI308" i="1"/>
  <c r="JY308" i="1" s="1"/>
  <c r="KJ308" i="1"/>
  <c r="KK308" i="1"/>
  <c r="KL308" i="1"/>
  <c r="KM308" i="1"/>
  <c r="KN308" i="1"/>
  <c r="KO308" i="1"/>
  <c r="KP308" i="1"/>
  <c r="KQ308" i="1"/>
  <c r="KR308" i="1"/>
  <c r="KS308" i="1"/>
  <c r="KT308" i="1"/>
  <c r="KI3" i="1"/>
  <c r="JY3" i="1" s="1"/>
  <c r="KJ3" i="1"/>
  <c r="KK3" i="1"/>
  <c r="KL3" i="1"/>
  <c r="KM3" i="1"/>
  <c r="KN3" i="1"/>
  <c r="KO3" i="1"/>
  <c r="KP3" i="1"/>
  <c r="KQ3" i="1"/>
  <c r="KR3" i="1"/>
  <c r="KS3" i="1"/>
  <c r="KT3" i="1"/>
  <c r="KI46" i="1"/>
  <c r="JY46" i="1" s="1"/>
  <c r="KJ46" i="1"/>
  <c r="KK46" i="1"/>
  <c r="KL46" i="1"/>
  <c r="KM46" i="1"/>
  <c r="KN46" i="1"/>
  <c r="KO46" i="1"/>
  <c r="KP46" i="1"/>
  <c r="KQ46" i="1"/>
  <c r="KR46" i="1"/>
  <c r="KS46" i="1"/>
  <c r="KT46" i="1"/>
  <c r="KI267" i="1"/>
  <c r="JY267" i="1" s="1"/>
  <c r="KJ267" i="1"/>
  <c r="KK267" i="1"/>
  <c r="KL267" i="1"/>
  <c r="KM267" i="1"/>
  <c r="KN267" i="1"/>
  <c r="KO267" i="1"/>
  <c r="KP267" i="1"/>
  <c r="KQ267" i="1"/>
  <c r="KR267" i="1"/>
  <c r="KS267" i="1"/>
  <c r="KT267" i="1"/>
  <c r="KI90" i="1"/>
  <c r="JY90" i="1" s="1"/>
  <c r="KJ90" i="1"/>
  <c r="KK90" i="1"/>
  <c r="KL90" i="1"/>
  <c r="KM90" i="1"/>
  <c r="KN90" i="1"/>
  <c r="KO90" i="1"/>
  <c r="KP90" i="1"/>
  <c r="KQ90" i="1"/>
  <c r="KR90" i="1"/>
  <c r="KS90" i="1"/>
  <c r="KT90" i="1"/>
  <c r="KI129" i="1"/>
  <c r="JY129" i="1" s="1"/>
  <c r="KJ129" i="1"/>
  <c r="KK129" i="1"/>
  <c r="KL129" i="1"/>
  <c r="KM129" i="1"/>
  <c r="KN129" i="1"/>
  <c r="KO129" i="1"/>
  <c r="KP129" i="1"/>
  <c r="KQ129" i="1"/>
  <c r="KR129" i="1"/>
  <c r="KS129" i="1"/>
  <c r="KT129" i="1"/>
  <c r="KI142" i="1"/>
  <c r="JY142" i="1" s="1"/>
  <c r="KJ142" i="1"/>
  <c r="KK142" i="1"/>
  <c r="KL142" i="1"/>
  <c r="KM142" i="1"/>
  <c r="KN142" i="1"/>
  <c r="KO142" i="1"/>
  <c r="KP142" i="1"/>
  <c r="KQ142" i="1"/>
  <c r="KR142" i="1"/>
  <c r="KS142" i="1"/>
  <c r="KT142" i="1"/>
  <c r="KI75" i="1"/>
  <c r="JY75" i="1" s="1"/>
  <c r="KJ75" i="1"/>
  <c r="KK75" i="1"/>
  <c r="KL75" i="1"/>
  <c r="KM75" i="1"/>
  <c r="KN75" i="1"/>
  <c r="KO75" i="1"/>
  <c r="KP75" i="1"/>
  <c r="KQ75" i="1"/>
  <c r="KR75" i="1"/>
  <c r="KS75" i="1"/>
  <c r="KT75" i="1"/>
  <c r="KI251" i="1"/>
  <c r="JY251" i="1" s="1"/>
  <c r="KJ251" i="1"/>
  <c r="KK251" i="1"/>
  <c r="KL251" i="1"/>
  <c r="KM251" i="1"/>
  <c r="KN251" i="1"/>
  <c r="KO251" i="1"/>
  <c r="KP251" i="1"/>
  <c r="KQ251" i="1"/>
  <c r="KR251" i="1"/>
  <c r="KS251" i="1"/>
  <c r="KT251" i="1"/>
  <c r="KI270" i="1"/>
  <c r="JY270" i="1" s="1"/>
  <c r="KJ270" i="1"/>
  <c r="KK270" i="1"/>
  <c r="KL270" i="1"/>
  <c r="KM270" i="1"/>
  <c r="KN270" i="1"/>
  <c r="KO270" i="1"/>
  <c r="KP270" i="1"/>
  <c r="KQ270" i="1"/>
  <c r="KR270" i="1"/>
  <c r="KS270" i="1"/>
  <c r="KT270" i="1"/>
  <c r="KI139" i="1"/>
  <c r="JY139" i="1" s="1"/>
  <c r="KJ139" i="1"/>
  <c r="KK139" i="1"/>
  <c r="KL139" i="1"/>
  <c r="KM139" i="1"/>
  <c r="KN139" i="1"/>
  <c r="KO139" i="1"/>
  <c r="KP139" i="1"/>
  <c r="KQ139" i="1"/>
  <c r="KR139" i="1"/>
  <c r="KS139" i="1"/>
  <c r="KT139" i="1"/>
  <c r="KI170" i="1"/>
  <c r="JY170" i="1" s="1"/>
  <c r="KJ170" i="1"/>
  <c r="KK170" i="1"/>
  <c r="KL170" i="1"/>
  <c r="KM170" i="1"/>
  <c r="KN170" i="1"/>
  <c r="KO170" i="1"/>
  <c r="KP170" i="1"/>
  <c r="KQ170" i="1"/>
  <c r="KR170" i="1"/>
  <c r="KS170" i="1"/>
  <c r="KT170" i="1"/>
  <c r="KI318" i="1"/>
  <c r="JY318" i="1" s="1"/>
  <c r="KJ318" i="1"/>
  <c r="KK318" i="1"/>
  <c r="KL318" i="1"/>
  <c r="KM318" i="1"/>
  <c r="KN318" i="1"/>
  <c r="KO318" i="1"/>
  <c r="KP318" i="1"/>
  <c r="KQ318" i="1"/>
  <c r="KR318" i="1"/>
  <c r="KS318" i="1"/>
  <c r="KT318" i="1"/>
  <c r="KI192" i="1"/>
  <c r="JY192" i="1" s="1"/>
  <c r="KJ192" i="1"/>
  <c r="KK192" i="1"/>
  <c r="KL192" i="1"/>
  <c r="KM192" i="1"/>
  <c r="KN192" i="1"/>
  <c r="KO192" i="1"/>
  <c r="KP192" i="1"/>
  <c r="KQ192" i="1"/>
  <c r="KR192" i="1"/>
  <c r="KS192" i="1"/>
  <c r="KT192" i="1"/>
  <c r="KI195" i="1"/>
  <c r="JY195" i="1" s="1"/>
  <c r="KJ195" i="1"/>
  <c r="KK195" i="1"/>
  <c r="KL195" i="1"/>
  <c r="KM195" i="1"/>
  <c r="KN195" i="1"/>
  <c r="KO195" i="1"/>
  <c r="KP195" i="1"/>
  <c r="KQ195" i="1"/>
  <c r="KR195" i="1"/>
  <c r="KS195" i="1"/>
  <c r="KT195" i="1"/>
  <c r="KI22" i="1"/>
  <c r="JY22" i="1" s="1"/>
  <c r="KJ22" i="1"/>
  <c r="KK22" i="1"/>
  <c r="KL22" i="1"/>
  <c r="KM22" i="1"/>
  <c r="KN22" i="1"/>
  <c r="KO22" i="1"/>
  <c r="KP22" i="1"/>
  <c r="KQ22" i="1"/>
  <c r="KR22" i="1"/>
  <c r="KS22" i="1"/>
  <c r="KT22" i="1"/>
  <c r="KI197" i="1"/>
  <c r="JY197" i="1" s="1"/>
  <c r="KJ197" i="1"/>
  <c r="KK197" i="1"/>
  <c r="KL197" i="1"/>
  <c r="KM197" i="1"/>
  <c r="KN197" i="1"/>
  <c r="KO197" i="1"/>
  <c r="KP197" i="1"/>
  <c r="KQ197" i="1"/>
  <c r="KR197" i="1"/>
  <c r="KS197" i="1"/>
  <c r="KT197" i="1"/>
  <c r="KI45" i="1"/>
  <c r="JY45" i="1" s="1"/>
  <c r="KJ45" i="1"/>
  <c r="KK45" i="1"/>
  <c r="KL45" i="1"/>
  <c r="KM45" i="1"/>
  <c r="KN45" i="1"/>
  <c r="KO45" i="1"/>
  <c r="KP45" i="1"/>
  <c r="KQ45" i="1"/>
  <c r="KR45" i="1"/>
  <c r="KS45" i="1"/>
  <c r="KT45" i="1"/>
  <c r="KI91" i="1"/>
  <c r="JY91" i="1" s="1"/>
  <c r="KJ91" i="1"/>
  <c r="KK91" i="1"/>
  <c r="KL91" i="1"/>
  <c r="KM91" i="1"/>
  <c r="KN91" i="1"/>
  <c r="KO91" i="1"/>
  <c r="KP91" i="1"/>
  <c r="KQ91" i="1"/>
  <c r="KR91" i="1"/>
  <c r="KS91" i="1"/>
  <c r="KT91" i="1"/>
  <c r="KI273" i="1"/>
  <c r="JY273" i="1" s="1"/>
  <c r="KJ273" i="1"/>
  <c r="KK273" i="1"/>
  <c r="KL273" i="1"/>
  <c r="KM273" i="1"/>
  <c r="KN273" i="1"/>
  <c r="KO273" i="1"/>
  <c r="KP273" i="1"/>
  <c r="KQ273" i="1"/>
  <c r="KR273" i="1"/>
  <c r="KS273" i="1"/>
  <c r="KT273" i="1"/>
  <c r="KI268" i="1"/>
  <c r="JY268" i="1" s="1"/>
  <c r="KJ268" i="1"/>
  <c r="KK268" i="1"/>
  <c r="KL268" i="1"/>
  <c r="KM268" i="1"/>
  <c r="KN268" i="1"/>
  <c r="KO268" i="1"/>
  <c r="KP268" i="1"/>
  <c r="KQ268" i="1"/>
  <c r="KR268" i="1"/>
  <c r="KS268" i="1"/>
  <c r="KT268" i="1"/>
  <c r="KI295" i="1"/>
  <c r="JY295" i="1" s="1"/>
  <c r="KJ295" i="1"/>
  <c r="KK295" i="1"/>
  <c r="KL295" i="1"/>
  <c r="KM295" i="1"/>
  <c r="KN295" i="1"/>
  <c r="KO295" i="1"/>
  <c r="KP295" i="1"/>
  <c r="KQ295" i="1"/>
  <c r="KR295" i="1"/>
  <c r="KS295" i="1"/>
  <c r="KT295" i="1"/>
  <c r="KI114" i="1"/>
  <c r="JY114" i="1" s="1"/>
  <c r="KJ114" i="1"/>
  <c r="KK114" i="1"/>
  <c r="KL114" i="1"/>
  <c r="KM114" i="1"/>
  <c r="KN114" i="1"/>
  <c r="KO114" i="1"/>
  <c r="KP114" i="1"/>
  <c r="KQ114" i="1"/>
  <c r="KR114" i="1"/>
  <c r="KS114" i="1"/>
  <c r="KT114" i="1"/>
  <c r="KI127" i="1"/>
  <c r="JY127" i="1" s="1"/>
  <c r="KJ127" i="1"/>
  <c r="KK127" i="1"/>
  <c r="KL127" i="1"/>
  <c r="KM127" i="1"/>
  <c r="KN127" i="1"/>
  <c r="KO127" i="1"/>
  <c r="KP127" i="1"/>
  <c r="KQ127" i="1"/>
  <c r="KR127" i="1"/>
  <c r="KS127" i="1"/>
  <c r="KT127" i="1"/>
  <c r="KI228" i="1"/>
  <c r="JY228" i="1" s="1"/>
  <c r="KJ228" i="1"/>
  <c r="KK228" i="1"/>
  <c r="KL228" i="1"/>
  <c r="KM228" i="1"/>
  <c r="KN228" i="1"/>
  <c r="KO228" i="1"/>
  <c r="KP228" i="1"/>
  <c r="KQ228" i="1"/>
  <c r="KR228" i="1"/>
  <c r="KS228" i="1"/>
  <c r="KT228" i="1"/>
  <c r="KI230" i="1"/>
  <c r="JY230" i="1" s="1"/>
  <c r="KJ230" i="1"/>
  <c r="KK230" i="1"/>
  <c r="KL230" i="1"/>
  <c r="KM230" i="1"/>
  <c r="KN230" i="1"/>
  <c r="KO230" i="1"/>
  <c r="KP230" i="1"/>
  <c r="KQ230" i="1"/>
  <c r="KR230" i="1"/>
  <c r="KS230" i="1"/>
  <c r="KT230" i="1"/>
  <c r="KI319" i="1"/>
  <c r="JY319" i="1" s="1"/>
  <c r="KJ319" i="1"/>
  <c r="KK319" i="1"/>
  <c r="KL319" i="1"/>
  <c r="KM319" i="1"/>
  <c r="KN319" i="1"/>
  <c r="KO319" i="1"/>
  <c r="KP319" i="1"/>
  <c r="KQ319" i="1"/>
  <c r="KR319" i="1"/>
  <c r="KS319" i="1"/>
  <c r="KT319" i="1"/>
  <c r="KI70" i="1"/>
  <c r="JY70" i="1" s="1"/>
  <c r="KJ70" i="1"/>
  <c r="KK70" i="1"/>
  <c r="KL70" i="1"/>
  <c r="KM70" i="1"/>
  <c r="KN70" i="1"/>
  <c r="KO70" i="1"/>
  <c r="KP70" i="1"/>
  <c r="KQ70" i="1"/>
  <c r="KR70" i="1"/>
  <c r="KS70" i="1"/>
  <c r="KT70" i="1"/>
  <c r="KI47" i="1"/>
  <c r="JY47" i="1" s="1"/>
  <c r="KJ47" i="1"/>
  <c r="KK47" i="1"/>
  <c r="KL47" i="1"/>
  <c r="KM47" i="1"/>
  <c r="KN47" i="1"/>
  <c r="KO47" i="1"/>
  <c r="KP47" i="1"/>
  <c r="KQ47" i="1"/>
  <c r="KR47" i="1"/>
  <c r="KS47" i="1"/>
  <c r="KT47" i="1"/>
  <c r="KI83" i="1"/>
  <c r="JY83" i="1" s="1"/>
  <c r="KJ83" i="1"/>
  <c r="KK83" i="1"/>
  <c r="KL83" i="1"/>
  <c r="KM83" i="1"/>
  <c r="KN83" i="1"/>
  <c r="KO83" i="1"/>
  <c r="KP83" i="1"/>
  <c r="KQ83" i="1"/>
  <c r="KR83" i="1"/>
  <c r="KS83" i="1"/>
  <c r="KT83" i="1"/>
  <c r="KI156" i="1"/>
  <c r="JY156" i="1" s="1"/>
  <c r="KJ156" i="1"/>
  <c r="KK156" i="1"/>
  <c r="KL156" i="1"/>
  <c r="KM156" i="1"/>
  <c r="KN156" i="1"/>
  <c r="KO156" i="1"/>
  <c r="KP156" i="1"/>
  <c r="KQ156" i="1"/>
  <c r="KR156" i="1"/>
  <c r="KS156" i="1"/>
  <c r="KT156" i="1"/>
  <c r="KI272" i="1"/>
  <c r="JY272" i="1" s="1"/>
  <c r="KJ272" i="1"/>
  <c r="KK272" i="1"/>
  <c r="KL272" i="1"/>
  <c r="KM272" i="1"/>
  <c r="KN272" i="1"/>
  <c r="KO272" i="1"/>
  <c r="KP272" i="1"/>
  <c r="KQ272" i="1"/>
  <c r="KR272" i="1"/>
  <c r="KS272" i="1"/>
  <c r="KT272" i="1"/>
  <c r="KI247" i="1"/>
  <c r="JY247" i="1" s="1"/>
  <c r="KJ247" i="1"/>
  <c r="KK247" i="1"/>
  <c r="KL247" i="1"/>
  <c r="KM247" i="1"/>
  <c r="KN247" i="1"/>
  <c r="KO247" i="1"/>
  <c r="KP247" i="1"/>
  <c r="KQ247" i="1"/>
  <c r="KR247" i="1"/>
  <c r="KS247" i="1"/>
  <c r="KT247" i="1"/>
  <c r="KI103" i="1"/>
  <c r="JY103" i="1" s="1"/>
  <c r="KJ103" i="1"/>
  <c r="KK103" i="1"/>
  <c r="KL103" i="1"/>
  <c r="KM103" i="1"/>
  <c r="KN103" i="1"/>
  <c r="KO103" i="1"/>
  <c r="KP103" i="1"/>
  <c r="KQ103" i="1"/>
  <c r="KR103" i="1"/>
  <c r="KS103" i="1"/>
  <c r="KT103" i="1"/>
  <c r="KI79" i="1"/>
  <c r="JY79" i="1" s="1"/>
  <c r="KJ79" i="1"/>
  <c r="KK79" i="1"/>
  <c r="KL79" i="1"/>
  <c r="KM79" i="1"/>
  <c r="KN79" i="1"/>
  <c r="KO79" i="1"/>
  <c r="KP79" i="1"/>
  <c r="KQ79" i="1"/>
  <c r="KR79" i="1"/>
  <c r="KS79" i="1"/>
  <c r="KT79" i="1"/>
  <c r="KI128" i="1"/>
  <c r="JY128" i="1" s="1"/>
  <c r="KJ128" i="1"/>
  <c r="KK128" i="1"/>
  <c r="KL128" i="1"/>
  <c r="KM128" i="1"/>
  <c r="KN128" i="1"/>
  <c r="KO128" i="1"/>
  <c r="KP128" i="1"/>
  <c r="KQ128" i="1"/>
  <c r="KR128" i="1"/>
  <c r="KS128" i="1"/>
  <c r="KT128" i="1"/>
  <c r="KI226" i="1"/>
  <c r="JY226" i="1" s="1"/>
  <c r="KJ226" i="1"/>
  <c r="KK226" i="1"/>
  <c r="KL226" i="1"/>
  <c r="KM226" i="1"/>
  <c r="KN226" i="1"/>
  <c r="KO226" i="1"/>
  <c r="KP226" i="1"/>
  <c r="KQ226" i="1"/>
  <c r="KR226" i="1"/>
  <c r="KS226" i="1"/>
  <c r="KT226" i="1"/>
  <c r="KI244" i="1"/>
  <c r="JY244" i="1" s="1"/>
  <c r="KJ244" i="1"/>
  <c r="KK244" i="1"/>
  <c r="KL244" i="1"/>
  <c r="KM244" i="1"/>
  <c r="KN244" i="1"/>
  <c r="KO244" i="1"/>
  <c r="KP244" i="1"/>
  <c r="KQ244" i="1"/>
  <c r="KR244" i="1"/>
  <c r="KS244" i="1"/>
  <c r="KT244" i="1"/>
  <c r="KI36" i="1"/>
  <c r="JY36" i="1" s="1"/>
  <c r="KJ36" i="1"/>
  <c r="KK36" i="1"/>
  <c r="KL36" i="1"/>
  <c r="KM36" i="1"/>
  <c r="KN36" i="1"/>
  <c r="KO36" i="1"/>
  <c r="KP36" i="1"/>
  <c r="KQ36" i="1"/>
  <c r="KR36" i="1"/>
  <c r="KS36" i="1"/>
  <c r="KT36" i="1"/>
  <c r="KI237" i="1"/>
  <c r="JY237" i="1" s="1"/>
  <c r="KJ237" i="1"/>
  <c r="KK237" i="1"/>
  <c r="KL237" i="1"/>
  <c r="KM237" i="1"/>
  <c r="KN237" i="1"/>
  <c r="KO237" i="1"/>
  <c r="KP237" i="1"/>
  <c r="KQ237" i="1"/>
  <c r="KR237" i="1"/>
  <c r="KS237" i="1"/>
  <c r="KT237" i="1"/>
  <c r="KI238" i="1"/>
  <c r="JY238" i="1" s="1"/>
  <c r="KJ238" i="1"/>
  <c r="KK238" i="1"/>
  <c r="KL238" i="1"/>
  <c r="KM238" i="1"/>
  <c r="KN238" i="1"/>
  <c r="KO238" i="1"/>
  <c r="KP238" i="1"/>
  <c r="KQ238" i="1"/>
  <c r="KR238" i="1"/>
  <c r="KS238" i="1"/>
  <c r="KT238" i="1"/>
  <c r="KI285" i="1"/>
  <c r="JY285" i="1" s="1"/>
  <c r="KJ285" i="1"/>
  <c r="KK285" i="1"/>
  <c r="KL285" i="1"/>
  <c r="KM285" i="1"/>
  <c r="KN285" i="1"/>
  <c r="KO285" i="1"/>
  <c r="KP285" i="1"/>
  <c r="KQ285" i="1"/>
  <c r="KR285" i="1"/>
  <c r="KS285" i="1"/>
  <c r="KT285" i="1"/>
  <c r="KI190" i="1"/>
  <c r="JY190" i="1" s="1"/>
  <c r="KJ190" i="1"/>
  <c r="KK190" i="1"/>
  <c r="KL190" i="1"/>
  <c r="KM190" i="1"/>
  <c r="KN190" i="1"/>
  <c r="KO190" i="1"/>
  <c r="KP190" i="1"/>
  <c r="KQ190" i="1"/>
  <c r="KR190" i="1"/>
  <c r="KS190" i="1"/>
  <c r="KT190" i="1"/>
  <c r="KI106" i="1"/>
  <c r="JY106" i="1" s="1"/>
  <c r="KJ106" i="1"/>
  <c r="KK106" i="1"/>
  <c r="KL106" i="1"/>
  <c r="KM106" i="1"/>
  <c r="KN106" i="1"/>
  <c r="KO106" i="1"/>
  <c r="KP106" i="1"/>
  <c r="KQ106" i="1"/>
  <c r="KR106" i="1"/>
  <c r="KS106" i="1"/>
  <c r="KT106" i="1"/>
  <c r="KI33" i="1"/>
  <c r="JY33" i="1" s="1"/>
  <c r="KJ33" i="1"/>
  <c r="KK33" i="1"/>
  <c r="KL33" i="1"/>
  <c r="KM33" i="1"/>
  <c r="KN33" i="1"/>
  <c r="KO33" i="1"/>
  <c r="KP33" i="1"/>
  <c r="KQ33" i="1"/>
  <c r="KR33" i="1"/>
  <c r="KS33" i="1"/>
  <c r="KT33" i="1"/>
  <c r="KI279" i="1"/>
  <c r="JY279" i="1" s="1"/>
  <c r="KJ279" i="1"/>
  <c r="KK279" i="1"/>
  <c r="KL279" i="1"/>
  <c r="KM279" i="1"/>
  <c r="KN279" i="1"/>
  <c r="KO279" i="1"/>
  <c r="KP279" i="1"/>
  <c r="KQ279" i="1"/>
  <c r="KR279" i="1"/>
  <c r="KS279" i="1"/>
  <c r="KT279" i="1"/>
  <c r="KI12" i="1"/>
  <c r="JY12" i="1" s="1"/>
  <c r="KJ12" i="1"/>
  <c r="KK12" i="1"/>
  <c r="KL12" i="1"/>
  <c r="KM12" i="1"/>
  <c r="KN12" i="1"/>
  <c r="KO12" i="1"/>
  <c r="KP12" i="1"/>
  <c r="KQ12" i="1"/>
  <c r="KR12" i="1"/>
  <c r="KS12" i="1"/>
  <c r="KT12" i="1"/>
  <c r="KI233" i="1"/>
  <c r="JY233" i="1" s="1"/>
  <c r="KJ233" i="1"/>
  <c r="KK233" i="1"/>
  <c r="KL233" i="1"/>
  <c r="KM233" i="1"/>
  <c r="KN233" i="1"/>
  <c r="KO233" i="1"/>
  <c r="KP233" i="1"/>
  <c r="KQ233" i="1"/>
  <c r="KR233" i="1"/>
  <c r="KS233" i="1"/>
  <c r="KT233" i="1"/>
  <c r="KI213" i="1"/>
  <c r="JY213" i="1" s="1"/>
  <c r="KJ213" i="1"/>
  <c r="KK213" i="1"/>
  <c r="KL213" i="1"/>
  <c r="KM213" i="1"/>
  <c r="KN213" i="1"/>
  <c r="KO213" i="1"/>
  <c r="KP213" i="1"/>
  <c r="KQ213" i="1"/>
  <c r="KR213" i="1"/>
  <c r="KS213" i="1"/>
  <c r="KT213" i="1"/>
  <c r="KI49" i="1"/>
  <c r="JY49" i="1" s="1"/>
  <c r="KJ49" i="1"/>
  <c r="KK49" i="1"/>
  <c r="KL49" i="1"/>
  <c r="KM49" i="1"/>
  <c r="KN49" i="1"/>
  <c r="KO49" i="1"/>
  <c r="KP49" i="1"/>
  <c r="KQ49" i="1"/>
  <c r="KR49" i="1"/>
  <c r="KS49" i="1"/>
  <c r="KT49" i="1"/>
  <c r="KI25" i="1"/>
  <c r="JY25" i="1" s="1"/>
  <c r="KJ25" i="1"/>
  <c r="KK25" i="1"/>
  <c r="KL25" i="1"/>
  <c r="KM25" i="1"/>
  <c r="KN25" i="1"/>
  <c r="KO25" i="1"/>
  <c r="KP25" i="1"/>
  <c r="KQ25" i="1"/>
  <c r="KR25" i="1"/>
  <c r="KS25" i="1"/>
  <c r="KT25" i="1"/>
  <c r="KI181" i="1"/>
  <c r="JY181" i="1" s="1"/>
  <c r="KJ181" i="1"/>
  <c r="KK181" i="1"/>
  <c r="KL181" i="1"/>
  <c r="KM181" i="1"/>
  <c r="KN181" i="1"/>
  <c r="KO181" i="1"/>
  <c r="KP181" i="1"/>
  <c r="KQ181" i="1"/>
  <c r="KR181" i="1"/>
  <c r="KS181" i="1"/>
  <c r="KT181" i="1"/>
  <c r="KI64" i="1"/>
  <c r="JY64" i="1" s="1"/>
  <c r="KJ64" i="1"/>
  <c r="KK64" i="1"/>
  <c r="KL64" i="1"/>
  <c r="KM64" i="1"/>
  <c r="KN64" i="1"/>
  <c r="KO64" i="1"/>
  <c r="KP64" i="1"/>
  <c r="KQ64" i="1"/>
  <c r="KR64" i="1"/>
  <c r="KS64" i="1"/>
  <c r="KT64" i="1"/>
  <c r="KI180" i="1"/>
  <c r="JY180" i="1" s="1"/>
  <c r="KJ180" i="1"/>
  <c r="KK180" i="1"/>
  <c r="KL180" i="1"/>
  <c r="KM180" i="1"/>
  <c r="KN180" i="1"/>
  <c r="KO180" i="1"/>
  <c r="KP180" i="1"/>
  <c r="KQ180" i="1"/>
  <c r="KR180" i="1"/>
  <c r="KS180" i="1"/>
  <c r="KT180" i="1"/>
  <c r="KI58" i="1"/>
  <c r="JY58" i="1" s="1"/>
  <c r="KJ58" i="1"/>
  <c r="KK58" i="1"/>
  <c r="KL58" i="1"/>
  <c r="KM58" i="1"/>
  <c r="KN58" i="1"/>
  <c r="KO58" i="1"/>
  <c r="KP58" i="1"/>
  <c r="KQ58" i="1"/>
  <c r="KR58" i="1"/>
  <c r="KS58" i="1"/>
  <c r="KT58" i="1"/>
  <c r="KI52" i="1"/>
  <c r="JY52" i="1" s="1"/>
  <c r="KJ52" i="1"/>
  <c r="KK52" i="1"/>
  <c r="KL52" i="1"/>
  <c r="KM52" i="1"/>
  <c r="KN52" i="1"/>
  <c r="KO52" i="1"/>
  <c r="KP52" i="1"/>
  <c r="KQ52" i="1"/>
  <c r="KR52" i="1"/>
  <c r="KS52" i="1"/>
  <c r="KT52" i="1"/>
  <c r="KI72" i="1"/>
  <c r="JY72" i="1" s="1"/>
  <c r="KJ72" i="1"/>
  <c r="KK72" i="1"/>
  <c r="KL72" i="1"/>
  <c r="KM72" i="1"/>
  <c r="KN72" i="1"/>
  <c r="KO72" i="1"/>
  <c r="KP72" i="1"/>
  <c r="KQ72" i="1"/>
  <c r="KR72" i="1"/>
  <c r="KS72" i="1"/>
  <c r="KT72" i="1"/>
  <c r="KI282" i="1"/>
  <c r="JY282" i="1" s="1"/>
  <c r="KJ282" i="1"/>
  <c r="KK282" i="1"/>
  <c r="KL282" i="1"/>
  <c r="KM282" i="1"/>
  <c r="KN282" i="1"/>
  <c r="KO282" i="1"/>
  <c r="KP282" i="1"/>
  <c r="KQ282" i="1"/>
  <c r="KR282" i="1"/>
  <c r="KS282" i="1"/>
  <c r="KT282" i="1"/>
  <c r="KI283" i="1"/>
  <c r="JY283" i="1" s="1"/>
  <c r="KJ283" i="1"/>
  <c r="KK283" i="1"/>
  <c r="KL283" i="1"/>
  <c r="KM283" i="1"/>
  <c r="KN283" i="1"/>
  <c r="KO283" i="1"/>
  <c r="KP283" i="1"/>
  <c r="KQ283" i="1"/>
  <c r="KR283" i="1"/>
  <c r="KS283" i="1"/>
  <c r="KT283" i="1"/>
  <c r="KI94" i="1"/>
  <c r="JY94" i="1" s="1"/>
  <c r="KJ94" i="1"/>
  <c r="KK94" i="1"/>
  <c r="KL94" i="1"/>
  <c r="KM94" i="1"/>
  <c r="KN94" i="1"/>
  <c r="KO94" i="1"/>
  <c r="KP94" i="1"/>
  <c r="KQ94" i="1"/>
  <c r="KR94" i="1"/>
  <c r="KS94" i="1"/>
  <c r="KT94" i="1"/>
  <c r="KI235" i="1"/>
  <c r="JY235" i="1" s="1"/>
  <c r="KJ235" i="1"/>
  <c r="KK235" i="1"/>
  <c r="KL235" i="1"/>
  <c r="KM235" i="1"/>
  <c r="KN235" i="1"/>
  <c r="KO235" i="1"/>
  <c r="KP235" i="1"/>
  <c r="KQ235" i="1"/>
  <c r="KR235" i="1"/>
  <c r="KS235" i="1"/>
  <c r="KT235" i="1"/>
  <c r="KI315" i="1"/>
  <c r="JY315" i="1" s="1"/>
  <c r="KJ315" i="1"/>
  <c r="KK315" i="1"/>
  <c r="KL315" i="1"/>
  <c r="KM315" i="1"/>
  <c r="KN315" i="1"/>
  <c r="KO315" i="1"/>
  <c r="KP315" i="1"/>
  <c r="KQ315" i="1"/>
  <c r="KR315" i="1"/>
  <c r="KS315" i="1"/>
  <c r="KT315" i="1"/>
  <c r="KI198" i="1"/>
  <c r="JY198" i="1" s="1"/>
  <c r="KJ198" i="1"/>
  <c r="KK198" i="1"/>
  <c r="KL198" i="1"/>
  <c r="KM198" i="1"/>
  <c r="KN198" i="1"/>
  <c r="KO198" i="1"/>
  <c r="KP198" i="1"/>
  <c r="KQ198" i="1"/>
  <c r="KR198" i="1"/>
  <c r="KS198" i="1"/>
  <c r="KT198" i="1"/>
  <c r="KI80" i="1"/>
  <c r="JY80" i="1" s="1"/>
  <c r="KJ80" i="1"/>
  <c r="KK80" i="1"/>
  <c r="KL80" i="1"/>
  <c r="KM80" i="1"/>
  <c r="KN80" i="1"/>
  <c r="KO80" i="1"/>
  <c r="KP80" i="1"/>
  <c r="KQ80" i="1"/>
  <c r="KR80" i="1"/>
  <c r="KS80" i="1"/>
  <c r="KT80" i="1"/>
  <c r="KI203" i="1"/>
  <c r="JY203" i="1" s="1"/>
  <c r="KJ203" i="1"/>
  <c r="KK203" i="1"/>
  <c r="KL203" i="1"/>
  <c r="KM203" i="1"/>
  <c r="KN203" i="1"/>
  <c r="KO203" i="1"/>
  <c r="KP203" i="1"/>
  <c r="KQ203" i="1"/>
  <c r="KR203" i="1"/>
  <c r="KS203" i="1"/>
  <c r="KT203" i="1"/>
  <c r="KI162" i="1"/>
  <c r="JY162" i="1" s="1"/>
  <c r="KJ162" i="1"/>
  <c r="KK162" i="1"/>
  <c r="KL162" i="1"/>
  <c r="KM162" i="1"/>
  <c r="KN162" i="1"/>
  <c r="KO162" i="1"/>
  <c r="KP162" i="1"/>
  <c r="KQ162" i="1"/>
  <c r="KR162" i="1"/>
  <c r="KS162" i="1"/>
  <c r="KT162" i="1"/>
  <c r="KI34" i="1"/>
  <c r="JY34" i="1" s="1"/>
  <c r="KJ34" i="1"/>
  <c r="KK34" i="1"/>
  <c r="KL34" i="1"/>
  <c r="KM34" i="1"/>
  <c r="KN34" i="1"/>
  <c r="KO34" i="1"/>
  <c r="KP34" i="1"/>
  <c r="KQ34" i="1"/>
  <c r="KR34" i="1"/>
  <c r="KS34" i="1"/>
  <c r="KT34" i="1"/>
  <c r="KI143" i="1"/>
  <c r="JY143" i="1" s="1"/>
  <c r="KJ143" i="1"/>
  <c r="KK143" i="1"/>
  <c r="KL143" i="1"/>
  <c r="KM143" i="1"/>
  <c r="KN143" i="1"/>
  <c r="KO143" i="1"/>
  <c r="KP143" i="1"/>
  <c r="KQ143" i="1"/>
  <c r="KR143" i="1"/>
  <c r="KS143" i="1"/>
  <c r="KT143" i="1"/>
  <c r="KI18" i="1"/>
  <c r="JY18" i="1" s="1"/>
  <c r="KJ18" i="1"/>
  <c r="KK18" i="1"/>
  <c r="KL18" i="1"/>
  <c r="KM18" i="1"/>
  <c r="KN18" i="1"/>
  <c r="KO18" i="1"/>
  <c r="KP18" i="1"/>
  <c r="KQ18" i="1"/>
  <c r="KR18" i="1"/>
  <c r="KS18" i="1"/>
  <c r="KT18" i="1"/>
  <c r="KI60" i="1"/>
  <c r="JY60" i="1" s="1"/>
  <c r="KJ60" i="1"/>
  <c r="KK60" i="1"/>
  <c r="KL60" i="1"/>
  <c r="KM60" i="1"/>
  <c r="KN60" i="1"/>
  <c r="KO60" i="1"/>
  <c r="KP60" i="1"/>
  <c r="KQ60" i="1"/>
  <c r="KR60" i="1"/>
  <c r="KS60" i="1"/>
  <c r="KT60" i="1"/>
  <c r="KI63" i="1"/>
  <c r="JY63" i="1" s="1"/>
  <c r="KJ63" i="1"/>
  <c r="KK63" i="1"/>
  <c r="KL63" i="1"/>
  <c r="KM63" i="1"/>
  <c r="KN63" i="1"/>
  <c r="KO63" i="1"/>
  <c r="KP63" i="1"/>
  <c r="KQ63" i="1"/>
  <c r="KR63" i="1"/>
  <c r="KS63" i="1"/>
  <c r="KT63" i="1"/>
  <c r="KI185" i="1"/>
  <c r="JY185" i="1" s="1"/>
  <c r="KJ185" i="1"/>
  <c r="KK185" i="1"/>
  <c r="KL185" i="1"/>
  <c r="KM185" i="1"/>
  <c r="KN185" i="1"/>
  <c r="KO185" i="1"/>
  <c r="KP185" i="1"/>
  <c r="KQ185" i="1"/>
  <c r="KR185" i="1"/>
  <c r="KS185" i="1"/>
  <c r="KT185" i="1"/>
  <c r="KI264" i="1"/>
  <c r="JY264" i="1" s="1"/>
  <c r="KJ264" i="1"/>
  <c r="KK264" i="1"/>
  <c r="KL264" i="1"/>
  <c r="KM264" i="1"/>
  <c r="KN264" i="1"/>
  <c r="KO264" i="1"/>
  <c r="KP264" i="1"/>
  <c r="KQ264" i="1"/>
  <c r="KR264" i="1"/>
  <c r="KS264" i="1"/>
  <c r="KT264" i="1"/>
  <c r="KI134" i="1"/>
  <c r="JY134" i="1" s="1"/>
  <c r="KJ134" i="1"/>
  <c r="KK134" i="1"/>
  <c r="KL134" i="1"/>
  <c r="KM134" i="1"/>
  <c r="KN134" i="1"/>
  <c r="KO134" i="1"/>
  <c r="KP134" i="1"/>
  <c r="KQ134" i="1"/>
  <c r="KR134" i="1"/>
  <c r="KS134" i="1"/>
  <c r="KT134" i="1"/>
  <c r="KI219" i="1"/>
  <c r="JY219" i="1" s="1"/>
  <c r="KJ219" i="1"/>
  <c r="KK219" i="1"/>
  <c r="KL219" i="1"/>
  <c r="KM219" i="1"/>
  <c r="KN219" i="1"/>
  <c r="KO219" i="1"/>
  <c r="KP219" i="1"/>
  <c r="KQ219" i="1"/>
  <c r="KR219" i="1"/>
  <c r="KS219" i="1"/>
  <c r="KT219" i="1"/>
  <c r="KI85" i="1"/>
  <c r="JY85" i="1" s="1"/>
  <c r="KJ85" i="1"/>
  <c r="KK85" i="1"/>
  <c r="KL85" i="1"/>
  <c r="KM85" i="1"/>
  <c r="KN85" i="1"/>
  <c r="KO85" i="1"/>
  <c r="KP85" i="1"/>
  <c r="KQ85" i="1"/>
  <c r="KR85" i="1"/>
  <c r="KS85" i="1"/>
  <c r="KT85" i="1"/>
  <c r="KI168" i="1"/>
  <c r="JY168" i="1" s="1"/>
  <c r="KJ168" i="1"/>
  <c r="KK168" i="1"/>
  <c r="KL168" i="1"/>
  <c r="KM168" i="1"/>
  <c r="KN168" i="1"/>
  <c r="KO168" i="1"/>
  <c r="KP168" i="1"/>
  <c r="KQ168" i="1"/>
  <c r="KR168" i="1"/>
  <c r="KS168" i="1"/>
  <c r="KT168" i="1"/>
  <c r="KI28" i="1"/>
  <c r="JY28" i="1" s="1"/>
  <c r="KJ28" i="1"/>
  <c r="KK28" i="1"/>
  <c r="KL28" i="1"/>
  <c r="KM28" i="1"/>
  <c r="KN28" i="1"/>
  <c r="KO28" i="1"/>
  <c r="KP28" i="1"/>
  <c r="KQ28" i="1"/>
  <c r="KR28" i="1"/>
  <c r="KS28" i="1"/>
  <c r="KT28" i="1"/>
  <c r="KI67" i="1"/>
  <c r="JY67" i="1" s="1"/>
  <c r="KJ67" i="1"/>
  <c r="KK67" i="1"/>
  <c r="KL67" i="1"/>
  <c r="KM67" i="1"/>
  <c r="KN67" i="1"/>
  <c r="KO67" i="1"/>
  <c r="KP67" i="1"/>
  <c r="KQ67" i="1"/>
  <c r="KR67" i="1"/>
  <c r="KS67" i="1"/>
  <c r="KT67" i="1"/>
  <c r="KI214" i="1"/>
  <c r="JY214" i="1" s="1"/>
  <c r="KJ214" i="1"/>
  <c r="KK214" i="1"/>
  <c r="KL214" i="1"/>
  <c r="KM214" i="1"/>
  <c r="KN214" i="1"/>
  <c r="KO214" i="1"/>
  <c r="KP214" i="1"/>
  <c r="KQ214" i="1"/>
  <c r="KR214" i="1"/>
  <c r="KS214" i="1"/>
  <c r="KT214" i="1"/>
  <c r="KI8" i="1"/>
  <c r="JY8" i="1" s="1"/>
  <c r="KJ8" i="1"/>
  <c r="KK8" i="1"/>
  <c r="KL8" i="1"/>
  <c r="KM8" i="1"/>
  <c r="KN8" i="1"/>
  <c r="KO8" i="1"/>
  <c r="KP8" i="1"/>
  <c r="KQ8" i="1"/>
  <c r="KR8" i="1"/>
  <c r="KS8" i="1"/>
  <c r="KT8" i="1"/>
  <c r="KI14" i="1"/>
  <c r="JY14" i="1" s="1"/>
  <c r="KJ14" i="1"/>
  <c r="KK14" i="1"/>
  <c r="KL14" i="1"/>
  <c r="KM14" i="1"/>
  <c r="KN14" i="1"/>
  <c r="KO14" i="1"/>
  <c r="KP14" i="1"/>
  <c r="KQ14" i="1"/>
  <c r="KR14" i="1"/>
  <c r="KS14" i="1"/>
  <c r="KT14" i="1"/>
  <c r="KI51" i="1"/>
  <c r="JY51" i="1" s="1"/>
  <c r="KJ51" i="1"/>
  <c r="KK51" i="1"/>
  <c r="KL51" i="1"/>
  <c r="KM51" i="1"/>
  <c r="KN51" i="1"/>
  <c r="KO51" i="1"/>
  <c r="KP51" i="1"/>
  <c r="KQ51" i="1"/>
  <c r="KR51" i="1"/>
  <c r="KS51" i="1"/>
  <c r="KT51" i="1"/>
  <c r="KI311" i="1"/>
  <c r="JY311" i="1" s="1"/>
  <c r="KJ311" i="1"/>
  <c r="KK311" i="1"/>
  <c r="KL311" i="1"/>
  <c r="KM311" i="1"/>
  <c r="KN311" i="1"/>
  <c r="KO311" i="1"/>
  <c r="KP311" i="1"/>
  <c r="KQ311" i="1"/>
  <c r="KR311" i="1"/>
  <c r="KS311" i="1"/>
  <c r="KT311" i="1"/>
  <c r="KI269" i="1"/>
  <c r="JY269" i="1" s="1"/>
  <c r="KJ269" i="1"/>
  <c r="KK269" i="1"/>
  <c r="KL269" i="1"/>
  <c r="KM269" i="1"/>
  <c r="KN269" i="1"/>
  <c r="KO269" i="1"/>
  <c r="KP269" i="1"/>
  <c r="KQ269" i="1"/>
  <c r="KR269" i="1"/>
  <c r="KS269" i="1"/>
  <c r="KT269" i="1"/>
  <c r="KI194" i="1"/>
  <c r="JY194" i="1" s="1"/>
  <c r="KJ194" i="1"/>
  <c r="KK194" i="1"/>
  <c r="KL194" i="1"/>
  <c r="KM194" i="1"/>
  <c r="KN194" i="1"/>
  <c r="KO194" i="1"/>
  <c r="KP194" i="1"/>
  <c r="KQ194" i="1"/>
  <c r="KR194" i="1"/>
  <c r="KS194" i="1"/>
  <c r="KT194" i="1"/>
  <c r="KI305" i="1"/>
  <c r="JY305" i="1" s="1"/>
  <c r="KJ305" i="1"/>
  <c r="KK305" i="1"/>
  <c r="KL305" i="1"/>
  <c r="KM305" i="1"/>
  <c r="KN305" i="1"/>
  <c r="KO305" i="1"/>
  <c r="KP305" i="1"/>
  <c r="KQ305" i="1"/>
  <c r="KR305" i="1"/>
  <c r="KS305" i="1"/>
  <c r="KT305" i="1"/>
  <c r="KI123" i="1"/>
  <c r="JY123" i="1" s="1"/>
  <c r="KJ123" i="1"/>
  <c r="KK123" i="1"/>
  <c r="KL123" i="1"/>
  <c r="KM123" i="1"/>
  <c r="KN123" i="1"/>
  <c r="KO123" i="1"/>
  <c r="KP123" i="1"/>
  <c r="KQ123" i="1"/>
  <c r="KR123" i="1"/>
  <c r="KS123" i="1"/>
  <c r="KT123" i="1"/>
  <c r="KI153" i="1"/>
  <c r="JY153" i="1" s="1"/>
  <c r="KJ153" i="1"/>
  <c r="KK153" i="1"/>
  <c r="KL153" i="1"/>
  <c r="KM153" i="1"/>
  <c r="KN153" i="1"/>
  <c r="KO153" i="1"/>
  <c r="KP153" i="1"/>
  <c r="KQ153" i="1"/>
  <c r="KR153" i="1"/>
  <c r="KS153" i="1"/>
  <c r="KT153" i="1"/>
  <c r="KI69" i="1"/>
  <c r="JY69" i="1" s="1"/>
  <c r="KJ69" i="1"/>
  <c r="KK69" i="1"/>
  <c r="KL69" i="1"/>
  <c r="KM69" i="1"/>
  <c r="KN69" i="1"/>
  <c r="KO69" i="1"/>
  <c r="KP69" i="1"/>
  <c r="KQ69" i="1"/>
  <c r="KR69" i="1"/>
  <c r="KS69" i="1"/>
  <c r="KT69" i="1"/>
  <c r="KI182" i="1"/>
  <c r="JY182" i="1" s="1"/>
  <c r="KJ182" i="1"/>
  <c r="KK182" i="1"/>
  <c r="KL182" i="1"/>
  <c r="KM182" i="1"/>
  <c r="KN182" i="1"/>
  <c r="KO182" i="1"/>
  <c r="KP182" i="1"/>
  <c r="KQ182" i="1"/>
  <c r="KR182" i="1"/>
  <c r="KS182" i="1"/>
  <c r="KT182" i="1"/>
  <c r="KI328" i="1"/>
  <c r="JY328" i="1" s="1"/>
  <c r="KJ328" i="1"/>
  <c r="KK328" i="1"/>
  <c r="KL328" i="1"/>
  <c r="KM328" i="1"/>
  <c r="KN328" i="1"/>
  <c r="KO328" i="1"/>
  <c r="KP328" i="1"/>
  <c r="KQ328" i="1"/>
  <c r="KR328" i="1"/>
  <c r="KS328" i="1"/>
  <c r="KT328" i="1"/>
  <c r="KI21" i="1"/>
  <c r="JY21" i="1" s="1"/>
  <c r="KJ21" i="1"/>
  <c r="KK21" i="1"/>
  <c r="KL21" i="1"/>
  <c r="KM21" i="1"/>
  <c r="KN21" i="1"/>
  <c r="KO21" i="1"/>
  <c r="KP21" i="1"/>
  <c r="KQ21" i="1"/>
  <c r="KR21" i="1"/>
  <c r="KS21" i="1"/>
  <c r="KT21" i="1"/>
  <c r="KI257" i="1"/>
  <c r="JY257" i="1" s="1"/>
  <c r="KJ257" i="1"/>
  <c r="KK257" i="1"/>
  <c r="KL257" i="1"/>
  <c r="KM257" i="1"/>
  <c r="KN257" i="1"/>
  <c r="KO257" i="1"/>
  <c r="KP257" i="1"/>
  <c r="KQ257" i="1"/>
  <c r="KR257" i="1"/>
  <c r="KS257" i="1"/>
  <c r="KT257" i="1"/>
  <c r="KI132" i="1"/>
  <c r="JY132" i="1" s="1"/>
  <c r="KJ132" i="1"/>
  <c r="KK132" i="1"/>
  <c r="KL132" i="1"/>
  <c r="KM132" i="1"/>
  <c r="KN132" i="1"/>
  <c r="KO132" i="1"/>
  <c r="KP132" i="1"/>
  <c r="KQ132" i="1"/>
  <c r="KR132" i="1"/>
  <c r="KS132" i="1"/>
  <c r="KT132" i="1"/>
  <c r="KI124" i="1"/>
  <c r="JY124" i="1" s="1"/>
  <c r="KJ124" i="1"/>
  <c r="KK124" i="1"/>
  <c r="KL124" i="1"/>
  <c r="KM124" i="1"/>
  <c r="KN124" i="1"/>
  <c r="KO124" i="1"/>
  <c r="KP124" i="1"/>
  <c r="KQ124" i="1"/>
  <c r="KR124" i="1"/>
  <c r="KS124" i="1"/>
  <c r="KT124" i="1"/>
  <c r="KI258" i="1"/>
  <c r="JY258" i="1" s="1"/>
  <c r="KJ258" i="1"/>
  <c r="KK258" i="1"/>
  <c r="KL258" i="1"/>
  <c r="KM258" i="1"/>
  <c r="KN258" i="1"/>
  <c r="KO258" i="1"/>
  <c r="KP258" i="1"/>
  <c r="KQ258" i="1"/>
  <c r="KR258" i="1"/>
  <c r="KS258" i="1"/>
  <c r="KT258" i="1"/>
  <c r="KI271" i="1"/>
  <c r="JY271" i="1" s="1"/>
  <c r="KJ271" i="1"/>
  <c r="KK271" i="1"/>
  <c r="KQ271" i="1"/>
  <c r="KR271" i="1"/>
  <c r="KS271" i="1"/>
  <c r="KT271" i="1"/>
  <c r="KI77" i="1"/>
  <c r="JY77" i="1" s="1"/>
  <c r="KJ77" i="1"/>
  <c r="KK77" i="1"/>
  <c r="KL77" i="1"/>
  <c r="KM77" i="1"/>
  <c r="KN77" i="1"/>
  <c r="KO77" i="1"/>
  <c r="KP77" i="1"/>
  <c r="KQ77" i="1"/>
  <c r="KR77" i="1"/>
  <c r="KS77" i="1"/>
  <c r="KT77" i="1"/>
  <c r="KI66" i="1"/>
  <c r="JY66" i="1" s="1"/>
  <c r="KJ66" i="1"/>
  <c r="KK66" i="1"/>
  <c r="KL66" i="1"/>
  <c r="KM66" i="1"/>
  <c r="KN66" i="1"/>
  <c r="KO66" i="1"/>
  <c r="KP66" i="1"/>
  <c r="KQ66" i="1"/>
  <c r="KR66" i="1"/>
  <c r="KS66" i="1"/>
  <c r="KT66" i="1"/>
  <c r="KI109" i="1"/>
  <c r="JY109" i="1" s="1"/>
  <c r="KJ109" i="1"/>
  <c r="KK109" i="1"/>
  <c r="KL109" i="1"/>
  <c r="KM109" i="1"/>
  <c r="KN109" i="1"/>
  <c r="KO109" i="1"/>
  <c r="KP109" i="1"/>
  <c r="KQ109" i="1"/>
  <c r="KR109" i="1"/>
  <c r="KS109" i="1"/>
  <c r="KT109" i="1"/>
  <c r="KI188" i="1"/>
  <c r="JY188" i="1" s="1"/>
  <c r="KJ188" i="1"/>
  <c r="KK188" i="1"/>
  <c r="KL188" i="1"/>
  <c r="KM188" i="1"/>
  <c r="KN188" i="1"/>
  <c r="KO188" i="1"/>
  <c r="KP188" i="1"/>
  <c r="KQ188" i="1"/>
  <c r="KR188" i="1"/>
  <c r="KS188" i="1"/>
  <c r="KT188" i="1"/>
  <c r="KI175" i="1"/>
  <c r="JY175" i="1" s="1"/>
  <c r="KJ175" i="1"/>
  <c r="KK175" i="1"/>
  <c r="KL175" i="1"/>
  <c r="KM175" i="1"/>
  <c r="KN175" i="1"/>
  <c r="KO175" i="1"/>
  <c r="KP175" i="1"/>
  <c r="KQ175" i="1"/>
  <c r="KR175" i="1"/>
  <c r="KS175" i="1"/>
  <c r="KT175" i="1"/>
  <c r="KI189" i="1"/>
  <c r="JY189" i="1" s="1"/>
  <c r="KJ189" i="1"/>
  <c r="KK189" i="1"/>
  <c r="KL189" i="1"/>
  <c r="KM189" i="1"/>
  <c r="KN189" i="1"/>
  <c r="KO189" i="1"/>
  <c r="KP189" i="1"/>
  <c r="KQ189" i="1"/>
  <c r="KR189" i="1"/>
  <c r="KS189" i="1"/>
  <c r="KT189" i="1"/>
  <c r="KI84" i="1"/>
  <c r="JY84" i="1" s="1"/>
  <c r="KJ84" i="1"/>
  <c r="KK84" i="1"/>
  <c r="KL84" i="1"/>
  <c r="KM84" i="1"/>
  <c r="KN84" i="1"/>
  <c r="KO84" i="1"/>
  <c r="KP84" i="1"/>
  <c r="KQ84" i="1"/>
  <c r="KR84" i="1"/>
  <c r="KS84" i="1"/>
  <c r="KT84" i="1"/>
  <c r="KI146" i="1"/>
  <c r="JY146" i="1" s="1"/>
  <c r="KJ146" i="1"/>
  <c r="KK146" i="1"/>
  <c r="KL146" i="1"/>
  <c r="KM146" i="1"/>
  <c r="KN146" i="1"/>
  <c r="KO146" i="1"/>
  <c r="KP146" i="1"/>
  <c r="KQ146" i="1"/>
  <c r="KR146" i="1"/>
  <c r="KS146" i="1"/>
  <c r="KT146" i="1"/>
  <c r="KI229" i="1"/>
  <c r="JY229" i="1" s="1"/>
  <c r="KJ229" i="1"/>
  <c r="KK229" i="1"/>
  <c r="KL229" i="1"/>
  <c r="KM229" i="1"/>
  <c r="KN229" i="1"/>
  <c r="KO229" i="1"/>
  <c r="KP229" i="1"/>
  <c r="KQ229" i="1"/>
  <c r="KR229" i="1"/>
  <c r="KS229" i="1"/>
  <c r="KT229" i="1"/>
  <c r="KI262" i="1"/>
  <c r="JY262" i="1" s="1"/>
  <c r="KJ262" i="1"/>
  <c r="KK262" i="1"/>
  <c r="KL262" i="1"/>
  <c r="KM262" i="1"/>
  <c r="KN262" i="1"/>
  <c r="KO262" i="1"/>
  <c r="KP262" i="1"/>
  <c r="KQ262" i="1"/>
  <c r="KR262" i="1"/>
  <c r="KS262" i="1"/>
  <c r="KT262" i="1"/>
  <c r="KI242" i="1"/>
  <c r="JY242" i="1" s="1"/>
  <c r="KJ242" i="1"/>
  <c r="KK242" i="1"/>
  <c r="KL242" i="1"/>
  <c r="KM242" i="1"/>
  <c r="KN242" i="1"/>
  <c r="KO242" i="1"/>
  <c r="KP242" i="1"/>
  <c r="KQ242" i="1"/>
  <c r="KR242" i="1"/>
  <c r="KS242" i="1"/>
  <c r="KT242" i="1"/>
  <c r="KI206" i="1"/>
  <c r="JY206" i="1" s="1"/>
  <c r="KJ206" i="1"/>
  <c r="KK206" i="1"/>
  <c r="KL206" i="1"/>
  <c r="KM206" i="1"/>
  <c r="KN206" i="1"/>
  <c r="KO206" i="1"/>
  <c r="KP206" i="1"/>
  <c r="KQ206" i="1"/>
  <c r="KR206" i="1"/>
  <c r="KS206" i="1"/>
  <c r="KT206" i="1"/>
  <c r="KI204" i="1"/>
  <c r="JY204" i="1" s="1"/>
  <c r="KJ204" i="1"/>
  <c r="KK204" i="1"/>
  <c r="KL204" i="1"/>
  <c r="KM204" i="1"/>
  <c r="KN204" i="1"/>
  <c r="KO204" i="1"/>
  <c r="KP204" i="1"/>
  <c r="KQ204" i="1"/>
  <c r="KR204" i="1"/>
  <c r="KS204" i="1"/>
  <c r="KT204" i="1"/>
  <c r="KI119" i="1"/>
  <c r="JY119" i="1" s="1"/>
  <c r="KJ119" i="1"/>
  <c r="KK119" i="1"/>
  <c r="KL119" i="1"/>
  <c r="KM119" i="1"/>
  <c r="KN119" i="1"/>
  <c r="KO119" i="1"/>
  <c r="KP119" i="1"/>
  <c r="KQ119" i="1"/>
  <c r="KR119" i="1"/>
  <c r="KS119" i="1"/>
  <c r="KT119" i="1"/>
  <c r="KI317" i="1"/>
  <c r="JY317" i="1" s="1"/>
  <c r="KJ317" i="1"/>
  <c r="KK317" i="1"/>
  <c r="KL317" i="1"/>
  <c r="KM317" i="1"/>
  <c r="KN317" i="1"/>
  <c r="KO317" i="1"/>
  <c r="KP317" i="1"/>
  <c r="KQ317" i="1"/>
  <c r="KR317" i="1"/>
  <c r="KS317" i="1"/>
  <c r="KT317" i="1"/>
  <c r="KI30" i="1"/>
  <c r="JY30" i="1" s="1"/>
  <c r="KJ30" i="1"/>
  <c r="KK30" i="1"/>
  <c r="KL30" i="1"/>
  <c r="KM30" i="1"/>
  <c r="KN30" i="1"/>
  <c r="KO30" i="1"/>
  <c r="KP30" i="1"/>
  <c r="KQ30" i="1"/>
  <c r="KR30" i="1"/>
  <c r="KS30" i="1"/>
  <c r="KT30" i="1"/>
  <c r="KI140" i="1"/>
  <c r="JY140" i="1" s="1"/>
  <c r="KJ140" i="1"/>
  <c r="KK140" i="1"/>
  <c r="KL140" i="1"/>
  <c r="KM140" i="1"/>
  <c r="KN140" i="1"/>
  <c r="KO140" i="1"/>
  <c r="KP140" i="1"/>
  <c r="KQ140" i="1"/>
  <c r="KR140" i="1"/>
  <c r="KS140" i="1"/>
  <c r="KT140" i="1"/>
  <c r="KI280" i="1"/>
  <c r="JY280" i="1" s="1"/>
  <c r="KJ280" i="1"/>
  <c r="KK280" i="1"/>
  <c r="KL280" i="1"/>
  <c r="KM280" i="1"/>
  <c r="KN280" i="1"/>
  <c r="KO280" i="1"/>
  <c r="KP280" i="1"/>
  <c r="KQ280" i="1"/>
  <c r="KR280" i="1"/>
  <c r="KS280" i="1"/>
  <c r="KT280" i="1"/>
  <c r="KI307" i="1"/>
  <c r="JY307" i="1" s="1"/>
  <c r="KJ307" i="1"/>
  <c r="KK307" i="1"/>
  <c r="KL307" i="1"/>
  <c r="KM307" i="1"/>
  <c r="KN307" i="1"/>
  <c r="KO307" i="1"/>
  <c r="KP307" i="1"/>
  <c r="KQ307" i="1"/>
  <c r="KR307" i="1"/>
  <c r="KS307" i="1"/>
  <c r="KT307" i="1"/>
  <c r="KI39" i="1"/>
  <c r="JY39" i="1" s="1"/>
  <c r="KJ39" i="1"/>
  <c r="KK39" i="1"/>
  <c r="KL39" i="1"/>
  <c r="KM39" i="1"/>
  <c r="KN39" i="1"/>
  <c r="KO39" i="1"/>
  <c r="KP39" i="1"/>
  <c r="KQ39" i="1"/>
  <c r="KR39" i="1"/>
  <c r="KS39" i="1"/>
  <c r="KT39" i="1"/>
  <c r="KI44" i="1"/>
  <c r="JY44" i="1" s="1"/>
  <c r="KJ44" i="1"/>
  <c r="KK44" i="1"/>
  <c r="KL44" i="1"/>
  <c r="KM44" i="1"/>
  <c r="KN44" i="1"/>
  <c r="KO44" i="1"/>
  <c r="KP44" i="1"/>
  <c r="KQ44" i="1"/>
  <c r="KR44" i="1"/>
  <c r="KS44" i="1"/>
  <c r="KT44" i="1"/>
  <c r="KI303" i="1"/>
  <c r="JY303" i="1" s="1"/>
  <c r="KJ303" i="1"/>
  <c r="KK303" i="1"/>
  <c r="KL303" i="1"/>
  <c r="KM303" i="1"/>
  <c r="KN303" i="1"/>
  <c r="KO303" i="1"/>
  <c r="KP303" i="1"/>
  <c r="KQ303" i="1"/>
  <c r="KR303" i="1"/>
  <c r="KS303" i="1"/>
  <c r="KT303" i="1"/>
  <c r="KI10" i="1"/>
  <c r="JY10" i="1" s="1"/>
  <c r="KJ10" i="1"/>
  <c r="KK10" i="1"/>
  <c r="KL10" i="1"/>
  <c r="KM10" i="1"/>
  <c r="KN10" i="1"/>
  <c r="KO10" i="1"/>
  <c r="KP10" i="1"/>
  <c r="KQ10" i="1"/>
  <c r="KR10" i="1"/>
  <c r="KS10" i="1"/>
  <c r="KT10" i="1"/>
  <c r="KI4" i="1"/>
  <c r="JY4" i="1" s="1"/>
  <c r="KJ4" i="1"/>
  <c r="KK4" i="1"/>
  <c r="KL4" i="1"/>
  <c r="KM4" i="1"/>
  <c r="KN4" i="1"/>
  <c r="KO4" i="1"/>
  <c r="KP4" i="1"/>
  <c r="KQ4" i="1"/>
  <c r="KR4" i="1"/>
  <c r="KS4" i="1"/>
  <c r="KT4" i="1"/>
  <c r="KI86" i="1"/>
  <c r="JY86" i="1" s="1"/>
  <c r="KJ86" i="1"/>
  <c r="KK86" i="1"/>
  <c r="KL86" i="1"/>
  <c r="KM86" i="1"/>
  <c r="KN86" i="1"/>
  <c r="KO86" i="1"/>
  <c r="KP86" i="1"/>
  <c r="KQ86" i="1"/>
  <c r="KR86" i="1"/>
  <c r="KS86" i="1"/>
  <c r="KT86" i="1"/>
  <c r="KI179" i="1"/>
  <c r="JY179" i="1" s="1"/>
  <c r="KJ179" i="1"/>
  <c r="KK179" i="1"/>
  <c r="KL179" i="1"/>
  <c r="KM179" i="1"/>
  <c r="KN179" i="1"/>
  <c r="KO179" i="1"/>
  <c r="KP179" i="1"/>
  <c r="KQ179" i="1"/>
  <c r="KR179" i="1"/>
  <c r="KS179" i="1"/>
  <c r="KT179" i="1"/>
  <c r="KI93" i="1"/>
  <c r="JY93" i="1" s="1"/>
  <c r="KJ93" i="1"/>
  <c r="KK93" i="1"/>
  <c r="KL93" i="1"/>
  <c r="KM93" i="1"/>
  <c r="KN93" i="1"/>
  <c r="KO93" i="1"/>
  <c r="KP93" i="1"/>
  <c r="KQ93" i="1"/>
  <c r="KR93" i="1"/>
  <c r="KS93" i="1"/>
  <c r="KT93" i="1"/>
  <c r="KI159" i="1"/>
  <c r="JY159" i="1" s="1"/>
  <c r="KJ159" i="1"/>
  <c r="KK159" i="1"/>
  <c r="KL159" i="1"/>
  <c r="KM159" i="1"/>
  <c r="KN159" i="1"/>
  <c r="KO159" i="1"/>
  <c r="KP159" i="1"/>
  <c r="KQ159" i="1"/>
  <c r="KR159" i="1"/>
  <c r="KS159" i="1"/>
  <c r="KT159" i="1"/>
  <c r="KI37" i="1"/>
  <c r="JY37" i="1" s="1"/>
  <c r="KJ37" i="1"/>
  <c r="KK37" i="1"/>
  <c r="KL37" i="1"/>
  <c r="KM37" i="1"/>
  <c r="KN37" i="1"/>
  <c r="KO37" i="1"/>
  <c r="KP37" i="1"/>
  <c r="KQ37" i="1"/>
  <c r="KR37" i="1"/>
  <c r="KS37" i="1"/>
  <c r="KT37" i="1"/>
  <c r="KI209" i="1"/>
  <c r="JY209" i="1" s="1"/>
  <c r="KJ209" i="1"/>
  <c r="KK209" i="1"/>
  <c r="KL209" i="1"/>
  <c r="KM209" i="1"/>
  <c r="KN209" i="1"/>
  <c r="KO209" i="1"/>
  <c r="KP209" i="1"/>
  <c r="KQ209" i="1"/>
  <c r="KR209" i="1"/>
  <c r="KS209" i="1"/>
  <c r="KT209" i="1"/>
  <c r="KI210" i="1"/>
  <c r="JY210" i="1" s="1"/>
  <c r="KJ210" i="1"/>
  <c r="KK210" i="1"/>
  <c r="KL210" i="1"/>
  <c r="KM210" i="1"/>
  <c r="KN210" i="1"/>
  <c r="KO210" i="1"/>
  <c r="KP210" i="1"/>
  <c r="KQ210" i="1"/>
  <c r="KR210" i="1"/>
  <c r="KS210" i="1"/>
  <c r="KT210" i="1"/>
  <c r="KI261" i="1"/>
  <c r="JY261" i="1" s="1"/>
  <c r="KJ261" i="1"/>
  <c r="KK261" i="1"/>
  <c r="KL261" i="1"/>
  <c r="KM261" i="1"/>
  <c r="KN261" i="1"/>
  <c r="KO261" i="1"/>
  <c r="KP261" i="1"/>
  <c r="KQ261" i="1"/>
  <c r="KR261" i="1"/>
  <c r="KS261" i="1"/>
  <c r="KT261" i="1"/>
  <c r="KI126" i="1"/>
  <c r="JY126" i="1" s="1"/>
  <c r="KJ126" i="1"/>
  <c r="KK126" i="1"/>
  <c r="KL126" i="1"/>
  <c r="KM126" i="1"/>
  <c r="KN126" i="1"/>
  <c r="KO126" i="1"/>
  <c r="KP126" i="1"/>
  <c r="KQ126" i="1"/>
  <c r="KR126" i="1"/>
  <c r="KS126" i="1"/>
  <c r="KT126" i="1"/>
  <c r="KI281" i="1"/>
  <c r="JY281" i="1" s="1"/>
  <c r="KJ281" i="1"/>
  <c r="KK281" i="1"/>
  <c r="KL281" i="1"/>
  <c r="KM281" i="1"/>
  <c r="KN281" i="1"/>
  <c r="KO281" i="1"/>
  <c r="KP281" i="1"/>
  <c r="KQ281" i="1"/>
  <c r="KR281" i="1"/>
  <c r="KS281" i="1"/>
  <c r="KT281" i="1"/>
  <c r="KI54" i="1"/>
  <c r="JY54" i="1" s="1"/>
  <c r="KJ54" i="1"/>
  <c r="KK54" i="1"/>
  <c r="KL54" i="1"/>
  <c r="KM54" i="1"/>
  <c r="KN54" i="1"/>
  <c r="KO54" i="1"/>
  <c r="KP54" i="1"/>
  <c r="KQ54" i="1"/>
  <c r="KR54" i="1"/>
  <c r="KS54" i="1"/>
  <c r="KT54" i="1"/>
  <c r="KI96" i="1"/>
  <c r="JY96" i="1" s="1"/>
  <c r="KJ96" i="1"/>
  <c r="KK96" i="1"/>
  <c r="KL96" i="1"/>
  <c r="KM96" i="1"/>
  <c r="KN96" i="1"/>
  <c r="KO96" i="1"/>
  <c r="KP96" i="1"/>
  <c r="KQ96" i="1"/>
  <c r="KR96" i="1"/>
  <c r="KS96" i="1"/>
  <c r="KT96" i="1"/>
  <c r="KI150" i="1"/>
  <c r="JY150" i="1" s="1"/>
  <c r="KJ150" i="1"/>
  <c r="KK150" i="1"/>
  <c r="KL150" i="1"/>
  <c r="KM150" i="1"/>
  <c r="KN150" i="1"/>
  <c r="KO150" i="1"/>
  <c r="KP150" i="1"/>
  <c r="KQ150" i="1"/>
  <c r="KR150" i="1"/>
  <c r="KS150" i="1"/>
  <c r="KT150" i="1"/>
  <c r="KI288" i="1"/>
  <c r="JY288" i="1" s="1"/>
  <c r="KJ288" i="1"/>
  <c r="KK288" i="1"/>
  <c r="KL288" i="1"/>
  <c r="KM288" i="1"/>
  <c r="KN288" i="1"/>
  <c r="KO288" i="1"/>
  <c r="KP288" i="1"/>
  <c r="KQ288" i="1"/>
  <c r="KR288" i="1"/>
  <c r="KS288" i="1"/>
  <c r="KT288" i="1"/>
  <c r="KI65" i="1"/>
  <c r="JY65" i="1" s="1"/>
  <c r="KJ65" i="1"/>
  <c r="KK65" i="1"/>
  <c r="KL65" i="1"/>
  <c r="KM65" i="1"/>
  <c r="KN65" i="1"/>
  <c r="KO65" i="1"/>
  <c r="KP65" i="1"/>
  <c r="KQ65" i="1"/>
  <c r="KR65" i="1"/>
  <c r="KS65" i="1"/>
  <c r="KT65" i="1"/>
  <c r="KI253" i="1"/>
  <c r="JY253" i="1" s="1"/>
  <c r="KJ253" i="1"/>
  <c r="KK253" i="1"/>
  <c r="KL253" i="1"/>
  <c r="KM253" i="1"/>
  <c r="KN253" i="1"/>
  <c r="KO253" i="1"/>
  <c r="KP253" i="1"/>
  <c r="KQ253" i="1"/>
  <c r="KR253" i="1"/>
  <c r="KS253" i="1"/>
  <c r="KT253" i="1"/>
  <c r="KI275" i="1"/>
  <c r="JY275" i="1" s="1"/>
  <c r="KJ275" i="1"/>
  <c r="KK275" i="1"/>
  <c r="KL275" i="1"/>
  <c r="KM275" i="1"/>
  <c r="KN275" i="1"/>
  <c r="KO275" i="1"/>
  <c r="KP275" i="1"/>
  <c r="KQ275" i="1"/>
  <c r="KR275" i="1"/>
  <c r="KS275" i="1"/>
  <c r="KT275" i="1"/>
  <c r="KI220" i="1"/>
  <c r="JY220" i="1" s="1"/>
  <c r="KJ220" i="1"/>
  <c r="KK220" i="1"/>
  <c r="KL220" i="1"/>
  <c r="KM220" i="1"/>
  <c r="KN220" i="1"/>
  <c r="KO220" i="1"/>
  <c r="KP220" i="1"/>
  <c r="KQ220" i="1"/>
  <c r="KR220" i="1"/>
  <c r="KS220" i="1"/>
  <c r="KT220" i="1"/>
  <c r="KI89" i="1"/>
  <c r="JY89" i="1" s="1"/>
  <c r="KJ89" i="1"/>
  <c r="KK89" i="1"/>
  <c r="KL89" i="1"/>
  <c r="KM89" i="1"/>
  <c r="KN89" i="1"/>
  <c r="KO89" i="1"/>
  <c r="KP89" i="1"/>
  <c r="KQ89" i="1"/>
  <c r="KR89" i="1"/>
  <c r="KS89" i="1"/>
  <c r="KT89" i="1"/>
  <c r="KI118" i="1"/>
  <c r="JY118" i="1" s="1"/>
  <c r="KJ118" i="1"/>
  <c r="KK118" i="1"/>
  <c r="KL118" i="1"/>
  <c r="KM118" i="1"/>
  <c r="KN118" i="1"/>
  <c r="KO118" i="1"/>
  <c r="KP118" i="1"/>
  <c r="KQ118" i="1"/>
  <c r="KR118" i="1"/>
  <c r="KS118" i="1"/>
  <c r="KT118" i="1"/>
  <c r="KI122" i="1"/>
  <c r="JY122" i="1" s="1"/>
  <c r="KJ122" i="1"/>
  <c r="KK122" i="1"/>
  <c r="KL122" i="1"/>
  <c r="KM122" i="1"/>
  <c r="KN122" i="1"/>
  <c r="KO122" i="1"/>
  <c r="KP122" i="1"/>
  <c r="KQ122" i="1"/>
  <c r="KR122" i="1"/>
  <c r="KS122" i="1"/>
  <c r="KT122" i="1"/>
  <c r="KI225" i="1"/>
  <c r="JY225" i="1" s="1"/>
  <c r="KJ225" i="1"/>
  <c r="KK225" i="1"/>
  <c r="KL225" i="1"/>
  <c r="KM225" i="1"/>
  <c r="KN225" i="1"/>
  <c r="KO225" i="1"/>
  <c r="KP225" i="1"/>
  <c r="KQ225" i="1"/>
  <c r="KR225" i="1"/>
  <c r="KS225" i="1"/>
  <c r="KT225" i="1"/>
  <c r="KI125" i="1"/>
  <c r="JY125" i="1" s="1"/>
  <c r="KJ125" i="1"/>
  <c r="KK125" i="1"/>
  <c r="KL125" i="1"/>
  <c r="KM125" i="1"/>
  <c r="KN125" i="1"/>
  <c r="KO125" i="1"/>
  <c r="KP125" i="1"/>
  <c r="KQ125" i="1"/>
  <c r="KR125" i="1"/>
  <c r="KS125" i="1"/>
  <c r="KT125" i="1"/>
  <c r="KI201" i="1"/>
  <c r="JY201" i="1" s="1"/>
  <c r="KJ201" i="1"/>
  <c r="KK201" i="1"/>
  <c r="KL201" i="1"/>
  <c r="KM201" i="1"/>
  <c r="KN201" i="1"/>
  <c r="KO201" i="1"/>
  <c r="KP201" i="1"/>
  <c r="KQ201" i="1"/>
  <c r="KR201" i="1"/>
  <c r="KS201" i="1"/>
  <c r="KT201" i="1"/>
  <c r="KI62" i="1"/>
  <c r="JY62" i="1" s="1"/>
  <c r="KJ62" i="1"/>
  <c r="KK62" i="1"/>
  <c r="KL62" i="1"/>
  <c r="KM62" i="1"/>
  <c r="KN62" i="1"/>
  <c r="KO62" i="1"/>
  <c r="KP62" i="1"/>
  <c r="KQ62" i="1"/>
  <c r="KR62" i="1"/>
  <c r="KS62" i="1"/>
  <c r="KT62" i="1"/>
  <c r="KI245" i="1"/>
  <c r="JY245" i="1" s="1"/>
  <c r="KJ245" i="1"/>
  <c r="KK245" i="1"/>
  <c r="KL245" i="1"/>
  <c r="KM245" i="1"/>
  <c r="KN245" i="1"/>
  <c r="KO245" i="1"/>
  <c r="KP245" i="1"/>
  <c r="KQ245" i="1"/>
  <c r="KR245" i="1"/>
  <c r="KS245" i="1"/>
  <c r="KT245" i="1"/>
  <c r="KI274" i="1"/>
  <c r="JY274" i="1" s="1"/>
  <c r="KJ274" i="1"/>
  <c r="KK274" i="1"/>
  <c r="KL274" i="1"/>
  <c r="KM274" i="1"/>
  <c r="KN274" i="1"/>
  <c r="KO274" i="1"/>
  <c r="KP274" i="1"/>
  <c r="KQ274" i="1"/>
  <c r="KR274" i="1"/>
  <c r="KS274" i="1"/>
  <c r="KT274" i="1"/>
  <c r="KI289" i="1"/>
  <c r="JY289" i="1" s="1"/>
  <c r="KJ289" i="1"/>
  <c r="KK289" i="1"/>
  <c r="KL289" i="1"/>
  <c r="KM289" i="1"/>
  <c r="KN289" i="1"/>
  <c r="KO289" i="1"/>
  <c r="KP289" i="1"/>
  <c r="KQ289" i="1"/>
  <c r="KR289" i="1"/>
  <c r="KS289" i="1"/>
  <c r="KT289" i="1"/>
  <c r="KI294" i="1"/>
  <c r="JY294" i="1" s="1"/>
  <c r="KJ294" i="1"/>
  <c r="KK294" i="1"/>
  <c r="KL294" i="1"/>
  <c r="KM294" i="1"/>
  <c r="KN294" i="1"/>
  <c r="KO294" i="1"/>
  <c r="KP294" i="1"/>
  <c r="KQ294" i="1"/>
  <c r="KR294" i="1"/>
  <c r="KS294" i="1"/>
  <c r="KT294" i="1"/>
  <c r="KI59" i="1"/>
  <c r="JY59" i="1" s="1"/>
  <c r="KJ59" i="1"/>
  <c r="KK59" i="1"/>
  <c r="KL59" i="1"/>
  <c r="KM59" i="1"/>
  <c r="KN59" i="1"/>
  <c r="KO59" i="1"/>
  <c r="KP59" i="1"/>
  <c r="KQ59" i="1"/>
  <c r="KR59" i="1"/>
  <c r="KS59" i="1"/>
  <c r="KT59" i="1"/>
  <c r="KI211" i="1"/>
  <c r="JY211" i="1" s="1"/>
  <c r="KJ211" i="1"/>
  <c r="KK211" i="1"/>
  <c r="KL211" i="1"/>
  <c r="KM211" i="1"/>
  <c r="KN211" i="1"/>
  <c r="KO211" i="1"/>
  <c r="KP211" i="1"/>
  <c r="KQ211" i="1"/>
  <c r="KR211" i="1"/>
  <c r="KS211" i="1"/>
  <c r="KT211" i="1"/>
  <c r="KI284" i="1"/>
  <c r="JY284" i="1" s="1"/>
  <c r="KJ284" i="1"/>
  <c r="KK284" i="1"/>
  <c r="KL284" i="1"/>
  <c r="KM284" i="1"/>
  <c r="KN284" i="1"/>
  <c r="KO284" i="1"/>
  <c r="KP284" i="1"/>
  <c r="KQ284" i="1"/>
  <c r="KR284" i="1"/>
  <c r="KS284" i="1"/>
  <c r="KT284" i="1"/>
  <c r="KI16" i="1"/>
  <c r="JY16" i="1" s="1"/>
  <c r="KJ16" i="1"/>
  <c r="KK16" i="1"/>
  <c r="KL16" i="1"/>
  <c r="KM16" i="1"/>
  <c r="KN16" i="1"/>
  <c r="KO16" i="1"/>
  <c r="KP16" i="1"/>
  <c r="KQ16" i="1"/>
  <c r="KR16" i="1"/>
  <c r="KS16" i="1"/>
  <c r="KT16" i="1"/>
  <c r="KI321" i="1"/>
  <c r="JY321" i="1" s="1"/>
  <c r="KJ321" i="1"/>
  <c r="KK321" i="1"/>
  <c r="KL321" i="1"/>
  <c r="KM321" i="1"/>
  <c r="KN321" i="1"/>
  <c r="KO321" i="1"/>
  <c r="KP321" i="1"/>
  <c r="KQ321" i="1"/>
  <c r="KR321" i="1"/>
  <c r="KS321" i="1"/>
  <c r="KT321" i="1"/>
  <c r="KI100" i="1"/>
  <c r="JY100" i="1" s="1"/>
  <c r="KJ100" i="1"/>
  <c r="KK100" i="1"/>
  <c r="KL100" i="1"/>
  <c r="KM100" i="1"/>
  <c r="KN100" i="1"/>
  <c r="KO100" i="1"/>
  <c r="KP100" i="1"/>
  <c r="KQ100" i="1"/>
  <c r="KR100" i="1"/>
  <c r="KS100" i="1"/>
  <c r="KT100" i="1"/>
  <c r="KI157" i="1"/>
  <c r="JY157" i="1" s="1"/>
  <c r="KJ157" i="1"/>
  <c r="KK157" i="1"/>
  <c r="KL157" i="1"/>
  <c r="KM157" i="1"/>
  <c r="KN157" i="1"/>
  <c r="KO157" i="1"/>
  <c r="KP157" i="1"/>
  <c r="KQ157" i="1"/>
  <c r="KR157" i="1"/>
  <c r="KS157" i="1"/>
  <c r="KT157" i="1"/>
  <c r="KI161" i="1"/>
  <c r="JY161" i="1" s="1"/>
  <c r="KJ161" i="1"/>
  <c r="KK161" i="1"/>
  <c r="KL161" i="1"/>
  <c r="KM161" i="1"/>
  <c r="KN161" i="1"/>
  <c r="KO161" i="1"/>
  <c r="KP161" i="1"/>
  <c r="KQ161" i="1"/>
  <c r="KR161" i="1"/>
  <c r="KS161" i="1"/>
  <c r="KT161" i="1"/>
  <c r="KI196" i="1"/>
  <c r="JY196" i="1" s="1"/>
  <c r="KJ196" i="1"/>
  <c r="KK196" i="1"/>
  <c r="KL196" i="1"/>
  <c r="KM196" i="1"/>
  <c r="KN196" i="1"/>
  <c r="KO196" i="1"/>
  <c r="KP196" i="1"/>
  <c r="KQ196" i="1"/>
  <c r="KR196" i="1"/>
  <c r="KS196" i="1"/>
  <c r="KT196" i="1"/>
  <c r="KI296" i="1"/>
  <c r="JY296" i="1" s="1"/>
  <c r="KJ296" i="1"/>
  <c r="KK296" i="1"/>
  <c r="KL296" i="1"/>
  <c r="KM296" i="1"/>
  <c r="KN296" i="1"/>
  <c r="KO296" i="1"/>
  <c r="KP296" i="1"/>
  <c r="KQ296" i="1"/>
  <c r="KR296" i="1"/>
  <c r="KS296" i="1"/>
  <c r="KT296" i="1"/>
  <c r="KI102" i="1"/>
  <c r="JY102" i="1" s="1"/>
  <c r="KJ102" i="1"/>
  <c r="KK102" i="1"/>
  <c r="KL102" i="1"/>
  <c r="KM102" i="1"/>
  <c r="KN102" i="1"/>
  <c r="KO102" i="1"/>
  <c r="KP102" i="1"/>
  <c r="KQ102" i="1"/>
  <c r="KR102" i="1"/>
  <c r="KS102" i="1"/>
  <c r="KT102" i="1"/>
  <c r="KI184" i="1"/>
  <c r="JY184" i="1" s="1"/>
  <c r="KJ184" i="1"/>
  <c r="KK184" i="1"/>
  <c r="KL184" i="1"/>
  <c r="KM184" i="1"/>
  <c r="KN184" i="1"/>
  <c r="KO184" i="1"/>
  <c r="KP184" i="1"/>
  <c r="KQ184" i="1"/>
  <c r="KR184" i="1"/>
  <c r="KS184" i="1"/>
  <c r="KT184" i="1"/>
  <c r="KI286" i="1"/>
  <c r="JY286" i="1" s="1"/>
  <c r="KJ286" i="1"/>
  <c r="KK286" i="1"/>
  <c r="KL286" i="1"/>
  <c r="KM286" i="1"/>
  <c r="KN286" i="1"/>
  <c r="KO286" i="1"/>
  <c r="KP286" i="1"/>
  <c r="KQ286" i="1"/>
  <c r="KR286" i="1"/>
  <c r="KS286" i="1"/>
  <c r="KT286" i="1"/>
  <c r="KI304" i="1"/>
  <c r="JY304" i="1" s="1"/>
  <c r="KJ304" i="1"/>
  <c r="KK304" i="1"/>
  <c r="KL304" i="1"/>
  <c r="KM304" i="1"/>
  <c r="KN304" i="1"/>
  <c r="KO304" i="1"/>
  <c r="KP304" i="1"/>
  <c r="KQ304" i="1"/>
  <c r="KR304" i="1"/>
  <c r="KS304" i="1"/>
  <c r="KT304" i="1"/>
  <c r="KI141" i="1"/>
  <c r="JY141" i="1" s="1"/>
  <c r="KJ141" i="1"/>
  <c r="KK141" i="1"/>
  <c r="KL141" i="1"/>
  <c r="KM141" i="1"/>
  <c r="KN141" i="1"/>
  <c r="KO141" i="1"/>
  <c r="KP141" i="1"/>
  <c r="KQ141" i="1"/>
  <c r="KR141" i="1"/>
  <c r="KS141" i="1"/>
  <c r="KT141" i="1"/>
  <c r="KI310" i="1"/>
  <c r="JY310" i="1" s="1"/>
  <c r="KJ310" i="1"/>
  <c r="KK310" i="1"/>
  <c r="KL310" i="1"/>
  <c r="KM310" i="1"/>
  <c r="KN310" i="1"/>
  <c r="KO310" i="1"/>
  <c r="KP310" i="1"/>
  <c r="KQ310" i="1"/>
  <c r="KR310" i="1"/>
  <c r="KS310" i="1"/>
  <c r="KT310" i="1"/>
  <c r="KI6" i="1"/>
  <c r="JY6" i="1" s="1"/>
  <c r="KJ6" i="1"/>
  <c r="KK6" i="1"/>
  <c r="KL6" i="1"/>
  <c r="KM6" i="1"/>
  <c r="KN6" i="1"/>
  <c r="KO6" i="1"/>
  <c r="KP6" i="1"/>
  <c r="KQ6" i="1"/>
  <c r="KR6" i="1"/>
  <c r="KS6" i="1"/>
  <c r="KT6" i="1"/>
  <c r="KI53" i="1"/>
  <c r="JY53" i="1" s="1"/>
  <c r="KJ53" i="1"/>
  <c r="KK53" i="1"/>
  <c r="KL53" i="1"/>
  <c r="KM53" i="1"/>
  <c r="KN53" i="1"/>
  <c r="KO53" i="1"/>
  <c r="KP53" i="1"/>
  <c r="KQ53" i="1"/>
  <c r="KR53" i="1"/>
  <c r="KS53" i="1"/>
  <c r="KT53" i="1"/>
  <c r="KI298" i="1"/>
  <c r="JY298" i="1" s="1"/>
  <c r="KK298" i="1"/>
  <c r="KL298" i="1"/>
  <c r="KM298" i="1"/>
  <c r="KN298" i="1"/>
  <c r="KO298" i="1"/>
  <c r="KP298" i="1"/>
  <c r="KQ298" i="1"/>
  <c r="KR298" i="1"/>
  <c r="KS298" i="1"/>
  <c r="KT298" i="1"/>
  <c r="KI73" i="1"/>
  <c r="JY73" i="1" s="1"/>
  <c r="KJ73" i="1"/>
  <c r="KK73" i="1"/>
  <c r="KL73" i="1"/>
  <c r="KM73" i="1"/>
  <c r="KN73" i="1"/>
  <c r="KO73" i="1"/>
  <c r="KP73" i="1"/>
  <c r="KQ73" i="1"/>
  <c r="KR73" i="1"/>
  <c r="KS73" i="1"/>
  <c r="KT73" i="1"/>
  <c r="KI98" i="1"/>
  <c r="JY98" i="1" s="1"/>
  <c r="KJ98" i="1"/>
  <c r="KK98" i="1"/>
  <c r="KL98" i="1"/>
  <c r="KM98" i="1"/>
  <c r="KN98" i="1"/>
  <c r="KO98" i="1"/>
  <c r="KP98" i="1"/>
  <c r="KQ98" i="1"/>
  <c r="KR98" i="1"/>
  <c r="KS98" i="1"/>
  <c r="KT98" i="1"/>
  <c r="KI147" i="1"/>
  <c r="JY147" i="1" s="1"/>
  <c r="KJ147" i="1"/>
  <c r="KK147" i="1"/>
  <c r="KL147" i="1"/>
  <c r="KM147" i="1"/>
  <c r="KN147" i="1"/>
  <c r="KO147" i="1"/>
  <c r="KP147" i="1"/>
  <c r="KQ147" i="1"/>
  <c r="KR147" i="1"/>
  <c r="KS147" i="1"/>
  <c r="KT147" i="1"/>
  <c r="KI148" i="1"/>
  <c r="JY148" i="1" s="1"/>
  <c r="KJ148" i="1"/>
  <c r="KK148" i="1"/>
  <c r="KL148" i="1"/>
  <c r="KM148" i="1"/>
  <c r="KN148" i="1"/>
  <c r="KO148" i="1"/>
  <c r="KP148" i="1"/>
  <c r="KQ148" i="1"/>
  <c r="KR148" i="1"/>
  <c r="KS148" i="1"/>
  <c r="KT148" i="1"/>
  <c r="KI316" i="1"/>
  <c r="JY316" i="1" s="1"/>
  <c r="KJ316" i="1"/>
  <c r="KK316" i="1"/>
  <c r="KL316" i="1"/>
  <c r="KM316" i="1"/>
  <c r="KN316" i="1"/>
  <c r="KO316" i="1"/>
  <c r="KP316" i="1"/>
  <c r="KQ316" i="1"/>
  <c r="KR316" i="1"/>
  <c r="KS316" i="1"/>
  <c r="KT316" i="1"/>
  <c r="KI323" i="1"/>
  <c r="JY323" i="1" s="1"/>
  <c r="KJ323" i="1"/>
  <c r="KK323" i="1"/>
  <c r="KL323" i="1"/>
  <c r="KM323" i="1"/>
  <c r="KN323" i="1"/>
  <c r="KO323" i="1"/>
  <c r="KP323" i="1"/>
  <c r="KQ323" i="1"/>
  <c r="KR323" i="1"/>
  <c r="KS323" i="1"/>
  <c r="KT323" i="1"/>
  <c r="KI99" i="1"/>
  <c r="JY99" i="1" s="1"/>
  <c r="KJ99" i="1"/>
  <c r="KK99" i="1"/>
  <c r="KL99" i="1"/>
  <c r="KM99" i="1"/>
  <c r="KN99" i="1"/>
  <c r="KO99" i="1"/>
  <c r="KP99" i="1"/>
  <c r="KQ99" i="1"/>
  <c r="KR99" i="1"/>
  <c r="KS99" i="1"/>
  <c r="KT99" i="1"/>
  <c r="KI163" i="1"/>
  <c r="JY163" i="1" s="1"/>
  <c r="KJ163" i="1"/>
  <c r="KK163" i="1"/>
  <c r="KL163" i="1"/>
  <c r="KM163" i="1"/>
  <c r="KN163" i="1"/>
  <c r="KO163" i="1"/>
  <c r="KP163" i="1"/>
  <c r="KQ163" i="1"/>
  <c r="KR163" i="1"/>
  <c r="KS163" i="1"/>
  <c r="KT163" i="1"/>
  <c r="KI312" i="1"/>
  <c r="JY312" i="1" s="1"/>
  <c r="KJ312" i="1"/>
  <c r="KK312" i="1"/>
  <c r="KL312" i="1"/>
  <c r="KM312" i="1"/>
  <c r="KN312" i="1"/>
  <c r="KO312" i="1"/>
  <c r="KP312" i="1"/>
  <c r="KQ312" i="1"/>
  <c r="KR312" i="1"/>
  <c r="KS312" i="1"/>
  <c r="KT312" i="1"/>
  <c r="KI15" i="1"/>
  <c r="JY15" i="1" s="1"/>
  <c r="KJ15" i="1"/>
  <c r="KK15" i="1"/>
  <c r="KL15" i="1"/>
  <c r="KM15" i="1"/>
  <c r="KN15" i="1"/>
  <c r="KO15" i="1"/>
  <c r="KP15" i="1"/>
  <c r="KQ15" i="1"/>
  <c r="KR15" i="1"/>
  <c r="KS15" i="1"/>
  <c r="KT15" i="1"/>
  <c r="KI227" i="1"/>
  <c r="JY227" i="1" s="1"/>
  <c r="KJ227" i="1"/>
  <c r="KK227" i="1"/>
  <c r="KL227" i="1"/>
  <c r="KM227" i="1"/>
  <c r="KN227" i="1"/>
  <c r="KO227" i="1"/>
  <c r="KP227" i="1"/>
  <c r="KQ227" i="1"/>
  <c r="KR227" i="1"/>
  <c r="KS227" i="1"/>
  <c r="KT227" i="1"/>
  <c r="KI145" i="1"/>
  <c r="JY145" i="1" s="1"/>
  <c r="KJ145" i="1"/>
  <c r="KK145" i="1"/>
  <c r="KL145" i="1"/>
  <c r="KM145" i="1"/>
  <c r="KN145" i="1"/>
  <c r="KO145" i="1"/>
  <c r="KP145" i="1"/>
  <c r="KQ145" i="1"/>
  <c r="KR145" i="1"/>
  <c r="KS145" i="1"/>
  <c r="KT145" i="1"/>
  <c r="KI313" i="1"/>
  <c r="JY313" i="1" s="1"/>
  <c r="KJ313" i="1"/>
  <c r="KK313" i="1"/>
  <c r="KL313" i="1"/>
  <c r="KM313" i="1"/>
  <c r="KN313" i="1"/>
  <c r="KO313" i="1"/>
  <c r="KP313" i="1"/>
  <c r="KQ313" i="1"/>
  <c r="KR313" i="1"/>
  <c r="KS313" i="1"/>
  <c r="KT313" i="1"/>
  <c r="KI111" i="1"/>
  <c r="JY111" i="1" s="1"/>
  <c r="KJ111" i="1"/>
  <c r="KK111" i="1"/>
  <c r="KL111" i="1"/>
  <c r="KM111" i="1"/>
  <c r="KN111" i="1"/>
  <c r="KO111" i="1"/>
  <c r="KP111" i="1"/>
  <c r="KQ111" i="1"/>
  <c r="KR111" i="1"/>
  <c r="KS111" i="1"/>
  <c r="KT111" i="1"/>
  <c r="KI151" i="1"/>
  <c r="JY151" i="1" s="1"/>
  <c r="KJ151" i="1"/>
  <c r="KK151" i="1"/>
  <c r="KL151" i="1"/>
  <c r="KM151" i="1"/>
  <c r="KN151" i="1"/>
  <c r="KO151" i="1"/>
  <c r="KP151" i="1"/>
  <c r="KQ151" i="1"/>
  <c r="KR151" i="1"/>
  <c r="KS151" i="1"/>
  <c r="KT151" i="1"/>
  <c r="KI41" i="1"/>
  <c r="JY41" i="1" s="1"/>
  <c r="KJ41" i="1"/>
  <c r="KK41" i="1"/>
  <c r="KL41" i="1"/>
  <c r="KM41" i="1"/>
  <c r="KN41" i="1"/>
  <c r="KO41" i="1"/>
  <c r="KP41" i="1"/>
  <c r="KQ41" i="1"/>
  <c r="KR41" i="1"/>
  <c r="KS41" i="1"/>
  <c r="KT41" i="1"/>
  <c r="KI117" i="1"/>
  <c r="JY117" i="1" s="1"/>
  <c r="KJ117" i="1"/>
  <c r="KK117" i="1"/>
  <c r="KL117" i="1"/>
  <c r="KM117" i="1"/>
  <c r="KN117" i="1"/>
  <c r="KO117" i="1"/>
  <c r="KP117" i="1"/>
  <c r="KQ117" i="1"/>
  <c r="KR117" i="1"/>
  <c r="KS117" i="1"/>
  <c r="KT117" i="1"/>
  <c r="KI221" i="1"/>
  <c r="JY221" i="1" s="1"/>
  <c r="KJ221" i="1"/>
  <c r="KK221" i="1"/>
  <c r="KL221" i="1"/>
  <c r="KM221" i="1"/>
  <c r="KN221" i="1"/>
  <c r="KO221" i="1"/>
  <c r="KP221" i="1"/>
  <c r="KQ221" i="1"/>
  <c r="KR221" i="1"/>
  <c r="KS221" i="1"/>
  <c r="KT221" i="1"/>
  <c r="KI68" i="1"/>
  <c r="JY68" i="1" s="1"/>
  <c r="KJ68" i="1"/>
  <c r="KK68" i="1"/>
  <c r="KL68" i="1"/>
  <c r="KM68" i="1"/>
  <c r="KN68" i="1"/>
  <c r="KO68" i="1"/>
  <c r="KP68" i="1"/>
  <c r="KQ68" i="1"/>
  <c r="KR68" i="1"/>
  <c r="KS68" i="1"/>
  <c r="KT68" i="1"/>
  <c r="KI212" i="1"/>
  <c r="JY212" i="1" s="1"/>
  <c r="KJ212" i="1"/>
  <c r="KK212" i="1"/>
  <c r="KL212" i="1"/>
  <c r="KM212" i="1"/>
  <c r="KN212" i="1"/>
  <c r="KO212" i="1"/>
  <c r="KP212" i="1"/>
  <c r="KQ212" i="1"/>
  <c r="KR212" i="1"/>
  <c r="KS212" i="1"/>
  <c r="KT212" i="1"/>
  <c r="KG2" i="1"/>
  <c r="KI2" i="1"/>
  <c r="KJ2" i="1"/>
  <c r="KK2" i="1"/>
  <c r="KL2" i="1"/>
  <c r="KM2" i="1"/>
  <c r="KN2" i="1"/>
  <c r="KO2" i="1"/>
  <c r="KP2" i="1"/>
  <c r="KQ2" i="1"/>
  <c r="KR2" i="1"/>
  <c r="KS2" i="1"/>
  <c r="KT2" i="1"/>
  <c r="KI300" i="1"/>
  <c r="JY300" i="1" s="1"/>
  <c r="KJ300" i="1"/>
  <c r="KK300" i="1"/>
  <c r="KL300" i="1"/>
  <c r="KM300" i="1"/>
  <c r="KN300" i="1"/>
  <c r="KO300" i="1"/>
  <c r="KP300" i="1"/>
  <c r="KQ300" i="1"/>
  <c r="KR300" i="1"/>
  <c r="KS300" i="1"/>
  <c r="KT300" i="1"/>
  <c r="KI137" i="1"/>
  <c r="JY137" i="1" s="1"/>
  <c r="KJ137" i="1"/>
  <c r="KK137" i="1"/>
  <c r="KL137" i="1"/>
  <c r="KM137" i="1"/>
  <c r="KN137" i="1"/>
  <c r="KO137" i="1"/>
  <c r="KP137" i="1"/>
  <c r="KQ137" i="1"/>
  <c r="KR137" i="1"/>
  <c r="KS137" i="1"/>
  <c r="KT137" i="1"/>
  <c r="KI174" i="1"/>
  <c r="JY174" i="1" s="1"/>
  <c r="KJ174" i="1"/>
  <c r="KK174" i="1"/>
  <c r="KL174" i="1"/>
  <c r="KM174" i="1"/>
  <c r="KN174" i="1"/>
  <c r="KO174" i="1"/>
  <c r="KP174" i="1"/>
  <c r="KQ174" i="1"/>
  <c r="KR174" i="1"/>
  <c r="KS174" i="1"/>
  <c r="KT174" i="1"/>
  <c r="KI55" i="1"/>
  <c r="JY55" i="1" s="1"/>
  <c r="KJ55" i="1"/>
  <c r="KK55" i="1"/>
  <c r="KL55" i="1"/>
  <c r="KM55" i="1"/>
  <c r="KN55" i="1"/>
  <c r="KO55" i="1"/>
  <c r="KP55" i="1"/>
  <c r="KQ55" i="1"/>
  <c r="KR55" i="1"/>
  <c r="KS55" i="1"/>
  <c r="KT55" i="1"/>
  <c r="KI149" i="1"/>
  <c r="JY149" i="1" s="1"/>
  <c r="KJ149" i="1"/>
  <c r="KK149" i="1"/>
  <c r="KL149" i="1"/>
  <c r="KM149" i="1"/>
  <c r="KN149" i="1"/>
  <c r="KO149" i="1"/>
  <c r="KP149" i="1"/>
  <c r="KQ149" i="1"/>
  <c r="KR149" i="1"/>
  <c r="KS149" i="1"/>
  <c r="KT149" i="1"/>
  <c r="KI215" i="1"/>
  <c r="JY215" i="1" s="1"/>
  <c r="KJ215" i="1"/>
  <c r="KK215" i="1"/>
  <c r="KL215" i="1"/>
  <c r="KM215" i="1"/>
  <c r="KN215" i="1"/>
  <c r="KO215" i="1"/>
  <c r="KP215" i="1"/>
  <c r="KQ215" i="1"/>
  <c r="KR215" i="1"/>
  <c r="KS215" i="1"/>
  <c r="KT215" i="1"/>
  <c r="KI232" i="1"/>
  <c r="JY232" i="1" s="1"/>
  <c r="KJ232" i="1"/>
  <c r="KK232" i="1"/>
  <c r="KL232" i="1"/>
  <c r="KM232" i="1"/>
  <c r="KN232" i="1"/>
  <c r="KO232" i="1"/>
  <c r="KP232" i="1"/>
  <c r="KQ232" i="1"/>
  <c r="KR232" i="1"/>
  <c r="KS232" i="1"/>
  <c r="KT232" i="1"/>
  <c r="KI240" i="1"/>
  <c r="JY240" i="1" s="1"/>
  <c r="KJ240" i="1"/>
  <c r="KK240" i="1"/>
  <c r="KL240" i="1"/>
  <c r="KM240" i="1"/>
  <c r="KN240" i="1"/>
  <c r="KO240" i="1"/>
  <c r="KP240" i="1"/>
  <c r="KQ240" i="1"/>
  <c r="KR240" i="1"/>
  <c r="KS240" i="1"/>
  <c r="KT240" i="1"/>
  <c r="KI35" i="1"/>
  <c r="JY35" i="1" s="1"/>
  <c r="KJ35" i="1"/>
  <c r="KK35" i="1"/>
  <c r="KL35" i="1"/>
  <c r="KM35" i="1"/>
  <c r="KN35" i="1"/>
  <c r="KO35" i="1"/>
  <c r="KP35" i="1"/>
  <c r="KQ35" i="1"/>
  <c r="KR35" i="1"/>
  <c r="KS35" i="1"/>
  <c r="KT35" i="1"/>
  <c r="KI38" i="1"/>
  <c r="JY38" i="1" s="1"/>
  <c r="KJ38" i="1"/>
  <c r="KK38" i="1"/>
  <c r="KL38" i="1"/>
  <c r="KM38" i="1"/>
  <c r="KN38" i="1"/>
  <c r="KO38" i="1"/>
  <c r="KP38" i="1"/>
  <c r="KQ38" i="1"/>
  <c r="KR38" i="1"/>
  <c r="KS38" i="1"/>
  <c r="KT38" i="1"/>
  <c r="KI292" i="1"/>
  <c r="JY292" i="1" s="1"/>
  <c r="KJ292" i="1"/>
  <c r="KK292" i="1"/>
  <c r="KL292" i="1"/>
  <c r="KM292" i="1"/>
  <c r="KN292" i="1"/>
  <c r="KO292" i="1"/>
  <c r="KP292" i="1"/>
  <c r="KQ292" i="1"/>
  <c r="KR292" i="1"/>
  <c r="KS292" i="1"/>
  <c r="KT292" i="1"/>
  <c r="KI48" i="1"/>
  <c r="JY48" i="1" s="1"/>
  <c r="KJ48" i="1"/>
  <c r="KK48" i="1"/>
  <c r="KL48" i="1"/>
  <c r="KM48" i="1"/>
  <c r="KN48" i="1"/>
  <c r="KO48" i="1"/>
  <c r="KP48" i="1"/>
  <c r="KQ48" i="1"/>
  <c r="KR48" i="1"/>
  <c r="KS48" i="1"/>
  <c r="KT48" i="1"/>
  <c r="KI186" i="1"/>
  <c r="JY186" i="1" s="1"/>
  <c r="KJ186" i="1"/>
  <c r="KK186" i="1"/>
  <c r="KL186" i="1"/>
  <c r="KM186" i="1"/>
  <c r="KN186" i="1"/>
  <c r="KO186" i="1"/>
  <c r="KP186" i="1"/>
  <c r="KQ186" i="1"/>
  <c r="KR186" i="1"/>
  <c r="KS186" i="1"/>
  <c r="KT186" i="1"/>
  <c r="KI327" i="1"/>
  <c r="JY327" i="1" s="1"/>
  <c r="KJ327" i="1"/>
  <c r="KK327" i="1"/>
  <c r="KL327" i="1"/>
  <c r="KM327" i="1"/>
  <c r="KN327" i="1"/>
  <c r="KO327" i="1"/>
  <c r="KP327" i="1"/>
  <c r="KQ327" i="1"/>
  <c r="KR327" i="1"/>
  <c r="KS327" i="1"/>
  <c r="KT327" i="1"/>
  <c r="KI120" i="1"/>
  <c r="JY120" i="1" s="1"/>
  <c r="KJ120" i="1"/>
  <c r="KK120" i="1"/>
  <c r="KL120" i="1"/>
  <c r="KM120" i="1"/>
  <c r="KN120" i="1"/>
  <c r="KO120" i="1"/>
  <c r="KP120" i="1"/>
  <c r="KQ120" i="1"/>
  <c r="KR120" i="1"/>
  <c r="KS120" i="1"/>
  <c r="KT120" i="1"/>
  <c r="KI207" i="1"/>
  <c r="JY207" i="1" s="1"/>
  <c r="KJ207" i="1"/>
  <c r="KK207" i="1"/>
  <c r="KL207" i="1"/>
  <c r="KM207" i="1"/>
  <c r="KN207" i="1"/>
  <c r="KO207" i="1"/>
  <c r="KP207" i="1"/>
  <c r="KQ207" i="1"/>
  <c r="KR207" i="1"/>
  <c r="KS207" i="1"/>
  <c r="KT207" i="1"/>
  <c r="KI239" i="1"/>
  <c r="JY239" i="1" s="1"/>
  <c r="KJ239" i="1"/>
  <c r="KK239" i="1"/>
  <c r="KL239" i="1"/>
  <c r="KM239" i="1"/>
  <c r="KN239" i="1"/>
  <c r="KO239" i="1"/>
  <c r="KP239" i="1"/>
  <c r="KQ239" i="1"/>
  <c r="KR239" i="1"/>
  <c r="KS239" i="1"/>
  <c r="KT239" i="1"/>
  <c r="KI31" i="1"/>
  <c r="JY31" i="1" s="1"/>
  <c r="KJ31" i="1"/>
  <c r="KK31" i="1"/>
  <c r="KL31" i="1"/>
  <c r="KM31" i="1"/>
  <c r="KN31" i="1"/>
  <c r="KO31" i="1"/>
  <c r="KP31" i="1"/>
  <c r="KQ31" i="1"/>
  <c r="KR31" i="1"/>
  <c r="KS31" i="1"/>
  <c r="KT31" i="1"/>
  <c r="KI164" i="1"/>
  <c r="JY164" i="1" s="1"/>
  <c r="KJ164" i="1"/>
  <c r="KK164" i="1"/>
  <c r="KL164" i="1"/>
  <c r="KM164" i="1"/>
  <c r="KN164" i="1"/>
  <c r="KO164" i="1"/>
  <c r="KP164" i="1"/>
  <c r="KQ164" i="1"/>
  <c r="KR164" i="1"/>
  <c r="KS164" i="1"/>
  <c r="KT164" i="1"/>
  <c r="KI57" i="1"/>
  <c r="JY57" i="1" s="1"/>
  <c r="KJ57" i="1"/>
  <c r="KK57" i="1"/>
  <c r="KL57" i="1"/>
  <c r="KM57" i="1"/>
  <c r="KN57" i="1"/>
  <c r="KO57" i="1"/>
  <c r="KP57" i="1"/>
  <c r="KQ57" i="1"/>
  <c r="KR57" i="1"/>
  <c r="KS57" i="1"/>
  <c r="KT57" i="1"/>
  <c r="KI56" i="1"/>
  <c r="JY56" i="1" s="1"/>
  <c r="KJ56" i="1"/>
  <c r="KK56" i="1"/>
  <c r="KL56" i="1"/>
  <c r="KM56" i="1"/>
  <c r="KN56" i="1"/>
  <c r="KO56" i="1"/>
  <c r="KP56" i="1"/>
  <c r="KQ56" i="1"/>
  <c r="KR56" i="1"/>
  <c r="KS56" i="1"/>
  <c r="KT56" i="1"/>
  <c r="KI7" i="1"/>
  <c r="JY7" i="1" s="1"/>
  <c r="KJ7" i="1"/>
  <c r="KK7" i="1"/>
  <c r="KL7" i="1"/>
  <c r="KM7" i="1"/>
  <c r="KN7" i="1"/>
  <c r="KO7" i="1"/>
  <c r="KP7" i="1"/>
  <c r="KQ7" i="1"/>
  <c r="KR7" i="1"/>
  <c r="KS7" i="1"/>
  <c r="KT7" i="1"/>
  <c r="KI234" i="1"/>
  <c r="JY234" i="1" s="1"/>
  <c r="KJ234" i="1"/>
  <c r="KK234" i="1"/>
  <c r="KL234" i="1"/>
  <c r="KM234" i="1"/>
  <c r="KN234" i="1"/>
  <c r="KO234" i="1"/>
  <c r="KP234" i="1"/>
  <c r="KQ234" i="1"/>
  <c r="KR234" i="1"/>
  <c r="KS234" i="1"/>
  <c r="KT234" i="1"/>
  <c r="KI293" i="1"/>
  <c r="JY293" i="1" s="1"/>
  <c r="KJ293" i="1"/>
  <c r="KK293" i="1"/>
  <c r="KL293" i="1"/>
  <c r="KM293" i="1"/>
  <c r="KN293" i="1"/>
  <c r="KO293" i="1"/>
  <c r="KP293" i="1"/>
  <c r="KQ293" i="1"/>
  <c r="KR293" i="1"/>
  <c r="KS293" i="1"/>
  <c r="KT293" i="1"/>
  <c r="KI291" i="1"/>
  <c r="JY291" i="1" s="1"/>
  <c r="KJ291" i="1"/>
  <c r="KK291" i="1"/>
  <c r="KL291" i="1"/>
  <c r="KM291" i="1"/>
  <c r="KN291" i="1"/>
  <c r="KO291" i="1"/>
  <c r="KP291" i="1"/>
  <c r="KQ291" i="1"/>
  <c r="KR291" i="1"/>
  <c r="KS291" i="1"/>
  <c r="KT291" i="1"/>
  <c r="KI20" i="1"/>
  <c r="JY20" i="1" s="1"/>
  <c r="KJ20" i="1"/>
  <c r="KK20" i="1"/>
  <c r="KL20" i="1"/>
  <c r="KM20" i="1"/>
  <c r="KN20" i="1"/>
  <c r="KO20" i="1"/>
  <c r="KP20" i="1"/>
  <c r="KQ20" i="1"/>
  <c r="KR20" i="1"/>
  <c r="KS20" i="1"/>
  <c r="KT20" i="1"/>
  <c r="KI199" i="1"/>
  <c r="JY199" i="1" s="1"/>
  <c r="KJ199" i="1"/>
  <c r="KK199" i="1"/>
  <c r="KL199" i="1"/>
  <c r="KM199" i="1"/>
  <c r="KN199" i="1"/>
  <c r="KO199" i="1"/>
  <c r="KP199" i="1"/>
  <c r="KQ199" i="1"/>
  <c r="KR199" i="1"/>
  <c r="KS199" i="1"/>
  <c r="KT199" i="1"/>
  <c r="KI218" i="1"/>
  <c r="JY218" i="1" s="1"/>
  <c r="KJ218" i="1"/>
  <c r="KK218" i="1"/>
  <c r="KL218" i="1"/>
  <c r="KM218" i="1"/>
  <c r="KN218" i="1"/>
  <c r="KO218" i="1"/>
  <c r="KP218" i="1"/>
  <c r="KQ218" i="1"/>
  <c r="KR218" i="1"/>
  <c r="KS218" i="1"/>
  <c r="KT218" i="1"/>
  <c r="KI165" i="1"/>
  <c r="JY165" i="1" s="1"/>
  <c r="KJ165" i="1"/>
  <c r="KK165" i="1"/>
  <c r="KL165" i="1"/>
  <c r="KM165" i="1"/>
  <c r="KN165" i="1"/>
  <c r="KO165" i="1"/>
  <c r="KP165" i="1"/>
  <c r="KQ165" i="1"/>
  <c r="KR165" i="1"/>
  <c r="KS165" i="1"/>
  <c r="KT165" i="1"/>
  <c r="KI231" i="1"/>
  <c r="JY231" i="1" s="1"/>
  <c r="KJ231" i="1"/>
  <c r="KK231" i="1"/>
  <c r="KL231" i="1"/>
  <c r="KM231" i="1"/>
  <c r="KN231" i="1"/>
  <c r="KO231" i="1"/>
  <c r="KP231" i="1"/>
  <c r="KQ231" i="1"/>
  <c r="KR231" i="1"/>
  <c r="KS231" i="1"/>
  <c r="KT231" i="1"/>
  <c r="KI287" i="1"/>
  <c r="JY287" i="1" s="1"/>
  <c r="KJ287" i="1"/>
  <c r="KK287" i="1"/>
  <c r="KL287" i="1"/>
  <c r="KM287" i="1"/>
  <c r="KN287" i="1"/>
  <c r="KO287" i="1"/>
  <c r="KP287" i="1"/>
  <c r="KQ287" i="1"/>
  <c r="KR287" i="1"/>
  <c r="KS287" i="1"/>
  <c r="KT287" i="1"/>
  <c r="KI5" i="1"/>
  <c r="JY5" i="1" s="1"/>
  <c r="KJ5" i="1"/>
  <c r="KK5" i="1"/>
  <c r="KL5" i="1"/>
  <c r="KM5" i="1"/>
  <c r="KN5" i="1"/>
  <c r="KO5" i="1"/>
  <c r="KP5" i="1"/>
  <c r="KQ5" i="1"/>
  <c r="KR5" i="1"/>
  <c r="KS5" i="1"/>
  <c r="KT5" i="1"/>
  <c r="KI320" i="1"/>
  <c r="JY320" i="1" s="1"/>
  <c r="KJ320" i="1"/>
  <c r="KK320" i="1"/>
  <c r="KL320" i="1"/>
  <c r="KM320" i="1"/>
  <c r="KN320" i="1"/>
  <c r="KO320" i="1"/>
  <c r="KP320" i="1"/>
  <c r="KQ320" i="1"/>
  <c r="KR320" i="1"/>
  <c r="KS320" i="1"/>
  <c r="KT320" i="1"/>
  <c r="KI24" i="1"/>
  <c r="JY24" i="1" s="1"/>
  <c r="KJ24" i="1"/>
  <c r="KK24" i="1"/>
  <c r="KL24" i="1"/>
  <c r="KM24" i="1"/>
  <c r="KN24" i="1"/>
  <c r="KO24" i="1"/>
  <c r="KP24" i="1"/>
  <c r="KQ24" i="1"/>
  <c r="KR24" i="1"/>
  <c r="KS24" i="1"/>
  <c r="KT24" i="1"/>
  <c r="KI78" i="1"/>
  <c r="JY78" i="1" s="1"/>
  <c r="KJ78" i="1"/>
  <c r="KK78" i="1"/>
  <c r="KL78" i="1"/>
  <c r="KM78" i="1"/>
  <c r="KN78" i="1"/>
  <c r="KO78" i="1"/>
  <c r="KP78" i="1"/>
  <c r="KQ78" i="1"/>
  <c r="KR78" i="1"/>
  <c r="KS78" i="1"/>
  <c r="KT78" i="1"/>
  <c r="JH241" i="1"/>
  <c r="JI241" i="1"/>
  <c r="JJ241" i="1"/>
  <c r="JK241" i="1"/>
  <c r="JL241" i="1"/>
  <c r="JM241" i="1"/>
  <c r="JN241" i="1"/>
  <c r="JO241" i="1"/>
  <c r="JP241" i="1"/>
  <c r="JQ241" i="1"/>
  <c r="JR241" i="1"/>
  <c r="JS241" i="1"/>
  <c r="JT241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H290" i="1"/>
  <c r="JI290" i="1"/>
  <c r="JJ290" i="1"/>
  <c r="JK290" i="1"/>
  <c r="JL290" i="1"/>
  <c r="JM290" i="1"/>
  <c r="JN290" i="1"/>
  <c r="JO290" i="1"/>
  <c r="JP290" i="1"/>
  <c r="JQ290" i="1"/>
  <c r="JR290" i="1"/>
  <c r="JS290" i="1"/>
  <c r="JT290" i="1"/>
  <c r="JH306" i="1"/>
  <c r="JI306" i="1"/>
  <c r="JJ306" i="1"/>
  <c r="JK306" i="1"/>
  <c r="JL306" i="1"/>
  <c r="JM306" i="1"/>
  <c r="JN306" i="1"/>
  <c r="JO306" i="1"/>
  <c r="JP306" i="1"/>
  <c r="JQ306" i="1"/>
  <c r="JR306" i="1"/>
  <c r="JS306" i="1"/>
  <c r="JT306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H252" i="1"/>
  <c r="JI252" i="1"/>
  <c r="JJ252" i="1"/>
  <c r="JK252" i="1"/>
  <c r="JL252" i="1"/>
  <c r="JM252" i="1"/>
  <c r="JN252" i="1"/>
  <c r="JO252" i="1"/>
  <c r="JP252" i="1"/>
  <c r="JQ252" i="1"/>
  <c r="JR252" i="1"/>
  <c r="JS252" i="1"/>
  <c r="JT252" i="1"/>
  <c r="JH322" i="1"/>
  <c r="JI322" i="1"/>
  <c r="JJ322" i="1"/>
  <c r="JK322" i="1"/>
  <c r="JL322" i="1"/>
  <c r="JM322" i="1"/>
  <c r="JN322" i="1"/>
  <c r="JO322" i="1"/>
  <c r="JP322" i="1"/>
  <c r="JQ322" i="1"/>
  <c r="JR322" i="1"/>
  <c r="JS322" i="1"/>
  <c r="JT322" i="1"/>
  <c r="JH325" i="1"/>
  <c r="JI325" i="1"/>
  <c r="JJ325" i="1"/>
  <c r="JK325" i="1"/>
  <c r="JL325" i="1"/>
  <c r="JM325" i="1"/>
  <c r="JN325" i="1"/>
  <c r="JO325" i="1"/>
  <c r="JP325" i="1"/>
  <c r="JQ325" i="1"/>
  <c r="JR325" i="1"/>
  <c r="JS325" i="1"/>
  <c r="JT325" i="1"/>
  <c r="JH326" i="1"/>
  <c r="JI326" i="1"/>
  <c r="JJ326" i="1"/>
  <c r="JK326" i="1"/>
  <c r="JL326" i="1"/>
  <c r="JM326" i="1"/>
  <c r="JN326" i="1"/>
  <c r="JO326" i="1"/>
  <c r="JP326" i="1"/>
  <c r="JQ326" i="1"/>
  <c r="JR326" i="1"/>
  <c r="JS326" i="1"/>
  <c r="JT326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H171" i="1"/>
  <c r="JI171" i="1"/>
  <c r="JJ171" i="1"/>
  <c r="JK171" i="1"/>
  <c r="JL171" i="1"/>
  <c r="JM171" i="1"/>
  <c r="JN171" i="1"/>
  <c r="JO171" i="1"/>
  <c r="JP171" i="1"/>
  <c r="JQ171" i="1"/>
  <c r="JR171" i="1"/>
  <c r="JS171" i="1"/>
  <c r="JT171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H152" i="1"/>
  <c r="JI152" i="1"/>
  <c r="JJ152" i="1"/>
  <c r="JK152" i="1"/>
  <c r="JL152" i="1"/>
  <c r="JM152" i="1"/>
  <c r="JN152" i="1"/>
  <c r="JO152" i="1"/>
  <c r="JP152" i="1"/>
  <c r="JQ152" i="1"/>
  <c r="JR152" i="1"/>
  <c r="JS152" i="1"/>
  <c r="JT152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H308" i="1"/>
  <c r="JI308" i="1"/>
  <c r="JJ308" i="1"/>
  <c r="JK308" i="1"/>
  <c r="JL308" i="1"/>
  <c r="JM308" i="1"/>
  <c r="JN308" i="1"/>
  <c r="JO308" i="1"/>
  <c r="JP308" i="1"/>
  <c r="JQ308" i="1"/>
  <c r="JR308" i="1"/>
  <c r="JS308" i="1"/>
  <c r="JT308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H267" i="1"/>
  <c r="JI267" i="1"/>
  <c r="JJ267" i="1"/>
  <c r="JK267" i="1"/>
  <c r="JL267" i="1"/>
  <c r="JM267" i="1"/>
  <c r="JN267" i="1"/>
  <c r="JO267" i="1"/>
  <c r="JP267" i="1"/>
  <c r="JQ267" i="1"/>
  <c r="JR267" i="1"/>
  <c r="JS267" i="1"/>
  <c r="JT267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H129" i="1"/>
  <c r="JI129" i="1"/>
  <c r="JJ129" i="1"/>
  <c r="JK129" i="1"/>
  <c r="JL129" i="1"/>
  <c r="JM129" i="1"/>
  <c r="JN129" i="1"/>
  <c r="JO129" i="1"/>
  <c r="JP129" i="1"/>
  <c r="JQ129" i="1"/>
  <c r="JR129" i="1"/>
  <c r="JS129" i="1"/>
  <c r="JT129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H251" i="1"/>
  <c r="JI251" i="1"/>
  <c r="JJ251" i="1"/>
  <c r="JK251" i="1"/>
  <c r="JL251" i="1"/>
  <c r="JM251" i="1"/>
  <c r="JN251" i="1"/>
  <c r="JO251" i="1"/>
  <c r="JP251" i="1"/>
  <c r="JQ251" i="1"/>
  <c r="JR251" i="1"/>
  <c r="JS251" i="1"/>
  <c r="JT251" i="1"/>
  <c r="JH270" i="1"/>
  <c r="JI270" i="1"/>
  <c r="JJ270" i="1"/>
  <c r="JK270" i="1"/>
  <c r="JL270" i="1"/>
  <c r="JM270" i="1"/>
  <c r="JN270" i="1"/>
  <c r="JO270" i="1"/>
  <c r="JP270" i="1"/>
  <c r="JQ270" i="1"/>
  <c r="JR270" i="1"/>
  <c r="JS270" i="1"/>
  <c r="JT270" i="1"/>
  <c r="JH139" i="1"/>
  <c r="JI139" i="1"/>
  <c r="JJ139" i="1"/>
  <c r="JK139" i="1"/>
  <c r="JL139" i="1"/>
  <c r="JM139" i="1"/>
  <c r="JN139" i="1"/>
  <c r="JO139" i="1"/>
  <c r="JP139" i="1"/>
  <c r="JQ139" i="1"/>
  <c r="JR139" i="1"/>
  <c r="JS139" i="1"/>
  <c r="JT139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H318" i="1"/>
  <c r="JI318" i="1"/>
  <c r="JJ318" i="1"/>
  <c r="JK318" i="1"/>
  <c r="JL318" i="1"/>
  <c r="JM318" i="1"/>
  <c r="JN318" i="1"/>
  <c r="JO318" i="1"/>
  <c r="JP318" i="1"/>
  <c r="JQ318" i="1"/>
  <c r="JR318" i="1"/>
  <c r="JS318" i="1"/>
  <c r="JT318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H273" i="1"/>
  <c r="JI273" i="1"/>
  <c r="JJ273" i="1"/>
  <c r="JK273" i="1"/>
  <c r="JL273" i="1"/>
  <c r="JM273" i="1"/>
  <c r="JN273" i="1"/>
  <c r="JO273" i="1"/>
  <c r="JP273" i="1"/>
  <c r="JQ273" i="1"/>
  <c r="JR273" i="1"/>
  <c r="JS273" i="1"/>
  <c r="JT273" i="1"/>
  <c r="JH268" i="1"/>
  <c r="JI268" i="1"/>
  <c r="JJ268" i="1"/>
  <c r="JK268" i="1"/>
  <c r="JL268" i="1"/>
  <c r="JM268" i="1"/>
  <c r="JN268" i="1"/>
  <c r="JO268" i="1"/>
  <c r="JP268" i="1"/>
  <c r="JQ268" i="1"/>
  <c r="JR268" i="1"/>
  <c r="JS268" i="1"/>
  <c r="JT268" i="1"/>
  <c r="JH295" i="1"/>
  <c r="JI295" i="1"/>
  <c r="JJ295" i="1"/>
  <c r="JK295" i="1"/>
  <c r="JL295" i="1"/>
  <c r="JM295" i="1"/>
  <c r="JN295" i="1"/>
  <c r="JO295" i="1"/>
  <c r="JP295" i="1"/>
  <c r="JQ295" i="1"/>
  <c r="JR295" i="1"/>
  <c r="JS295" i="1"/>
  <c r="JT295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H127" i="1"/>
  <c r="JI127" i="1"/>
  <c r="JJ127" i="1"/>
  <c r="JK127" i="1"/>
  <c r="JL127" i="1"/>
  <c r="JM127" i="1"/>
  <c r="JN127" i="1"/>
  <c r="JO127" i="1"/>
  <c r="JP127" i="1"/>
  <c r="JQ127" i="1"/>
  <c r="JR127" i="1"/>
  <c r="JS127" i="1"/>
  <c r="JT127" i="1"/>
  <c r="JH228" i="1"/>
  <c r="JI228" i="1"/>
  <c r="JJ228" i="1"/>
  <c r="JK228" i="1"/>
  <c r="JL228" i="1"/>
  <c r="JM228" i="1"/>
  <c r="JN228" i="1"/>
  <c r="JO228" i="1"/>
  <c r="JP228" i="1"/>
  <c r="JQ228" i="1"/>
  <c r="JR228" i="1"/>
  <c r="JS228" i="1"/>
  <c r="JT228" i="1"/>
  <c r="JH230" i="1"/>
  <c r="JI230" i="1"/>
  <c r="JJ230" i="1"/>
  <c r="JK230" i="1"/>
  <c r="JL230" i="1"/>
  <c r="JM230" i="1"/>
  <c r="JN230" i="1"/>
  <c r="JO230" i="1"/>
  <c r="JP230" i="1"/>
  <c r="JQ230" i="1"/>
  <c r="JR230" i="1"/>
  <c r="JS230" i="1"/>
  <c r="JT230" i="1"/>
  <c r="JH319" i="1"/>
  <c r="JI319" i="1"/>
  <c r="JJ319" i="1"/>
  <c r="JK319" i="1"/>
  <c r="JL319" i="1"/>
  <c r="JM319" i="1"/>
  <c r="JN319" i="1"/>
  <c r="JO319" i="1"/>
  <c r="JP319" i="1"/>
  <c r="JQ319" i="1"/>
  <c r="JR319" i="1"/>
  <c r="JS319" i="1"/>
  <c r="JT319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H247" i="1"/>
  <c r="JI247" i="1"/>
  <c r="JJ247" i="1"/>
  <c r="JK247" i="1"/>
  <c r="JL247" i="1"/>
  <c r="JM247" i="1"/>
  <c r="JN247" i="1"/>
  <c r="JO247" i="1"/>
  <c r="JP247" i="1"/>
  <c r="JQ247" i="1"/>
  <c r="JR247" i="1"/>
  <c r="JS247" i="1"/>
  <c r="JT247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H226" i="1"/>
  <c r="JI226" i="1"/>
  <c r="JJ226" i="1"/>
  <c r="JK226" i="1"/>
  <c r="JL226" i="1"/>
  <c r="JM226" i="1"/>
  <c r="JN226" i="1"/>
  <c r="JO226" i="1"/>
  <c r="JP226" i="1"/>
  <c r="JQ226" i="1"/>
  <c r="JR226" i="1"/>
  <c r="JS226" i="1"/>
  <c r="JT226" i="1"/>
  <c r="JH244" i="1"/>
  <c r="JI244" i="1"/>
  <c r="JJ244" i="1"/>
  <c r="JK244" i="1"/>
  <c r="JL244" i="1"/>
  <c r="JM244" i="1"/>
  <c r="JN244" i="1"/>
  <c r="JO244" i="1"/>
  <c r="JP244" i="1"/>
  <c r="JQ244" i="1"/>
  <c r="JR244" i="1"/>
  <c r="JS244" i="1"/>
  <c r="JT244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H237" i="1"/>
  <c r="JI237" i="1"/>
  <c r="JJ237" i="1"/>
  <c r="JK237" i="1"/>
  <c r="JL237" i="1"/>
  <c r="JM237" i="1"/>
  <c r="JN237" i="1"/>
  <c r="JO237" i="1"/>
  <c r="JP237" i="1"/>
  <c r="JQ237" i="1"/>
  <c r="JR237" i="1"/>
  <c r="JS237" i="1"/>
  <c r="JT237" i="1"/>
  <c r="JH238" i="1"/>
  <c r="JI238" i="1"/>
  <c r="JJ238" i="1"/>
  <c r="JK238" i="1"/>
  <c r="JL238" i="1"/>
  <c r="JM238" i="1"/>
  <c r="JN238" i="1"/>
  <c r="JO238" i="1"/>
  <c r="JP238" i="1"/>
  <c r="JQ238" i="1"/>
  <c r="JR238" i="1"/>
  <c r="JS238" i="1"/>
  <c r="JT238" i="1"/>
  <c r="JH285" i="1"/>
  <c r="JI285" i="1"/>
  <c r="JJ285" i="1"/>
  <c r="JK285" i="1"/>
  <c r="JL285" i="1"/>
  <c r="JM285" i="1"/>
  <c r="JN285" i="1"/>
  <c r="JO285" i="1"/>
  <c r="JP285" i="1"/>
  <c r="JQ285" i="1"/>
  <c r="JR285" i="1"/>
  <c r="JS285" i="1"/>
  <c r="JT285" i="1"/>
  <c r="JH190" i="1"/>
  <c r="JI190" i="1"/>
  <c r="JJ190" i="1"/>
  <c r="JK190" i="1"/>
  <c r="JL190" i="1"/>
  <c r="JM190" i="1"/>
  <c r="JN190" i="1"/>
  <c r="JO190" i="1"/>
  <c r="JP190" i="1"/>
  <c r="JQ190" i="1"/>
  <c r="JR190" i="1"/>
  <c r="JS190" i="1"/>
  <c r="JT190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H279" i="1"/>
  <c r="JI279" i="1"/>
  <c r="JJ279" i="1"/>
  <c r="JK279" i="1"/>
  <c r="JL279" i="1"/>
  <c r="JM279" i="1"/>
  <c r="JN279" i="1"/>
  <c r="JO279" i="1"/>
  <c r="JP279" i="1"/>
  <c r="JQ279" i="1"/>
  <c r="JR279" i="1"/>
  <c r="JS279" i="1"/>
  <c r="JT279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H233" i="1"/>
  <c r="JI233" i="1"/>
  <c r="JJ233" i="1"/>
  <c r="JK233" i="1"/>
  <c r="JL233" i="1"/>
  <c r="JM233" i="1"/>
  <c r="JN233" i="1"/>
  <c r="JO233" i="1"/>
  <c r="JP233" i="1"/>
  <c r="JQ233" i="1"/>
  <c r="JR233" i="1"/>
  <c r="JS233" i="1"/>
  <c r="JT23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H180" i="1"/>
  <c r="JI180" i="1"/>
  <c r="JJ180" i="1"/>
  <c r="JK180" i="1"/>
  <c r="JL180" i="1"/>
  <c r="JM180" i="1"/>
  <c r="JN180" i="1"/>
  <c r="JO180" i="1"/>
  <c r="JP180" i="1"/>
  <c r="JQ180" i="1"/>
  <c r="JR180" i="1"/>
  <c r="JS180" i="1"/>
  <c r="JT180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H282" i="1"/>
  <c r="JI282" i="1"/>
  <c r="JJ282" i="1"/>
  <c r="JK282" i="1"/>
  <c r="JL282" i="1"/>
  <c r="JM282" i="1"/>
  <c r="JN282" i="1"/>
  <c r="JO282" i="1"/>
  <c r="JP282" i="1"/>
  <c r="JQ282" i="1"/>
  <c r="JR282" i="1"/>
  <c r="JS282" i="1"/>
  <c r="JT282" i="1"/>
  <c r="JH283" i="1"/>
  <c r="JI283" i="1"/>
  <c r="JJ283" i="1"/>
  <c r="JK283" i="1"/>
  <c r="JL283" i="1"/>
  <c r="JM283" i="1"/>
  <c r="JN283" i="1"/>
  <c r="JO283" i="1"/>
  <c r="JP283" i="1"/>
  <c r="JQ283" i="1"/>
  <c r="JR283" i="1"/>
  <c r="JS283" i="1"/>
  <c r="JT283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H235" i="1"/>
  <c r="JI235" i="1"/>
  <c r="JJ235" i="1"/>
  <c r="JK235" i="1"/>
  <c r="JL235" i="1"/>
  <c r="JM235" i="1"/>
  <c r="JN235" i="1"/>
  <c r="JO235" i="1"/>
  <c r="JP235" i="1"/>
  <c r="JQ235" i="1"/>
  <c r="JR235" i="1"/>
  <c r="JS235" i="1"/>
  <c r="JT235" i="1"/>
  <c r="JH315" i="1"/>
  <c r="JI315" i="1"/>
  <c r="JJ315" i="1"/>
  <c r="JK315" i="1"/>
  <c r="JL315" i="1"/>
  <c r="JM315" i="1"/>
  <c r="JN315" i="1"/>
  <c r="JO315" i="1"/>
  <c r="JP315" i="1"/>
  <c r="JQ315" i="1"/>
  <c r="JR315" i="1"/>
  <c r="JS315" i="1"/>
  <c r="JT315" i="1"/>
  <c r="JH198" i="1"/>
  <c r="JI198" i="1"/>
  <c r="JJ198" i="1"/>
  <c r="JK198" i="1"/>
  <c r="JL198" i="1"/>
  <c r="JM198" i="1"/>
  <c r="JN198" i="1"/>
  <c r="JO198" i="1"/>
  <c r="JP198" i="1"/>
  <c r="JQ198" i="1"/>
  <c r="JR198" i="1"/>
  <c r="JS198" i="1"/>
  <c r="JT198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H185" i="1"/>
  <c r="JI185" i="1"/>
  <c r="JJ185" i="1"/>
  <c r="JK185" i="1"/>
  <c r="JL185" i="1"/>
  <c r="JM185" i="1"/>
  <c r="JN185" i="1"/>
  <c r="JO185" i="1"/>
  <c r="JP185" i="1"/>
  <c r="JQ185" i="1"/>
  <c r="JR185" i="1"/>
  <c r="JS185" i="1"/>
  <c r="JT185" i="1"/>
  <c r="JH264" i="1"/>
  <c r="JI264" i="1"/>
  <c r="JJ264" i="1"/>
  <c r="JK264" i="1"/>
  <c r="JL264" i="1"/>
  <c r="JM264" i="1"/>
  <c r="JN264" i="1"/>
  <c r="JO264" i="1"/>
  <c r="JP264" i="1"/>
  <c r="JQ264" i="1"/>
  <c r="JR264" i="1"/>
  <c r="JS264" i="1"/>
  <c r="JT264" i="1"/>
  <c r="JH134" i="1"/>
  <c r="JI134" i="1"/>
  <c r="JJ134" i="1"/>
  <c r="JK134" i="1"/>
  <c r="JL134" i="1"/>
  <c r="JM134" i="1"/>
  <c r="JN134" i="1"/>
  <c r="JO134" i="1"/>
  <c r="JP134" i="1"/>
  <c r="JQ134" i="1"/>
  <c r="JR134" i="1"/>
  <c r="JS134" i="1"/>
  <c r="JT134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H311" i="1"/>
  <c r="JI311" i="1"/>
  <c r="JJ311" i="1"/>
  <c r="JK311" i="1"/>
  <c r="JL311" i="1"/>
  <c r="JM311" i="1"/>
  <c r="JN311" i="1"/>
  <c r="JO311" i="1"/>
  <c r="JP311" i="1"/>
  <c r="JQ311" i="1"/>
  <c r="JR311" i="1"/>
  <c r="JS311" i="1"/>
  <c r="JT311" i="1"/>
  <c r="JH269" i="1"/>
  <c r="JI269" i="1"/>
  <c r="JJ269" i="1"/>
  <c r="JK269" i="1"/>
  <c r="JL269" i="1"/>
  <c r="JM269" i="1"/>
  <c r="JN269" i="1"/>
  <c r="JO269" i="1"/>
  <c r="JP269" i="1"/>
  <c r="JQ269" i="1"/>
  <c r="JR269" i="1"/>
  <c r="JS269" i="1"/>
  <c r="JT269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H305" i="1"/>
  <c r="JI305" i="1"/>
  <c r="JJ305" i="1"/>
  <c r="JK305" i="1"/>
  <c r="JL305" i="1"/>
  <c r="JM305" i="1"/>
  <c r="JN305" i="1"/>
  <c r="JO305" i="1"/>
  <c r="JP305" i="1"/>
  <c r="JQ305" i="1"/>
  <c r="JR305" i="1"/>
  <c r="JS305" i="1"/>
  <c r="JT305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H153" i="1"/>
  <c r="JI153" i="1"/>
  <c r="JJ153" i="1"/>
  <c r="JK153" i="1"/>
  <c r="JL153" i="1"/>
  <c r="JM153" i="1"/>
  <c r="JN153" i="1"/>
  <c r="JO153" i="1"/>
  <c r="JP153" i="1"/>
  <c r="JQ153" i="1"/>
  <c r="JR153" i="1"/>
  <c r="JS153" i="1"/>
  <c r="JT153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H182" i="1"/>
  <c r="JI182" i="1"/>
  <c r="JJ182" i="1"/>
  <c r="JK182" i="1"/>
  <c r="JL182" i="1"/>
  <c r="JM182" i="1"/>
  <c r="JN182" i="1"/>
  <c r="JO182" i="1"/>
  <c r="JP182" i="1"/>
  <c r="JQ182" i="1"/>
  <c r="JR182" i="1"/>
  <c r="JS182" i="1"/>
  <c r="JT182" i="1"/>
  <c r="JH328" i="1"/>
  <c r="JI328" i="1"/>
  <c r="JJ328" i="1"/>
  <c r="JK328" i="1"/>
  <c r="JL328" i="1"/>
  <c r="JM328" i="1"/>
  <c r="JN328" i="1"/>
  <c r="JO328" i="1"/>
  <c r="JP328" i="1"/>
  <c r="JQ328" i="1"/>
  <c r="JR328" i="1"/>
  <c r="JS328" i="1"/>
  <c r="JT328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H257" i="1"/>
  <c r="JI257" i="1"/>
  <c r="JJ257" i="1"/>
  <c r="JK257" i="1"/>
  <c r="JL257" i="1"/>
  <c r="JM257" i="1"/>
  <c r="JN257" i="1"/>
  <c r="JO257" i="1"/>
  <c r="JP257" i="1"/>
  <c r="JQ257" i="1"/>
  <c r="JR257" i="1"/>
  <c r="JS257" i="1"/>
  <c r="JT257" i="1"/>
  <c r="JH132" i="1"/>
  <c r="JI132" i="1"/>
  <c r="JJ132" i="1"/>
  <c r="JK132" i="1"/>
  <c r="JL132" i="1"/>
  <c r="JM132" i="1"/>
  <c r="JN132" i="1"/>
  <c r="JO132" i="1"/>
  <c r="JP132" i="1"/>
  <c r="JQ132" i="1"/>
  <c r="JR132" i="1"/>
  <c r="JS132" i="1"/>
  <c r="JT132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H258" i="1"/>
  <c r="JI258" i="1"/>
  <c r="JJ258" i="1"/>
  <c r="JK258" i="1"/>
  <c r="JL258" i="1"/>
  <c r="JM258" i="1"/>
  <c r="JN258" i="1"/>
  <c r="JO258" i="1"/>
  <c r="JP258" i="1"/>
  <c r="JQ258" i="1"/>
  <c r="JR258" i="1"/>
  <c r="JS258" i="1"/>
  <c r="JT258" i="1"/>
  <c r="JH271" i="1"/>
  <c r="JI271" i="1"/>
  <c r="JJ271" i="1"/>
  <c r="JK271" i="1"/>
  <c r="JQ271" i="1"/>
  <c r="JR271" i="1"/>
  <c r="JS271" i="1"/>
  <c r="JT271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H188" i="1"/>
  <c r="JI188" i="1"/>
  <c r="JJ188" i="1"/>
  <c r="JK188" i="1"/>
  <c r="JL188" i="1"/>
  <c r="JM188" i="1"/>
  <c r="JN188" i="1"/>
  <c r="JO188" i="1"/>
  <c r="JP188" i="1"/>
  <c r="JQ188" i="1"/>
  <c r="JR188" i="1"/>
  <c r="JS188" i="1"/>
  <c r="JT188" i="1"/>
  <c r="JH175" i="1"/>
  <c r="JI175" i="1"/>
  <c r="JJ175" i="1"/>
  <c r="JK175" i="1"/>
  <c r="JL175" i="1"/>
  <c r="JM175" i="1"/>
  <c r="JN175" i="1"/>
  <c r="JO175" i="1"/>
  <c r="JP175" i="1"/>
  <c r="JQ175" i="1"/>
  <c r="JR175" i="1"/>
  <c r="JS175" i="1"/>
  <c r="JT175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H229" i="1"/>
  <c r="JI229" i="1"/>
  <c r="JJ229" i="1"/>
  <c r="JK229" i="1"/>
  <c r="JL229" i="1"/>
  <c r="JM229" i="1"/>
  <c r="JN229" i="1"/>
  <c r="JO229" i="1"/>
  <c r="JP229" i="1"/>
  <c r="JQ229" i="1"/>
  <c r="JR229" i="1"/>
  <c r="JS229" i="1"/>
  <c r="JT229" i="1"/>
  <c r="JH262" i="1"/>
  <c r="JI262" i="1"/>
  <c r="JJ262" i="1"/>
  <c r="JK262" i="1"/>
  <c r="JL262" i="1"/>
  <c r="JM262" i="1"/>
  <c r="JN262" i="1"/>
  <c r="JO262" i="1"/>
  <c r="JP262" i="1"/>
  <c r="JQ262" i="1"/>
  <c r="JR262" i="1"/>
  <c r="JS262" i="1"/>
  <c r="JT262" i="1"/>
  <c r="JH242" i="1"/>
  <c r="JI242" i="1"/>
  <c r="JJ242" i="1"/>
  <c r="JK242" i="1"/>
  <c r="JL242" i="1"/>
  <c r="JM242" i="1"/>
  <c r="JN242" i="1"/>
  <c r="JO242" i="1"/>
  <c r="JP242" i="1"/>
  <c r="JQ242" i="1"/>
  <c r="JR242" i="1"/>
  <c r="JS242" i="1"/>
  <c r="JT242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H317" i="1"/>
  <c r="JI317" i="1"/>
  <c r="JJ317" i="1"/>
  <c r="JK317" i="1"/>
  <c r="JL317" i="1"/>
  <c r="JM317" i="1"/>
  <c r="JN317" i="1"/>
  <c r="JO317" i="1"/>
  <c r="JP317" i="1"/>
  <c r="JQ317" i="1"/>
  <c r="JR317" i="1"/>
  <c r="JS317" i="1"/>
  <c r="JT317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H140" i="1"/>
  <c r="JI140" i="1"/>
  <c r="JJ140" i="1"/>
  <c r="JK140" i="1"/>
  <c r="JL140" i="1"/>
  <c r="JM140" i="1"/>
  <c r="JN140" i="1"/>
  <c r="JO140" i="1"/>
  <c r="JP140" i="1"/>
  <c r="JQ140" i="1"/>
  <c r="JR140" i="1"/>
  <c r="JS140" i="1"/>
  <c r="JT140" i="1"/>
  <c r="JH280" i="1"/>
  <c r="JI280" i="1"/>
  <c r="JJ280" i="1"/>
  <c r="JK280" i="1"/>
  <c r="JL280" i="1"/>
  <c r="JM280" i="1"/>
  <c r="JN280" i="1"/>
  <c r="JO280" i="1"/>
  <c r="JP280" i="1"/>
  <c r="JQ280" i="1"/>
  <c r="JR280" i="1"/>
  <c r="JS280" i="1"/>
  <c r="JT280" i="1"/>
  <c r="JH307" i="1"/>
  <c r="JI307" i="1"/>
  <c r="JJ307" i="1"/>
  <c r="JK307" i="1"/>
  <c r="JL307" i="1"/>
  <c r="JM307" i="1"/>
  <c r="JN307" i="1"/>
  <c r="JO307" i="1"/>
  <c r="JP307" i="1"/>
  <c r="JQ307" i="1"/>
  <c r="JR307" i="1"/>
  <c r="JS307" i="1"/>
  <c r="JT307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H303" i="1"/>
  <c r="JI303" i="1"/>
  <c r="JJ303" i="1"/>
  <c r="JK303" i="1"/>
  <c r="JL303" i="1"/>
  <c r="JM303" i="1"/>
  <c r="JN303" i="1"/>
  <c r="JO303" i="1"/>
  <c r="JP303" i="1"/>
  <c r="JQ303" i="1"/>
  <c r="JR303" i="1"/>
  <c r="JS303" i="1"/>
  <c r="JT303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H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H261" i="1"/>
  <c r="JI261" i="1"/>
  <c r="JJ261" i="1"/>
  <c r="JK261" i="1"/>
  <c r="JL261" i="1"/>
  <c r="JM261" i="1"/>
  <c r="JN261" i="1"/>
  <c r="JO261" i="1"/>
  <c r="JP261" i="1"/>
  <c r="JQ261" i="1"/>
  <c r="JR261" i="1"/>
  <c r="JS261" i="1"/>
  <c r="JT261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H281" i="1"/>
  <c r="JI281" i="1"/>
  <c r="JJ281" i="1"/>
  <c r="JK281" i="1"/>
  <c r="JL281" i="1"/>
  <c r="JM281" i="1"/>
  <c r="JN281" i="1"/>
  <c r="JO281" i="1"/>
  <c r="JP281" i="1"/>
  <c r="JQ281" i="1"/>
  <c r="JR281" i="1"/>
  <c r="JS281" i="1"/>
  <c r="JT281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H150" i="1"/>
  <c r="JI150" i="1"/>
  <c r="JJ150" i="1"/>
  <c r="JK150" i="1"/>
  <c r="JL150" i="1"/>
  <c r="JM150" i="1"/>
  <c r="JN150" i="1"/>
  <c r="JO150" i="1"/>
  <c r="JP150" i="1"/>
  <c r="JQ150" i="1"/>
  <c r="JR150" i="1"/>
  <c r="JS150" i="1"/>
  <c r="JT150" i="1"/>
  <c r="JH288" i="1"/>
  <c r="JI288" i="1"/>
  <c r="JJ288" i="1"/>
  <c r="JK288" i="1"/>
  <c r="JL288" i="1"/>
  <c r="JM288" i="1"/>
  <c r="JN288" i="1"/>
  <c r="JO288" i="1"/>
  <c r="JP288" i="1"/>
  <c r="JQ288" i="1"/>
  <c r="JR288" i="1"/>
  <c r="JS288" i="1"/>
  <c r="JT288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H253" i="1"/>
  <c r="JI253" i="1"/>
  <c r="JJ253" i="1"/>
  <c r="JK253" i="1"/>
  <c r="JL253" i="1"/>
  <c r="JM253" i="1"/>
  <c r="JN253" i="1"/>
  <c r="JO253" i="1"/>
  <c r="JP253" i="1"/>
  <c r="JQ253" i="1"/>
  <c r="JR253" i="1"/>
  <c r="JS253" i="1"/>
  <c r="JT253" i="1"/>
  <c r="JH275" i="1"/>
  <c r="JI275" i="1"/>
  <c r="JJ275" i="1"/>
  <c r="JK275" i="1"/>
  <c r="JL275" i="1"/>
  <c r="JM275" i="1"/>
  <c r="JN275" i="1"/>
  <c r="JO275" i="1"/>
  <c r="JP275" i="1"/>
  <c r="JQ275" i="1"/>
  <c r="JR275" i="1"/>
  <c r="JS275" i="1"/>
  <c r="JT275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H201" i="1"/>
  <c r="JI201" i="1"/>
  <c r="JJ201" i="1"/>
  <c r="JK201" i="1"/>
  <c r="JL201" i="1"/>
  <c r="JM201" i="1"/>
  <c r="JN201" i="1"/>
  <c r="JO201" i="1"/>
  <c r="JP201" i="1"/>
  <c r="JQ201" i="1"/>
  <c r="JR201" i="1"/>
  <c r="JS201" i="1"/>
  <c r="JT201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H274" i="1"/>
  <c r="JI274" i="1"/>
  <c r="JJ274" i="1"/>
  <c r="JK274" i="1"/>
  <c r="JL274" i="1"/>
  <c r="JM274" i="1"/>
  <c r="JN274" i="1"/>
  <c r="JO274" i="1"/>
  <c r="JP274" i="1"/>
  <c r="JQ274" i="1"/>
  <c r="JR274" i="1"/>
  <c r="JS274" i="1"/>
  <c r="JT274" i="1"/>
  <c r="JH289" i="1"/>
  <c r="JI289" i="1"/>
  <c r="JJ289" i="1"/>
  <c r="JK289" i="1"/>
  <c r="JL289" i="1"/>
  <c r="JM289" i="1"/>
  <c r="JN289" i="1"/>
  <c r="JO289" i="1"/>
  <c r="JP289" i="1"/>
  <c r="JQ289" i="1"/>
  <c r="JR289" i="1"/>
  <c r="JS289" i="1"/>
  <c r="JT289" i="1"/>
  <c r="JH294" i="1"/>
  <c r="JI294" i="1"/>
  <c r="JJ294" i="1"/>
  <c r="JK294" i="1"/>
  <c r="JL294" i="1"/>
  <c r="JM294" i="1"/>
  <c r="JN294" i="1"/>
  <c r="JO294" i="1"/>
  <c r="JP294" i="1"/>
  <c r="JQ294" i="1"/>
  <c r="JR294" i="1"/>
  <c r="JS294" i="1"/>
  <c r="JT294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H284" i="1"/>
  <c r="JI284" i="1"/>
  <c r="JJ284" i="1"/>
  <c r="JK284" i="1"/>
  <c r="JL284" i="1"/>
  <c r="JM284" i="1"/>
  <c r="JN284" i="1"/>
  <c r="JO284" i="1"/>
  <c r="JP284" i="1"/>
  <c r="JQ284" i="1"/>
  <c r="JR284" i="1"/>
  <c r="JS284" i="1"/>
  <c r="JT284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H321" i="1"/>
  <c r="JI321" i="1"/>
  <c r="JJ321" i="1"/>
  <c r="JK321" i="1"/>
  <c r="JL321" i="1"/>
  <c r="JM321" i="1"/>
  <c r="JN321" i="1"/>
  <c r="JO321" i="1"/>
  <c r="JP321" i="1"/>
  <c r="JQ321" i="1"/>
  <c r="JR321" i="1"/>
  <c r="JS321" i="1"/>
  <c r="JT321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H196" i="1"/>
  <c r="JI196" i="1"/>
  <c r="JJ196" i="1"/>
  <c r="JK196" i="1"/>
  <c r="JL196" i="1"/>
  <c r="JM196" i="1"/>
  <c r="JN196" i="1"/>
  <c r="JO196" i="1"/>
  <c r="JP196" i="1"/>
  <c r="JQ196" i="1"/>
  <c r="JR196" i="1"/>
  <c r="JS196" i="1"/>
  <c r="JT196" i="1"/>
  <c r="JH296" i="1"/>
  <c r="JI296" i="1"/>
  <c r="JJ296" i="1"/>
  <c r="JK296" i="1"/>
  <c r="JL296" i="1"/>
  <c r="JM296" i="1"/>
  <c r="JN296" i="1"/>
  <c r="JO296" i="1"/>
  <c r="JP296" i="1"/>
  <c r="JQ296" i="1"/>
  <c r="JR296" i="1"/>
  <c r="JS296" i="1"/>
  <c r="JT296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H286" i="1"/>
  <c r="JI286" i="1"/>
  <c r="JJ286" i="1"/>
  <c r="JK286" i="1"/>
  <c r="JL286" i="1"/>
  <c r="JM286" i="1"/>
  <c r="JN286" i="1"/>
  <c r="JO286" i="1"/>
  <c r="JP286" i="1"/>
  <c r="JQ286" i="1"/>
  <c r="JR286" i="1"/>
  <c r="JS286" i="1"/>
  <c r="JT286" i="1"/>
  <c r="JH304" i="1"/>
  <c r="JI304" i="1"/>
  <c r="JJ304" i="1"/>
  <c r="JK304" i="1"/>
  <c r="JL304" i="1"/>
  <c r="JM304" i="1"/>
  <c r="JN304" i="1"/>
  <c r="JO304" i="1"/>
  <c r="JP304" i="1"/>
  <c r="JQ304" i="1"/>
  <c r="JR304" i="1"/>
  <c r="JS304" i="1"/>
  <c r="JT304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H310" i="1"/>
  <c r="JI310" i="1"/>
  <c r="JJ310" i="1"/>
  <c r="JK310" i="1"/>
  <c r="JL310" i="1"/>
  <c r="JM310" i="1"/>
  <c r="JN310" i="1"/>
  <c r="JO310" i="1"/>
  <c r="JP310" i="1"/>
  <c r="JQ310" i="1"/>
  <c r="JR310" i="1"/>
  <c r="JS310" i="1"/>
  <c r="JT310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H298" i="1"/>
  <c r="JI298" i="1"/>
  <c r="JK298" i="1"/>
  <c r="JL298" i="1"/>
  <c r="JM298" i="1"/>
  <c r="JN298" i="1"/>
  <c r="JO298" i="1"/>
  <c r="JP298" i="1"/>
  <c r="JQ298" i="1"/>
  <c r="JR298" i="1"/>
  <c r="JS298" i="1"/>
  <c r="JT298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H147" i="1"/>
  <c r="JI147" i="1"/>
  <c r="JJ147" i="1"/>
  <c r="JK147" i="1"/>
  <c r="JL147" i="1"/>
  <c r="JM147" i="1"/>
  <c r="JN147" i="1"/>
  <c r="JO147" i="1"/>
  <c r="JP147" i="1"/>
  <c r="JQ147" i="1"/>
  <c r="JR147" i="1"/>
  <c r="JS147" i="1"/>
  <c r="JT147" i="1"/>
  <c r="JH148" i="1"/>
  <c r="JI148" i="1"/>
  <c r="JJ148" i="1"/>
  <c r="JK148" i="1"/>
  <c r="JL148" i="1"/>
  <c r="JM148" i="1"/>
  <c r="JN148" i="1"/>
  <c r="JO148" i="1"/>
  <c r="JP148" i="1"/>
  <c r="JQ148" i="1"/>
  <c r="JR148" i="1"/>
  <c r="JS148" i="1"/>
  <c r="JT148" i="1"/>
  <c r="JH316" i="1"/>
  <c r="JI316" i="1"/>
  <c r="JJ316" i="1"/>
  <c r="JK316" i="1"/>
  <c r="JL316" i="1"/>
  <c r="JM316" i="1"/>
  <c r="JN316" i="1"/>
  <c r="JO316" i="1"/>
  <c r="JP316" i="1"/>
  <c r="JQ316" i="1"/>
  <c r="JR316" i="1"/>
  <c r="JS316" i="1"/>
  <c r="JT316" i="1"/>
  <c r="JH323" i="1"/>
  <c r="JI323" i="1"/>
  <c r="JJ323" i="1"/>
  <c r="JK323" i="1"/>
  <c r="JL323" i="1"/>
  <c r="JM323" i="1"/>
  <c r="JN323" i="1"/>
  <c r="JO323" i="1"/>
  <c r="JP323" i="1"/>
  <c r="JQ323" i="1"/>
  <c r="JR323" i="1"/>
  <c r="JS323" i="1"/>
  <c r="JT323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H312" i="1"/>
  <c r="JI312" i="1"/>
  <c r="JJ312" i="1"/>
  <c r="JK312" i="1"/>
  <c r="JL312" i="1"/>
  <c r="JM312" i="1"/>
  <c r="JN312" i="1"/>
  <c r="JO312" i="1"/>
  <c r="JP312" i="1"/>
  <c r="JQ312" i="1"/>
  <c r="JR312" i="1"/>
  <c r="JS312" i="1"/>
  <c r="JT312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H227" i="1"/>
  <c r="JI227" i="1"/>
  <c r="JJ227" i="1"/>
  <c r="JK227" i="1"/>
  <c r="JL227" i="1"/>
  <c r="JM227" i="1"/>
  <c r="JN227" i="1"/>
  <c r="JO227" i="1"/>
  <c r="JP227" i="1"/>
  <c r="JQ227" i="1"/>
  <c r="JR227" i="1"/>
  <c r="JS227" i="1"/>
  <c r="JT227" i="1"/>
  <c r="JH145" i="1"/>
  <c r="JI145" i="1"/>
  <c r="JJ145" i="1"/>
  <c r="JK145" i="1"/>
  <c r="JL145" i="1"/>
  <c r="JM145" i="1"/>
  <c r="JN145" i="1"/>
  <c r="JO145" i="1"/>
  <c r="JP145" i="1"/>
  <c r="JQ145" i="1"/>
  <c r="JR145" i="1"/>
  <c r="JS145" i="1"/>
  <c r="JT145" i="1"/>
  <c r="JH313" i="1"/>
  <c r="JI313" i="1"/>
  <c r="JJ313" i="1"/>
  <c r="JK313" i="1"/>
  <c r="JL313" i="1"/>
  <c r="JM313" i="1"/>
  <c r="JN313" i="1"/>
  <c r="JO313" i="1"/>
  <c r="JP313" i="1"/>
  <c r="JQ313" i="1"/>
  <c r="JR313" i="1"/>
  <c r="JS313" i="1"/>
  <c r="JT313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H151" i="1"/>
  <c r="JI151" i="1"/>
  <c r="JJ151" i="1"/>
  <c r="JK151" i="1"/>
  <c r="JL151" i="1"/>
  <c r="JM151" i="1"/>
  <c r="JN151" i="1"/>
  <c r="JO151" i="1"/>
  <c r="JP151" i="1"/>
  <c r="JQ151" i="1"/>
  <c r="JR151" i="1"/>
  <c r="JS151" i="1"/>
  <c r="JT15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H300" i="1"/>
  <c r="JI300" i="1"/>
  <c r="JJ300" i="1"/>
  <c r="JK300" i="1"/>
  <c r="JL300" i="1"/>
  <c r="JM300" i="1"/>
  <c r="JN300" i="1"/>
  <c r="JO300" i="1"/>
  <c r="JP300" i="1"/>
  <c r="JQ300" i="1"/>
  <c r="JR300" i="1"/>
  <c r="JS300" i="1"/>
  <c r="JT300" i="1"/>
  <c r="JH137" i="1"/>
  <c r="JI137" i="1"/>
  <c r="JJ137" i="1"/>
  <c r="JK137" i="1"/>
  <c r="JL137" i="1"/>
  <c r="JM137" i="1"/>
  <c r="JN137" i="1"/>
  <c r="JO137" i="1"/>
  <c r="JP137" i="1"/>
  <c r="JQ137" i="1"/>
  <c r="JR137" i="1"/>
  <c r="JS137" i="1"/>
  <c r="JT137" i="1"/>
  <c r="JH174" i="1"/>
  <c r="JI174" i="1"/>
  <c r="JJ174" i="1"/>
  <c r="JK174" i="1"/>
  <c r="JL174" i="1"/>
  <c r="JM174" i="1"/>
  <c r="JN174" i="1"/>
  <c r="JO174" i="1"/>
  <c r="JP174" i="1"/>
  <c r="JQ174" i="1"/>
  <c r="JR174" i="1"/>
  <c r="JS174" i="1"/>
  <c r="JT174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H232" i="1"/>
  <c r="JI232" i="1"/>
  <c r="JJ232" i="1"/>
  <c r="JK232" i="1"/>
  <c r="JL232" i="1"/>
  <c r="JM232" i="1"/>
  <c r="JN232" i="1"/>
  <c r="JO232" i="1"/>
  <c r="JP232" i="1"/>
  <c r="JQ232" i="1"/>
  <c r="JR232" i="1"/>
  <c r="JS232" i="1"/>
  <c r="JT232" i="1"/>
  <c r="JH240" i="1"/>
  <c r="JI240" i="1"/>
  <c r="JJ240" i="1"/>
  <c r="JK240" i="1"/>
  <c r="JL240" i="1"/>
  <c r="JM240" i="1"/>
  <c r="JN240" i="1"/>
  <c r="JO240" i="1"/>
  <c r="JP240" i="1"/>
  <c r="JQ240" i="1"/>
  <c r="JR240" i="1"/>
  <c r="JS240" i="1"/>
  <c r="JT240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H292" i="1"/>
  <c r="JI292" i="1"/>
  <c r="JJ292" i="1"/>
  <c r="JK292" i="1"/>
  <c r="JL292" i="1"/>
  <c r="JM292" i="1"/>
  <c r="JN292" i="1"/>
  <c r="JO292" i="1"/>
  <c r="JP292" i="1"/>
  <c r="JQ292" i="1"/>
  <c r="JR292" i="1"/>
  <c r="JS292" i="1"/>
  <c r="JT292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H327" i="1"/>
  <c r="JI327" i="1"/>
  <c r="JJ327" i="1"/>
  <c r="JK327" i="1"/>
  <c r="JL327" i="1"/>
  <c r="JM327" i="1"/>
  <c r="JN327" i="1"/>
  <c r="JO327" i="1"/>
  <c r="JP327" i="1"/>
  <c r="JQ327" i="1"/>
  <c r="JR327" i="1"/>
  <c r="JS327" i="1"/>
  <c r="JT327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H239" i="1"/>
  <c r="JI239" i="1"/>
  <c r="JJ239" i="1"/>
  <c r="JK239" i="1"/>
  <c r="JL239" i="1"/>
  <c r="JM239" i="1"/>
  <c r="JN239" i="1"/>
  <c r="JO239" i="1"/>
  <c r="JP239" i="1"/>
  <c r="JQ239" i="1"/>
  <c r="JR239" i="1"/>
  <c r="JS239" i="1"/>
  <c r="JT239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H234" i="1"/>
  <c r="JI234" i="1"/>
  <c r="JJ234" i="1"/>
  <c r="JK234" i="1"/>
  <c r="JL234" i="1"/>
  <c r="JM234" i="1"/>
  <c r="JN234" i="1"/>
  <c r="JO234" i="1"/>
  <c r="JP234" i="1"/>
  <c r="JQ234" i="1"/>
  <c r="JR234" i="1"/>
  <c r="JS234" i="1"/>
  <c r="JT234" i="1"/>
  <c r="JH293" i="1"/>
  <c r="JI293" i="1"/>
  <c r="JJ293" i="1"/>
  <c r="JK293" i="1"/>
  <c r="JL293" i="1"/>
  <c r="JM293" i="1"/>
  <c r="JN293" i="1"/>
  <c r="JO293" i="1"/>
  <c r="JP293" i="1"/>
  <c r="JQ293" i="1"/>
  <c r="JR293" i="1"/>
  <c r="JS293" i="1"/>
  <c r="JT293" i="1"/>
  <c r="JH291" i="1"/>
  <c r="JI291" i="1"/>
  <c r="JJ291" i="1"/>
  <c r="JK291" i="1"/>
  <c r="JL291" i="1"/>
  <c r="JM291" i="1"/>
  <c r="JN291" i="1"/>
  <c r="JO291" i="1"/>
  <c r="JP291" i="1"/>
  <c r="JQ291" i="1"/>
  <c r="JR291" i="1"/>
  <c r="JS291" i="1"/>
  <c r="JT291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H199" i="1"/>
  <c r="JI199" i="1"/>
  <c r="JJ199" i="1"/>
  <c r="JK199" i="1"/>
  <c r="JL199" i="1"/>
  <c r="JM199" i="1"/>
  <c r="JN199" i="1"/>
  <c r="JO199" i="1"/>
  <c r="JP199" i="1"/>
  <c r="JQ199" i="1"/>
  <c r="JR199" i="1"/>
  <c r="JS199" i="1"/>
  <c r="JT199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H231" i="1"/>
  <c r="JI231" i="1"/>
  <c r="JJ231" i="1"/>
  <c r="JK231" i="1"/>
  <c r="JL231" i="1"/>
  <c r="JM231" i="1"/>
  <c r="JN231" i="1"/>
  <c r="JO231" i="1"/>
  <c r="JP231" i="1"/>
  <c r="JQ231" i="1"/>
  <c r="JR231" i="1"/>
  <c r="JS231" i="1"/>
  <c r="JT231" i="1"/>
  <c r="JH287" i="1"/>
  <c r="JI287" i="1"/>
  <c r="JJ287" i="1"/>
  <c r="JK287" i="1"/>
  <c r="JL287" i="1"/>
  <c r="JM287" i="1"/>
  <c r="JN287" i="1"/>
  <c r="JO287" i="1"/>
  <c r="JP287" i="1"/>
  <c r="JQ287" i="1"/>
  <c r="JR287" i="1"/>
  <c r="JS287" i="1"/>
  <c r="JT287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H320" i="1"/>
  <c r="JI320" i="1"/>
  <c r="JJ320" i="1"/>
  <c r="JK320" i="1"/>
  <c r="JL320" i="1"/>
  <c r="JM320" i="1"/>
  <c r="JN320" i="1"/>
  <c r="JO320" i="1"/>
  <c r="JP320" i="1"/>
  <c r="JQ320" i="1"/>
  <c r="JR320" i="1"/>
  <c r="JS320" i="1"/>
  <c r="JT320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IJ241" i="1"/>
  <c r="HZ241" i="1" s="1"/>
  <c r="IK241" i="1"/>
  <c r="IL241" i="1"/>
  <c r="IM241" i="1"/>
  <c r="IN241" i="1"/>
  <c r="IO241" i="1"/>
  <c r="IP241" i="1"/>
  <c r="IQ241" i="1"/>
  <c r="IR241" i="1"/>
  <c r="IS241" i="1"/>
  <c r="IT241" i="1"/>
  <c r="IJ110" i="1"/>
  <c r="HZ110" i="1" s="1"/>
  <c r="IK110" i="1"/>
  <c r="IL110" i="1"/>
  <c r="IM110" i="1"/>
  <c r="IN110" i="1"/>
  <c r="IO110" i="1"/>
  <c r="IP110" i="1"/>
  <c r="IQ110" i="1"/>
  <c r="IR110" i="1"/>
  <c r="IS110" i="1"/>
  <c r="IT110" i="1"/>
  <c r="IJ11" i="1"/>
  <c r="HZ11" i="1" s="1"/>
  <c r="IK11" i="1"/>
  <c r="IL11" i="1"/>
  <c r="IM11" i="1"/>
  <c r="IN11" i="1"/>
  <c r="IO11" i="1"/>
  <c r="IP11" i="1"/>
  <c r="IQ11" i="1"/>
  <c r="IR11" i="1"/>
  <c r="IS11" i="1"/>
  <c r="IT11" i="1"/>
  <c r="IJ76" i="1"/>
  <c r="HZ76" i="1" s="1"/>
  <c r="IK76" i="1"/>
  <c r="IL76" i="1"/>
  <c r="IM76" i="1"/>
  <c r="IN76" i="1"/>
  <c r="IO76" i="1"/>
  <c r="IP76" i="1"/>
  <c r="IQ76" i="1"/>
  <c r="IR76" i="1"/>
  <c r="IS76" i="1"/>
  <c r="IT76" i="1"/>
  <c r="IJ290" i="1"/>
  <c r="HZ290" i="1" s="1"/>
  <c r="IK290" i="1"/>
  <c r="IL290" i="1"/>
  <c r="IM290" i="1"/>
  <c r="IN290" i="1"/>
  <c r="IO290" i="1"/>
  <c r="IP290" i="1"/>
  <c r="IQ290" i="1"/>
  <c r="IR290" i="1"/>
  <c r="IS290" i="1"/>
  <c r="IT290" i="1"/>
  <c r="IJ306" i="1"/>
  <c r="HZ306" i="1" s="1"/>
  <c r="IK306" i="1"/>
  <c r="IL306" i="1"/>
  <c r="IM306" i="1"/>
  <c r="IN306" i="1"/>
  <c r="IO306" i="1"/>
  <c r="IP306" i="1"/>
  <c r="IQ306" i="1"/>
  <c r="IR306" i="1"/>
  <c r="IS306" i="1"/>
  <c r="IT306" i="1"/>
  <c r="IJ50" i="1"/>
  <c r="HZ50" i="1" s="1"/>
  <c r="IK50" i="1"/>
  <c r="IL50" i="1"/>
  <c r="IM50" i="1"/>
  <c r="IN50" i="1"/>
  <c r="IO50" i="1"/>
  <c r="IP50" i="1"/>
  <c r="IQ50" i="1"/>
  <c r="IR50" i="1"/>
  <c r="IS50" i="1"/>
  <c r="IT50" i="1"/>
  <c r="IJ115" i="1"/>
  <c r="HZ115" i="1" s="1"/>
  <c r="IK115" i="1"/>
  <c r="IL115" i="1"/>
  <c r="IM115" i="1"/>
  <c r="IN115" i="1"/>
  <c r="IO115" i="1"/>
  <c r="IP115" i="1"/>
  <c r="IQ115" i="1"/>
  <c r="IR115" i="1"/>
  <c r="IS115" i="1"/>
  <c r="IT115" i="1"/>
  <c r="IJ107" i="1"/>
  <c r="HZ107" i="1" s="1"/>
  <c r="IK107" i="1"/>
  <c r="IL107" i="1"/>
  <c r="IM107" i="1"/>
  <c r="IN107" i="1"/>
  <c r="IO107" i="1"/>
  <c r="IP107" i="1"/>
  <c r="IQ107" i="1"/>
  <c r="IR107" i="1"/>
  <c r="IS107" i="1"/>
  <c r="IT107" i="1"/>
  <c r="IJ82" i="1"/>
  <c r="HZ82" i="1" s="1"/>
  <c r="IK82" i="1"/>
  <c r="IL82" i="1"/>
  <c r="IM82" i="1"/>
  <c r="IN82" i="1"/>
  <c r="IO82" i="1"/>
  <c r="IP82" i="1"/>
  <c r="IQ82" i="1"/>
  <c r="IR82" i="1"/>
  <c r="IS82" i="1"/>
  <c r="IT82" i="1"/>
  <c r="IJ138" i="1"/>
  <c r="HZ138" i="1" s="1"/>
  <c r="IK138" i="1"/>
  <c r="IL138" i="1"/>
  <c r="IM138" i="1"/>
  <c r="IN138" i="1"/>
  <c r="IO138" i="1"/>
  <c r="IP138" i="1"/>
  <c r="IQ138" i="1"/>
  <c r="IR138" i="1"/>
  <c r="IS138" i="1"/>
  <c r="IT138" i="1"/>
  <c r="IJ252" i="1"/>
  <c r="HZ252" i="1" s="1"/>
  <c r="IK252" i="1"/>
  <c r="IL252" i="1"/>
  <c r="IM252" i="1"/>
  <c r="IN252" i="1"/>
  <c r="IO252" i="1"/>
  <c r="IP252" i="1"/>
  <c r="IQ252" i="1"/>
  <c r="IR252" i="1"/>
  <c r="IS252" i="1"/>
  <c r="IT252" i="1"/>
  <c r="IJ322" i="1"/>
  <c r="HZ322" i="1" s="1"/>
  <c r="IK322" i="1"/>
  <c r="IL322" i="1"/>
  <c r="IM322" i="1"/>
  <c r="IN322" i="1"/>
  <c r="IO322" i="1"/>
  <c r="IP322" i="1"/>
  <c r="IQ322" i="1"/>
  <c r="IR322" i="1"/>
  <c r="IS322" i="1"/>
  <c r="IT322" i="1"/>
  <c r="IJ325" i="1"/>
  <c r="HZ325" i="1" s="1"/>
  <c r="IK325" i="1"/>
  <c r="IL325" i="1"/>
  <c r="IM325" i="1"/>
  <c r="IN325" i="1"/>
  <c r="IO325" i="1"/>
  <c r="IP325" i="1"/>
  <c r="IQ325" i="1"/>
  <c r="IR325" i="1"/>
  <c r="IS325" i="1"/>
  <c r="IT325" i="1"/>
  <c r="IJ326" i="1"/>
  <c r="HZ326" i="1" s="1"/>
  <c r="IK326" i="1"/>
  <c r="IL326" i="1"/>
  <c r="IM326" i="1"/>
  <c r="IN326" i="1"/>
  <c r="IO326" i="1"/>
  <c r="IP326" i="1"/>
  <c r="IQ326" i="1"/>
  <c r="IR326" i="1"/>
  <c r="IS326" i="1"/>
  <c r="IT326" i="1"/>
  <c r="IJ40" i="1"/>
  <c r="HZ40" i="1" s="1"/>
  <c r="IK40" i="1"/>
  <c r="IL40" i="1"/>
  <c r="IM40" i="1"/>
  <c r="IN40" i="1"/>
  <c r="IO40" i="1"/>
  <c r="IP40" i="1"/>
  <c r="IQ40" i="1"/>
  <c r="IR40" i="1"/>
  <c r="IS40" i="1"/>
  <c r="IT40" i="1"/>
  <c r="IJ9" i="1"/>
  <c r="HZ9" i="1" s="1"/>
  <c r="IK9" i="1"/>
  <c r="IL9" i="1"/>
  <c r="IM9" i="1"/>
  <c r="IN9" i="1"/>
  <c r="IO9" i="1"/>
  <c r="IP9" i="1"/>
  <c r="IQ9" i="1"/>
  <c r="IR9" i="1"/>
  <c r="IS9" i="1"/>
  <c r="IT9" i="1"/>
  <c r="IJ32" i="1"/>
  <c r="HZ32" i="1" s="1"/>
  <c r="IK32" i="1"/>
  <c r="IL32" i="1"/>
  <c r="IM32" i="1"/>
  <c r="IN32" i="1"/>
  <c r="IO32" i="1"/>
  <c r="IP32" i="1"/>
  <c r="IQ32" i="1"/>
  <c r="IR32" i="1"/>
  <c r="IS32" i="1"/>
  <c r="IT32" i="1"/>
  <c r="IJ87" i="1"/>
  <c r="HZ87" i="1" s="1"/>
  <c r="IK87" i="1"/>
  <c r="IL87" i="1"/>
  <c r="IM87" i="1"/>
  <c r="IN87" i="1"/>
  <c r="IO87" i="1"/>
  <c r="IP87" i="1"/>
  <c r="IQ87" i="1"/>
  <c r="IR87" i="1"/>
  <c r="IS87" i="1"/>
  <c r="IT87" i="1"/>
  <c r="IJ131" i="1"/>
  <c r="HZ131" i="1" s="1"/>
  <c r="IK131" i="1"/>
  <c r="IL131" i="1"/>
  <c r="IM131" i="1"/>
  <c r="IN131" i="1"/>
  <c r="IO131" i="1"/>
  <c r="IP131" i="1"/>
  <c r="IQ131" i="1"/>
  <c r="IR131" i="1"/>
  <c r="IS131" i="1"/>
  <c r="IT131" i="1"/>
  <c r="IJ171" i="1"/>
  <c r="HZ171" i="1" s="1"/>
  <c r="IK171" i="1"/>
  <c r="IL171" i="1"/>
  <c r="IM171" i="1"/>
  <c r="IN171" i="1"/>
  <c r="IO171" i="1"/>
  <c r="IP171" i="1"/>
  <c r="IQ171" i="1"/>
  <c r="IR171" i="1"/>
  <c r="IS171" i="1"/>
  <c r="IT171" i="1"/>
  <c r="IJ116" i="1"/>
  <c r="HZ116" i="1" s="1"/>
  <c r="IK116" i="1"/>
  <c r="IL116" i="1"/>
  <c r="IM116" i="1"/>
  <c r="IN116" i="1"/>
  <c r="IO116" i="1"/>
  <c r="IP116" i="1"/>
  <c r="IQ116" i="1"/>
  <c r="IR116" i="1"/>
  <c r="IS116" i="1"/>
  <c r="IT116" i="1"/>
  <c r="IJ152" i="1"/>
  <c r="HZ152" i="1" s="1"/>
  <c r="IK152" i="1"/>
  <c r="IL152" i="1"/>
  <c r="IM152" i="1"/>
  <c r="IN152" i="1"/>
  <c r="IO152" i="1"/>
  <c r="IP152" i="1"/>
  <c r="IQ152" i="1"/>
  <c r="IR152" i="1"/>
  <c r="IS152" i="1"/>
  <c r="IT152" i="1"/>
  <c r="IJ173" i="1"/>
  <c r="HZ173" i="1" s="1"/>
  <c r="IK173" i="1"/>
  <c r="IL173" i="1"/>
  <c r="IM173" i="1"/>
  <c r="IN173" i="1"/>
  <c r="IO173" i="1"/>
  <c r="IP173" i="1"/>
  <c r="IQ173" i="1"/>
  <c r="IR173" i="1"/>
  <c r="IS173" i="1"/>
  <c r="IT173" i="1"/>
  <c r="IJ308" i="1"/>
  <c r="HZ308" i="1" s="1"/>
  <c r="IK308" i="1"/>
  <c r="IL308" i="1"/>
  <c r="IM308" i="1"/>
  <c r="IN308" i="1"/>
  <c r="IO308" i="1"/>
  <c r="IP308" i="1"/>
  <c r="IQ308" i="1"/>
  <c r="IR308" i="1"/>
  <c r="IS308" i="1"/>
  <c r="IT308" i="1"/>
  <c r="IJ3" i="1"/>
  <c r="HZ3" i="1" s="1"/>
  <c r="IK3" i="1"/>
  <c r="IL3" i="1"/>
  <c r="IM3" i="1"/>
  <c r="IN3" i="1"/>
  <c r="IO3" i="1"/>
  <c r="IP3" i="1"/>
  <c r="IQ3" i="1"/>
  <c r="IR3" i="1"/>
  <c r="IS3" i="1"/>
  <c r="IT3" i="1"/>
  <c r="IJ46" i="1"/>
  <c r="HZ46" i="1" s="1"/>
  <c r="IK46" i="1"/>
  <c r="IL46" i="1"/>
  <c r="IM46" i="1"/>
  <c r="IN46" i="1"/>
  <c r="IO46" i="1"/>
  <c r="IP46" i="1"/>
  <c r="IQ46" i="1"/>
  <c r="IR46" i="1"/>
  <c r="IS46" i="1"/>
  <c r="IT46" i="1"/>
  <c r="IJ267" i="1"/>
  <c r="HZ267" i="1" s="1"/>
  <c r="IK267" i="1"/>
  <c r="IL267" i="1"/>
  <c r="IM267" i="1"/>
  <c r="IN267" i="1"/>
  <c r="IO267" i="1"/>
  <c r="IP267" i="1"/>
  <c r="IQ267" i="1"/>
  <c r="IR267" i="1"/>
  <c r="IS267" i="1"/>
  <c r="IT267" i="1"/>
  <c r="IJ90" i="1"/>
  <c r="HZ90" i="1" s="1"/>
  <c r="IK90" i="1"/>
  <c r="IL90" i="1"/>
  <c r="IM90" i="1"/>
  <c r="IN90" i="1"/>
  <c r="IO90" i="1"/>
  <c r="IP90" i="1"/>
  <c r="IQ90" i="1"/>
  <c r="IR90" i="1"/>
  <c r="IS90" i="1"/>
  <c r="IT90" i="1"/>
  <c r="IJ129" i="1"/>
  <c r="HZ129" i="1" s="1"/>
  <c r="IK129" i="1"/>
  <c r="IL129" i="1"/>
  <c r="IM129" i="1"/>
  <c r="IN129" i="1"/>
  <c r="IO129" i="1"/>
  <c r="IP129" i="1"/>
  <c r="IQ129" i="1"/>
  <c r="IR129" i="1"/>
  <c r="IS129" i="1"/>
  <c r="IT129" i="1"/>
  <c r="IJ142" i="1"/>
  <c r="HZ142" i="1" s="1"/>
  <c r="IK142" i="1"/>
  <c r="IL142" i="1"/>
  <c r="IM142" i="1"/>
  <c r="IN142" i="1"/>
  <c r="IO142" i="1"/>
  <c r="IP142" i="1"/>
  <c r="IQ142" i="1"/>
  <c r="IR142" i="1"/>
  <c r="IS142" i="1"/>
  <c r="IT142" i="1"/>
  <c r="IJ75" i="1"/>
  <c r="HZ75" i="1" s="1"/>
  <c r="IK75" i="1"/>
  <c r="IL75" i="1"/>
  <c r="IM75" i="1"/>
  <c r="IN75" i="1"/>
  <c r="IO75" i="1"/>
  <c r="IP75" i="1"/>
  <c r="IQ75" i="1"/>
  <c r="IR75" i="1"/>
  <c r="IS75" i="1"/>
  <c r="IT75" i="1"/>
  <c r="IJ251" i="1"/>
  <c r="HZ251" i="1" s="1"/>
  <c r="IK251" i="1"/>
  <c r="IL251" i="1"/>
  <c r="IM251" i="1"/>
  <c r="IN251" i="1"/>
  <c r="IO251" i="1"/>
  <c r="IP251" i="1"/>
  <c r="IQ251" i="1"/>
  <c r="IR251" i="1"/>
  <c r="IS251" i="1"/>
  <c r="IT251" i="1"/>
  <c r="IJ270" i="1"/>
  <c r="HZ270" i="1" s="1"/>
  <c r="IK270" i="1"/>
  <c r="IL270" i="1"/>
  <c r="IM270" i="1"/>
  <c r="IN270" i="1"/>
  <c r="IO270" i="1"/>
  <c r="IP270" i="1"/>
  <c r="IQ270" i="1"/>
  <c r="IR270" i="1"/>
  <c r="IS270" i="1"/>
  <c r="IT270" i="1"/>
  <c r="IJ139" i="1"/>
  <c r="HZ139" i="1" s="1"/>
  <c r="IK139" i="1"/>
  <c r="IL139" i="1"/>
  <c r="IM139" i="1"/>
  <c r="IN139" i="1"/>
  <c r="IO139" i="1"/>
  <c r="IP139" i="1"/>
  <c r="IQ139" i="1"/>
  <c r="IR139" i="1"/>
  <c r="IS139" i="1"/>
  <c r="IT139" i="1"/>
  <c r="IJ170" i="1"/>
  <c r="HZ170" i="1" s="1"/>
  <c r="IK170" i="1"/>
  <c r="IL170" i="1"/>
  <c r="IM170" i="1"/>
  <c r="IN170" i="1"/>
  <c r="IO170" i="1"/>
  <c r="IP170" i="1"/>
  <c r="IQ170" i="1"/>
  <c r="IR170" i="1"/>
  <c r="IS170" i="1"/>
  <c r="IT170" i="1"/>
  <c r="IJ318" i="1"/>
  <c r="HZ318" i="1" s="1"/>
  <c r="IK318" i="1"/>
  <c r="IL318" i="1"/>
  <c r="IM318" i="1"/>
  <c r="IN318" i="1"/>
  <c r="IO318" i="1"/>
  <c r="IP318" i="1"/>
  <c r="IQ318" i="1"/>
  <c r="IR318" i="1"/>
  <c r="IS318" i="1"/>
  <c r="IT318" i="1"/>
  <c r="IJ192" i="1"/>
  <c r="HZ192" i="1" s="1"/>
  <c r="IK192" i="1"/>
  <c r="IL192" i="1"/>
  <c r="IM192" i="1"/>
  <c r="IN192" i="1"/>
  <c r="IO192" i="1"/>
  <c r="IP192" i="1"/>
  <c r="IQ192" i="1"/>
  <c r="IR192" i="1"/>
  <c r="IS192" i="1"/>
  <c r="IT192" i="1"/>
  <c r="IJ195" i="1"/>
  <c r="HZ195" i="1" s="1"/>
  <c r="IK195" i="1"/>
  <c r="IL195" i="1"/>
  <c r="IM195" i="1"/>
  <c r="IN195" i="1"/>
  <c r="IO195" i="1"/>
  <c r="IP195" i="1"/>
  <c r="IQ195" i="1"/>
  <c r="IR195" i="1"/>
  <c r="IS195" i="1"/>
  <c r="IT195" i="1"/>
  <c r="IJ22" i="1"/>
  <c r="HZ22" i="1" s="1"/>
  <c r="IK22" i="1"/>
  <c r="IL22" i="1"/>
  <c r="IM22" i="1"/>
  <c r="IN22" i="1"/>
  <c r="IO22" i="1"/>
  <c r="IP22" i="1"/>
  <c r="IQ22" i="1"/>
  <c r="IR22" i="1"/>
  <c r="IS22" i="1"/>
  <c r="IT22" i="1"/>
  <c r="IJ197" i="1"/>
  <c r="HZ197" i="1" s="1"/>
  <c r="IK197" i="1"/>
  <c r="IL197" i="1"/>
  <c r="IM197" i="1"/>
  <c r="IN197" i="1"/>
  <c r="IO197" i="1"/>
  <c r="IP197" i="1"/>
  <c r="IQ197" i="1"/>
  <c r="IR197" i="1"/>
  <c r="IS197" i="1"/>
  <c r="IT197" i="1"/>
  <c r="IJ45" i="1"/>
  <c r="HZ45" i="1" s="1"/>
  <c r="IK45" i="1"/>
  <c r="IL45" i="1"/>
  <c r="IM45" i="1"/>
  <c r="IN45" i="1"/>
  <c r="IO45" i="1"/>
  <c r="IP45" i="1"/>
  <c r="IQ45" i="1"/>
  <c r="IR45" i="1"/>
  <c r="IS45" i="1"/>
  <c r="IT45" i="1"/>
  <c r="IJ91" i="1"/>
  <c r="HZ91" i="1" s="1"/>
  <c r="IK91" i="1"/>
  <c r="IL91" i="1"/>
  <c r="IM91" i="1"/>
  <c r="IN91" i="1"/>
  <c r="IO91" i="1"/>
  <c r="IP91" i="1"/>
  <c r="IQ91" i="1"/>
  <c r="IR91" i="1"/>
  <c r="IS91" i="1"/>
  <c r="IT91" i="1"/>
  <c r="IJ273" i="1"/>
  <c r="HZ273" i="1" s="1"/>
  <c r="IK273" i="1"/>
  <c r="IL273" i="1"/>
  <c r="IM273" i="1"/>
  <c r="IN273" i="1"/>
  <c r="IO273" i="1"/>
  <c r="IP273" i="1"/>
  <c r="IQ273" i="1"/>
  <c r="IR273" i="1"/>
  <c r="IS273" i="1"/>
  <c r="IT273" i="1"/>
  <c r="IJ268" i="1"/>
  <c r="HZ268" i="1" s="1"/>
  <c r="IK268" i="1"/>
  <c r="IL268" i="1"/>
  <c r="IM268" i="1"/>
  <c r="IN268" i="1"/>
  <c r="IO268" i="1"/>
  <c r="IP268" i="1"/>
  <c r="IQ268" i="1"/>
  <c r="IR268" i="1"/>
  <c r="IS268" i="1"/>
  <c r="IT268" i="1"/>
  <c r="IJ295" i="1"/>
  <c r="HZ295" i="1" s="1"/>
  <c r="IK295" i="1"/>
  <c r="IL295" i="1"/>
  <c r="IM295" i="1"/>
  <c r="IN295" i="1"/>
  <c r="IO295" i="1"/>
  <c r="IP295" i="1"/>
  <c r="IQ295" i="1"/>
  <c r="IR295" i="1"/>
  <c r="IS295" i="1"/>
  <c r="IT295" i="1"/>
  <c r="IJ114" i="1"/>
  <c r="HZ114" i="1" s="1"/>
  <c r="IK114" i="1"/>
  <c r="IL114" i="1"/>
  <c r="IM114" i="1"/>
  <c r="IN114" i="1"/>
  <c r="IO114" i="1"/>
  <c r="IP114" i="1"/>
  <c r="IQ114" i="1"/>
  <c r="IR114" i="1"/>
  <c r="IS114" i="1"/>
  <c r="IT114" i="1"/>
  <c r="IJ127" i="1"/>
  <c r="HZ127" i="1" s="1"/>
  <c r="IK127" i="1"/>
  <c r="IL127" i="1"/>
  <c r="IM127" i="1"/>
  <c r="IN127" i="1"/>
  <c r="IO127" i="1"/>
  <c r="IP127" i="1"/>
  <c r="IQ127" i="1"/>
  <c r="IR127" i="1"/>
  <c r="IS127" i="1"/>
  <c r="IT127" i="1"/>
  <c r="IJ228" i="1"/>
  <c r="HZ228" i="1" s="1"/>
  <c r="IK228" i="1"/>
  <c r="IL228" i="1"/>
  <c r="IM228" i="1"/>
  <c r="IN228" i="1"/>
  <c r="IO228" i="1"/>
  <c r="IP228" i="1"/>
  <c r="IQ228" i="1"/>
  <c r="IR228" i="1"/>
  <c r="IS228" i="1"/>
  <c r="IT228" i="1"/>
  <c r="IJ230" i="1"/>
  <c r="HZ230" i="1" s="1"/>
  <c r="IK230" i="1"/>
  <c r="IL230" i="1"/>
  <c r="IM230" i="1"/>
  <c r="IN230" i="1"/>
  <c r="IO230" i="1"/>
  <c r="IP230" i="1"/>
  <c r="IQ230" i="1"/>
  <c r="IR230" i="1"/>
  <c r="IS230" i="1"/>
  <c r="IT230" i="1"/>
  <c r="IJ319" i="1"/>
  <c r="HZ319" i="1" s="1"/>
  <c r="IK319" i="1"/>
  <c r="IL319" i="1"/>
  <c r="IM319" i="1"/>
  <c r="IN319" i="1"/>
  <c r="IO319" i="1"/>
  <c r="IP319" i="1"/>
  <c r="IQ319" i="1"/>
  <c r="IR319" i="1"/>
  <c r="IS319" i="1"/>
  <c r="IT319" i="1"/>
  <c r="IJ70" i="1"/>
  <c r="HZ70" i="1" s="1"/>
  <c r="IK70" i="1"/>
  <c r="IL70" i="1"/>
  <c r="IM70" i="1"/>
  <c r="IN70" i="1"/>
  <c r="IO70" i="1"/>
  <c r="IP70" i="1"/>
  <c r="IQ70" i="1"/>
  <c r="IR70" i="1"/>
  <c r="IS70" i="1"/>
  <c r="IT70" i="1"/>
  <c r="IJ47" i="1"/>
  <c r="HZ47" i="1" s="1"/>
  <c r="IK47" i="1"/>
  <c r="IL47" i="1"/>
  <c r="IM47" i="1"/>
  <c r="IN47" i="1"/>
  <c r="IO47" i="1"/>
  <c r="IP47" i="1"/>
  <c r="IQ47" i="1"/>
  <c r="IR47" i="1"/>
  <c r="IS47" i="1"/>
  <c r="IT47" i="1"/>
  <c r="IJ83" i="1"/>
  <c r="HZ83" i="1" s="1"/>
  <c r="IK83" i="1"/>
  <c r="IL83" i="1"/>
  <c r="IM83" i="1"/>
  <c r="IN83" i="1"/>
  <c r="IO83" i="1"/>
  <c r="IP83" i="1"/>
  <c r="IQ83" i="1"/>
  <c r="IR83" i="1"/>
  <c r="IS83" i="1"/>
  <c r="IT83" i="1"/>
  <c r="IJ156" i="1"/>
  <c r="HZ156" i="1" s="1"/>
  <c r="IK156" i="1"/>
  <c r="IL156" i="1"/>
  <c r="IM156" i="1"/>
  <c r="IN156" i="1"/>
  <c r="IO156" i="1"/>
  <c r="IP156" i="1"/>
  <c r="IQ156" i="1"/>
  <c r="IR156" i="1"/>
  <c r="IS156" i="1"/>
  <c r="IT156" i="1"/>
  <c r="IJ272" i="1"/>
  <c r="HZ272" i="1" s="1"/>
  <c r="IK272" i="1"/>
  <c r="IL272" i="1"/>
  <c r="IM272" i="1"/>
  <c r="IN272" i="1"/>
  <c r="IO272" i="1"/>
  <c r="IP272" i="1"/>
  <c r="IQ272" i="1"/>
  <c r="IR272" i="1"/>
  <c r="IS272" i="1"/>
  <c r="IT272" i="1"/>
  <c r="IJ247" i="1"/>
  <c r="HZ247" i="1" s="1"/>
  <c r="IK247" i="1"/>
  <c r="IL247" i="1"/>
  <c r="IM247" i="1"/>
  <c r="IN247" i="1"/>
  <c r="IO247" i="1"/>
  <c r="IP247" i="1"/>
  <c r="IQ247" i="1"/>
  <c r="IR247" i="1"/>
  <c r="IS247" i="1"/>
  <c r="IT247" i="1"/>
  <c r="IJ103" i="1"/>
  <c r="HZ103" i="1" s="1"/>
  <c r="IK103" i="1"/>
  <c r="IL103" i="1"/>
  <c r="IM103" i="1"/>
  <c r="IN103" i="1"/>
  <c r="IO103" i="1"/>
  <c r="IP103" i="1"/>
  <c r="IQ103" i="1"/>
  <c r="IR103" i="1"/>
  <c r="IS103" i="1"/>
  <c r="IT103" i="1"/>
  <c r="IJ79" i="1"/>
  <c r="HZ79" i="1" s="1"/>
  <c r="IK79" i="1"/>
  <c r="IL79" i="1"/>
  <c r="IM79" i="1"/>
  <c r="IN79" i="1"/>
  <c r="IO79" i="1"/>
  <c r="IP79" i="1"/>
  <c r="IQ79" i="1"/>
  <c r="IR79" i="1"/>
  <c r="IS79" i="1"/>
  <c r="IT79" i="1"/>
  <c r="IJ128" i="1"/>
  <c r="HZ128" i="1" s="1"/>
  <c r="IK128" i="1"/>
  <c r="IL128" i="1"/>
  <c r="IM128" i="1"/>
  <c r="IN128" i="1"/>
  <c r="IO128" i="1"/>
  <c r="IP128" i="1"/>
  <c r="IQ128" i="1"/>
  <c r="IR128" i="1"/>
  <c r="IS128" i="1"/>
  <c r="IT128" i="1"/>
  <c r="IJ226" i="1"/>
  <c r="HZ226" i="1" s="1"/>
  <c r="IK226" i="1"/>
  <c r="IL226" i="1"/>
  <c r="IM226" i="1"/>
  <c r="IN226" i="1"/>
  <c r="IO226" i="1"/>
  <c r="IP226" i="1"/>
  <c r="IQ226" i="1"/>
  <c r="IR226" i="1"/>
  <c r="IS226" i="1"/>
  <c r="IT226" i="1"/>
  <c r="IJ244" i="1"/>
  <c r="HZ244" i="1" s="1"/>
  <c r="IK244" i="1"/>
  <c r="IL244" i="1"/>
  <c r="IM244" i="1"/>
  <c r="IN244" i="1"/>
  <c r="IO244" i="1"/>
  <c r="IP244" i="1"/>
  <c r="IQ244" i="1"/>
  <c r="IR244" i="1"/>
  <c r="IS244" i="1"/>
  <c r="IT244" i="1"/>
  <c r="IJ36" i="1"/>
  <c r="HZ36" i="1" s="1"/>
  <c r="IK36" i="1"/>
  <c r="IL36" i="1"/>
  <c r="IM36" i="1"/>
  <c r="IN36" i="1"/>
  <c r="IO36" i="1"/>
  <c r="IP36" i="1"/>
  <c r="IQ36" i="1"/>
  <c r="IR36" i="1"/>
  <c r="IS36" i="1"/>
  <c r="IT36" i="1"/>
  <c r="IJ237" i="1"/>
  <c r="HZ237" i="1" s="1"/>
  <c r="IK237" i="1"/>
  <c r="IL237" i="1"/>
  <c r="IM237" i="1"/>
  <c r="IN237" i="1"/>
  <c r="IO237" i="1"/>
  <c r="IP237" i="1"/>
  <c r="IQ237" i="1"/>
  <c r="IR237" i="1"/>
  <c r="IS237" i="1"/>
  <c r="IT237" i="1"/>
  <c r="IJ238" i="1"/>
  <c r="HZ238" i="1" s="1"/>
  <c r="IK238" i="1"/>
  <c r="IL238" i="1"/>
  <c r="IM238" i="1"/>
  <c r="IN238" i="1"/>
  <c r="IO238" i="1"/>
  <c r="IP238" i="1"/>
  <c r="IQ238" i="1"/>
  <c r="IR238" i="1"/>
  <c r="IS238" i="1"/>
  <c r="IT238" i="1"/>
  <c r="IJ285" i="1"/>
  <c r="HZ285" i="1" s="1"/>
  <c r="IK285" i="1"/>
  <c r="IL285" i="1"/>
  <c r="IM285" i="1"/>
  <c r="IN285" i="1"/>
  <c r="IO285" i="1"/>
  <c r="IP285" i="1"/>
  <c r="IQ285" i="1"/>
  <c r="IR285" i="1"/>
  <c r="IS285" i="1"/>
  <c r="IT285" i="1"/>
  <c r="IJ190" i="1"/>
  <c r="HZ190" i="1" s="1"/>
  <c r="IK190" i="1"/>
  <c r="IL190" i="1"/>
  <c r="IM190" i="1"/>
  <c r="IN190" i="1"/>
  <c r="IO190" i="1"/>
  <c r="IP190" i="1"/>
  <c r="IQ190" i="1"/>
  <c r="IR190" i="1"/>
  <c r="IS190" i="1"/>
  <c r="IT190" i="1"/>
  <c r="IJ106" i="1"/>
  <c r="HZ106" i="1" s="1"/>
  <c r="IK106" i="1"/>
  <c r="IL106" i="1"/>
  <c r="IM106" i="1"/>
  <c r="IN106" i="1"/>
  <c r="IO106" i="1"/>
  <c r="IP106" i="1"/>
  <c r="IQ106" i="1"/>
  <c r="IR106" i="1"/>
  <c r="IS106" i="1"/>
  <c r="IT106" i="1"/>
  <c r="IJ33" i="1"/>
  <c r="HZ33" i="1" s="1"/>
  <c r="IK33" i="1"/>
  <c r="IL33" i="1"/>
  <c r="IM33" i="1"/>
  <c r="IN33" i="1"/>
  <c r="IO33" i="1"/>
  <c r="IP33" i="1"/>
  <c r="IQ33" i="1"/>
  <c r="IR33" i="1"/>
  <c r="IS33" i="1"/>
  <c r="IT33" i="1"/>
  <c r="IJ279" i="1"/>
  <c r="HZ279" i="1" s="1"/>
  <c r="IK279" i="1"/>
  <c r="IL279" i="1"/>
  <c r="IM279" i="1"/>
  <c r="IN279" i="1"/>
  <c r="IO279" i="1"/>
  <c r="IP279" i="1"/>
  <c r="IQ279" i="1"/>
  <c r="IR279" i="1"/>
  <c r="IS279" i="1"/>
  <c r="IT279" i="1"/>
  <c r="IJ12" i="1"/>
  <c r="HZ12" i="1" s="1"/>
  <c r="IK12" i="1"/>
  <c r="IL12" i="1"/>
  <c r="IM12" i="1"/>
  <c r="IN12" i="1"/>
  <c r="IO12" i="1"/>
  <c r="IP12" i="1"/>
  <c r="IQ12" i="1"/>
  <c r="IR12" i="1"/>
  <c r="IS12" i="1"/>
  <c r="IT12" i="1"/>
  <c r="IJ233" i="1"/>
  <c r="HZ233" i="1" s="1"/>
  <c r="IK233" i="1"/>
  <c r="IL233" i="1"/>
  <c r="IM233" i="1"/>
  <c r="IN233" i="1"/>
  <c r="IO233" i="1"/>
  <c r="IP233" i="1"/>
  <c r="IQ233" i="1"/>
  <c r="IR233" i="1"/>
  <c r="IS233" i="1"/>
  <c r="IT233" i="1"/>
  <c r="IJ213" i="1"/>
  <c r="HZ213" i="1" s="1"/>
  <c r="IK213" i="1"/>
  <c r="IL213" i="1"/>
  <c r="IM213" i="1"/>
  <c r="IN213" i="1"/>
  <c r="IO213" i="1"/>
  <c r="IP213" i="1"/>
  <c r="IQ213" i="1"/>
  <c r="IR213" i="1"/>
  <c r="IS213" i="1"/>
  <c r="IT213" i="1"/>
  <c r="IJ49" i="1"/>
  <c r="HZ49" i="1" s="1"/>
  <c r="IK49" i="1"/>
  <c r="IL49" i="1"/>
  <c r="IM49" i="1"/>
  <c r="IN49" i="1"/>
  <c r="IO49" i="1"/>
  <c r="IP49" i="1"/>
  <c r="IQ49" i="1"/>
  <c r="IR49" i="1"/>
  <c r="IS49" i="1"/>
  <c r="IT49" i="1"/>
  <c r="IJ25" i="1"/>
  <c r="HZ25" i="1" s="1"/>
  <c r="IK25" i="1"/>
  <c r="IL25" i="1"/>
  <c r="IM25" i="1"/>
  <c r="IN25" i="1"/>
  <c r="IO25" i="1"/>
  <c r="IP25" i="1"/>
  <c r="IQ25" i="1"/>
  <c r="IR25" i="1"/>
  <c r="IS25" i="1"/>
  <c r="IT25" i="1"/>
  <c r="IJ181" i="1"/>
  <c r="HZ181" i="1" s="1"/>
  <c r="IK181" i="1"/>
  <c r="IL181" i="1"/>
  <c r="IM181" i="1"/>
  <c r="IN181" i="1"/>
  <c r="IO181" i="1"/>
  <c r="IP181" i="1"/>
  <c r="IQ181" i="1"/>
  <c r="IR181" i="1"/>
  <c r="IS181" i="1"/>
  <c r="IT181" i="1"/>
  <c r="IJ64" i="1"/>
  <c r="HZ64" i="1" s="1"/>
  <c r="IK64" i="1"/>
  <c r="IL64" i="1"/>
  <c r="IM64" i="1"/>
  <c r="IN64" i="1"/>
  <c r="IO64" i="1"/>
  <c r="IP64" i="1"/>
  <c r="IQ64" i="1"/>
  <c r="IR64" i="1"/>
  <c r="IS64" i="1"/>
  <c r="IT64" i="1"/>
  <c r="IJ180" i="1"/>
  <c r="HZ180" i="1" s="1"/>
  <c r="IK180" i="1"/>
  <c r="IL180" i="1"/>
  <c r="IM180" i="1"/>
  <c r="IN180" i="1"/>
  <c r="IO180" i="1"/>
  <c r="IP180" i="1"/>
  <c r="IQ180" i="1"/>
  <c r="IR180" i="1"/>
  <c r="IS180" i="1"/>
  <c r="IT180" i="1"/>
  <c r="IJ58" i="1"/>
  <c r="HZ58" i="1" s="1"/>
  <c r="IK58" i="1"/>
  <c r="IL58" i="1"/>
  <c r="IM58" i="1"/>
  <c r="IN58" i="1"/>
  <c r="IO58" i="1"/>
  <c r="IP58" i="1"/>
  <c r="IQ58" i="1"/>
  <c r="IR58" i="1"/>
  <c r="IS58" i="1"/>
  <c r="IT58" i="1"/>
  <c r="IJ52" i="1"/>
  <c r="HZ52" i="1" s="1"/>
  <c r="IK52" i="1"/>
  <c r="IL52" i="1"/>
  <c r="IM52" i="1"/>
  <c r="IN52" i="1"/>
  <c r="IO52" i="1"/>
  <c r="IP52" i="1"/>
  <c r="IQ52" i="1"/>
  <c r="IR52" i="1"/>
  <c r="IS52" i="1"/>
  <c r="IT52" i="1"/>
  <c r="IJ72" i="1"/>
  <c r="HZ72" i="1" s="1"/>
  <c r="IK72" i="1"/>
  <c r="IL72" i="1"/>
  <c r="IM72" i="1"/>
  <c r="IN72" i="1"/>
  <c r="IO72" i="1"/>
  <c r="IP72" i="1"/>
  <c r="IQ72" i="1"/>
  <c r="IR72" i="1"/>
  <c r="IS72" i="1"/>
  <c r="IT72" i="1"/>
  <c r="IJ282" i="1"/>
  <c r="HZ282" i="1" s="1"/>
  <c r="IK282" i="1"/>
  <c r="IL282" i="1"/>
  <c r="IM282" i="1"/>
  <c r="IN282" i="1"/>
  <c r="IO282" i="1"/>
  <c r="IP282" i="1"/>
  <c r="IQ282" i="1"/>
  <c r="IR282" i="1"/>
  <c r="IS282" i="1"/>
  <c r="IT282" i="1"/>
  <c r="IJ283" i="1"/>
  <c r="HZ283" i="1" s="1"/>
  <c r="IK283" i="1"/>
  <c r="IL283" i="1"/>
  <c r="IM283" i="1"/>
  <c r="IN283" i="1"/>
  <c r="IO283" i="1"/>
  <c r="IP283" i="1"/>
  <c r="IQ283" i="1"/>
  <c r="IR283" i="1"/>
  <c r="IS283" i="1"/>
  <c r="IT283" i="1"/>
  <c r="IJ94" i="1"/>
  <c r="HZ94" i="1" s="1"/>
  <c r="IK94" i="1"/>
  <c r="IL94" i="1"/>
  <c r="IM94" i="1"/>
  <c r="IN94" i="1"/>
  <c r="IO94" i="1"/>
  <c r="IP94" i="1"/>
  <c r="IQ94" i="1"/>
  <c r="IR94" i="1"/>
  <c r="IS94" i="1"/>
  <c r="IT94" i="1"/>
  <c r="IJ235" i="1"/>
  <c r="HZ235" i="1" s="1"/>
  <c r="IK235" i="1"/>
  <c r="IL235" i="1"/>
  <c r="IM235" i="1"/>
  <c r="IN235" i="1"/>
  <c r="IO235" i="1"/>
  <c r="IP235" i="1"/>
  <c r="IQ235" i="1"/>
  <c r="IR235" i="1"/>
  <c r="IS235" i="1"/>
  <c r="IT235" i="1"/>
  <c r="IJ315" i="1"/>
  <c r="HZ315" i="1" s="1"/>
  <c r="IK315" i="1"/>
  <c r="IL315" i="1"/>
  <c r="IM315" i="1"/>
  <c r="IN315" i="1"/>
  <c r="IO315" i="1"/>
  <c r="IP315" i="1"/>
  <c r="IQ315" i="1"/>
  <c r="IR315" i="1"/>
  <c r="IS315" i="1"/>
  <c r="IT315" i="1"/>
  <c r="IJ198" i="1"/>
  <c r="HZ198" i="1" s="1"/>
  <c r="IK198" i="1"/>
  <c r="IL198" i="1"/>
  <c r="IM198" i="1"/>
  <c r="IN198" i="1"/>
  <c r="IO198" i="1"/>
  <c r="IP198" i="1"/>
  <c r="IQ198" i="1"/>
  <c r="IR198" i="1"/>
  <c r="IS198" i="1"/>
  <c r="IT198" i="1"/>
  <c r="IJ80" i="1"/>
  <c r="HZ80" i="1" s="1"/>
  <c r="IK80" i="1"/>
  <c r="IL80" i="1"/>
  <c r="IM80" i="1"/>
  <c r="IN80" i="1"/>
  <c r="IO80" i="1"/>
  <c r="IP80" i="1"/>
  <c r="IQ80" i="1"/>
  <c r="IR80" i="1"/>
  <c r="IS80" i="1"/>
  <c r="IT80" i="1"/>
  <c r="IJ203" i="1"/>
  <c r="HZ203" i="1" s="1"/>
  <c r="IK203" i="1"/>
  <c r="IL203" i="1"/>
  <c r="IM203" i="1"/>
  <c r="IN203" i="1"/>
  <c r="IO203" i="1"/>
  <c r="IP203" i="1"/>
  <c r="IQ203" i="1"/>
  <c r="IR203" i="1"/>
  <c r="IS203" i="1"/>
  <c r="IT203" i="1"/>
  <c r="IJ162" i="1"/>
  <c r="HZ162" i="1" s="1"/>
  <c r="IK162" i="1"/>
  <c r="IL162" i="1"/>
  <c r="IM162" i="1"/>
  <c r="IN162" i="1"/>
  <c r="IO162" i="1"/>
  <c r="IP162" i="1"/>
  <c r="IQ162" i="1"/>
  <c r="IR162" i="1"/>
  <c r="IS162" i="1"/>
  <c r="IT162" i="1"/>
  <c r="IJ34" i="1"/>
  <c r="HZ34" i="1" s="1"/>
  <c r="IK34" i="1"/>
  <c r="IL34" i="1"/>
  <c r="IM34" i="1"/>
  <c r="IN34" i="1"/>
  <c r="IO34" i="1"/>
  <c r="IP34" i="1"/>
  <c r="IQ34" i="1"/>
  <c r="IR34" i="1"/>
  <c r="IS34" i="1"/>
  <c r="IT34" i="1"/>
  <c r="IJ143" i="1"/>
  <c r="HZ143" i="1" s="1"/>
  <c r="IK143" i="1"/>
  <c r="IL143" i="1"/>
  <c r="IM143" i="1"/>
  <c r="IN143" i="1"/>
  <c r="IO143" i="1"/>
  <c r="IP143" i="1"/>
  <c r="IQ143" i="1"/>
  <c r="IR143" i="1"/>
  <c r="IS143" i="1"/>
  <c r="IT143" i="1"/>
  <c r="IJ18" i="1"/>
  <c r="HZ18" i="1" s="1"/>
  <c r="IK18" i="1"/>
  <c r="IL18" i="1"/>
  <c r="IM18" i="1"/>
  <c r="IN18" i="1"/>
  <c r="IO18" i="1"/>
  <c r="IP18" i="1"/>
  <c r="IQ18" i="1"/>
  <c r="IR18" i="1"/>
  <c r="IS18" i="1"/>
  <c r="IT18" i="1"/>
  <c r="IJ60" i="1"/>
  <c r="HZ60" i="1" s="1"/>
  <c r="IK60" i="1"/>
  <c r="IL60" i="1"/>
  <c r="IM60" i="1"/>
  <c r="IN60" i="1"/>
  <c r="IO60" i="1"/>
  <c r="IP60" i="1"/>
  <c r="IQ60" i="1"/>
  <c r="IR60" i="1"/>
  <c r="IS60" i="1"/>
  <c r="IT60" i="1"/>
  <c r="IJ63" i="1"/>
  <c r="HZ63" i="1" s="1"/>
  <c r="IK63" i="1"/>
  <c r="IL63" i="1"/>
  <c r="IM63" i="1"/>
  <c r="IN63" i="1"/>
  <c r="IO63" i="1"/>
  <c r="IP63" i="1"/>
  <c r="IQ63" i="1"/>
  <c r="IR63" i="1"/>
  <c r="IS63" i="1"/>
  <c r="IT63" i="1"/>
  <c r="IJ185" i="1"/>
  <c r="HZ185" i="1" s="1"/>
  <c r="IK185" i="1"/>
  <c r="IL185" i="1"/>
  <c r="IM185" i="1"/>
  <c r="IN185" i="1"/>
  <c r="IO185" i="1"/>
  <c r="IP185" i="1"/>
  <c r="IQ185" i="1"/>
  <c r="IR185" i="1"/>
  <c r="IS185" i="1"/>
  <c r="IT185" i="1"/>
  <c r="IJ264" i="1"/>
  <c r="HZ264" i="1" s="1"/>
  <c r="IK264" i="1"/>
  <c r="IL264" i="1"/>
  <c r="IM264" i="1"/>
  <c r="IN264" i="1"/>
  <c r="IO264" i="1"/>
  <c r="IP264" i="1"/>
  <c r="IQ264" i="1"/>
  <c r="IR264" i="1"/>
  <c r="IS264" i="1"/>
  <c r="IT264" i="1"/>
  <c r="IJ134" i="1"/>
  <c r="HZ134" i="1" s="1"/>
  <c r="IK134" i="1"/>
  <c r="IL134" i="1"/>
  <c r="IM134" i="1"/>
  <c r="IN134" i="1"/>
  <c r="IO134" i="1"/>
  <c r="IP134" i="1"/>
  <c r="IQ134" i="1"/>
  <c r="IR134" i="1"/>
  <c r="IS134" i="1"/>
  <c r="IT134" i="1"/>
  <c r="IJ219" i="1"/>
  <c r="HZ219" i="1" s="1"/>
  <c r="IK219" i="1"/>
  <c r="IL219" i="1"/>
  <c r="IM219" i="1"/>
  <c r="IN219" i="1"/>
  <c r="IO219" i="1"/>
  <c r="IP219" i="1"/>
  <c r="IQ219" i="1"/>
  <c r="IR219" i="1"/>
  <c r="IS219" i="1"/>
  <c r="IT219" i="1"/>
  <c r="IJ85" i="1"/>
  <c r="HZ85" i="1" s="1"/>
  <c r="IK85" i="1"/>
  <c r="IL85" i="1"/>
  <c r="IM85" i="1"/>
  <c r="IN85" i="1"/>
  <c r="IO85" i="1"/>
  <c r="IP85" i="1"/>
  <c r="IQ85" i="1"/>
  <c r="IR85" i="1"/>
  <c r="IS85" i="1"/>
  <c r="IT85" i="1"/>
  <c r="IJ168" i="1"/>
  <c r="HZ168" i="1" s="1"/>
  <c r="IK168" i="1"/>
  <c r="IL168" i="1"/>
  <c r="IM168" i="1"/>
  <c r="IN168" i="1"/>
  <c r="IO168" i="1"/>
  <c r="IP168" i="1"/>
  <c r="IQ168" i="1"/>
  <c r="IR168" i="1"/>
  <c r="IS168" i="1"/>
  <c r="IT168" i="1"/>
  <c r="IJ28" i="1"/>
  <c r="HZ28" i="1" s="1"/>
  <c r="IK28" i="1"/>
  <c r="IL28" i="1"/>
  <c r="IM28" i="1"/>
  <c r="IN28" i="1"/>
  <c r="IO28" i="1"/>
  <c r="IP28" i="1"/>
  <c r="IQ28" i="1"/>
  <c r="IR28" i="1"/>
  <c r="IS28" i="1"/>
  <c r="IT28" i="1"/>
  <c r="IJ67" i="1"/>
  <c r="HZ67" i="1" s="1"/>
  <c r="IK67" i="1"/>
  <c r="IL67" i="1"/>
  <c r="IM67" i="1"/>
  <c r="IN67" i="1"/>
  <c r="IO67" i="1"/>
  <c r="IP67" i="1"/>
  <c r="IQ67" i="1"/>
  <c r="IR67" i="1"/>
  <c r="IS67" i="1"/>
  <c r="IT67" i="1"/>
  <c r="IJ214" i="1"/>
  <c r="HZ214" i="1" s="1"/>
  <c r="IK214" i="1"/>
  <c r="IL214" i="1"/>
  <c r="IM214" i="1"/>
  <c r="IN214" i="1"/>
  <c r="IO214" i="1"/>
  <c r="IP214" i="1"/>
  <c r="IQ214" i="1"/>
  <c r="IR214" i="1"/>
  <c r="IS214" i="1"/>
  <c r="IT214" i="1"/>
  <c r="IJ8" i="1"/>
  <c r="HZ8" i="1" s="1"/>
  <c r="IK8" i="1"/>
  <c r="IL8" i="1"/>
  <c r="IM8" i="1"/>
  <c r="IN8" i="1"/>
  <c r="IO8" i="1"/>
  <c r="IP8" i="1"/>
  <c r="IQ8" i="1"/>
  <c r="IR8" i="1"/>
  <c r="IS8" i="1"/>
  <c r="IT8" i="1"/>
  <c r="IJ14" i="1"/>
  <c r="HZ14" i="1" s="1"/>
  <c r="IK14" i="1"/>
  <c r="IL14" i="1"/>
  <c r="IM14" i="1"/>
  <c r="IN14" i="1"/>
  <c r="IO14" i="1"/>
  <c r="IP14" i="1"/>
  <c r="IQ14" i="1"/>
  <c r="IR14" i="1"/>
  <c r="IS14" i="1"/>
  <c r="IT14" i="1"/>
  <c r="IJ51" i="1"/>
  <c r="HZ51" i="1" s="1"/>
  <c r="IK51" i="1"/>
  <c r="IL51" i="1"/>
  <c r="IM51" i="1"/>
  <c r="IN51" i="1"/>
  <c r="IO51" i="1"/>
  <c r="IP51" i="1"/>
  <c r="IQ51" i="1"/>
  <c r="IR51" i="1"/>
  <c r="IS51" i="1"/>
  <c r="IT51" i="1"/>
  <c r="IJ311" i="1"/>
  <c r="HZ311" i="1" s="1"/>
  <c r="IK311" i="1"/>
  <c r="IL311" i="1"/>
  <c r="IM311" i="1"/>
  <c r="IN311" i="1"/>
  <c r="IO311" i="1"/>
  <c r="IP311" i="1"/>
  <c r="IQ311" i="1"/>
  <c r="IR311" i="1"/>
  <c r="IS311" i="1"/>
  <c r="IT311" i="1"/>
  <c r="IJ269" i="1"/>
  <c r="HZ269" i="1" s="1"/>
  <c r="IK269" i="1"/>
  <c r="IL269" i="1"/>
  <c r="IM269" i="1"/>
  <c r="IN269" i="1"/>
  <c r="IO269" i="1"/>
  <c r="IP269" i="1"/>
  <c r="IQ269" i="1"/>
  <c r="IR269" i="1"/>
  <c r="IS269" i="1"/>
  <c r="IT269" i="1"/>
  <c r="IJ194" i="1"/>
  <c r="HZ194" i="1" s="1"/>
  <c r="IK194" i="1"/>
  <c r="IL194" i="1"/>
  <c r="IM194" i="1"/>
  <c r="IN194" i="1"/>
  <c r="IO194" i="1"/>
  <c r="IP194" i="1"/>
  <c r="IQ194" i="1"/>
  <c r="IR194" i="1"/>
  <c r="IS194" i="1"/>
  <c r="IT194" i="1"/>
  <c r="IJ305" i="1"/>
  <c r="HZ305" i="1" s="1"/>
  <c r="IK305" i="1"/>
  <c r="IL305" i="1"/>
  <c r="IM305" i="1"/>
  <c r="IN305" i="1"/>
  <c r="IO305" i="1"/>
  <c r="IP305" i="1"/>
  <c r="IQ305" i="1"/>
  <c r="IR305" i="1"/>
  <c r="IS305" i="1"/>
  <c r="IT305" i="1"/>
  <c r="IJ123" i="1"/>
  <c r="HZ123" i="1" s="1"/>
  <c r="IK123" i="1"/>
  <c r="IL123" i="1"/>
  <c r="IM123" i="1"/>
  <c r="IN123" i="1"/>
  <c r="IO123" i="1"/>
  <c r="IP123" i="1"/>
  <c r="IQ123" i="1"/>
  <c r="IR123" i="1"/>
  <c r="IS123" i="1"/>
  <c r="IT123" i="1"/>
  <c r="IJ153" i="1"/>
  <c r="HZ153" i="1" s="1"/>
  <c r="IK153" i="1"/>
  <c r="IL153" i="1"/>
  <c r="IM153" i="1"/>
  <c r="IN153" i="1"/>
  <c r="IO153" i="1"/>
  <c r="IP153" i="1"/>
  <c r="IQ153" i="1"/>
  <c r="IR153" i="1"/>
  <c r="IS153" i="1"/>
  <c r="IT153" i="1"/>
  <c r="IJ69" i="1"/>
  <c r="HZ69" i="1" s="1"/>
  <c r="IK69" i="1"/>
  <c r="IL69" i="1"/>
  <c r="IM69" i="1"/>
  <c r="IN69" i="1"/>
  <c r="IO69" i="1"/>
  <c r="IP69" i="1"/>
  <c r="IQ69" i="1"/>
  <c r="IR69" i="1"/>
  <c r="IS69" i="1"/>
  <c r="IT69" i="1"/>
  <c r="IJ182" i="1"/>
  <c r="HZ182" i="1" s="1"/>
  <c r="IK182" i="1"/>
  <c r="IL182" i="1"/>
  <c r="IM182" i="1"/>
  <c r="IN182" i="1"/>
  <c r="IO182" i="1"/>
  <c r="IP182" i="1"/>
  <c r="IQ182" i="1"/>
  <c r="IR182" i="1"/>
  <c r="IS182" i="1"/>
  <c r="IT182" i="1"/>
  <c r="IJ328" i="1"/>
  <c r="HZ328" i="1" s="1"/>
  <c r="IK328" i="1"/>
  <c r="IL328" i="1"/>
  <c r="IM328" i="1"/>
  <c r="IN328" i="1"/>
  <c r="IO328" i="1"/>
  <c r="IP328" i="1"/>
  <c r="IQ328" i="1"/>
  <c r="IR328" i="1"/>
  <c r="IS328" i="1"/>
  <c r="IT328" i="1"/>
  <c r="IJ21" i="1"/>
  <c r="HZ21" i="1" s="1"/>
  <c r="IK21" i="1"/>
  <c r="IL21" i="1"/>
  <c r="IM21" i="1"/>
  <c r="IN21" i="1"/>
  <c r="IO21" i="1"/>
  <c r="IP21" i="1"/>
  <c r="IQ21" i="1"/>
  <c r="IR21" i="1"/>
  <c r="IS21" i="1"/>
  <c r="IT21" i="1"/>
  <c r="IJ257" i="1"/>
  <c r="HZ257" i="1" s="1"/>
  <c r="IK257" i="1"/>
  <c r="IL257" i="1"/>
  <c r="IM257" i="1"/>
  <c r="IN257" i="1"/>
  <c r="IO257" i="1"/>
  <c r="IP257" i="1"/>
  <c r="IQ257" i="1"/>
  <c r="IR257" i="1"/>
  <c r="IS257" i="1"/>
  <c r="IT257" i="1"/>
  <c r="IJ132" i="1"/>
  <c r="HZ132" i="1" s="1"/>
  <c r="IK132" i="1"/>
  <c r="IL132" i="1"/>
  <c r="IM132" i="1"/>
  <c r="IN132" i="1"/>
  <c r="IO132" i="1"/>
  <c r="IP132" i="1"/>
  <c r="IQ132" i="1"/>
  <c r="IR132" i="1"/>
  <c r="IS132" i="1"/>
  <c r="IT132" i="1"/>
  <c r="IJ124" i="1"/>
  <c r="HZ124" i="1" s="1"/>
  <c r="IK124" i="1"/>
  <c r="IL124" i="1"/>
  <c r="IM124" i="1"/>
  <c r="IN124" i="1"/>
  <c r="IO124" i="1"/>
  <c r="IP124" i="1"/>
  <c r="IQ124" i="1"/>
  <c r="IR124" i="1"/>
  <c r="IS124" i="1"/>
  <c r="IT124" i="1"/>
  <c r="IJ258" i="1"/>
  <c r="HZ258" i="1" s="1"/>
  <c r="IK258" i="1"/>
  <c r="IL258" i="1"/>
  <c r="IM258" i="1"/>
  <c r="IN258" i="1"/>
  <c r="IO258" i="1"/>
  <c r="IP258" i="1"/>
  <c r="IQ258" i="1"/>
  <c r="IR258" i="1"/>
  <c r="IS258" i="1"/>
  <c r="IT258" i="1"/>
  <c r="IJ271" i="1"/>
  <c r="HZ271" i="1" s="1"/>
  <c r="IK271" i="1"/>
  <c r="IR271" i="1"/>
  <c r="IS271" i="1"/>
  <c r="IT271" i="1"/>
  <c r="IJ77" i="1"/>
  <c r="HZ77" i="1" s="1"/>
  <c r="IK77" i="1"/>
  <c r="IL77" i="1"/>
  <c r="IM77" i="1"/>
  <c r="IN77" i="1"/>
  <c r="IO77" i="1"/>
  <c r="IP77" i="1"/>
  <c r="IQ77" i="1"/>
  <c r="IR77" i="1"/>
  <c r="IS77" i="1"/>
  <c r="IT77" i="1"/>
  <c r="IJ66" i="1"/>
  <c r="HZ66" i="1" s="1"/>
  <c r="IK66" i="1"/>
  <c r="IL66" i="1"/>
  <c r="IM66" i="1"/>
  <c r="IN66" i="1"/>
  <c r="IO66" i="1"/>
  <c r="IP66" i="1"/>
  <c r="IQ66" i="1"/>
  <c r="IR66" i="1"/>
  <c r="IS66" i="1"/>
  <c r="IT66" i="1"/>
  <c r="IJ109" i="1"/>
  <c r="HZ109" i="1" s="1"/>
  <c r="IK109" i="1"/>
  <c r="IL109" i="1"/>
  <c r="IM109" i="1"/>
  <c r="IN109" i="1"/>
  <c r="IO109" i="1"/>
  <c r="IP109" i="1"/>
  <c r="IQ109" i="1"/>
  <c r="IR109" i="1"/>
  <c r="IS109" i="1"/>
  <c r="IT109" i="1"/>
  <c r="IJ188" i="1"/>
  <c r="HZ188" i="1" s="1"/>
  <c r="IK188" i="1"/>
  <c r="IL188" i="1"/>
  <c r="IM188" i="1"/>
  <c r="IN188" i="1"/>
  <c r="IO188" i="1"/>
  <c r="IP188" i="1"/>
  <c r="IQ188" i="1"/>
  <c r="IR188" i="1"/>
  <c r="IS188" i="1"/>
  <c r="IT188" i="1"/>
  <c r="IJ175" i="1"/>
  <c r="HZ175" i="1" s="1"/>
  <c r="IK175" i="1"/>
  <c r="IL175" i="1"/>
  <c r="IM175" i="1"/>
  <c r="IN175" i="1"/>
  <c r="IO175" i="1"/>
  <c r="IP175" i="1"/>
  <c r="IQ175" i="1"/>
  <c r="IR175" i="1"/>
  <c r="IS175" i="1"/>
  <c r="IT175" i="1"/>
  <c r="IJ189" i="1"/>
  <c r="HZ189" i="1" s="1"/>
  <c r="IK189" i="1"/>
  <c r="IL189" i="1"/>
  <c r="IM189" i="1"/>
  <c r="IN189" i="1"/>
  <c r="IO189" i="1"/>
  <c r="IP189" i="1"/>
  <c r="IQ189" i="1"/>
  <c r="IR189" i="1"/>
  <c r="IS189" i="1"/>
  <c r="IT189" i="1"/>
  <c r="IJ84" i="1"/>
  <c r="HZ84" i="1" s="1"/>
  <c r="IK84" i="1"/>
  <c r="IL84" i="1"/>
  <c r="IM84" i="1"/>
  <c r="IN84" i="1"/>
  <c r="IO84" i="1"/>
  <c r="IP84" i="1"/>
  <c r="IQ84" i="1"/>
  <c r="IR84" i="1"/>
  <c r="IS84" i="1"/>
  <c r="IT84" i="1"/>
  <c r="IJ146" i="1"/>
  <c r="HZ146" i="1" s="1"/>
  <c r="IK146" i="1"/>
  <c r="IL146" i="1"/>
  <c r="IM146" i="1"/>
  <c r="IN146" i="1"/>
  <c r="IO146" i="1"/>
  <c r="IP146" i="1"/>
  <c r="IQ146" i="1"/>
  <c r="IR146" i="1"/>
  <c r="IS146" i="1"/>
  <c r="IT146" i="1"/>
  <c r="IJ229" i="1"/>
  <c r="HZ229" i="1" s="1"/>
  <c r="IK229" i="1"/>
  <c r="IL229" i="1"/>
  <c r="IM229" i="1"/>
  <c r="IN229" i="1"/>
  <c r="IO229" i="1"/>
  <c r="IP229" i="1"/>
  <c r="IQ229" i="1"/>
  <c r="IR229" i="1"/>
  <c r="IS229" i="1"/>
  <c r="IT229" i="1"/>
  <c r="IJ262" i="1"/>
  <c r="HZ262" i="1" s="1"/>
  <c r="IK262" i="1"/>
  <c r="IL262" i="1"/>
  <c r="IM262" i="1"/>
  <c r="IN262" i="1"/>
  <c r="IO262" i="1"/>
  <c r="IP262" i="1"/>
  <c r="IQ262" i="1"/>
  <c r="IR262" i="1"/>
  <c r="IS262" i="1"/>
  <c r="IT262" i="1"/>
  <c r="IJ242" i="1"/>
  <c r="HZ242" i="1" s="1"/>
  <c r="IK242" i="1"/>
  <c r="IL242" i="1"/>
  <c r="IM242" i="1"/>
  <c r="IN242" i="1"/>
  <c r="IO242" i="1"/>
  <c r="IP242" i="1"/>
  <c r="IQ242" i="1"/>
  <c r="IR242" i="1"/>
  <c r="IS242" i="1"/>
  <c r="IT242" i="1"/>
  <c r="IJ206" i="1"/>
  <c r="HZ206" i="1" s="1"/>
  <c r="IK206" i="1"/>
  <c r="IL206" i="1"/>
  <c r="IM206" i="1"/>
  <c r="IN206" i="1"/>
  <c r="IO206" i="1"/>
  <c r="IP206" i="1"/>
  <c r="IQ206" i="1"/>
  <c r="IR206" i="1"/>
  <c r="IS206" i="1"/>
  <c r="IT206" i="1"/>
  <c r="IJ204" i="1"/>
  <c r="HZ204" i="1" s="1"/>
  <c r="IK204" i="1"/>
  <c r="IL204" i="1"/>
  <c r="IM204" i="1"/>
  <c r="IN204" i="1"/>
  <c r="IO204" i="1"/>
  <c r="IP204" i="1"/>
  <c r="IQ204" i="1"/>
  <c r="IR204" i="1"/>
  <c r="IS204" i="1"/>
  <c r="IT204" i="1"/>
  <c r="IJ119" i="1"/>
  <c r="HZ119" i="1" s="1"/>
  <c r="IK119" i="1"/>
  <c r="IL119" i="1"/>
  <c r="IM119" i="1"/>
  <c r="IN119" i="1"/>
  <c r="IO119" i="1"/>
  <c r="IP119" i="1"/>
  <c r="IQ119" i="1"/>
  <c r="IR119" i="1"/>
  <c r="IS119" i="1"/>
  <c r="IT119" i="1"/>
  <c r="IJ317" i="1"/>
  <c r="HZ317" i="1" s="1"/>
  <c r="IK317" i="1"/>
  <c r="IL317" i="1"/>
  <c r="IM317" i="1"/>
  <c r="IN317" i="1"/>
  <c r="IO317" i="1"/>
  <c r="IP317" i="1"/>
  <c r="IQ317" i="1"/>
  <c r="IR317" i="1"/>
  <c r="IS317" i="1"/>
  <c r="IT317" i="1"/>
  <c r="IJ30" i="1"/>
  <c r="HZ30" i="1" s="1"/>
  <c r="IK30" i="1"/>
  <c r="IL30" i="1"/>
  <c r="IM30" i="1"/>
  <c r="IN30" i="1"/>
  <c r="IO30" i="1"/>
  <c r="IP30" i="1"/>
  <c r="IQ30" i="1"/>
  <c r="IR30" i="1"/>
  <c r="IS30" i="1"/>
  <c r="IT30" i="1"/>
  <c r="IJ140" i="1"/>
  <c r="HZ140" i="1" s="1"/>
  <c r="IK140" i="1"/>
  <c r="IL140" i="1"/>
  <c r="IM140" i="1"/>
  <c r="IN140" i="1"/>
  <c r="IO140" i="1"/>
  <c r="IP140" i="1"/>
  <c r="IQ140" i="1"/>
  <c r="IR140" i="1"/>
  <c r="IS140" i="1"/>
  <c r="IT140" i="1"/>
  <c r="IJ280" i="1"/>
  <c r="HZ280" i="1" s="1"/>
  <c r="IK280" i="1"/>
  <c r="IL280" i="1"/>
  <c r="IM280" i="1"/>
  <c r="IN280" i="1"/>
  <c r="IO280" i="1"/>
  <c r="IP280" i="1"/>
  <c r="IQ280" i="1"/>
  <c r="IR280" i="1"/>
  <c r="IS280" i="1"/>
  <c r="IT280" i="1"/>
  <c r="IJ307" i="1"/>
  <c r="HZ307" i="1" s="1"/>
  <c r="IK307" i="1"/>
  <c r="IL307" i="1"/>
  <c r="IM307" i="1"/>
  <c r="IN307" i="1"/>
  <c r="IO307" i="1"/>
  <c r="IP307" i="1"/>
  <c r="IQ307" i="1"/>
  <c r="IR307" i="1"/>
  <c r="IS307" i="1"/>
  <c r="IT307" i="1"/>
  <c r="IJ39" i="1"/>
  <c r="HZ39" i="1" s="1"/>
  <c r="IK39" i="1"/>
  <c r="IL39" i="1"/>
  <c r="IM39" i="1"/>
  <c r="IN39" i="1"/>
  <c r="IO39" i="1"/>
  <c r="IP39" i="1"/>
  <c r="IQ39" i="1"/>
  <c r="IR39" i="1"/>
  <c r="IS39" i="1"/>
  <c r="IT39" i="1"/>
  <c r="IJ44" i="1"/>
  <c r="HZ44" i="1" s="1"/>
  <c r="IK44" i="1"/>
  <c r="IL44" i="1"/>
  <c r="IM44" i="1"/>
  <c r="IN44" i="1"/>
  <c r="IO44" i="1"/>
  <c r="IP44" i="1"/>
  <c r="IQ44" i="1"/>
  <c r="IR44" i="1"/>
  <c r="IS44" i="1"/>
  <c r="IT44" i="1"/>
  <c r="IJ303" i="1"/>
  <c r="HZ303" i="1" s="1"/>
  <c r="IK303" i="1"/>
  <c r="IL303" i="1"/>
  <c r="IM303" i="1"/>
  <c r="IN303" i="1"/>
  <c r="IO303" i="1"/>
  <c r="IP303" i="1"/>
  <c r="IQ303" i="1"/>
  <c r="IR303" i="1"/>
  <c r="IS303" i="1"/>
  <c r="IT303" i="1"/>
  <c r="IJ10" i="1"/>
  <c r="HZ10" i="1" s="1"/>
  <c r="IK10" i="1"/>
  <c r="IL10" i="1"/>
  <c r="IM10" i="1"/>
  <c r="IN10" i="1"/>
  <c r="IO10" i="1"/>
  <c r="IP10" i="1"/>
  <c r="IQ10" i="1"/>
  <c r="IR10" i="1"/>
  <c r="IS10" i="1"/>
  <c r="IT10" i="1"/>
  <c r="IJ4" i="1"/>
  <c r="HZ4" i="1" s="1"/>
  <c r="IK4" i="1"/>
  <c r="IL4" i="1"/>
  <c r="IM4" i="1"/>
  <c r="IN4" i="1"/>
  <c r="IO4" i="1"/>
  <c r="IP4" i="1"/>
  <c r="IQ4" i="1"/>
  <c r="IR4" i="1"/>
  <c r="IS4" i="1"/>
  <c r="IT4" i="1"/>
  <c r="IJ86" i="1"/>
  <c r="HZ86" i="1" s="1"/>
  <c r="IK86" i="1"/>
  <c r="IL86" i="1"/>
  <c r="IM86" i="1"/>
  <c r="IN86" i="1"/>
  <c r="IO86" i="1"/>
  <c r="IP86" i="1"/>
  <c r="IQ86" i="1"/>
  <c r="IR86" i="1"/>
  <c r="IS86" i="1"/>
  <c r="IT86" i="1"/>
  <c r="IJ179" i="1"/>
  <c r="HZ179" i="1" s="1"/>
  <c r="IK179" i="1"/>
  <c r="IL179" i="1"/>
  <c r="IM179" i="1"/>
  <c r="IN179" i="1"/>
  <c r="IO179" i="1"/>
  <c r="IP179" i="1"/>
  <c r="IQ179" i="1"/>
  <c r="IR179" i="1"/>
  <c r="IS179" i="1"/>
  <c r="IT179" i="1"/>
  <c r="IJ93" i="1"/>
  <c r="HZ93" i="1" s="1"/>
  <c r="IK93" i="1"/>
  <c r="IL93" i="1"/>
  <c r="IM93" i="1"/>
  <c r="IN93" i="1"/>
  <c r="IO93" i="1"/>
  <c r="IP93" i="1"/>
  <c r="IQ93" i="1"/>
  <c r="IR93" i="1"/>
  <c r="IS93" i="1"/>
  <c r="IT93" i="1"/>
  <c r="IJ159" i="1"/>
  <c r="HZ159" i="1" s="1"/>
  <c r="IK159" i="1"/>
  <c r="IL159" i="1"/>
  <c r="IM159" i="1"/>
  <c r="IN159" i="1"/>
  <c r="IO159" i="1"/>
  <c r="IP159" i="1"/>
  <c r="IQ159" i="1"/>
  <c r="IR159" i="1"/>
  <c r="IS159" i="1"/>
  <c r="IT159" i="1"/>
  <c r="IJ37" i="1"/>
  <c r="HZ37" i="1" s="1"/>
  <c r="IK37" i="1"/>
  <c r="IL37" i="1"/>
  <c r="IM37" i="1"/>
  <c r="IN37" i="1"/>
  <c r="IO37" i="1"/>
  <c r="IP37" i="1"/>
  <c r="IQ37" i="1"/>
  <c r="IR37" i="1"/>
  <c r="IS37" i="1"/>
  <c r="IT37" i="1"/>
  <c r="IJ209" i="1"/>
  <c r="HZ209" i="1" s="1"/>
  <c r="IK209" i="1"/>
  <c r="IL209" i="1"/>
  <c r="IM209" i="1"/>
  <c r="IN209" i="1"/>
  <c r="IO209" i="1"/>
  <c r="IP209" i="1"/>
  <c r="IQ209" i="1"/>
  <c r="IR209" i="1"/>
  <c r="IS209" i="1"/>
  <c r="IT209" i="1"/>
  <c r="IJ210" i="1"/>
  <c r="HZ210" i="1" s="1"/>
  <c r="IK210" i="1"/>
  <c r="IL210" i="1"/>
  <c r="IM210" i="1"/>
  <c r="IN210" i="1"/>
  <c r="IO210" i="1"/>
  <c r="IP210" i="1"/>
  <c r="IQ210" i="1"/>
  <c r="IR210" i="1"/>
  <c r="IS210" i="1"/>
  <c r="IT210" i="1"/>
  <c r="IJ261" i="1"/>
  <c r="HZ261" i="1" s="1"/>
  <c r="IK261" i="1"/>
  <c r="IL261" i="1"/>
  <c r="IM261" i="1"/>
  <c r="IN261" i="1"/>
  <c r="IO261" i="1"/>
  <c r="IP261" i="1"/>
  <c r="IQ261" i="1"/>
  <c r="IR261" i="1"/>
  <c r="IS261" i="1"/>
  <c r="IT261" i="1"/>
  <c r="IJ126" i="1"/>
  <c r="HZ126" i="1" s="1"/>
  <c r="IK126" i="1"/>
  <c r="IL126" i="1"/>
  <c r="IM126" i="1"/>
  <c r="IN126" i="1"/>
  <c r="IO126" i="1"/>
  <c r="IP126" i="1"/>
  <c r="IQ126" i="1"/>
  <c r="IR126" i="1"/>
  <c r="IS126" i="1"/>
  <c r="IT126" i="1"/>
  <c r="IJ281" i="1"/>
  <c r="HZ281" i="1" s="1"/>
  <c r="IK281" i="1"/>
  <c r="IL281" i="1"/>
  <c r="IM281" i="1"/>
  <c r="IN281" i="1"/>
  <c r="IO281" i="1"/>
  <c r="IP281" i="1"/>
  <c r="IQ281" i="1"/>
  <c r="IR281" i="1"/>
  <c r="IS281" i="1"/>
  <c r="IT281" i="1"/>
  <c r="IJ54" i="1"/>
  <c r="HZ54" i="1" s="1"/>
  <c r="IK54" i="1"/>
  <c r="IL54" i="1"/>
  <c r="IM54" i="1"/>
  <c r="IN54" i="1"/>
  <c r="IO54" i="1"/>
  <c r="IP54" i="1"/>
  <c r="IQ54" i="1"/>
  <c r="IR54" i="1"/>
  <c r="IS54" i="1"/>
  <c r="IT54" i="1"/>
  <c r="IJ96" i="1"/>
  <c r="HZ96" i="1" s="1"/>
  <c r="IK96" i="1"/>
  <c r="IL96" i="1"/>
  <c r="IM96" i="1"/>
  <c r="IN96" i="1"/>
  <c r="IO96" i="1"/>
  <c r="IP96" i="1"/>
  <c r="IQ96" i="1"/>
  <c r="IR96" i="1"/>
  <c r="IS96" i="1"/>
  <c r="IT96" i="1"/>
  <c r="IJ150" i="1"/>
  <c r="HZ150" i="1" s="1"/>
  <c r="IK150" i="1"/>
  <c r="IL150" i="1"/>
  <c r="IM150" i="1"/>
  <c r="IN150" i="1"/>
  <c r="IO150" i="1"/>
  <c r="IP150" i="1"/>
  <c r="IQ150" i="1"/>
  <c r="IR150" i="1"/>
  <c r="IS150" i="1"/>
  <c r="IT150" i="1"/>
  <c r="IJ288" i="1"/>
  <c r="HZ288" i="1" s="1"/>
  <c r="IK288" i="1"/>
  <c r="IL288" i="1"/>
  <c r="IM288" i="1"/>
  <c r="IN288" i="1"/>
  <c r="IO288" i="1"/>
  <c r="IP288" i="1"/>
  <c r="IQ288" i="1"/>
  <c r="IR288" i="1"/>
  <c r="IS288" i="1"/>
  <c r="IT288" i="1"/>
  <c r="IJ65" i="1"/>
  <c r="HZ65" i="1" s="1"/>
  <c r="IK65" i="1"/>
  <c r="IL65" i="1"/>
  <c r="IM65" i="1"/>
  <c r="IN65" i="1"/>
  <c r="IO65" i="1"/>
  <c r="IP65" i="1"/>
  <c r="IQ65" i="1"/>
  <c r="IR65" i="1"/>
  <c r="IS65" i="1"/>
  <c r="IT65" i="1"/>
  <c r="IJ253" i="1"/>
  <c r="HZ253" i="1" s="1"/>
  <c r="IK253" i="1"/>
  <c r="IL253" i="1"/>
  <c r="IM253" i="1"/>
  <c r="IN253" i="1"/>
  <c r="IO253" i="1"/>
  <c r="IP253" i="1"/>
  <c r="IQ253" i="1"/>
  <c r="IR253" i="1"/>
  <c r="IS253" i="1"/>
  <c r="IT253" i="1"/>
  <c r="IJ275" i="1"/>
  <c r="HZ275" i="1" s="1"/>
  <c r="IK275" i="1"/>
  <c r="IL275" i="1"/>
  <c r="IM275" i="1"/>
  <c r="IN275" i="1"/>
  <c r="IO275" i="1"/>
  <c r="IP275" i="1"/>
  <c r="IQ275" i="1"/>
  <c r="IR275" i="1"/>
  <c r="IS275" i="1"/>
  <c r="IT275" i="1"/>
  <c r="IJ220" i="1"/>
  <c r="HZ220" i="1" s="1"/>
  <c r="IK220" i="1"/>
  <c r="IL220" i="1"/>
  <c r="IM220" i="1"/>
  <c r="IN220" i="1"/>
  <c r="IO220" i="1"/>
  <c r="IP220" i="1"/>
  <c r="IQ220" i="1"/>
  <c r="IR220" i="1"/>
  <c r="IS220" i="1"/>
  <c r="IT220" i="1"/>
  <c r="IJ89" i="1"/>
  <c r="HZ89" i="1" s="1"/>
  <c r="IK89" i="1"/>
  <c r="IL89" i="1"/>
  <c r="IM89" i="1"/>
  <c r="IN89" i="1"/>
  <c r="IO89" i="1"/>
  <c r="IP89" i="1"/>
  <c r="IQ89" i="1"/>
  <c r="IR89" i="1"/>
  <c r="IS89" i="1"/>
  <c r="IT89" i="1"/>
  <c r="IJ118" i="1"/>
  <c r="HZ118" i="1" s="1"/>
  <c r="IK118" i="1"/>
  <c r="IL118" i="1"/>
  <c r="IM118" i="1"/>
  <c r="IN118" i="1"/>
  <c r="IO118" i="1"/>
  <c r="IP118" i="1"/>
  <c r="IQ118" i="1"/>
  <c r="IR118" i="1"/>
  <c r="IS118" i="1"/>
  <c r="IT118" i="1"/>
  <c r="IJ122" i="1"/>
  <c r="HZ122" i="1" s="1"/>
  <c r="IK122" i="1"/>
  <c r="IL122" i="1"/>
  <c r="IM122" i="1"/>
  <c r="IN122" i="1"/>
  <c r="IO122" i="1"/>
  <c r="IP122" i="1"/>
  <c r="IQ122" i="1"/>
  <c r="IR122" i="1"/>
  <c r="IS122" i="1"/>
  <c r="IT122" i="1"/>
  <c r="IJ225" i="1"/>
  <c r="HZ225" i="1" s="1"/>
  <c r="IK225" i="1"/>
  <c r="IL225" i="1"/>
  <c r="IM225" i="1"/>
  <c r="IN225" i="1"/>
  <c r="IO225" i="1"/>
  <c r="IP225" i="1"/>
  <c r="IQ225" i="1"/>
  <c r="IR225" i="1"/>
  <c r="IS225" i="1"/>
  <c r="IT225" i="1"/>
  <c r="IJ125" i="1"/>
  <c r="HZ125" i="1" s="1"/>
  <c r="IK125" i="1"/>
  <c r="IL125" i="1"/>
  <c r="IM125" i="1"/>
  <c r="IN125" i="1"/>
  <c r="IO125" i="1"/>
  <c r="IP125" i="1"/>
  <c r="IQ125" i="1"/>
  <c r="IR125" i="1"/>
  <c r="IS125" i="1"/>
  <c r="IT125" i="1"/>
  <c r="IJ201" i="1"/>
  <c r="HZ201" i="1" s="1"/>
  <c r="IK201" i="1"/>
  <c r="IL201" i="1"/>
  <c r="IM201" i="1"/>
  <c r="IN201" i="1"/>
  <c r="IO201" i="1"/>
  <c r="IP201" i="1"/>
  <c r="IQ201" i="1"/>
  <c r="IR201" i="1"/>
  <c r="IS201" i="1"/>
  <c r="IT201" i="1"/>
  <c r="IJ62" i="1"/>
  <c r="HZ62" i="1" s="1"/>
  <c r="IK62" i="1"/>
  <c r="IL62" i="1"/>
  <c r="IM62" i="1"/>
  <c r="IN62" i="1"/>
  <c r="IO62" i="1"/>
  <c r="IP62" i="1"/>
  <c r="IQ62" i="1"/>
  <c r="IR62" i="1"/>
  <c r="IS62" i="1"/>
  <c r="IT62" i="1"/>
  <c r="IJ245" i="1"/>
  <c r="HZ245" i="1" s="1"/>
  <c r="IK245" i="1"/>
  <c r="IL245" i="1"/>
  <c r="IM245" i="1"/>
  <c r="IN245" i="1"/>
  <c r="IO245" i="1"/>
  <c r="IP245" i="1"/>
  <c r="IQ245" i="1"/>
  <c r="IR245" i="1"/>
  <c r="IS245" i="1"/>
  <c r="IT245" i="1"/>
  <c r="IJ274" i="1"/>
  <c r="HZ274" i="1" s="1"/>
  <c r="IK274" i="1"/>
  <c r="IL274" i="1"/>
  <c r="IM274" i="1"/>
  <c r="IN274" i="1"/>
  <c r="IO274" i="1"/>
  <c r="IP274" i="1"/>
  <c r="IQ274" i="1"/>
  <c r="IR274" i="1"/>
  <c r="IS274" i="1"/>
  <c r="IT274" i="1"/>
  <c r="IJ289" i="1"/>
  <c r="HZ289" i="1" s="1"/>
  <c r="IK289" i="1"/>
  <c r="IL289" i="1"/>
  <c r="IM289" i="1"/>
  <c r="IN289" i="1"/>
  <c r="IO289" i="1"/>
  <c r="IP289" i="1"/>
  <c r="IQ289" i="1"/>
  <c r="IR289" i="1"/>
  <c r="IS289" i="1"/>
  <c r="IT289" i="1"/>
  <c r="IJ294" i="1"/>
  <c r="HZ294" i="1" s="1"/>
  <c r="IK294" i="1"/>
  <c r="IL294" i="1"/>
  <c r="IM294" i="1"/>
  <c r="IN294" i="1"/>
  <c r="IO294" i="1"/>
  <c r="IP294" i="1"/>
  <c r="IQ294" i="1"/>
  <c r="IR294" i="1"/>
  <c r="IS294" i="1"/>
  <c r="IT294" i="1"/>
  <c r="IJ59" i="1"/>
  <c r="HZ59" i="1" s="1"/>
  <c r="IK59" i="1"/>
  <c r="IL59" i="1"/>
  <c r="IM59" i="1"/>
  <c r="IN59" i="1"/>
  <c r="IO59" i="1"/>
  <c r="IP59" i="1"/>
  <c r="IQ59" i="1"/>
  <c r="IR59" i="1"/>
  <c r="IS59" i="1"/>
  <c r="IT59" i="1"/>
  <c r="IJ211" i="1"/>
  <c r="HZ211" i="1" s="1"/>
  <c r="IK211" i="1"/>
  <c r="IL211" i="1"/>
  <c r="IM211" i="1"/>
  <c r="IN211" i="1"/>
  <c r="IO211" i="1"/>
  <c r="IP211" i="1"/>
  <c r="IQ211" i="1"/>
  <c r="IR211" i="1"/>
  <c r="IS211" i="1"/>
  <c r="IT211" i="1"/>
  <c r="IJ284" i="1"/>
  <c r="HZ284" i="1" s="1"/>
  <c r="IK284" i="1"/>
  <c r="IL284" i="1"/>
  <c r="IM284" i="1"/>
  <c r="IN284" i="1"/>
  <c r="IO284" i="1"/>
  <c r="IP284" i="1"/>
  <c r="IQ284" i="1"/>
  <c r="IR284" i="1"/>
  <c r="IS284" i="1"/>
  <c r="IT284" i="1"/>
  <c r="IJ16" i="1"/>
  <c r="HZ16" i="1" s="1"/>
  <c r="IK16" i="1"/>
  <c r="IL16" i="1"/>
  <c r="IM16" i="1"/>
  <c r="IN16" i="1"/>
  <c r="IO16" i="1"/>
  <c r="IP16" i="1"/>
  <c r="IQ16" i="1"/>
  <c r="IR16" i="1"/>
  <c r="IS16" i="1"/>
  <c r="IT16" i="1"/>
  <c r="IJ321" i="1"/>
  <c r="HZ321" i="1" s="1"/>
  <c r="IK321" i="1"/>
  <c r="IL321" i="1"/>
  <c r="IM321" i="1"/>
  <c r="IN321" i="1"/>
  <c r="IO321" i="1"/>
  <c r="IP321" i="1"/>
  <c r="IQ321" i="1"/>
  <c r="IR321" i="1"/>
  <c r="IS321" i="1"/>
  <c r="IT321" i="1"/>
  <c r="IJ100" i="1"/>
  <c r="HZ100" i="1" s="1"/>
  <c r="IK100" i="1"/>
  <c r="IL100" i="1"/>
  <c r="IM100" i="1"/>
  <c r="IN100" i="1"/>
  <c r="IO100" i="1"/>
  <c r="IP100" i="1"/>
  <c r="IQ100" i="1"/>
  <c r="IR100" i="1"/>
  <c r="IS100" i="1"/>
  <c r="IT100" i="1"/>
  <c r="IJ157" i="1"/>
  <c r="HZ157" i="1" s="1"/>
  <c r="IK157" i="1"/>
  <c r="IL157" i="1"/>
  <c r="IM157" i="1"/>
  <c r="IN157" i="1"/>
  <c r="IO157" i="1"/>
  <c r="IP157" i="1"/>
  <c r="IQ157" i="1"/>
  <c r="IR157" i="1"/>
  <c r="IS157" i="1"/>
  <c r="IT157" i="1"/>
  <c r="IJ161" i="1"/>
  <c r="HZ161" i="1" s="1"/>
  <c r="IK161" i="1"/>
  <c r="IL161" i="1"/>
  <c r="IM161" i="1"/>
  <c r="IN161" i="1"/>
  <c r="IO161" i="1"/>
  <c r="IP161" i="1"/>
  <c r="IQ161" i="1"/>
  <c r="IR161" i="1"/>
  <c r="IS161" i="1"/>
  <c r="IT161" i="1"/>
  <c r="IJ196" i="1"/>
  <c r="HZ196" i="1" s="1"/>
  <c r="IK196" i="1"/>
  <c r="IL196" i="1"/>
  <c r="IM196" i="1"/>
  <c r="IN196" i="1"/>
  <c r="IO196" i="1"/>
  <c r="IP196" i="1"/>
  <c r="IQ196" i="1"/>
  <c r="IR196" i="1"/>
  <c r="IS196" i="1"/>
  <c r="IT196" i="1"/>
  <c r="IJ296" i="1"/>
  <c r="HZ296" i="1" s="1"/>
  <c r="IK296" i="1"/>
  <c r="IL296" i="1"/>
  <c r="IM296" i="1"/>
  <c r="IN296" i="1"/>
  <c r="IO296" i="1"/>
  <c r="IP296" i="1"/>
  <c r="IQ296" i="1"/>
  <c r="IR296" i="1"/>
  <c r="IS296" i="1"/>
  <c r="IT296" i="1"/>
  <c r="IJ102" i="1"/>
  <c r="HZ102" i="1" s="1"/>
  <c r="IK102" i="1"/>
  <c r="IL102" i="1"/>
  <c r="IM102" i="1"/>
  <c r="IN102" i="1"/>
  <c r="IO102" i="1"/>
  <c r="IP102" i="1"/>
  <c r="IQ102" i="1"/>
  <c r="IR102" i="1"/>
  <c r="IS102" i="1"/>
  <c r="IT102" i="1"/>
  <c r="IJ184" i="1"/>
  <c r="HZ184" i="1" s="1"/>
  <c r="IK184" i="1"/>
  <c r="IL184" i="1"/>
  <c r="IM184" i="1"/>
  <c r="IN184" i="1"/>
  <c r="IO184" i="1"/>
  <c r="IP184" i="1"/>
  <c r="IQ184" i="1"/>
  <c r="IR184" i="1"/>
  <c r="IS184" i="1"/>
  <c r="IT184" i="1"/>
  <c r="IJ286" i="1"/>
  <c r="HZ286" i="1" s="1"/>
  <c r="IK286" i="1"/>
  <c r="IL286" i="1"/>
  <c r="IM286" i="1"/>
  <c r="IN286" i="1"/>
  <c r="IO286" i="1"/>
  <c r="IP286" i="1"/>
  <c r="IQ286" i="1"/>
  <c r="IR286" i="1"/>
  <c r="IS286" i="1"/>
  <c r="IT286" i="1"/>
  <c r="IJ304" i="1"/>
  <c r="HZ304" i="1" s="1"/>
  <c r="IK304" i="1"/>
  <c r="IL304" i="1"/>
  <c r="IM304" i="1"/>
  <c r="IN304" i="1"/>
  <c r="IO304" i="1"/>
  <c r="IP304" i="1"/>
  <c r="IQ304" i="1"/>
  <c r="IR304" i="1"/>
  <c r="IS304" i="1"/>
  <c r="IT304" i="1"/>
  <c r="IJ141" i="1"/>
  <c r="HZ141" i="1" s="1"/>
  <c r="IK141" i="1"/>
  <c r="IL141" i="1"/>
  <c r="IM141" i="1"/>
  <c r="IN141" i="1"/>
  <c r="IO141" i="1"/>
  <c r="IP141" i="1"/>
  <c r="IQ141" i="1"/>
  <c r="IR141" i="1"/>
  <c r="IS141" i="1"/>
  <c r="IT141" i="1"/>
  <c r="IJ310" i="1"/>
  <c r="HZ310" i="1" s="1"/>
  <c r="IK310" i="1"/>
  <c r="IL310" i="1"/>
  <c r="IM310" i="1"/>
  <c r="IN310" i="1"/>
  <c r="IO310" i="1"/>
  <c r="IP310" i="1"/>
  <c r="IQ310" i="1"/>
  <c r="IR310" i="1"/>
  <c r="IS310" i="1"/>
  <c r="IT310" i="1"/>
  <c r="IJ6" i="1"/>
  <c r="HZ6" i="1" s="1"/>
  <c r="IK6" i="1"/>
  <c r="IL6" i="1"/>
  <c r="IM6" i="1"/>
  <c r="IN6" i="1"/>
  <c r="IO6" i="1"/>
  <c r="IP6" i="1"/>
  <c r="IQ6" i="1"/>
  <c r="IR6" i="1"/>
  <c r="IS6" i="1"/>
  <c r="IT6" i="1"/>
  <c r="IJ53" i="1"/>
  <c r="HZ53" i="1" s="1"/>
  <c r="IK53" i="1"/>
  <c r="IL53" i="1"/>
  <c r="IM53" i="1"/>
  <c r="IN53" i="1"/>
  <c r="IO53" i="1"/>
  <c r="IP53" i="1"/>
  <c r="IQ53" i="1"/>
  <c r="IR53" i="1"/>
  <c r="IS53" i="1"/>
  <c r="IT53" i="1"/>
  <c r="IL298" i="1"/>
  <c r="IM298" i="1"/>
  <c r="IN298" i="1"/>
  <c r="IO298" i="1"/>
  <c r="IP298" i="1"/>
  <c r="IQ298" i="1"/>
  <c r="IR298" i="1"/>
  <c r="IS298" i="1"/>
  <c r="IT298" i="1"/>
  <c r="IJ73" i="1"/>
  <c r="HZ73" i="1" s="1"/>
  <c r="IK73" i="1"/>
  <c r="IL73" i="1"/>
  <c r="IM73" i="1"/>
  <c r="IN73" i="1"/>
  <c r="IO73" i="1"/>
  <c r="IP73" i="1"/>
  <c r="IQ73" i="1"/>
  <c r="IR73" i="1"/>
  <c r="IS73" i="1"/>
  <c r="IT73" i="1"/>
  <c r="IJ98" i="1"/>
  <c r="HZ98" i="1" s="1"/>
  <c r="IK98" i="1"/>
  <c r="IL98" i="1"/>
  <c r="IM98" i="1"/>
  <c r="IN98" i="1"/>
  <c r="IO98" i="1"/>
  <c r="IP98" i="1"/>
  <c r="IQ98" i="1"/>
  <c r="IR98" i="1"/>
  <c r="IS98" i="1"/>
  <c r="IT98" i="1"/>
  <c r="IJ147" i="1"/>
  <c r="HZ147" i="1" s="1"/>
  <c r="IK147" i="1"/>
  <c r="IL147" i="1"/>
  <c r="IM147" i="1"/>
  <c r="IN147" i="1"/>
  <c r="IO147" i="1"/>
  <c r="IP147" i="1"/>
  <c r="IQ147" i="1"/>
  <c r="IR147" i="1"/>
  <c r="IS147" i="1"/>
  <c r="IT147" i="1"/>
  <c r="IJ148" i="1"/>
  <c r="HZ148" i="1" s="1"/>
  <c r="IK148" i="1"/>
  <c r="IL148" i="1"/>
  <c r="IM148" i="1"/>
  <c r="IN148" i="1"/>
  <c r="IO148" i="1"/>
  <c r="IP148" i="1"/>
  <c r="IQ148" i="1"/>
  <c r="IR148" i="1"/>
  <c r="IS148" i="1"/>
  <c r="IT148" i="1"/>
  <c r="IJ316" i="1"/>
  <c r="HZ316" i="1" s="1"/>
  <c r="IK316" i="1"/>
  <c r="IL316" i="1"/>
  <c r="IM316" i="1"/>
  <c r="IN316" i="1"/>
  <c r="IO316" i="1"/>
  <c r="IP316" i="1"/>
  <c r="IQ316" i="1"/>
  <c r="IR316" i="1"/>
  <c r="IS316" i="1"/>
  <c r="IT316" i="1"/>
  <c r="IJ323" i="1"/>
  <c r="HZ323" i="1" s="1"/>
  <c r="IK323" i="1"/>
  <c r="IL323" i="1"/>
  <c r="IM323" i="1"/>
  <c r="IN323" i="1"/>
  <c r="IO323" i="1"/>
  <c r="IP323" i="1"/>
  <c r="IQ323" i="1"/>
  <c r="IR323" i="1"/>
  <c r="IS323" i="1"/>
  <c r="IT323" i="1"/>
  <c r="IJ99" i="1"/>
  <c r="HZ99" i="1" s="1"/>
  <c r="IK99" i="1"/>
  <c r="IL99" i="1"/>
  <c r="IM99" i="1"/>
  <c r="IN99" i="1"/>
  <c r="IO99" i="1"/>
  <c r="IP99" i="1"/>
  <c r="IQ99" i="1"/>
  <c r="IR99" i="1"/>
  <c r="IS99" i="1"/>
  <c r="IT99" i="1"/>
  <c r="IJ163" i="1"/>
  <c r="HZ163" i="1" s="1"/>
  <c r="IK163" i="1"/>
  <c r="IL163" i="1"/>
  <c r="IM163" i="1"/>
  <c r="IN163" i="1"/>
  <c r="IO163" i="1"/>
  <c r="IP163" i="1"/>
  <c r="IQ163" i="1"/>
  <c r="IR163" i="1"/>
  <c r="IS163" i="1"/>
  <c r="IT163" i="1"/>
  <c r="IJ312" i="1"/>
  <c r="HZ312" i="1" s="1"/>
  <c r="IK312" i="1"/>
  <c r="IL312" i="1"/>
  <c r="IM312" i="1"/>
  <c r="IN312" i="1"/>
  <c r="IO312" i="1"/>
  <c r="IP312" i="1"/>
  <c r="IQ312" i="1"/>
  <c r="IR312" i="1"/>
  <c r="IS312" i="1"/>
  <c r="IT312" i="1"/>
  <c r="IJ15" i="1"/>
  <c r="HZ15" i="1" s="1"/>
  <c r="IK15" i="1"/>
  <c r="IL15" i="1"/>
  <c r="IM15" i="1"/>
  <c r="IN15" i="1"/>
  <c r="IO15" i="1"/>
  <c r="IP15" i="1"/>
  <c r="IQ15" i="1"/>
  <c r="IR15" i="1"/>
  <c r="IS15" i="1"/>
  <c r="IT15" i="1"/>
  <c r="IJ227" i="1"/>
  <c r="HZ227" i="1" s="1"/>
  <c r="IK227" i="1"/>
  <c r="IL227" i="1"/>
  <c r="IM227" i="1"/>
  <c r="IN227" i="1"/>
  <c r="IO227" i="1"/>
  <c r="IP227" i="1"/>
  <c r="IQ227" i="1"/>
  <c r="IR227" i="1"/>
  <c r="IS227" i="1"/>
  <c r="IT227" i="1"/>
  <c r="IJ145" i="1"/>
  <c r="HZ145" i="1" s="1"/>
  <c r="IK145" i="1"/>
  <c r="IL145" i="1"/>
  <c r="IM145" i="1"/>
  <c r="IN145" i="1"/>
  <c r="IO145" i="1"/>
  <c r="IP145" i="1"/>
  <c r="IQ145" i="1"/>
  <c r="IR145" i="1"/>
  <c r="IS145" i="1"/>
  <c r="IT145" i="1"/>
  <c r="IJ313" i="1"/>
  <c r="HZ313" i="1" s="1"/>
  <c r="IK313" i="1"/>
  <c r="IL313" i="1"/>
  <c r="IM313" i="1"/>
  <c r="IN313" i="1"/>
  <c r="IO313" i="1"/>
  <c r="IP313" i="1"/>
  <c r="IQ313" i="1"/>
  <c r="IR313" i="1"/>
  <c r="IS313" i="1"/>
  <c r="IT313" i="1"/>
  <c r="IJ111" i="1"/>
  <c r="HZ111" i="1" s="1"/>
  <c r="IK111" i="1"/>
  <c r="IL111" i="1"/>
  <c r="IM111" i="1"/>
  <c r="IN111" i="1"/>
  <c r="IO111" i="1"/>
  <c r="IP111" i="1"/>
  <c r="IQ111" i="1"/>
  <c r="IR111" i="1"/>
  <c r="IS111" i="1"/>
  <c r="IT111" i="1"/>
  <c r="IJ151" i="1"/>
  <c r="HZ151" i="1" s="1"/>
  <c r="IK151" i="1"/>
  <c r="IL151" i="1"/>
  <c r="IM151" i="1"/>
  <c r="IN151" i="1"/>
  <c r="IO151" i="1"/>
  <c r="IP151" i="1"/>
  <c r="IQ151" i="1"/>
  <c r="IR151" i="1"/>
  <c r="IS151" i="1"/>
  <c r="IT151" i="1"/>
  <c r="IJ41" i="1"/>
  <c r="HZ41" i="1" s="1"/>
  <c r="IK41" i="1"/>
  <c r="IL41" i="1"/>
  <c r="IM41" i="1"/>
  <c r="IN41" i="1"/>
  <c r="IO41" i="1"/>
  <c r="IP41" i="1"/>
  <c r="IQ41" i="1"/>
  <c r="IR41" i="1"/>
  <c r="IS41" i="1"/>
  <c r="IT41" i="1"/>
  <c r="IJ117" i="1"/>
  <c r="HZ117" i="1" s="1"/>
  <c r="IK117" i="1"/>
  <c r="IL117" i="1"/>
  <c r="IM117" i="1"/>
  <c r="IN117" i="1"/>
  <c r="IO117" i="1"/>
  <c r="IP117" i="1"/>
  <c r="IQ117" i="1"/>
  <c r="IR117" i="1"/>
  <c r="IS117" i="1"/>
  <c r="IT117" i="1"/>
  <c r="IJ221" i="1"/>
  <c r="HZ221" i="1" s="1"/>
  <c r="IK221" i="1"/>
  <c r="IL221" i="1"/>
  <c r="IM221" i="1"/>
  <c r="IN221" i="1"/>
  <c r="IO221" i="1"/>
  <c r="IP221" i="1"/>
  <c r="IQ221" i="1"/>
  <c r="IR221" i="1"/>
  <c r="IS221" i="1"/>
  <c r="IT221" i="1"/>
  <c r="IJ68" i="1"/>
  <c r="HZ68" i="1" s="1"/>
  <c r="IK68" i="1"/>
  <c r="IL68" i="1"/>
  <c r="IM68" i="1"/>
  <c r="IN68" i="1"/>
  <c r="IO68" i="1"/>
  <c r="IP68" i="1"/>
  <c r="IQ68" i="1"/>
  <c r="IR68" i="1"/>
  <c r="IS68" i="1"/>
  <c r="IT68" i="1"/>
  <c r="IJ212" i="1"/>
  <c r="HZ212" i="1" s="1"/>
  <c r="IK212" i="1"/>
  <c r="IL212" i="1"/>
  <c r="IM212" i="1"/>
  <c r="IN212" i="1"/>
  <c r="IO212" i="1"/>
  <c r="IP212" i="1"/>
  <c r="IQ212" i="1"/>
  <c r="IR212" i="1"/>
  <c r="IS212" i="1"/>
  <c r="IT212" i="1"/>
  <c r="II2" i="1"/>
  <c r="IJ2" i="1"/>
  <c r="IK2" i="1"/>
  <c r="IL2" i="1"/>
  <c r="IM2" i="1"/>
  <c r="IN2" i="1"/>
  <c r="IO2" i="1"/>
  <c r="IP2" i="1"/>
  <c r="IQ2" i="1"/>
  <c r="IR2" i="1"/>
  <c r="IS2" i="1"/>
  <c r="IT2" i="1"/>
  <c r="IJ300" i="1"/>
  <c r="HZ300" i="1" s="1"/>
  <c r="IK300" i="1"/>
  <c r="IL300" i="1"/>
  <c r="IM300" i="1"/>
  <c r="IN300" i="1"/>
  <c r="IO300" i="1"/>
  <c r="IP300" i="1"/>
  <c r="IQ300" i="1"/>
  <c r="IR300" i="1"/>
  <c r="IS300" i="1"/>
  <c r="IT300" i="1"/>
  <c r="IJ137" i="1"/>
  <c r="HZ137" i="1" s="1"/>
  <c r="IK137" i="1"/>
  <c r="IL137" i="1"/>
  <c r="IM137" i="1"/>
  <c r="IN137" i="1"/>
  <c r="IO137" i="1"/>
  <c r="IP137" i="1"/>
  <c r="IQ137" i="1"/>
  <c r="IR137" i="1"/>
  <c r="IS137" i="1"/>
  <c r="IT137" i="1"/>
  <c r="IJ174" i="1"/>
  <c r="HZ174" i="1" s="1"/>
  <c r="IK174" i="1"/>
  <c r="IL174" i="1"/>
  <c r="IM174" i="1"/>
  <c r="IN174" i="1"/>
  <c r="IO174" i="1"/>
  <c r="IP174" i="1"/>
  <c r="IQ174" i="1"/>
  <c r="IR174" i="1"/>
  <c r="IS174" i="1"/>
  <c r="IT174" i="1"/>
  <c r="IJ55" i="1"/>
  <c r="HZ55" i="1" s="1"/>
  <c r="IK55" i="1"/>
  <c r="IL55" i="1"/>
  <c r="IM55" i="1"/>
  <c r="IN55" i="1"/>
  <c r="IO55" i="1"/>
  <c r="IP55" i="1"/>
  <c r="IQ55" i="1"/>
  <c r="IR55" i="1"/>
  <c r="IS55" i="1"/>
  <c r="IT55" i="1"/>
  <c r="IJ149" i="1"/>
  <c r="HZ149" i="1" s="1"/>
  <c r="IK149" i="1"/>
  <c r="IL149" i="1"/>
  <c r="IM149" i="1"/>
  <c r="IN149" i="1"/>
  <c r="IO149" i="1"/>
  <c r="IP149" i="1"/>
  <c r="IQ149" i="1"/>
  <c r="IR149" i="1"/>
  <c r="IS149" i="1"/>
  <c r="IT149" i="1"/>
  <c r="IJ215" i="1"/>
  <c r="HZ215" i="1" s="1"/>
  <c r="IK215" i="1"/>
  <c r="IL215" i="1"/>
  <c r="IM215" i="1"/>
  <c r="IN215" i="1"/>
  <c r="IO215" i="1"/>
  <c r="IP215" i="1"/>
  <c r="IQ215" i="1"/>
  <c r="IR215" i="1"/>
  <c r="IS215" i="1"/>
  <c r="IT215" i="1"/>
  <c r="IJ232" i="1"/>
  <c r="HZ232" i="1" s="1"/>
  <c r="IK232" i="1"/>
  <c r="IL232" i="1"/>
  <c r="IM232" i="1"/>
  <c r="IN232" i="1"/>
  <c r="IO232" i="1"/>
  <c r="IP232" i="1"/>
  <c r="IQ232" i="1"/>
  <c r="IR232" i="1"/>
  <c r="IS232" i="1"/>
  <c r="IT232" i="1"/>
  <c r="IJ240" i="1"/>
  <c r="HZ240" i="1" s="1"/>
  <c r="IK240" i="1"/>
  <c r="IL240" i="1"/>
  <c r="IM240" i="1"/>
  <c r="IN240" i="1"/>
  <c r="IO240" i="1"/>
  <c r="IP240" i="1"/>
  <c r="IQ240" i="1"/>
  <c r="IR240" i="1"/>
  <c r="IS240" i="1"/>
  <c r="IT240" i="1"/>
  <c r="IJ35" i="1"/>
  <c r="HZ35" i="1" s="1"/>
  <c r="IK35" i="1"/>
  <c r="IL35" i="1"/>
  <c r="IM35" i="1"/>
  <c r="IN35" i="1"/>
  <c r="IO35" i="1"/>
  <c r="IP35" i="1"/>
  <c r="IQ35" i="1"/>
  <c r="IR35" i="1"/>
  <c r="IS35" i="1"/>
  <c r="IT35" i="1"/>
  <c r="IJ38" i="1"/>
  <c r="HZ38" i="1" s="1"/>
  <c r="IK38" i="1"/>
  <c r="IL38" i="1"/>
  <c r="IM38" i="1"/>
  <c r="IN38" i="1"/>
  <c r="IO38" i="1"/>
  <c r="IP38" i="1"/>
  <c r="IQ38" i="1"/>
  <c r="IR38" i="1"/>
  <c r="IS38" i="1"/>
  <c r="IT38" i="1"/>
  <c r="IJ292" i="1"/>
  <c r="HZ292" i="1" s="1"/>
  <c r="IK292" i="1"/>
  <c r="IL292" i="1"/>
  <c r="IM292" i="1"/>
  <c r="IN292" i="1"/>
  <c r="IO292" i="1"/>
  <c r="IP292" i="1"/>
  <c r="IQ292" i="1"/>
  <c r="IR292" i="1"/>
  <c r="IS292" i="1"/>
  <c r="IT292" i="1"/>
  <c r="IJ48" i="1"/>
  <c r="HZ48" i="1" s="1"/>
  <c r="IK48" i="1"/>
  <c r="IL48" i="1"/>
  <c r="IM48" i="1"/>
  <c r="IN48" i="1"/>
  <c r="IO48" i="1"/>
  <c r="IP48" i="1"/>
  <c r="IQ48" i="1"/>
  <c r="IR48" i="1"/>
  <c r="IS48" i="1"/>
  <c r="IT48" i="1"/>
  <c r="IJ186" i="1"/>
  <c r="HZ186" i="1" s="1"/>
  <c r="IK186" i="1"/>
  <c r="IL186" i="1"/>
  <c r="IM186" i="1"/>
  <c r="IN186" i="1"/>
  <c r="IO186" i="1"/>
  <c r="IP186" i="1"/>
  <c r="IQ186" i="1"/>
  <c r="IR186" i="1"/>
  <c r="IS186" i="1"/>
  <c r="IT186" i="1"/>
  <c r="IJ327" i="1"/>
  <c r="HZ327" i="1" s="1"/>
  <c r="IK327" i="1"/>
  <c r="IL327" i="1"/>
  <c r="IM327" i="1"/>
  <c r="IN327" i="1"/>
  <c r="IO327" i="1"/>
  <c r="IP327" i="1"/>
  <c r="IQ327" i="1"/>
  <c r="IR327" i="1"/>
  <c r="IS327" i="1"/>
  <c r="IT327" i="1"/>
  <c r="IJ120" i="1"/>
  <c r="HZ120" i="1" s="1"/>
  <c r="IK120" i="1"/>
  <c r="IL120" i="1"/>
  <c r="IM120" i="1"/>
  <c r="IN120" i="1"/>
  <c r="IO120" i="1"/>
  <c r="IP120" i="1"/>
  <c r="IQ120" i="1"/>
  <c r="IR120" i="1"/>
  <c r="IS120" i="1"/>
  <c r="IT120" i="1"/>
  <c r="IJ207" i="1"/>
  <c r="HZ207" i="1" s="1"/>
  <c r="IK207" i="1"/>
  <c r="IL207" i="1"/>
  <c r="IM207" i="1"/>
  <c r="IN207" i="1"/>
  <c r="IO207" i="1"/>
  <c r="IP207" i="1"/>
  <c r="IQ207" i="1"/>
  <c r="IR207" i="1"/>
  <c r="IS207" i="1"/>
  <c r="IT207" i="1"/>
  <c r="IJ239" i="1"/>
  <c r="HZ239" i="1" s="1"/>
  <c r="IK239" i="1"/>
  <c r="IL239" i="1"/>
  <c r="IM239" i="1"/>
  <c r="IN239" i="1"/>
  <c r="IO239" i="1"/>
  <c r="IP239" i="1"/>
  <c r="IQ239" i="1"/>
  <c r="IR239" i="1"/>
  <c r="IS239" i="1"/>
  <c r="IT239" i="1"/>
  <c r="IJ31" i="1"/>
  <c r="HZ31" i="1" s="1"/>
  <c r="IK31" i="1"/>
  <c r="IL31" i="1"/>
  <c r="IM31" i="1"/>
  <c r="IN31" i="1"/>
  <c r="IO31" i="1"/>
  <c r="IP31" i="1"/>
  <c r="IQ31" i="1"/>
  <c r="IR31" i="1"/>
  <c r="IS31" i="1"/>
  <c r="IT31" i="1"/>
  <c r="IJ164" i="1"/>
  <c r="HZ164" i="1" s="1"/>
  <c r="IK164" i="1"/>
  <c r="IL164" i="1"/>
  <c r="IM164" i="1"/>
  <c r="IN164" i="1"/>
  <c r="IO164" i="1"/>
  <c r="IP164" i="1"/>
  <c r="IQ164" i="1"/>
  <c r="IR164" i="1"/>
  <c r="IS164" i="1"/>
  <c r="IT164" i="1"/>
  <c r="IJ57" i="1"/>
  <c r="HZ57" i="1" s="1"/>
  <c r="IK57" i="1"/>
  <c r="IL57" i="1"/>
  <c r="IM57" i="1"/>
  <c r="IN57" i="1"/>
  <c r="IO57" i="1"/>
  <c r="IP57" i="1"/>
  <c r="IQ57" i="1"/>
  <c r="IR57" i="1"/>
  <c r="IS57" i="1"/>
  <c r="IT57" i="1"/>
  <c r="IJ56" i="1"/>
  <c r="HZ56" i="1" s="1"/>
  <c r="IK56" i="1"/>
  <c r="IL56" i="1"/>
  <c r="IM56" i="1"/>
  <c r="IN56" i="1"/>
  <c r="IO56" i="1"/>
  <c r="IP56" i="1"/>
  <c r="IQ56" i="1"/>
  <c r="IR56" i="1"/>
  <c r="IS56" i="1"/>
  <c r="IT56" i="1"/>
  <c r="IJ7" i="1"/>
  <c r="HZ7" i="1" s="1"/>
  <c r="IK7" i="1"/>
  <c r="IL7" i="1"/>
  <c r="IM7" i="1"/>
  <c r="IN7" i="1"/>
  <c r="IO7" i="1"/>
  <c r="IP7" i="1"/>
  <c r="IQ7" i="1"/>
  <c r="IR7" i="1"/>
  <c r="IS7" i="1"/>
  <c r="IT7" i="1"/>
  <c r="IJ234" i="1"/>
  <c r="HZ234" i="1" s="1"/>
  <c r="IK234" i="1"/>
  <c r="IL234" i="1"/>
  <c r="IM234" i="1"/>
  <c r="IN234" i="1"/>
  <c r="IO234" i="1"/>
  <c r="IP234" i="1"/>
  <c r="IQ234" i="1"/>
  <c r="IR234" i="1"/>
  <c r="IS234" i="1"/>
  <c r="IT234" i="1"/>
  <c r="IJ293" i="1"/>
  <c r="HZ293" i="1" s="1"/>
  <c r="IK293" i="1"/>
  <c r="IL293" i="1"/>
  <c r="IM293" i="1"/>
  <c r="IN293" i="1"/>
  <c r="IO293" i="1"/>
  <c r="IP293" i="1"/>
  <c r="IQ293" i="1"/>
  <c r="IR293" i="1"/>
  <c r="IS293" i="1"/>
  <c r="IT293" i="1"/>
  <c r="IJ291" i="1"/>
  <c r="HZ291" i="1" s="1"/>
  <c r="IK291" i="1"/>
  <c r="IL291" i="1"/>
  <c r="IM291" i="1"/>
  <c r="IN291" i="1"/>
  <c r="IO291" i="1"/>
  <c r="IP291" i="1"/>
  <c r="IQ291" i="1"/>
  <c r="IR291" i="1"/>
  <c r="IS291" i="1"/>
  <c r="IT291" i="1"/>
  <c r="IJ20" i="1"/>
  <c r="HZ20" i="1" s="1"/>
  <c r="IK20" i="1"/>
  <c r="IL20" i="1"/>
  <c r="IM20" i="1"/>
  <c r="IN20" i="1"/>
  <c r="IO20" i="1"/>
  <c r="IP20" i="1"/>
  <c r="IQ20" i="1"/>
  <c r="IR20" i="1"/>
  <c r="IS20" i="1"/>
  <c r="IT20" i="1"/>
  <c r="IJ199" i="1"/>
  <c r="HZ199" i="1" s="1"/>
  <c r="IK199" i="1"/>
  <c r="IL199" i="1"/>
  <c r="IM199" i="1"/>
  <c r="IN199" i="1"/>
  <c r="IO199" i="1"/>
  <c r="IP199" i="1"/>
  <c r="IQ199" i="1"/>
  <c r="IR199" i="1"/>
  <c r="IS199" i="1"/>
  <c r="IT199" i="1"/>
  <c r="IJ218" i="1"/>
  <c r="HZ218" i="1" s="1"/>
  <c r="IK218" i="1"/>
  <c r="IL218" i="1"/>
  <c r="IM218" i="1"/>
  <c r="IN218" i="1"/>
  <c r="IO218" i="1"/>
  <c r="IP218" i="1"/>
  <c r="IQ218" i="1"/>
  <c r="IR218" i="1"/>
  <c r="IS218" i="1"/>
  <c r="IT218" i="1"/>
  <c r="IJ165" i="1"/>
  <c r="HZ165" i="1" s="1"/>
  <c r="IK165" i="1"/>
  <c r="IL165" i="1"/>
  <c r="IM165" i="1"/>
  <c r="IN165" i="1"/>
  <c r="IO165" i="1"/>
  <c r="IP165" i="1"/>
  <c r="IQ165" i="1"/>
  <c r="IR165" i="1"/>
  <c r="IS165" i="1"/>
  <c r="IT165" i="1"/>
  <c r="IJ231" i="1"/>
  <c r="HZ231" i="1" s="1"/>
  <c r="IK231" i="1"/>
  <c r="IL231" i="1"/>
  <c r="IM231" i="1"/>
  <c r="IN231" i="1"/>
  <c r="IO231" i="1"/>
  <c r="IP231" i="1"/>
  <c r="IQ231" i="1"/>
  <c r="IR231" i="1"/>
  <c r="IS231" i="1"/>
  <c r="IT231" i="1"/>
  <c r="IJ287" i="1"/>
  <c r="HZ287" i="1" s="1"/>
  <c r="IK287" i="1"/>
  <c r="IL287" i="1"/>
  <c r="IM287" i="1"/>
  <c r="IN287" i="1"/>
  <c r="IO287" i="1"/>
  <c r="IP287" i="1"/>
  <c r="IQ287" i="1"/>
  <c r="IR287" i="1"/>
  <c r="IS287" i="1"/>
  <c r="IT287" i="1"/>
  <c r="IJ5" i="1"/>
  <c r="HZ5" i="1" s="1"/>
  <c r="IK5" i="1"/>
  <c r="IL5" i="1"/>
  <c r="IM5" i="1"/>
  <c r="IN5" i="1"/>
  <c r="IO5" i="1"/>
  <c r="IP5" i="1"/>
  <c r="IQ5" i="1"/>
  <c r="IR5" i="1"/>
  <c r="IS5" i="1"/>
  <c r="IT5" i="1"/>
  <c r="IJ320" i="1"/>
  <c r="HZ320" i="1" s="1"/>
  <c r="IK320" i="1"/>
  <c r="IL320" i="1"/>
  <c r="IM320" i="1"/>
  <c r="IN320" i="1"/>
  <c r="IO320" i="1"/>
  <c r="IP320" i="1"/>
  <c r="IQ320" i="1"/>
  <c r="IR320" i="1"/>
  <c r="IS320" i="1"/>
  <c r="IT320" i="1"/>
  <c r="IJ24" i="1"/>
  <c r="HZ24" i="1" s="1"/>
  <c r="IK24" i="1"/>
  <c r="IL24" i="1"/>
  <c r="IM24" i="1"/>
  <c r="IN24" i="1"/>
  <c r="IO24" i="1"/>
  <c r="IP24" i="1"/>
  <c r="IQ24" i="1"/>
  <c r="IR24" i="1"/>
  <c r="IS24" i="1"/>
  <c r="IT24" i="1"/>
  <c r="IJ78" i="1"/>
  <c r="HZ78" i="1" s="1"/>
  <c r="IK78" i="1"/>
  <c r="IL78" i="1"/>
  <c r="IM78" i="1"/>
  <c r="IN78" i="1"/>
  <c r="IO78" i="1"/>
  <c r="IP78" i="1"/>
  <c r="IQ78" i="1"/>
  <c r="IR78" i="1"/>
  <c r="IS78" i="1"/>
  <c r="IT78" i="1"/>
  <c r="HS241" i="1"/>
  <c r="HT241" i="1"/>
  <c r="HU241" i="1"/>
  <c r="HS110" i="1"/>
  <c r="HT110" i="1"/>
  <c r="HU110" i="1"/>
  <c r="HS11" i="1"/>
  <c r="HT11" i="1"/>
  <c r="HU11" i="1"/>
  <c r="HS76" i="1"/>
  <c r="HT76" i="1"/>
  <c r="HU76" i="1"/>
  <c r="HS290" i="1"/>
  <c r="HT290" i="1"/>
  <c r="HU290" i="1"/>
  <c r="HS306" i="1"/>
  <c r="HT306" i="1"/>
  <c r="HU306" i="1"/>
  <c r="HS50" i="1"/>
  <c r="HT50" i="1"/>
  <c r="HU50" i="1"/>
  <c r="HS115" i="1"/>
  <c r="HT115" i="1"/>
  <c r="HU115" i="1"/>
  <c r="HS107" i="1"/>
  <c r="HT107" i="1"/>
  <c r="HU107" i="1"/>
  <c r="HS82" i="1"/>
  <c r="HT82" i="1"/>
  <c r="HU82" i="1"/>
  <c r="HS138" i="1"/>
  <c r="HT138" i="1"/>
  <c r="HU138" i="1"/>
  <c r="HS252" i="1"/>
  <c r="HT252" i="1"/>
  <c r="HU252" i="1"/>
  <c r="HS322" i="1"/>
  <c r="HT322" i="1"/>
  <c r="HU322" i="1"/>
  <c r="HS325" i="1"/>
  <c r="HT325" i="1"/>
  <c r="HU325" i="1"/>
  <c r="HS326" i="1"/>
  <c r="HT326" i="1"/>
  <c r="HU326" i="1"/>
  <c r="HS40" i="1"/>
  <c r="HT40" i="1"/>
  <c r="HU40" i="1"/>
  <c r="HS9" i="1"/>
  <c r="HT9" i="1"/>
  <c r="HU9" i="1"/>
  <c r="HS32" i="1"/>
  <c r="HT32" i="1"/>
  <c r="HU32" i="1"/>
  <c r="HS87" i="1"/>
  <c r="HT87" i="1"/>
  <c r="HU87" i="1"/>
  <c r="HS131" i="1"/>
  <c r="HT131" i="1"/>
  <c r="HU131" i="1"/>
  <c r="HS171" i="1"/>
  <c r="HT171" i="1"/>
  <c r="HU171" i="1"/>
  <c r="HS116" i="1"/>
  <c r="HT116" i="1"/>
  <c r="HU116" i="1"/>
  <c r="HS152" i="1"/>
  <c r="HT152" i="1"/>
  <c r="HU152" i="1"/>
  <c r="HS173" i="1"/>
  <c r="HT173" i="1"/>
  <c r="HU173" i="1"/>
  <c r="HS308" i="1"/>
  <c r="HT308" i="1"/>
  <c r="HU308" i="1"/>
  <c r="HS3" i="1"/>
  <c r="HT3" i="1"/>
  <c r="HU3" i="1"/>
  <c r="HS46" i="1"/>
  <c r="HT46" i="1"/>
  <c r="HU46" i="1"/>
  <c r="HS267" i="1"/>
  <c r="HT267" i="1"/>
  <c r="HU267" i="1"/>
  <c r="HS90" i="1"/>
  <c r="HT90" i="1"/>
  <c r="HU90" i="1"/>
  <c r="HS129" i="1"/>
  <c r="HT129" i="1"/>
  <c r="HU129" i="1"/>
  <c r="HS142" i="1"/>
  <c r="HT142" i="1"/>
  <c r="HU142" i="1"/>
  <c r="HS75" i="1"/>
  <c r="HT75" i="1"/>
  <c r="HU75" i="1"/>
  <c r="HS251" i="1"/>
  <c r="HT251" i="1"/>
  <c r="HU251" i="1"/>
  <c r="HS270" i="1"/>
  <c r="HT270" i="1"/>
  <c r="HU270" i="1"/>
  <c r="HS139" i="1"/>
  <c r="HT139" i="1"/>
  <c r="HU139" i="1"/>
  <c r="HS170" i="1"/>
  <c r="HT170" i="1"/>
  <c r="HU170" i="1"/>
  <c r="HS318" i="1"/>
  <c r="HT318" i="1"/>
  <c r="HU318" i="1"/>
  <c r="HS192" i="1"/>
  <c r="HT192" i="1"/>
  <c r="HU192" i="1"/>
  <c r="HS195" i="1"/>
  <c r="HT195" i="1"/>
  <c r="HU195" i="1"/>
  <c r="HS22" i="1"/>
  <c r="HT22" i="1"/>
  <c r="HU22" i="1"/>
  <c r="HS197" i="1"/>
  <c r="HT197" i="1"/>
  <c r="HU197" i="1"/>
  <c r="HS45" i="1"/>
  <c r="HT45" i="1"/>
  <c r="HU45" i="1"/>
  <c r="HS91" i="1"/>
  <c r="HT91" i="1"/>
  <c r="HU91" i="1"/>
  <c r="HS273" i="1"/>
  <c r="HT273" i="1"/>
  <c r="HU273" i="1"/>
  <c r="HS268" i="1"/>
  <c r="HT268" i="1"/>
  <c r="HU268" i="1"/>
  <c r="HS295" i="1"/>
  <c r="HT295" i="1"/>
  <c r="HU295" i="1"/>
  <c r="HS114" i="1"/>
  <c r="HT114" i="1"/>
  <c r="HU114" i="1"/>
  <c r="HS127" i="1"/>
  <c r="HT127" i="1"/>
  <c r="HU127" i="1"/>
  <c r="HS228" i="1"/>
  <c r="HT228" i="1"/>
  <c r="HU228" i="1"/>
  <c r="HS230" i="1"/>
  <c r="HT230" i="1"/>
  <c r="HU230" i="1"/>
  <c r="HS319" i="1"/>
  <c r="HT319" i="1"/>
  <c r="HU319" i="1"/>
  <c r="HS70" i="1"/>
  <c r="HT70" i="1"/>
  <c r="HU70" i="1"/>
  <c r="HS47" i="1"/>
  <c r="HT47" i="1"/>
  <c r="HU47" i="1"/>
  <c r="HS83" i="1"/>
  <c r="HT83" i="1"/>
  <c r="HU83" i="1"/>
  <c r="HS156" i="1"/>
  <c r="HT156" i="1"/>
  <c r="HU156" i="1"/>
  <c r="HS272" i="1"/>
  <c r="HT272" i="1"/>
  <c r="HU272" i="1"/>
  <c r="HS247" i="1"/>
  <c r="HT247" i="1"/>
  <c r="HU247" i="1"/>
  <c r="HS103" i="1"/>
  <c r="HT103" i="1"/>
  <c r="HU103" i="1"/>
  <c r="HS79" i="1"/>
  <c r="HT79" i="1"/>
  <c r="HU79" i="1"/>
  <c r="HS128" i="1"/>
  <c r="HT128" i="1"/>
  <c r="HU128" i="1"/>
  <c r="HS226" i="1"/>
  <c r="HT226" i="1"/>
  <c r="HU226" i="1"/>
  <c r="HS244" i="1"/>
  <c r="HT244" i="1"/>
  <c r="HU244" i="1"/>
  <c r="HS36" i="1"/>
  <c r="HT36" i="1"/>
  <c r="HU36" i="1"/>
  <c r="HS237" i="1"/>
  <c r="HT237" i="1"/>
  <c r="HU237" i="1"/>
  <c r="HS238" i="1"/>
  <c r="HT238" i="1"/>
  <c r="HU238" i="1"/>
  <c r="HS285" i="1"/>
  <c r="HT285" i="1"/>
  <c r="HU285" i="1"/>
  <c r="HS190" i="1"/>
  <c r="HT190" i="1"/>
  <c r="HU190" i="1"/>
  <c r="HS106" i="1"/>
  <c r="HT106" i="1"/>
  <c r="HU106" i="1"/>
  <c r="HS33" i="1"/>
  <c r="HT33" i="1"/>
  <c r="HU33" i="1"/>
  <c r="HS279" i="1"/>
  <c r="HT279" i="1"/>
  <c r="HU279" i="1"/>
  <c r="HS12" i="1"/>
  <c r="HT12" i="1"/>
  <c r="HU12" i="1"/>
  <c r="HS233" i="1"/>
  <c r="HT233" i="1"/>
  <c r="HU233" i="1"/>
  <c r="HS213" i="1"/>
  <c r="HT213" i="1"/>
  <c r="HU213" i="1"/>
  <c r="HS49" i="1"/>
  <c r="HT49" i="1"/>
  <c r="HU49" i="1"/>
  <c r="HS25" i="1"/>
  <c r="HT25" i="1"/>
  <c r="HU25" i="1"/>
  <c r="HS181" i="1"/>
  <c r="HT181" i="1"/>
  <c r="HU181" i="1"/>
  <c r="HS64" i="1"/>
  <c r="HT64" i="1"/>
  <c r="HU64" i="1"/>
  <c r="HS180" i="1"/>
  <c r="HT180" i="1"/>
  <c r="HU180" i="1"/>
  <c r="HS58" i="1"/>
  <c r="HT58" i="1"/>
  <c r="HU58" i="1"/>
  <c r="HS52" i="1"/>
  <c r="HT52" i="1"/>
  <c r="HU52" i="1"/>
  <c r="HS72" i="1"/>
  <c r="HT72" i="1"/>
  <c r="HU72" i="1"/>
  <c r="HS282" i="1"/>
  <c r="HT282" i="1"/>
  <c r="HU282" i="1"/>
  <c r="HS283" i="1"/>
  <c r="HT283" i="1"/>
  <c r="HU283" i="1"/>
  <c r="HS94" i="1"/>
  <c r="HT94" i="1"/>
  <c r="HU94" i="1"/>
  <c r="HS235" i="1"/>
  <c r="HT235" i="1"/>
  <c r="HU235" i="1"/>
  <c r="HS315" i="1"/>
  <c r="HT315" i="1"/>
  <c r="HU315" i="1"/>
  <c r="HS198" i="1"/>
  <c r="HT198" i="1"/>
  <c r="HU198" i="1"/>
  <c r="HS80" i="1"/>
  <c r="HT80" i="1"/>
  <c r="HU80" i="1"/>
  <c r="HS203" i="1"/>
  <c r="HT203" i="1"/>
  <c r="HU203" i="1"/>
  <c r="HS162" i="1"/>
  <c r="HT162" i="1"/>
  <c r="HU162" i="1"/>
  <c r="HS34" i="1"/>
  <c r="HT34" i="1"/>
  <c r="HU34" i="1"/>
  <c r="HS143" i="1"/>
  <c r="HT143" i="1"/>
  <c r="HU143" i="1"/>
  <c r="HS18" i="1"/>
  <c r="HT18" i="1"/>
  <c r="HU18" i="1"/>
  <c r="HS60" i="1"/>
  <c r="HT60" i="1"/>
  <c r="HU60" i="1"/>
  <c r="HS63" i="1"/>
  <c r="HT63" i="1"/>
  <c r="HU63" i="1"/>
  <c r="HS185" i="1"/>
  <c r="HT185" i="1"/>
  <c r="HU185" i="1"/>
  <c r="HS264" i="1"/>
  <c r="HT264" i="1"/>
  <c r="HU264" i="1"/>
  <c r="HS134" i="1"/>
  <c r="HT134" i="1"/>
  <c r="HU134" i="1"/>
  <c r="HS219" i="1"/>
  <c r="HT219" i="1"/>
  <c r="HU219" i="1"/>
  <c r="HS85" i="1"/>
  <c r="HT85" i="1"/>
  <c r="HU85" i="1"/>
  <c r="HS168" i="1"/>
  <c r="HT168" i="1"/>
  <c r="HU168" i="1"/>
  <c r="HS28" i="1"/>
  <c r="HT28" i="1"/>
  <c r="HU28" i="1"/>
  <c r="HS67" i="1"/>
  <c r="HT67" i="1"/>
  <c r="HU67" i="1"/>
  <c r="HS214" i="1"/>
  <c r="HT214" i="1"/>
  <c r="HU214" i="1"/>
  <c r="HS8" i="1"/>
  <c r="HT8" i="1"/>
  <c r="HU8" i="1"/>
  <c r="HS14" i="1"/>
  <c r="HT14" i="1"/>
  <c r="HU14" i="1"/>
  <c r="HS51" i="1"/>
  <c r="HT51" i="1"/>
  <c r="HU51" i="1"/>
  <c r="HS311" i="1"/>
  <c r="HT311" i="1"/>
  <c r="HU311" i="1"/>
  <c r="HS269" i="1"/>
  <c r="HT269" i="1"/>
  <c r="HU269" i="1"/>
  <c r="HS194" i="1"/>
  <c r="HT194" i="1"/>
  <c r="HU194" i="1"/>
  <c r="HS305" i="1"/>
  <c r="HT305" i="1"/>
  <c r="HU305" i="1"/>
  <c r="HS123" i="1"/>
  <c r="HT123" i="1"/>
  <c r="HU123" i="1"/>
  <c r="HS153" i="1"/>
  <c r="HT153" i="1"/>
  <c r="HU153" i="1"/>
  <c r="HS69" i="1"/>
  <c r="HT69" i="1"/>
  <c r="HU69" i="1"/>
  <c r="HS182" i="1"/>
  <c r="HT182" i="1"/>
  <c r="HU182" i="1"/>
  <c r="HS328" i="1"/>
  <c r="HT328" i="1"/>
  <c r="HU328" i="1"/>
  <c r="HS21" i="1"/>
  <c r="HT21" i="1"/>
  <c r="HU21" i="1"/>
  <c r="HS257" i="1"/>
  <c r="HT257" i="1"/>
  <c r="HU257" i="1"/>
  <c r="HS132" i="1"/>
  <c r="HT132" i="1"/>
  <c r="HU132" i="1"/>
  <c r="HS124" i="1"/>
  <c r="HT124" i="1"/>
  <c r="HU124" i="1"/>
  <c r="HS258" i="1"/>
  <c r="HT258" i="1"/>
  <c r="HU258" i="1"/>
  <c r="HS271" i="1"/>
  <c r="HT271" i="1"/>
  <c r="HU271" i="1"/>
  <c r="HS77" i="1"/>
  <c r="HT77" i="1"/>
  <c r="HU77" i="1"/>
  <c r="HS66" i="1"/>
  <c r="HT66" i="1"/>
  <c r="HU66" i="1"/>
  <c r="HS109" i="1"/>
  <c r="HT109" i="1"/>
  <c r="HU109" i="1"/>
  <c r="HS188" i="1"/>
  <c r="HT188" i="1"/>
  <c r="HU188" i="1"/>
  <c r="HS175" i="1"/>
  <c r="HT175" i="1"/>
  <c r="HU175" i="1"/>
  <c r="HS189" i="1"/>
  <c r="HT189" i="1"/>
  <c r="HU189" i="1"/>
  <c r="HS84" i="1"/>
  <c r="HT84" i="1"/>
  <c r="HU84" i="1"/>
  <c r="HS146" i="1"/>
  <c r="HT146" i="1"/>
  <c r="HU146" i="1"/>
  <c r="HS229" i="1"/>
  <c r="HT229" i="1"/>
  <c r="HU229" i="1"/>
  <c r="HS262" i="1"/>
  <c r="HT262" i="1"/>
  <c r="HU262" i="1"/>
  <c r="HS242" i="1"/>
  <c r="HT242" i="1"/>
  <c r="HU242" i="1"/>
  <c r="HS206" i="1"/>
  <c r="HT206" i="1"/>
  <c r="HU206" i="1"/>
  <c r="HS204" i="1"/>
  <c r="HT204" i="1"/>
  <c r="HU204" i="1"/>
  <c r="HS119" i="1"/>
  <c r="HT119" i="1"/>
  <c r="HU119" i="1"/>
  <c r="HS317" i="1"/>
  <c r="HT317" i="1"/>
  <c r="HU317" i="1"/>
  <c r="HS30" i="1"/>
  <c r="HT30" i="1"/>
  <c r="HU30" i="1"/>
  <c r="HS140" i="1"/>
  <c r="HT140" i="1"/>
  <c r="HU140" i="1"/>
  <c r="HS280" i="1"/>
  <c r="HT280" i="1"/>
  <c r="HU280" i="1"/>
  <c r="HS307" i="1"/>
  <c r="HT307" i="1"/>
  <c r="HU307" i="1"/>
  <c r="HS39" i="1"/>
  <c r="HT39" i="1"/>
  <c r="HU39" i="1"/>
  <c r="HS44" i="1"/>
  <c r="HT44" i="1"/>
  <c r="HU44" i="1"/>
  <c r="HS303" i="1"/>
  <c r="HT303" i="1"/>
  <c r="HU303" i="1"/>
  <c r="HS10" i="1"/>
  <c r="HT10" i="1"/>
  <c r="HU10" i="1"/>
  <c r="HS4" i="1"/>
  <c r="HT4" i="1"/>
  <c r="HU4" i="1"/>
  <c r="HS86" i="1"/>
  <c r="HT86" i="1"/>
  <c r="HU86" i="1"/>
  <c r="HS179" i="1"/>
  <c r="HT179" i="1"/>
  <c r="HU179" i="1"/>
  <c r="HS93" i="1"/>
  <c r="HT93" i="1"/>
  <c r="HU93" i="1"/>
  <c r="HS159" i="1"/>
  <c r="HT159" i="1"/>
  <c r="HU159" i="1"/>
  <c r="HS37" i="1"/>
  <c r="HT37" i="1"/>
  <c r="HU37" i="1"/>
  <c r="HS209" i="1"/>
  <c r="HT209" i="1"/>
  <c r="HU209" i="1"/>
  <c r="HS210" i="1"/>
  <c r="HT210" i="1"/>
  <c r="HU210" i="1"/>
  <c r="HS261" i="1"/>
  <c r="HT261" i="1"/>
  <c r="HU261" i="1"/>
  <c r="HS126" i="1"/>
  <c r="HT126" i="1"/>
  <c r="HU126" i="1"/>
  <c r="HS281" i="1"/>
  <c r="HT281" i="1"/>
  <c r="HU281" i="1"/>
  <c r="HS54" i="1"/>
  <c r="HT54" i="1"/>
  <c r="HU54" i="1"/>
  <c r="HS96" i="1"/>
  <c r="HT96" i="1"/>
  <c r="HU96" i="1"/>
  <c r="HS150" i="1"/>
  <c r="HT150" i="1"/>
  <c r="HU150" i="1"/>
  <c r="HS288" i="1"/>
  <c r="HT288" i="1"/>
  <c r="HU288" i="1"/>
  <c r="HS65" i="1"/>
  <c r="HT65" i="1"/>
  <c r="HU65" i="1"/>
  <c r="HS253" i="1"/>
  <c r="HT253" i="1"/>
  <c r="HU253" i="1"/>
  <c r="HS275" i="1"/>
  <c r="HT275" i="1"/>
  <c r="HU275" i="1"/>
  <c r="HS220" i="1"/>
  <c r="HT220" i="1"/>
  <c r="HU220" i="1"/>
  <c r="HS89" i="1"/>
  <c r="HT89" i="1"/>
  <c r="HU89" i="1"/>
  <c r="HS118" i="1"/>
  <c r="HT118" i="1"/>
  <c r="HU118" i="1"/>
  <c r="HS122" i="1"/>
  <c r="HT122" i="1"/>
  <c r="HU122" i="1"/>
  <c r="HS225" i="1"/>
  <c r="HT225" i="1"/>
  <c r="HU225" i="1"/>
  <c r="HS125" i="1"/>
  <c r="HT125" i="1"/>
  <c r="HU125" i="1"/>
  <c r="HS201" i="1"/>
  <c r="HT201" i="1"/>
  <c r="HU201" i="1"/>
  <c r="HS62" i="1"/>
  <c r="HT62" i="1"/>
  <c r="HU62" i="1"/>
  <c r="HS245" i="1"/>
  <c r="HT245" i="1"/>
  <c r="HU245" i="1"/>
  <c r="HS274" i="1"/>
  <c r="HT274" i="1"/>
  <c r="HU274" i="1"/>
  <c r="HS289" i="1"/>
  <c r="HT289" i="1"/>
  <c r="HU289" i="1"/>
  <c r="HS294" i="1"/>
  <c r="HT294" i="1"/>
  <c r="HU294" i="1"/>
  <c r="HS59" i="1"/>
  <c r="HT59" i="1"/>
  <c r="HU59" i="1"/>
  <c r="HS211" i="1"/>
  <c r="HT211" i="1"/>
  <c r="HU211" i="1"/>
  <c r="HS284" i="1"/>
  <c r="HT284" i="1"/>
  <c r="HU284" i="1"/>
  <c r="HS16" i="1"/>
  <c r="HT16" i="1"/>
  <c r="HU16" i="1"/>
  <c r="HS321" i="1"/>
  <c r="HT321" i="1"/>
  <c r="HU321" i="1"/>
  <c r="HS100" i="1"/>
  <c r="HT100" i="1"/>
  <c r="HU100" i="1"/>
  <c r="HS157" i="1"/>
  <c r="HT157" i="1"/>
  <c r="HU157" i="1"/>
  <c r="HS161" i="1"/>
  <c r="HT161" i="1"/>
  <c r="HU161" i="1"/>
  <c r="HS196" i="1"/>
  <c r="HT196" i="1"/>
  <c r="HU196" i="1"/>
  <c r="HS296" i="1"/>
  <c r="HT296" i="1"/>
  <c r="HU296" i="1"/>
  <c r="HS102" i="1"/>
  <c r="HT102" i="1"/>
  <c r="HU102" i="1"/>
  <c r="HS184" i="1"/>
  <c r="HT184" i="1"/>
  <c r="HU184" i="1"/>
  <c r="HS286" i="1"/>
  <c r="HT286" i="1"/>
  <c r="HU286" i="1"/>
  <c r="HS304" i="1"/>
  <c r="HT304" i="1"/>
  <c r="HU304" i="1"/>
  <c r="HS141" i="1"/>
  <c r="HT141" i="1"/>
  <c r="HU141" i="1"/>
  <c r="HS310" i="1"/>
  <c r="HT310" i="1"/>
  <c r="HU310" i="1"/>
  <c r="HS6" i="1"/>
  <c r="HT6" i="1"/>
  <c r="HU6" i="1"/>
  <c r="HS53" i="1"/>
  <c r="HT53" i="1"/>
  <c r="HU53" i="1"/>
  <c r="HS298" i="1"/>
  <c r="HT298" i="1"/>
  <c r="HU298" i="1"/>
  <c r="HS73" i="1"/>
  <c r="HT73" i="1"/>
  <c r="HU73" i="1"/>
  <c r="HS98" i="1"/>
  <c r="HT98" i="1"/>
  <c r="HU98" i="1"/>
  <c r="HS147" i="1"/>
  <c r="HT147" i="1"/>
  <c r="HU147" i="1"/>
  <c r="HS148" i="1"/>
  <c r="HT148" i="1"/>
  <c r="HU148" i="1"/>
  <c r="HS316" i="1"/>
  <c r="HT316" i="1"/>
  <c r="HU316" i="1"/>
  <c r="HS323" i="1"/>
  <c r="HT323" i="1"/>
  <c r="HU323" i="1"/>
  <c r="HS99" i="1"/>
  <c r="HT99" i="1"/>
  <c r="HU99" i="1"/>
  <c r="HS163" i="1"/>
  <c r="HT163" i="1"/>
  <c r="HU163" i="1"/>
  <c r="HS312" i="1"/>
  <c r="HT312" i="1"/>
  <c r="HU312" i="1"/>
  <c r="HS15" i="1"/>
  <c r="HT15" i="1"/>
  <c r="HU15" i="1"/>
  <c r="HS227" i="1"/>
  <c r="HT227" i="1"/>
  <c r="HU227" i="1"/>
  <c r="HS145" i="1"/>
  <c r="HT145" i="1"/>
  <c r="HU145" i="1"/>
  <c r="HS313" i="1"/>
  <c r="HT313" i="1"/>
  <c r="HU313" i="1"/>
  <c r="HS111" i="1"/>
  <c r="HT111" i="1"/>
  <c r="HU111" i="1"/>
  <c r="HS151" i="1"/>
  <c r="HT151" i="1"/>
  <c r="HU151" i="1"/>
  <c r="HA41" i="1"/>
  <c r="HS41" i="1"/>
  <c r="HT41" i="1"/>
  <c r="HU41" i="1"/>
  <c r="HS117" i="1"/>
  <c r="HT117" i="1"/>
  <c r="HU117" i="1"/>
  <c r="HS221" i="1"/>
  <c r="HT221" i="1"/>
  <c r="HU221" i="1"/>
  <c r="HS68" i="1"/>
  <c r="HT68" i="1"/>
  <c r="HU68" i="1"/>
  <c r="HS212" i="1"/>
  <c r="HT212" i="1"/>
  <c r="HU21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S300" i="1"/>
  <c r="HT300" i="1"/>
  <c r="HU300" i="1"/>
  <c r="HS137" i="1"/>
  <c r="HT137" i="1"/>
  <c r="HU137" i="1"/>
  <c r="HS174" i="1"/>
  <c r="HT174" i="1"/>
  <c r="HU174" i="1"/>
  <c r="HS55" i="1"/>
  <c r="HT55" i="1"/>
  <c r="HU55" i="1"/>
  <c r="HS149" i="1"/>
  <c r="HT149" i="1"/>
  <c r="HU149" i="1"/>
  <c r="HS215" i="1"/>
  <c r="HT215" i="1"/>
  <c r="HU215" i="1"/>
  <c r="HS232" i="1"/>
  <c r="HT232" i="1"/>
  <c r="HU232" i="1"/>
  <c r="HS240" i="1"/>
  <c r="HT240" i="1"/>
  <c r="HU240" i="1"/>
  <c r="HS35" i="1"/>
  <c r="HT35" i="1"/>
  <c r="HU35" i="1"/>
  <c r="HS38" i="1"/>
  <c r="HT38" i="1"/>
  <c r="HU38" i="1"/>
  <c r="HS292" i="1"/>
  <c r="HT292" i="1"/>
  <c r="HU292" i="1"/>
  <c r="HS48" i="1"/>
  <c r="HT48" i="1"/>
  <c r="HU48" i="1"/>
  <c r="HS186" i="1"/>
  <c r="HT186" i="1"/>
  <c r="HU186" i="1"/>
  <c r="HS327" i="1"/>
  <c r="HT327" i="1"/>
  <c r="HU327" i="1"/>
  <c r="HS120" i="1"/>
  <c r="HT120" i="1"/>
  <c r="HU120" i="1"/>
  <c r="HS207" i="1"/>
  <c r="HT207" i="1"/>
  <c r="HU207" i="1"/>
  <c r="HS239" i="1"/>
  <c r="HT239" i="1"/>
  <c r="HU239" i="1"/>
  <c r="HS31" i="1"/>
  <c r="HT31" i="1"/>
  <c r="HU31" i="1"/>
  <c r="HS164" i="1"/>
  <c r="HT164" i="1"/>
  <c r="HU164" i="1"/>
  <c r="HS57" i="1"/>
  <c r="HT57" i="1"/>
  <c r="HU57" i="1"/>
  <c r="HS56" i="1"/>
  <c r="HT56" i="1"/>
  <c r="HU56" i="1"/>
  <c r="HS7" i="1"/>
  <c r="HT7" i="1"/>
  <c r="HU7" i="1"/>
  <c r="HS234" i="1"/>
  <c r="HT234" i="1"/>
  <c r="HU234" i="1"/>
  <c r="HS293" i="1"/>
  <c r="HT293" i="1"/>
  <c r="HU293" i="1"/>
  <c r="HS291" i="1"/>
  <c r="HT291" i="1"/>
  <c r="HU291" i="1"/>
  <c r="HS20" i="1"/>
  <c r="HT20" i="1"/>
  <c r="HU20" i="1"/>
  <c r="HS199" i="1"/>
  <c r="HT199" i="1"/>
  <c r="HU199" i="1"/>
  <c r="HS218" i="1"/>
  <c r="HT218" i="1"/>
  <c r="HU218" i="1"/>
  <c r="HS165" i="1"/>
  <c r="HT165" i="1"/>
  <c r="HU165" i="1"/>
  <c r="HS231" i="1"/>
  <c r="HT231" i="1"/>
  <c r="HU231" i="1"/>
  <c r="HS287" i="1"/>
  <c r="HT287" i="1"/>
  <c r="HU287" i="1"/>
  <c r="HS5" i="1"/>
  <c r="HT5" i="1"/>
  <c r="HU5" i="1"/>
  <c r="HS320" i="1"/>
  <c r="HT320" i="1"/>
  <c r="HU320" i="1"/>
  <c r="HS24" i="1"/>
  <c r="HT24" i="1"/>
  <c r="HU24" i="1"/>
  <c r="HS78" i="1"/>
  <c r="HT78" i="1"/>
  <c r="HU78" i="1"/>
  <c r="ES2" i="1"/>
  <c r="ET2" i="1"/>
  <c r="AC333" i="1" l="1"/>
  <c r="AC335" i="1" s="1"/>
  <c r="T23" i="1"/>
  <c r="X23" i="1"/>
  <c r="S23" i="1"/>
  <c r="MD344" i="1"/>
  <c r="MD346" i="1" s="1"/>
  <c r="MF335" i="1"/>
  <c r="MF334" i="1"/>
  <c r="LY210" i="1"/>
  <c r="LX210" i="1"/>
  <c r="FC343" i="1"/>
  <c r="FC342" i="1"/>
  <c r="FC345" i="1"/>
  <c r="FC341" i="1"/>
  <c r="II333" i="1"/>
  <c r="II336" i="1"/>
  <c r="KG333" i="1"/>
  <c r="KG336" i="1"/>
  <c r="LY291" i="1"/>
  <c r="LX291" i="1"/>
  <c r="LY292" i="1"/>
  <c r="LX292" i="1"/>
  <c r="MS333" i="1"/>
  <c r="MS336" i="1"/>
  <c r="MG336" i="1"/>
  <c r="LX2" i="1"/>
  <c r="LW2" i="1"/>
  <c r="LY99" i="1"/>
  <c r="LX99" i="1"/>
  <c r="LY296" i="1"/>
  <c r="LX296" i="1"/>
  <c r="LY125" i="1"/>
  <c r="LX125" i="1"/>
  <c r="LY281" i="1"/>
  <c r="LX281" i="1"/>
  <c r="LY140" i="1"/>
  <c r="LX140" i="1"/>
  <c r="LY109" i="1"/>
  <c r="LX109" i="1"/>
  <c r="LY132" i="1"/>
  <c r="LX132" i="1"/>
  <c r="LY14" i="1"/>
  <c r="LX14" i="1"/>
  <c r="LY18" i="1"/>
  <c r="LX18" i="1"/>
  <c r="LY72" i="1"/>
  <c r="LX72" i="1"/>
  <c r="LY33" i="1"/>
  <c r="LX33" i="1"/>
  <c r="LY247" i="1"/>
  <c r="LX247" i="1"/>
  <c r="LY268" i="1"/>
  <c r="LX268" i="1"/>
  <c r="LY251" i="1"/>
  <c r="LX251" i="1"/>
  <c r="LY171" i="1"/>
  <c r="LX171" i="1"/>
  <c r="LY107" i="1"/>
  <c r="LX107" i="1"/>
  <c r="LY24" i="1"/>
  <c r="LX24" i="1"/>
  <c r="LY209" i="1"/>
  <c r="LX209" i="1"/>
  <c r="LY162" i="1"/>
  <c r="LX162" i="1"/>
  <c r="HT336" i="1"/>
  <c r="HT333" i="1"/>
  <c r="KS336" i="1"/>
  <c r="KS333" i="1"/>
  <c r="LY293" i="1"/>
  <c r="LX293" i="1"/>
  <c r="LY38" i="1"/>
  <c r="LX38" i="1"/>
  <c r="MR336" i="1"/>
  <c r="LY212" i="1"/>
  <c r="LX212" i="1"/>
  <c r="LY323" i="1"/>
  <c r="LX323" i="1"/>
  <c r="LY196" i="1"/>
  <c r="LX196" i="1"/>
  <c r="LY225" i="1"/>
  <c r="LX225" i="1"/>
  <c r="LY126" i="1"/>
  <c r="LX126" i="1"/>
  <c r="LY30" i="1"/>
  <c r="LX30" i="1"/>
  <c r="LY317" i="1"/>
  <c r="LX317" i="1"/>
  <c r="LY119" i="1"/>
  <c r="LX119" i="1"/>
  <c r="LY66" i="1"/>
  <c r="LX66" i="1"/>
  <c r="LY257" i="1"/>
  <c r="LX257" i="1"/>
  <c r="LY8" i="1"/>
  <c r="LX8" i="1"/>
  <c r="LY143" i="1"/>
  <c r="LX143" i="1"/>
  <c r="LY52" i="1"/>
  <c r="LX52" i="1"/>
  <c r="LY106" i="1"/>
  <c r="LX106" i="1"/>
  <c r="LY272" i="1"/>
  <c r="LX272" i="1"/>
  <c r="LY273" i="1"/>
  <c r="LX273" i="1"/>
  <c r="LY75" i="1"/>
  <c r="LX75" i="1"/>
  <c r="LY131" i="1"/>
  <c r="LX131" i="1"/>
  <c r="LY115" i="1"/>
  <c r="LX115" i="1"/>
  <c r="LY158" i="1"/>
  <c r="LX158" i="1"/>
  <c r="LY259" i="1"/>
  <c r="LX259" i="1"/>
  <c r="LY278" i="1"/>
  <c r="LX278" i="1"/>
  <c r="LY95" i="1"/>
  <c r="LX95" i="1"/>
  <c r="LY178" i="1"/>
  <c r="LX178" i="1"/>
  <c r="LY234" i="1"/>
  <c r="LX234" i="1"/>
  <c r="LY35" i="1"/>
  <c r="LX35" i="1"/>
  <c r="MQ336" i="1"/>
  <c r="LY68" i="1"/>
  <c r="LX68" i="1"/>
  <c r="LY316" i="1"/>
  <c r="LX316" i="1"/>
  <c r="LY161" i="1"/>
  <c r="LX161" i="1"/>
  <c r="LY157" i="1"/>
  <c r="LX157" i="1"/>
  <c r="LY122" i="1"/>
  <c r="LX122" i="1"/>
  <c r="LY261" i="1"/>
  <c r="LX261" i="1"/>
  <c r="LY204" i="1"/>
  <c r="LX204" i="1"/>
  <c r="LY77" i="1"/>
  <c r="LX77" i="1"/>
  <c r="LY21" i="1"/>
  <c r="LX21" i="1"/>
  <c r="LY214" i="1"/>
  <c r="LX214" i="1"/>
  <c r="LY34" i="1"/>
  <c r="LX34" i="1"/>
  <c r="LY58" i="1"/>
  <c r="LX58" i="1"/>
  <c r="LY190" i="1"/>
  <c r="LX190" i="1"/>
  <c r="LY156" i="1"/>
  <c r="LX156" i="1"/>
  <c r="LY91" i="1"/>
  <c r="LX91" i="1"/>
  <c r="LY142" i="1"/>
  <c r="LX142" i="1"/>
  <c r="LY87" i="1"/>
  <c r="LX87" i="1"/>
  <c r="LY50" i="1"/>
  <c r="LX50" i="1"/>
  <c r="LY240" i="1"/>
  <c r="LX240" i="1"/>
  <c r="LY118" i="1"/>
  <c r="LX118" i="1"/>
  <c r="LY328" i="1"/>
  <c r="LX328" i="1"/>
  <c r="LY180" i="1"/>
  <c r="LX180" i="1"/>
  <c r="LY285" i="1"/>
  <c r="LX285" i="1"/>
  <c r="LY45" i="1"/>
  <c r="LX45" i="1"/>
  <c r="LY129" i="1"/>
  <c r="LX129" i="1"/>
  <c r="LY32" i="1"/>
  <c r="LX32" i="1"/>
  <c r="LY306" i="1"/>
  <c r="LX306" i="1"/>
  <c r="IE347" i="1"/>
  <c r="IE344" i="1"/>
  <c r="IE346" i="1" s="1"/>
  <c r="IE348" i="1"/>
  <c r="ID348" i="1"/>
  <c r="JD347" i="1"/>
  <c r="JD344" i="1"/>
  <c r="JD346" i="1" s="1"/>
  <c r="JC348" i="1"/>
  <c r="IS336" i="1"/>
  <c r="IS333" i="1"/>
  <c r="JK336" i="1"/>
  <c r="JK333" i="1"/>
  <c r="LY221" i="1"/>
  <c r="LX221" i="1"/>
  <c r="LY148" i="1"/>
  <c r="LX148" i="1"/>
  <c r="HI336" i="1"/>
  <c r="HI333" i="1"/>
  <c r="LY320" i="1"/>
  <c r="LX320" i="1"/>
  <c r="LY56" i="1"/>
  <c r="LX56" i="1"/>
  <c r="LY232" i="1"/>
  <c r="LX232" i="1"/>
  <c r="LY117" i="1"/>
  <c r="LX117" i="1"/>
  <c r="LY147" i="1"/>
  <c r="LX147" i="1"/>
  <c r="LY98" i="1"/>
  <c r="LX98" i="1"/>
  <c r="LY298" i="1"/>
  <c r="LX298" i="1"/>
  <c r="LY321" i="1"/>
  <c r="LX321" i="1"/>
  <c r="LY16" i="1"/>
  <c r="LX16" i="1"/>
  <c r="LY284" i="1"/>
  <c r="LX284" i="1"/>
  <c r="LY89" i="1"/>
  <c r="LX89" i="1"/>
  <c r="LY37" i="1"/>
  <c r="LX37" i="1"/>
  <c r="LY159" i="1"/>
  <c r="LX159" i="1"/>
  <c r="LY242" i="1"/>
  <c r="LX242" i="1"/>
  <c r="LY182" i="1"/>
  <c r="LX182" i="1"/>
  <c r="LY69" i="1"/>
  <c r="LX69" i="1"/>
  <c r="LY28" i="1"/>
  <c r="LX28" i="1"/>
  <c r="LY203" i="1"/>
  <c r="LX203" i="1"/>
  <c r="LY64" i="1"/>
  <c r="LX64" i="1"/>
  <c r="LY238" i="1"/>
  <c r="LX238" i="1"/>
  <c r="LY47" i="1"/>
  <c r="LX47" i="1"/>
  <c r="LY197" i="1"/>
  <c r="LX197" i="1"/>
  <c r="LY90" i="1"/>
  <c r="LX90" i="1"/>
  <c r="MK333" i="1"/>
  <c r="LY9" i="1"/>
  <c r="LX9" i="1"/>
  <c r="LY290" i="1"/>
  <c r="LX290" i="1"/>
  <c r="JI336" i="1"/>
  <c r="JI333" i="1"/>
  <c r="LY5" i="1"/>
  <c r="LX5" i="1"/>
  <c r="LY57" i="1"/>
  <c r="LX57" i="1"/>
  <c r="LY215" i="1"/>
  <c r="LX215" i="1"/>
  <c r="LY41" i="1"/>
  <c r="LX41" i="1"/>
  <c r="LY151" i="1"/>
  <c r="LX151" i="1"/>
  <c r="LY111" i="1"/>
  <c r="LX111" i="1"/>
  <c r="LY73" i="1"/>
  <c r="LX73" i="1"/>
  <c r="LY53" i="1"/>
  <c r="LX53" i="1"/>
  <c r="LY6" i="1"/>
  <c r="LX6" i="1"/>
  <c r="LY211" i="1"/>
  <c r="LX211" i="1"/>
  <c r="LY220" i="1"/>
  <c r="LX220" i="1"/>
  <c r="LY93" i="1"/>
  <c r="LX93" i="1"/>
  <c r="LY262" i="1"/>
  <c r="LX262" i="1"/>
  <c r="LY153" i="1"/>
  <c r="LX153" i="1"/>
  <c r="LY168" i="1"/>
  <c r="LX168" i="1"/>
  <c r="LY80" i="1"/>
  <c r="LX80" i="1"/>
  <c r="LY181" i="1"/>
  <c r="LX181" i="1"/>
  <c r="LY237" i="1"/>
  <c r="LX237" i="1"/>
  <c r="LY70" i="1"/>
  <c r="LX70" i="1"/>
  <c r="LY22" i="1"/>
  <c r="LX22" i="1"/>
  <c r="LY267" i="1"/>
  <c r="LX267" i="1"/>
  <c r="LY40" i="1"/>
  <c r="LX40" i="1"/>
  <c r="LY76" i="1"/>
  <c r="LX76" i="1"/>
  <c r="LY167" i="1"/>
  <c r="LX167" i="1"/>
  <c r="LY23" i="1"/>
  <c r="LX23" i="1"/>
  <c r="LY88" i="1"/>
  <c r="LX88" i="1"/>
  <c r="LY301" i="1"/>
  <c r="LX301" i="1"/>
  <c r="LY249" i="1"/>
  <c r="LX249" i="1"/>
  <c r="LY78" i="1"/>
  <c r="LX78" i="1"/>
  <c r="LY67" i="1"/>
  <c r="LX67" i="1"/>
  <c r="FB343" i="1"/>
  <c r="FB342" i="1"/>
  <c r="FB341" i="1"/>
  <c r="FB345" i="1"/>
  <c r="HS333" i="1"/>
  <c r="HS336" i="1"/>
  <c r="JH336" i="1"/>
  <c r="JH333" i="1"/>
  <c r="KY2" i="1"/>
  <c r="LI333" i="1"/>
  <c r="LI336" i="1"/>
  <c r="LY287" i="1"/>
  <c r="LX287" i="1"/>
  <c r="LY164" i="1"/>
  <c r="LX164" i="1"/>
  <c r="LY149" i="1"/>
  <c r="LX149" i="1"/>
  <c r="LY313" i="1"/>
  <c r="LX313" i="1"/>
  <c r="LY310" i="1"/>
  <c r="LX310" i="1"/>
  <c r="LY59" i="1"/>
  <c r="LX59" i="1"/>
  <c r="LY275" i="1"/>
  <c r="LX275" i="1"/>
  <c r="LY179" i="1"/>
  <c r="LX179" i="1"/>
  <c r="LY229" i="1"/>
  <c r="LX229" i="1"/>
  <c r="LY123" i="1"/>
  <c r="LX123" i="1"/>
  <c r="LY85" i="1"/>
  <c r="LX85" i="1"/>
  <c r="LY198" i="1"/>
  <c r="LX198" i="1"/>
  <c r="LY25" i="1"/>
  <c r="LX25" i="1"/>
  <c r="LY36" i="1"/>
  <c r="LX36" i="1"/>
  <c r="LY319" i="1"/>
  <c r="LX319" i="1"/>
  <c r="LY195" i="1"/>
  <c r="LX195" i="1"/>
  <c r="LY46" i="1"/>
  <c r="LX46" i="1"/>
  <c r="MI333" i="1"/>
  <c r="LY326" i="1"/>
  <c r="LX326" i="1"/>
  <c r="LY11" i="1"/>
  <c r="LX11" i="1"/>
  <c r="MD347" i="1"/>
  <c r="MC348" i="1"/>
  <c r="HJ333" i="1"/>
  <c r="HJ336" i="1"/>
  <c r="KQ333" i="1"/>
  <c r="KQ336" i="1"/>
  <c r="LY206" i="1"/>
  <c r="LX206" i="1"/>
  <c r="JS336" i="1"/>
  <c r="JS333" i="1"/>
  <c r="JG336" i="1"/>
  <c r="JG333" i="1"/>
  <c r="LY231" i="1"/>
  <c r="LX231" i="1"/>
  <c r="LY31" i="1"/>
  <c r="LX31" i="1"/>
  <c r="LY55" i="1"/>
  <c r="LX55" i="1"/>
  <c r="LY145" i="1"/>
  <c r="LX145" i="1"/>
  <c r="LY141" i="1"/>
  <c r="LX141" i="1"/>
  <c r="LY294" i="1"/>
  <c r="LX294" i="1"/>
  <c r="LY253" i="1"/>
  <c r="LX253" i="1"/>
  <c r="LY86" i="1"/>
  <c r="LX86" i="1"/>
  <c r="LY4" i="1"/>
  <c r="LX4" i="1"/>
  <c r="LY146" i="1"/>
  <c r="LX146" i="1"/>
  <c r="LY305" i="1"/>
  <c r="LX305" i="1"/>
  <c r="LY219" i="1"/>
  <c r="LX219" i="1"/>
  <c r="LY315" i="1"/>
  <c r="LX315" i="1"/>
  <c r="LY49" i="1"/>
  <c r="LX49" i="1"/>
  <c r="LY244" i="1"/>
  <c r="LX244" i="1"/>
  <c r="LY230" i="1"/>
  <c r="LX230" i="1"/>
  <c r="LY192" i="1"/>
  <c r="LX192" i="1"/>
  <c r="MH333" i="1"/>
  <c r="LY3" i="1"/>
  <c r="LX3" i="1"/>
  <c r="LY325" i="1"/>
  <c r="LX325" i="1"/>
  <c r="LY110" i="1"/>
  <c r="LX110" i="1"/>
  <c r="EZ349" i="1"/>
  <c r="IR336" i="1"/>
  <c r="IR333" i="1"/>
  <c r="JR336" i="1"/>
  <c r="JR333" i="1"/>
  <c r="LS336" i="1"/>
  <c r="LS333" i="1"/>
  <c r="LY165" i="1"/>
  <c r="LX165" i="1"/>
  <c r="LY239" i="1"/>
  <c r="LX239" i="1"/>
  <c r="LY174" i="1"/>
  <c r="LX174" i="1"/>
  <c r="MK336" i="1"/>
  <c r="LY227" i="1"/>
  <c r="LX227" i="1"/>
  <c r="LY304" i="1"/>
  <c r="LX304" i="1"/>
  <c r="LY289" i="1"/>
  <c r="LX289" i="1"/>
  <c r="LY65" i="1"/>
  <c r="LX65" i="1"/>
  <c r="LY10" i="1"/>
  <c r="LX10" i="1"/>
  <c r="LY84" i="1"/>
  <c r="LX84" i="1"/>
  <c r="LY194" i="1"/>
  <c r="LX194" i="1"/>
  <c r="LY134" i="1"/>
  <c r="LX134" i="1"/>
  <c r="LY235" i="1"/>
  <c r="LX235" i="1"/>
  <c r="LY213" i="1"/>
  <c r="LX213" i="1"/>
  <c r="LY226" i="1"/>
  <c r="LX226" i="1"/>
  <c r="LY228" i="1"/>
  <c r="LX228" i="1"/>
  <c r="LY318" i="1"/>
  <c r="LX318" i="1"/>
  <c r="LY308" i="1"/>
  <c r="LX308" i="1"/>
  <c r="LY322" i="1"/>
  <c r="LX322" i="1"/>
  <c r="LY241" i="1"/>
  <c r="LX241" i="1"/>
  <c r="LY7" i="1"/>
  <c r="LX7" i="1"/>
  <c r="JQ336" i="1"/>
  <c r="JQ333" i="1"/>
  <c r="KK336" i="1"/>
  <c r="KK333" i="1"/>
  <c r="LR336" i="1"/>
  <c r="LR333" i="1"/>
  <c r="LY218" i="1"/>
  <c r="LX218" i="1"/>
  <c r="LY207" i="1"/>
  <c r="LX207" i="1"/>
  <c r="LY120" i="1"/>
  <c r="LX120" i="1"/>
  <c r="LY327" i="1"/>
  <c r="LX327" i="1"/>
  <c r="LY137" i="1"/>
  <c r="LX137" i="1"/>
  <c r="LY15" i="1"/>
  <c r="LX15" i="1"/>
  <c r="LY286" i="1"/>
  <c r="LX286" i="1"/>
  <c r="LY274" i="1"/>
  <c r="LX274" i="1"/>
  <c r="LX245" i="1"/>
  <c r="LY245" i="1"/>
  <c r="LY288" i="1"/>
  <c r="LX288" i="1"/>
  <c r="LY303" i="1"/>
  <c r="LX303" i="1"/>
  <c r="LY189" i="1"/>
  <c r="LX189" i="1"/>
  <c r="LY269" i="1"/>
  <c r="LX269" i="1"/>
  <c r="LY264" i="1"/>
  <c r="LX264" i="1"/>
  <c r="LY94" i="1"/>
  <c r="LX94" i="1"/>
  <c r="LY233" i="1"/>
  <c r="LX233" i="1"/>
  <c r="LY128" i="1"/>
  <c r="LX128" i="1"/>
  <c r="LY127" i="1"/>
  <c r="LX127" i="1"/>
  <c r="LY170" i="1"/>
  <c r="LX170" i="1"/>
  <c r="MR333" i="1"/>
  <c r="LY173" i="1"/>
  <c r="LX173" i="1"/>
  <c r="LY252" i="1"/>
  <c r="LX252" i="1"/>
  <c r="LY81" i="1"/>
  <c r="LX81" i="1"/>
  <c r="LY224" i="1"/>
  <c r="LX224" i="1"/>
  <c r="LY155" i="1"/>
  <c r="LX155" i="1"/>
  <c r="LY108" i="1"/>
  <c r="LX108" i="1"/>
  <c r="LY183" i="1"/>
  <c r="LX183" i="1"/>
  <c r="LY276" i="1"/>
  <c r="LX276" i="1"/>
  <c r="KR333" i="1"/>
  <c r="KR336" i="1"/>
  <c r="LY100" i="1"/>
  <c r="LX100" i="1"/>
  <c r="LY83" i="1"/>
  <c r="LX83" i="1"/>
  <c r="LK333" i="1"/>
  <c r="LK336" i="1"/>
  <c r="LQ336" i="1"/>
  <c r="LQ333" i="1"/>
  <c r="LY199" i="1"/>
  <c r="LX199" i="1"/>
  <c r="LY186" i="1"/>
  <c r="LX186" i="1"/>
  <c r="LY300" i="1"/>
  <c r="LX300" i="1"/>
  <c r="MI336" i="1"/>
  <c r="LY312" i="1"/>
  <c r="LX312" i="1"/>
  <c r="LY184" i="1"/>
  <c r="LX184" i="1"/>
  <c r="LY62" i="1"/>
  <c r="LX62" i="1"/>
  <c r="LY150" i="1"/>
  <c r="LX150" i="1"/>
  <c r="LY44" i="1"/>
  <c r="LX44" i="1"/>
  <c r="LY39" i="1"/>
  <c r="LX39" i="1"/>
  <c r="LY175" i="1"/>
  <c r="LX175" i="1"/>
  <c r="LY271" i="1"/>
  <c r="LX271" i="1"/>
  <c r="LY311" i="1"/>
  <c r="LX311" i="1"/>
  <c r="LY185" i="1"/>
  <c r="LX185" i="1"/>
  <c r="LY283" i="1"/>
  <c r="LX283" i="1"/>
  <c r="LY12" i="1"/>
  <c r="LX12" i="1"/>
  <c r="LY79" i="1"/>
  <c r="LX79" i="1"/>
  <c r="LY114" i="1"/>
  <c r="LX114" i="1"/>
  <c r="LY139" i="1"/>
  <c r="LX139" i="1"/>
  <c r="MQ333" i="1"/>
  <c r="LY152" i="1"/>
  <c r="LX152" i="1"/>
  <c r="LY138" i="1"/>
  <c r="LX138" i="1"/>
  <c r="KI336" i="1"/>
  <c r="KI333" i="1"/>
  <c r="LY20" i="1"/>
  <c r="LX20" i="1"/>
  <c r="LY48" i="1"/>
  <c r="LX48" i="1"/>
  <c r="MH336" i="1"/>
  <c r="LY2" i="1"/>
  <c r="LY163" i="1"/>
  <c r="LX163" i="1"/>
  <c r="LY102" i="1"/>
  <c r="LX102" i="1"/>
  <c r="LY201" i="1"/>
  <c r="LX201" i="1"/>
  <c r="LY96" i="1"/>
  <c r="LX96" i="1"/>
  <c r="LY54" i="1"/>
  <c r="LX54" i="1"/>
  <c r="LY307" i="1"/>
  <c r="LX307" i="1"/>
  <c r="LY280" i="1"/>
  <c r="LX280" i="1"/>
  <c r="LY188" i="1"/>
  <c r="LX188" i="1"/>
  <c r="LY258" i="1"/>
  <c r="LX258" i="1"/>
  <c r="LY124" i="1"/>
  <c r="LX124" i="1"/>
  <c r="LY51" i="1"/>
  <c r="LX51" i="1"/>
  <c r="LY63" i="1"/>
  <c r="LX63" i="1"/>
  <c r="LY60" i="1"/>
  <c r="LX60" i="1"/>
  <c r="LY282" i="1"/>
  <c r="LX282" i="1"/>
  <c r="LY279" i="1"/>
  <c r="LX279" i="1"/>
  <c r="LY103" i="1"/>
  <c r="LX103" i="1"/>
  <c r="LY295" i="1"/>
  <c r="LX295" i="1"/>
  <c r="LY270" i="1"/>
  <c r="LX270" i="1"/>
  <c r="LY116" i="1"/>
  <c r="LX116" i="1"/>
  <c r="LY82" i="1"/>
  <c r="LX82" i="1"/>
  <c r="HF347" i="1"/>
  <c r="HF344" i="1"/>
  <c r="HF346" i="1" s="1"/>
  <c r="HE348" i="1"/>
  <c r="HA290" i="1"/>
  <c r="HA76" i="1"/>
  <c r="HA267" i="1"/>
  <c r="HA40" i="1"/>
  <c r="HA148" i="1"/>
  <c r="HA282" i="1"/>
  <c r="HA270" i="1"/>
  <c r="HA82" i="1"/>
  <c r="HA110" i="1"/>
  <c r="JX2" i="1"/>
  <c r="JW2" i="1"/>
  <c r="HA20" i="1"/>
  <c r="HA327" i="1"/>
  <c r="HA137" i="1"/>
  <c r="HA227" i="1"/>
  <c r="HA310" i="1"/>
  <c r="HA16" i="1"/>
  <c r="HA122" i="1"/>
  <c r="HA126" i="1"/>
  <c r="HA44" i="1"/>
  <c r="HA47" i="1"/>
  <c r="HA197" i="1"/>
  <c r="HA90" i="1"/>
  <c r="HA287" i="1"/>
  <c r="HA295" i="1"/>
  <c r="HA279" i="1"/>
  <c r="HA103" i="1"/>
  <c r="HA229" i="1"/>
  <c r="HA153" i="1"/>
  <c r="HA168" i="1"/>
  <c r="HA203" i="1"/>
  <c r="HA64" i="1"/>
  <c r="HA238" i="1"/>
  <c r="HA232" i="1"/>
  <c r="HA102" i="1"/>
  <c r="HZ2" i="1"/>
  <c r="HY2" i="1"/>
  <c r="HA35" i="1"/>
  <c r="HA323" i="1"/>
  <c r="HA221" i="1"/>
  <c r="HA56" i="1"/>
  <c r="HA312" i="1"/>
  <c r="HA304" i="1"/>
  <c r="HA211" i="1"/>
  <c r="HA89" i="1"/>
  <c r="HA11" i="1"/>
  <c r="HA24" i="1"/>
  <c r="HA7" i="1"/>
  <c r="HA38" i="1"/>
  <c r="HA138" i="1"/>
  <c r="HA164" i="1"/>
  <c r="HA196" i="1"/>
  <c r="HA288" i="1"/>
  <c r="HA179" i="1"/>
  <c r="HA119" i="1"/>
  <c r="HA66" i="1"/>
  <c r="HA257" i="1"/>
  <c r="HA14" i="1"/>
  <c r="HA60" i="1"/>
  <c r="HA116" i="1"/>
  <c r="HA259" i="1"/>
  <c r="HA95" i="1"/>
  <c r="HA9" i="1"/>
  <c r="HA210" i="1"/>
  <c r="HA218" i="1"/>
  <c r="HA207" i="1"/>
  <c r="HA55" i="1"/>
  <c r="HA313" i="1"/>
  <c r="HA73" i="1"/>
  <c r="HA53" i="1"/>
  <c r="HA100" i="1"/>
  <c r="HA125" i="1"/>
  <c r="HA54" i="1"/>
  <c r="HA10" i="1"/>
  <c r="HA242" i="1"/>
  <c r="HA182" i="1"/>
  <c r="HA67" i="1"/>
  <c r="HA34" i="1"/>
  <c r="HA58" i="1"/>
  <c r="HA190" i="1"/>
  <c r="HA156" i="1"/>
  <c r="HA91" i="1"/>
  <c r="HA142" i="1"/>
  <c r="HA87" i="1"/>
  <c r="HA50" i="1"/>
  <c r="HA320" i="1"/>
  <c r="HA289" i="1"/>
  <c r="HA253" i="1"/>
  <c r="HA159" i="1"/>
  <c r="HA30" i="1"/>
  <c r="HA188" i="1"/>
  <c r="HA124" i="1"/>
  <c r="HA311" i="1"/>
  <c r="HA185" i="1"/>
  <c r="HA94" i="1"/>
  <c r="HA170" i="1"/>
  <c r="HA252" i="1"/>
  <c r="HA158" i="1"/>
  <c r="HA115" i="1"/>
  <c r="HA245" i="1"/>
  <c r="HA231" i="1"/>
  <c r="HA215" i="1"/>
  <c r="HA151" i="1"/>
  <c r="HA150" i="1"/>
  <c r="HA204" i="1"/>
  <c r="HA77" i="1"/>
  <c r="HA21" i="1"/>
  <c r="HA8" i="1"/>
  <c r="HA18" i="1"/>
  <c r="HA72" i="1"/>
  <c r="HA33" i="1"/>
  <c r="HA247" i="1"/>
  <c r="HA268" i="1"/>
  <c r="HA251" i="1"/>
  <c r="HA171" i="1"/>
  <c r="HA107" i="1"/>
  <c r="HA81" i="1"/>
  <c r="HA224" i="1"/>
  <c r="HA155" i="1"/>
  <c r="HA108" i="1"/>
  <c r="HA183" i="1"/>
  <c r="HA276" i="1"/>
  <c r="HA147" i="1"/>
  <c r="HA161" i="1"/>
  <c r="HA86" i="1"/>
  <c r="HA165" i="1"/>
  <c r="HA239" i="1"/>
  <c r="HA149" i="1"/>
  <c r="HA111" i="1"/>
  <c r="HA98" i="1"/>
  <c r="HA157" i="1"/>
  <c r="HA201" i="1"/>
  <c r="HA96" i="1"/>
  <c r="HA4" i="1"/>
  <c r="HA206" i="1"/>
  <c r="HA328" i="1"/>
  <c r="HA214" i="1"/>
  <c r="HA143" i="1"/>
  <c r="HA52" i="1"/>
  <c r="HA106" i="1"/>
  <c r="HA272" i="1"/>
  <c r="HA273" i="1"/>
  <c r="HA75" i="1"/>
  <c r="HA131" i="1"/>
  <c r="HA31" i="1"/>
  <c r="HA62" i="1"/>
  <c r="HA186" i="1"/>
  <c r="HA300" i="1"/>
  <c r="HA15" i="1"/>
  <c r="HA141" i="1"/>
  <c r="HA284" i="1"/>
  <c r="HA118" i="1"/>
  <c r="HA261" i="1"/>
  <c r="HA39" i="1"/>
  <c r="HA146" i="1"/>
  <c r="HA123" i="1"/>
  <c r="HA85" i="1"/>
  <c r="HA80" i="1"/>
  <c r="HA181" i="1"/>
  <c r="HA237" i="1"/>
  <c r="HA70" i="1"/>
  <c r="HA2" i="1"/>
  <c r="HA307" i="1"/>
  <c r="HA84" i="1"/>
  <c r="HA305" i="1"/>
  <c r="HA219" i="1"/>
  <c r="HA198" i="1"/>
  <c r="HA25" i="1"/>
  <c r="HA36" i="1"/>
  <c r="HA319" i="1"/>
  <c r="HA195" i="1"/>
  <c r="HA46" i="1"/>
  <c r="HA326" i="1"/>
  <c r="HA293" i="1"/>
  <c r="HA78" i="1"/>
  <c r="HA234" i="1"/>
  <c r="HA292" i="1"/>
  <c r="HA212" i="1"/>
  <c r="HA163" i="1"/>
  <c r="HA286" i="1"/>
  <c r="HA59" i="1"/>
  <c r="HA220" i="1"/>
  <c r="HA280" i="1"/>
  <c r="HA189" i="1"/>
  <c r="HA271" i="1"/>
  <c r="HA194" i="1"/>
  <c r="HA134" i="1"/>
  <c r="HA315" i="1"/>
  <c r="HA49" i="1"/>
  <c r="HA244" i="1"/>
  <c r="HA230" i="1"/>
  <c r="HA192" i="1"/>
  <c r="HA3" i="1"/>
  <c r="HA325" i="1"/>
  <c r="HA291" i="1"/>
  <c r="HA48" i="1"/>
  <c r="HA68" i="1"/>
  <c r="HA99" i="1"/>
  <c r="HA184" i="1"/>
  <c r="HA294" i="1"/>
  <c r="HA275" i="1"/>
  <c r="HA37" i="1"/>
  <c r="HA140" i="1"/>
  <c r="HA175" i="1"/>
  <c r="HA258" i="1"/>
  <c r="HA269" i="1"/>
  <c r="HA264" i="1"/>
  <c r="HA235" i="1"/>
  <c r="HA213" i="1"/>
  <c r="HA226" i="1"/>
  <c r="HA228" i="1"/>
  <c r="HA318" i="1"/>
  <c r="HA308" i="1"/>
  <c r="HA322" i="1"/>
  <c r="HA241" i="1"/>
  <c r="HA278" i="1"/>
  <c r="HA5" i="1"/>
  <c r="HA57" i="1"/>
  <c r="HA240" i="1"/>
  <c r="HA117" i="1"/>
  <c r="HA316" i="1"/>
  <c r="HA296" i="1"/>
  <c r="HA274" i="1"/>
  <c r="HA65" i="1"/>
  <c r="HA93" i="1"/>
  <c r="HA317" i="1"/>
  <c r="HA109" i="1"/>
  <c r="HA132" i="1"/>
  <c r="HA51" i="1"/>
  <c r="HA63" i="1"/>
  <c r="HA283" i="1"/>
  <c r="HA12" i="1"/>
  <c r="HA79" i="1"/>
  <c r="HA114" i="1"/>
  <c r="HA139" i="1"/>
  <c r="HA152" i="1"/>
  <c r="GZ111" i="1"/>
  <c r="GY111" i="1"/>
  <c r="GZ218" i="1"/>
  <c r="GY218" i="1"/>
  <c r="HA199" i="1"/>
  <c r="GZ207" i="1"/>
  <c r="GY207" i="1"/>
  <c r="HA120" i="1"/>
  <c r="GZ55" i="1"/>
  <c r="GY55" i="1"/>
  <c r="HA174" i="1"/>
  <c r="GZ313" i="1"/>
  <c r="GY313" i="1"/>
  <c r="HA145" i="1"/>
  <c r="GZ73" i="1"/>
  <c r="GY73" i="1"/>
  <c r="GZ53" i="1"/>
  <c r="GY53" i="1"/>
  <c r="HA6" i="1"/>
  <c r="GZ100" i="1"/>
  <c r="GY100" i="1"/>
  <c r="HA321" i="1"/>
  <c r="GZ125" i="1"/>
  <c r="GY125" i="1"/>
  <c r="HA225" i="1"/>
  <c r="GZ54" i="1"/>
  <c r="GY54" i="1"/>
  <c r="HA281" i="1"/>
  <c r="GZ10" i="1"/>
  <c r="GY10" i="1"/>
  <c r="HA303" i="1"/>
  <c r="GZ242" i="1"/>
  <c r="GY242" i="1"/>
  <c r="HA262" i="1"/>
  <c r="GZ182" i="1"/>
  <c r="GY182" i="1"/>
  <c r="HA69" i="1"/>
  <c r="GZ67" i="1"/>
  <c r="GY67" i="1"/>
  <c r="HA28" i="1"/>
  <c r="GZ34" i="1"/>
  <c r="GY34" i="1"/>
  <c r="HA162" i="1"/>
  <c r="GZ58" i="1"/>
  <c r="GY58" i="1"/>
  <c r="HA180" i="1"/>
  <c r="GZ190" i="1"/>
  <c r="GY190" i="1"/>
  <c r="HA285" i="1"/>
  <c r="GZ156" i="1"/>
  <c r="GY156" i="1"/>
  <c r="HA83" i="1"/>
  <c r="GZ91" i="1"/>
  <c r="GY91" i="1"/>
  <c r="HA45" i="1"/>
  <c r="GZ142" i="1"/>
  <c r="GY142" i="1"/>
  <c r="HA129" i="1"/>
  <c r="GZ87" i="1"/>
  <c r="GY87" i="1"/>
  <c r="HA32" i="1"/>
  <c r="GZ50" i="1"/>
  <c r="GY50" i="1"/>
  <c r="HA306" i="1"/>
  <c r="GZ165" i="1"/>
  <c r="GY165" i="1"/>
  <c r="GZ98" i="1"/>
  <c r="GY98" i="1"/>
  <c r="GZ199" i="1"/>
  <c r="GY199" i="1"/>
  <c r="GZ120" i="1"/>
  <c r="GY120" i="1"/>
  <c r="GZ174" i="1"/>
  <c r="GY174" i="1"/>
  <c r="GZ145" i="1"/>
  <c r="GY145" i="1"/>
  <c r="GZ6" i="1"/>
  <c r="GY6" i="1"/>
  <c r="GZ321" i="1"/>
  <c r="GY321" i="1"/>
  <c r="GZ225" i="1"/>
  <c r="GY225" i="1"/>
  <c r="GZ281" i="1"/>
  <c r="GY281" i="1"/>
  <c r="GZ303" i="1"/>
  <c r="GY303" i="1"/>
  <c r="GZ262" i="1"/>
  <c r="GY262" i="1"/>
  <c r="GZ69" i="1"/>
  <c r="GY69" i="1"/>
  <c r="GZ28" i="1"/>
  <c r="GY28" i="1"/>
  <c r="GZ162" i="1"/>
  <c r="GY162" i="1"/>
  <c r="GZ180" i="1"/>
  <c r="GY180" i="1"/>
  <c r="GZ285" i="1"/>
  <c r="GY285" i="1"/>
  <c r="GZ83" i="1"/>
  <c r="GY83" i="1"/>
  <c r="GZ45" i="1"/>
  <c r="GY45" i="1"/>
  <c r="GZ129" i="1"/>
  <c r="GY129" i="1"/>
  <c r="GZ32" i="1"/>
  <c r="GY32" i="1"/>
  <c r="GZ306" i="1"/>
  <c r="GY306" i="1"/>
  <c r="HA167" i="1"/>
  <c r="HA23" i="1"/>
  <c r="HA88" i="1"/>
  <c r="HA301" i="1"/>
  <c r="HA249" i="1"/>
  <c r="GZ149" i="1"/>
  <c r="GY149" i="1"/>
  <c r="GZ157" i="1"/>
  <c r="GY157" i="1"/>
  <c r="GZ201" i="1"/>
  <c r="GY201" i="1"/>
  <c r="GZ4" i="1"/>
  <c r="GY4" i="1"/>
  <c r="GZ214" i="1"/>
  <c r="GY214" i="1"/>
  <c r="GZ20" i="1"/>
  <c r="GY20" i="1"/>
  <c r="GZ327" i="1"/>
  <c r="GY327" i="1"/>
  <c r="GZ137" i="1"/>
  <c r="GY137" i="1"/>
  <c r="GZ227" i="1"/>
  <c r="GY227" i="1"/>
  <c r="GZ310" i="1"/>
  <c r="GY310" i="1"/>
  <c r="GZ16" i="1"/>
  <c r="GY16" i="1"/>
  <c r="GZ122" i="1"/>
  <c r="GY122" i="1"/>
  <c r="GZ126" i="1"/>
  <c r="GY126" i="1"/>
  <c r="GZ44" i="1"/>
  <c r="GY44" i="1"/>
  <c r="GZ229" i="1"/>
  <c r="GY229" i="1"/>
  <c r="GZ153" i="1"/>
  <c r="GY153" i="1"/>
  <c r="GZ168" i="1"/>
  <c r="GY168" i="1"/>
  <c r="GZ203" i="1"/>
  <c r="GY203" i="1"/>
  <c r="GZ64" i="1"/>
  <c r="GY64" i="1"/>
  <c r="GZ238" i="1"/>
  <c r="GY238" i="1"/>
  <c r="GZ47" i="1"/>
  <c r="GY47" i="1"/>
  <c r="GZ197" i="1"/>
  <c r="GY197" i="1"/>
  <c r="HA22" i="1"/>
  <c r="GZ90" i="1"/>
  <c r="GY90" i="1"/>
  <c r="GZ9" i="1"/>
  <c r="GY9" i="1"/>
  <c r="GZ290" i="1"/>
  <c r="GY290" i="1"/>
  <c r="GZ167" i="1"/>
  <c r="GY167" i="1"/>
  <c r="GZ23" i="1"/>
  <c r="GY23" i="1"/>
  <c r="GZ88" i="1"/>
  <c r="GY88" i="1"/>
  <c r="GZ301" i="1"/>
  <c r="GY301" i="1"/>
  <c r="GZ249" i="1"/>
  <c r="GY249" i="1"/>
  <c r="GZ298" i="1"/>
  <c r="GY298" i="1"/>
  <c r="GZ291" i="1"/>
  <c r="GY291" i="1"/>
  <c r="GZ186" i="1"/>
  <c r="GY186" i="1"/>
  <c r="GZ300" i="1"/>
  <c r="GY300" i="1"/>
  <c r="GZ15" i="1"/>
  <c r="GY15" i="1"/>
  <c r="GZ141" i="1"/>
  <c r="GY141" i="1"/>
  <c r="GZ284" i="1"/>
  <c r="GY284" i="1"/>
  <c r="GZ118" i="1"/>
  <c r="GY118" i="1"/>
  <c r="GZ261" i="1"/>
  <c r="GY261" i="1"/>
  <c r="GZ39" i="1"/>
  <c r="GY39" i="1"/>
  <c r="GZ146" i="1"/>
  <c r="GY146" i="1"/>
  <c r="GZ123" i="1"/>
  <c r="GY123" i="1"/>
  <c r="GZ85" i="1"/>
  <c r="GY85" i="1"/>
  <c r="GZ80" i="1"/>
  <c r="GY80" i="1"/>
  <c r="GZ181" i="1"/>
  <c r="GY181" i="1"/>
  <c r="GZ237" i="1"/>
  <c r="GY237" i="1"/>
  <c r="GZ70" i="1"/>
  <c r="GY70" i="1"/>
  <c r="GZ22" i="1"/>
  <c r="GY22" i="1"/>
  <c r="GZ267" i="1"/>
  <c r="GY267" i="1"/>
  <c r="GZ40" i="1"/>
  <c r="GY40" i="1"/>
  <c r="GZ76" i="1"/>
  <c r="GY76" i="1"/>
  <c r="GZ96" i="1"/>
  <c r="GY96" i="1"/>
  <c r="GZ143" i="1"/>
  <c r="GY143" i="1"/>
  <c r="GZ272" i="1"/>
  <c r="GY272" i="1"/>
  <c r="GZ293" i="1"/>
  <c r="GY293" i="1"/>
  <c r="GZ48" i="1"/>
  <c r="GY48" i="1"/>
  <c r="GZ2" i="1"/>
  <c r="GY2" i="1"/>
  <c r="GZ312" i="1"/>
  <c r="GY312" i="1"/>
  <c r="GZ304" i="1"/>
  <c r="GY304" i="1"/>
  <c r="GZ211" i="1"/>
  <c r="GY211" i="1"/>
  <c r="GZ89" i="1"/>
  <c r="GY89" i="1"/>
  <c r="GZ210" i="1"/>
  <c r="GY210" i="1"/>
  <c r="HA209" i="1"/>
  <c r="GZ307" i="1"/>
  <c r="GY307" i="1"/>
  <c r="GZ84" i="1"/>
  <c r="GY84" i="1"/>
  <c r="GZ305" i="1"/>
  <c r="GY305" i="1"/>
  <c r="GZ219" i="1"/>
  <c r="GY219" i="1"/>
  <c r="GZ198" i="1"/>
  <c r="GY198" i="1"/>
  <c r="GZ25" i="1"/>
  <c r="GY25" i="1"/>
  <c r="GZ36" i="1"/>
  <c r="GY36" i="1"/>
  <c r="GZ319" i="1"/>
  <c r="GY319" i="1"/>
  <c r="GZ195" i="1"/>
  <c r="GY195" i="1"/>
  <c r="GZ46" i="1"/>
  <c r="GY46" i="1"/>
  <c r="GZ326" i="1"/>
  <c r="GY326" i="1"/>
  <c r="GZ11" i="1"/>
  <c r="GY11" i="1"/>
  <c r="GZ239" i="1"/>
  <c r="GY239" i="1"/>
  <c r="GZ78" i="1"/>
  <c r="GY78" i="1"/>
  <c r="GZ234" i="1"/>
  <c r="GY234" i="1"/>
  <c r="GZ292" i="1"/>
  <c r="GY292" i="1"/>
  <c r="GZ212" i="1"/>
  <c r="GY212" i="1"/>
  <c r="GZ163" i="1"/>
  <c r="GY163" i="1"/>
  <c r="GZ286" i="1"/>
  <c r="GY286" i="1"/>
  <c r="GZ59" i="1"/>
  <c r="GY59" i="1"/>
  <c r="GZ220" i="1"/>
  <c r="GY220" i="1"/>
  <c r="GZ209" i="1"/>
  <c r="GY209" i="1"/>
  <c r="GZ280" i="1"/>
  <c r="GY280" i="1"/>
  <c r="GZ189" i="1"/>
  <c r="GY189" i="1"/>
  <c r="GZ271" i="1"/>
  <c r="GY271" i="1"/>
  <c r="GZ194" i="1"/>
  <c r="GY194" i="1"/>
  <c r="GZ134" i="1"/>
  <c r="GY134" i="1"/>
  <c r="GZ315" i="1"/>
  <c r="GY315" i="1"/>
  <c r="GZ49" i="1"/>
  <c r="GY49" i="1"/>
  <c r="GZ244" i="1"/>
  <c r="GY244" i="1"/>
  <c r="GZ230" i="1"/>
  <c r="GY230" i="1"/>
  <c r="GZ192" i="1"/>
  <c r="GY192" i="1"/>
  <c r="GZ3" i="1"/>
  <c r="GY3" i="1"/>
  <c r="GZ325" i="1"/>
  <c r="GY325" i="1"/>
  <c r="GZ110" i="1"/>
  <c r="GY110" i="1"/>
  <c r="HA178" i="1"/>
  <c r="GZ328" i="1"/>
  <c r="GY328" i="1"/>
  <c r="GZ273" i="1"/>
  <c r="GY273" i="1"/>
  <c r="GZ131" i="1"/>
  <c r="GY131" i="1"/>
  <c r="GZ24" i="1"/>
  <c r="GY24" i="1"/>
  <c r="GZ7" i="1"/>
  <c r="GY7" i="1"/>
  <c r="GZ38" i="1"/>
  <c r="GY38" i="1"/>
  <c r="GZ68" i="1"/>
  <c r="GY68" i="1"/>
  <c r="GZ99" i="1"/>
  <c r="GY99" i="1"/>
  <c r="GZ184" i="1"/>
  <c r="GY184" i="1"/>
  <c r="GZ294" i="1"/>
  <c r="GY294" i="1"/>
  <c r="GZ275" i="1"/>
  <c r="GY275" i="1"/>
  <c r="GZ37" i="1"/>
  <c r="GY37" i="1"/>
  <c r="GZ140" i="1"/>
  <c r="GY140" i="1"/>
  <c r="GZ175" i="1"/>
  <c r="GY175" i="1"/>
  <c r="GZ258" i="1"/>
  <c r="GY258" i="1"/>
  <c r="GZ269" i="1"/>
  <c r="GY269" i="1"/>
  <c r="GZ264" i="1"/>
  <c r="GY264" i="1"/>
  <c r="GZ235" i="1"/>
  <c r="GY235" i="1"/>
  <c r="GZ213" i="1"/>
  <c r="GY213" i="1"/>
  <c r="HA233" i="1"/>
  <c r="GZ226" i="1"/>
  <c r="GY226" i="1"/>
  <c r="HA128" i="1"/>
  <c r="GZ228" i="1"/>
  <c r="GY228" i="1"/>
  <c r="HA127" i="1"/>
  <c r="GZ318" i="1"/>
  <c r="GY318" i="1"/>
  <c r="GZ308" i="1"/>
  <c r="GY308" i="1"/>
  <c r="HA173" i="1"/>
  <c r="GZ322" i="1"/>
  <c r="GY322" i="1"/>
  <c r="GZ241" i="1"/>
  <c r="GY241" i="1"/>
  <c r="GZ158" i="1"/>
  <c r="GY158" i="1"/>
  <c r="GZ259" i="1"/>
  <c r="GY259" i="1"/>
  <c r="GZ278" i="1"/>
  <c r="GY278" i="1"/>
  <c r="GZ95" i="1"/>
  <c r="GY95" i="1"/>
  <c r="GZ178" i="1"/>
  <c r="GY178" i="1"/>
  <c r="GZ206" i="1"/>
  <c r="GY206" i="1"/>
  <c r="GZ75" i="1"/>
  <c r="GY75" i="1"/>
  <c r="GZ115" i="1"/>
  <c r="GY115" i="1"/>
  <c r="GZ320" i="1"/>
  <c r="GY320" i="1"/>
  <c r="GZ56" i="1"/>
  <c r="GY56" i="1"/>
  <c r="GZ35" i="1"/>
  <c r="GY35" i="1"/>
  <c r="GZ221" i="1"/>
  <c r="GY221" i="1"/>
  <c r="GZ323" i="1"/>
  <c r="GY323" i="1"/>
  <c r="GZ102" i="1"/>
  <c r="GY102" i="1"/>
  <c r="GZ289" i="1"/>
  <c r="GY289" i="1"/>
  <c r="GZ253" i="1"/>
  <c r="GY253" i="1"/>
  <c r="GZ159" i="1"/>
  <c r="GY159" i="1"/>
  <c r="GZ30" i="1"/>
  <c r="GY30" i="1"/>
  <c r="GZ188" i="1"/>
  <c r="GY188" i="1"/>
  <c r="GZ124" i="1"/>
  <c r="GY124" i="1"/>
  <c r="GZ311" i="1"/>
  <c r="GY311" i="1"/>
  <c r="GZ185" i="1"/>
  <c r="GY185" i="1"/>
  <c r="GZ94" i="1"/>
  <c r="GY94" i="1"/>
  <c r="GZ233" i="1"/>
  <c r="GY233" i="1"/>
  <c r="GZ128" i="1"/>
  <c r="GY128" i="1"/>
  <c r="GZ127" i="1"/>
  <c r="GY127" i="1"/>
  <c r="GZ170" i="1"/>
  <c r="GY170" i="1"/>
  <c r="GZ173" i="1"/>
  <c r="GY173" i="1"/>
  <c r="GZ252" i="1"/>
  <c r="GY252" i="1"/>
  <c r="GZ52" i="1"/>
  <c r="GY52" i="1"/>
  <c r="GZ5" i="1"/>
  <c r="GY5" i="1"/>
  <c r="GZ57" i="1"/>
  <c r="GY57" i="1"/>
  <c r="GZ240" i="1"/>
  <c r="GY240" i="1"/>
  <c r="GZ117" i="1"/>
  <c r="GY117" i="1"/>
  <c r="GZ316" i="1"/>
  <c r="GY316" i="1"/>
  <c r="GZ296" i="1"/>
  <c r="GY296" i="1"/>
  <c r="GZ274" i="1"/>
  <c r="GY274" i="1"/>
  <c r="GZ65" i="1"/>
  <c r="GY65" i="1"/>
  <c r="GZ93" i="1"/>
  <c r="GY93" i="1"/>
  <c r="GZ317" i="1"/>
  <c r="GY317" i="1"/>
  <c r="GZ109" i="1"/>
  <c r="GY109" i="1"/>
  <c r="GZ132" i="1"/>
  <c r="GY132" i="1"/>
  <c r="GZ51" i="1"/>
  <c r="GY51" i="1"/>
  <c r="GZ63" i="1"/>
  <c r="GY63" i="1"/>
  <c r="GZ283" i="1"/>
  <c r="GY283" i="1"/>
  <c r="GZ12" i="1"/>
  <c r="GY12" i="1"/>
  <c r="GZ79" i="1"/>
  <c r="GY79" i="1"/>
  <c r="GZ114" i="1"/>
  <c r="GY114" i="1"/>
  <c r="GZ139" i="1"/>
  <c r="GY139" i="1"/>
  <c r="GZ152" i="1"/>
  <c r="GY152" i="1"/>
  <c r="GZ138" i="1"/>
  <c r="GY138" i="1"/>
  <c r="GZ106" i="1"/>
  <c r="GY106" i="1"/>
  <c r="GZ287" i="1"/>
  <c r="GY287" i="1"/>
  <c r="GZ164" i="1"/>
  <c r="GY164" i="1"/>
  <c r="GZ232" i="1"/>
  <c r="GY232" i="1"/>
  <c r="GZ41" i="1"/>
  <c r="GY41" i="1"/>
  <c r="GZ148" i="1"/>
  <c r="GY148" i="1"/>
  <c r="GZ196" i="1"/>
  <c r="GY196" i="1"/>
  <c r="GZ245" i="1"/>
  <c r="GY245" i="1"/>
  <c r="GZ288" i="1"/>
  <c r="GY288" i="1"/>
  <c r="GZ179" i="1"/>
  <c r="GY179" i="1"/>
  <c r="GZ119" i="1"/>
  <c r="GY119" i="1"/>
  <c r="GZ66" i="1"/>
  <c r="GY66" i="1"/>
  <c r="GZ257" i="1"/>
  <c r="GY257" i="1"/>
  <c r="GZ14" i="1"/>
  <c r="GY14" i="1"/>
  <c r="GZ60" i="1"/>
  <c r="GY60" i="1"/>
  <c r="GZ282" i="1"/>
  <c r="GY282" i="1"/>
  <c r="GZ279" i="1"/>
  <c r="GY279" i="1"/>
  <c r="GZ103" i="1"/>
  <c r="GY103" i="1"/>
  <c r="GZ295" i="1"/>
  <c r="GY295" i="1"/>
  <c r="GZ270" i="1"/>
  <c r="GY270" i="1"/>
  <c r="GZ116" i="1"/>
  <c r="GY116" i="1"/>
  <c r="GZ82" i="1"/>
  <c r="GY82" i="1"/>
  <c r="GZ231" i="1"/>
  <c r="GY231" i="1"/>
  <c r="GZ31" i="1"/>
  <c r="GY31" i="1"/>
  <c r="GZ215" i="1"/>
  <c r="GY215" i="1"/>
  <c r="GZ151" i="1"/>
  <c r="GY151" i="1"/>
  <c r="GZ147" i="1"/>
  <c r="GY147" i="1"/>
  <c r="GZ161" i="1"/>
  <c r="GY161" i="1"/>
  <c r="GZ62" i="1"/>
  <c r="GY62" i="1"/>
  <c r="GZ150" i="1"/>
  <c r="GY150" i="1"/>
  <c r="GZ86" i="1"/>
  <c r="GY86" i="1"/>
  <c r="GZ204" i="1"/>
  <c r="GY204" i="1"/>
  <c r="GZ77" i="1"/>
  <c r="GY77" i="1"/>
  <c r="GZ21" i="1"/>
  <c r="GY21" i="1"/>
  <c r="GZ8" i="1"/>
  <c r="GY8" i="1"/>
  <c r="GZ18" i="1"/>
  <c r="GY18" i="1"/>
  <c r="GZ72" i="1"/>
  <c r="GY72" i="1"/>
  <c r="GZ33" i="1"/>
  <c r="GY33" i="1"/>
  <c r="GZ247" i="1"/>
  <c r="GY247" i="1"/>
  <c r="GZ268" i="1"/>
  <c r="GY268" i="1"/>
  <c r="GZ251" i="1"/>
  <c r="GY251" i="1"/>
  <c r="GZ171" i="1"/>
  <c r="GY171" i="1"/>
  <c r="GZ107" i="1"/>
  <c r="GY107" i="1"/>
  <c r="GZ81" i="1"/>
  <c r="GY81" i="1"/>
  <c r="GZ224" i="1"/>
  <c r="GY224" i="1"/>
  <c r="GZ155" i="1"/>
  <c r="GY155" i="1"/>
  <c r="GZ108" i="1"/>
  <c r="GY108" i="1"/>
  <c r="GZ183" i="1"/>
  <c r="GY183" i="1"/>
  <c r="GZ276" i="1"/>
  <c r="GY276" i="1"/>
  <c r="EC345" i="1"/>
  <c r="EC343" i="1"/>
  <c r="EC342" i="1"/>
  <c r="EC341" i="1"/>
  <c r="EB345" i="1"/>
  <c r="EB341" i="1"/>
  <c r="EA348" i="1" s="1"/>
  <c r="EB342" i="1"/>
  <c r="EB343" i="1"/>
  <c r="CA348" i="1"/>
  <c r="MB301" i="1"/>
  <c r="MB276" i="1"/>
  <c r="MB298" i="1"/>
  <c r="MB141" i="1"/>
  <c r="MB102" i="1"/>
  <c r="MB289" i="1"/>
  <c r="MB201" i="1"/>
  <c r="MB118" i="1"/>
  <c r="MB261" i="1"/>
  <c r="MB24" i="1"/>
  <c r="MB287" i="1"/>
  <c r="MB199" i="1"/>
  <c r="MB234" i="1"/>
  <c r="MB239" i="1"/>
  <c r="MB186" i="1"/>
  <c r="MB35" i="1"/>
  <c r="MB149" i="1"/>
  <c r="MB68" i="1"/>
  <c r="MB151" i="1"/>
  <c r="MB227" i="1"/>
  <c r="MB99" i="1"/>
  <c r="MB124" i="1"/>
  <c r="MB328" i="1"/>
  <c r="MB123" i="1"/>
  <c r="MB311" i="1"/>
  <c r="MB14" i="1"/>
  <c r="MB28" i="1"/>
  <c r="MB134" i="1"/>
  <c r="MB60" i="1"/>
  <c r="MB162" i="1"/>
  <c r="MB315" i="1"/>
  <c r="MB282" i="1"/>
  <c r="MB180" i="1"/>
  <c r="MB49" i="1"/>
  <c r="MB279" i="1"/>
  <c r="MB285" i="1"/>
  <c r="MB244" i="1"/>
  <c r="MB103" i="1"/>
  <c r="MB83" i="1"/>
  <c r="MB230" i="1"/>
  <c r="MB295" i="1"/>
  <c r="MB45" i="1"/>
  <c r="MB192" i="1"/>
  <c r="MB139" i="1"/>
  <c r="MB142" i="1"/>
  <c r="MB46" i="1"/>
  <c r="MB152" i="1"/>
  <c r="MB87" i="1"/>
  <c r="MB326" i="1"/>
  <c r="MB138" i="1"/>
  <c r="MB50" i="1"/>
  <c r="MB11" i="1"/>
  <c r="MB224" i="1"/>
  <c r="MB278" i="1"/>
  <c r="MB157" i="1"/>
  <c r="MB253" i="1"/>
  <c r="MB96" i="1"/>
  <c r="MB4" i="1"/>
  <c r="MB310" i="1"/>
  <c r="MB184" i="1"/>
  <c r="MB161" i="1"/>
  <c r="MB16" i="1"/>
  <c r="MB294" i="1"/>
  <c r="MB62" i="1"/>
  <c r="MB122" i="1"/>
  <c r="MB275" i="1"/>
  <c r="MB150" i="1"/>
  <c r="MB126" i="1"/>
  <c r="MB37" i="1"/>
  <c r="MB86" i="1"/>
  <c r="MB44" i="1"/>
  <c r="MB140" i="1"/>
  <c r="MB204" i="1"/>
  <c r="MB262" i="1"/>
  <c r="MB189" i="1"/>
  <c r="MB109" i="1"/>
  <c r="MB88" i="1"/>
  <c r="MB183" i="1"/>
  <c r="MB30" i="1"/>
  <c r="MB206" i="1"/>
  <c r="MB175" i="1"/>
  <c r="MB78" i="1"/>
  <c r="MB5" i="1"/>
  <c r="MB218" i="1"/>
  <c r="MB293" i="1"/>
  <c r="MB56" i="1"/>
  <c r="MB31" i="1"/>
  <c r="MB327" i="1"/>
  <c r="MB38" i="1"/>
  <c r="MB215" i="1"/>
  <c r="MB137" i="1"/>
  <c r="MB212" i="1"/>
  <c r="MB41" i="1"/>
  <c r="MB145" i="1"/>
  <c r="MB163" i="1"/>
  <c r="MB148" i="1"/>
  <c r="MB258" i="1"/>
  <c r="MB21" i="1"/>
  <c r="MB153" i="1"/>
  <c r="MB269" i="1"/>
  <c r="MB67" i="1"/>
  <c r="MB219" i="1"/>
  <c r="MB63" i="1"/>
  <c r="MB34" i="1"/>
  <c r="MB198" i="1"/>
  <c r="MB283" i="1"/>
  <c r="MB58" i="1"/>
  <c r="MB25" i="1"/>
  <c r="MB12" i="1"/>
  <c r="MB190" i="1"/>
  <c r="MB36" i="1"/>
  <c r="MB79" i="1"/>
  <c r="MB156" i="1"/>
  <c r="MB319" i="1"/>
  <c r="MB114" i="1"/>
  <c r="MB91" i="1"/>
  <c r="MB195" i="1"/>
  <c r="MB170" i="1"/>
  <c r="MB75" i="1"/>
  <c r="MB267" i="1"/>
  <c r="MB173" i="1"/>
  <c r="MB131" i="1"/>
  <c r="MB40" i="1"/>
  <c r="MB252" i="1"/>
  <c r="MB115" i="1"/>
  <c r="MB76" i="1"/>
  <c r="MB81" i="1"/>
  <c r="MB259" i="1"/>
  <c r="JC259" i="1"/>
  <c r="JB259" i="1"/>
  <c r="MB66" i="1"/>
  <c r="MB6" i="1"/>
  <c r="MB286" i="1"/>
  <c r="MB196" i="1"/>
  <c r="MB321" i="1"/>
  <c r="MB59" i="1"/>
  <c r="MB245" i="1"/>
  <c r="MB225" i="1"/>
  <c r="MB220" i="1"/>
  <c r="MB288" i="1"/>
  <c r="MB281" i="1"/>
  <c r="MB209" i="1"/>
  <c r="MB179" i="1"/>
  <c r="MB303" i="1"/>
  <c r="MB280" i="1"/>
  <c r="MB119" i="1"/>
  <c r="MB242" i="1"/>
  <c r="MB84" i="1"/>
  <c r="MB188" i="1"/>
  <c r="MB108" i="1"/>
  <c r="MB178" i="1"/>
  <c r="MB284" i="1"/>
  <c r="MB165" i="1"/>
  <c r="MB291" i="1"/>
  <c r="MB164" i="1"/>
  <c r="MB120" i="1"/>
  <c r="MB292" i="1"/>
  <c r="MB232" i="1"/>
  <c r="MB174" i="1"/>
  <c r="MB2" i="1"/>
  <c r="MB117" i="1"/>
  <c r="MB313" i="1"/>
  <c r="MB312" i="1"/>
  <c r="MB316" i="1"/>
  <c r="MB73" i="1"/>
  <c r="MB271" i="1"/>
  <c r="MB257" i="1"/>
  <c r="MB69" i="1"/>
  <c r="MB194" i="1"/>
  <c r="MB214" i="1"/>
  <c r="MB85" i="1"/>
  <c r="MB185" i="1"/>
  <c r="MB143" i="1"/>
  <c r="MB80" i="1"/>
  <c r="MB94" i="1"/>
  <c r="MB52" i="1"/>
  <c r="MB181" i="1"/>
  <c r="MB233" i="1"/>
  <c r="MB106" i="1"/>
  <c r="MB237" i="1"/>
  <c r="MB128" i="1"/>
  <c r="MB272" i="1"/>
  <c r="MB70" i="1"/>
  <c r="MB127" i="1"/>
  <c r="MB273" i="1"/>
  <c r="MB22" i="1"/>
  <c r="MB318" i="1"/>
  <c r="MB251" i="1"/>
  <c r="MB90" i="1"/>
  <c r="MB308" i="1"/>
  <c r="MB171" i="1"/>
  <c r="MB9" i="1"/>
  <c r="MB322" i="1"/>
  <c r="MB107" i="1"/>
  <c r="MB290" i="1"/>
  <c r="MB241" i="1"/>
  <c r="MB158" i="1"/>
  <c r="MB23" i="1"/>
  <c r="MB159" i="1"/>
  <c r="MB39" i="1"/>
  <c r="MB229" i="1"/>
  <c r="MB53" i="1"/>
  <c r="MB304" i="1"/>
  <c r="MB296" i="1"/>
  <c r="MB100" i="1"/>
  <c r="MB211" i="1"/>
  <c r="MB274" i="1"/>
  <c r="MB125" i="1"/>
  <c r="MB89" i="1"/>
  <c r="MB65" i="1"/>
  <c r="MB54" i="1"/>
  <c r="MB210" i="1"/>
  <c r="MB93" i="1"/>
  <c r="MB10" i="1"/>
  <c r="MB307" i="1"/>
  <c r="MB317" i="1"/>
  <c r="MB146" i="1"/>
  <c r="MB77" i="1"/>
  <c r="MB95" i="1"/>
  <c r="MB249" i="1"/>
  <c r="MB147" i="1"/>
  <c r="FZ334" i="1"/>
  <c r="FZ335" i="1"/>
  <c r="MB320" i="1"/>
  <c r="MB231" i="1"/>
  <c r="MB20" i="1"/>
  <c r="MB7" i="1"/>
  <c r="MB57" i="1"/>
  <c r="MB207" i="1"/>
  <c r="MB48" i="1"/>
  <c r="MB240" i="1"/>
  <c r="MB55" i="1"/>
  <c r="MB300" i="1"/>
  <c r="MB221" i="1"/>
  <c r="MB111" i="1"/>
  <c r="MB15" i="1"/>
  <c r="MB323" i="1"/>
  <c r="MB98" i="1"/>
  <c r="MB132" i="1"/>
  <c r="MB182" i="1"/>
  <c r="MB305" i="1"/>
  <c r="MB51" i="1"/>
  <c r="MB8" i="1"/>
  <c r="MB168" i="1"/>
  <c r="MB264" i="1"/>
  <c r="MB18" i="1"/>
  <c r="MB203" i="1"/>
  <c r="MB235" i="1"/>
  <c r="MB72" i="1"/>
  <c r="MB64" i="1"/>
  <c r="MB213" i="1"/>
  <c r="MB33" i="1"/>
  <c r="MB238" i="1"/>
  <c r="MB226" i="1"/>
  <c r="MB247" i="1"/>
  <c r="MB47" i="1"/>
  <c r="MB228" i="1"/>
  <c r="MB268" i="1"/>
  <c r="MB197" i="1"/>
  <c r="MB270" i="1"/>
  <c r="MB129" i="1"/>
  <c r="MB3" i="1"/>
  <c r="MB116" i="1"/>
  <c r="MB32" i="1"/>
  <c r="MB325" i="1"/>
  <c r="MB82" i="1"/>
  <c r="MB306" i="1"/>
  <c r="MB110" i="1"/>
  <c r="MB167" i="1"/>
  <c r="MB155" i="1"/>
  <c r="LC291" i="1"/>
  <c r="LB291" i="1"/>
  <c r="LC120" i="1"/>
  <c r="LB120" i="1"/>
  <c r="LC313" i="1"/>
  <c r="LB313" i="1"/>
  <c r="LC73" i="1"/>
  <c r="LB73" i="1"/>
  <c r="LC150" i="1"/>
  <c r="LB150" i="1"/>
  <c r="LC86" i="1"/>
  <c r="LB86" i="1"/>
  <c r="LC258" i="1"/>
  <c r="LB258" i="1"/>
  <c r="LC219" i="1"/>
  <c r="LB219" i="1"/>
  <c r="LC198" i="1"/>
  <c r="LB198" i="1"/>
  <c r="LC25" i="1"/>
  <c r="LB25" i="1"/>
  <c r="LC319" i="1"/>
  <c r="LB319" i="1"/>
  <c r="LC195" i="1"/>
  <c r="LB195" i="1"/>
  <c r="LC224" i="1"/>
  <c r="LB224" i="1"/>
  <c r="LC174" i="1"/>
  <c r="LB174" i="1"/>
  <c r="LC161" i="1"/>
  <c r="LB161" i="1"/>
  <c r="LC62" i="1"/>
  <c r="LB62" i="1"/>
  <c r="LC204" i="1"/>
  <c r="LB204" i="1"/>
  <c r="LC109" i="1"/>
  <c r="LB109" i="1"/>
  <c r="LC269" i="1"/>
  <c r="LB269" i="1"/>
  <c r="LC36" i="1"/>
  <c r="LB36" i="1"/>
  <c r="LC267" i="1"/>
  <c r="LB267" i="1"/>
  <c r="LC40" i="1"/>
  <c r="LB40" i="1"/>
  <c r="LC76" i="1"/>
  <c r="LB76" i="1"/>
  <c r="LC78" i="1"/>
  <c r="LB78" i="1"/>
  <c r="LC293" i="1"/>
  <c r="LB293" i="1"/>
  <c r="LC327" i="1"/>
  <c r="LB327" i="1"/>
  <c r="LC137" i="1"/>
  <c r="LB137" i="1"/>
  <c r="LC145" i="1"/>
  <c r="LB145" i="1"/>
  <c r="LC298" i="1"/>
  <c r="LB298" i="1"/>
  <c r="LC157" i="1"/>
  <c r="LB157" i="1"/>
  <c r="LC201" i="1"/>
  <c r="LB201" i="1"/>
  <c r="LC96" i="1"/>
  <c r="LB96" i="1"/>
  <c r="LC4" i="1"/>
  <c r="LB4" i="1"/>
  <c r="LC206" i="1"/>
  <c r="LB206" i="1"/>
  <c r="LC66" i="1"/>
  <c r="LB66" i="1"/>
  <c r="LC124" i="1"/>
  <c r="LB124" i="1"/>
  <c r="LC311" i="1"/>
  <c r="LB311" i="1"/>
  <c r="LC134" i="1"/>
  <c r="LB134" i="1"/>
  <c r="LC315" i="1"/>
  <c r="LB315" i="1"/>
  <c r="LC49" i="1"/>
  <c r="LB49" i="1"/>
  <c r="LC244" i="1"/>
  <c r="LB244" i="1"/>
  <c r="LC230" i="1"/>
  <c r="LB230" i="1"/>
  <c r="LC192" i="1"/>
  <c r="LB192" i="1"/>
  <c r="LC46" i="1"/>
  <c r="LB46" i="1"/>
  <c r="LC326" i="1"/>
  <c r="LB326" i="1"/>
  <c r="LC11" i="1"/>
  <c r="LB11" i="1"/>
  <c r="LC183" i="1"/>
  <c r="LB183" i="1"/>
  <c r="LC24" i="1"/>
  <c r="LB24" i="1"/>
  <c r="LC234" i="1"/>
  <c r="LB234" i="1"/>
  <c r="LC186" i="1"/>
  <c r="LB186" i="1"/>
  <c r="LC227" i="1"/>
  <c r="LB227" i="1"/>
  <c r="LC53" i="1"/>
  <c r="LB53" i="1"/>
  <c r="LC100" i="1"/>
  <c r="LB100" i="1"/>
  <c r="LC125" i="1"/>
  <c r="LB125" i="1"/>
  <c r="LC54" i="1"/>
  <c r="LB54" i="1"/>
  <c r="LC10" i="1"/>
  <c r="LB10" i="1"/>
  <c r="LC77" i="1"/>
  <c r="LB77" i="1"/>
  <c r="LC132" i="1"/>
  <c r="LB132" i="1"/>
  <c r="LC51" i="1"/>
  <c r="LB51" i="1"/>
  <c r="LC264" i="1"/>
  <c r="LB264" i="1"/>
  <c r="LC235" i="1"/>
  <c r="LB235" i="1"/>
  <c r="LC213" i="1"/>
  <c r="LB213" i="1"/>
  <c r="LC226" i="1"/>
  <c r="LB226" i="1"/>
  <c r="LC228" i="1"/>
  <c r="LB228" i="1"/>
  <c r="LC3" i="1"/>
  <c r="LB3" i="1"/>
  <c r="LC325" i="1"/>
  <c r="LB325" i="1"/>
  <c r="LC110" i="1"/>
  <c r="LB110" i="1"/>
  <c r="LC167" i="1"/>
  <c r="LB167" i="1"/>
  <c r="LC303" i="1"/>
  <c r="LB303" i="1"/>
  <c r="LC242" i="1"/>
  <c r="LB242" i="1"/>
  <c r="LC257" i="1"/>
  <c r="LB257" i="1"/>
  <c r="LC185" i="1"/>
  <c r="LB185" i="1"/>
  <c r="LC94" i="1"/>
  <c r="LB94" i="1"/>
  <c r="LC233" i="1"/>
  <c r="LB233" i="1"/>
  <c r="LC128" i="1"/>
  <c r="LB128" i="1"/>
  <c r="LC127" i="1"/>
  <c r="LB127" i="1"/>
  <c r="LC318" i="1"/>
  <c r="LB318" i="1"/>
  <c r="LC308" i="1"/>
  <c r="LB308" i="1"/>
  <c r="LC322" i="1"/>
  <c r="LB322" i="1"/>
  <c r="LC241" i="1"/>
  <c r="LB241" i="1"/>
  <c r="LC301" i="1"/>
  <c r="LB301" i="1"/>
  <c r="LC292" i="1"/>
  <c r="LB292" i="1"/>
  <c r="LC2" i="1"/>
  <c r="LB2" i="1"/>
  <c r="LC312" i="1"/>
  <c r="LB312" i="1"/>
  <c r="LC310" i="1"/>
  <c r="LB310" i="1"/>
  <c r="LC16" i="1"/>
  <c r="LB16" i="1"/>
  <c r="LC122" i="1"/>
  <c r="LB122" i="1"/>
  <c r="LC126" i="1"/>
  <c r="LB126" i="1"/>
  <c r="LC44" i="1"/>
  <c r="LB44" i="1"/>
  <c r="LC262" i="1"/>
  <c r="LB262" i="1"/>
  <c r="LC21" i="1"/>
  <c r="LB21" i="1"/>
  <c r="LC63" i="1"/>
  <c r="LB63" i="1"/>
  <c r="LC283" i="1"/>
  <c r="LB283" i="1"/>
  <c r="LC12" i="1"/>
  <c r="LB12" i="1"/>
  <c r="LC79" i="1"/>
  <c r="LB79" i="1"/>
  <c r="LC114" i="1"/>
  <c r="LB114" i="1"/>
  <c r="LC170" i="1"/>
  <c r="LB170" i="1"/>
  <c r="LC173" i="1"/>
  <c r="LB173" i="1"/>
  <c r="LC252" i="1"/>
  <c r="LB252" i="1"/>
  <c r="LC158" i="1"/>
  <c r="LB158" i="1"/>
  <c r="LC278" i="1"/>
  <c r="LB278" i="1"/>
  <c r="LC5" i="1"/>
  <c r="LB5" i="1"/>
  <c r="LC56" i="1"/>
  <c r="LB56" i="1"/>
  <c r="LC38" i="1"/>
  <c r="LB38" i="1"/>
  <c r="LC212" i="1"/>
  <c r="LB212" i="1"/>
  <c r="LC163" i="1"/>
  <c r="LB163" i="1"/>
  <c r="LC141" i="1"/>
  <c r="LB141" i="1"/>
  <c r="LC284" i="1"/>
  <c r="LB284" i="1"/>
  <c r="LC118" i="1"/>
  <c r="LB118" i="1"/>
  <c r="LC261" i="1"/>
  <c r="LB261" i="1"/>
  <c r="LC39" i="1"/>
  <c r="LB39" i="1"/>
  <c r="LC229" i="1"/>
  <c r="LB229" i="1"/>
  <c r="LC328" i="1"/>
  <c r="LB328" i="1"/>
  <c r="LC14" i="1"/>
  <c r="LB14" i="1"/>
  <c r="LC60" i="1"/>
  <c r="LB60" i="1"/>
  <c r="LC282" i="1"/>
  <c r="LB282" i="1"/>
  <c r="LC279" i="1"/>
  <c r="LB279" i="1"/>
  <c r="LC103" i="1"/>
  <c r="LB103" i="1"/>
  <c r="LC295" i="1"/>
  <c r="LB295" i="1"/>
  <c r="LC139" i="1"/>
  <c r="LB139" i="1"/>
  <c r="LC152" i="1"/>
  <c r="LB152" i="1"/>
  <c r="LC138" i="1"/>
  <c r="LB138" i="1"/>
  <c r="LC95" i="1"/>
  <c r="LB95" i="1"/>
  <c r="LC287" i="1"/>
  <c r="LB287" i="1"/>
  <c r="LC35" i="1"/>
  <c r="LB35" i="1"/>
  <c r="LC68" i="1"/>
  <c r="LB68" i="1"/>
  <c r="LC99" i="1"/>
  <c r="LB99" i="1"/>
  <c r="LC304" i="1"/>
  <c r="LB304" i="1"/>
  <c r="LC211" i="1"/>
  <c r="LB211" i="1"/>
  <c r="LC89" i="1"/>
  <c r="LB89" i="1"/>
  <c r="LC210" i="1"/>
  <c r="LB210" i="1"/>
  <c r="LC307" i="1"/>
  <c r="LB307" i="1"/>
  <c r="LC146" i="1"/>
  <c r="LB146" i="1"/>
  <c r="LC182" i="1"/>
  <c r="LB182" i="1"/>
  <c r="LC8" i="1"/>
  <c r="LB8" i="1"/>
  <c r="LC18" i="1"/>
  <c r="LB18" i="1"/>
  <c r="LC72" i="1"/>
  <c r="LB72" i="1"/>
  <c r="LC33" i="1"/>
  <c r="LB33" i="1"/>
  <c r="LC247" i="1"/>
  <c r="LB247" i="1"/>
  <c r="LC268" i="1"/>
  <c r="LB268" i="1"/>
  <c r="LC270" i="1"/>
  <c r="LB270" i="1"/>
  <c r="LC116" i="1"/>
  <c r="LB116" i="1"/>
  <c r="LC82" i="1"/>
  <c r="LB82" i="1"/>
  <c r="LC81" i="1"/>
  <c r="LB81" i="1"/>
  <c r="LC155" i="1"/>
  <c r="LB155" i="1"/>
  <c r="LC231" i="1"/>
  <c r="LB231" i="1"/>
  <c r="LC57" i="1"/>
  <c r="LB57" i="1"/>
  <c r="LC240" i="1"/>
  <c r="LB240" i="1"/>
  <c r="LC221" i="1"/>
  <c r="LB221" i="1"/>
  <c r="LC323" i="1"/>
  <c r="LB323" i="1"/>
  <c r="LC286" i="1"/>
  <c r="LB286" i="1"/>
  <c r="LC59" i="1"/>
  <c r="LB59" i="1"/>
  <c r="LC220" i="1"/>
  <c r="LB220" i="1"/>
  <c r="LC209" i="1"/>
  <c r="LB209" i="1"/>
  <c r="LC280" i="1"/>
  <c r="LB280" i="1"/>
  <c r="LC84" i="1"/>
  <c r="LB84" i="1"/>
  <c r="LC69" i="1"/>
  <c r="LB69" i="1"/>
  <c r="LC214" i="1"/>
  <c r="LB214" i="1"/>
  <c r="LC143" i="1"/>
  <c r="LB143" i="1"/>
  <c r="LC52" i="1"/>
  <c r="LB52" i="1"/>
  <c r="LC106" i="1"/>
  <c r="LB106" i="1"/>
  <c r="LC272" i="1"/>
  <c r="LB272" i="1"/>
  <c r="LC273" i="1"/>
  <c r="LB273" i="1"/>
  <c r="LC251" i="1"/>
  <c r="LB251" i="1"/>
  <c r="LC171" i="1"/>
  <c r="LB171" i="1"/>
  <c r="LC107" i="1"/>
  <c r="LB107" i="1"/>
  <c r="LC108" i="1"/>
  <c r="LB108" i="1"/>
  <c r="LC276" i="1"/>
  <c r="LB276" i="1"/>
  <c r="LC48" i="1"/>
  <c r="LB48" i="1"/>
  <c r="LC300" i="1"/>
  <c r="LB300" i="1"/>
  <c r="LC165" i="1"/>
  <c r="LB165" i="1"/>
  <c r="LC164" i="1"/>
  <c r="LB164" i="1"/>
  <c r="LC232" i="1"/>
  <c r="LB232" i="1"/>
  <c r="LC117" i="1"/>
  <c r="LB117" i="1"/>
  <c r="LC316" i="1"/>
  <c r="LB316" i="1"/>
  <c r="LC184" i="1"/>
  <c r="LB184" i="1"/>
  <c r="LC294" i="1"/>
  <c r="LB294" i="1"/>
  <c r="LC275" i="1"/>
  <c r="LB275" i="1"/>
  <c r="LC37" i="1"/>
  <c r="LB37" i="1"/>
  <c r="LC140" i="1"/>
  <c r="LB140" i="1"/>
  <c r="LC189" i="1"/>
  <c r="LB189" i="1"/>
  <c r="LC153" i="1"/>
  <c r="LB153" i="1"/>
  <c r="LC67" i="1"/>
  <c r="LB67" i="1"/>
  <c r="LC34" i="1"/>
  <c r="LB34" i="1"/>
  <c r="LC58" i="1"/>
  <c r="LB58" i="1"/>
  <c r="LC190" i="1"/>
  <c r="LB190" i="1"/>
  <c r="LC156" i="1"/>
  <c r="LB156" i="1"/>
  <c r="LC91" i="1"/>
  <c r="LB91" i="1"/>
  <c r="LC75" i="1"/>
  <c r="LB75" i="1"/>
  <c r="LC131" i="1"/>
  <c r="LB131" i="1"/>
  <c r="LC115" i="1"/>
  <c r="LB115" i="1"/>
  <c r="LB23" i="1"/>
  <c r="LC218" i="1"/>
  <c r="LB218" i="1"/>
  <c r="LC31" i="1"/>
  <c r="LB31" i="1"/>
  <c r="LC215" i="1"/>
  <c r="LB215" i="1"/>
  <c r="LC41" i="1"/>
  <c r="LB41" i="1"/>
  <c r="LC148" i="1"/>
  <c r="LB148" i="1"/>
  <c r="LC102" i="1"/>
  <c r="LB102" i="1"/>
  <c r="LC289" i="1"/>
  <c r="LB289" i="1"/>
  <c r="LC253" i="1"/>
  <c r="LB253" i="1"/>
  <c r="LC159" i="1"/>
  <c r="LB159" i="1"/>
  <c r="LC30" i="1"/>
  <c r="LB30" i="1"/>
  <c r="LC175" i="1"/>
  <c r="LB175" i="1"/>
  <c r="LC123" i="1"/>
  <c r="LB123" i="1"/>
  <c r="LC28" i="1"/>
  <c r="LB28" i="1"/>
  <c r="LC162" i="1"/>
  <c r="LB162" i="1"/>
  <c r="LC180" i="1"/>
  <c r="LB180" i="1"/>
  <c r="LC285" i="1"/>
  <c r="LB285" i="1"/>
  <c r="LC83" i="1"/>
  <c r="LB83" i="1"/>
  <c r="LC45" i="1"/>
  <c r="LB45" i="1"/>
  <c r="LC142" i="1"/>
  <c r="LB142" i="1"/>
  <c r="LC87" i="1"/>
  <c r="LB87" i="1"/>
  <c r="LC50" i="1"/>
  <c r="LB50" i="1"/>
  <c r="LC88" i="1"/>
  <c r="LB88" i="1"/>
  <c r="LC249" i="1"/>
  <c r="LB249" i="1"/>
  <c r="LC320" i="1"/>
  <c r="LB320" i="1"/>
  <c r="LC6" i="1"/>
  <c r="LB6" i="1"/>
  <c r="LC199" i="1"/>
  <c r="LB199" i="1"/>
  <c r="LC239" i="1"/>
  <c r="LB239" i="1"/>
  <c r="LC149" i="1"/>
  <c r="LB149" i="1"/>
  <c r="LC151" i="1"/>
  <c r="LB151" i="1"/>
  <c r="LC147" i="1"/>
  <c r="LB147" i="1"/>
  <c r="LC296" i="1"/>
  <c r="LB296" i="1"/>
  <c r="LC274" i="1"/>
  <c r="LB274" i="1"/>
  <c r="LC65" i="1"/>
  <c r="LB65" i="1"/>
  <c r="LC93" i="1"/>
  <c r="LB93" i="1"/>
  <c r="LC317" i="1"/>
  <c r="LB317" i="1"/>
  <c r="LC305" i="1"/>
  <c r="LB305" i="1"/>
  <c r="LC168" i="1"/>
  <c r="LB168" i="1"/>
  <c r="LC203" i="1"/>
  <c r="LB203" i="1"/>
  <c r="LC64" i="1"/>
  <c r="LB64" i="1"/>
  <c r="LC238" i="1"/>
  <c r="LB238" i="1"/>
  <c r="LC47" i="1"/>
  <c r="LB47" i="1"/>
  <c r="LC197" i="1"/>
  <c r="LB197" i="1"/>
  <c r="LC129" i="1"/>
  <c r="LB129" i="1"/>
  <c r="LC32" i="1"/>
  <c r="LB32" i="1"/>
  <c r="LC306" i="1"/>
  <c r="LB306" i="1"/>
  <c r="LC259" i="1"/>
  <c r="LB259" i="1"/>
  <c r="LC7" i="1"/>
  <c r="LB7" i="1"/>
  <c r="LC15" i="1"/>
  <c r="LB15" i="1"/>
  <c r="LC321" i="1"/>
  <c r="LB321" i="1"/>
  <c r="LC225" i="1"/>
  <c r="LB225" i="1"/>
  <c r="LC281" i="1"/>
  <c r="LB281" i="1"/>
  <c r="LC20" i="1"/>
  <c r="LB20" i="1"/>
  <c r="LC207" i="1"/>
  <c r="LB207" i="1"/>
  <c r="LC55" i="1"/>
  <c r="LB55" i="1"/>
  <c r="LC111" i="1"/>
  <c r="LB111" i="1"/>
  <c r="LC98" i="1"/>
  <c r="LB98" i="1"/>
  <c r="LC196" i="1"/>
  <c r="LB196" i="1"/>
  <c r="LC245" i="1"/>
  <c r="LB245" i="1"/>
  <c r="LC288" i="1"/>
  <c r="LB288" i="1"/>
  <c r="LC179" i="1"/>
  <c r="LB179" i="1"/>
  <c r="LC119" i="1"/>
  <c r="LB119" i="1"/>
  <c r="LC188" i="1"/>
  <c r="LB188" i="1"/>
  <c r="LC271" i="1"/>
  <c r="LB271" i="1"/>
  <c r="LC194" i="1"/>
  <c r="LB194" i="1"/>
  <c r="LC85" i="1"/>
  <c r="LB85" i="1"/>
  <c r="LC80" i="1"/>
  <c r="LB80" i="1"/>
  <c r="LC181" i="1"/>
  <c r="LB181" i="1"/>
  <c r="LC237" i="1"/>
  <c r="LB237" i="1"/>
  <c r="LC70" i="1"/>
  <c r="LB70" i="1"/>
  <c r="LC22" i="1"/>
  <c r="LB22" i="1"/>
  <c r="LC90" i="1"/>
  <c r="LB90" i="1"/>
  <c r="LC9" i="1"/>
  <c r="LB9" i="1"/>
  <c r="LC290" i="1"/>
  <c r="LB290" i="1"/>
  <c r="LC178" i="1"/>
  <c r="LB178" i="1"/>
  <c r="KC291" i="1"/>
  <c r="KB291" i="1"/>
  <c r="KC120" i="1"/>
  <c r="KB120" i="1"/>
  <c r="KC174" i="1"/>
  <c r="KB174" i="1"/>
  <c r="KC150" i="1"/>
  <c r="KB150" i="1"/>
  <c r="KC269" i="1"/>
  <c r="KB269" i="1"/>
  <c r="KC25" i="1"/>
  <c r="KB25" i="1"/>
  <c r="KC319" i="1"/>
  <c r="KB319" i="1"/>
  <c r="KC195" i="1"/>
  <c r="KB195" i="1"/>
  <c r="KB23" i="1"/>
  <c r="KC78" i="1"/>
  <c r="KB78" i="1"/>
  <c r="KC293" i="1"/>
  <c r="KB293" i="1"/>
  <c r="KC327" i="1"/>
  <c r="KB327" i="1"/>
  <c r="KC137" i="1"/>
  <c r="KB137" i="1"/>
  <c r="KC145" i="1"/>
  <c r="KB145" i="1"/>
  <c r="KC298" i="1"/>
  <c r="KB298" i="1"/>
  <c r="KC157" i="1"/>
  <c r="KB157" i="1"/>
  <c r="KC201" i="1"/>
  <c r="KB201" i="1"/>
  <c r="KC96" i="1"/>
  <c r="KB96" i="1"/>
  <c r="KC4" i="1"/>
  <c r="KB4" i="1"/>
  <c r="KC206" i="1"/>
  <c r="KB206" i="1"/>
  <c r="KC66" i="1"/>
  <c r="KB66" i="1"/>
  <c r="KC124" i="1"/>
  <c r="KB124" i="1"/>
  <c r="KC311" i="1"/>
  <c r="KB311" i="1"/>
  <c r="KC134" i="1"/>
  <c r="KB134" i="1"/>
  <c r="KC315" i="1"/>
  <c r="KB315" i="1"/>
  <c r="KC49" i="1"/>
  <c r="KB49" i="1"/>
  <c r="KC244" i="1"/>
  <c r="KB244" i="1"/>
  <c r="KC230" i="1"/>
  <c r="KB230" i="1"/>
  <c r="KC192" i="1"/>
  <c r="KB192" i="1"/>
  <c r="KC46" i="1"/>
  <c r="KB46" i="1"/>
  <c r="KC326" i="1"/>
  <c r="KB326" i="1"/>
  <c r="KC11" i="1"/>
  <c r="KB11" i="1"/>
  <c r="KC88" i="1"/>
  <c r="KB88" i="1"/>
  <c r="KC249" i="1"/>
  <c r="KB249" i="1"/>
  <c r="KC313" i="1"/>
  <c r="KB313" i="1"/>
  <c r="KC73" i="1"/>
  <c r="KB73" i="1"/>
  <c r="KC204" i="1"/>
  <c r="KB204" i="1"/>
  <c r="KC258" i="1"/>
  <c r="KB258" i="1"/>
  <c r="KC267" i="1"/>
  <c r="KB267" i="1"/>
  <c r="KC24" i="1"/>
  <c r="KB24" i="1"/>
  <c r="KC234" i="1"/>
  <c r="KB234" i="1"/>
  <c r="KC186" i="1"/>
  <c r="KB186" i="1"/>
  <c r="KC227" i="1"/>
  <c r="KB227" i="1"/>
  <c r="KC53" i="1"/>
  <c r="KB53" i="1"/>
  <c r="KC100" i="1"/>
  <c r="KB100" i="1"/>
  <c r="KC125" i="1"/>
  <c r="KB125" i="1"/>
  <c r="KC54" i="1"/>
  <c r="KB54" i="1"/>
  <c r="KC10" i="1"/>
  <c r="KB10" i="1"/>
  <c r="KC77" i="1"/>
  <c r="KB77" i="1"/>
  <c r="KC132" i="1"/>
  <c r="KB132" i="1"/>
  <c r="KC51" i="1"/>
  <c r="KB51" i="1"/>
  <c r="KC264" i="1"/>
  <c r="KB264" i="1"/>
  <c r="KC235" i="1"/>
  <c r="KB235" i="1"/>
  <c r="KC213" i="1"/>
  <c r="KB213" i="1"/>
  <c r="KC226" i="1"/>
  <c r="KB226" i="1"/>
  <c r="KC228" i="1"/>
  <c r="KB228" i="1"/>
  <c r="KC3" i="1"/>
  <c r="KB3" i="1"/>
  <c r="KC325" i="1"/>
  <c r="KB325" i="1"/>
  <c r="KC110" i="1"/>
  <c r="KB110" i="1"/>
  <c r="KC259" i="1"/>
  <c r="KB259" i="1"/>
  <c r="KC161" i="1"/>
  <c r="KB161" i="1"/>
  <c r="KC62" i="1"/>
  <c r="KB62" i="1"/>
  <c r="KC86" i="1"/>
  <c r="KB86" i="1"/>
  <c r="KC109" i="1"/>
  <c r="KB109" i="1"/>
  <c r="KC219" i="1"/>
  <c r="KB219" i="1"/>
  <c r="KC198" i="1"/>
  <c r="KB198" i="1"/>
  <c r="KC36" i="1"/>
  <c r="KB36" i="1"/>
  <c r="KC40" i="1"/>
  <c r="KB40" i="1"/>
  <c r="KC76" i="1"/>
  <c r="KB76" i="1"/>
  <c r="KC320" i="1"/>
  <c r="KB320" i="1"/>
  <c r="KC7" i="1"/>
  <c r="KB7" i="1"/>
  <c r="KC48" i="1"/>
  <c r="KB48" i="1"/>
  <c r="KC300" i="1"/>
  <c r="KB300" i="1"/>
  <c r="KC15" i="1"/>
  <c r="KB15" i="1"/>
  <c r="KC6" i="1"/>
  <c r="KB6" i="1"/>
  <c r="KC321" i="1"/>
  <c r="KB321" i="1"/>
  <c r="KC225" i="1"/>
  <c r="KB225" i="1"/>
  <c r="KC281" i="1"/>
  <c r="KB281" i="1"/>
  <c r="KC303" i="1"/>
  <c r="KB303" i="1"/>
  <c r="KC242" i="1"/>
  <c r="KB242" i="1"/>
  <c r="KC257" i="1"/>
  <c r="KB257" i="1"/>
  <c r="KC185" i="1"/>
  <c r="KB185" i="1"/>
  <c r="KC94" i="1"/>
  <c r="KB94" i="1"/>
  <c r="KC233" i="1"/>
  <c r="KB233" i="1"/>
  <c r="KC128" i="1"/>
  <c r="KB128" i="1"/>
  <c r="KC127" i="1"/>
  <c r="KB127" i="1"/>
  <c r="KC318" i="1"/>
  <c r="KB318" i="1"/>
  <c r="KC308" i="1"/>
  <c r="KB308" i="1"/>
  <c r="KC322" i="1"/>
  <c r="KB322" i="1"/>
  <c r="KC241" i="1"/>
  <c r="KB241" i="1"/>
  <c r="KC178" i="1"/>
  <c r="KB178" i="1"/>
  <c r="KC292" i="1"/>
  <c r="KB292" i="1"/>
  <c r="KC2" i="1"/>
  <c r="KB2" i="1"/>
  <c r="KC312" i="1"/>
  <c r="KB312" i="1"/>
  <c r="KC310" i="1"/>
  <c r="KB310" i="1"/>
  <c r="KC16" i="1"/>
  <c r="KB16" i="1"/>
  <c r="KC122" i="1"/>
  <c r="KB122" i="1"/>
  <c r="KC126" i="1"/>
  <c r="KB126" i="1"/>
  <c r="KC44" i="1"/>
  <c r="KB44" i="1"/>
  <c r="KC262" i="1"/>
  <c r="KB262" i="1"/>
  <c r="KC21" i="1"/>
  <c r="KB21" i="1"/>
  <c r="KC63" i="1"/>
  <c r="KB63" i="1"/>
  <c r="KC283" i="1"/>
  <c r="KB283" i="1"/>
  <c r="KC12" i="1"/>
  <c r="KB12" i="1"/>
  <c r="KC79" i="1"/>
  <c r="KB79" i="1"/>
  <c r="KC114" i="1"/>
  <c r="KB114" i="1"/>
  <c r="KC170" i="1"/>
  <c r="KB170" i="1"/>
  <c r="KC173" i="1"/>
  <c r="KB173" i="1"/>
  <c r="KC252" i="1"/>
  <c r="KB252" i="1"/>
  <c r="KC224" i="1"/>
  <c r="KB224" i="1"/>
  <c r="KC5" i="1"/>
  <c r="KB5" i="1"/>
  <c r="KC56" i="1"/>
  <c r="KB56" i="1"/>
  <c r="KC38" i="1"/>
  <c r="KB38" i="1"/>
  <c r="KC212" i="1"/>
  <c r="KB212" i="1"/>
  <c r="KC163" i="1"/>
  <c r="KB163" i="1"/>
  <c r="KC141" i="1"/>
  <c r="KB141" i="1"/>
  <c r="KC284" i="1"/>
  <c r="KB284" i="1"/>
  <c r="KC118" i="1"/>
  <c r="KB118" i="1"/>
  <c r="KC261" i="1"/>
  <c r="KB261" i="1"/>
  <c r="KC39" i="1"/>
  <c r="KB39" i="1"/>
  <c r="KC229" i="1"/>
  <c r="KB229" i="1"/>
  <c r="KC328" i="1"/>
  <c r="KB328" i="1"/>
  <c r="KC14" i="1"/>
  <c r="KB14" i="1"/>
  <c r="KC60" i="1"/>
  <c r="KB60" i="1"/>
  <c r="KC282" i="1"/>
  <c r="KB282" i="1"/>
  <c r="KC279" i="1"/>
  <c r="KB279" i="1"/>
  <c r="KC103" i="1"/>
  <c r="KB103" i="1"/>
  <c r="KC295" i="1"/>
  <c r="KB295" i="1"/>
  <c r="KC139" i="1"/>
  <c r="KB139" i="1"/>
  <c r="KC152" i="1"/>
  <c r="KB152" i="1"/>
  <c r="KC138" i="1"/>
  <c r="KB138" i="1"/>
  <c r="KC183" i="1"/>
  <c r="KB183" i="1"/>
  <c r="KC287" i="1"/>
  <c r="KB287" i="1"/>
  <c r="KC35" i="1"/>
  <c r="KB35" i="1"/>
  <c r="KC68" i="1"/>
  <c r="KB68" i="1"/>
  <c r="KC99" i="1"/>
  <c r="KB99" i="1"/>
  <c r="KC304" i="1"/>
  <c r="KB304" i="1"/>
  <c r="KC211" i="1"/>
  <c r="KB211" i="1"/>
  <c r="KC89" i="1"/>
  <c r="KB89" i="1"/>
  <c r="KC210" i="1"/>
  <c r="KB210" i="1"/>
  <c r="KC307" i="1"/>
  <c r="KB307" i="1"/>
  <c r="KC146" i="1"/>
  <c r="KB146" i="1"/>
  <c r="KC182" i="1"/>
  <c r="KB182" i="1"/>
  <c r="KC8" i="1"/>
  <c r="KB8" i="1"/>
  <c r="KC18" i="1"/>
  <c r="KB18" i="1"/>
  <c r="KC72" i="1"/>
  <c r="KB72" i="1"/>
  <c r="KC33" i="1"/>
  <c r="KB33" i="1"/>
  <c r="KC247" i="1"/>
  <c r="KB247" i="1"/>
  <c r="KC268" i="1"/>
  <c r="KB268" i="1"/>
  <c r="KC270" i="1"/>
  <c r="KB270" i="1"/>
  <c r="KC116" i="1"/>
  <c r="KB116" i="1"/>
  <c r="KC82" i="1"/>
  <c r="KB82" i="1"/>
  <c r="KC167" i="1"/>
  <c r="KB167" i="1"/>
  <c r="KC231" i="1"/>
  <c r="KB231" i="1"/>
  <c r="KC57" i="1"/>
  <c r="KB57" i="1"/>
  <c r="KC240" i="1"/>
  <c r="KB240" i="1"/>
  <c r="KC221" i="1"/>
  <c r="KB221" i="1"/>
  <c r="KC323" i="1"/>
  <c r="KB323" i="1"/>
  <c r="KC286" i="1"/>
  <c r="KB286" i="1"/>
  <c r="KC59" i="1"/>
  <c r="KB59" i="1"/>
  <c r="KC220" i="1"/>
  <c r="KB220" i="1"/>
  <c r="KC209" i="1"/>
  <c r="KB209" i="1"/>
  <c r="KC280" i="1"/>
  <c r="KB280" i="1"/>
  <c r="KC84" i="1"/>
  <c r="KB84" i="1"/>
  <c r="KC69" i="1"/>
  <c r="KB69" i="1"/>
  <c r="KC214" i="1"/>
  <c r="KB214" i="1"/>
  <c r="KC143" i="1"/>
  <c r="KB143" i="1"/>
  <c r="KC52" i="1"/>
  <c r="KB52" i="1"/>
  <c r="KC106" i="1"/>
  <c r="KB106" i="1"/>
  <c r="KC272" i="1"/>
  <c r="KB272" i="1"/>
  <c r="KC273" i="1"/>
  <c r="KB273" i="1"/>
  <c r="KC251" i="1"/>
  <c r="KB251" i="1"/>
  <c r="KC171" i="1"/>
  <c r="KB171" i="1"/>
  <c r="KC107" i="1"/>
  <c r="KB107" i="1"/>
  <c r="KC301" i="1"/>
  <c r="KB301" i="1"/>
  <c r="KC165" i="1"/>
  <c r="KB165" i="1"/>
  <c r="KC164" i="1"/>
  <c r="KB164" i="1"/>
  <c r="KC232" i="1"/>
  <c r="KB232" i="1"/>
  <c r="KC117" i="1"/>
  <c r="KB117" i="1"/>
  <c r="KC316" i="1"/>
  <c r="KB316" i="1"/>
  <c r="KC184" i="1"/>
  <c r="KB184" i="1"/>
  <c r="KC294" i="1"/>
  <c r="KB294" i="1"/>
  <c r="KC275" i="1"/>
  <c r="KB275" i="1"/>
  <c r="KC37" i="1"/>
  <c r="KB37" i="1"/>
  <c r="KC140" i="1"/>
  <c r="KB140" i="1"/>
  <c r="KC189" i="1"/>
  <c r="KB189" i="1"/>
  <c r="KC153" i="1"/>
  <c r="KB153" i="1"/>
  <c r="KC67" i="1"/>
  <c r="KB67" i="1"/>
  <c r="KC34" i="1"/>
  <c r="KB34" i="1"/>
  <c r="KC58" i="1"/>
  <c r="KB58" i="1"/>
  <c r="KC190" i="1"/>
  <c r="KB190" i="1"/>
  <c r="KC156" i="1"/>
  <c r="KB156" i="1"/>
  <c r="KC91" i="1"/>
  <c r="KB91" i="1"/>
  <c r="KC75" i="1"/>
  <c r="KB75" i="1"/>
  <c r="KC131" i="1"/>
  <c r="KB131" i="1"/>
  <c r="KC115" i="1"/>
  <c r="KB115" i="1"/>
  <c r="KC158" i="1"/>
  <c r="KB158" i="1"/>
  <c r="KC278" i="1"/>
  <c r="KB278" i="1"/>
  <c r="KC218" i="1"/>
  <c r="KB218" i="1"/>
  <c r="KC31" i="1"/>
  <c r="KB31" i="1"/>
  <c r="KC215" i="1"/>
  <c r="KB215" i="1"/>
  <c r="KC41" i="1"/>
  <c r="KB41" i="1"/>
  <c r="KC148" i="1"/>
  <c r="KB148" i="1"/>
  <c r="KC102" i="1"/>
  <c r="KB102" i="1"/>
  <c r="KC289" i="1"/>
  <c r="KB289" i="1"/>
  <c r="KC253" i="1"/>
  <c r="KB253" i="1"/>
  <c r="KC159" i="1"/>
  <c r="KB159" i="1"/>
  <c r="KC30" i="1"/>
  <c r="KB30" i="1"/>
  <c r="KC175" i="1"/>
  <c r="KB175" i="1"/>
  <c r="KC123" i="1"/>
  <c r="KB123" i="1"/>
  <c r="KC28" i="1"/>
  <c r="KB28" i="1"/>
  <c r="KC162" i="1"/>
  <c r="KB162" i="1"/>
  <c r="KC180" i="1"/>
  <c r="KB180" i="1"/>
  <c r="KC285" i="1"/>
  <c r="KB285" i="1"/>
  <c r="KC83" i="1"/>
  <c r="KB83" i="1"/>
  <c r="KC45" i="1"/>
  <c r="KB45" i="1"/>
  <c r="KC142" i="1"/>
  <c r="KB142" i="1"/>
  <c r="KC87" i="1"/>
  <c r="KB87" i="1"/>
  <c r="KC50" i="1"/>
  <c r="KB50" i="1"/>
  <c r="KC95" i="1"/>
  <c r="KB95" i="1"/>
  <c r="KC199" i="1"/>
  <c r="KB199" i="1"/>
  <c r="KC239" i="1"/>
  <c r="KB239" i="1"/>
  <c r="KC149" i="1"/>
  <c r="KB149" i="1"/>
  <c r="KC151" i="1"/>
  <c r="KB151" i="1"/>
  <c r="KC147" i="1"/>
  <c r="KB147" i="1"/>
  <c r="KC296" i="1"/>
  <c r="KB296" i="1"/>
  <c r="KC274" i="1"/>
  <c r="KB274" i="1"/>
  <c r="KC65" i="1"/>
  <c r="KB65" i="1"/>
  <c r="KC93" i="1"/>
  <c r="KB93" i="1"/>
  <c r="KC317" i="1"/>
  <c r="KB317" i="1"/>
  <c r="KC305" i="1"/>
  <c r="KB305" i="1"/>
  <c r="KC168" i="1"/>
  <c r="KB168" i="1"/>
  <c r="KC203" i="1"/>
  <c r="KB203" i="1"/>
  <c r="KC64" i="1"/>
  <c r="KB64" i="1"/>
  <c r="KC238" i="1"/>
  <c r="KB238" i="1"/>
  <c r="KC47" i="1"/>
  <c r="KB47" i="1"/>
  <c r="KC197" i="1"/>
  <c r="KB197" i="1"/>
  <c r="KC129" i="1"/>
  <c r="KB129" i="1"/>
  <c r="KC32" i="1"/>
  <c r="KB32" i="1"/>
  <c r="KC306" i="1"/>
  <c r="KB306" i="1"/>
  <c r="KC81" i="1"/>
  <c r="KB81" i="1"/>
  <c r="KC155" i="1"/>
  <c r="KB155" i="1"/>
  <c r="KC20" i="1"/>
  <c r="KB20" i="1"/>
  <c r="KC207" i="1"/>
  <c r="KB207" i="1"/>
  <c r="KC55" i="1"/>
  <c r="KB55" i="1"/>
  <c r="KC111" i="1"/>
  <c r="KB111" i="1"/>
  <c r="KC98" i="1"/>
  <c r="KB98" i="1"/>
  <c r="KC196" i="1"/>
  <c r="KB196" i="1"/>
  <c r="KC245" i="1"/>
  <c r="KB245" i="1"/>
  <c r="KC288" i="1"/>
  <c r="KB288" i="1"/>
  <c r="KC179" i="1"/>
  <c r="KB179" i="1"/>
  <c r="KC119" i="1"/>
  <c r="KB119" i="1"/>
  <c r="KC188" i="1"/>
  <c r="KB188" i="1"/>
  <c r="KC271" i="1"/>
  <c r="KB271" i="1"/>
  <c r="KC194" i="1"/>
  <c r="KB194" i="1"/>
  <c r="KC85" i="1"/>
  <c r="KB85" i="1"/>
  <c r="KC80" i="1"/>
  <c r="KB80" i="1"/>
  <c r="KC181" i="1"/>
  <c r="KB181" i="1"/>
  <c r="KC237" i="1"/>
  <c r="KB237" i="1"/>
  <c r="KC70" i="1"/>
  <c r="KB70" i="1"/>
  <c r="KC22" i="1"/>
  <c r="KB22" i="1"/>
  <c r="KC90" i="1"/>
  <c r="KB90" i="1"/>
  <c r="KC9" i="1"/>
  <c r="KB9" i="1"/>
  <c r="KC290" i="1"/>
  <c r="KB290" i="1"/>
  <c r="KC108" i="1"/>
  <c r="KB108" i="1"/>
  <c r="KC276" i="1"/>
  <c r="KB276" i="1"/>
  <c r="JB298" i="1"/>
  <c r="IW298" i="1"/>
  <c r="JB286" i="1"/>
  <c r="IW286" i="1"/>
  <c r="IW209" i="1"/>
  <c r="JB209" i="1"/>
  <c r="IW84" i="1"/>
  <c r="JB84" i="1"/>
  <c r="JB88" i="1"/>
  <c r="IW88" i="1"/>
  <c r="IW249" i="1"/>
  <c r="JB249" i="1"/>
  <c r="IW4" i="1"/>
  <c r="JB4" i="1"/>
  <c r="JB280" i="1"/>
  <c r="IW280" i="1"/>
  <c r="JB206" i="1"/>
  <c r="IW206" i="1"/>
  <c r="JB24" i="1"/>
  <c r="IW24" i="1"/>
  <c r="IW165" i="1"/>
  <c r="JB165" i="1"/>
  <c r="IW234" i="1"/>
  <c r="JB234" i="1"/>
  <c r="IW164" i="1"/>
  <c r="JB164" i="1"/>
  <c r="IW186" i="1"/>
  <c r="JB186" i="1"/>
  <c r="IW232" i="1"/>
  <c r="JB232" i="1"/>
  <c r="IW117" i="1"/>
  <c r="JB117" i="1"/>
  <c r="JB227" i="1"/>
  <c r="IW227" i="1"/>
  <c r="IW316" i="1"/>
  <c r="JB316" i="1"/>
  <c r="JB271" i="1"/>
  <c r="IW271" i="1"/>
  <c r="IW328" i="1"/>
  <c r="JB328" i="1"/>
  <c r="JB194" i="1"/>
  <c r="IW194" i="1"/>
  <c r="IW14" i="1"/>
  <c r="JB14" i="1"/>
  <c r="JB85" i="1"/>
  <c r="IW85" i="1"/>
  <c r="IW60" i="1"/>
  <c r="JB60" i="1"/>
  <c r="JB80" i="1"/>
  <c r="IW80" i="1"/>
  <c r="JB282" i="1"/>
  <c r="IW282" i="1"/>
  <c r="IW181" i="1"/>
  <c r="JB181" i="1"/>
  <c r="IW279" i="1"/>
  <c r="JB279" i="1"/>
  <c r="JB237" i="1"/>
  <c r="IW237" i="1"/>
  <c r="JB103" i="1"/>
  <c r="IW103" i="1"/>
  <c r="IW70" i="1"/>
  <c r="JB70" i="1"/>
  <c r="JB295" i="1"/>
  <c r="IW295" i="1"/>
  <c r="JB22" i="1"/>
  <c r="IW22" i="1"/>
  <c r="JB139" i="1"/>
  <c r="IW139" i="1"/>
  <c r="JB90" i="1"/>
  <c r="IW90" i="1"/>
  <c r="IW152" i="1"/>
  <c r="JB152" i="1"/>
  <c r="IW9" i="1"/>
  <c r="JB9" i="1"/>
  <c r="IW138" i="1"/>
  <c r="JB138" i="1"/>
  <c r="JB290" i="1"/>
  <c r="IW290" i="1"/>
  <c r="IW259" i="1"/>
  <c r="IW157" i="1"/>
  <c r="JB157" i="1"/>
  <c r="JB59" i="1"/>
  <c r="IW59" i="1"/>
  <c r="IW201" i="1"/>
  <c r="JB201" i="1"/>
  <c r="JB220" i="1"/>
  <c r="IW220" i="1"/>
  <c r="JB96" i="1"/>
  <c r="IW96" i="1"/>
  <c r="JB66" i="1"/>
  <c r="IW66" i="1"/>
  <c r="IW53" i="1"/>
  <c r="JB53" i="1"/>
  <c r="JB184" i="1"/>
  <c r="IW184" i="1"/>
  <c r="JB100" i="1"/>
  <c r="IW100" i="1"/>
  <c r="JB294" i="1"/>
  <c r="IW294" i="1"/>
  <c r="JB125" i="1"/>
  <c r="IW125" i="1"/>
  <c r="JB275" i="1"/>
  <c r="IW275" i="1"/>
  <c r="IW54" i="1"/>
  <c r="JB54" i="1"/>
  <c r="JB37" i="1"/>
  <c r="IW37" i="1"/>
  <c r="JB10" i="1"/>
  <c r="IW10" i="1"/>
  <c r="JB140" i="1"/>
  <c r="IW140" i="1"/>
  <c r="IW189" i="1"/>
  <c r="JB189" i="1"/>
  <c r="JB77" i="1"/>
  <c r="IW77" i="1"/>
  <c r="IW178" i="1"/>
  <c r="JB178" i="1"/>
  <c r="JB320" i="1"/>
  <c r="IW320" i="1"/>
  <c r="IW218" i="1"/>
  <c r="JB218" i="1"/>
  <c r="IW7" i="1"/>
  <c r="JB7" i="1"/>
  <c r="IW31" i="1"/>
  <c r="JB31" i="1"/>
  <c r="JB48" i="1"/>
  <c r="IW48" i="1"/>
  <c r="IW215" i="1"/>
  <c r="JB215" i="1"/>
  <c r="IW300" i="1"/>
  <c r="JB300" i="1"/>
  <c r="JB41" i="1"/>
  <c r="IW41" i="1"/>
  <c r="IW15" i="1"/>
  <c r="JB15" i="1"/>
  <c r="JB148" i="1"/>
  <c r="IW148" i="1"/>
  <c r="IW258" i="1"/>
  <c r="JB258" i="1"/>
  <c r="IW182" i="1"/>
  <c r="JB182" i="1"/>
  <c r="JB269" i="1"/>
  <c r="IW269" i="1"/>
  <c r="JB8" i="1"/>
  <c r="IW8" i="1"/>
  <c r="IW219" i="1"/>
  <c r="JB219" i="1"/>
  <c r="IW18" i="1"/>
  <c r="JB18" i="1"/>
  <c r="IW198" i="1"/>
  <c r="JB198" i="1"/>
  <c r="JB72" i="1"/>
  <c r="IW72" i="1"/>
  <c r="JB25" i="1"/>
  <c r="IW25" i="1"/>
  <c r="IW33" i="1"/>
  <c r="JB33" i="1"/>
  <c r="JB36" i="1"/>
  <c r="IW36" i="1"/>
  <c r="IW247" i="1"/>
  <c r="JB247" i="1"/>
  <c r="JB319" i="1"/>
  <c r="IW319" i="1"/>
  <c r="IW268" i="1"/>
  <c r="JB268" i="1"/>
  <c r="JB195" i="1"/>
  <c r="IW195" i="1"/>
  <c r="JB270" i="1"/>
  <c r="IW270" i="1"/>
  <c r="JB267" i="1"/>
  <c r="IW267" i="1"/>
  <c r="JB116" i="1"/>
  <c r="IW116" i="1"/>
  <c r="IW40" i="1"/>
  <c r="JB40" i="1"/>
  <c r="IW82" i="1"/>
  <c r="JB82" i="1"/>
  <c r="JB76" i="1"/>
  <c r="IW76" i="1"/>
  <c r="IW224" i="1"/>
  <c r="JB224" i="1"/>
  <c r="IW6" i="1"/>
  <c r="JB6" i="1"/>
  <c r="JB102" i="1"/>
  <c r="IW102" i="1"/>
  <c r="IW321" i="1"/>
  <c r="JB321" i="1"/>
  <c r="JB289" i="1"/>
  <c r="IW289" i="1"/>
  <c r="JB225" i="1"/>
  <c r="IW225" i="1"/>
  <c r="JB253" i="1"/>
  <c r="IW253" i="1"/>
  <c r="JB281" i="1"/>
  <c r="IW281" i="1"/>
  <c r="JB159" i="1"/>
  <c r="IW159" i="1"/>
  <c r="IW303" i="1"/>
  <c r="JB303" i="1"/>
  <c r="JB30" i="1"/>
  <c r="IW30" i="1"/>
  <c r="IW242" i="1"/>
  <c r="JB242" i="1"/>
  <c r="IW175" i="1"/>
  <c r="JB175" i="1"/>
  <c r="JB183" i="1"/>
  <c r="IW183" i="1"/>
  <c r="IW199" i="1"/>
  <c r="JB199" i="1"/>
  <c r="JB239" i="1"/>
  <c r="IW239" i="1"/>
  <c r="JB292" i="1"/>
  <c r="IW292" i="1"/>
  <c r="IW149" i="1"/>
  <c r="JB149" i="1"/>
  <c r="JB2" i="1"/>
  <c r="IW2" i="1"/>
  <c r="JB151" i="1"/>
  <c r="IW151" i="1"/>
  <c r="JB312" i="1"/>
  <c r="IW312" i="1"/>
  <c r="JB147" i="1"/>
  <c r="IW147" i="1"/>
  <c r="JB124" i="1"/>
  <c r="IW124" i="1"/>
  <c r="IW69" i="1"/>
  <c r="JB69" i="1"/>
  <c r="JB311" i="1"/>
  <c r="IW311" i="1"/>
  <c r="IW214" i="1"/>
  <c r="JB214" i="1"/>
  <c r="JB134" i="1"/>
  <c r="IW134" i="1"/>
  <c r="IW143" i="1"/>
  <c r="JB143" i="1"/>
  <c r="JB315" i="1"/>
  <c r="IW315" i="1"/>
  <c r="JB52" i="1"/>
  <c r="IW52" i="1"/>
  <c r="JB49" i="1"/>
  <c r="IW49" i="1"/>
  <c r="JB106" i="1"/>
  <c r="IW106" i="1"/>
  <c r="JB244" i="1"/>
  <c r="IW244" i="1"/>
  <c r="JB272" i="1"/>
  <c r="IW272" i="1"/>
  <c r="JB230" i="1"/>
  <c r="IW230" i="1"/>
  <c r="JB273" i="1"/>
  <c r="IW273" i="1"/>
  <c r="JB192" i="1"/>
  <c r="IW192" i="1"/>
  <c r="JB251" i="1"/>
  <c r="IW251" i="1"/>
  <c r="JB46" i="1"/>
  <c r="IW46" i="1"/>
  <c r="JB171" i="1"/>
  <c r="IW171" i="1"/>
  <c r="IW326" i="1"/>
  <c r="JB326" i="1"/>
  <c r="IW107" i="1"/>
  <c r="JB107" i="1"/>
  <c r="JB11" i="1"/>
  <c r="IW11" i="1"/>
  <c r="IW167" i="1"/>
  <c r="JB167" i="1"/>
  <c r="JB310" i="1"/>
  <c r="IW310" i="1"/>
  <c r="JB296" i="1"/>
  <c r="IW296" i="1"/>
  <c r="JB16" i="1"/>
  <c r="IW16" i="1"/>
  <c r="IW274" i="1"/>
  <c r="JB274" i="1"/>
  <c r="JB122" i="1"/>
  <c r="IW122" i="1"/>
  <c r="IW65" i="1"/>
  <c r="JB65" i="1"/>
  <c r="IW126" i="1"/>
  <c r="JB126" i="1"/>
  <c r="JB93" i="1"/>
  <c r="IW93" i="1"/>
  <c r="IW44" i="1"/>
  <c r="JB44" i="1"/>
  <c r="IW317" i="1"/>
  <c r="JB317" i="1"/>
  <c r="JB262" i="1"/>
  <c r="IW262" i="1"/>
  <c r="JB301" i="1"/>
  <c r="IW301" i="1"/>
  <c r="IW5" i="1"/>
  <c r="JB5" i="1"/>
  <c r="IW20" i="1"/>
  <c r="JB20" i="1"/>
  <c r="JB56" i="1"/>
  <c r="IW56" i="1"/>
  <c r="IW207" i="1"/>
  <c r="JB207" i="1"/>
  <c r="JB38" i="1"/>
  <c r="IW38" i="1"/>
  <c r="IW55" i="1"/>
  <c r="JB55" i="1"/>
  <c r="JB212" i="1"/>
  <c r="IW212" i="1"/>
  <c r="JB111" i="1"/>
  <c r="IW111" i="1"/>
  <c r="JB163" i="1"/>
  <c r="IW163" i="1"/>
  <c r="JB98" i="1"/>
  <c r="IW98" i="1"/>
  <c r="IW132" i="1"/>
  <c r="JB132" i="1"/>
  <c r="JB153" i="1"/>
  <c r="IW153" i="1"/>
  <c r="IW51" i="1"/>
  <c r="JB51" i="1"/>
  <c r="IW67" i="1"/>
  <c r="JB67" i="1"/>
  <c r="IW264" i="1"/>
  <c r="JB264" i="1"/>
  <c r="IW34" i="1"/>
  <c r="JB34" i="1"/>
  <c r="JB235" i="1"/>
  <c r="IW235" i="1"/>
  <c r="IW58" i="1"/>
  <c r="JB58" i="1"/>
  <c r="IW213" i="1"/>
  <c r="JB213" i="1"/>
  <c r="IW190" i="1"/>
  <c r="JB190" i="1"/>
  <c r="JB226" i="1"/>
  <c r="IW226" i="1"/>
  <c r="JB156" i="1"/>
  <c r="IW156" i="1"/>
  <c r="JB228" i="1"/>
  <c r="IW228" i="1"/>
  <c r="IW91" i="1"/>
  <c r="JB91" i="1"/>
  <c r="IW75" i="1"/>
  <c r="JB75" i="1"/>
  <c r="JB3" i="1"/>
  <c r="IW3" i="1"/>
  <c r="JB131" i="1"/>
  <c r="IW131" i="1"/>
  <c r="JB325" i="1"/>
  <c r="IW325" i="1"/>
  <c r="IW115" i="1"/>
  <c r="JB115" i="1"/>
  <c r="IW110" i="1"/>
  <c r="JB110" i="1"/>
  <c r="JB158" i="1"/>
  <c r="IW158" i="1"/>
  <c r="JB278" i="1"/>
  <c r="IW278" i="1"/>
  <c r="IW141" i="1"/>
  <c r="JB141" i="1"/>
  <c r="JB196" i="1"/>
  <c r="IW196" i="1"/>
  <c r="IW284" i="1"/>
  <c r="JB284" i="1"/>
  <c r="IW245" i="1"/>
  <c r="JB245" i="1"/>
  <c r="JB118" i="1"/>
  <c r="IW118" i="1"/>
  <c r="JB288" i="1"/>
  <c r="IW288" i="1"/>
  <c r="IW261" i="1"/>
  <c r="JB261" i="1"/>
  <c r="IW179" i="1"/>
  <c r="JB179" i="1"/>
  <c r="JB39" i="1"/>
  <c r="IW39" i="1"/>
  <c r="JB119" i="1"/>
  <c r="IW119" i="1"/>
  <c r="IW229" i="1"/>
  <c r="JB229" i="1"/>
  <c r="IW188" i="1"/>
  <c r="JB188" i="1"/>
  <c r="IW95" i="1"/>
  <c r="JB95" i="1"/>
  <c r="IW287" i="1"/>
  <c r="JB287" i="1"/>
  <c r="IW291" i="1"/>
  <c r="JB291" i="1"/>
  <c r="JB120" i="1"/>
  <c r="IW120" i="1"/>
  <c r="IW35" i="1"/>
  <c r="JB35" i="1"/>
  <c r="IW174" i="1"/>
  <c r="JB174" i="1"/>
  <c r="IW68" i="1"/>
  <c r="JB68" i="1"/>
  <c r="JB313" i="1"/>
  <c r="IW313" i="1"/>
  <c r="IW99" i="1"/>
  <c r="JB99" i="1"/>
  <c r="JB73" i="1"/>
  <c r="IW73" i="1"/>
  <c r="JB257" i="1"/>
  <c r="IW257" i="1"/>
  <c r="IW123" i="1"/>
  <c r="JB123" i="1"/>
  <c r="IW28" i="1"/>
  <c r="JB28" i="1"/>
  <c r="JB185" i="1"/>
  <c r="IW185" i="1"/>
  <c r="JB162" i="1"/>
  <c r="IW162" i="1"/>
  <c r="JB94" i="1"/>
  <c r="IW94" i="1"/>
  <c r="IW180" i="1"/>
  <c r="JB180" i="1"/>
  <c r="IW233" i="1"/>
  <c r="JB233" i="1"/>
  <c r="JB285" i="1"/>
  <c r="IW285" i="1"/>
  <c r="JB128" i="1"/>
  <c r="IW128" i="1"/>
  <c r="JB83" i="1"/>
  <c r="IW83" i="1"/>
  <c r="JB127" i="1"/>
  <c r="IW127" i="1"/>
  <c r="IW45" i="1"/>
  <c r="JB45" i="1"/>
  <c r="JB318" i="1"/>
  <c r="IW318" i="1"/>
  <c r="JB142" i="1"/>
  <c r="IW142" i="1"/>
  <c r="JB308" i="1"/>
  <c r="IW308" i="1"/>
  <c r="JB87" i="1"/>
  <c r="IW87" i="1"/>
  <c r="IW322" i="1"/>
  <c r="JB322" i="1"/>
  <c r="JB50" i="1"/>
  <c r="IW50" i="1"/>
  <c r="JB241" i="1"/>
  <c r="IW241" i="1"/>
  <c r="IW81" i="1"/>
  <c r="JB81" i="1"/>
  <c r="IW155" i="1"/>
  <c r="JB155" i="1"/>
  <c r="JB304" i="1"/>
  <c r="IW304" i="1"/>
  <c r="JB161" i="1"/>
  <c r="IW161" i="1"/>
  <c r="JB211" i="1"/>
  <c r="IW211" i="1"/>
  <c r="JB62" i="1"/>
  <c r="IW62" i="1"/>
  <c r="JB89" i="1"/>
  <c r="IW89" i="1"/>
  <c r="JB150" i="1"/>
  <c r="IW150" i="1"/>
  <c r="JB210" i="1"/>
  <c r="IW210" i="1"/>
  <c r="JB86" i="1"/>
  <c r="IW86" i="1"/>
  <c r="JB307" i="1"/>
  <c r="IW307" i="1"/>
  <c r="IW204" i="1"/>
  <c r="JB204" i="1"/>
  <c r="JB146" i="1"/>
  <c r="IW146" i="1"/>
  <c r="JB109" i="1"/>
  <c r="IW109" i="1"/>
  <c r="JB108" i="1"/>
  <c r="IW108" i="1"/>
  <c r="JB276" i="1"/>
  <c r="IW276" i="1"/>
  <c r="IW78" i="1"/>
  <c r="JB78" i="1"/>
  <c r="JB231" i="1"/>
  <c r="IW231" i="1"/>
  <c r="JB293" i="1"/>
  <c r="IW293" i="1"/>
  <c r="IW57" i="1"/>
  <c r="JB57" i="1"/>
  <c r="IW327" i="1"/>
  <c r="JB327" i="1"/>
  <c r="JB240" i="1"/>
  <c r="IW240" i="1"/>
  <c r="JB137" i="1"/>
  <c r="IW137" i="1"/>
  <c r="IW221" i="1"/>
  <c r="JB221" i="1"/>
  <c r="IW145" i="1"/>
  <c r="JB145" i="1"/>
  <c r="JB323" i="1"/>
  <c r="IW323" i="1"/>
  <c r="IW21" i="1"/>
  <c r="JB21" i="1"/>
  <c r="IW305" i="1"/>
  <c r="JB305" i="1"/>
  <c r="JB168" i="1"/>
  <c r="IW168" i="1"/>
  <c r="JB63" i="1"/>
  <c r="IW63" i="1"/>
  <c r="IW203" i="1"/>
  <c r="JB203" i="1"/>
  <c r="JB283" i="1"/>
  <c r="IW283" i="1"/>
  <c r="IW64" i="1"/>
  <c r="JB64" i="1"/>
  <c r="JB12" i="1"/>
  <c r="IW12" i="1"/>
  <c r="IW238" i="1"/>
  <c r="JB238" i="1"/>
  <c r="IW79" i="1"/>
  <c r="JB79" i="1"/>
  <c r="IW47" i="1"/>
  <c r="JB47" i="1"/>
  <c r="IW114" i="1"/>
  <c r="JB114" i="1"/>
  <c r="IW197" i="1"/>
  <c r="JB197" i="1"/>
  <c r="JB170" i="1"/>
  <c r="IW170" i="1"/>
  <c r="JB129" i="1"/>
  <c r="IW129" i="1"/>
  <c r="JB173" i="1"/>
  <c r="IW173" i="1"/>
  <c r="IW32" i="1"/>
  <c r="JB32" i="1"/>
  <c r="JB252" i="1"/>
  <c r="IW252" i="1"/>
  <c r="JB306" i="1"/>
  <c r="IW306" i="1"/>
  <c r="IW23" i="1"/>
  <c r="JB23" i="1"/>
  <c r="IC158" i="1"/>
  <c r="IC278" i="1"/>
  <c r="IC73" i="1"/>
  <c r="IC157" i="1"/>
  <c r="IC206" i="1"/>
  <c r="IC228" i="1"/>
  <c r="IC293" i="1"/>
  <c r="IC327" i="1"/>
  <c r="IC137" i="1"/>
  <c r="IC145" i="1"/>
  <c r="IC125" i="1"/>
  <c r="IC257" i="1"/>
  <c r="IC185" i="1"/>
  <c r="IC233" i="1"/>
  <c r="IC128" i="1"/>
  <c r="IC127" i="1"/>
  <c r="IC318" i="1"/>
  <c r="IC308" i="1"/>
  <c r="IC322" i="1"/>
  <c r="IC241" i="1"/>
  <c r="IC298" i="1"/>
  <c r="IC201" i="1"/>
  <c r="IC264" i="1"/>
  <c r="IC235" i="1"/>
  <c r="IC325" i="1"/>
  <c r="IC234" i="1"/>
  <c r="IC186" i="1"/>
  <c r="IC227" i="1"/>
  <c r="IC321" i="1"/>
  <c r="IC225" i="1"/>
  <c r="IC281" i="1"/>
  <c r="IC303" i="1"/>
  <c r="IC242" i="1"/>
  <c r="IC21" i="1"/>
  <c r="IC283" i="1"/>
  <c r="IC170" i="1"/>
  <c r="IC173" i="1"/>
  <c r="IC252" i="1"/>
  <c r="IC155" i="1"/>
  <c r="IC291" i="1"/>
  <c r="IC174" i="1"/>
  <c r="IC313" i="1"/>
  <c r="IC132" i="1"/>
  <c r="IC213" i="1"/>
  <c r="IC226" i="1"/>
  <c r="IC320" i="1"/>
  <c r="IC300" i="1"/>
  <c r="IC310" i="1"/>
  <c r="IC122" i="1"/>
  <c r="IC126" i="1"/>
  <c r="IC262" i="1"/>
  <c r="IC328" i="1"/>
  <c r="IC282" i="1"/>
  <c r="IC279" i="1"/>
  <c r="IC295" i="1"/>
  <c r="IC139" i="1"/>
  <c r="IC152" i="1"/>
  <c r="IC138" i="1"/>
  <c r="IC276" i="1"/>
  <c r="IC292" i="1"/>
  <c r="IC2" i="1"/>
  <c r="IC312" i="1"/>
  <c r="IC141" i="1"/>
  <c r="IC284" i="1"/>
  <c r="IC261" i="1"/>
  <c r="IC229" i="1"/>
  <c r="IC182" i="1"/>
  <c r="IC247" i="1"/>
  <c r="IC268" i="1"/>
  <c r="IC270" i="1"/>
  <c r="IC212" i="1"/>
  <c r="IC163" i="1"/>
  <c r="IC304" i="1"/>
  <c r="IC211" i="1"/>
  <c r="IC210" i="1"/>
  <c r="IC307" i="1"/>
  <c r="IC146" i="1"/>
  <c r="IC214" i="1"/>
  <c r="IC143" i="1"/>
  <c r="IC272" i="1"/>
  <c r="IC273" i="1"/>
  <c r="IC251" i="1"/>
  <c r="IC171" i="1"/>
  <c r="IC249" i="1"/>
  <c r="IC287" i="1"/>
  <c r="IC286" i="1"/>
  <c r="IC220" i="1"/>
  <c r="IC209" i="1"/>
  <c r="IC280" i="1"/>
  <c r="IC153" i="1"/>
  <c r="IC190" i="1"/>
  <c r="IC156" i="1"/>
  <c r="IC131" i="1"/>
  <c r="IC259" i="1"/>
  <c r="IC231" i="1"/>
  <c r="IC240" i="1"/>
  <c r="IC221" i="1"/>
  <c r="IC323" i="1"/>
  <c r="IC184" i="1"/>
  <c r="IC294" i="1"/>
  <c r="IC275" i="1"/>
  <c r="IC140" i="1"/>
  <c r="IC189" i="1"/>
  <c r="IC123" i="1"/>
  <c r="IC162" i="1"/>
  <c r="IC180" i="1"/>
  <c r="IC285" i="1"/>
  <c r="IC142" i="1"/>
  <c r="IC178" i="1"/>
  <c r="IC165" i="1"/>
  <c r="IC164" i="1"/>
  <c r="IC232" i="1"/>
  <c r="IC316" i="1"/>
  <c r="IC289" i="1"/>
  <c r="IC253" i="1"/>
  <c r="IC159" i="1"/>
  <c r="IC175" i="1"/>
  <c r="IC305" i="1"/>
  <c r="IC168" i="1"/>
  <c r="IC203" i="1"/>
  <c r="IC238" i="1"/>
  <c r="IC197" i="1"/>
  <c r="IC129" i="1"/>
  <c r="IC306" i="1"/>
  <c r="IC224" i="1"/>
  <c r="IC218" i="1"/>
  <c r="IC215" i="1"/>
  <c r="IC148" i="1"/>
  <c r="IC296" i="1"/>
  <c r="IC274" i="1"/>
  <c r="IC317" i="1"/>
  <c r="IC271" i="1"/>
  <c r="IC194" i="1"/>
  <c r="IC181" i="1"/>
  <c r="IC237" i="1"/>
  <c r="IC290" i="1"/>
  <c r="IC183" i="1"/>
  <c r="IC199" i="1"/>
  <c r="IC239" i="1"/>
  <c r="IC149" i="1"/>
  <c r="IC151" i="1"/>
  <c r="IC147" i="1"/>
  <c r="IC196" i="1"/>
  <c r="IC245" i="1"/>
  <c r="IC288" i="1"/>
  <c r="IC179" i="1"/>
  <c r="IC188" i="1"/>
  <c r="IC258" i="1"/>
  <c r="IC269" i="1"/>
  <c r="IC219" i="1"/>
  <c r="IC198" i="1"/>
  <c r="IC319" i="1"/>
  <c r="IC195" i="1"/>
  <c r="IC267" i="1"/>
  <c r="IC167" i="1"/>
  <c r="IC207" i="1"/>
  <c r="IC161" i="1"/>
  <c r="IC150" i="1"/>
  <c r="IC204" i="1"/>
  <c r="IC124" i="1"/>
  <c r="IC311" i="1"/>
  <c r="IC134" i="1"/>
  <c r="IC315" i="1"/>
  <c r="IC244" i="1"/>
  <c r="IC230" i="1"/>
  <c r="IC192" i="1"/>
  <c r="IC326" i="1"/>
  <c r="IC301" i="1"/>
  <c r="HD178" i="1"/>
  <c r="HD65" i="1"/>
  <c r="HD93" i="1"/>
  <c r="HD194" i="1"/>
  <c r="HD85" i="1"/>
  <c r="HD237" i="1"/>
  <c r="HD70" i="1"/>
  <c r="HD22" i="1"/>
  <c r="HD90" i="1"/>
  <c r="HD9" i="1"/>
  <c r="HD199" i="1"/>
  <c r="HD239" i="1"/>
  <c r="HD149" i="1"/>
  <c r="HD151" i="1"/>
  <c r="HD147" i="1"/>
  <c r="HD196" i="1"/>
  <c r="HD245" i="1"/>
  <c r="HD288" i="1"/>
  <c r="HD179" i="1"/>
  <c r="HD119" i="1"/>
  <c r="HD188" i="1"/>
  <c r="HD258" i="1"/>
  <c r="HD269" i="1"/>
  <c r="HD219" i="1"/>
  <c r="HD198" i="1"/>
  <c r="HD25" i="1"/>
  <c r="HD36" i="1"/>
  <c r="HD319" i="1"/>
  <c r="HD195" i="1"/>
  <c r="HD267" i="1"/>
  <c r="HD40" i="1"/>
  <c r="HD76" i="1"/>
  <c r="HD224" i="1"/>
  <c r="HD218" i="1"/>
  <c r="HD215" i="1"/>
  <c r="HD148" i="1"/>
  <c r="HD296" i="1"/>
  <c r="HD317" i="1"/>
  <c r="HD271" i="1"/>
  <c r="HD80" i="1"/>
  <c r="HD181" i="1"/>
  <c r="HD290" i="1"/>
  <c r="HD20" i="1"/>
  <c r="HD207" i="1"/>
  <c r="HD55" i="1"/>
  <c r="HD111" i="1"/>
  <c r="HD98" i="1"/>
  <c r="HD161" i="1"/>
  <c r="HD62" i="1"/>
  <c r="HD150" i="1"/>
  <c r="HD86" i="1"/>
  <c r="HD204" i="1"/>
  <c r="HD109" i="1"/>
  <c r="HD124" i="1"/>
  <c r="HD311" i="1"/>
  <c r="HD134" i="1"/>
  <c r="HD315" i="1"/>
  <c r="HD49" i="1"/>
  <c r="HD244" i="1"/>
  <c r="HD230" i="1"/>
  <c r="HD192" i="1"/>
  <c r="HD46" i="1"/>
  <c r="HD326" i="1"/>
  <c r="HD11" i="1"/>
  <c r="HD183" i="1"/>
  <c r="HD167" i="1"/>
  <c r="HD31" i="1"/>
  <c r="HD41" i="1"/>
  <c r="HD274" i="1"/>
  <c r="HD174" i="1"/>
  <c r="HD201" i="1"/>
  <c r="HD66" i="1"/>
  <c r="HD264" i="1"/>
  <c r="HD325" i="1"/>
  <c r="HD110" i="1"/>
  <c r="HD78" i="1"/>
  <c r="HD293" i="1"/>
  <c r="HD327" i="1"/>
  <c r="HD137" i="1"/>
  <c r="HD145" i="1"/>
  <c r="HD53" i="1"/>
  <c r="HD100" i="1"/>
  <c r="HD125" i="1"/>
  <c r="HD54" i="1"/>
  <c r="HD10" i="1"/>
  <c r="HD77" i="1"/>
  <c r="HD257" i="1"/>
  <c r="HD185" i="1"/>
  <c r="HD94" i="1"/>
  <c r="HD233" i="1"/>
  <c r="HD128" i="1"/>
  <c r="HD127" i="1"/>
  <c r="HD318" i="1"/>
  <c r="HD308" i="1"/>
  <c r="HD322" i="1"/>
  <c r="HD241" i="1"/>
  <c r="HD301" i="1"/>
  <c r="HD24" i="1"/>
  <c r="HD234" i="1"/>
  <c r="HD186" i="1"/>
  <c r="HD227" i="1"/>
  <c r="HD6" i="1"/>
  <c r="HD321" i="1"/>
  <c r="HD225" i="1"/>
  <c r="HD281" i="1"/>
  <c r="HD303" i="1"/>
  <c r="HD242" i="1"/>
  <c r="HD21" i="1"/>
  <c r="HD63" i="1"/>
  <c r="HD283" i="1"/>
  <c r="HD12" i="1"/>
  <c r="HD79" i="1"/>
  <c r="HD114" i="1"/>
  <c r="HD170" i="1"/>
  <c r="HD173" i="1"/>
  <c r="HD252" i="1"/>
  <c r="HD158" i="1"/>
  <c r="HD278" i="1"/>
  <c r="HD313" i="1"/>
  <c r="HD320" i="1"/>
  <c r="HD7" i="1"/>
  <c r="HD48" i="1"/>
  <c r="HD300" i="1"/>
  <c r="HD15" i="1"/>
  <c r="HD310" i="1"/>
  <c r="HD16" i="1"/>
  <c r="HD122" i="1"/>
  <c r="HD126" i="1"/>
  <c r="HD44" i="1"/>
  <c r="HD262" i="1"/>
  <c r="HD328" i="1"/>
  <c r="HD14" i="1"/>
  <c r="HD60" i="1"/>
  <c r="HD282" i="1"/>
  <c r="HD279" i="1"/>
  <c r="HD103" i="1"/>
  <c r="HD295" i="1"/>
  <c r="HD139" i="1"/>
  <c r="HD152" i="1"/>
  <c r="HD138" i="1"/>
  <c r="HD95" i="1"/>
  <c r="HD292" i="1"/>
  <c r="HD2" i="1"/>
  <c r="HD312" i="1"/>
  <c r="HD141" i="1"/>
  <c r="HD284" i="1"/>
  <c r="HD118" i="1"/>
  <c r="HD261" i="1"/>
  <c r="HD39" i="1"/>
  <c r="HD229" i="1"/>
  <c r="HD182" i="1"/>
  <c r="HD8" i="1"/>
  <c r="HD18" i="1"/>
  <c r="HD72" i="1"/>
  <c r="HD33" i="1"/>
  <c r="HD247" i="1"/>
  <c r="HD268" i="1"/>
  <c r="HD270" i="1"/>
  <c r="HD116" i="1"/>
  <c r="HD82" i="1"/>
  <c r="HD81" i="1"/>
  <c r="HD155" i="1"/>
  <c r="HD298" i="1"/>
  <c r="HD157" i="1"/>
  <c r="HD228" i="1"/>
  <c r="HD3" i="1"/>
  <c r="HD5" i="1"/>
  <c r="HD56" i="1"/>
  <c r="HD38" i="1"/>
  <c r="HD212" i="1"/>
  <c r="HD163" i="1"/>
  <c r="HD304" i="1"/>
  <c r="HD211" i="1"/>
  <c r="HD89" i="1"/>
  <c r="HD210" i="1"/>
  <c r="HD307" i="1"/>
  <c r="HD146" i="1"/>
  <c r="HD69" i="1"/>
  <c r="HD214" i="1"/>
  <c r="HD143" i="1"/>
  <c r="HD52" i="1"/>
  <c r="HD106" i="1"/>
  <c r="HD272" i="1"/>
  <c r="HD273" i="1"/>
  <c r="HD251" i="1"/>
  <c r="HD171" i="1"/>
  <c r="HD107" i="1"/>
  <c r="HD108" i="1"/>
  <c r="HD276" i="1"/>
  <c r="HD4" i="1"/>
  <c r="HD287" i="1"/>
  <c r="HD35" i="1"/>
  <c r="HD68" i="1"/>
  <c r="HD99" i="1"/>
  <c r="HD286" i="1"/>
  <c r="HD59" i="1"/>
  <c r="HD220" i="1"/>
  <c r="HD209" i="1"/>
  <c r="HD280" i="1"/>
  <c r="HD84" i="1"/>
  <c r="HD153" i="1"/>
  <c r="HD67" i="1"/>
  <c r="HD34" i="1"/>
  <c r="HD58" i="1"/>
  <c r="HD190" i="1"/>
  <c r="HD156" i="1"/>
  <c r="HD91" i="1"/>
  <c r="HD75" i="1"/>
  <c r="HD131" i="1"/>
  <c r="HD115" i="1"/>
  <c r="HD23" i="1"/>
  <c r="HD291" i="1"/>
  <c r="HD120" i="1"/>
  <c r="HD206" i="1"/>
  <c r="HD235" i="1"/>
  <c r="HD231" i="1"/>
  <c r="HD57" i="1"/>
  <c r="HD240" i="1"/>
  <c r="HD221" i="1"/>
  <c r="HD323" i="1"/>
  <c r="HD184" i="1"/>
  <c r="HD294" i="1"/>
  <c r="HD275" i="1"/>
  <c r="HD37" i="1"/>
  <c r="HD140" i="1"/>
  <c r="HD189" i="1"/>
  <c r="HD123" i="1"/>
  <c r="HD28" i="1"/>
  <c r="HD162" i="1"/>
  <c r="HD180" i="1"/>
  <c r="HD285" i="1"/>
  <c r="HD83" i="1"/>
  <c r="HD45" i="1"/>
  <c r="HD142" i="1"/>
  <c r="HD87" i="1"/>
  <c r="HD50" i="1"/>
  <c r="HD88" i="1"/>
  <c r="HD249" i="1"/>
  <c r="HD73" i="1"/>
  <c r="HD96" i="1"/>
  <c r="HD132" i="1"/>
  <c r="HD51" i="1"/>
  <c r="HD213" i="1"/>
  <c r="HD226" i="1"/>
  <c r="HD165" i="1"/>
  <c r="HD164" i="1"/>
  <c r="HD232" i="1"/>
  <c r="HD117" i="1"/>
  <c r="HD316" i="1"/>
  <c r="HD102" i="1"/>
  <c r="HD289" i="1"/>
  <c r="HD253" i="1"/>
  <c r="HD159" i="1"/>
  <c r="HD30" i="1"/>
  <c r="HD175" i="1"/>
  <c r="HD305" i="1"/>
  <c r="HD168" i="1"/>
  <c r="HD203" i="1"/>
  <c r="HD64" i="1"/>
  <c r="HD238" i="1"/>
  <c r="HD47" i="1"/>
  <c r="HD197" i="1"/>
  <c r="HD129" i="1"/>
  <c r="HD32" i="1"/>
  <c r="HD306" i="1"/>
  <c r="HD259" i="1"/>
  <c r="MC53" i="1"/>
  <c r="MC304" i="1"/>
  <c r="MC296" i="1"/>
  <c r="MC100" i="1"/>
  <c r="MC211" i="1"/>
  <c r="MC274" i="1"/>
  <c r="MC125" i="1"/>
  <c r="MC65" i="1"/>
  <c r="MC54" i="1"/>
  <c r="MC210" i="1"/>
  <c r="MC93" i="1"/>
  <c r="MC10" i="1"/>
  <c r="MC307" i="1"/>
  <c r="MC317" i="1"/>
  <c r="MC146" i="1"/>
  <c r="MC77" i="1"/>
  <c r="MC95" i="1"/>
  <c r="MC89" i="1"/>
  <c r="MC249" i="1"/>
  <c r="MC310" i="1"/>
  <c r="MC184" i="1"/>
  <c r="MC161" i="1"/>
  <c r="MC16" i="1"/>
  <c r="MC294" i="1"/>
  <c r="MC62" i="1"/>
  <c r="MC122" i="1"/>
  <c r="MC275" i="1"/>
  <c r="MC150" i="1"/>
  <c r="MC126" i="1"/>
  <c r="MC37" i="1"/>
  <c r="MC44" i="1"/>
  <c r="MC140" i="1"/>
  <c r="MC204" i="1"/>
  <c r="MC262" i="1"/>
  <c r="MC189" i="1"/>
  <c r="MC109" i="1"/>
  <c r="MC88" i="1"/>
  <c r="MC183" i="1"/>
  <c r="MC6" i="1"/>
  <c r="MC286" i="1"/>
  <c r="MC196" i="1"/>
  <c r="MC321" i="1"/>
  <c r="MC59" i="1"/>
  <c r="MC245" i="1"/>
  <c r="MC225" i="1"/>
  <c r="MC220" i="1"/>
  <c r="MC288" i="1"/>
  <c r="MC281" i="1"/>
  <c r="MC209" i="1"/>
  <c r="MC179" i="1"/>
  <c r="MC303" i="1"/>
  <c r="MC280" i="1"/>
  <c r="MC119" i="1"/>
  <c r="MC242" i="1"/>
  <c r="MC84" i="1"/>
  <c r="MC188" i="1"/>
  <c r="MC301" i="1"/>
  <c r="MC276" i="1"/>
  <c r="ID199" i="1"/>
  <c r="JC53" i="1"/>
  <c r="JC304" i="1"/>
  <c r="JC296" i="1"/>
  <c r="JC100" i="1"/>
  <c r="JC211" i="1"/>
  <c r="JC274" i="1"/>
  <c r="MC298" i="1"/>
  <c r="MC141" i="1"/>
  <c r="MC102" i="1"/>
  <c r="MC157" i="1"/>
  <c r="MC284" i="1"/>
  <c r="MC289" i="1"/>
  <c r="MC201" i="1"/>
  <c r="MC118" i="1"/>
  <c r="MC253" i="1"/>
  <c r="MC96" i="1"/>
  <c r="MC261" i="1"/>
  <c r="MC159" i="1"/>
  <c r="MC4" i="1"/>
  <c r="MC39" i="1"/>
  <c r="MC30" i="1"/>
  <c r="MC206" i="1"/>
  <c r="MC229" i="1"/>
  <c r="MC175" i="1"/>
  <c r="MC66" i="1"/>
  <c r="MC108" i="1"/>
  <c r="MC178" i="1"/>
  <c r="MC24" i="1"/>
  <c r="MC287" i="1"/>
  <c r="MC199" i="1"/>
  <c r="MC234" i="1"/>
  <c r="MC239" i="1"/>
  <c r="MC186" i="1"/>
  <c r="MC35" i="1"/>
  <c r="MC149" i="1"/>
  <c r="MC68" i="1"/>
  <c r="MC151" i="1"/>
  <c r="MC227" i="1"/>
  <c r="MC99" i="1"/>
  <c r="MC147" i="1"/>
  <c r="MC124" i="1"/>
  <c r="MC328" i="1"/>
  <c r="MC123" i="1"/>
  <c r="MC311" i="1"/>
  <c r="MC14" i="1"/>
  <c r="MC28" i="1"/>
  <c r="MC134" i="1"/>
  <c r="MC60" i="1"/>
  <c r="MC162" i="1"/>
  <c r="MC315" i="1"/>
  <c r="MC282" i="1"/>
  <c r="MC180" i="1"/>
  <c r="MC49" i="1"/>
  <c r="MC279" i="1"/>
  <c r="MC285" i="1"/>
  <c r="MC244" i="1"/>
  <c r="MC103" i="1"/>
  <c r="MC83" i="1"/>
  <c r="MC230" i="1"/>
  <c r="MC295" i="1"/>
  <c r="MC45" i="1"/>
  <c r="MC192" i="1"/>
  <c r="MC139" i="1"/>
  <c r="MC142" i="1"/>
  <c r="MC46" i="1"/>
  <c r="MC152" i="1"/>
  <c r="MC87" i="1"/>
  <c r="MC326" i="1"/>
  <c r="MC138" i="1"/>
  <c r="MC50" i="1"/>
  <c r="MC11" i="1"/>
  <c r="MC158" i="1"/>
  <c r="MC23" i="1"/>
  <c r="MC86" i="1"/>
  <c r="MC78" i="1"/>
  <c r="MC5" i="1"/>
  <c r="MC218" i="1"/>
  <c r="MC293" i="1"/>
  <c r="MC56" i="1"/>
  <c r="MC31" i="1"/>
  <c r="MC327" i="1"/>
  <c r="MC38" i="1"/>
  <c r="MC215" i="1"/>
  <c r="MC137" i="1"/>
  <c r="MC212" i="1"/>
  <c r="MC41" i="1"/>
  <c r="MC145" i="1"/>
  <c r="MC163" i="1"/>
  <c r="MC148" i="1"/>
  <c r="MC258" i="1"/>
  <c r="MC21" i="1"/>
  <c r="MC153" i="1"/>
  <c r="MC269" i="1"/>
  <c r="MC67" i="1"/>
  <c r="MC219" i="1"/>
  <c r="MC63" i="1"/>
  <c r="MC34" i="1"/>
  <c r="MC198" i="1"/>
  <c r="MC283" i="1"/>
  <c r="MC58" i="1"/>
  <c r="MC25" i="1"/>
  <c r="MC12" i="1"/>
  <c r="MC190" i="1"/>
  <c r="MC36" i="1"/>
  <c r="MC79" i="1"/>
  <c r="MC156" i="1"/>
  <c r="MC319" i="1"/>
  <c r="MC114" i="1"/>
  <c r="MC91" i="1"/>
  <c r="MC195" i="1"/>
  <c r="MC170" i="1"/>
  <c r="MC75" i="1"/>
  <c r="MC267" i="1"/>
  <c r="MC173" i="1"/>
  <c r="MC131" i="1"/>
  <c r="MC40" i="1"/>
  <c r="MC252" i="1"/>
  <c r="MC115" i="1"/>
  <c r="MC76" i="1"/>
  <c r="MC81" i="1"/>
  <c r="JC81" i="1"/>
  <c r="MC259" i="1"/>
  <c r="MC165" i="1"/>
  <c r="MC291" i="1"/>
  <c r="MC164" i="1"/>
  <c r="MC120" i="1"/>
  <c r="MC292" i="1"/>
  <c r="MC232" i="1"/>
  <c r="MC174" i="1"/>
  <c r="MC2" i="1"/>
  <c r="MC117" i="1"/>
  <c r="MC313" i="1"/>
  <c r="MC312" i="1"/>
  <c r="MC316" i="1"/>
  <c r="MC73" i="1"/>
  <c r="MC271" i="1"/>
  <c r="MC257" i="1"/>
  <c r="MC69" i="1"/>
  <c r="MC194" i="1"/>
  <c r="MC214" i="1"/>
  <c r="MC85" i="1"/>
  <c r="MC185" i="1"/>
  <c r="MC143" i="1"/>
  <c r="MC80" i="1"/>
  <c r="MC94" i="1"/>
  <c r="MC52" i="1"/>
  <c r="MC181" i="1"/>
  <c r="MC233" i="1"/>
  <c r="MC106" i="1"/>
  <c r="MC237" i="1"/>
  <c r="MC128" i="1"/>
  <c r="MC272" i="1"/>
  <c r="MC70" i="1"/>
  <c r="MC127" i="1"/>
  <c r="MC273" i="1"/>
  <c r="MC22" i="1"/>
  <c r="MC318" i="1"/>
  <c r="MC251" i="1"/>
  <c r="MC90" i="1"/>
  <c r="MC308" i="1"/>
  <c r="MC171" i="1"/>
  <c r="MC9" i="1"/>
  <c r="MC322" i="1"/>
  <c r="MC107" i="1"/>
  <c r="MC290" i="1"/>
  <c r="MC241" i="1"/>
  <c r="MC224" i="1"/>
  <c r="MC278" i="1"/>
  <c r="MC320" i="1"/>
  <c r="MC231" i="1"/>
  <c r="MC20" i="1"/>
  <c r="MC7" i="1"/>
  <c r="MC57" i="1"/>
  <c r="MC207" i="1"/>
  <c r="MC48" i="1"/>
  <c r="MC240" i="1"/>
  <c r="MC55" i="1"/>
  <c r="MC300" i="1"/>
  <c r="MC221" i="1"/>
  <c r="MC111" i="1"/>
  <c r="MC15" i="1"/>
  <c r="MC323" i="1"/>
  <c r="MC98" i="1"/>
  <c r="MC132" i="1"/>
  <c r="MC182" i="1"/>
  <c r="MC305" i="1"/>
  <c r="MC51" i="1"/>
  <c r="MC8" i="1"/>
  <c r="MC168" i="1"/>
  <c r="MC264" i="1"/>
  <c r="MC18" i="1"/>
  <c r="MC203" i="1"/>
  <c r="MC235" i="1"/>
  <c r="MC72" i="1"/>
  <c r="MC64" i="1"/>
  <c r="MC213" i="1"/>
  <c r="MC33" i="1"/>
  <c r="MC238" i="1"/>
  <c r="MC226" i="1"/>
  <c r="MC247" i="1"/>
  <c r="MC47" i="1"/>
  <c r="MC228" i="1"/>
  <c r="MC268" i="1"/>
  <c r="MC197" i="1"/>
  <c r="MC270" i="1"/>
  <c r="MC129" i="1"/>
  <c r="MC3" i="1"/>
  <c r="MC116" i="1"/>
  <c r="MC32" i="1"/>
  <c r="MC325" i="1"/>
  <c r="MC82" i="1"/>
  <c r="MC306" i="1"/>
  <c r="MC110" i="1"/>
  <c r="MC167" i="1"/>
  <c r="MC155" i="1"/>
  <c r="ID186" i="1"/>
  <c r="ID281" i="1"/>
  <c r="ID179" i="1"/>
  <c r="ID242" i="1"/>
  <c r="ID188" i="1"/>
  <c r="ID258" i="1"/>
  <c r="ID153" i="1"/>
  <c r="ID283" i="1"/>
  <c r="ID190" i="1"/>
  <c r="ID319" i="1"/>
  <c r="ID170" i="1"/>
  <c r="ID267" i="1"/>
  <c r="ID131" i="1"/>
  <c r="ID252" i="1"/>
  <c r="ID287" i="1"/>
  <c r="ID234" i="1"/>
  <c r="ID151" i="1"/>
  <c r="ID196" i="1"/>
  <c r="ID225" i="1"/>
  <c r="ID209" i="1"/>
  <c r="ID303" i="1"/>
  <c r="ID21" i="1"/>
  <c r="ID269" i="1"/>
  <c r="ID198" i="1"/>
  <c r="JC310" i="1"/>
  <c r="JC184" i="1"/>
  <c r="JC161" i="1"/>
  <c r="JC16" i="1"/>
  <c r="JC294" i="1"/>
  <c r="JC62" i="1"/>
  <c r="JC122" i="1"/>
  <c r="JC275" i="1"/>
  <c r="JC150" i="1"/>
  <c r="JC126" i="1"/>
  <c r="JC44" i="1"/>
  <c r="JC140" i="1"/>
  <c r="JC204" i="1"/>
  <c r="JC262" i="1"/>
  <c r="JC189" i="1"/>
  <c r="JC109" i="1"/>
  <c r="JC276" i="1"/>
  <c r="ID149" i="1"/>
  <c r="ID227" i="1"/>
  <c r="ID147" i="1"/>
  <c r="ID286" i="1"/>
  <c r="ID321" i="1"/>
  <c r="ID245" i="1"/>
  <c r="ID220" i="1"/>
  <c r="ID280" i="1"/>
  <c r="ID219" i="1"/>
  <c r="JC125" i="1"/>
  <c r="JC89" i="1"/>
  <c r="JC65" i="1"/>
  <c r="JC54" i="1"/>
  <c r="JC210" i="1"/>
  <c r="JC93" i="1"/>
  <c r="JC10" i="1"/>
  <c r="JC307" i="1"/>
  <c r="JC317" i="1"/>
  <c r="JC146" i="1"/>
  <c r="JC77" i="1"/>
  <c r="JC78" i="1"/>
  <c r="JC5" i="1"/>
  <c r="JC218" i="1"/>
  <c r="JC293" i="1"/>
  <c r="JC56" i="1"/>
  <c r="JC31" i="1"/>
  <c r="JC327" i="1"/>
  <c r="JC38" i="1"/>
  <c r="JC215" i="1"/>
  <c r="JC137" i="1"/>
  <c r="JC212" i="1"/>
  <c r="JC41" i="1"/>
  <c r="JC163" i="1"/>
  <c r="JC258" i="1"/>
  <c r="JC21" i="1"/>
  <c r="JC153" i="1"/>
  <c r="JC269" i="1"/>
  <c r="JC67" i="1"/>
  <c r="JC219" i="1"/>
  <c r="JC63" i="1"/>
  <c r="JC34" i="1"/>
  <c r="JC198" i="1"/>
  <c r="JC283" i="1"/>
  <c r="JC58" i="1"/>
  <c r="JC25" i="1"/>
  <c r="JC12" i="1"/>
  <c r="JC190" i="1"/>
  <c r="JC36" i="1"/>
  <c r="JC79" i="1"/>
  <c r="JC156" i="1"/>
  <c r="JC319" i="1"/>
  <c r="JC114" i="1"/>
  <c r="JC91" i="1"/>
  <c r="JC195" i="1"/>
  <c r="JC170" i="1"/>
  <c r="JC75" i="1"/>
  <c r="JC267" i="1"/>
  <c r="JC173" i="1"/>
  <c r="JC131" i="1"/>
  <c r="JC40" i="1"/>
  <c r="JC252" i="1"/>
  <c r="JC115" i="1"/>
  <c r="JC76" i="1"/>
  <c r="JC224" i="1"/>
  <c r="JC278" i="1"/>
  <c r="JC6" i="1"/>
  <c r="JC286" i="1"/>
  <c r="JC196" i="1"/>
  <c r="JC321" i="1"/>
  <c r="JC59" i="1"/>
  <c r="JC245" i="1"/>
  <c r="JC225" i="1"/>
  <c r="JC220" i="1"/>
  <c r="JC288" i="1"/>
  <c r="JC281" i="1"/>
  <c r="JC209" i="1"/>
  <c r="JC179" i="1"/>
  <c r="JC303" i="1"/>
  <c r="JC280" i="1"/>
  <c r="JC119" i="1"/>
  <c r="JC242" i="1"/>
  <c r="JC84" i="1"/>
  <c r="JC188" i="1"/>
  <c r="JC95" i="1"/>
  <c r="JC249" i="1"/>
  <c r="JC158" i="1"/>
  <c r="JC23" i="1"/>
  <c r="JC108" i="1"/>
  <c r="JC178" i="1"/>
  <c r="JC320" i="1"/>
  <c r="JC231" i="1"/>
  <c r="JC20" i="1"/>
  <c r="JC7" i="1"/>
  <c r="JC57" i="1"/>
  <c r="JC207" i="1"/>
  <c r="JC48" i="1"/>
  <c r="JC240" i="1"/>
  <c r="JC55" i="1"/>
  <c r="JC300" i="1"/>
  <c r="JC221" i="1"/>
  <c r="JC111" i="1"/>
  <c r="JC15" i="1"/>
  <c r="JC323" i="1"/>
  <c r="JC98" i="1"/>
  <c r="JC132" i="1"/>
  <c r="JC182" i="1"/>
  <c r="JC305" i="1"/>
  <c r="JC51" i="1"/>
  <c r="JC8" i="1"/>
  <c r="JC168" i="1"/>
  <c r="JC264" i="1"/>
  <c r="JC18" i="1"/>
  <c r="JC203" i="1"/>
  <c r="JC235" i="1"/>
  <c r="JC72" i="1"/>
  <c r="JC64" i="1"/>
  <c r="JC213" i="1"/>
  <c r="JC33" i="1"/>
  <c r="JC238" i="1"/>
  <c r="JC226" i="1"/>
  <c r="JC247" i="1"/>
  <c r="JC47" i="1"/>
  <c r="JC228" i="1"/>
  <c r="JC268" i="1"/>
  <c r="JC197" i="1"/>
  <c r="JC270" i="1"/>
  <c r="JC129" i="1"/>
  <c r="JC3" i="1"/>
  <c r="JC116" i="1"/>
  <c r="JC32" i="1"/>
  <c r="JC325" i="1"/>
  <c r="JC82" i="1"/>
  <c r="JC306" i="1"/>
  <c r="JC110" i="1"/>
  <c r="JC298" i="1"/>
  <c r="JC141" i="1"/>
  <c r="JC102" i="1"/>
  <c r="JC157" i="1"/>
  <c r="JC284" i="1"/>
  <c r="JC289" i="1"/>
  <c r="JC201" i="1"/>
  <c r="JC118" i="1"/>
  <c r="JC253" i="1"/>
  <c r="JC96" i="1"/>
  <c r="JC261" i="1"/>
  <c r="JC159" i="1"/>
  <c r="JC4" i="1"/>
  <c r="JC39" i="1"/>
  <c r="JC30" i="1"/>
  <c r="JC206" i="1"/>
  <c r="JC229" i="1"/>
  <c r="JC175" i="1"/>
  <c r="JC66" i="1"/>
  <c r="JC88" i="1"/>
  <c r="JC183" i="1"/>
  <c r="JC24" i="1"/>
  <c r="JC287" i="1"/>
  <c r="JC199" i="1"/>
  <c r="JC234" i="1"/>
  <c r="JC239" i="1"/>
  <c r="JC186" i="1"/>
  <c r="JC35" i="1"/>
  <c r="JC149" i="1"/>
  <c r="JC68" i="1"/>
  <c r="JC151" i="1"/>
  <c r="JC227" i="1"/>
  <c r="JC99" i="1"/>
  <c r="JC147" i="1"/>
  <c r="JC124" i="1"/>
  <c r="JC328" i="1"/>
  <c r="JC123" i="1"/>
  <c r="JC311" i="1"/>
  <c r="JC14" i="1"/>
  <c r="JC28" i="1"/>
  <c r="JC134" i="1"/>
  <c r="JC60" i="1"/>
  <c r="JC162" i="1"/>
  <c r="JC315" i="1"/>
  <c r="JC282" i="1"/>
  <c r="JC180" i="1"/>
  <c r="JC49" i="1"/>
  <c r="JC279" i="1"/>
  <c r="JC285" i="1"/>
  <c r="JC244" i="1"/>
  <c r="JC103" i="1"/>
  <c r="JC83" i="1"/>
  <c r="JC230" i="1"/>
  <c r="JC295" i="1"/>
  <c r="JC45" i="1"/>
  <c r="JC192" i="1"/>
  <c r="JC139" i="1"/>
  <c r="JC142" i="1"/>
  <c r="JC46" i="1"/>
  <c r="JC152" i="1"/>
  <c r="JC87" i="1"/>
  <c r="JC326" i="1"/>
  <c r="JC138" i="1"/>
  <c r="JC50" i="1"/>
  <c r="JC11" i="1"/>
  <c r="ID239" i="1"/>
  <c r="ID288" i="1"/>
  <c r="ID156" i="1"/>
  <c r="ID195" i="1"/>
  <c r="ID173" i="1"/>
  <c r="JC37" i="1"/>
  <c r="JC86" i="1"/>
  <c r="ID167" i="1"/>
  <c r="ID155" i="1"/>
  <c r="JC301" i="1"/>
  <c r="JC145" i="1"/>
  <c r="JC148" i="1"/>
  <c r="JC165" i="1"/>
  <c r="JC291" i="1"/>
  <c r="JC164" i="1"/>
  <c r="JC120" i="1"/>
  <c r="JC292" i="1"/>
  <c r="JC232" i="1"/>
  <c r="JC174" i="1"/>
  <c r="JC2" i="1"/>
  <c r="JC117" i="1"/>
  <c r="JC313" i="1"/>
  <c r="JC312" i="1"/>
  <c r="JC316" i="1"/>
  <c r="JC73" i="1"/>
  <c r="JC271" i="1"/>
  <c r="JC257" i="1"/>
  <c r="JC69" i="1"/>
  <c r="JC194" i="1"/>
  <c r="JC214" i="1"/>
  <c r="JC85" i="1"/>
  <c r="JC185" i="1"/>
  <c r="JC143" i="1"/>
  <c r="JC80" i="1"/>
  <c r="JC94" i="1"/>
  <c r="JC52" i="1"/>
  <c r="JC181" i="1"/>
  <c r="JC233" i="1"/>
  <c r="JC106" i="1"/>
  <c r="JC237" i="1"/>
  <c r="JC128" i="1"/>
  <c r="JC272" i="1"/>
  <c r="JC70" i="1"/>
  <c r="JC127" i="1"/>
  <c r="JC273" i="1"/>
  <c r="JC22" i="1"/>
  <c r="JC318" i="1"/>
  <c r="JC251" i="1"/>
  <c r="JC90" i="1"/>
  <c r="JC308" i="1"/>
  <c r="JC171" i="1"/>
  <c r="JC9" i="1"/>
  <c r="JC322" i="1"/>
  <c r="JC107" i="1"/>
  <c r="JC290" i="1"/>
  <c r="JC241" i="1"/>
  <c r="JC167" i="1"/>
  <c r="JC155" i="1"/>
  <c r="ID137" i="1"/>
  <c r="ID163" i="1"/>
  <c r="ID296" i="1"/>
  <c r="ID211" i="1"/>
  <c r="HE167" i="1"/>
  <c r="HE155" i="1"/>
  <c r="ID301" i="1"/>
  <c r="ID276" i="1"/>
  <c r="ID292" i="1"/>
  <c r="ID174" i="1"/>
  <c r="ID145" i="1"/>
  <c r="ID148" i="1"/>
  <c r="ID304" i="1"/>
  <c r="ID178" i="1"/>
  <c r="ID232" i="1"/>
  <c r="ID2" i="1"/>
  <c r="ID158" i="1"/>
  <c r="ID293" i="1"/>
  <c r="ID125" i="1"/>
  <c r="ID210" i="1"/>
  <c r="ID317" i="1"/>
  <c r="ID146" i="1"/>
  <c r="ID257" i="1"/>
  <c r="ID194" i="1"/>
  <c r="ID214" i="1"/>
  <c r="ID185" i="1"/>
  <c r="ID233" i="1"/>
  <c r="ID237" i="1"/>
  <c r="ID272" i="1"/>
  <c r="ID127" i="1"/>
  <c r="ID251" i="1"/>
  <c r="ID308" i="1"/>
  <c r="ID241" i="1"/>
  <c r="ID183" i="1"/>
  <c r="ID259" i="1"/>
  <c r="HE261" i="1"/>
  <c r="HE4" i="1"/>
  <c r="HE30" i="1"/>
  <c r="HE229" i="1"/>
  <c r="HE66" i="1"/>
  <c r="HE132" i="1"/>
  <c r="HE305" i="1"/>
  <c r="HE8" i="1"/>
  <c r="HE264" i="1"/>
  <c r="HE203" i="1"/>
  <c r="HE72" i="1"/>
  <c r="HE213" i="1"/>
  <c r="HE238" i="1"/>
  <c r="HE247" i="1"/>
  <c r="HE228" i="1"/>
  <c r="HE197" i="1"/>
  <c r="HE270" i="1"/>
  <c r="HE3" i="1"/>
  <c r="HE32" i="1"/>
  <c r="HE82" i="1"/>
  <c r="HE110" i="1"/>
  <c r="ID231" i="1"/>
  <c r="ID207" i="1"/>
  <c r="ID240" i="1"/>
  <c r="ID300" i="1"/>
  <c r="ID323" i="1"/>
  <c r="ID310" i="1"/>
  <c r="ID161" i="1"/>
  <c r="ID294" i="1"/>
  <c r="ID122" i="1"/>
  <c r="ID150" i="1"/>
  <c r="ID204" i="1"/>
  <c r="ID189" i="1"/>
  <c r="ID328" i="1"/>
  <c r="ID311" i="1"/>
  <c r="ID315" i="1"/>
  <c r="ID180" i="1"/>
  <c r="ID279" i="1"/>
  <c r="ID244" i="1"/>
  <c r="ID295" i="1"/>
  <c r="ID192" i="1"/>
  <c r="ID142" i="1"/>
  <c r="ID152" i="1"/>
  <c r="ID326" i="1"/>
  <c r="HE78" i="1"/>
  <c r="HE218" i="1"/>
  <c r="HE56" i="1"/>
  <c r="HE327" i="1"/>
  <c r="HE215" i="1"/>
  <c r="HE212" i="1"/>
  <c r="HE145" i="1"/>
  <c r="HE148" i="1"/>
  <c r="HE304" i="1"/>
  <c r="HE100" i="1"/>
  <c r="HE274" i="1"/>
  <c r="HE89" i="1"/>
  <c r="HE54" i="1"/>
  <c r="HE93" i="1"/>
  <c r="HE307" i="1"/>
  <c r="HE271" i="1"/>
  <c r="HE69" i="1"/>
  <c r="HE85" i="1"/>
  <c r="HE143" i="1"/>
  <c r="HE94" i="1"/>
  <c r="HE181" i="1"/>
  <c r="HE106" i="1"/>
  <c r="HE128" i="1"/>
  <c r="HE70" i="1"/>
  <c r="HE273" i="1"/>
  <c r="HE318" i="1"/>
  <c r="HE90" i="1"/>
  <c r="HE171" i="1"/>
  <c r="HE322" i="1"/>
  <c r="HE290" i="1"/>
  <c r="ID291" i="1"/>
  <c r="ID164" i="1"/>
  <c r="ID312" i="1"/>
  <c r="ID73" i="1"/>
  <c r="ID298" i="1"/>
  <c r="ID284" i="1"/>
  <c r="ID201" i="1"/>
  <c r="ID253" i="1"/>
  <c r="ID261" i="1"/>
  <c r="ID229" i="1"/>
  <c r="ID132" i="1"/>
  <c r="ID305" i="1"/>
  <c r="ID264" i="1"/>
  <c r="ID203" i="1"/>
  <c r="ID213" i="1"/>
  <c r="ID238" i="1"/>
  <c r="ID247" i="1"/>
  <c r="ID228" i="1"/>
  <c r="ID197" i="1"/>
  <c r="ID270" i="1"/>
  <c r="ID224" i="1"/>
  <c r="ID278" i="1"/>
  <c r="HE108" i="1"/>
  <c r="HE178" i="1"/>
  <c r="ID218" i="1"/>
  <c r="ID327" i="1"/>
  <c r="ID215" i="1"/>
  <c r="ID212" i="1"/>
  <c r="ID274" i="1"/>
  <c r="ID307" i="1"/>
  <c r="ID271" i="1"/>
  <c r="ID143" i="1"/>
  <c r="ID181" i="1"/>
  <c r="ID128" i="1"/>
  <c r="ID273" i="1"/>
  <c r="ID318" i="1"/>
  <c r="ID171" i="1"/>
  <c r="ID322" i="1"/>
  <c r="ID290" i="1"/>
  <c r="ID249" i="1"/>
  <c r="HE96" i="1"/>
  <c r="HE39" i="1"/>
  <c r="HE206" i="1"/>
  <c r="HE175" i="1"/>
  <c r="HE182" i="1"/>
  <c r="HE51" i="1"/>
  <c r="HE168" i="1"/>
  <c r="HE18" i="1"/>
  <c r="HE235" i="1"/>
  <c r="HE64" i="1"/>
  <c r="HE33" i="1"/>
  <c r="HE226" i="1"/>
  <c r="HE47" i="1"/>
  <c r="HE268" i="1"/>
  <c r="HE129" i="1"/>
  <c r="HE116" i="1"/>
  <c r="HE325" i="1"/>
  <c r="HE306" i="1"/>
  <c r="ID320" i="1"/>
  <c r="ID221" i="1"/>
  <c r="ID184" i="1"/>
  <c r="ID275" i="1"/>
  <c r="ID126" i="1"/>
  <c r="ID140" i="1"/>
  <c r="ID262" i="1"/>
  <c r="ID124" i="1"/>
  <c r="ID123" i="1"/>
  <c r="ID134" i="1"/>
  <c r="ID162" i="1"/>
  <c r="ID282" i="1"/>
  <c r="ID285" i="1"/>
  <c r="ID230" i="1"/>
  <c r="ID139" i="1"/>
  <c r="ID138" i="1"/>
  <c r="HE5" i="1"/>
  <c r="HE293" i="1"/>
  <c r="HE31" i="1"/>
  <c r="HE38" i="1"/>
  <c r="HE137" i="1"/>
  <c r="HE41" i="1"/>
  <c r="HE163" i="1"/>
  <c r="HE53" i="1"/>
  <c r="HE296" i="1"/>
  <c r="HE211" i="1"/>
  <c r="HE125" i="1"/>
  <c r="HE65" i="1"/>
  <c r="HE210" i="1"/>
  <c r="HE10" i="1"/>
  <c r="HE317" i="1"/>
  <c r="HE146" i="1"/>
  <c r="HE77" i="1"/>
  <c r="HE257" i="1"/>
  <c r="HE194" i="1"/>
  <c r="HE214" i="1"/>
  <c r="HE185" i="1"/>
  <c r="HE80" i="1"/>
  <c r="HE52" i="1"/>
  <c r="HE233" i="1"/>
  <c r="HE237" i="1"/>
  <c r="HE272" i="1"/>
  <c r="HE127" i="1"/>
  <c r="HE22" i="1"/>
  <c r="HE251" i="1"/>
  <c r="HE308" i="1"/>
  <c r="HE9" i="1"/>
  <c r="HE107" i="1"/>
  <c r="HE241" i="1"/>
  <c r="ID165" i="1"/>
  <c r="ID313" i="1"/>
  <c r="ID316" i="1"/>
  <c r="ID141" i="1"/>
  <c r="ID157" i="1"/>
  <c r="ID289" i="1"/>
  <c r="ID159" i="1"/>
  <c r="ID206" i="1"/>
  <c r="ID175" i="1"/>
  <c r="ID182" i="1"/>
  <c r="ID168" i="1"/>
  <c r="ID235" i="1"/>
  <c r="ID226" i="1"/>
  <c r="ID268" i="1"/>
  <c r="ID129" i="1"/>
  <c r="ID325" i="1"/>
  <c r="ID306" i="1"/>
  <c r="HE301" i="1"/>
  <c r="HE276" i="1"/>
  <c r="HE165" i="1"/>
  <c r="HE120" i="1"/>
  <c r="HE232" i="1"/>
  <c r="HE2" i="1"/>
  <c r="HE313" i="1"/>
  <c r="HE316" i="1"/>
  <c r="HE141" i="1"/>
  <c r="HE157" i="1"/>
  <c r="HE289" i="1"/>
  <c r="HE118" i="1"/>
  <c r="HE159" i="1"/>
  <c r="HE291" i="1"/>
  <c r="HE164" i="1"/>
  <c r="HE292" i="1"/>
  <c r="HE174" i="1"/>
  <c r="HE117" i="1"/>
  <c r="HE312" i="1"/>
  <c r="HE73" i="1"/>
  <c r="HE298" i="1"/>
  <c r="HE102" i="1"/>
  <c r="HE284" i="1"/>
  <c r="HE201" i="1"/>
  <c r="HE253" i="1"/>
  <c r="HE231" i="1"/>
  <c r="HE7" i="1"/>
  <c r="HE207" i="1"/>
  <c r="HE240" i="1"/>
  <c r="HE300" i="1"/>
  <c r="HE111" i="1"/>
  <c r="HE323" i="1"/>
  <c r="HE310" i="1"/>
  <c r="HE161" i="1"/>
  <c r="HE294" i="1"/>
  <c r="HE122" i="1"/>
  <c r="HE150" i="1"/>
  <c r="HE37" i="1"/>
  <c r="HE44" i="1"/>
  <c r="HE204" i="1"/>
  <c r="HE189" i="1"/>
  <c r="HE328" i="1"/>
  <c r="HE311" i="1"/>
  <c r="HE28" i="1"/>
  <c r="HE60" i="1"/>
  <c r="HE315" i="1"/>
  <c r="HE180" i="1"/>
  <c r="HE279" i="1"/>
  <c r="HE244" i="1"/>
  <c r="HE83" i="1"/>
  <c r="HE295" i="1"/>
  <c r="HE192" i="1"/>
  <c r="HE142" i="1"/>
  <c r="HE152" i="1"/>
  <c r="HE326" i="1"/>
  <c r="HE50" i="1"/>
  <c r="HE95" i="1"/>
  <c r="HE249" i="1"/>
  <c r="HE287" i="1"/>
  <c r="HE234" i="1"/>
  <c r="HE239" i="1"/>
  <c r="HE35" i="1"/>
  <c r="HE151" i="1"/>
  <c r="HE99" i="1"/>
  <c r="HE6" i="1"/>
  <c r="HE196" i="1"/>
  <c r="HE59" i="1"/>
  <c r="HE225" i="1"/>
  <c r="HE288" i="1"/>
  <c r="HE209" i="1"/>
  <c r="HE303" i="1"/>
  <c r="HE119" i="1"/>
  <c r="HE84" i="1"/>
  <c r="HE21" i="1"/>
  <c r="HE269" i="1"/>
  <c r="HE67" i="1"/>
  <c r="HE63" i="1"/>
  <c r="HE198" i="1"/>
  <c r="HE58" i="1"/>
  <c r="HE12" i="1"/>
  <c r="HE36" i="1"/>
  <c r="HE156" i="1"/>
  <c r="HE114" i="1"/>
  <c r="HE195" i="1"/>
  <c r="HE75" i="1"/>
  <c r="HE173" i="1"/>
  <c r="HE40" i="1"/>
  <c r="HE115" i="1"/>
  <c r="HE158" i="1"/>
  <c r="HE23" i="1"/>
  <c r="HE320" i="1"/>
  <c r="HE20" i="1"/>
  <c r="HE57" i="1"/>
  <c r="HE48" i="1"/>
  <c r="HE55" i="1"/>
  <c r="HE221" i="1"/>
  <c r="HE15" i="1"/>
  <c r="HE98" i="1"/>
  <c r="HE184" i="1"/>
  <c r="HE16" i="1"/>
  <c r="HE62" i="1"/>
  <c r="HE275" i="1"/>
  <c r="HE126" i="1"/>
  <c r="HE86" i="1"/>
  <c r="HE140" i="1"/>
  <c r="HE262" i="1"/>
  <c r="HE109" i="1"/>
  <c r="HE124" i="1"/>
  <c r="HE123" i="1"/>
  <c r="HE14" i="1"/>
  <c r="HE134" i="1"/>
  <c r="HE162" i="1"/>
  <c r="HE282" i="1"/>
  <c r="HE49" i="1"/>
  <c r="HE285" i="1"/>
  <c r="HE103" i="1"/>
  <c r="HE230" i="1"/>
  <c r="HE45" i="1"/>
  <c r="HE139" i="1"/>
  <c r="HE46" i="1"/>
  <c r="HE87" i="1"/>
  <c r="HE138" i="1"/>
  <c r="HE11" i="1"/>
  <c r="HE88" i="1"/>
  <c r="HE183" i="1"/>
  <c r="HE81" i="1"/>
  <c r="HE259" i="1"/>
  <c r="HE24" i="1"/>
  <c r="HE199" i="1"/>
  <c r="HE186" i="1"/>
  <c r="HE149" i="1"/>
  <c r="HE68" i="1"/>
  <c r="HE227" i="1"/>
  <c r="HE147" i="1"/>
  <c r="HE286" i="1"/>
  <c r="HE321" i="1"/>
  <c r="HE245" i="1"/>
  <c r="HE220" i="1"/>
  <c r="HE281" i="1"/>
  <c r="HE179" i="1"/>
  <c r="HE280" i="1"/>
  <c r="HE242" i="1"/>
  <c r="HE188" i="1"/>
  <c r="HE258" i="1"/>
  <c r="HE153" i="1"/>
  <c r="HE219" i="1"/>
  <c r="HE34" i="1"/>
  <c r="HE283" i="1"/>
  <c r="HE25" i="1"/>
  <c r="HE190" i="1"/>
  <c r="HE79" i="1"/>
  <c r="HE319" i="1"/>
  <c r="HE91" i="1"/>
  <c r="HE170" i="1"/>
  <c r="HE267" i="1"/>
  <c r="HE131" i="1"/>
  <c r="HE252" i="1"/>
  <c r="HE76" i="1"/>
  <c r="HE224" i="1"/>
  <c r="HE278" i="1"/>
  <c r="LH23" i="1"/>
  <c r="KH23" i="1"/>
  <c r="IY276" i="1"/>
  <c r="IX276" i="1"/>
  <c r="IX249" i="1"/>
  <c r="IY249" i="1"/>
  <c r="IX178" i="1"/>
  <c r="IY178" i="1"/>
  <c r="IX183" i="1"/>
  <c r="IY183" i="1"/>
  <c r="IX301" i="1"/>
  <c r="IY301" i="1"/>
  <c r="IX95" i="1"/>
  <c r="IY95" i="1"/>
  <c r="IX108" i="1"/>
  <c r="IY108" i="1"/>
  <c r="IX88" i="1"/>
  <c r="IY88" i="1"/>
  <c r="IX278" i="1"/>
  <c r="IY278" i="1"/>
  <c r="IX155" i="1"/>
  <c r="IY155" i="1"/>
  <c r="IX23" i="1"/>
  <c r="IY23" i="1"/>
  <c r="IX259" i="1"/>
  <c r="IY259" i="1"/>
  <c r="IX224" i="1"/>
  <c r="IY224" i="1"/>
  <c r="IX167" i="1"/>
  <c r="IY167" i="1"/>
  <c r="IX158" i="1"/>
  <c r="IY158" i="1"/>
  <c r="IX81" i="1"/>
  <c r="IY81" i="1"/>
  <c r="IY198" i="1"/>
  <c r="IX32" i="1"/>
  <c r="IX120" i="1"/>
  <c r="IX316" i="1"/>
  <c r="IX73" i="1"/>
  <c r="IX157" i="1"/>
  <c r="IX16" i="1"/>
  <c r="IX59" i="1"/>
  <c r="IX274" i="1"/>
  <c r="IX125" i="1"/>
  <c r="IX118" i="1"/>
  <c r="IX275" i="1"/>
  <c r="IX54" i="1"/>
  <c r="IX261" i="1"/>
  <c r="IX37" i="1"/>
  <c r="IX39" i="1"/>
  <c r="IX30" i="1"/>
  <c r="IX119" i="1"/>
  <c r="IX175" i="1"/>
  <c r="IX271" i="1"/>
  <c r="IX257" i="1"/>
  <c r="IX69" i="1"/>
  <c r="IX311" i="1"/>
  <c r="IX14" i="1"/>
  <c r="IX67" i="1"/>
  <c r="IX85" i="1"/>
  <c r="IX262" i="1"/>
  <c r="IX116" i="1"/>
  <c r="IY165" i="1"/>
  <c r="IY151" i="1"/>
  <c r="IY99" i="1"/>
  <c r="IY310" i="1"/>
  <c r="IY286" i="1"/>
  <c r="IY179" i="1"/>
  <c r="IY280" i="1"/>
  <c r="IY262" i="1"/>
  <c r="IY84" i="1"/>
  <c r="IY77" i="1"/>
  <c r="IY328" i="1"/>
  <c r="IY185" i="1"/>
  <c r="IY143" i="1"/>
  <c r="IY52" i="1"/>
  <c r="IY233" i="1"/>
  <c r="IY36" i="1"/>
  <c r="IY128" i="1"/>
  <c r="IY83" i="1"/>
  <c r="IY230" i="1"/>
  <c r="IY22" i="1"/>
  <c r="IY318" i="1"/>
  <c r="IY251" i="1"/>
  <c r="IY90" i="1"/>
  <c r="IY115" i="1"/>
  <c r="IY290" i="1"/>
  <c r="IX94" i="1"/>
  <c r="IX318" i="1"/>
  <c r="IX3" i="1"/>
  <c r="IX322" i="1"/>
  <c r="IY157" i="1"/>
  <c r="IY16" i="1"/>
  <c r="IY59" i="1"/>
  <c r="IY274" i="1"/>
  <c r="IY125" i="1"/>
  <c r="IY118" i="1"/>
  <c r="IY275" i="1"/>
  <c r="IY54" i="1"/>
  <c r="IY261" i="1"/>
  <c r="IY37" i="1"/>
  <c r="IY30" i="1"/>
  <c r="IY175" i="1"/>
  <c r="IY271" i="1"/>
  <c r="IY69" i="1"/>
  <c r="IY311" i="1"/>
  <c r="IY67" i="1"/>
  <c r="IY85" i="1"/>
  <c r="IY60" i="1"/>
  <c r="IY203" i="1"/>
  <c r="IY315" i="1"/>
  <c r="IY58" i="1"/>
  <c r="IY64" i="1"/>
  <c r="IY49" i="1"/>
  <c r="IY279" i="1"/>
  <c r="IY238" i="1"/>
  <c r="IY226" i="1"/>
  <c r="IY103" i="1"/>
  <c r="IY70" i="1"/>
  <c r="IY127" i="1"/>
  <c r="IY273" i="1"/>
  <c r="IY192" i="1"/>
  <c r="IY139" i="1"/>
  <c r="IY142" i="1"/>
  <c r="IY173" i="1"/>
  <c r="IY131" i="1"/>
  <c r="IY9" i="1"/>
  <c r="IY326" i="1"/>
  <c r="IY82" i="1"/>
  <c r="IY306" i="1"/>
  <c r="IX137" i="1"/>
  <c r="IX44" i="1"/>
  <c r="IX287" i="1"/>
  <c r="IX20" i="1"/>
  <c r="IX234" i="1"/>
  <c r="IX56" i="1"/>
  <c r="IX207" i="1"/>
  <c r="IX38" i="1"/>
  <c r="IY5" i="1"/>
  <c r="IX60" i="1"/>
  <c r="IX34" i="1"/>
  <c r="IX203" i="1"/>
  <c r="IX315" i="1"/>
  <c r="IX282" i="1"/>
  <c r="IX58" i="1"/>
  <c r="IX64" i="1"/>
  <c r="IX70" i="1"/>
  <c r="IX139" i="1"/>
  <c r="IX142" i="1"/>
  <c r="IX9" i="1"/>
  <c r="IX11" i="1"/>
  <c r="IY24" i="1"/>
  <c r="IY221" i="1"/>
  <c r="IY227" i="1"/>
  <c r="IY147" i="1"/>
  <c r="IY196" i="1"/>
  <c r="IY211" i="1"/>
  <c r="IY294" i="1"/>
  <c r="IY62" i="1"/>
  <c r="IY220" i="1"/>
  <c r="IY65" i="1"/>
  <c r="IY150" i="1"/>
  <c r="IY209" i="1"/>
  <c r="IY159" i="1"/>
  <c r="IY303" i="1"/>
  <c r="IY188" i="1"/>
  <c r="IY124" i="1"/>
  <c r="IY123" i="1"/>
  <c r="IY194" i="1"/>
  <c r="IY214" i="1"/>
  <c r="IY134" i="1"/>
  <c r="IY94" i="1"/>
  <c r="IY180" i="1"/>
  <c r="IY295" i="1"/>
  <c r="IY45" i="1"/>
  <c r="IY3" i="1"/>
  <c r="IY116" i="1"/>
  <c r="IY32" i="1"/>
  <c r="IY322" i="1"/>
  <c r="IX206" i="1"/>
  <c r="IX229" i="1"/>
  <c r="IX182" i="1"/>
  <c r="IX269" i="1"/>
  <c r="IX232" i="1"/>
  <c r="IX221" i="1"/>
  <c r="IX151" i="1"/>
  <c r="IX227" i="1"/>
  <c r="IX99" i="1"/>
  <c r="IX147" i="1"/>
  <c r="IX286" i="1"/>
  <c r="IX294" i="1"/>
  <c r="IX65" i="1"/>
  <c r="IX159" i="1"/>
  <c r="IX84" i="1"/>
  <c r="IX124" i="1"/>
  <c r="IX214" i="1"/>
  <c r="IX134" i="1"/>
  <c r="IX185" i="1"/>
  <c r="IX233" i="1"/>
  <c r="IX45" i="1"/>
  <c r="IX115" i="1"/>
  <c r="IX290" i="1"/>
  <c r="IY11" i="1"/>
  <c r="IX226" i="1"/>
  <c r="IY307" i="1"/>
  <c r="IY317" i="1"/>
  <c r="IY109" i="1"/>
  <c r="IY258" i="1"/>
  <c r="IY51" i="1"/>
  <c r="IY219" i="1"/>
  <c r="IY162" i="1"/>
  <c r="IY235" i="1"/>
  <c r="IY181" i="1"/>
  <c r="IY190" i="1"/>
  <c r="IY247" i="1"/>
  <c r="IY319" i="1"/>
  <c r="IY197" i="1"/>
  <c r="IY129" i="1"/>
  <c r="IY218" i="1"/>
  <c r="IY291" i="1"/>
  <c r="IY120" i="1"/>
  <c r="IY186" i="1"/>
  <c r="IY35" i="1"/>
  <c r="IY149" i="1"/>
  <c r="IX212" i="1"/>
  <c r="IY41" i="1"/>
  <c r="IY313" i="1"/>
  <c r="IY316" i="1"/>
  <c r="IY73" i="1"/>
  <c r="IY53" i="1"/>
  <c r="IY141" i="1"/>
  <c r="IY102" i="1"/>
  <c r="IX117" i="1"/>
  <c r="IX15" i="1"/>
  <c r="IX98" i="1"/>
  <c r="IX161" i="1"/>
  <c r="IX201" i="1"/>
  <c r="IX96" i="1"/>
  <c r="IX310" i="1"/>
  <c r="IX196" i="1"/>
  <c r="IY152" i="1"/>
  <c r="IY252" i="1"/>
  <c r="IY110" i="1"/>
  <c r="IX164" i="1"/>
  <c r="IY164" i="1"/>
  <c r="IX312" i="1"/>
  <c r="IY312" i="1"/>
  <c r="IY212" i="1"/>
  <c r="IX68" i="1"/>
  <c r="IX218" i="1"/>
  <c r="IX291" i="1"/>
  <c r="IX186" i="1"/>
  <c r="IX35" i="1"/>
  <c r="IX149" i="1"/>
  <c r="IX41" i="1"/>
  <c r="IX313" i="1"/>
  <c r="IX53" i="1"/>
  <c r="IX141" i="1"/>
  <c r="IX102" i="1"/>
  <c r="IY320" i="1"/>
  <c r="IX211" i="1"/>
  <c r="IX62" i="1"/>
  <c r="IX220" i="1"/>
  <c r="IX150" i="1"/>
  <c r="IX209" i="1"/>
  <c r="IX179" i="1"/>
  <c r="IX303" i="1"/>
  <c r="IX280" i="1"/>
  <c r="IX188" i="1"/>
  <c r="IX77" i="1"/>
  <c r="IX328" i="1"/>
  <c r="IX123" i="1"/>
  <c r="IX194" i="1"/>
  <c r="IX143" i="1"/>
  <c r="IX198" i="1"/>
  <c r="IX52" i="1"/>
  <c r="IX180" i="1"/>
  <c r="IX36" i="1"/>
  <c r="IX128" i="1"/>
  <c r="IX83" i="1"/>
  <c r="IX230" i="1"/>
  <c r="IX295" i="1"/>
  <c r="IX22" i="1"/>
  <c r="IX251" i="1"/>
  <c r="IX90" i="1"/>
  <c r="IX86" i="1"/>
  <c r="IY86" i="1"/>
  <c r="IY98" i="1"/>
  <c r="IX49" i="1"/>
  <c r="IX279" i="1"/>
  <c r="IX238" i="1"/>
  <c r="IX103" i="1"/>
  <c r="IX127" i="1"/>
  <c r="IX273" i="1"/>
  <c r="IX192" i="1"/>
  <c r="IX173" i="1"/>
  <c r="IX131" i="1"/>
  <c r="IX326" i="1"/>
  <c r="IX82" i="1"/>
  <c r="IX306" i="1"/>
  <c r="IY269" i="1"/>
  <c r="IX264" i="1"/>
  <c r="IX25" i="1"/>
  <c r="IX106" i="1"/>
  <c r="IY293" i="1"/>
  <c r="IY57" i="1"/>
  <c r="IY239" i="1"/>
  <c r="IY232" i="1"/>
  <c r="IX78" i="1"/>
  <c r="IY78" i="1"/>
  <c r="IY231" i="1"/>
  <c r="IX231" i="1"/>
  <c r="IX199" i="1"/>
  <c r="IY199" i="1"/>
  <c r="IX7" i="1"/>
  <c r="IY7" i="1"/>
  <c r="IY31" i="1"/>
  <c r="IX31" i="1"/>
  <c r="IY327" i="1"/>
  <c r="IX327" i="1"/>
  <c r="IY48" i="1"/>
  <c r="IX48" i="1"/>
  <c r="IX240" i="1"/>
  <c r="IY240" i="1"/>
  <c r="IX55" i="1"/>
  <c r="IY55" i="1"/>
  <c r="IX300" i="1"/>
  <c r="IY300" i="1"/>
  <c r="IX145" i="1"/>
  <c r="IY145" i="1"/>
  <c r="IX163" i="1"/>
  <c r="IY163" i="1"/>
  <c r="IX148" i="1"/>
  <c r="IY148" i="1"/>
  <c r="IX6" i="1"/>
  <c r="IY6" i="1"/>
  <c r="IX304" i="1"/>
  <c r="IY304" i="1"/>
  <c r="IX296" i="1"/>
  <c r="IY296" i="1"/>
  <c r="IY100" i="1"/>
  <c r="IX100" i="1"/>
  <c r="IX284" i="1"/>
  <c r="IY284" i="1"/>
  <c r="IX245" i="1"/>
  <c r="IY245" i="1"/>
  <c r="IY225" i="1"/>
  <c r="IX225" i="1"/>
  <c r="IX89" i="1"/>
  <c r="IY89" i="1"/>
  <c r="IX253" i="1"/>
  <c r="IY253" i="1"/>
  <c r="IY281" i="1"/>
  <c r="IX281" i="1"/>
  <c r="IX210" i="1"/>
  <c r="IY210" i="1"/>
  <c r="IY4" i="1"/>
  <c r="IX4" i="1"/>
  <c r="IY10" i="1"/>
  <c r="IX10" i="1"/>
  <c r="IY204" i="1"/>
  <c r="IX204" i="1"/>
  <c r="IX242" i="1"/>
  <c r="IY242" i="1"/>
  <c r="IY146" i="1"/>
  <c r="IX146" i="1"/>
  <c r="IY66" i="1"/>
  <c r="IX66" i="1"/>
  <c r="IX21" i="1"/>
  <c r="IY21" i="1"/>
  <c r="IY153" i="1"/>
  <c r="IX153" i="1"/>
  <c r="IY305" i="1"/>
  <c r="IX305" i="1"/>
  <c r="IX8" i="1"/>
  <c r="IY8" i="1"/>
  <c r="IY28" i="1"/>
  <c r="IX28" i="1"/>
  <c r="IY18" i="1"/>
  <c r="IX18" i="1"/>
  <c r="IX80" i="1"/>
  <c r="IY80" i="1"/>
  <c r="IX72" i="1"/>
  <c r="IY72" i="1"/>
  <c r="IY213" i="1"/>
  <c r="IX213" i="1"/>
  <c r="IY33" i="1"/>
  <c r="IX33" i="1"/>
  <c r="IY237" i="1"/>
  <c r="IX237" i="1"/>
  <c r="IX156" i="1"/>
  <c r="IY156" i="1"/>
  <c r="IY114" i="1"/>
  <c r="IX114" i="1"/>
  <c r="IX91" i="1"/>
  <c r="IY91" i="1"/>
  <c r="IY270" i="1"/>
  <c r="IX270" i="1"/>
  <c r="IX46" i="1"/>
  <c r="IY46" i="1"/>
  <c r="IY87" i="1"/>
  <c r="IX87" i="1"/>
  <c r="IY325" i="1"/>
  <c r="IX325" i="1"/>
  <c r="IY107" i="1"/>
  <c r="IX107" i="1"/>
  <c r="IY39" i="1"/>
  <c r="IX307" i="1"/>
  <c r="IX317" i="1"/>
  <c r="IY119" i="1"/>
  <c r="IX109" i="1"/>
  <c r="IX258" i="1"/>
  <c r="IY257" i="1"/>
  <c r="IX51" i="1"/>
  <c r="IY14" i="1"/>
  <c r="IX219" i="1"/>
  <c r="IY34" i="1"/>
  <c r="IX162" i="1"/>
  <c r="IX235" i="1"/>
  <c r="IY282" i="1"/>
  <c r="IX181" i="1"/>
  <c r="IX190" i="1"/>
  <c r="IX247" i="1"/>
  <c r="IX319" i="1"/>
  <c r="IX197" i="1"/>
  <c r="IX129" i="1"/>
  <c r="IX152" i="1"/>
  <c r="IX252" i="1"/>
  <c r="IX110" i="1"/>
  <c r="IX293" i="1"/>
  <c r="IY68" i="1"/>
  <c r="DB356" i="1"/>
  <c r="DB355" i="1" s="1"/>
  <c r="IX79" i="1"/>
  <c r="IX47" i="1"/>
  <c r="IX268" i="1"/>
  <c r="IX195" i="1"/>
  <c r="IX75" i="1"/>
  <c r="IX308" i="1"/>
  <c r="IX50" i="1"/>
  <c r="IX241" i="1"/>
  <c r="IX24" i="1"/>
  <c r="IX320" i="1"/>
  <c r="IX5" i="1"/>
  <c r="IX165" i="1"/>
  <c r="CB356" i="1"/>
  <c r="CB355" i="1" s="1"/>
  <c r="IY201" i="1"/>
  <c r="IY229" i="1"/>
  <c r="IY195" i="1"/>
  <c r="JY2" i="1"/>
  <c r="IX111" i="1"/>
  <c r="IY111" i="1"/>
  <c r="IX289" i="1"/>
  <c r="IY289" i="1"/>
  <c r="IX63" i="1"/>
  <c r="IY63" i="1"/>
  <c r="IX244" i="1"/>
  <c r="IY244" i="1"/>
  <c r="IX138" i="1"/>
  <c r="IY138" i="1"/>
  <c r="IY20" i="1"/>
  <c r="IX57" i="1"/>
  <c r="IX239" i="1"/>
  <c r="IX321" i="1"/>
  <c r="IY321" i="1"/>
  <c r="IX122" i="1"/>
  <c r="IY122" i="1"/>
  <c r="IX93" i="1"/>
  <c r="IY93" i="1"/>
  <c r="IX228" i="1"/>
  <c r="IY228" i="1"/>
  <c r="IX170" i="1"/>
  <c r="IY170" i="1"/>
  <c r="IY15" i="1"/>
  <c r="IY206" i="1"/>
  <c r="IY182" i="1"/>
  <c r="IY106" i="1"/>
  <c r="IY268" i="1"/>
  <c r="IX292" i="1"/>
  <c r="IY292" i="1"/>
  <c r="IX174" i="1"/>
  <c r="IY174" i="1"/>
  <c r="IX215" i="1"/>
  <c r="IY215" i="1"/>
  <c r="IX298" i="1"/>
  <c r="IY298" i="1"/>
  <c r="IX189" i="1"/>
  <c r="IY189" i="1"/>
  <c r="IX132" i="1"/>
  <c r="IY132" i="1"/>
  <c r="IX168" i="1"/>
  <c r="IY168" i="1"/>
  <c r="IX283" i="1"/>
  <c r="IY283" i="1"/>
  <c r="IX12" i="1"/>
  <c r="IY12" i="1"/>
  <c r="IX272" i="1"/>
  <c r="IY272" i="1"/>
  <c r="IX267" i="1"/>
  <c r="IY267" i="1"/>
  <c r="IY287" i="1"/>
  <c r="IY38" i="1"/>
  <c r="IX184" i="1"/>
  <c r="IY184" i="1"/>
  <c r="IX288" i="1"/>
  <c r="IY288" i="1"/>
  <c r="IX126" i="1"/>
  <c r="IY126" i="1"/>
  <c r="IX285" i="1"/>
  <c r="IY285" i="1"/>
  <c r="IX171" i="1"/>
  <c r="IY171" i="1"/>
  <c r="IX76" i="1"/>
  <c r="IY76" i="1"/>
  <c r="IY234" i="1"/>
  <c r="IY117" i="1"/>
  <c r="IY161" i="1"/>
  <c r="IY96" i="1"/>
  <c r="IY264" i="1"/>
  <c r="IY25" i="1"/>
  <c r="IY47" i="1"/>
  <c r="IY308" i="1"/>
  <c r="IY241" i="1"/>
  <c r="IX2" i="1"/>
  <c r="IY2" i="1"/>
  <c r="IX323" i="1"/>
  <c r="IY323" i="1"/>
  <c r="IX140" i="1"/>
  <c r="IY140" i="1"/>
  <c r="IX40" i="1"/>
  <c r="IY40" i="1"/>
  <c r="IY56" i="1"/>
  <c r="IY137" i="1"/>
  <c r="IY44" i="1"/>
  <c r="IY79" i="1"/>
  <c r="IY75" i="1"/>
  <c r="IY50" i="1"/>
  <c r="IY207" i="1"/>
  <c r="AB334" i="1" l="1"/>
  <c r="AC334" i="1"/>
  <c r="AB335" i="1"/>
  <c r="KR334" i="1"/>
  <c r="MC349" i="1"/>
  <c r="JH334" i="1"/>
  <c r="JH335" i="1"/>
  <c r="IH335" i="1"/>
  <c r="IH334" i="1"/>
  <c r="JG343" i="1"/>
  <c r="JG342" i="1"/>
  <c r="JG341" i="1"/>
  <c r="JG345" i="1"/>
  <c r="AC342" i="1"/>
  <c r="AC345" i="1"/>
  <c r="AC341" i="1"/>
  <c r="AC343" i="1"/>
  <c r="JF343" i="1"/>
  <c r="JF342" i="1"/>
  <c r="JF341" i="1"/>
  <c r="JF345" i="1"/>
  <c r="AB342" i="1"/>
  <c r="AB345" i="1"/>
  <c r="AB341" i="1"/>
  <c r="AB343" i="1"/>
  <c r="MQ335" i="1"/>
  <c r="MQ334" i="1"/>
  <c r="MR335" i="1"/>
  <c r="MR334" i="1"/>
  <c r="JC349" i="1"/>
  <c r="FC344" i="1"/>
  <c r="FC346" i="1" s="1"/>
  <c r="FC349" i="1" s="1"/>
  <c r="FC347" i="1"/>
  <c r="FC348" i="1"/>
  <c r="JQ334" i="1"/>
  <c r="JQ335" i="1"/>
  <c r="MG345" i="1"/>
  <c r="MG343" i="1"/>
  <c r="MG342" i="1"/>
  <c r="MG341" i="1"/>
  <c r="LQ334" i="1"/>
  <c r="LQ335" i="1"/>
  <c r="HI334" i="1"/>
  <c r="HI335" i="1"/>
  <c r="HH335" i="1"/>
  <c r="HH334" i="1"/>
  <c r="MH335" i="1"/>
  <c r="MG335" i="1"/>
  <c r="MG334" i="1"/>
  <c r="KH333" i="1"/>
  <c r="KH334" i="1" s="1"/>
  <c r="KH336" i="1"/>
  <c r="JE341" i="1"/>
  <c r="JE343" i="1"/>
  <c r="JE345" i="1"/>
  <c r="JE342" i="1"/>
  <c r="IG342" i="1"/>
  <c r="IG345" i="1"/>
  <c r="IG343" i="1"/>
  <c r="IG341" i="1"/>
  <c r="JG335" i="1"/>
  <c r="JG334" i="1"/>
  <c r="JF335" i="1"/>
  <c r="JF334" i="1"/>
  <c r="MH334" i="1"/>
  <c r="FB344" i="1"/>
  <c r="FB346" i="1" s="1"/>
  <c r="FB347" i="1"/>
  <c r="FB348" i="1"/>
  <c r="FA348" i="1"/>
  <c r="LH333" i="1"/>
  <c r="LH336" i="1"/>
  <c r="KQ335" i="1"/>
  <c r="KQ334" i="1"/>
  <c r="IE349" i="1"/>
  <c r="ID349" i="1"/>
  <c r="ME343" i="1"/>
  <c r="ME341" i="1"/>
  <c r="ME345" i="1"/>
  <c r="ME342" i="1"/>
  <c r="KF335" i="1"/>
  <c r="KF334" i="1"/>
  <c r="KE342" i="1"/>
  <c r="KE345" i="1"/>
  <c r="KE341" i="1"/>
  <c r="KE343" i="1"/>
  <c r="MF343" i="1"/>
  <c r="MF342" i="1"/>
  <c r="MF345" i="1"/>
  <c r="MF341" i="1"/>
  <c r="HG343" i="1"/>
  <c r="HG342" i="1"/>
  <c r="HG345" i="1"/>
  <c r="HG341" i="1"/>
  <c r="HH343" i="1"/>
  <c r="HH342" i="1"/>
  <c r="HH345" i="1"/>
  <c r="HH341" i="1"/>
  <c r="HE349" i="1"/>
  <c r="KY23" i="1"/>
  <c r="LG342" i="1" s="1"/>
  <c r="KX23" i="1"/>
  <c r="JY23" i="1"/>
  <c r="KG345" i="1" s="1"/>
  <c r="JX23" i="1"/>
  <c r="KF345" i="1" s="1"/>
  <c r="LC23" i="1"/>
  <c r="KC23" i="1"/>
  <c r="CB344" i="1"/>
  <c r="CB346" i="1" s="1"/>
  <c r="CA349" i="1" s="1"/>
  <c r="EB347" i="1"/>
  <c r="EB344" i="1"/>
  <c r="EB346" i="1" s="1"/>
  <c r="EA349" i="1" s="1"/>
  <c r="CB347" i="1"/>
  <c r="KG334" i="1" l="1"/>
  <c r="KG335" i="1"/>
  <c r="ME344" i="1"/>
  <c r="ME346" i="1" s="1"/>
  <c r="LG343" i="1"/>
  <c r="KG342" i="1"/>
  <c r="LG345" i="1"/>
  <c r="LG341" i="1"/>
  <c r="KF342" i="1"/>
  <c r="KE347" i="1"/>
  <c r="KE344" i="1"/>
  <c r="KE346" i="1" s="1"/>
  <c r="KD348" i="1"/>
  <c r="LH334" i="1"/>
  <c r="LH335" i="1"/>
  <c r="LG335" i="1"/>
  <c r="LG334" i="1"/>
  <c r="JE347" i="1"/>
  <c r="JE344" i="1"/>
  <c r="JE346" i="1" s="1"/>
  <c r="JE348" i="1"/>
  <c r="JD348" i="1"/>
  <c r="KF343" i="1"/>
  <c r="KF341" i="1"/>
  <c r="MG348" i="1"/>
  <c r="MG344" i="1"/>
  <c r="MG346" i="1" s="1"/>
  <c r="MF348" i="1"/>
  <c r="MF347" i="1"/>
  <c r="LF341" i="1"/>
  <c r="LF343" i="1"/>
  <c r="LF345" i="1"/>
  <c r="LF342" i="1"/>
  <c r="AB344" i="1"/>
  <c r="AB346" i="1" s="1"/>
  <c r="AA348" i="1"/>
  <c r="AB347" i="1"/>
  <c r="AB348" i="1"/>
  <c r="AC348" i="1"/>
  <c r="AC344" i="1"/>
  <c r="AC346" i="1" s="1"/>
  <c r="AC349" i="1" s="1"/>
  <c r="AC347" i="1"/>
  <c r="MF344" i="1"/>
  <c r="MF346" i="1" s="1"/>
  <c r="IG344" i="1"/>
  <c r="IG346" i="1" s="1"/>
  <c r="IF348" i="1"/>
  <c r="FB349" i="1"/>
  <c r="FA349" i="1"/>
  <c r="IG347" i="1"/>
  <c r="KG343" i="1"/>
  <c r="KG341" i="1"/>
  <c r="JF344" i="1"/>
  <c r="JF346" i="1" s="1"/>
  <c r="JF347" i="1"/>
  <c r="JF348" i="1"/>
  <c r="JG344" i="1"/>
  <c r="JG346" i="1" s="1"/>
  <c r="JG349" i="1" s="1"/>
  <c r="JG348" i="1"/>
  <c r="JG347" i="1"/>
  <c r="ME348" i="1"/>
  <c r="ME347" i="1"/>
  <c r="MD348" i="1"/>
  <c r="KH335" i="1"/>
  <c r="HG347" i="1"/>
  <c r="HG348" i="1"/>
  <c r="HG344" i="1"/>
  <c r="HG346" i="1" s="1"/>
  <c r="HF348" i="1"/>
  <c r="HH344" i="1"/>
  <c r="HH346" i="1" s="1"/>
  <c r="HH347" i="1"/>
  <c r="LG347" i="1" l="1"/>
  <c r="LG348" i="1"/>
  <c r="LG344" i="1"/>
  <c r="LG346" i="1" s="1"/>
  <c r="LG349" i="1" s="1"/>
  <c r="JF349" i="1"/>
  <c r="JE349" i="1"/>
  <c r="JD349" i="1"/>
  <c r="KD349" i="1"/>
  <c r="IF349" i="1"/>
  <c r="MF349" i="1"/>
  <c r="KG344" i="1"/>
  <c r="KG346" i="1" s="1"/>
  <c r="KG349" i="1" s="1"/>
  <c r="KG347" i="1"/>
  <c r="KG348" i="1"/>
  <c r="KF344" i="1"/>
  <c r="KF346" i="1" s="1"/>
  <c r="KF348" i="1"/>
  <c r="KE348" i="1"/>
  <c r="AB349" i="1"/>
  <c r="AA349" i="1"/>
  <c r="ME349" i="1"/>
  <c r="MD349" i="1"/>
  <c r="LF344" i="1"/>
  <c r="LF346" i="1" s="1"/>
  <c r="LF347" i="1"/>
  <c r="LF348" i="1"/>
  <c r="LE348" i="1"/>
  <c r="KF347" i="1"/>
  <c r="HG349" i="1"/>
  <c r="HF349" i="1"/>
  <c r="GA334" i="1"/>
  <c r="GA335" i="1"/>
  <c r="DO356" i="1"/>
  <c r="DO355" i="1" s="1"/>
  <c r="CO356" i="1"/>
  <c r="CO355" i="1" s="1"/>
  <c r="DM356" i="1"/>
  <c r="DM355" i="1" s="1"/>
  <c r="CN356" i="1"/>
  <c r="CN355" i="1" s="1"/>
  <c r="DL356" i="1"/>
  <c r="DL355" i="1" s="1"/>
  <c r="DD356" i="1"/>
  <c r="DD355" i="1" s="1"/>
  <c r="CL356" i="1"/>
  <c r="CL355" i="1" s="1"/>
  <c r="GB335" i="1"/>
  <c r="GL335" i="1"/>
  <c r="GH335" i="1"/>
  <c r="GD335" i="1"/>
  <c r="CM356" i="1"/>
  <c r="CM355" i="1" s="1"/>
  <c r="GJ334" i="1"/>
  <c r="GF334" i="1"/>
  <c r="GJ335" i="1"/>
  <c r="GF335" i="1"/>
  <c r="CB348" i="1"/>
  <c r="DC356" i="1"/>
  <c r="DC355" i="1" s="1"/>
  <c r="CC356" i="1"/>
  <c r="CC355" i="1" s="1"/>
  <c r="CD356" i="1"/>
  <c r="CD355" i="1" s="1"/>
  <c r="EB348" i="1"/>
  <c r="GL334" i="1"/>
  <c r="GD334" i="1"/>
  <c r="GG335" i="1"/>
  <c r="GM334" i="1"/>
  <c r="GM335" i="1"/>
  <c r="GI334" i="1"/>
  <c r="GI335" i="1"/>
  <c r="GE334" i="1"/>
  <c r="GE335" i="1"/>
  <c r="GK334" i="1"/>
  <c r="GC334" i="1"/>
  <c r="GH334" i="1"/>
  <c r="GK335" i="1"/>
  <c r="GC335" i="1"/>
  <c r="DN356" i="1"/>
  <c r="DN355" i="1" s="1"/>
  <c r="FM334" i="1"/>
  <c r="FM335" i="1"/>
  <c r="GB334" i="1"/>
  <c r="GG334" i="1"/>
  <c r="KF349" i="1" l="1"/>
  <c r="KE349" i="1"/>
  <c r="LF349" i="1"/>
  <c r="LE349" i="1"/>
  <c r="IR335" i="1"/>
  <c r="LR335" i="1"/>
  <c r="LR334" i="1"/>
  <c r="JR335" i="1"/>
  <c r="JR334" i="1"/>
  <c r="KR335" i="1"/>
  <c r="IR334" i="1"/>
  <c r="EC347" i="1"/>
  <c r="EC344" i="1"/>
  <c r="EC346" i="1" s="1"/>
  <c r="EB349" i="1" s="1"/>
  <c r="CC344" i="1"/>
  <c r="CC346" i="1" s="1"/>
  <c r="CB349" i="1" s="1"/>
  <c r="CC347" i="1"/>
  <c r="HS334" i="1"/>
  <c r="HS335" i="1"/>
  <c r="MG347" i="1" l="1"/>
  <c r="B342" i="1" l="1"/>
  <c r="B343" i="1"/>
  <c r="B344" i="1"/>
  <c r="B345" i="1"/>
  <c r="B341" i="1"/>
  <c r="B346" i="1" l="1"/>
  <c r="C343" i="1" s="1"/>
  <c r="C341" i="1" l="1"/>
  <c r="C342" i="1"/>
  <c r="C345" i="1"/>
  <c r="C344" i="1"/>
  <c r="C346" i="1" l="1"/>
  <c r="FE298" i="1" l="1"/>
  <c r="FE333" i="1" s="1"/>
  <c r="EE298" i="1"/>
  <c r="EE333" i="1" s="1"/>
  <c r="DE298" i="1"/>
  <c r="CE298" i="1"/>
  <c r="CE333" i="1" s="1"/>
  <c r="BE298" i="1"/>
  <c r="AE298" i="1"/>
  <c r="AE333" i="1" s="1"/>
  <c r="CD334" i="1" l="1"/>
  <c r="CE335" i="1"/>
  <c r="CE334" i="1"/>
  <c r="CD335" i="1"/>
  <c r="EE334" i="1"/>
  <c r="ED334" i="1"/>
  <c r="ED335" i="1"/>
  <c r="EE335" i="1"/>
  <c r="BE354" i="1"/>
  <c r="BE353" i="1"/>
  <c r="BE333" i="1"/>
  <c r="AE335" i="1"/>
  <c r="AE334" i="1"/>
  <c r="AD335" i="1"/>
  <c r="AD334" i="1"/>
  <c r="HK298" i="1"/>
  <c r="HA298" i="1" s="1"/>
  <c r="DE333" i="1"/>
  <c r="HL298" i="1"/>
  <c r="FE334" i="1"/>
  <c r="FE335" i="1"/>
  <c r="FD334" i="1"/>
  <c r="FD335" i="1"/>
  <c r="CE354" i="1"/>
  <c r="CE353" i="1"/>
  <c r="DE354" i="1"/>
  <c r="DE353" i="1"/>
  <c r="LJ298" i="1"/>
  <c r="KJ298" i="1"/>
  <c r="IK298" i="1"/>
  <c r="JJ298" i="1"/>
  <c r="MJ298" i="1"/>
  <c r="IJ298" i="1"/>
  <c r="BE356" i="1" l="1"/>
  <c r="BE355" i="1" s="1"/>
  <c r="LJ333" i="1"/>
  <c r="LJ336" i="1"/>
  <c r="JJ333" i="1"/>
  <c r="JJ336" i="1"/>
  <c r="IK333" i="1"/>
  <c r="IK336" i="1"/>
  <c r="KJ336" i="1"/>
  <c r="KJ333" i="1"/>
  <c r="HL333" i="1"/>
  <c r="HL336" i="1"/>
  <c r="DD335" i="1"/>
  <c r="DE335" i="1"/>
  <c r="DE334" i="1"/>
  <c r="DD334" i="1"/>
  <c r="HK333" i="1"/>
  <c r="HK336" i="1"/>
  <c r="HZ298" i="1"/>
  <c r="IJ333" i="1"/>
  <c r="IJ336" i="1"/>
  <c r="MJ336" i="1"/>
  <c r="MJ333" i="1"/>
  <c r="BE335" i="1"/>
  <c r="BD335" i="1"/>
  <c r="BD334" i="1"/>
  <c r="BE334" i="1"/>
  <c r="HI342" i="1"/>
  <c r="HI345" i="1"/>
  <c r="HI343" i="1"/>
  <c r="HI341" i="1"/>
  <c r="HK335" i="1" l="1"/>
  <c r="HK334" i="1"/>
  <c r="HJ335" i="1"/>
  <c r="HJ334" i="1"/>
  <c r="KJ334" i="1"/>
  <c r="KJ335" i="1"/>
  <c r="KI334" i="1"/>
  <c r="KI335" i="1"/>
  <c r="IJ334" i="1"/>
  <c r="IJ335" i="1"/>
  <c r="II334" i="1"/>
  <c r="II335" i="1"/>
  <c r="MJ335" i="1"/>
  <c r="MJ334" i="1"/>
  <c r="MI334" i="1"/>
  <c r="MI335" i="1"/>
  <c r="IH345" i="1"/>
  <c r="IH343" i="1"/>
  <c r="IH341" i="1"/>
  <c r="IH342" i="1"/>
  <c r="JJ334" i="1"/>
  <c r="JJ335" i="1"/>
  <c r="JI334" i="1"/>
  <c r="JI335" i="1"/>
  <c r="LJ335" i="1"/>
  <c r="LJ334" i="1"/>
  <c r="LI334" i="1"/>
  <c r="LI335" i="1"/>
  <c r="HI344" i="1"/>
  <c r="HI346" i="1" s="1"/>
  <c r="HI348" i="1"/>
  <c r="HI347" i="1"/>
  <c r="HH348" i="1"/>
  <c r="IH344" i="1" l="1"/>
  <c r="IH346" i="1" s="1"/>
  <c r="IH348" i="1"/>
  <c r="IH347" i="1"/>
  <c r="IG348" i="1"/>
  <c r="HI349" i="1"/>
  <c r="HH349" i="1"/>
  <c r="DE356" i="1"/>
  <c r="DE355" i="1" s="1"/>
  <c r="CE356" i="1"/>
  <c r="CE355" i="1" s="1"/>
  <c r="IH349" i="1" l="1"/>
  <c r="IG349" i="1"/>
  <c r="EC349" i="1"/>
  <c r="EC348" i="1"/>
  <c r="CC348" i="1"/>
  <c r="CC349" i="1"/>
  <c r="MG349" i="1" l="1"/>
  <c r="GQ347" i="1" l="1"/>
  <c r="GR340" i="1" s="1"/>
  <c r="GR346" i="1" l="1"/>
  <c r="GR343" i="1"/>
  <c r="GR347" i="1" l="1"/>
  <c r="AG271" i="1" l="1"/>
  <c r="AG333" i="1" s="1"/>
  <c r="FG271" i="1"/>
  <c r="FG333" i="1" s="1"/>
  <c r="EG271" i="1"/>
  <c r="EG333" i="1" s="1"/>
  <c r="DG271" i="1"/>
  <c r="DH271" i="1"/>
  <c r="CG271" i="1"/>
  <c r="CG333" i="1" s="1"/>
  <c r="BG271" i="1"/>
  <c r="FK271" i="1"/>
  <c r="FK333" i="1" s="1"/>
  <c r="EK271" i="1"/>
  <c r="EK333" i="1" s="1"/>
  <c r="DK271" i="1"/>
  <c r="CK271" i="1"/>
  <c r="CK333" i="1" s="1"/>
  <c r="BK271" i="1"/>
  <c r="AK271" i="1"/>
  <c r="AK333" i="1" s="1"/>
  <c r="FJ271" i="1"/>
  <c r="FJ333" i="1" s="1"/>
  <c r="EJ271" i="1"/>
  <c r="EJ333" i="1" s="1"/>
  <c r="DJ271" i="1"/>
  <c r="CJ271" i="1"/>
  <c r="CJ333" i="1" s="1"/>
  <c r="BJ271" i="1"/>
  <c r="AJ271" i="1"/>
  <c r="AJ333" i="1" s="1"/>
  <c r="FI271" i="1"/>
  <c r="FI333" i="1" s="1"/>
  <c r="FH271" i="1"/>
  <c r="FH333" i="1" s="1"/>
  <c r="EI271" i="1"/>
  <c r="EI333" i="1" s="1"/>
  <c r="EH271" i="1"/>
  <c r="EH333" i="1" s="1"/>
  <c r="DI271" i="1"/>
  <c r="CI271" i="1"/>
  <c r="CI333" i="1" s="1"/>
  <c r="CH271" i="1"/>
  <c r="CH333" i="1" s="1"/>
  <c r="BI271" i="1"/>
  <c r="BH271" i="1"/>
  <c r="AI271" i="1"/>
  <c r="AI333" i="1" s="1"/>
  <c r="AH271" i="1"/>
  <c r="AH333" i="1" s="1"/>
  <c r="EI334" i="1" l="1"/>
  <c r="EI335" i="1"/>
  <c r="EH334" i="1"/>
  <c r="EH335" i="1"/>
  <c r="EK335" i="1"/>
  <c r="EK334" i="1"/>
  <c r="CG335" i="1"/>
  <c r="CF334" i="1"/>
  <c r="CG334" i="1"/>
  <c r="CF335" i="1"/>
  <c r="CK335" i="1"/>
  <c r="CK334" i="1"/>
  <c r="CJ334" i="1"/>
  <c r="CJ335" i="1"/>
  <c r="EJ334" i="1"/>
  <c r="EJ335" i="1"/>
  <c r="EF335" i="1"/>
  <c r="EG335" i="1"/>
  <c r="EF334" i="1"/>
  <c r="EG334" i="1"/>
  <c r="CI334" i="1"/>
  <c r="CI335" i="1"/>
  <c r="CH335" i="1"/>
  <c r="CH334" i="1"/>
  <c r="FI335" i="1"/>
  <c r="DK333" i="1"/>
  <c r="HR271" i="1"/>
  <c r="FK334" i="1"/>
  <c r="FK335" i="1"/>
  <c r="AJ334" i="1"/>
  <c r="AJ335" i="1"/>
  <c r="BG353" i="1"/>
  <c r="BG354" i="1"/>
  <c r="BG333" i="1"/>
  <c r="AI334" i="1"/>
  <c r="AI335" i="1"/>
  <c r="DH333" i="1"/>
  <c r="HO271" i="1"/>
  <c r="FH335" i="1"/>
  <c r="FH334" i="1"/>
  <c r="AH334" i="1"/>
  <c r="AH335" i="1"/>
  <c r="BJ353" i="1"/>
  <c r="BJ333" i="1"/>
  <c r="BJ354" i="1"/>
  <c r="BH354" i="1"/>
  <c r="BH353" i="1"/>
  <c r="BH333" i="1"/>
  <c r="DJ333" i="1"/>
  <c r="HQ271" i="1"/>
  <c r="DG333" i="1"/>
  <c r="HN271" i="1"/>
  <c r="HM271" i="1"/>
  <c r="FG334" i="1"/>
  <c r="FF335" i="1"/>
  <c r="FG335" i="1"/>
  <c r="FF334" i="1"/>
  <c r="BI353" i="1"/>
  <c r="BI333" i="1"/>
  <c r="BI354" i="1"/>
  <c r="AG334" i="1"/>
  <c r="AF334" i="1"/>
  <c r="AF335" i="1"/>
  <c r="AG335" i="1"/>
  <c r="FI334" i="1"/>
  <c r="FJ335" i="1"/>
  <c r="FJ334" i="1"/>
  <c r="AK335" i="1"/>
  <c r="AK334" i="1"/>
  <c r="DI333" i="1"/>
  <c r="HP271" i="1"/>
  <c r="BK353" i="1"/>
  <c r="BK333" i="1"/>
  <c r="BK354" i="1"/>
  <c r="DK353" i="1"/>
  <c r="DK354" i="1"/>
  <c r="CG354" i="1"/>
  <c r="CG353" i="1"/>
  <c r="DH353" i="1"/>
  <c r="DH354" i="1"/>
  <c r="CJ354" i="1"/>
  <c r="CJ353" i="1"/>
  <c r="DJ353" i="1"/>
  <c r="DJ354" i="1"/>
  <c r="DG353" i="1"/>
  <c r="DG354" i="1"/>
  <c r="CK353" i="1"/>
  <c r="CK354" i="1"/>
  <c r="CH354" i="1"/>
  <c r="CH353" i="1"/>
  <c r="CI353" i="1"/>
  <c r="CI354" i="1"/>
  <c r="DI354" i="1"/>
  <c r="DI353" i="1"/>
  <c r="LP271" i="1"/>
  <c r="LO271" i="1"/>
  <c r="LN271" i="1"/>
  <c r="JO271" i="1"/>
  <c r="JP271" i="1"/>
  <c r="LM271" i="1"/>
  <c r="JL271" i="1"/>
  <c r="IN271" i="1"/>
  <c r="KM271" i="1"/>
  <c r="IL271" i="1"/>
  <c r="IO271" i="1"/>
  <c r="KN271" i="1"/>
  <c r="IQ271" i="1"/>
  <c r="KP271" i="1"/>
  <c r="MN271" i="1"/>
  <c r="IP271" i="1"/>
  <c r="KO271" i="1"/>
  <c r="MP271" i="1"/>
  <c r="IM271" i="1"/>
  <c r="KL271" i="1"/>
  <c r="MO271" i="1"/>
  <c r="MM271" i="1"/>
  <c r="JM271" i="1"/>
  <c r="ML271" i="1"/>
  <c r="LL271" i="1"/>
  <c r="JN271" i="1"/>
  <c r="DM334" i="1"/>
  <c r="DM335" i="1"/>
  <c r="BK356" i="1" l="1"/>
  <c r="BK355" i="1" s="1"/>
  <c r="BH356" i="1"/>
  <c r="BH355" i="1" s="1"/>
  <c r="LM333" i="1"/>
  <c r="LM336" i="1"/>
  <c r="DI334" i="1"/>
  <c r="DI335" i="1"/>
  <c r="KL336" i="1"/>
  <c r="KL333" i="1"/>
  <c r="IN333" i="1"/>
  <c r="IN336" i="1"/>
  <c r="DJ334" i="1"/>
  <c r="DJ335" i="1"/>
  <c r="DG335" i="1"/>
  <c r="DH334" i="1"/>
  <c r="DH335" i="1"/>
  <c r="MN336" i="1"/>
  <c r="MN333" i="1"/>
  <c r="IM333" i="1"/>
  <c r="IM336" i="1"/>
  <c r="JL333" i="1"/>
  <c r="JL336" i="1"/>
  <c r="HP336" i="1"/>
  <c r="HP333" i="1"/>
  <c r="BI334" i="1"/>
  <c r="BI335" i="1"/>
  <c r="BH334" i="1"/>
  <c r="BH335" i="1"/>
  <c r="IP336" i="1"/>
  <c r="IP333" i="1"/>
  <c r="JO333" i="1"/>
  <c r="JO336" i="1"/>
  <c r="MP336" i="1"/>
  <c r="MP333" i="1"/>
  <c r="LN333" i="1"/>
  <c r="LN336" i="1"/>
  <c r="BJ334" i="1"/>
  <c r="BJ335" i="1"/>
  <c r="BG356" i="1"/>
  <c r="BG355" i="1" s="1"/>
  <c r="LO336" i="1"/>
  <c r="LO333" i="1"/>
  <c r="BJ356" i="1"/>
  <c r="BJ355" i="1" s="1"/>
  <c r="LP333" i="1"/>
  <c r="LP336" i="1"/>
  <c r="HM333" i="1"/>
  <c r="HM336" i="1"/>
  <c r="BI356" i="1"/>
  <c r="BI355" i="1" s="1"/>
  <c r="JP333" i="1"/>
  <c r="JP336" i="1"/>
  <c r="BG334" i="1"/>
  <c r="BF334" i="1"/>
  <c r="BF335" i="1"/>
  <c r="BG335" i="1"/>
  <c r="JN336" i="1"/>
  <c r="JN333" i="1"/>
  <c r="KP333" i="1"/>
  <c r="KP336" i="1"/>
  <c r="IQ336" i="1"/>
  <c r="IQ333" i="1"/>
  <c r="ML336" i="1"/>
  <c r="ML333" i="1"/>
  <c r="KN336" i="1"/>
  <c r="KN333" i="1"/>
  <c r="LL336" i="1"/>
  <c r="LL333" i="1"/>
  <c r="JM336" i="1"/>
  <c r="JM333" i="1"/>
  <c r="IO333" i="1"/>
  <c r="IO336" i="1"/>
  <c r="HN336" i="1"/>
  <c r="HN333" i="1"/>
  <c r="KO333" i="1"/>
  <c r="KO336" i="1"/>
  <c r="MM333" i="1"/>
  <c r="MM336" i="1"/>
  <c r="IL333" i="1"/>
  <c r="IL336" i="1"/>
  <c r="DF334" i="1"/>
  <c r="DF335" i="1"/>
  <c r="DG334" i="1"/>
  <c r="HR333" i="1"/>
  <c r="HR336" i="1"/>
  <c r="MO336" i="1"/>
  <c r="MO333" i="1"/>
  <c r="KM333" i="1"/>
  <c r="KM336" i="1"/>
  <c r="BK335" i="1"/>
  <c r="BK334" i="1"/>
  <c r="HQ336" i="1"/>
  <c r="HQ333" i="1"/>
  <c r="HO336" i="1"/>
  <c r="HO333" i="1"/>
  <c r="DK335" i="1"/>
  <c r="DK334" i="1"/>
  <c r="DI356" i="1"/>
  <c r="DI355" i="1" s="1"/>
  <c r="DH356" i="1"/>
  <c r="DH355" i="1" s="1"/>
  <c r="CI356" i="1"/>
  <c r="CI355" i="1" s="1"/>
  <c r="CK356" i="1"/>
  <c r="CK355" i="1" s="1"/>
  <c r="CH356" i="1"/>
  <c r="CH355" i="1" s="1"/>
  <c r="CF356" i="1"/>
  <c r="CF355" i="1" s="1"/>
  <c r="CG356" i="1"/>
  <c r="CG355" i="1" s="1"/>
  <c r="DK356" i="1"/>
  <c r="DK355" i="1" s="1"/>
  <c r="DJ356" i="1"/>
  <c r="DJ355" i="1" s="1"/>
  <c r="CJ356" i="1"/>
  <c r="CJ355" i="1" s="1"/>
  <c r="DF356" i="1"/>
  <c r="DF355" i="1" s="1"/>
  <c r="DG356" i="1"/>
  <c r="DG355" i="1" s="1"/>
  <c r="JN335" i="1" l="1"/>
  <c r="KN335" i="1"/>
  <c r="IL335" i="1"/>
  <c r="IK335" i="1"/>
  <c r="IK334" i="1"/>
  <c r="KN334" i="1"/>
  <c r="KO335" i="1"/>
  <c r="KO334" i="1"/>
  <c r="JP334" i="1"/>
  <c r="JP335" i="1"/>
  <c r="MN334" i="1"/>
  <c r="MO335" i="1"/>
  <c r="MO334" i="1"/>
  <c r="HM334" i="1"/>
  <c r="HN335" i="1"/>
  <c r="IQ334" i="1"/>
  <c r="IQ335" i="1"/>
  <c r="HR334" i="1"/>
  <c r="HR335" i="1"/>
  <c r="HP334" i="1"/>
  <c r="HP335" i="1"/>
  <c r="IO334" i="1"/>
  <c r="IO335" i="1"/>
  <c r="LN335" i="1"/>
  <c r="LN334" i="1"/>
  <c r="HN334" i="1"/>
  <c r="HO335" i="1"/>
  <c r="HO334" i="1"/>
  <c r="JL335" i="1"/>
  <c r="JM334" i="1"/>
  <c r="JM335" i="1"/>
  <c r="MP335" i="1"/>
  <c r="MP334" i="1"/>
  <c r="IM334" i="1"/>
  <c r="IN335" i="1"/>
  <c r="IN334" i="1"/>
  <c r="HQ335" i="1"/>
  <c r="HQ334" i="1"/>
  <c r="LO334" i="1"/>
  <c r="LP334" i="1"/>
  <c r="LP335" i="1"/>
  <c r="JL334" i="1"/>
  <c r="JK334" i="1"/>
  <c r="JK335" i="1"/>
  <c r="KL335" i="1"/>
  <c r="KL334" i="1"/>
  <c r="KK334" i="1"/>
  <c r="KK335" i="1"/>
  <c r="HM335" i="1"/>
  <c r="HL335" i="1"/>
  <c r="HL334" i="1"/>
  <c r="LL335" i="1"/>
  <c r="LL334" i="1"/>
  <c r="LK335" i="1"/>
  <c r="LK334" i="1"/>
  <c r="KP334" i="1"/>
  <c r="KP335" i="1"/>
  <c r="JN334" i="1"/>
  <c r="JO335" i="1"/>
  <c r="JO334" i="1"/>
  <c r="IL334" i="1"/>
  <c r="IM335" i="1"/>
  <c r="LO335" i="1"/>
  <c r="IP334" i="1"/>
  <c r="IP335" i="1"/>
  <c r="MN335" i="1"/>
  <c r="MM335" i="1"/>
  <c r="MM334" i="1"/>
  <c r="KM335" i="1"/>
  <c r="KM334" i="1"/>
  <c r="ML335" i="1"/>
  <c r="ML334" i="1"/>
  <c r="MK335" i="1"/>
  <c r="MK334" i="1"/>
  <c r="LM335" i="1"/>
  <c r="LM33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Anders Svensmark Sørensen</author>
    <author>Nikolaj Bilstrup Petersen</author>
    <author>Alex Zacharias Mikkelsen</author>
    <author>Jens Holm Jensen</author>
    <author>Mikkel Lund Bøgh</author>
    <author>Casper Bæhr</author>
    <author>Emilie Karen Post Madsen</author>
    <author>Christian Beck-Holtebo</author>
    <author>tc={D1E78904-A498-4596-9F4C-36EDA4E33001}</author>
    <author>tc={84906EC2-6E37-4E88-A05F-DA5BF1B9C1CB}</author>
    <author>Tobias Grosen Friis Holm</author>
    <author>Cecilie Sørensen</author>
    <author>Sofie Sølvkær Andersen</author>
    <author>Kristina Lambrecht Ravnholt Hansen</author>
  </authors>
  <commentList>
    <comment ref="GP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noter er korrekte</t>
        </r>
      </text>
    </comment>
    <comment ref="GR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</t>
        </r>
      </text>
    </comment>
    <comment ref="GS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</t>
        </r>
      </text>
    </comment>
    <comment ref="GT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
</t>
        </r>
      </text>
    </comment>
    <comment ref="GU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er korrekt</t>
        </r>
      </text>
    </comment>
    <comment ref="GV1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på om noter er korrekte</t>
        </r>
      </text>
    </comment>
    <comment ref="GD3" authorId="1" shapeId="0" xr:uid="{83EA736B-2863-41E3-B306-D8C89D9A24A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Oprundet fra 35,7</t>
        </r>
      </text>
    </comment>
    <comment ref="GG3" authorId="2" shapeId="0" xr:uid="{14361C92-4CAD-48D5-A4A4-827ED46F1D0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3" authorId="2" shapeId="0" xr:uid="{8D77470B-E92B-46FD-ACB3-83930B983A6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N7" authorId="3" shapeId="0" xr:uid="{00000000-0006-0000-0000-00000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AO7" authorId="3" shapeId="0" xr:uid="{00000000-0006-0000-0000-00000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BN7" authorId="3" shapeId="0" xr:uid="{00000000-0006-0000-0000-00000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BO7" authorId="3" shapeId="0" xr:uid="{00000000-0006-0000-0000-00000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CN7" authorId="3" shapeId="0" xr:uid="{00000000-0006-0000-0000-00000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CO7" authorId="3" shapeId="0" xr:uid="{00000000-0006-0000-0000-00000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DN7" authorId="3" shapeId="0" xr:uid="{00000000-0006-0000-0000-00001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DO7" authorId="3" shapeId="0" xr:uid="{00000000-0006-0000-0000-00001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EN7" authorId="3" shapeId="0" xr:uid="{00000000-0006-0000-0000-00001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EO7" authorId="3" shapeId="0" xr:uid="{00000000-0006-0000-0000-00001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FN7" authorId="3" shapeId="0" xr:uid="{00000000-0006-0000-0000-00001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FO7" authorId="3" shapeId="0" xr:uid="{00000000-0006-0000-0000-00001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GN7" authorId="3" shapeId="0" xr:uid="{00000000-0006-0000-0000-00001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GO7" authorId="3" shapeId="0" xr:uid="{00000000-0006-0000-0000-00001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Fra 5-årsrapport</t>
        </r>
      </text>
    </comment>
    <comment ref="GH9" authorId="1" shapeId="0" xr:uid="{3F089FF3-9023-4827-BD62-DA832B0E2C2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I9" authorId="1" shapeId="0" xr:uid="{2F446D2E-F1A4-4B88-AFD2-4BE3A8AED82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AZ16" authorId="4" shapeId="0" xr:uid="{DDD7435D-EEB8-4EF0-AADF-224425F84D23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Ændre regnskabspraksis - så personaleomkostninger nu ikke trækkes fra før brutto</t>
        </r>
      </text>
    </comment>
    <comment ref="C17" authorId="0" shapeId="0" xr:uid="{69AB7531-C7CA-499A-86EE-57679D25A03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L19" authorId="2" shapeId="0" xr:uid="{C2C805BF-98CD-45C2-AC89-CEE22347BE0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Dækker ni måneder
</t>
        </r>
      </text>
    </comment>
    <comment ref="DO21" authorId="5" shapeId="0" xr:uid="{00000000-0006-0000-0000-0000BC000000}">
      <text>
        <r>
          <rPr>
            <b/>
            <sz val="9"/>
            <color indexed="81"/>
            <rFont val="Tahoma"/>
            <family val="2"/>
          </rPr>
          <t>Casper Bæhr:</t>
        </r>
        <r>
          <rPr>
            <sz val="9"/>
            <color indexed="81"/>
            <rFont val="Tahoma"/>
            <family val="2"/>
          </rPr>
          <t xml:space="preserve">
Nedskrivnigner af aktier i A&amp;O Johansen. Finanskrisen satte ind med faldende stålpriser mv. og påvirkede negativt med 100 mio. kr. </t>
        </r>
      </text>
    </comment>
    <comment ref="GA21" authorId="6" shapeId="0" xr:uid="{45A2D9F3-4323-4F5A-BCF7-DD909BAFC98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Saniståål er opkøbt af Ahlsell. Derfor det ikke stemmer overens med de gamle tal. Kun sammenlignelig tal fra 2022</t>
        </r>
      </text>
    </comment>
    <comment ref="GG22" authorId="2" shapeId="0" xr:uid="{E927BE1D-F2FA-4551-9C1F-BFA369BA5CE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22" authorId="2" shapeId="0" xr:uid="{B29B6BA3-A88A-468D-AA7A-60F396C5D85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24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Proformatal</t>
        </r>
      </text>
    </comment>
    <comment ref="GI25" authorId="3" shapeId="0" xr:uid="{00000000-0006-0000-0000-00001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J25" authorId="3" shapeId="0" xr:uid="{00000000-0006-0000-0000-00001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K25" authorId="3" shapeId="0" xr:uid="{00000000-0006-0000-0000-00002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L25" authorId="3" shapeId="0" xr:uid="{00000000-0006-0000-0000-00002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M25" authorId="3" shapeId="0" xr:uid="{00000000-0006-0000-0000-00002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N25" authorId="3" shapeId="0" xr:uid="{00000000-0006-0000-0000-00002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O25" authorId="3" shapeId="0" xr:uid="{00000000-0006-0000-0000-00002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6" authorId="0" shapeId="0" xr:uid="{FFC99AB8-1A68-4CC7-9EC9-C0BEBA6E0F7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måske med i 2023</t>
        </r>
      </text>
    </comment>
    <comment ref="BN30" authorId="3" shapeId="0" xr:uid="{00000000-0006-0000-0000-00002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BO30" authorId="3" shapeId="0" xr:uid="{00000000-0006-0000-0000-00002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N30" authorId="3" shapeId="0" xr:uid="{00000000-0006-0000-0000-00002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O30" authorId="3" shapeId="0" xr:uid="{00000000-0006-0000-0000-00002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DN30" authorId="3" shapeId="0" xr:uid="{00000000-0006-0000-0000-00002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DO30" authorId="3" shapeId="0" xr:uid="{00000000-0006-0000-0000-00002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EN30" authorId="3" shapeId="0" xr:uid="{00000000-0006-0000-0000-00003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EO30" authorId="3" shapeId="0" xr:uid="{00000000-0006-0000-0000-00003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FN30" authorId="3" shapeId="0" xr:uid="{00000000-0006-0000-0000-00003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FO30" authorId="3" shapeId="0" xr:uid="{00000000-0006-0000-0000-00003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GI30" authorId="3" shapeId="0" xr:uid="{00000000-0006-0000-0000-00003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J30" authorId="3" shapeId="0" xr:uid="{00000000-0006-0000-0000-00003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K30" authorId="3" shapeId="0" xr:uid="{00000000-0006-0000-0000-00003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L30" authorId="3" shapeId="0" xr:uid="{00000000-0006-0000-0000-00003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M30" authorId="3" shapeId="0" xr:uid="{00000000-0006-0000-0000-00003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N30" authorId="3" shapeId="0" xr:uid="{00000000-0006-0000-0000-00003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O30" authorId="3" shapeId="0" xr:uid="{00000000-0006-0000-0000-00003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32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ikke med i bracheanalyser hvor Alomeco er med</t>
        </r>
      </text>
    </comment>
    <comment ref="AB32" authorId="6" shapeId="0" xr:uid="{5742966A-F9A1-4266-8F70-D05BBBE44C7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omsætning</t>
        </r>
      </text>
    </comment>
    <comment ref="AJ32" authorId="2" shapeId="0" xr:uid="{5DDD9F14-B283-4C35-9084-282B715C6C4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J33" authorId="7" shapeId="0" xr:uid="{0927D405-9AD1-4AEA-9E4B-52805CF2DB9C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Skiftet regnskabsperiode
</t>
        </r>
      </text>
    </comment>
    <comment ref="A38" authorId="0" shapeId="0" xr:uid="{CB0ADA32-87DD-4223-A834-7245277A94E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måske ikke underleverandør.</t>
        </r>
      </text>
    </comment>
    <comment ref="Y38" authorId="4" shapeId="0" xr:uid="{86EF371F-4711-4A09-B268-5F64844C9960}">
      <text>
        <r>
          <rPr>
            <b/>
            <sz val="9"/>
            <color indexed="81"/>
            <rFont val="Tahoma"/>
            <charset val="1"/>
          </rPr>
          <t>Mikkel Lund Bøgh:</t>
        </r>
        <r>
          <rPr>
            <sz val="9"/>
            <color indexed="81"/>
            <rFont val="Tahoma"/>
            <charset val="1"/>
          </rPr>
          <t xml:space="preserve">
Oplyser ikke
</t>
        </r>
      </text>
    </comment>
    <comment ref="GE39" authorId="2" shapeId="0" xr:uid="{D5179ED0-5E0D-4494-83D8-84A0F2F23AE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G39" authorId="2" shapeId="0" xr:uid="{6EFC383B-A472-4344-A626-0CA573C02C5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BB40" authorId="6" shapeId="0" xr:uid="{B53E435E-5E6A-4CA8-9964-4D28149F075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Oslos overtog Beritech Manufacturing, derfor den store stigning</t>
        </r>
      </text>
    </comment>
    <comment ref="M50" authorId="2" shapeId="0" xr:uid="{7435F3A3-77A7-4273-8121-53D51ECF4F4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02.06.2017 - 30.06.2018</t>
        </r>
      </text>
    </comment>
    <comment ref="BD59" authorId="1" shapeId="0" xr:uid="{E8097DCD-430D-4C82-B319-99B4A5489F8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Resultat af primær drift + personaleomkostningerResultat af primær drift + personaleomkostninger</t>
        </r>
      </text>
    </comment>
    <comment ref="BE59" authorId="8" shapeId="0" xr:uid="{D1E78904-A498-4596-9F4C-36EDA4E33001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Resultat af primær drift + personaleomkostninger</t>
      </text>
    </comment>
    <comment ref="BF59" authorId="3" shapeId="0" xr:uid="{00000000-0006-0000-0000-00004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Resultat af primær drift + personaleomkostninger</t>
        </r>
      </text>
    </comment>
    <comment ref="BG59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H59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I59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J59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H63" authorId="6" shapeId="0" xr:uid="{26E67000-73A1-46CB-AABA-FF62180DE1C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gælder for 12 måneder</t>
        </r>
      </text>
    </comment>
    <comment ref="I63" authorId="6" shapeId="0" xr:uid="{AFB1DAFC-ED21-4258-AAE9-B905092AC438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Gælder for 9 måneder (Carsoe Seafood tal)</t>
        </r>
      </text>
    </comment>
    <comment ref="J63" authorId="6" shapeId="0" xr:uid="{0E5D6ABD-17C7-43D1-AF2D-509F01398DE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Carsoe A/S tal </t>
        </r>
      </text>
    </comment>
    <comment ref="GG64" authorId="2" shapeId="0" xr:uid="{0E3399EA-D5BC-4C64-AEE1-8AB645BE7F2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64" authorId="2" shapeId="0" xr:uid="{52E8E20C-5594-465D-BD9A-FC941318CE2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70" authorId="6" shapeId="0" xr:uid="{77B345CE-C28B-49FD-A3DD-31E05E9BD87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Fra 2022 og tilbage er de koncern tal, der er opgivet
</t>
        </r>
      </text>
    </comment>
    <comment ref="A73" authorId="4" shapeId="0" xr:uid="{F452A27D-CA29-474A-9A82-E423F4843856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tidl. J.B. Damgaard A/S</t>
        </r>
      </text>
    </comment>
    <comment ref="M73" authorId="2" shapeId="0" xr:uid="{F538E4A1-F62B-44DD-A364-939A62808BB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Ny periode (01.01.2018-31.12.2018). 01.10.2017-31.12.2017 er ikke med i arket</t>
        </r>
      </text>
    </comment>
    <comment ref="GU73" authorId="4" shapeId="0" xr:uid="{27677510-ECCF-4CE2-803D-E456B1E8115B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damgaard metal A/S
</t>
        </r>
      </text>
    </comment>
    <comment ref="AA74" authorId="4" shapeId="0" xr:uid="{55D60257-697B-43ED-836E-330D720C4F82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Kurs 7,45
</t>
        </r>
      </text>
    </comment>
    <comment ref="GG75" authorId="2" shapeId="0" xr:uid="{19A2AC96-7F0E-47A5-A9F4-C2F4D477D91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75" authorId="2" shapeId="0" xr:uid="{8BB382BE-62EC-4222-9735-8FB20D104A8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76" authorId="0" shapeId="0" xr:uid="{A68086DB-DE52-4E82-A02C-7E6445C121C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Lagt sammen med Gardit - Skriver i dere ledelsesberetning at de fungere nu som holdingselskab</t>
        </r>
      </text>
    </comment>
    <comment ref="A78" authorId="0" shapeId="0" xr:uid="{BC965A38-EB55-4AB8-883F-0D8E78AD7E5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Gardit og Dancoat er også med, ser ud til de stadig er aktive, hvordan takler vi det?</t>
        </r>
      </text>
    </comment>
    <comment ref="GI80" authorId="3" shapeId="0" xr:uid="{00000000-0006-0000-0000-00005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J80" authorId="3" shapeId="0" xr:uid="{00000000-0006-0000-0000-00005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K80" authorId="3" shapeId="0" xr:uid="{00000000-0006-0000-0000-00005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81" authorId="6" shapeId="0" xr:uid="{7BE631BB-6E9A-4EDB-BFD4-E547A3D2E74F}">
      <text>
        <r>
          <rPr>
            <b/>
            <sz val="9"/>
            <color indexed="81"/>
            <rFont val="Tahoma"/>
            <family val="2"/>
          </rPr>
          <t xml:space="preserve">Emilie Karen Post Madsen: Laver også CNC-bearbejdning med plast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G81" authorId="6" shapeId="0" xr:uid="{B34D1931-B559-4FEC-AFA1-01E457CA7DE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H81" authorId="6" shapeId="0" xr:uid="{979846BF-8D1A-4EBA-8D8F-A4AEC471282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 </t>
        </r>
      </text>
    </comment>
    <comment ref="AD83" authorId="2" shapeId="0" xr:uid="{6359B67B-8887-440D-8989-629394BF77C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E83" authorId="3" shapeId="0" xr:uid="{F360C9FC-C840-4C15-BECE-8365C7631377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F83" authorId="3" shapeId="0" xr:uid="{EC522CC0-0FAD-49C3-A53B-D3B37CAC8435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G83" authorId="3" shapeId="0" xr:uid="{D3AD8CDC-66C6-4500-A984-0FC020CB4D9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H83" authorId="3" shapeId="0" xr:uid="{DE1283B7-3743-4D9F-90FD-E01DE008E52D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I83" authorId="3" shapeId="0" xr:uid="{E5C423A2-1A21-4AF3-9F9A-4681A4427D85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J83" authorId="3" shapeId="0" xr:uid="{92E5A320-E4AE-42AE-9C94-3AE2C51900AB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K83" authorId="3" shapeId="0" xr:uid="{56B01886-2B9D-4713-8DC6-F9C05F4961E2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93" authorId="0" shapeId="0" xr:uid="{9A710561-9430-466F-90DB-9BEEF71CFF0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nok ikke med da de ikke har dansk produktion mere</t>
        </r>
      </text>
    </comment>
    <comment ref="GO94" authorId="3" shapeId="0" xr:uid="{00000000-0006-0000-0000-00006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97" authorId="1" shapeId="0" xr:uid="{6D607B4C-4A34-460B-B983-0C1D98DE911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Vi bruger Eltronic Group i Hvem er Hvem </t>
        </r>
      </text>
    </comment>
    <comment ref="AA102" authorId="6" shapeId="0" xr:uid="{D4E2D270-2F35-42EB-A30E-5929CD16E989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
</t>
        </r>
      </text>
    </comment>
    <comment ref="AB102" authorId="7" shapeId="0" xr:uid="{B452A810-C62F-4EAF-A378-D320CBD4B41B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Ingen omsætning for 2021
</t>
        </r>
      </text>
    </comment>
    <comment ref="BE102" authorId="3" shapeId="0" xr:uid="{6DFED62B-396C-49A1-B473-EA508775CCB8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Primær drift + personaleomkostninger</t>
        </r>
      </text>
    </comment>
    <comment ref="BF102" authorId="3" shapeId="0" xr:uid="{00000000-0006-0000-0000-00006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Primær drift + personaleomkostninger</t>
        </r>
      </text>
    </comment>
    <comment ref="BG102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H102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I102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BJ102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Resultat af primær drift + personaleomkostninger</t>
        </r>
      </text>
    </comment>
    <comment ref="A114" authorId="6" shapeId="0" xr:uid="{308AF238-08DD-488A-B074-61CEA3379768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Tidl. Bjerringbro Fornikling A/S</t>
        </r>
      </text>
    </comment>
    <comment ref="A116" authorId="0" shapeId="0" xr:uid="{175DF7CF-F08A-4CF0-B22F-0DF534EF2A1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Her udskilt en masse aktiviteter i 2021, men ser ud til de stadig er overfaldebehandler - Er lagt sammen med Dancoat</t>
        </r>
      </text>
    </comment>
    <comment ref="N120" authorId="2" shapeId="0" xr:uid="{A4B9A08A-CABB-4C84-BED2-611588559DA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10 måneder</t>
        </r>
      </text>
    </comment>
    <comment ref="AA120" authorId="4" shapeId="0" xr:uid="{7AB84846-7B02-433B-B780-8EEEF576D02C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For 9 måneder
</t>
        </r>
      </text>
    </comment>
    <comment ref="A129" authorId="6" shapeId="0" xr:uid="{58C2CEAA-364F-4694-943A-DEED62A9A3E5}">
      <text>
        <r>
          <rPr>
            <b/>
            <sz val="9"/>
            <color indexed="81"/>
            <rFont val="Tahoma"/>
            <family val="2"/>
          </rPr>
          <t>Emilie Karen Post Madsen: OBS. Ændret navn fra Balyfa A/S til Hagens Balyfa A/S. Er blevet opkøbt af Hagens A/S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29" authorId="6" shapeId="0" xr:uid="{867C2290-58FF-4399-A893-DAABBB0A615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 ny regnskabsperiode grundet opkøb</t>
        </r>
      </text>
    </comment>
    <comment ref="GH137" authorId="2" shapeId="0" xr:uid="{9FED0F1F-2172-4944-AF34-0DBBC54F633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G139" authorId="2" shapeId="0" xr:uid="{F87AC141-6A20-409E-B8CB-B1621FB1269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139" authorId="2" shapeId="0" xr:uid="{BB00B4F4-EC7F-4AED-83BB-D046AA90313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C144" authorId="0" shapeId="0" xr:uid="{B335D8D2-0BAE-4CCA-B391-2201F715FAB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BD144" authorId="1" shapeId="0" xr:uid="{6AB39E8D-A445-4D09-8AFD-68D9E04867E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Bruttofortjeneste opgøres anderledes. Tidligere tal markeret med gul er ikke sammenlignelige </t>
        </r>
      </text>
    </comment>
    <comment ref="BK147" authorId="0" shapeId="0" xr:uid="{00000000-0006-0000-0000-000078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L147" authorId="0" shapeId="0" xr:uid="{00000000-0006-0000-0000-000079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
</t>
        </r>
      </text>
    </comment>
    <comment ref="BM147" authorId="0" shapeId="0" xr:uid="{00000000-0006-0000-0000-00007A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N147" authorId="0" shapeId="0" xr:uid="{00000000-0006-0000-0000-00007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BO147" authorId="0" shapeId="0" xr:uid="{00000000-0006-0000-0000-00007C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I156" authorId="6" shapeId="0" xr:uid="{9131C446-E240-4468-8E55-6B122A7B3C6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Dette regnskab gælder derfor for 15 måneder</t>
        </r>
      </text>
    </comment>
    <comment ref="GI161" authorId="2" shapeId="0" xr:uid="{DE828E7C-D591-4A92-AAF0-C05D0951CF3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J161" authorId="2" shapeId="0" xr:uid="{E006A4A7-9C55-408C-89E4-0CA2045EE44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H162" authorId="6" shapeId="0" xr:uid="{F0A8B6B6-D926-44D1-BACD-6B5DB449722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dette regnskab gælder derfor for 14 måneder</t>
        </r>
      </text>
    </comment>
    <comment ref="GG167" authorId="6" shapeId="0" xr:uid="{F93A18C8-847E-4AE9-8213-A3D229E2312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H167" authorId="6" shapeId="0" xr:uid="{B9F4E556-7848-4F72-81AA-5F1FF52BD86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 </t>
        </r>
      </text>
    </comment>
    <comment ref="AE169" authorId="9" shapeId="0" xr:uid="{84906EC2-6E37-4E88-A05F-DA5BF1B9C1CB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opgjort</t>
      </text>
    </comment>
    <comment ref="BH169" authorId="10" shapeId="0" xr:uid="{23207E86-5C5E-4A22-96D0-ECD3F3DEF96F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Nettoomsætning - vareforbrug</t>
        </r>
      </text>
    </comment>
    <comment ref="A174" authorId="0" shapeId="0" xr:uid="{CEA11451-49BA-4A27-BB34-607DD3FAA9D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Nissens i Hvem er Hvem</t>
        </r>
      </text>
    </comment>
    <comment ref="GU174" authorId="0" shapeId="0" xr:uid="{43AD214A-D429-4E80-BDD7-2AAF5B7A34D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navnet Nissens A/S</t>
        </r>
      </text>
    </comment>
    <comment ref="H179" authorId="6" shapeId="0" xr:uid="{6D75ECE2-27D9-47C4-89D8-0B9DC9FE0CE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Nyt regnskabsår - dette regnskab gælder kun for 9 måneder
</t>
        </r>
      </text>
    </comment>
    <comment ref="CZ180" authorId="6" shapeId="0" xr:uid="{162BF240-ACF5-47AD-9EF3-A1732E10737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Res. Før skat vises ikke - Årets resultat anvendes</t>
        </r>
      </text>
    </comment>
    <comment ref="DA180" authorId="6" shapeId="0" xr:uid="{D2E3B463-0BA8-44EE-907F-1927D11B570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Res. Før skat vises ikke - Årets resultat anvendes</t>
        </r>
      </text>
    </comment>
    <comment ref="DB180" authorId="6" shapeId="0" xr:uid="{50C55949-C33D-46DD-A993-4FE6E957704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Res. Før skat vises ikke - Årets resultat anvendes</t>
        </r>
      </text>
    </comment>
    <comment ref="DC180" authorId="6" shapeId="0" xr:uid="{52CC4E7A-C014-4A02-8551-113204A62A4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Resultat før skat vises stadig ikke. Årets resultat anvendes igen</t>
        </r>
      </text>
    </comment>
    <comment ref="DD180" authorId="1" shapeId="0" xr:uid="{A894B87E-9B2D-4003-AE8F-0A0FAD1BCCE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Resultat før skat fremgår ikke. Derfor anvendes årets resultat</t>
        </r>
      </text>
    </comment>
    <comment ref="AL182" authorId="3" shapeId="0" xr:uid="{00000000-0006-0000-0000-00008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M182" authorId="3" shapeId="0" xr:uid="{00000000-0006-0000-0000-00008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N182" authorId="3" shapeId="0" xr:uid="{00000000-0006-0000-0000-00008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O182" authorId="3" shapeId="0" xr:uid="{00000000-0006-0000-0000-00008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G185" authorId="2" shapeId="0" xr:uid="{E88980FC-D9BF-4BBB-A3D6-4E3283ADDBE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185" authorId="2" shapeId="0" xr:uid="{0A3192AB-752B-4C4E-B860-A61CC888F19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C187" authorId="0" shapeId="0" xr:uid="{F06F5D7E-54C0-44B5-977B-5A02F179D70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A190" authorId="0" shapeId="0" xr:uid="{00000000-0006-0000-0000-00008B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placeret blandt de store, men det er nok ikke den rette underbranche</t>
        </r>
      </text>
    </comment>
    <comment ref="A197" authorId="6" shapeId="0" xr:uid="{6BC93BE8-ECFB-4245-ACE6-75FD830FECD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Virksomheden har gennemført en grenspaltning og delt deres aktiviter ud på anden virksomheden. Derfor der er et stort fald i regnskabstallene - 2024</t>
        </r>
      </text>
    </comment>
    <comment ref="GG198" authorId="1" shapeId="0" xr:uid="{CFED59D2-7AA8-47AA-B5A1-28B0622A30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GH198" authorId="1" shapeId="0" xr:uid="{B5F21515-7A06-4070-ADDD-75552758A38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DD201" authorId="1" shapeId="0" xr:uid="{EC4CD7AA-3D42-49ED-BB6F-FC0D4BB12DF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opgivet. Samme som "Årets resultat"</t>
        </r>
      </text>
    </comment>
    <comment ref="C204" authorId="0" shapeId="0" xr:uid="{4E0973DF-1653-4DEC-8C9E-F32A087A8EE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Måske ikke underleverandør</t>
        </r>
      </text>
    </comment>
    <comment ref="A207" authorId="0" shapeId="0" xr:uid="{00000000-0006-0000-0000-000090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 744</t>
        </r>
      </text>
    </comment>
    <comment ref="AC207" authorId="7" shapeId="0" xr:uid="{4B9C5670-9ECB-40FF-8A12-2A5FB92D7740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Omregnet til DKK, kurs 744</t>
        </r>
      </text>
    </comment>
    <comment ref="AE207" authorId="2" shapeId="0" xr:uid="{8F3A4C17-0D63-4A01-BF09-AA3782E8AF9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Omregnet til DKK, kurs 744</t>
        </r>
      </text>
    </comment>
    <comment ref="AF207" authorId="3" shapeId="0" xr:uid="{00000000-0006-0000-0000-00009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Omregnet fra EUR til kurs 744</t>
        </r>
      </text>
    </comment>
    <comment ref="AG207" authorId="0" shapeId="0" xr:uid="{00000000-0006-0000-0000-000092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</t>
        </r>
      </text>
    </comment>
    <comment ref="GL210" authorId="3" shapeId="0" xr:uid="{00000000-0006-0000-0000-00009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M210" authorId="3" shapeId="0" xr:uid="{00000000-0006-0000-0000-00009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N210" authorId="3" shapeId="0" xr:uid="{00000000-0006-0000-0000-00009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O210" authorId="3" shapeId="0" xr:uid="{00000000-0006-0000-0000-00009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13" authorId="0" shapeId="0" xr:uid="{9E03BC3A-27D6-41E8-B1B1-8F9B614B207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Talt med direktør Anders Kold, som siger halvdelen af deres forretning er underleverandør. Hvorfor de passer fint i segmentet.
Fra regnskabsår 17 og tilbage er der ikke anvendt tal fra koncernregnskabet men derimod tal fra modervirksomhed</t>
        </r>
      </text>
    </comment>
    <comment ref="A214" authorId="0" shapeId="0" xr:uid="{8C922984-ADD8-4F24-9321-AABEA626C8A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Solgt til Treco</t>
        </r>
      </text>
    </comment>
    <comment ref="I214" authorId="6" shapeId="0" xr:uid="{33C9DB22-AF04-42AC-86A8-1D71FD80C9B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regnskabslukkeperiode. Dette regnskabs gælder for 1,5 år. hvilket er derfor at 2021 springes over</t>
        </r>
      </text>
    </comment>
    <comment ref="A215" authorId="6" shapeId="0" xr:uid="{0F616464-5BF6-4FBB-B1C8-E5A6EBB71E4B}">
      <text>
        <r>
          <rPr>
            <b/>
            <sz val="9"/>
            <color indexed="81"/>
            <rFont val="Tahoma"/>
            <family val="2"/>
          </rPr>
          <t>Emilie Karen Post Madsen: Koncern regnskabet er kommet under Metalcolour Group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16" authorId="6" shapeId="0" xr:uid="{256520ED-4E43-43FF-9FD1-6E0D66C60E94}">
      <text>
        <r>
          <rPr>
            <b/>
            <sz val="9"/>
            <color indexed="81"/>
            <rFont val="Tahoma"/>
            <family val="2"/>
          </rPr>
          <t>Emilie Karen Post Madsen: OBS 2021 regnskabet gælder kun for 6 måneder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16" authorId="6" shapeId="0" xr:uid="{60531FE4-195D-47D8-84DC-7608D28DE84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Gælder kun for 6 måneder</t>
        </r>
      </text>
    </comment>
    <comment ref="I217" authorId="4" shapeId="0" xr:uid="{A117808F-88A2-466A-A218-DBEF3B71A115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Gæder for 18 måneder
</t>
        </r>
      </text>
    </comment>
    <comment ref="AZ217" authorId="11" shapeId="0" xr:uid="{CE786F30-50B1-4B0F-85DA-913A82B9CD92}">
      <text>
        <r>
          <rPr>
            <b/>
            <sz val="9"/>
            <color indexed="81"/>
            <rFont val="Tahoma"/>
            <family val="2"/>
          </rPr>
          <t>Cecilie Sørensen:</t>
        </r>
        <r>
          <rPr>
            <sz val="9"/>
            <color indexed="81"/>
            <rFont val="Tahoma"/>
            <family val="2"/>
          </rPr>
          <t xml:space="preserve">
Kurs 7,46</t>
        </r>
      </text>
    </comment>
    <comment ref="BA217" authorId="4" shapeId="0" xr:uid="{534E2586-4815-4262-BBCB-67EE1F82E174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Kurs 7,45</t>
        </r>
      </text>
    </comment>
    <comment ref="DI218" authorId="3" shapeId="0" xr:uid="{00000000-0006-0000-0000-00009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tal fra tidligere årsrapport</t>
        </r>
      </text>
    </comment>
    <comment ref="DJ218" authorId="3" shapeId="0" xr:uid="{00000000-0006-0000-0000-00009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tal fra tidligere årsrapport</t>
        </r>
      </text>
    </comment>
    <comment ref="DK218" authorId="3" shapeId="0" xr:uid="{00000000-0006-0000-0000-0000A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OBS: tal fra tidligere årsrapport</t>
        </r>
      </text>
    </comment>
    <comment ref="BF220" authorId="3" shapeId="0" xr:uid="{590EA8CA-113C-4406-8F87-B2DD713F1F25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EBITDA + personaleomkostninger</t>
        </r>
      </text>
    </comment>
    <comment ref="BG220" authorId="0" shapeId="0" xr:uid="{AF8C7426-7819-4A7D-8F0B-140511F79BE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BH220" authorId="0" shapeId="0" xr:uid="{49A1C41C-B0FB-4FDD-9BFE-F677B30DEB7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BI220" authorId="0" shapeId="0" xr:uid="{DA44FBF3-6CA7-4AB0-82ED-63C9B0367A5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BJ220" authorId="0" shapeId="0" xr:uid="{4AF120DD-1AD1-4DE3-8DCF-C15226C783C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Beregnet: EBITDA + Personaleomkostninger</t>
        </r>
      </text>
    </comment>
    <comment ref="C223" authorId="0" shapeId="0" xr:uid="{B0A31086-D46F-41F1-8CE9-FCCCE509F19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GF224" authorId="6" shapeId="0" xr:uid="{DBD7DCE9-4E02-4567-A98E-6269250A3B1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Z225" authorId="6" shapeId="0" xr:uid="{EF0CE804-91AA-43B3-9543-1555263E230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Opgiver ikke</t>
        </r>
      </text>
    </comment>
    <comment ref="AJ226" authorId="3" shapeId="0" xr:uid="{00000000-0006-0000-0000-0000A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K226" authorId="3" shapeId="0" xr:uid="{00000000-0006-0000-0000-0000A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L226" authorId="3" shapeId="0" xr:uid="{00000000-0006-0000-0000-0000A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M226" authorId="3" shapeId="0" xr:uid="{00000000-0006-0000-0000-0000A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N226" authorId="3" shapeId="0" xr:uid="{00000000-0006-0000-0000-0000A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O226" authorId="3" shapeId="0" xr:uid="{00000000-0006-0000-0000-0000A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L227" authorId="2" shapeId="0" xr:uid="{B241B20F-3937-4802-B4FB-52033D5D533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Dækker 18 måneder. 
Periode: 01.07.2018 - 31.12.2019. </t>
        </r>
      </text>
    </comment>
    <comment ref="AC227" authorId="7" shapeId="0" xr:uid="{FE1B4662-F6FF-42E6-B9CF-A659B054224A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har ikke opgivet deres omsætning
</t>
        </r>
      </text>
    </comment>
    <comment ref="AD227" authorId="2" shapeId="0" xr:uid="{F5ADD2CE-93D3-4B0B-ADA4-69767992CCA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7,45</t>
        </r>
      </text>
    </comment>
    <comment ref="AE227" authorId="2" shapeId="0" xr:uid="{3E246639-E853-4979-B9C1-8EA875E4AF4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7,45</t>
        </r>
      </text>
    </comment>
    <comment ref="A229" authorId="0" shapeId="0" xr:uid="{00000000-0006-0000-0000-0000A7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Tal fra moderselskabet - ved egentligt ikke helt hvorfor</t>
        </r>
      </text>
    </comment>
    <comment ref="AY234" authorId="12" shapeId="0" xr:uid="{270D567D-6137-4668-9A64-0847C7B23D6D}">
      <text>
        <r>
          <rPr>
            <b/>
            <sz val="9"/>
            <color indexed="81"/>
            <rFont val="Tahoma"/>
            <family val="2"/>
          </rPr>
          <t>Sofie Sølvkær Andersen:</t>
        </r>
        <r>
          <rPr>
            <sz val="9"/>
            <color indexed="81"/>
            <rFont val="Tahoma"/>
            <family val="2"/>
          </rPr>
          <t xml:space="preserve">
Regnskabsperioden er ændert (8mdr)</t>
        </r>
      </text>
    </comment>
    <comment ref="I235" authorId="6" shapeId="0" xr:uid="{3E1D19E2-E16A-459E-80E4-9F0026C3803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 ny regnskabsperiode. Dette regnskab gælder for </t>
        </r>
      </text>
    </comment>
    <comment ref="I236" authorId="6" shapeId="0" xr:uid="{322C7FA3-429B-484C-B0E0-420F4774EC6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Strækker sig kun over 10 måneder</t>
        </r>
      </text>
    </comment>
    <comment ref="A237" authorId="6" shapeId="0" xr:uid="{4CAEBA58-05A4-4995-89F0-3CED95F1A955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Opdateres ikke da vi fremover skal anvende deres koncern tal</t>
        </r>
      </text>
    </comment>
    <comment ref="I237" authorId="6" shapeId="0" xr:uid="{2E703AF2-6003-4C5A-B8CD-DC797DBFAD7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lukkeperiode - dette regnskab gælder 18 måneder</t>
        </r>
      </text>
    </comment>
    <comment ref="GH237" authorId="3" shapeId="0" xr:uid="{00000000-0006-0000-0000-0000A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I237" authorId="3" shapeId="0" xr:uid="{00000000-0006-0000-0000-0000A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J237" authorId="3" shapeId="0" xr:uid="{00000000-0006-0000-0000-0000A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K237" authorId="3" shapeId="0" xr:uid="{00000000-0006-0000-0000-0000A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I238" authorId="6" shapeId="0" xr:uid="{DD909B95-DCA0-4592-A0D1-718F8A97D09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dette regnskab gælder for 18 måneder</t>
        </r>
      </text>
    </comment>
    <comment ref="GH240" authorId="2" shapeId="0" xr:uid="{383BB8A7-9627-49CC-94B4-D77D577115C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CD242" authorId="1" shapeId="0" xr:uid="{6FA4748D-D5D7-47C3-A8B0-D01B72DAD74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Bruttofortjeneste - distributions- og administrationsomkostninger</t>
        </r>
      </text>
    </comment>
    <comment ref="GC242" authorId="1" shapeId="0" xr:uid="{B153A2AB-3F06-4247-9EB4-01539D15C19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D242" authorId="1" shapeId="0" xr:uid="{A8ACF7E2-9243-4929-A811-F60E39E47E5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D245" authorId="2" shapeId="0" xr:uid="{8F1FA28D-CB59-4442-B811-502D4845ABC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E245" authorId="2" shapeId="0" xr:uid="{4F070619-8975-4388-A716-B4CED6786F3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H245" authorId="2" shapeId="0" xr:uid="{7FCBF125-0562-4B4F-B17D-775479CD5AA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C248" authorId="0" shapeId="0" xr:uid="{BD284B12-CF38-4DF9-8188-4E8E38FC436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L248" authorId="1" shapeId="0" xr:uid="{934602B4-2452-4C42-8EBF-07F89E92D18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Udregnget efter kurs 7,46</t>
        </r>
      </text>
    </comment>
    <comment ref="M248" authorId="2" shapeId="0" xr:uid="{6FDFD6B1-3205-4C37-93D9-27B644C671E7}">
      <text>
        <r>
          <rPr>
            <b/>
            <sz val="9"/>
            <color indexed="81"/>
            <rFont val="Tahoma"/>
            <family val="2"/>
          </rPr>
          <t xml:space="preserve">Alex Zacharias Mikkelsen:
</t>
        </r>
        <r>
          <rPr>
            <sz val="9"/>
            <color indexed="81"/>
            <rFont val="Tahoma"/>
            <family val="2"/>
          </rPr>
          <t>Regnskabet udgør kun 6 måneder</t>
        </r>
      </text>
    </comment>
    <comment ref="AD248" authorId="1" shapeId="0" xr:uid="{681E1F97-86E6-427C-A452-1F10982C566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EG250" authorId="13" shapeId="0" xr:uid="{24998D2E-4083-4670-871D-2FBF9B0D8E0D}">
      <text>
        <r>
          <rPr>
            <b/>
            <sz val="9"/>
            <color indexed="81"/>
            <rFont val="Tahoma"/>
            <family val="2"/>
          </rPr>
          <t>Kristina Lambrecht Ravnholt Hansen:</t>
        </r>
        <r>
          <rPr>
            <sz val="9"/>
            <color indexed="81"/>
            <rFont val="Tahoma"/>
            <family val="2"/>
          </rPr>
          <t xml:space="preserve">
Ændring af regnskabspraksis: Indregning af forslået udbytte er nu som en del af egenkapitalen. Udbyttet var tidligere indregnet som en gældsforpligtelse. Tallet er også ændret tilbage til 2012</t>
        </r>
      </text>
    </comment>
    <comment ref="M252" authorId="2" shapeId="0" xr:uid="{F905668E-2AF0-4C15-873C-EAD41DE76C3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01.07.2018 - 30.04.2019</t>
        </r>
      </text>
    </comment>
    <comment ref="BE252" authorId="1" shapeId="0" xr:uid="{21B589DC-092C-4499-A2FF-E22F273F118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Justeret i 2019/20 regnskabet fra ca. 3,5 mio. i 2018/19
Tror der har været en omlægning i regnskabet af en art. Vær opmærksom på dette, hvis de indgår i en analyse. </t>
        </r>
      </text>
    </comment>
    <comment ref="GH257" authorId="2" shapeId="0" xr:uid="{38F959CC-1E1F-4A4A-A7B4-05B67B92800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H258" authorId="2" shapeId="0" xr:uid="{C995A9F0-86CA-45A3-9E55-FED5C4747D5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C260" authorId="0" shapeId="0" xr:uid="{CDCDE896-820A-49F5-A20C-266AC10A252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J260" authorId="6" shapeId="0" xr:uid="{50EEE2EC-E53C-4AA3-AB13-7BFD77F5B93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dette regnskab gælder kun for 9 måneder</t>
        </r>
      </text>
    </comment>
    <comment ref="I270" authorId="4" shapeId="0" xr:uid="{0FA38CE3-F466-426E-A9BE-E1C4F4F6139B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Gælder 18 måneder
</t>
        </r>
      </text>
    </comment>
    <comment ref="A271" authorId="6" shapeId="0" xr:uid="{9A5AC00A-B3D1-447A-91FA-9A0D56E0B7FE}">
      <text>
        <r>
          <rPr>
            <b/>
            <sz val="9"/>
            <color indexed="81"/>
            <rFont val="Tahoma"/>
            <family val="2"/>
          </rPr>
          <t>Emilie Karen Post Madsen: Siftet navn fra RM Rich Müller A/S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71" authorId="1" shapeId="0" xr:uid="{CBB763D1-3A7F-4B63-B6D1-1DFC47DD481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Regnet ved kurs 7,45</t>
        </r>
      </text>
    </comment>
    <comment ref="L271" authorId="1" shapeId="0" xr:uid="{8C17AC5A-6E81-4270-A338-36564AB5DCF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Regnet ved kurs 7,45</t>
        </r>
      </text>
    </comment>
    <comment ref="Z271" authorId="6" shapeId="0" xr:uid="{98D26287-1EB9-489F-9B92-186D939091C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Omregnet fra EUR kurs</t>
        </r>
      </text>
    </comment>
    <comment ref="Y272" authorId="6" shapeId="0" xr:uid="{9883B9C9-A833-40B3-A21B-45D73570C462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AI272" authorId="2" shapeId="0" xr:uid="{C208352A-2C4B-4F83-9C17-79C15E56B8A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J272" authorId="2" shapeId="0" xr:uid="{37A7B906-402A-40EC-AF20-974907AD48B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G272" authorId="2" shapeId="0" xr:uid="{FDD9AC5E-581D-4C57-9079-2816F0CBDD8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272" authorId="2" shapeId="0" xr:uid="{A22A4F60-662A-423F-BE90-0C7F48CCAAF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Z286" authorId="6" shapeId="0" xr:uid="{96951750-5839-409A-89E9-8F28503FFB0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A286" authorId="4" shapeId="0" xr:uid="{3C286BBD-6758-4AF1-8992-57496C538631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287" authorId="4" shapeId="0" xr:uid="{2B20058C-D15F-47F9-8CD2-AC8381BC76C0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Under konkurs</t>
        </r>
      </text>
    </comment>
    <comment ref="GJ287" authorId="3" shapeId="0" xr:uid="{00000000-0006-0000-0000-0000C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L287" authorId="3" shapeId="0" xr:uid="{00000000-0006-0000-0000-0000C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M287" authorId="3" shapeId="0" xr:uid="{00000000-0006-0000-0000-0000C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H292" authorId="6" shapeId="0" xr:uid="{40ED9F71-80D9-4489-826C-5B459571DF7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Dette årsregnskab gælder derfor kun for 9 måneder</t>
        </r>
      </text>
    </comment>
    <comment ref="A295" authorId="0" shapeId="0" xr:uid="{D261CE3B-E566-4E5F-915E-886335BF3756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DFT og AAO Steel er samlet heri</t>
        </r>
      </text>
    </comment>
    <comment ref="A298" authorId="0" shapeId="0" xr:uid="{00000000-0006-0000-0000-0000CA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 744</t>
        </r>
      </text>
    </comment>
    <comment ref="K298" authorId="1" shapeId="0" xr:uid="{061C65D0-3CBE-4E05-9AE6-48BFCCCECF0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745</t>
        </r>
      </text>
    </comment>
    <comment ref="L298" authorId="1" shapeId="0" xr:uid="{A9EF75D2-AB46-42BE-A21E-90244C57960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745</t>
        </r>
      </text>
    </comment>
    <comment ref="AE298" authorId="2" shapeId="0" xr:uid="{5B67AC33-A861-4566-81A7-7B0F72CEFC0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Kurs 744</t>
        </r>
      </text>
    </comment>
    <comment ref="AF298" authorId="3" shapeId="0" xr:uid="{00000000-0006-0000-0000-0000C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Omregnet fra EUR til kurs 744</t>
        </r>
      </text>
    </comment>
    <comment ref="AG298" authorId="0" shapeId="0" xr:uid="{00000000-0006-0000-0000-0000CC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Omregnet fra EURO 744</t>
        </r>
      </text>
    </comment>
    <comment ref="C299" authorId="0" shapeId="0" xr:uid="{D19B6F5A-68C5-44B5-82DE-DC95D0042E9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Heh bobler</t>
        </r>
      </text>
    </comment>
    <comment ref="AB300" authorId="6" shapeId="0" xr:uid="{32A0E293-7C41-47CD-B7A5-B84D7DEA549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</t>
        </r>
      </text>
    </comment>
    <comment ref="M307" authorId="2" shapeId="0" xr:uid="{5980B3F8-2157-44F4-8544-30D3F498D8F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Ny regnskabsperiode (01.01.2018-31.12.2018)</t>
        </r>
      </text>
    </comment>
    <comment ref="DM314" authorId="0" shapeId="0" xr:uid="{6434CF07-4604-48D0-82F7-D25836E5FB3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= Årets resultat, da det kun er det som er opgivet</t>
        </r>
      </text>
    </comment>
    <comment ref="DN314" authorId="0" shapeId="0" xr:uid="{2788185E-E7E4-4F82-9EA5-7F87D918CFB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= Årets resultat, da det kun er det som er opgivet</t>
        </r>
      </text>
    </comment>
    <comment ref="DO314" authorId="0" shapeId="0" xr:uid="{7391B228-C7D2-46C0-8176-B0438906038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= Årets resultat, da det kun er det som er opgivet</t>
        </r>
      </text>
    </comment>
    <comment ref="A315" authorId="4" shapeId="0" xr:uid="{3ACCCA77-446A-4141-916D-239F8519A589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Skal ikke med i Hvem er Hvem</t>
        </r>
      </text>
    </comment>
    <comment ref="GO316" authorId="3" shapeId="0" xr:uid="{00000000-0006-0000-0000-0000D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K317" authorId="1" shapeId="0" xr:uid="{5884BDBC-F930-4D2B-B0CA-AEB08AF9DAB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Omregnet ved kurs 7,45</t>
        </r>
      </text>
    </comment>
    <comment ref="A318" authorId="6" shapeId="0" xr:uid="{6EFB5BA5-A041-4E78-B77C-16F79D4E741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Skiftet navn fra "Vestjysk Industrilakering A/S. Skjern" til VILAK.DK-Skjern A/S
</t>
        </r>
      </text>
    </comment>
    <comment ref="AL322" authorId="3" shapeId="0" xr:uid="{791A9E82-7AEE-4195-BE43-DF47166BC301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M322" authorId="3" shapeId="0" xr:uid="{D226D7B0-9049-4503-9D42-D371C623A341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N322" authorId="3" shapeId="0" xr:uid="{AB1518BA-6776-4EF3-9B56-00CCA4147CDF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O322" authorId="3" shapeId="0" xr:uid="{00000000-0006-0000-0000-0000D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N322" authorId="3" shapeId="0" xr:uid="{5123D0C4-448F-4D3B-8487-F9DE42038F79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
</t>
        </r>
      </text>
    </comment>
    <comment ref="GO322" authorId="3" shapeId="0" xr:uid="{00000000-0006-0000-0000-0000D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
</t>
        </r>
      </text>
    </comment>
    <comment ref="AA323" authorId="6" shapeId="0" xr:uid="{13E7DDDB-660D-403C-8505-C668ACEE33B9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Udregnet ved kurs 6,85</t>
        </r>
      </text>
    </comment>
    <comment ref="AC323" authorId="1" shapeId="0" xr:uid="{B8A079BF-03AC-4EA9-8310-7F2A5A542B1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Kurs 625</t>
        </r>
      </text>
    </comment>
    <comment ref="AE323" authorId="2" shapeId="0" xr:uid="{0EA0C5B2-104A-464C-B87F-1B865AC7E07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Dollars. Kurs 6,6 (Ganget)</t>
        </r>
      </text>
    </comment>
    <comment ref="K325" authorId="1" shapeId="0" xr:uid="{94DF29D7-549C-4299-9FE7-0DAEFCA722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Udkommet med regnskab 01.07.2020 - 30.09.2020 (3 mdr.)
Er efter aftale med Anders ikke indtastet </t>
        </r>
      </text>
    </comment>
    <comment ref="K326" authorId="1" shapeId="0" xr:uid="{195701E4-122F-4D55-8C3F-7A696B6A113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Udkommet med regnskab 01.07.2020 - 30.09.2020 (3 mdr.)
Er efter aftale med Anders ikke indtastet </t>
        </r>
      </text>
    </comment>
  </commentList>
</comments>
</file>

<file path=xl/sharedStrings.xml><?xml version="1.0" encoding="utf-8"?>
<sst xmlns="http://schemas.openxmlformats.org/spreadsheetml/2006/main" count="5005" uniqueCount="954">
  <si>
    <t>Virksomhedsnavn (Alle tal bortset fra antal ansatte er opgjort i mio. kr.)</t>
  </si>
  <si>
    <t>CVR</t>
  </si>
  <si>
    <t>Branchekode</t>
  </si>
  <si>
    <t xml:space="preserve">Regnskab udsendt </t>
  </si>
  <si>
    <t>Luk 2017</t>
  </si>
  <si>
    <t>Luk 2016</t>
  </si>
  <si>
    <t xml:space="preserve">2015 - Bruttoresultat </t>
  </si>
  <si>
    <t xml:space="preserve">Noter </t>
  </si>
  <si>
    <t>By</t>
  </si>
  <si>
    <t>Region</t>
  </si>
  <si>
    <t>En del af Hvem er Hvem</t>
  </si>
  <si>
    <t>Noter ifb. Hvem er Hvem</t>
  </si>
  <si>
    <t>Egenkapitalforrentning 2017</t>
  </si>
  <si>
    <t>Egenkapitalforrentning 2016</t>
  </si>
  <si>
    <t>Egenkapitalforrentning 2015</t>
  </si>
  <si>
    <t>Egenkapitalforrentning 2014</t>
  </si>
  <si>
    <t>Egenkapitalforrentning 2013</t>
  </si>
  <si>
    <t>Egenkapitalforrentning 2012</t>
  </si>
  <si>
    <t>Egenkapitalforrentning 2011</t>
  </si>
  <si>
    <t>Egenkapitalforrentning 2010</t>
  </si>
  <si>
    <t>Egenkapitalforrentning 2009</t>
  </si>
  <si>
    <t>Afkastningsgrad 2017</t>
  </si>
  <si>
    <t>Afkastningsgrad 2016</t>
  </si>
  <si>
    <t>Afkastningsgrad 2015</t>
  </si>
  <si>
    <t>Afkastningsgrad 2014</t>
  </si>
  <si>
    <t>Afkastningsgrad 2013</t>
  </si>
  <si>
    <t>Afkastningsgrad 2012</t>
  </si>
  <si>
    <t>Afkastningsgrad 2011</t>
  </si>
  <si>
    <t>Afkastningsgrad 2010</t>
  </si>
  <si>
    <t>Afkastningsgrad 2009</t>
  </si>
  <si>
    <t>Soliditetsgrad 2017</t>
  </si>
  <si>
    <t>Soliditetsgrad 2016</t>
  </si>
  <si>
    <t>Soliditetsgrad 2015</t>
  </si>
  <si>
    <t>Soliditetsgrad 2014</t>
  </si>
  <si>
    <t>Soliditetsgrad 2013</t>
  </si>
  <si>
    <t>Soliditetsgrad 2012</t>
  </si>
  <si>
    <t>Soliditetsgrad 2011</t>
  </si>
  <si>
    <t>Soliditetsgrad 2010</t>
  </si>
  <si>
    <t>Soliditetsgrad 2009</t>
  </si>
  <si>
    <t>Soliditetsgrad 2008</t>
  </si>
  <si>
    <t>Overskudsgrad 2017</t>
  </si>
  <si>
    <t>Overskudsgrad 2016</t>
  </si>
  <si>
    <t>Overskudsgrad 2015</t>
  </si>
  <si>
    <t>Overskudsgrad 2014</t>
  </si>
  <si>
    <t>Overskudsgrad 2013</t>
  </si>
  <si>
    <t>Overskudsgrad 2012</t>
  </si>
  <si>
    <t>Overskudsgrad 2011</t>
  </si>
  <si>
    <t>Overskudsgrad 2010</t>
  </si>
  <si>
    <t>Overskudsgrad 2009</t>
  </si>
  <si>
    <t>Overskudsgrad 2008</t>
  </si>
  <si>
    <t>Omsætning pr. medarbejder 2017</t>
  </si>
  <si>
    <t>Omsætning pr. medarbejder 2016</t>
  </si>
  <si>
    <t>Omsætning pr. medarbejder 2015</t>
  </si>
  <si>
    <t>Omsætning pr. medarbejder 2014</t>
  </si>
  <si>
    <t>Omsætning pr. medarbejder 2013</t>
  </si>
  <si>
    <t>Omsætning pr. medarbejder 2012</t>
  </si>
  <si>
    <t>Omsætning pr. medarbejder 2011</t>
  </si>
  <si>
    <t>Omsætning pr. medarbejder 2010</t>
  </si>
  <si>
    <t>Omsætning pr. medarbejder 2009</t>
  </si>
  <si>
    <t>Omsætning pr. medarbejder 2008</t>
  </si>
  <si>
    <t>Resultat før skat pr. medarbejder 2017</t>
  </si>
  <si>
    <t>Resultat før skat pr. medarbejder 2016</t>
  </si>
  <si>
    <t>Resultat før skat pr. medarbejder 2015</t>
  </si>
  <si>
    <t>Resultat før skat pr. medarbejder 2014</t>
  </si>
  <si>
    <t>Resultat før skat pr. medarbejder 2013</t>
  </si>
  <si>
    <t>Resultat før skat pr. medarbejder 2012</t>
  </si>
  <si>
    <t>Resultat før skat pr. medarbejder 2011</t>
  </si>
  <si>
    <t>Resultat før skat pr. medarbejder 2010</t>
  </si>
  <si>
    <t>Resultat før skat pr. medarbejder 2009</t>
  </si>
  <si>
    <t>Resultat før skat pr. medarbejder 2008</t>
  </si>
  <si>
    <t>30.06</t>
  </si>
  <si>
    <t>Slagelse</t>
  </si>
  <si>
    <t>Sjælland</t>
  </si>
  <si>
    <t>x</t>
  </si>
  <si>
    <t>31.12</t>
  </si>
  <si>
    <t>Skovlunde</t>
  </si>
  <si>
    <t>Hovedstaden</t>
  </si>
  <si>
    <t>Svendborg</t>
  </si>
  <si>
    <t>Syddanmark</t>
  </si>
  <si>
    <t>3N Lakering A/S</t>
  </si>
  <si>
    <t>Overfladebehandlere (Lakering)</t>
  </si>
  <si>
    <t xml:space="preserve">Thisted </t>
  </si>
  <si>
    <t>Nordjylland</t>
  </si>
  <si>
    <t>Underleverandører</t>
  </si>
  <si>
    <t>30.09</t>
  </si>
  <si>
    <t>Vojens</t>
  </si>
  <si>
    <t>A.E. Stålmontage A/S</t>
  </si>
  <si>
    <t>Metalkonstruktion</t>
  </si>
  <si>
    <t xml:space="preserve">Støvring </t>
  </si>
  <si>
    <t>A/S Cimbria</t>
  </si>
  <si>
    <t>Thisted</t>
  </si>
  <si>
    <t>A/S Hai Horsens</t>
  </si>
  <si>
    <t>Overfladebehandlere (dyppere)</t>
  </si>
  <si>
    <t>Horsens</t>
  </si>
  <si>
    <t>Midtjylland</t>
  </si>
  <si>
    <t>A/S Jydsk Aluminium Industri</t>
  </si>
  <si>
    <t>Metalstøberier</t>
  </si>
  <si>
    <t>Herning</t>
  </si>
  <si>
    <t>31.08</t>
  </si>
  <si>
    <t>Kvistgård</t>
  </si>
  <si>
    <t>Glostrup</t>
  </si>
  <si>
    <t>A/S Stantræk</t>
  </si>
  <si>
    <t>Lystrup</t>
  </si>
  <si>
    <t>A/S Tasso Odense</t>
  </si>
  <si>
    <t>Jernstøberier</t>
  </si>
  <si>
    <t>30.04</t>
  </si>
  <si>
    <t>Odense C</t>
  </si>
  <si>
    <t>ABB A/S</t>
  </si>
  <si>
    <t>Automationshuse</t>
  </si>
  <si>
    <t>Ribe</t>
  </si>
  <si>
    <t>Skanderborg</t>
  </si>
  <si>
    <t>Alfa Laval Danmark</t>
  </si>
  <si>
    <t>Proforma tal</t>
  </si>
  <si>
    <t>Alsform Værktøjsfabrik ApS</t>
  </si>
  <si>
    <t>Augustenborg</t>
  </si>
  <si>
    <t>Alusteel A/S</t>
  </si>
  <si>
    <t>Kværndrup</t>
  </si>
  <si>
    <t>Aluwind A/S</t>
  </si>
  <si>
    <t>Ringe</t>
  </si>
  <si>
    <t>31.03</t>
  </si>
  <si>
    <t>Armacoat A/S</t>
  </si>
  <si>
    <t>31.10</t>
  </si>
  <si>
    <t xml:space="preserve">Grindsted </t>
  </si>
  <si>
    <t xml:space="preserve">Værfter </t>
  </si>
  <si>
    <t>AVK Holding A/S</t>
  </si>
  <si>
    <t>Galten</t>
  </si>
  <si>
    <t>I magasinet kaldet AVK-Gruppen</t>
  </si>
  <si>
    <t>Brøndby</t>
  </si>
  <si>
    <t>Esbjerg Ø</t>
  </si>
  <si>
    <t>Fjederproducenter</t>
  </si>
  <si>
    <t>Beumer Group A/S</t>
  </si>
  <si>
    <t>Aarhus N</t>
  </si>
  <si>
    <t>Bila A/S</t>
  </si>
  <si>
    <t>Nykøbing M</t>
  </si>
  <si>
    <t>BJ-Gear A/S</t>
  </si>
  <si>
    <t>Tandhjul</t>
  </si>
  <si>
    <t>Aalborg Øst</t>
  </si>
  <si>
    <t>Robotvirksomheder</t>
  </si>
  <si>
    <t>Odense SØ</t>
  </si>
  <si>
    <t>Bobach Stålentreprise A/S</t>
  </si>
  <si>
    <t>Bodycote Varmebehandling A/S</t>
  </si>
  <si>
    <t>Ejby</t>
  </si>
  <si>
    <t>Uldum</t>
  </si>
  <si>
    <t>Bonnet Maskinfabrik A/S</t>
  </si>
  <si>
    <t>Lemvig</t>
  </si>
  <si>
    <t>Teknikleverandører</t>
  </si>
  <si>
    <t>Hvidovre</t>
  </si>
  <si>
    <t>Silkeborg</t>
  </si>
  <si>
    <t>Varde</t>
  </si>
  <si>
    <t>Brimas A/S</t>
  </si>
  <si>
    <t>Lunderskov</t>
  </si>
  <si>
    <t>Greve</t>
  </si>
  <si>
    <t>Baader Poultry A/S</t>
  </si>
  <si>
    <t>Trige</t>
  </si>
  <si>
    <t xml:space="preserve">Næstved </t>
  </si>
  <si>
    <t>Cabinplant A/S</t>
  </si>
  <si>
    <t>Haarby</t>
  </si>
  <si>
    <t>Hasselager</t>
  </si>
  <si>
    <t>Odense SV</t>
  </si>
  <si>
    <t>CFT Tandhjulsfabrik A/S</t>
  </si>
  <si>
    <t>Veksø Sjælland</t>
  </si>
  <si>
    <t>Chem-Tec Plating A/S</t>
  </si>
  <si>
    <t>CSK Stålindustri A/S</t>
  </si>
  <si>
    <t>Cubic - Modulsystem A/S</t>
  </si>
  <si>
    <t>Brønderslev</t>
  </si>
  <si>
    <t>Damcos A/S</t>
  </si>
  <si>
    <t>Dancoat A/S</t>
  </si>
  <si>
    <t>Gram</t>
  </si>
  <si>
    <t>Them</t>
  </si>
  <si>
    <t>Danfoss A/S</t>
  </si>
  <si>
    <t>Nordborg</t>
  </si>
  <si>
    <t>Skagen</t>
  </si>
  <si>
    <t>Danpres A/S</t>
  </si>
  <si>
    <t>Låsby</t>
  </si>
  <si>
    <t>Dansk Anodiserings Industri A/S</t>
  </si>
  <si>
    <t>Dansk Skalform Holding A/S</t>
  </si>
  <si>
    <t>Aars</t>
  </si>
  <si>
    <t>Dinex A/S</t>
  </si>
  <si>
    <t>Middelfart</t>
  </si>
  <si>
    <t>DISA Industries A/S</t>
  </si>
  <si>
    <t>Taastrup</t>
  </si>
  <si>
    <t xml:space="preserve">Fredericia </t>
  </si>
  <si>
    <t>Brande</t>
  </si>
  <si>
    <t>Hobro</t>
  </si>
  <si>
    <t>I magsinet portrætteres hele DS Gruppen</t>
  </si>
  <si>
    <t>DS Stålprofil A/S (DS Gruppen)</t>
  </si>
  <si>
    <t>ECM Industries A/S</t>
  </si>
  <si>
    <t>Egtved</t>
  </si>
  <si>
    <t>Løsning</t>
  </si>
  <si>
    <t>Eltronic A/S</t>
  </si>
  <si>
    <t>Hedensted</t>
  </si>
  <si>
    <t>ES Stålindustri ApS</t>
  </si>
  <si>
    <t>Vildbjerg</t>
  </si>
  <si>
    <t>Esbjerg</t>
  </si>
  <si>
    <t>Exhausto A/S</t>
  </si>
  <si>
    <t>Langeskov</t>
  </si>
  <si>
    <t>Fayard A/S</t>
  </si>
  <si>
    <t>Munkebo</t>
  </si>
  <si>
    <t>Skjern</t>
  </si>
  <si>
    <t>FLSmidth &amp; Co. A/S</t>
  </si>
  <si>
    <t>Valby</t>
  </si>
  <si>
    <t>Frederiksberg Fjederfabrik A/S</t>
  </si>
  <si>
    <t>Rødovre</t>
  </si>
  <si>
    <t>Frese Metal- og Stålstøberi A/S</t>
  </si>
  <si>
    <t>Faaborg</t>
  </si>
  <si>
    <t>GEA Process Engineering A/S</t>
  </si>
  <si>
    <t>Søborg</t>
  </si>
  <si>
    <t>Odense S</t>
  </si>
  <si>
    <t>Lem St</t>
  </si>
  <si>
    <t>Glunz &amp; Jensen Holding A/S</t>
  </si>
  <si>
    <t>31.05</t>
  </si>
  <si>
    <t>Ringsted</t>
  </si>
  <si>
    <t>Gram Equipment A/S</t>
  </si>
  <si>
    <t>Kolding</t>
  </si>
  <si>
    <t>Granly Steel A/S</t>
  </si>
  <si>
    <t>I Hvem er Hvem portrætteres hele Granly Gruppen</t>
  </si>
  <si>
    <t>Grenaa</t>
  </si>
  <si>
    <t>Grundfos A/S</t>
  </si>
  <si>
    <t>Bjerringbro</t>
  </si>
  <si>
    <t>Grædstrup Stål A/S</t>
  </si>
  <si>
    <t>Brædstrup</t>
  </si>
  <si>
    <t>Haco A/S</t>
  </si>
  <si>
    <t>Barrit</t>
  </si>
  <si>
    <t xml:space="preserve"> Støvring </t>
  </si>
  <si>
    <t xml:space="preserve">Nørre Alslev </t>
  </si>
  <si>
    <t>Hero Gears A/S</t>
  </si>
  <si>
    <t>HMF Group A/S</t>
  </si>
  <si>
    <t>Hosta Industries A/S</t>
  </si>
  <si>
    <t>Hjallerup</t>
  </si>
  <si>
    <t>HSM industri A/S</t>
  </si>
  <si>
    <t>Hvide Sande Skibs- og Baadebyggeri A/S</t>
  </si>
  <si>
    <t>Hvide Sande</t>
  </si>
  <si>
    <t>Hydrema Holding ApS</t>
  </si>
  <si>
    <t>Støvring</t>
  </si>
  <si>
    <t>Hydro Extrusion Denmark A/S</t>
  </si>
  <si>
    <t>Tønder</t>
  </si>
  <si>
    <t>Hydro Precision Tubing Tønder A/S</t>
  </si>
  <si>
    <t>Haarslev Group Holding A/S</t>
  </si>
  <si>
    <t xml:space="preserve">Søndersø </t>
  </si>
  <si>
    <t>Ib Andresen Industri A/S</t>
  </si>
  <si>
    <t>Indulak A/S</t>
  </si>
  <si>
    <t>IQ Metal A/S</t>
  </si>
  <si>
    <t>J. Langkjær Stålbyg A/S</t>
  </si>
  <si>
    <t>JAI Overfladebehandling A/S</t>
  </si>
  <si>
    <t>Jakob Albertsen Komposit A/S</t>
  </si>
  <si>
    <t>Jensen Metal A/S</t>
  </si>
  <si>
    <t>JF Tenura ApS (Jensen-Group)</t>
  </si>
  <si>
    <t>Rønne</t>
  </si>
  <si>
    <t>Johnson Controls Denmark ApS</t>
  </si>
  <si>
    <t>Højbjerg</t>
  </si>
  <si>
    <t>Jorgensen Engineering A/S</t>
  </si>
  <si>
    <t>MODERSELSKAB /uden Bruel International (som siden er gået konkurs)</t>
  </si>
  <si>
    <t>Vejle</t>
  </si>
  <si>
    <t>K. Nissen International A/S</t>
  </si>
  <si>
    <t>Spjald</t>
  </si>
  <si>
    <t>Nykøbing F</t>
  </si>
  <si>
    <t>Kvisgaards Maskinfabrik A/S</t>
  </si>
  <si>
    <t>Sunds</t>
  </si>
  <si>
    <t>Kaas Staalbyg A/S</t>
  </si>
  <si>
    <t>Pandrup</t>
  </si>
  <si>
    <t>Lambæks Fjederfabrik A/S</t>
  </si>
  <si>
    <t>Landia A/S</t>
  </si>
  <si>
    <t>Herlev</t>
  </si>
  <si>
    <t>Lesjöfors A/S</t>
  </si>
  <si>
    <t xml:space="preserve"> Brøndby</t>
  </si>
  <si>
    <t>LINAK A/S</t>
  </si>
  <si>
    <t>Lindab A/S</t>
  </si>
  <si>
    <t>Haderslev</t>
  </si>
  <si>
    <t>LPM Production A/S</t>
  </si>
  <si>
    <t>Ølgod</t>
  </si>
  <si>
    <t>L-Tek Holding ApS</t>
  </si>
  <si>
    <t>Allingåbro</t>
  </si>
  <si>
    <t>Marel A/S</t>
  </si>
  <si>
    <t>Århus N</t>
  </si>
  <si>
    <t>Maskinfabrikken Silkeborg Spåntagning A/S</t>
  </si>
  <si>
    <t>Aalborg</t>
  </si>
  <si>
    <t>MC Uldall Maskinfabrik A/S</t>
  </si>
  <si>
    <t>Mekoprint A/S</t>
  </si>
  <si>
    <t>Metalcolour A/S</t>
  </si>
  <si>
    <t>Micro Matic A/S</t>
  </si>
  <si>
    <t>Midtjydsk Fornikling &amp; Forchromning A/S</t>
  </si>
  <si>
    <t xml:space="preserve">Herning </t>
  </si>
  <si>
    <t>MillPart A/S</t>
  </si>
  <si>
    <t>Mobile Industrial Robots ApS (MiR)</t>
  </si>
  <si>
    <t>Muehlhan A/S</t>
  </si>
  <si>
    <t>Multicut A/S</t>
  </si>
  <si>
    <t>Spøttrup</t>
  </si>
  <si>
    <t>Niebuhr Gears A/S</t>
  </si>
  <si>
    <t xml:space="preserve">Ikast </t>
  </si>
  <si>
    <t>NLMK DanSteel A/S</t>
  </si>
  <si>
    <t>Frederiksværk</t>
  </si>
  <si>
    <t>Odense N</t>
  </si>
  <si>
    <t>Nordmark Maskinfabrik A/S</t>
  </si>
  <si>
    <t>Sæby</t>
  </si>
  <si>
    <t>Holstebro</t>
  </si>
  <si>
    <t>On Robot ApS</t>
  </si>
  <si>
    <t>Orskov Yard A/S</t>
  </si>
  <si>
    <t>Frederikshavn</t>
  </si>
  <si>
    <t>Roskilde</t>
  </si>
  <si>
    <t>Poul Johansen Maskiner A/S</t>
  </si>
  <si>
    <t xml:space="preserve">Fårevejle </t>
  </si>
  <si>
    <t>Prodan A/S</t>
  </si>
  <si>
    <t>Randers SV</t>
  </si>
  <si>
    <t>Randers SØ</t>
  </si>
  <si>
    <t>Otterup</t>
  </si>
  <si>
    <t>Arden</t>
  </si>
  <si>
    <t>Ballerup</t>
  </si>
  <si>
    <t>Vejen</t>
  </si>
  <si>
    <t>Sabro A/S</t>
  </si>
  <si>
    <t xml:space="preserve">Hornslet </t>
  </si>
  <si>
    <t>Viborg</t>
  </si>
  <si>
    <t>Semco Maritime A/S</t>
  </si>
  <si>
    <t>Silhorko-Eurowater A/S</t>
  </si>
  <si>
    <t>Sjølund A/S</t>
  </si>
  <si>
    <t>Sjølund</t>
  </si>
  <si>
    <t>Sjørring Maskinfabrik A/S</t>
  </si>
  <si>
    <t>Skagen Jernstøberi A/S</t>
  </si>
  <si>
    <t>Ålbæk</t>
  </si>
  <si>
    <t>Skako A/S</t>
  </si>
  <si>
    <t>Spx Flow Technology Danmark A/S</t>
  </si>
  <si>
    <t>Fjerritslev</t>
  </si>
  <si>
    <t>Svendborg Brakes ApS</t>
  </si>
  <si>
    <t>Vejstrup</t>
  </si>
  <si>
    <t>Systemair A/S</t>
  </si>
  <si>
    <t>Topcoat A/S</t>
  </si>
  <si>
    <t>Tora A/S</t>
  </si>
  <si>
    <t>Treco A/S</t>
  </si>
  <si>
    <t>Aalestrup</t>
  </si>
  <si>
    <t>Tresu A/S</t>
  </si>
  <si>
    <t>Bjert</t>
  </si>
  <si>
    <t>Uldalls Jernstøberi A/S</t>
  </si>
  <si>
    <t>Union Engineering A/S</t>
  </si>
  <si>
    <t>V. Guldmann A/S</t>
  </si>
  <si>
    <t>Vald. Birn A/S (Moderselskab)</t>
  </si>
  <si>
    <t>Rødekro</t>
  </si>
  <si>
    <t>Vestas Wind Systems A/S</t>
  </si>
  <si>
    <t>Villiam Petersen Tandhjulsfabriken Horsens A/S</t>
  </si>
  <si>
    <t>VOLA Holding A/S</t>
  </si>
  <si>
    <t>Welcon A/S</t>
  </si>
  <si>
    <t>Give</t>
  </si>
  <si>
    <t>Welltec A/S</t>
  </si>
  <si>
    <t>Allerød</t>
  </si>
  <si>
    <t>Ålsrode Smede- og Maskinfabrik A/S</t>
  </si>
  <si>
    <t>Aasted ApS</t>
  </si>
  <si>
    <t>Farum</t>
  </si>
  <si>
    <t>OBS PÅ OM NOTER ER KORREKTE</t>
  </si>
  <si>
    <t>OBS PÅ OM ER KORREKT</t>
  </si>
  <si>
    <t>↑ Tabel går hertil</t>
  </si>
  <si>
    <t>I alt</t>
  </si>
  <si>
    <t>Nominel forskel</t>
  </si>
  <si>
    <t>Vækst</t>
  </si>
  <si>
    <t>Nøgletalsgennemsnit</t>
  </si>
  <si>
    <t>Tabeller</t>
  </si>
  <si>
    <t>Driftsresultat</t>
  </si>
  <si>
    <t>Egenkapital</t>
  </si>
  <si>
    <t>Res. pr, medarb.</t>
  </si>
  <si>
    <t>Antal stigning</t>
  </si>
  <si>
    <t>Antal fald</t>
  </si>
  <si>
    <t>Ingen ændring</t>
  </si>
  <si>
    <t>Antal gyldige</t>
  </si>
  <si>
    <t>Antal ugyldige</t>
  </si>
  <si>
    <t>Procent</t>
  </si>
  <si>
    <t>Ændring nominel</t>
  </si>
  <si>
    <t>-</t>
  </si>
  <si>
    <t>Ændring procent</t>
  </si>
  <si>
    <t>Overskud/underskud</t>
  </si>
  <si>
    <t>Antal overskud</t>
  </si>
  <si>
    <t>Antal underskud</t>
  </si>
  <si>
    <t>Andel med overskud</t>
  </si>
  <si>
    <t>SKIOLD A/S</t>
  </si>
  <si>
    <t>Maskin- eller metalvareproducenter</t>
  </si>
  <si>
    <t>Titan Wind Energy (Europe) A/S</t>
  </si>
  <si>
    <t>I juni 2017 erhvervede AX V Nissens ApS 100% af aktierne i K. Nissen International A/S fra Advanced Cooling A/S (JHJ 18)</t>
  </si>
  <si>
    <t>East Metal Holding A/S</t>
  </si>
  <si>
    <t>Blunico A/S</t>
  </si>
  <si>
    <t>Hedema A/S</t>
  </si>
  <si>
    <t>Helens Rør A/S</t>
  </si>
  <si>
    <t>Reservedelsfabrikken A/S</t>
  </si>
  <si>
    <t>Koatek A/S</t>
  </si>
  <si>
    <t>Rødkærsbro</t>
  </si>
  <si>
    <t>Klarup</t>
  </si>
  <si>
    <t>31.07</t>
  </si>
  <si>
    <t>Jægerspris</t>
  </si>
  <si>
    <t>AH Industries A/S</t>
  </si>
  <si>
    <t>NSM A/S</t>
  </si>
  <si>
    <t>Meget tilfredsstillende</t>
  </si>
  <si>
    <t>Tilfredsstillende</t>
  </si>
  <si>
    <t>Mindre tilfredsstillende</t>
  </si>
  <si>
    <t>Meget Utilfredsstillende</t>
  </si>
  <si>
    <t>Ikke angivet</t>
  </si>
  <si>
    <t>Ikke tilfredsstillende</t>
  </si>
  <si>
    <t>Acceptabelt</t>
  </si>
  <si>
    <t>Tilfredsstillende resultat?</t>
  </si>
  <si>
    <t>Under under-branche</t>
  </si>
  <si>
    <t>Dof Frederikshavn ApS</t>
  </si>
  <si>
    <t>Nordic Overfladebehandling A/S</t>
  </si>
  <si>
    <t>Roskilde Galvanisering A/S</t>
  </si>
  <si>
    <t>Overfladebehandlere</t>
  </si>
  <si>
    <t>Gelsted</t>
  </si>
  <si>
    <t>UG Metal (Th. Udengaards Metalstøberi A/S)</t>
  </si>
  <si>
    <t>A/S Bjerregaard Nielsen</t>
  </si>
  <si>
    <t>Alu-Tech ApS</t>
  </si>
  <si>
    <t>Nymetal A/S</t>
  </si>
  <si>
    <t>K. B. Hansson Metalstøberi ApS</t>
  </si>
  <si>
    <t>Nordsjællands Metalstøberi A/S</t>
  </si>
  <si>
    <t>Skævinge</t>
  </si>
  <si>
    <t>Haas-Meincke A/S</t>
  </si>
  <si>
    <t>ASSA ABLOY Opening Solutions Denmark A/S (tidligere Ruko A/S)</t>
  </si>
  <si>
    <t>Scanlak Balling A/S</t>
  </si>
  <si>
    <t>P. Schmidt Ringsted A/S</t>
  </si>
  <si>
    <t>Næstved Pulverlakering A/S</t>
  </si>
  <si>
    <t>Protectors A/S</t>
  </si>
  <si>
    <t>Osvald Jensen Mekanisk Etablissement A/S</t>
  </si>
  <si>
    <t>Steel Products A/S</t>
  </si>
  <si>
    <t>Luk 2018</t>
  </si>
  <si>
    <t>Egenkapitalforrentning 2018</t>
  </si>
  <si>
    <t>Afkastningsgraf 2018</t>
  </si>
  <si>
    <t>Soliditetsgrad 2018</t>
  </si>
  <si>
    <t>Overskudsgrad 2018</t>
  </si>
  <si>
    <t>Omsætning pr. medarbejder 2018</t>
  </si>
  <si>
    <t>Resultat før skat pr. medarbejder 2018</t>
  </si>
  <si>
    <t>Alucast J.B. ApS</t>
  </si>
  <si>
    <t>Krøll Cranes A/S</t>
  </si>
  <si>
    <t>Give Steel A/S (moderselskab)</t>
  </si>
  <si>
    <t>Bemærk hedder Makeen Energy i hvem er hvem</t>
  </si>
  <si>
    <t>NMF Industries A/S</t>
  </si>
  <si>
    <t>SH Group A/S</t>
  </si>
  <si>
    <t>Siemens Gamesa Renewable Energy A/S</t>
  </si>
  <si>
    <t>Skagen Sandblæseri &amp; Skibsservice ApS</t>
  </si>
  <si>
    <t>Skandia Laser Teknik A/S</t>
  </si>
  <si>
    <t>Hoyer Group A/S</t>
  </si>
  <si>
    <t>København K</t>
  </si>
  <si>
    <t>Staermose Industry A/S</t>
  </si>
  <si>
    <t>DESMI A/S</t>
  </si>
  <si>
    <t>Nørresundby</t>
  </si>
  <si>
    <t>Odder</t>
  </si>
  <si>
    <t>JENSEN Denmark A/S</t>
  </si>
  <si>
    <t>MAT Dania ApS</t>
  </si>
  <si>
    <t>Lem St.</t>
  </si>
  <si>
    <t>Kjellerup</t>
  </si>
  <si>
    <t>Lynge</t>
  </si>
  <si>
    <t>Sandved</t>
  </si>
  <si>
    <t>Luk 2019</t>
  </si>
  <si>
    <t>2019 - Omsætning</t>
  </si>
  <si>
    <t>2018 - Omsætning</t>
  </si>
  <si>
    <t>2017 - Omsætning</t>
  </si>
  <si>
    <t>2016 - Omsætning</t>
  </si>
  <si>
    <t>2015 - Omsætning</t>
  </si>
  <si>
    <t>2014 - Omsætning</t>
  </si>
  <si>
    <t>2013 - Omsætning</t>
  </si>
  <si>
    <t>2012 - Omsætning</t>
  </si>
  <si>
    <t>2011 - Omsætning</t>
  </si>
  <si>
    <t>2010 - Omsætning</t>
  </si>
  <si>
    <t>2009 - Omsætning</t>
  </si>
  <si>
    <t>2008 - Omsætning</t>
  </si>
  <si>
    <t>2019 - Bruttoresultat</t>
  </si>
  <si>
    <t>2018 - Bruttoresultat</t>
  </si>
  <si>
    <t>2017 - Bruttoresultat</t>
  </si>
  <si>
    <t>2016 - Bruttoresultat</t>
  </si>
  <si>
    <t xml:space="preserve">2014 - Bruttoresultat </t>
  </si>
  <si>
    <t>2013 - Bruttoresultat</t>
  </si>
  <si>
    <t>2012 - Bruttoresultat</t>
  </si>
  <si>
    <t>2011 - Bruttoresultat</t>
  </si>
  <si>
    <t>2010 - Bruttoresultat</t>
  </si>
  <si>
    <t>2009 - Bruttoresultat</t>
  </si>
  <si>
    <t>2008 - Bruttoresultat</t>
  </si>
  <si>
    <t>2018 - Driftsresultat</t>
  </si>
  <si>
    <t>2017 - Driftsresultat</t>
  </si>
  <si>
    <t>2016 - Driftsresultat</t>
  </si>
  <si>
    <t>2015 - Driftsresultat</t>
  </si>
  <si>
    <t>2014 - Driftsresultat</t>
  </si>
  <si>
    <t>2013 - Driftsresultat</t>
  </si>
  <si>
    <t>2012 - Driftsresultat</t>
  </si>
  <si>
    <t>2011 - Driftsresultat</t>
  </si>
  <si>
    <t>2010 - Driftsresultat</t>
  </si>
  <si>
    <t>2009 - Driftsresultat</t>
  </si>
  <si>
    <t>2008 - Driftsresultat</t>
  </si>
  <si>
    <t>2019 - Driftsresultat</t>
  </si>
  <si>
    <t>2019 - Res. før skat</t>
  </si>
  <si>
    <t>2018 - Res. før skat</t>
  </si>
  <si>
    <t>2017 - Res. før skat</t>
  </si>
  <si>
    <t>2016 - Res. før skat</t>
  </si>
  <si>
    <t>2015 - Res. før skat</t>
  </si>
  <si>
    <t>2014 - Res. før skat</t>
  </si>
  <si>
    <t>2013 - Res. før skat</t>
  </si>
  <si>
    <t>2012 - Res. før skat</t>
  </si>
  <si>
    <t>2011 - Res. før skat</t>
  </si>
  <si>
    <t>2010 - Res. før skat</t>
  </si>
  <si>
    <t>2009 - Res. før skat</t>
  </si>
  <si>
    <t>2008 - Res. før skat</t>
  </si>
  <si>
    <t>2019 - Egenkapital</t>
  </si>
  <si>
    <t>2018 - Egenkapital</t>
  </si>
  <si>
    <t>2017 - Egenkapital</t>
  </si>
  <si>
    <t>2016 - Egenkapital</t>
  </si>
  <si>
    <t>2015 - Egenkapital</t>
  </si>
  <si>
    <t>2014 - Egenkapital</t>
  </si>
  <si>
    <t>2013 - Egenkapital</t>
  </si>
  <si>
    <t>2012 - Egenkapital</t>
  </si>
  <si>
    <t>2011 - Egenkapital</t>
  </si>
  <si>
    <t>2010 - Egenkapital</t>
  </si>
  <si>
    <t>2009 - Egenkapital</t>
  </si>
  <si>
    <t>2008 - Egenkapital</t>
  </si>
  <si>
    <t>2019 - Balancesum</t>
  </si>
  <si>
    <t>2018 - Balancesum</t>
  </si>
  <si>
    <t>2017 - Balancesum</t>
  </si>
  <si>
    <t>2016 - Balancesum</t>
  </si>
  <si>
    <t>2015 - Balancesum</t>
  </si>
  <si>
    <t>2014 - Balancesum</t>
  </si>
  <si>
    <t>2013 - Balancesum</t>
  </si>
  <si>
    <t>2012 - Balancesum</t>
  </si>
  <si>
    <t>2011 - Balancesum</t>
  </si>
  <si>
    <t>2010 - Balancesum</t>
  </si>
  <si>
    <t>2009 - Balancesum</t>
  </si>
  <si>
    <t>2008 - Balancesum</t>
  </si>
  <si>
    <t>2018 - Ansatte</t>
  </si>
  <si>
    <t>2017 - Ansatte</t>
  </si>
  <si>
    <t>2016 - Ansatte</t>
  </si>
  <si>
    <t>2015 - Ansatte</t>
  </si>
  <si>
    <t>2014 - Ansatte</t>
  </si>
  <si>
    <t>2013 - Ansatte</t>
  </si>
  <si>
    <t>2012 - Ansatte</t>
  </si>
  <si>
    <t>2011 - Ansatte</t>
  </si>
  <si>
    <t>2010 - Ansatte</t>
  </si>
  <si>
    <t>2009 - Ansatte</t>
  </si>
  <si>
    <t>2008 - Ansatte</t>
  </si>
  <si>
    <t>2019 - Ansatte</t>
  </si>
  <si>
    <t>Egenkapitalforrentning 2019</t>
  </si>
  <si>
    <t>Afkastningsgrad 2019</t>
  </si>
  <si>
    <t>Soliditetsgrad 2019</t>
  </si>
  <si>
    <t>Overskudsgrad 2019</t>
  </si>
  <si>
    <t>Omsætning pr. medarbejder 2019</t>
  </si>
  <si>
    <t>Resultat før skat pr. medarbejder 2019</t>
  </si>
  <si>
    <t>P.K. Jeppesen &amp; Søn A/S</t>
  </si>
  <si>
    <t>Virksomheder fordelt på regioner</t>
  </si>
  <si>
    <t>Jan Bach Maskinfabrik ApS</t>
  </si>
  <si>
    <t>Skælskør</t>
  </si>
  <si>
    <t>Rose Holm A/S</t>
  </si>
  <si>
    <t>HRS A/S</t>
  </si>
  <si>
    <t>Kalundborg</t>
  </si>
  <si>
    <t>K.S.M. Kragelund ApS</t>
  </si>
  <si>
    <t>Kragelund</t>
  </si>
  <si>
    <t>VL Staal A/S</t>
  </si>
  <si>
    <t>Claus Andersen Rustfri Stål A/S</t>
  </si>
  <si>
    <t>A.K.S. Holding A/S</t>
  </si>
  <si>
    <t>KT Stålindustri A/S</t>
  </si>
  <si>
    <t>Slangerup</t>
  </si>
  <si>
    <t>Engskov Maskinfabrik A/S</t>
  </si>
  <si>
    <t>Metafix A/S</t>
  </si>
  <si>
    <t>Hadsund</t>
  </si>
  <si>
    <t>Nordisk Staal A/S</t>
  </si>
  <si>
    <t>Ejnar Hansen Maskinfabrik A/S</t>
  </si>
  <si>
    <t>Broager</t>
  </si>
  <si>
    <t>Alcumatic A/S</t>
  </si>
  <si>
    <t>Postnr.</t>
  </si>
  <si>
    <t>Sønderborg</t>
  </si>
  <si>
    <t>Brandt (RD Holding, Varde ApS)</t>
  </si>
  <si>
    <t>Centerlak A/S</t>
  </si>
  <si>
    <t>Randers NØ</t>
  </si>
  <si>
    <t>Olsen &amp; Pedersen Stål A/S</t>
  </si>
  <si>
    <t>Triplecut A/S</t>
  </si>
  <si>
    <t>Nordisk Finmekanik Industri A/S</t>
  </si>
  <si>
    <t>Tappernøje</t>
  </si>
  <si>
    <t>A/S Kofod &amp; Christensens Maskinfabrik. Frederikshavn</t>
  </si>
  <si>
    <t>HVM A/S</t>
  </si>
  <si>
    <t>Gantech A/S</t>
  </si>
  <si>
    <t>Gromas Maskinfabrik A/S</t>
  </si>
  <si>
    <t>Rynkeby Maskinfabrik A/S</t>
  </si>
  <si>
    <t>BM Steel Construction A/S</t>
  </si>
  <si>
    <t>AH Metal Solutions A/S</t>
  </si>
  <si>
    <t>Nakskov</t>
  </si>
  <si>
    <t>Brabrand</t>
  </si>
  <si>
    <t>Hougaard &amp; Koefoed A/S</t>
  </si>
  <si>
    <t>Rynkeby</t>
  </si>
  <si>
    <t xml:space="preserve">A. Rasmussen. Finmekanisk Fabrik Aps </t>
  </si>
  <si>
    <t>Vordingborg</t>
  </si>
  <si>
    <t>Maskinfabrikken HMA A/S</t>
  </si>
  <si>
    <t>KK Metal P/S</t>
  </si>
  <si>
    <t>Dan Vals A/S</t>
  </si>
  <si>
    <t>Larsens EFTF. ApS</t>
  </si>
  <si>
    <t>JW Industri A/S</t>
  </si>
  <si>
    <t>RM Fintech ApS</t>
  </si>
  <si>
    <t>Kimas A/S</t>
  </si>
  <si>
    <t>Finsø A/S</t>
  </si>
  <si>
    <t>Snedsted</t>
  </si>
  <si>
    <t>Bredebro</t>
  </si>
  <si>
    <t>Armiga A/S</t>
  </si>
  <si>
    <t>Under navnet Nissens A/S</t>
  </si>
  <si>
    <t>Hørning</t>
  </si>
  <si>
    <t>Hvem er Hvem (husk opdater i "Admin")</t>
  </si>
  <si>
    <t>Nilpeter A/S</t>
  </si>
  <si>
    <t>A/S Løgstrup-Steel</t>
  </si>
  <si>
    <t>DOT A/S</t>
  </si>
  <si>
    <t>Rea Automatdrejning ApS</t>
  </si>
  <si>
    <t>LM Wind Power A/S</t>
  </si>
  <si>
    <t>HydraSpecma A/S</t>
  </si>
  <si>
    <t>Baettr Lem A/S</t>
  </si>
  <si>
    <t>Syntegon Technology A/S</t>
  </si>
  <si>
    <t>BSB Industry A/S</t>
  </si>
  <si>
    <t>Caljan A/S</t>
  </si>
  <si>
    <t>Resultatet er b.la. Påvirket af et cyberangreb, der har påvirket hele organisationen (NBP 20)</t>
  </si>
  <si>
    <t>ABJ Metal A/S</t>
  </si>
  <si>
    <t>C.E. Andersen A/S</t>
  </si>
  <si>
    <t>Körber Supply Chain Automation DK A/S</t>
  </si>
  <si>
    <t>Luk 2020</t>
  </si>
  <si>
    <t>2020 - Omsætning</t>
  </si>
  <si>
    <t>Vækst i Omsætning 2020</t>
  </si>
  <si>
    <t>2020 - Bruttoresultat</t>
  </si>
  <si>
    <t>Vækst i Bruttoresultat 2020</t>
  </si>
  <si>
    <t>2020 - Driftsresultat</t>
  </si>
  <si>
    <t>Vækst i Driftsresultat 2020</t>
  </si>
  <si>
    <t>2020 - Res. før skat</t>
  </si>
  <si>
    <t>Vækst i Res. før skat 2020</t>
  </si>
  <si>
    <t>2020 - Egenkapital</t>
  </si>
  <si>
    <t>Vækst i Egenkapital 2020</t>
  </si>
  <si>
    <t>Vækst i Balancesum 2020</t>
  </si>
  <si>
    <t>2020 - Balancesum</t>
  </si>
  <si>
    <t>2020 - Ansatte</t>
  </si>
  <si>
    <t>Vækst i antal ansatte 2020</t>
  </si>
  <si>
    <t>Egenkapitalforrentning 2020</t>
  </si>
  <si>
    <t>Vækst i EKF 2020</t>
  </si>
  <si>
    <t>Afkastningsgrad 2020</t>
  </si>
  <si>
    <t>Vækst i AG 2020</t>
  </si>
  <si>
    <t>Overskudsgrad 2020</t>
  </si>
  <si>
    <t>Vækst i OG 2020</t>
  </si>
  <si>
    <t>Omsætning pr. medarbejder 2020</t>
  </si>
  <si>
    <t>Vækst i oms. pr. medarbejder 2020</t>
  </si>
  <si>
    <t>Resultat før skat pr. medarbejder 2020</t>
  </si>
  <si>
    <t>Vækst i res. før skat pr. medarb. 2020</t>
  </si>
  <si>
    <t>Soliditetsgrad 2020</t>
  </si>
  <si>
    <t>Vækst i SG 2020</t>
  </si>
  <si>
    <t>Sintex A/S</t>
  </si>
  <si>
    <t xml:space="preserve">FJ Industries A/S </t>
  </si>
  <si>
    <t>Ferritslev Fyn</t>
  </si>
  <si>
    <t>Dansk Sintermetal A/S</t>
  </si>
  <si>
    <t>A/S Jubo Rustfrit Stål</t>
  </si>
  <si>
    <t>Ab Aluminium A/S</t>
  </si>
  <si>
    <t>Aluline A/S</t>
  </si>
  <si>
    <t>Bar2 A/S</t>
  </si>
  <si>
    <t>Holms Finmekanik ApS</t>
  </si>
  <si>
    <t>Jb Metalindustri A/S</t>
  </si>
  <si>
    <t>Ns Teknik A/S</t>
  </si>
  <si>
    <t>Trier Industries A/S</t>
  </si>
  <si>
    <t>Gladsaxe Klip &amp; Buk A/S</t>
  </si>
  <si>
    <t>Nørgaard Teknik A/S</t>
  </si>
  <si>
    <t>Nordmark Production A/S</t>
  </si>
  <si>
    <t>Tølløse</t>
  </si>
  <si>
    <t>Ølstykke</t>
  </si>
  <si>
    <t>Mariager</t>
  </si>
  <si>
    <t>Auning</t>
  </si>
  <si>
    <t>PlusCoat DK A/S</t>
  </si>
  <si>
    <t>Plus-Coat A/S</t>
  </si>
  <si>
    <t>Zinkpower Odense A/S</t>
  </si>
  <si>
    <t>Zinkpower Holstebro A/S</t>
  </si>
  <si>
    <t>Solution divisionen i et separat selskab.</t>
  </si>
  <si>
    <t>Selskabet har pr. 1. november 2019 udskilt Wind Solution divisionen i et separat selskab. Resultatet er på et "forventet" niveau (NBP 20)</t>
  </si>
  <si>
    <t>Eltronic Group A/S</t>
  </si>
  <si>
    <t>I 3. regnskabskvartal et betydeligt fald i selskabets omsætning med annullerede ordrer samt udeblivelse af ordretilgang (NBP 21)</t>
  </si>
  <si>
    <t>Dangard A/S</t>
  </si>
  <si>
    <t>Esbjerg N</t>
  </si>
  <si>
    <t>Resultatet er væsentligt påvirket af Covid-19</t>
  </si>
  <si>
    <t>Regnskabsåret 2019/2020 er ekstraordinært belastet af en række faktorer. Læs evt. mere i ledelsesberetningen (NBP 21)</t>
  </si>
  <si>
    <t>KP Components A/S</t>
  </si>
  <si>
    <t>L-tek A/S</t>
  </si>
  <si>
    <t>East Metal A/S</t>
  </si>
  <si>
    <t>Bucher Municipal A/S</t>
  </si>
  <si>
    <t>Linimatic A/S</t>
  </si>
  <si>
    <t>Helsinge</t>
  </si>
  <si>
    <t>C.C. Jensen A/S</t>
  </si>
  <si>
    <t>Envases Europe A/S</t>
  </si>
  <si>
    <t>Omregnet fra dollars med kursen 625 (NBP 21)</t>
  </si>
  <si>
    <t>BWT Danmark A/S</t>
  </si>
  <si>
    <t>Selskabets aktivitet har være mindre grundet frasolgt af aktiviteter af overfladebehandling, derudover vil selskabets aktivtet være at fungere som holdingselskab fremadrettet.</t>
  </si>
  <si>
    <t>Luk 2021</t>
  </si>
  <si>
    <t>Vækst i Omsætning 2021</t>
  </si>
  <si>
    <t>2021 - Omsætning</t>
  </si>
  <si>
    <t>2021 - Bruttoresultat</t>
  </si>
  <si>
    <t>Vækst i Bruttoresultat 2021</t>
  </si>
  <si>
    <t>2021 - Res. før skat</t>
  </si>
  <si>
    <t>Vækst i Res. før skat 2021</t>
  </si>
  <si>
    <t>2021 - Egenkapital</t>
  </si>
  <si>
    <t>Vækst i Egenkapital 2021</t>
  </si>
  <si>
    <t>2021 - Balancesum</t>
  </si>
  <si>
    <t>Vækst i Balancesum 2021</t>
  </si>
  <si>
    <t>Vækst i antal ansatte 2021</t>
  </si>
  <si>
    <t>2021 - Ansatte</t>
  </si>
  <si>
    <t>Vækst i EKF 2021</t>
  </si>
  <si>
    <t>Egenkapitalforrentning 2021</t>
  </si>
  <si>
    <t>Afkastningsgrad 2021</t>
  </si>
  <si>
    <t>Vækst i AG 2021</t>
  </si>
  <si>
    <t>Soliditetsgrad 2021</t>
  </si>
  <si>
    <t>Vækst i SG 2021</t>
  </si>
  <si>
    <t>Overskudsgrad 2021</t>
  </si>
  <si>
    <t>Vækst i OG 2021</t>
  </si>
  <si>
    <t>2021 - Driftsresultat</t>
  </si>
  <si>
    <t>Omsætning pr. medarbejder 2021</t>
  </si>
  <si>
    <t>Vækst i oms. pr. medarbejder 2021</t>
  </si>
  <si>
    <t>Resultat før skat pr. medarbejder 2021</t>
  </si>
  <si>
    <t>Vækst i res. før skat pr. medarb. 2021</t>
  </si>
  <si>
    <t>Vækst i Driftsresultat 2021</t>
  </si>
  <si>
    <t>Dansk Maskinindustri A/S</t>
  </si>
  <si>
    <t xml:space="preserve">J.E. Pedersen Maskinfabrik A/S </t>
  </si>
  <si>
    <t xml:space="preserve">Køge </t>
  </si>
  <si>
    <t xml:space="preserve">Jk Metal ApS </t>
  </si>
  <si>
    <t xml:space="preserve">Moho Works A/S </t>
  </si>
  <si>
    <t>Værløse</t>
  </si>
  <si>
    <t>Pom Industries A/S</t>
  </si>
  <si>
    <t xml:space="preserve">Aleks Steen ApS </t>
  </si>
  <si>
    <t>IPL Production A/S</t>
  </si>
  <si>
    <t xml:space="preserve">Scan Bejds Steel A/S </t>
  </si>
  <si>
    <t>DS Gruppen A/S</t>
  </si>
  <si>
    <t>Bandholm</t>
  </si>
  <si>
    <t>Dominion Denmark A/S</t>
  </si>
  <si>
    <t>Skærbæk</t>
  </si>
  <si>
    <t xml:space="preserve">Orla Hansen A/S </t>
  </si>
  <si>
    <t>Tarm</t>
  </si>
  <si>
    <t>Eiler Thomsen Alufacader A/S</t>
  </si>
  <si>
    <t>Kecon A/S</t>
  </si>
  <si>
    <t>Krsgaard A/S</t>
  </si>
  <si>
    <t>Fjelsø Entreprise A/S</t>
  </si>
  <si>
    <t>Thyssen Stål A/S</t>
  </si>
  <si>
    <t>Problemer med udnyttelse af produktionskapaciteten grundet mangel på arbejdskraft og forsyningsproblemer, ellers har der være høj efterspørgsel</t>
  </si>
  <si>
    <t>Rival A/S</t>
  </si>
  <si>
    <t xml:space="preserve">Sanovo Technology A/S </t>
  </si>
  <si>
    <t>Maskin- og metalvareproducent</t>
  </si>
  <si>
    <t>LNT A/S</t>
  </si>
  <si>
    <t xml:space="preserve">SAWO A/S </t>
  </si>
  <si>
    <t>usikkerhed grundet råvarer og energi priser, samt krigen i ukraine 22 (CBE)</t>
  </si>
  <si>
    <t>Er glade for market og EU's beslutning om at bruge 30 mia euro på havvindmøller 22 (CBE)</t>
  </si>
  <si>
    <t>Stigende råvarer priser, og omkostninger forbundet med Covid-19, har påvirket årets resultat negativt 22 (CBE)</t>
  </si>
  <si>
    <t>Resultatet har været påvirket af aktiviteter for at genoprette virksomheden efter et udfordrende sidste år (CBE 22)</t>
  </si>
  <si>
    <t>Automationshuse/Specialmaskinbygger</t>
  </si>
  <si>
    <t>Underbranche - for "Hvem er Hvem" og "gule" underbrancher opdater kun oms. og antal ansatte.</t>
  </si>
  <si>
    <t>C. &amp; K. Johansen A/S Denmark</t>
  </si>
  <si>
    <t>Luk 2022</t>
  </si>
  <si>
    <t>Vækst i Omsætning 2022</t>
  </si>
  <si>
    <t>Nominel 2021- Omsætning</t>
  </si>
  <si>
    <t>Nominel 2022- Omsætning</t>
  </si>
  <si>
    <t>2022 - Omsætning</t>
  </si>
  <si>
    <t>Vækst i Bruttoresultat 2022</t>
  </si>
  <si>
    <t>Nominel 2021- Bruttoresultat</t>
  </si>
  <si>
    <t>Nominel 2022- Bruttoresultat</t>
  </si>
  <si>
    <t>2022 - Bruttoresultat</t>
  </si>
  <si>
    <t>Vækst i Driftsresultat 2022</t>
  </si>
  <si>
    <t>Nominel 2021-Driftsresultat</t>
  </si>
  <si>
    <t>Nominel 2022-Driftsresultat</t>
  </si>
  <si>
    <t>2022 - Driftsresultat</t>
  </si>
  <si>
    <t>Vækst i Res. før skat 2022</t>
  </si>
  <si>
    <t>Nominel 2021- Res. Før skat</t>
  </si>
  <si>
    <t>Nominel 2022- Res. Før skat</t>
  </si>
  <si>
    <t>2022 - Res. før skat</t>
  </si>
  <si>
    <t>Vækst i Egenkapital 2022</t>
  </si>
  <si>
    <t>Nominel 2021- Egenkapital</t>
  </si>
  <si>
    <t>Nominel 2022- Egenkapital</t>
  </si>
  <si>
    <t>2022 - Egenkapital</t>
  </si>
  <si>
    <t>Vækst i Balancesum 2022</t>
  </si>
  <si>
    <t>Nominel 2021- Balancesum</t>
  </si>
  <si>
    <t>Nominel 2022- Balancesum</t>
  </si>
  <si>
    <t>2022 - Balancesum</t>
  </si>
  <si>
    <t>2022 - Ansatte</t>
  </si>
  <si>
    <t>Nominel 2021- Ansatte</t>
  </si>
  <si>
    <t>Nominel 2022- Ansatte</t>
  </si>
  <si>
    <t>Vækst i antal ansatte 2022</t>
  </si>
  <si>
    <t>Egenkapitalforrentning 2022</t>
  </si>
  <si>
    <t>Procentpoint 2021- EKF</t>
  </si>
  <si>
    <t>Procentpoint 2022- EKF</t>
  </si>
  <si>
    <t>Vækst i EKF 2022</t>
  </si>
  <si>
    <t>Afkastningsgrad 2022</t>
  </si>
  <si>
    <t>Procentpoint 2021- AG</t>
  </si>
  <si>
    <t>Procentpoint 2022- AG</t>
  </si>
  <si>
    <t>Vækst i AG 2022</t>
  </si>
  <si>
    <t>Soliditetsgrad 2022</t>
  </si>
  <si>
    <t>Procentpoint 2021- SG</t>
  </si>
  <si>
    <t>Procentpoint 2022- SG</t>
  </si>
  <si>
    <t>Vækst i SG 2022</t>
  </si>
  <si>
    <t>Vækst i OG 2022</t>
  </si>
  <si>
    <t>Procentpoint 2021- OG</t>
  </si>
  <si>
    <t>Procentpoint 2022- OG</t>
  </si>
  <si>
    <t>Overskudsgrad 2022</t>
  </si>
  <si>
    <t>Omsætning pr. medarbejder 2022</t>
  </si>
  <si>
    <t>Nominel 2021- Oms. Pr. medarbejder</t>
  </si>
  <si>
    <t>Nominel 2022- Oms. Pr. medarbejder</t>
  </si>
  <si>
    <t>Vækst i oms. pr. medarbejder 2022</t>
  </si>
  <si>
    <t>Vækst i res. før skat pr. medarb. 2022</t>
  </si>
  <si>
    <t>Resultat før skat pr. medarbejder 2022</t>
  </si>
  <si>
    <t>Randers Gears A/S</t>
  </si>
  <si>
    <t>Jørgensen &amp; Utoft A/S</t>
  </si>
  <si>
    <t>Grossister - sort stål</t>
  </si>
  <si>
    <t>Palle Iversen A/S</t>
  </si>
  <si>
    <t>Tibnor A/S</t>
  </si>
  <si>
    <t>A/S Metalcentret</t>
  </si>
  <si>
    <t xml:space="preserve">Metalgrossister </t>
  </si>
  <si>
    <t>Alumeco Holding A/S</t>
  </si>
  <si>
    <t xml:space="preserve">Dacapo Stainless A/S </t>
  </si>
  <si>
    <t>Stålgrossister</t>
  </si>
  <si>
    <t>Damstahl A/S</t>
  </si>
  <si>
    <t>Inox Stål Handelsselskab A/S</t>
  </si>
  <si>
    <t>Det gode resultat skyldes prisstigninger på stål, samt stigende europæiske efterspørgsel. Heraf har det været forsynningsproblemer fra konkurrenter, som har skabt miljøet for resultatet (CBE)</t>
  </si>
  <si>
    <t>Odense M</t>
  </si>
  <si>
    <t>Ry</t>
  </si>
  <si>
    <t>Euro Steel Danmark A/S</t>
  </si>
  <si>
    <t>Metalgrossister</t>
  </si>
  <si>
    <t>Metalcolour Group ApS</t>
  </si>
  <si>
    <t>Vedbæk</t>
  </si>
  <si>
    <t xml:space="preserve">Altrad Services A/S </t>
  </si>
  <si>
    <t>NG Metal A/S</t>
  </si>
  <si>
    <t>Hb Trapper A/S</t>
  </si>
  <si>
    <t>Gardit A/S</t>
  </si>
  <si>
    <t>HSHansen A/S</t>
  </si>
  <si>
    <t>Karstensen Gruppen A/S</t>
  </si>
  <si>
    <t>FA. P.E. Andreassen A/S</t>
  </si>
  <si>
    <t>Brüsch ApS</t>
  </si>
  <si>
    <t>Baader Food Systems A/S</t>
  </si>
  <si>
    <t xml:space="preserve">Nordmark Group Holding ApS </t>
  </si>
  <si>
    <t>Hvem er Hvem (bobler)</t>
  </si>
  <si>
    <t>Nexion Northern Europe A/S</t>
  </si>
  <si>
    <t>SM industries A/S</t>
  </si>
  <si>
    <t>Luk 2023</t>
  </si>
  <si>
    <t>2023 - Omsætning</t>
  </si>
  <si>
    <t>Nominel 2023- Omsætning</t>
  </si>
  <si>
    <t>Vækst i Omsætning 2023</t>
  </si>
  <si>
    <t>Vækst i Bruttoresultat 2023</t>
  </si>
  <si>
    <t>Nominel 2023- Bruttoresultat</t>
  </si>
  <si>
    <t>2023 - Bruttoresultat</t>
  </si>
  <si>
    <t>Vækst i Driftsresultat 2023</t>
  </si>
  <si>
    <t>Nominel 2023-Driftsresultat</t>
  </si>
  <si>
    <t>2023 - Driftsresultat</t>
  </si>
  <si>
    <t>2023 - Res. før skat</t>
  </si>
  <si>
    <t>Nominel 2023- Res. Før skat</t>
  </si>
  <si>
    <t>Vækst i Res. før skat 2023</t>
  </si>
  <si>
    <t>2023 - Egenkapital</t>
  </si>
  <si>
    <t>Nominel 2023- Egenkapital</t>
  </si>
  <si>
    <t>Vækst i Egenkapital 2023</t>
  </si>
  <si>
    <t>2023 - Balancesum</t>
  </si>
  <si>
    <t>Nominel 2023- Balancesum</t>
  </si>
  <si>
    <t>Vækst i Balancesum 2023</t>
  </si>
  <si>
    <t>2023 - Ansatte</t>
  </si>
  <si>
    <t>Nominel 2023- Ansatte</t>
  </si>
  <si>
    <t>Vækst i antal ansatte 2023</t>
  </si>
  <si>
    <t>Egenkapitalforrentning 2023</t>
  </si>
  <si>
    <t>Procentpoint 2023- EKF</t>
  </si>
  <si>
    <t>Vækst i EKF 2023</t>
  </si>
  <si>
    <t>Afkastningsgrad 2023</t>
  </si>
  <si>
    <t>Procentpoint 2023- AG</t>
  </si>
  <si>
    <t>Vækst i AG 2023</t>
  </si>
  <si>
    <t>Vækst i SG 2023</t>
  </si>
  <si>
    <t>Procentpoint 2023- SG</t>
  </si>
  <si>
    <t>Soliditetsgrad 2023</t>
  </si>
  <si>
    <t>Overskudsgrad 2023</t>
  </si>
  <si>
    <t>Procentpoint 2023- OG</t>
  </si>
  <si>
    <t>Vækst i OG 2023</t>
  </si>
  <si>
    <t>Vækst i oms. pr. medarbejder 2023</t>
  </si>
  <si>
    <t>Nominel 2023- Oms. Pr. medarbejder</t>
  </si>
  <si>
    <t>Omsætning pr. medarbejder 2023</t>
  </si>
  <si>
    <t>Resultat før skat pr. medarbejder 2023</t>
  </si>
  <si>
    <t>Vækst i res. før skat pr. medarb. 2023</t>
  </si>
  <si>
    <t>Vodskov</t>
  </si>
  <si>
    <t>JPBC A/S</t>
  </si>
  <si>
    <t>Hagens A/S</t>
  </si>
  <si>
    <t>Hagens Balyfa A/S</t>
  </si>
  <si>
    <t>VILAK.DK-Skjern A/S</t>
  </si>
  <si>
    <t xml:space="preserve">Lars Broe Rustfri Stål A/S </t>
  </si>
  <si>
    <t xml:space="preserve">Pamatek A/S </t>
  </si>
  <si>
    <t>Borup</t>
  </si>
  <si>
    <t>Herfølge Kleinsmedie A/S</t>
  </si>
  <si>
    <t>GPV Group A/S</t>
  </si>
  <si>
    <t xml:space="preserve">RMIG A/S </t>
  </si>
  <si>
    <t xml:space="preserve">05.24 Den store tilbagegang omsætningen og antal ansatte skyldes at selskabet er blevet opsplittet/opdelt (EKPM) </t>
  </si>
  <si>
    <t>Ahlsell Danmark A/S (Tidl. Sanistål A/S)</t>
  </si>
  <si>
    <t>Damgaard Metal A/S</t>
  </si>
  <si>
    <t>MAKEEN Gas Solutions A/S</t>
  </si>
  <si>
    <t>Carsoe Seafood ApS</t>
  </si>
  <si>
    <t>Migatronic A/S</t>
  </si>
  <si>
    <t>CS WIND Offshore A/S</t>
  </si>
  <si>
    <t>2024 - Omsætning</t>
  </si>
  <si>
    <t>Nominel 2024- Omsætning</t>
  </si>
  <si>
    <t>Vækst i Omsætning 2024</t>
  </si>
  <si>
    <t>2024 - Bruttoresultat</t>
  </si>
  <si>
    <t>Nominel 2024- Bruttoresultat</t>
  </si>
  <si>
    <t>Vækst i Bruttoresultat 2024</t>
  </si>
  <si>
    <t>2024 - Driftsresultat</t>
  </si>
  <si>
    <t>Nominel 2024-Driftsresultat</t>
  </si>
  <si>
    <t>Vækst i Driftsresultat 2024</t>
  </si>
  <si>
    <t>2024 - Res. før skat</t>
  </si>
  <si>
    <t>Nominel 2024- Res. Før skat</t>
  </si>
  <si>
    <t>Vækst i Res. før skat 2024</t>
  </si>
  <si>
    <t>2024 - Egenkapital</t>
  </si>
  <si>
    <t>Nominel 2024- Egenkapital</t>
  </si>
  <si>
    <t>Vækst i Egenkapital 2024</t>
  </si>
  <si>
    <t>2024 - Balancesum</t>
  </si>
  <si>
    <t>Nominel 2024- Balancesum</t>
  </si>
  <si>
    <t>Vækst i Balancesum 2024</t>
  </si>
  <si>
    <t>2024 - Ansatte</t>
  </si>
  <si>
    <t>Nominel 2024- Ansatte</t>
  </si>
  <si>
    <t>Vækst i antal ansatte 2024</t>
  </si>
  <si>
    <t>Egenkapitalforrentning 2024</t>
  </si>
  <si>
    <t>Procentpoint 2024- EKF</t>
  </si>
  <si>
    <t>Vækst i EKF 2024</t>
  </si>
  <si>
    <t>Afkastningsgrad 2024</t>
  </si>
  <si>
    <t>Procentpoint 2024- AG</t>
  </si>
  <si>
    <t>Vækst i AG 2024</t>
  </si>
  <si>
    <t>Soliditetsgrad 2024</t>
  </si>
  <si>
    <t>Procentpoint 2024- SG</t>
  </si>
  <si>
    <t>Vækst i SG 2024</t>
  </si>
  <si>
    <t>Overskudsgrad 2024</t>
  </si>
  <si>
    <t>Procentpoint 2024- OG</t>
  </si>
  <si>
    <t>Vækst i OG 2024</t>
  </si>
  <si>
    <t>Omsætning pr. medarbejder 2024</t>
  </si>
  <si>
    <t>Nominel 2024- Oms. Pr. medarbejder</t>
  </si>
  <si>
    <t>Vækst i oms. pr. medarbejder 2024</t>
  </si>
  <si>
    <t>Resultat før skat pr. medarbejder 2024</t>
  </si>
  <si>
    <t>Nominel 2021- Res. før skat pr. medarbejder</t>
  </si>
  <si>
    <t>Nominel 2022- Res. før skat pr. medarbejder</t>
  </si>
  <si>
    <t>Nominel 2023- Res. før skat pr. medarbejder</t>
  </si>
  <si>
    <t>Nominel 2024- Res. før skat pr. medarbejder</t>
  </si>
  <si>
    <t>Vækst i res. før skat pr. medarb. 2024</t>
  </si>
  <si>
    <t>Luk 2024</t>
  </si>
  <si>
    <t>Herfølge</t>
  </si>
  <si>
    <t>31.13</t>
  </si>
  <si>
    <t>Nytech, Jern- og Metalvareindustri A/S</t>
  </si>
  <si>
    <t>Ferrodan Iron A/S</t>
  </si>
  <si>
    <t>Rala Stål ApS</t>
  </si>
  <si>
    <t>Fyns Coating ApS</t>
  </si>
  <si>
    <t>Stenstrup</t>
  </si>
  <si>
    <t>M.I. Montage A/S</t>
  </si>
  <si>
    <t>Lmt Process Systems ApS</t>
  </si>
  <si>
    <t>Jj Mechatronic A/S</t>
  </si>
  <si>
    <t>Ojm A/S</t>
  </si>
  <si>
    <t>Kb Metal ApS</t>
  </si>
  <si>
    <t>Underleverandør</t>
  </si>
  <si>
    <t>LN-Unoco A/S</t>
  </si>
  <si>
    <t>Jyderup</t>
  </si>
  <si>
    <t>Trio Stål Odense A/S</t>
  </si>
  <si>
    <t>Bissenbakker Steel &amp; Supply A/S</t>
  </si>
  <si>
    <t>30.01.2024</t>
  </si>
  <si>
    <t>Fritek A/S</t>
  </si>
  <si>
    <t>Aabenraa</t>
  </si>
  <si>
    <t>Dv Laser.Cut ApS</t>
  </si>
  <si>
    <t>Ph Spaanteknik A/S</t>
  </si>
  <si>
    <t>Maskinfabrikken Esko A/S</t>
  </si>
  <si>
    <t>Hobro Laserteknik A/S</t>
  </si>
  <si>
    <t>Randers Maskinfabrik A/S</t>
  </si>
  <si>
    <t>Staalservice A/S</t>
  </si>
  <si>
    <t>Mitech ApS</t>
  </si>
  <si>
    <t>Jelling</t>
  </si>
  <si>
    <t>Lemvigh-Müller A/S</t>
  </si>
  <si>
    <t>Wieland Manner A/S</t>
  </si>
  <si>
    <t>Metalservice Nordic A/S</t>
  </si>
  <si>
    <t>Sterke A/S</t>
  </si>
  <si>
    <t>Beritech Manufacturing A/S</t>
  </si>
  <si>
    <t>Lindø Steel A/S</t>
  </si>
  <si>
    <t>Galvanotek A/S</t>
  </si>
  <si>
    <t>Ravnsgaard Metal A/S</t>
  </si>
  <si>
    <t>Babcock &amp; Wilcox A/S</t>
  </si>
  <si>
    <t>Teradyne Robotics A/S (Tidl. Universal Robots A/S)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</si>
</sst>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-* #,##0.00\ _k_r_._-;\-* #,##0.00\ _k_r_._-;_-* &quot;-&quot;??\ _k_r_._-;_-@_-"/>
    <numFmt numFmtId="165" formatCode="_(* #,##0.00_);_(* \(#,##0.00\);_(* &quot;-&quot;??_);_(@_)"/>
    <numFmt numFmtId="166" formatCode="_ * #,##0.00_ ;_ * \-#,##0.00_ ;_ * &quot;-&quot;??_ ;_ @_ "/>
    <numFmt numFmtId="167" formatCode="#,##0.0"/>
    <numFmt numFmtId="168" formatCode="_ * #,##0_ ;_ * \-#,##0_ ;_ * &quot;-&quot;??_ ;_ @_ "/>
    <numFmt numFmtId="169" formatCode="_ * #,##0.0_ ;_ * \-#,##0.0_ ;_ * &quot;-&quot;??_ ;_ @_ "/>
    <numFmt numFmtId="170" formatCode="0.0%"/>
    <numFmt numFmtId="171" formatCode="0.0"/>
    <numFmt numFmtId="172" formatCode="#,##0.0_ ;[Red]\-#,##0.0\ "/>
    <numFmt numFmtId="173" formatCode="0.0_ ;[Red]\-0.0\ "/>
    <numFmt numFmtId="174" formatCode="#,##0.000"/>
    <numFmt numFmtId="175" formatCode="_ * #,##0.000_ ;_ * \-#,##0.000_ ;_ * &quot;-&quot;??_ ;_ @_ "/>
    <numFmt numFmtId="176" formatCode="0.000"/>
  </numFmts>
  <fonts count="6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2"/>
      <color theme="10"/>
      <name val="Calibri"/>
      <family val="2"/>
      <scheme val="minor"/>
    </font>
    <font>
      <sz val="12"/>
      <color rgb="FF3A302A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indexed="8"/>
      <name val="Calibri"/>
      <family val="2"/>
      <scheme val="minor"/>
    </font>
    <font>
      <i/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3"/>
      <color rgb="FF3A302A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scheme val="minor"/>
    </font>
    <font>
      <sz val="12"/>
      <color theme="1"/>
      <name val="Calibri"/>
      <scheme val="minor"/>
    </font>
    <font>
      <sz val="12"/>
      <color rgb="FFFF0000"/>
      <name val="Calibri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0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6">
    <xf numFmtId="0" fontId="0" fillId="0" borderId="0"/>
    <xf numFmtId="166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/>
    <xf numFmtId="165" fontId="5" fillId="0" borderId="0" applyFont="0" applyFill="0" applyBorder="0" applyAlignment="0" applyProtection="0"/>
    <xf numFmtId="0" fontId="5" fillId="0" borderId="0"/>
    <xf numFmtId="0" fontId="6" fillId="0" borderId="0"/>
    <xf numFmtId="9" fontId="5" fillId="0" borderId="0" applyFont="0" applyFill="0" applyBorder="0" applyAlignment="0" applyProtection="0"/>
    <xf numFmtId="0" fontId="5" fillId="0" borderId="0"/>
    <xf numFmtId="0" fontId="12" fillId="2" borderId="0" applyNumberFormat="0" applyBorder="0" applyAlignment="0" applyProtection="0"/>
    <xf numFmtId="0" fontId="14" fillId="0" borderId="0" applyNumberForma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9" fontId="16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6" borderId="19" applyNumberFormat="0" applyFont="0" applyAlignment="0" applyProtection="0"/>
  </cellStyleXfs>
  <cellXfs count="435">
    <xf numFmtId="0" fontId="0" fillId="0" borderId="0" xfId="0"/>
    <xf numFmtId="169" fontId="8" fillId="0" borderId="0" xfId="1" applyNumberFormat="1" applyFont="1"/>
    <xf numFmtId="168" fontId="8" fillId="0" borderId="0" xfId="1" applyNumberFormat="1" applyFont="1"/>
    <xf numFmtId="0" fontId="8" fillId="0" borderId="0" xfId="0" applyFont="1"/>
    <xf numFmtId="0" fontId="11" fillId="0" borderId="0" xfId="0" applyFont="1"/>
    <xf numFmtId="0" fontId="7" fillId="0" borderId="0" xfId="0" applyFont="1"/>
    <xf numFmtId="0" fontId="15" fillId="4" borderId="0" xfId="0" applyFont="1" applyFill="1" applyAlignment="1">
      <alignment vertical="center"/>
    </xf>
    <xf numFmtId="14" fontId="7" fillId="0" borderId="0" xfId="0" applyNumberFormat="1" applyFont="1" applyAlignment="1">
      <alignment horizontal="center"/>
    </xf>
    <xf numFmtId="167" fontId="7" fillId="0" borderId="0" xfId="1" applyNumberFormat="1" applyFont="1"/>
    <xf numFmtId="167" fontId="7" fillId="0" borderId="0" xfId="0" applyNumberFormat="1" applyFont="1"/>
    <xf numFmtId="167" fontId="7" fillId="0" borderId="0" xfId="1" applyNumberFormat="1" applyFont="1" applyAlignment="1">
      <alignment horizontal="center"/>
    </xf>
    <xf numFmtId="167" fontId="7" fillId="0" borderId="0" xfId="2" applyNumberFormat="1" applyFont="1"/>
    <xf numFmtId="3" fontId="7" fillId="0" borderId="0" xfId="1" applyNumberFormat="1" applyFont="1"/>
    <xf numFmtId="3" fontId="7" fillId="0" borderId="0" xfId="0" applyNumberFormat="1" applyFont="1"/>
    <xf numFmtId="4" fontId="7" fillId="0" borderId="0" xfId="1" applyNumberFormat="1" applyFont="1"/>
    <xf numFmtId="4" fontId="7" fillId="0" borderId="0" xfId="9" applyNumberFormat="1" applyFont="1" applyFill="1"/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9" fontId="7" fillId="0" borderId="0" xfId="2" applyFont="1"/>
    <xf numFmtId="9" fontId="13" fillId="0" borderId="0" xfId="2" applyFont="1"/>
    <xf numFmtId="0" fontId="7" fillId="0" borderId="0" xfId="0" applyFont="1" applyAlignment="1">
      <alignment vertical="center"/>
    </xf>
    <xf numFmtId="168" fontId="7" fillId="0" borderId="0" xfId="1" applyNumberFormat="1" applyFont="1" applyAlignment="1">
      <alignment horizontal="center"/>
    </xf>
    <xf numFmtId="14" fontId="7" fillId="0" borderId="0" xfId="0" applyNumberFormat="1" applyFont="1" applyAlignment="1">
      <alignment horizontal="right"/>
    </xf>
    <xf numFmtId="4" fontId="7" fillId="0" borderId="0" xfId="0" applyNumberFormat="1" applyFont="1"/>
    <xf numFmtId="0" fontId="13" fillId="0" borderId="0" xfId="0" applyFont="1"/>
    <xf numFmtId="0" fontId="17" fillId="0" borderId="0" xfId="10" applyFont="1" applyAlignment="1">
      <alignment horizontal="right"/>
    </xf>
    <xf numFmtId="0" fontId="17" fillId="0" borderId="0" xfId="10" applyFont="1"/>
    <xf numFmtId="3" fontId="20" fillId="0" borderId="0" xfId="0" applyNumberFormat="1" applyFont="1"/>
    <xf numFmtId="0" fontId="7" fillId="0" borderId="0" xfId="11" applyFont="1"/>
    <xf numFmtId="14" fontId="7" fillId="0" borderId="0" xfId="11" applyNumberFormat="1" applyFont="1"/>
    <xf numFmtId="14" fontId="7" fillId="0" borderId="0" xfId="11" applyNumberFormat="1" applyFont="1" applyAlignment="1">
      <alignment horizontal="right"/>
    </xf>
    <xf numFmtId="3" fontId="7" fillId="0" borderId="0" xfId="11" applyNumberFormat="1" applyFont="1" applyAlignment="1">
      <alignment horizontal="right"/>
    </xf>
    <xf numFmtId="3" fontId="7" fillId="0" borderId="0" xfId="12" applyNumberFormat="1" applyFont="1" applyAlignment="1">
      <alignment horizontal="right"/>
    </xf>
    <xf numFmtId="3" fontId="7" fillId="0" borderId="0" xfId="11" applyNumberFormat="1" applyFont="1"/>
    <xf numFmtId="171" fontId="21" fillId="0" borderId="0" xfId="0" applyNumberFormat="1" applyFont="1"/>
    <xf numFmtId="0" fontId="20" fillId="0" borderId="0" xfId="0" applyFont="1"/>
    <xf numFmtId="3" fontId="20" fillId="0" borderId="0" xfId="0" applyNumberFormat="1" applyFont="1" applyAlignment="1">
      <alignment horizontal="center"/>
    </xf>
    <xf numFmtId="1" fontId="20" fillId="0" borderId="0" xfId="0" applyNumberFormat="1" applyFont="1"/>
    <xf numFmtId="0" fontId="8" fillId="5" borderId="0" xfId="0" applyFont="1" applyFill="1"/>
    <xf numFmtId="0" fontId="8" fillId="3" borderId="0" xfId="0" applyFont="1" applyFill="1"/>
    <xf numFmtId="0" fontId="19" fillId="0" borderId="0" xfId="0" applyFont="1"/>
    <xf numFmtId="170" fontId="11" fillId="0" borderId="0" xfId="2" applyNumberFormat="1" applyFont="1"/>
    <xf numFmtId="0" fontId="11" fillId="0" borderId="4" xfId="0" applyFont="1" applyBorder="1" applyAlignment="1">
      <alignment horizontal="center"/>
    </xf>
    <xf numFmtId="1" fontId="17" fillId="0" borderId="0" xfId="10" applyNumberFormat="1" applyFont="1"/>
    <xf numFmtId="0" fontId="11" fillId="0" borderId="4" xfId="0" applyFont="1" applyBorder="1"/>
    <xf numFmtId="170" fontId="8" fillId="0" borderId="0" xfId="13" applyNumberFormat="1" applyFont="1"/>
    <xf numFmtId="9" fontId="8" fillId="0" borderId="0" xfId="0" applyNumberFormat="1" applyFont="1"/>
    <xf numFmtId="9" fontId="7" fillId="0" borderId="0" xfId="13" applyFont="1"/>
    <xf numFmtId="9" fontId="8" fillId="0" borderId="0" xfId="13" applyFont="1"/>
    <xf numFmtId="169" fontId="11" fillId="0" borderId="0" xfId="1" applyNumberFormat="1" applyFont="1"/>
    <xf numFmtId="3" fontId="22" fillId="0" borderId="0" xfId="0" applyNumberFormat="1" applyFont="1"/>
    <xf numFmtId="170" fontId="8" fillId="0" borderId="0" xfId="2" applyNumberFormat="1" applyFont="1"/>
    <xf numFmtId="170" fontId="8" fillId="0" borderId="0" xfId="0" applyNumberFormat="1" applyFont="1"/>
    <xf numFmtId="0" fontId="11" fillId="0" borderId="9" xfId="0" applyFont="1" applyBorder="1"/>
    <xf numFmtId="0" fontId="11" fillId="0" borderId="10" xfId="0" applyFont="1" applyBorder="1"/>
    <xf numFmtId="169" fontId="11" fillId="0" borderId="10" xfId="1" applyNumberFormat="1" applyFont="1" applyBorder="1"/>
    <xf numFmtId="169" fontId="11" fillId="0" borderId="11" xfId="1" applyNumberFormat="1" applyFont="1" applyBorder="1"/>
    <xf numFmtId="0" fontId="11" fillId="0" borderId="1" xfId="0" applyFont="1" applyBorder="1"/>
    <xf numFmtId="0" fontId="11" fillId="0" borderId="2" xfId="0" applyFont="1" applyBorder="1"/>
    <xf numFmtId="0" fontId="11" fillId="0" borderId="8" xfId="0" applyFont="1" applyBorder="1"/>
    <xf numFmtId="166" fontId="11" fillId="0" borderId="8" xfId="1" applyFont="1" applyBorder="1"/>
    <xf numFmtId="170" fontId="11" fillId="0" borderId="8" xfId="2" applyNumberFormat="1" applyFont="1" applyBorder="1"/>
    <xf numFmtId="169" fontId="11" fillId="0" borderId="8" xfId="1" applyNumberFormat="1" applyFont="1" applyBorder="1"/>
    <xf numFmtId="169" fontId="11" fillId="0" borderId="12" xfId="1" applyNumberFormat="1" applyFont="1" applyBorder="1"/>
    <xf numFmtId="0" fontId="11" fillId="0" borderId="3" xfId="0" applyFont="1" applyBorder="1" applyAlignment="1">
      <alignment horizontal="left"/>
    </xf>
    <xf numFmtId="0" fontId="11" fillId="0" borderId="5" xfId="0" applyFont="1" applyBorder="1" applyAlignment="1">
      <alignment horizontal="center"/>
    </xf>
    <xf numFmtId="0" fontId="11" fillId="0" borderId="9" xfId="0" applyFont="1" applyBorder="1" applyAlignment="1">
      <alignment horizontal="left"/>
    </xf>
    <xf numFmtId="0" fontId="7" fillId="0" borderId="10" xfId="0" applyFont="1" applyBorder="1"/>
    <xf numFmtId="0" fontId="7" fillId="0" borderId="11" xfId="0" applyFont="1" applyBorder="1"/>
    <xf numFmtId="0" fontId="11" fillId="0" borderId="16" xfId="0" applyFont="1" applyBorder="1" applyAlignment="1">
      <alignment horizontal="left"/>
    </xf>
    <xf numFmtId="0" fontId="7" fillId="0" borderId="15" xfId="0" applyFont="1" applyBorder="1"/>
    <xf numFmtId="0" fontId="7" fillId="0" borderId="17" xfId="0" applyFont="1" applyBorder="1"/>
    <xf numFmtId="0" fontId="11" fillId="0" borderId="1" xfId="0" applyFont="1" applyBorder="1" applyAlignment="1">
      <alignment horizontal="left"/>
    </xf>
    <xf numFmtId="0" fontId="7" fillId="0" borderId="6" xfId="0" applyFont="1" applyBorder="1"/>
    <xf numFmtId="170" fontId="7" fillId="0" borderId="15" xfId="2" applyNumberFormat="1" applyFont="1" applyBorder="1"/>
    <xf numFmtId="170" fontId="7" fillId="0" borderId="17" xfId="2" applyNumberFormat="1" applyFont="1" applyBorder="1"/>
    <xf numFmtId="0" fontId="11" fillId="0" borderId="2" xfId="0" applyFont="1" applyBorder="1" applyAlignment="1">
      <alignment horizontal="left"/>
    </xf>
    <xf numFmtId="0" fontId="7" fillId="0" borderId="8" xfId="0" applyFont="1" applyBorder="1"/>
    <xf numFmtId="0" fontId="7" fillId="0" borderId="12" xfId="0" applyFont="1" applyBorder="1"/>
    <xf numFmtId="0" fontId="11" fillId="0" borderId="3" xfId="0" applyFont="1" applyBorder="1"/>
    <xf numFmtId="0" fontId="11" fillId="0" borderId="5" xfId="0" applyFont="1" applyBorder="1"/>
    <xf numFmtId="0" fontId="11" fillId="0" borderId="18" xfId="0" applyFont="1" applyBorder="1"/>
    <xf numFmtId="0" fontId="7" fillId="0" borderId="14" xfId="0" applyFont="1" applyBorder="1"/>
    <xf numFmtId="0" fontId="11" fillId="0" borderId="16" xfId="0" applyFont="1" applyBorder="1"/>
    <xf numFmtId="9" fontId="7" fillId="0" borderId="15" xfId="0" applyNumberFormat="1" applyFont="1" applyBorder="1"/>
    <xf numFmtId="9" fontId="7" fillId="0" borderId="17" xfId="0" applyNumberFormat="1" applyFont="1" applyBorder="1"/>
    <xf numFmtId="0" fontId="2" fillId="0" borderId="0" xfId="0" applyFont="1"/>
    <xf numFmtId="0" fontId="2" fillId="0" borderId="9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13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70" fontId="2" fillId="0" borderId="3" xfId="2" applyNumberFormat="1" applyFont="1" applyBorder="1"/>
    <xf numFmtId="0" fontId="8" fillId="0" borderId="20" xfId="0" applyFont="1" applyBorder="1" applyAlignment="1">
      <alignment horizontal="center"/>
    </xf>
    <xf numFmtId="0" fontId="2" fillId="0" borderId="3" xfId="0" applyFont="1" applyBorder="1"/>
    <xf numFmtId="0" fontId="2" fillId="0" borderId="20" xfId="0" applyFont="1" applyBorder="1" applyAlignment="1">
      <alignment horizontal="center"/>
    </xf>
    <xf numFmtId="9" fontId="2" fillId="0" borderId="5" xfId="2" applyFont="1" applyBorder="1" applyAlignment="1">
      <alignment horizontal="center" vertical="center"/>
    </xf>
    <xf numFmtId="0" fontId="23" fillId="0" borderId="0" xfId="0" applyFont="1" applyAlignment="1">
      <alignment vertical="center"/>
    </xf>
    <xf numFmtId="0" fontId="26" fillId="6" borderId="0" xfId="15" applyFont="1" applyBorder="1" applyAlignment="1">
      <alignment vertical="center"/>
    </xf>
    <xf numFmtId="0" fontId="27" fillId="0" borderId="0" xfId="0" applyFont="1" applyAlignment="1">
      <alignment vertical="center"/>
    </xf>
    <xf numFmtId="0" fontId="1" fillId="0" borderId="0" xfId="0" applyFont="1"/>
    <xf numFmtId="9" fontId="7" fillId="0" borderId="0" xfId="0" applyNumberFormat="1" applyFont="1"/>
    <xf numFmtId="168" fontId="11" fillId="0" borderId="10" xfId="1" applyNumberFormat="1" applyFont="1" applyBorder="1"/>
    <xf numFmtId="0" fontId="29" fillId="0" borderId="0" xfId="0" applyFont="1" applyAlignment="1">
      <alignment vertical="center"/>
    </xf>
    <xf numFmtId="0" fontId="34" fillId="0" borderId="3" xfId="3" applyFont="1" applyBorder="1"/>
    <xf numFmtId="1" fontId="20" fillId="0" borderId="4" xfId="0" applyNumberFormat="1" applyFont="1" applyBorder="1"/>
    <xf numFmtId="0" fontId="7" fillId="0" borderId="0" xfId="0" applyFont="1" applyAlignment="1">
      <alignment horizontal="center"/>
    </xf>
    <xf numFmtId="9" fontId="35" fillId="0" borderId="21" xfId="7" applyFont="1" applyBorder="1"/>
    <xf numFmtId="0" fontId="0" fillId="0" borderId="8" xfId="0" applyBorder="1"/>
    <xf numFmtId="0" fontId="7" fillId="0" borderId="8" xfId="0" applyFont="1" applyBorder="1" applyAlignment="1">
      <alignment horizontal="center"/>
    </xf>
    <xf numFmtId="9" fontId="35" fillId="0" borderId="7" xfId="7" applyFont="1" applyBorder="1"/>
    <xf numFmtId="0" fontId="31" fillId="0" borderId="2" xfId="0" applyFont="1" applyBorder="1"/>
    <xf numFmtId="9" fontId="35" fillId="0" borderId="12" xfId="0" applyNumberFormat="1" applyFont="1" applyBorder="1"/>
    <xf numFmtId="0" fontId="20" fillId="0" borderId="20" xfId="0" applyFont="1" applyBorder="1"/>
    <xf numFmtId="0" fontId="7" fillId="0" borderId="12" xfId="0" applyFont="1" applyBorder="1" applyAlignment="1">
      <alignment horizontal="center"/>
    </xf>
    <xf numFmtId="0" fontId="32" fillId="0" borderId="0" xfId="0" applyFont="1" applyAlignment="1">
      <alignment vertical="center"/>
    </xf>
    <xf numFmtId="0" fontId="0" fillId="6" borderId="0" xfId="15" applyFont="1" applyBorder="1"/>
    <xf numFmtId="0" fontId="27" fillId="0" borderId="0" xfId="0" applyFont="1"/>
    <xf numFmtId="172" fontId="8" fillId="0" borderId="0" xfId="1" applyNumberFormat="1" applyFont="1" applyBorder="1"/>
    <xf numFmtId="172" fontId="1" fillId="0" borderId="0" xfId="1" applyNumberFormat="1" applyFont="1" applyBorder="1"/>
    <xf numFmtId="172" fontId="7" fillId="0" borderId="0" xfId="1" applyNumberFormat="1" applyFont="1" applyBorder="1"/>
    <xf numFmtId="172" fontId="1" fillId="0" borderId="0" xfId="1" applyNumberFormat="1" applyFont="1" applyFill="1" applyBorder="1"/>
    <xf numFmtId="172" fontId="11" fillId="0" borderId="0" xfId="1" applyNumberFormat="1" applyFont="1"/>
    <xf numFmtId="0" fontId="7" fillId="0" borderId="22" xfId="0" applyFont="1" applyBorder="1"/>
    <xf numFmtId="169" fontId="1" fillId="0" borderId="0" xfId="1" quotePrefix="1" applyNumberFormat="1" applyFont="1" applyAlignment="1">
      <alignment horizontal="right"/>
    </xf>
    <xf numFmtId="173" fontId="11" fillId="0" borderId="0" xfId="1" applyNumberFormat="1" applyFont="1"/>
    <xf numFmtId="0" fontId="8" fillId="0" borderId="0" xfId="0" applyFont="1" applyAlignment="1">
      <alignment horizontal="right"/>
    </xf>
    <xf numFmtId="0" fontId="8" fillId="0" borderId="6" xfId="0" applyFont="1" applyBorder="1" applyAlignment="1">
      <alignment horizontal="right"/>
    </xf>
    <xf numFmtId="0" fontId="18" fillId="0" borderId="0" xfId="0" applyFont="1"/>
    <xf numFmtId="0" fontId="7" fillId="6" borderId="0" xfId="15" applyFont="1" applyBorder="1" applyAlignment="1">
      <alignment vertical="center"/>
    </xf>
    <xf numFmtId="172" fontId="7" fillId="6" borderId="0" xfId="15" applyNumberFormat="1" applyFont="1" applyBorder="1" applyAlignment="1">
      <alignment horizontal="right"/>
    </xf>
    <xf numFmtId="0" fontId="7" fillId="6" borderId="0" xfId="15" applyFont="1" applyBorder="1"/>
    <xf numFmtId="0" fontId="32" fillId="0" borderId="0" xfId="0" applyFont="1"/>
    <xf numFmtId="0" fontId="41" fillId="0" borderId="0" xfId="0" applyFont="1" applyAlignment="1">
      <alignment vertical="center"/>
    </xf>
    <xf numFmtId="0" fontId="41" fillId="0" borderId="0" xfId="0" applyFont="1"/>
    <xf numFmtId="0" fontId="8" fillId="6" borderId="0" xfId="15" applyFont="1" applyBorder="1"/>
    <xf numFmtId="0" fontId="39" fillId="0" borderId="0" xfId="0" applyFont="1"/>
    <xf numFmtId="172" fontId="7" fillId="0" borderId="0" xfId="2" applyNumberFormat="1" applyFont="1" applyBorder="1"/>
    <xf numFmtId="0" fontId="39" fillId="6" borderId="0" xfId="15" applyFont="1" applyBorder="1" applyAlignment="1">
      <alignment vertical="center"/>
    </xf>
    <xf numFmtId="167" fontId="15" fillId="4" borderId="0" xfId="3" applyNumberFormat="1" applyFont="1" applyFill="1" applyAlignment="1">
      <alignment horizontal="center" vertical="center" wrapText="1"/>
    </xf>
    <xf numFmtId="0" fontId="15" fillId="4" borderId="0" xfId="3" applyFont="1" applyFill="1" applyAlignment="1">
      <alignment horizontal="center" vertical="center" wrapText="1"/>
    </xf>
    <xf numFmtId="1" fontId="15" fillId="4" borderId="0" xfId="3" applyNumberFormat="1" applyFont="1" applyFill="1" applyAlignment="1">
      <alignment horizontal="center" vertical="center" wrapText="1"/>
    </xf>
    <xf numFmtId="169" fontId="15" fillId="4" borderId="0" xfId="1" applyNumberFormat="1" applyFont="1" applyFill="1" applyBorder="1" applyAlignment="1">
      <alignment horizontal="center" vertical="center" wrapText="1"/>
    </xf>
    <xf numFmtId="167" fontId="15" fillId="4" borderId="0" xfId="1" applyNumberFormat="1" applyFont="1" applyFill="1" applyBorder="1" applyAlignment="1">
      <alignment horizontal="center" vertical="center" wrapText="1"/>
    </xf>
    <xf numFmtId="167" fontId="15" fillId="4" borderId="0" xfId="5" applyNumberFormat="1" applyFont="1" applyFill="1" applyAlignment="1">
      <alignment horizontal="center" vertical="center" wrapText="1"/>
    </xf>
    <xf numFmtId="168" fontId="15" fillId="4" borderId="0" xfId="1" applyNumberFormat="1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 wrapText="1"/>
    </xf>
    <xf numFmtId="168" fontId="7" fillId="0" borderId="0" xfId="14" applyNumberFormat="1" applyFont="1" applyBorder="1" applyAlignment="1">
      <alignment horizontal="center"/>
    </xf>
    <xf numFmtId="168" fontId="7" fillId="0" borderId="0" xfId="1" applyNumberFormat="1" applyFont="1" applyBorder="1" applyAlignment="1">
      <alignment horizontal="center"/>
    </xf>
    <xf numFmtId="170" fontId="7" fillId="0" borderId="0" xfId="2" applyNumberFormat="1" applyFont="1" applyBorder="1"/>
    <xf numFmtId="169" fontId="8" fillId="0" borderId="0" xfId="1" applyNumberFormat="1" applyFont="1" applyBorder="1"/>
    <xf numFmtId="170" fontId="7" fillId="0" borderId="0" xfId="14" applyNumberFormat="1" applyFont="1" applyBorder="1" applyAlignment="1">
      <alignment horizontal="right"/>
    </xf>
    <xf numFmtId="170" fontId="7" fillId="0" borderId="0" xfId="2" applyNumberFormat="1" applyFont="1" applyBorder="1" applyAlignment="1">
      <alignment horizontal="right"/>
    </xf>
    <xf numFmtId="168" fontId="8" fillId="0" borderId="0" xfId="1" applyNumberFormat="1" applyFont="1" applyBorder="1"/>
    <xf numFmtId="168" fontId="7" fillId="0" borderId="0" xfId="1" applyNumberFormat="1" applyFont="1" applyBorder="1" applyAlignment="1">
      <alignment horizontal="right"/>
    </xf>
    <xf numFmtId="14" fontId="7" fillId="0" borderId="0" xfId="1" applyNumberFormat="1" applyFont="1" applyBorder="1"/>
    <xf numFmtId="14" fontId="7" fillId="0" borderId="0" xfId="1" applyNumberFormat="1" applyFont="1" applyBorder="1" applyAlignment="1">
      <alignment horizontal="center"/>
    </xf>
    <xf numFmtId="170" fontId="8" fillId="0" borderId="0" xfId="2" applyNumberFormat="1" applyFont="1" applyBorder="1"/>
    <xf numFmtId="0" fontId="14" fillId="0" borderId="0" xfId="10" applyFill="1" applyBorder="1" applyAlignment="1">
      <alignment horizontal="right"/>
    </xf>
    <xf numFmtId="14" fontId="27" fillId="0" borderId="0" xfId="0" applyNumberFormat="1" applyFont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/>
    <xf numFmtId="14" fontId="32" fillId="0" borderId="0" xfId="14" applyNumberFormat="1" applyFont="1" applyFill="1" applyBorder="1" applyAlignment="1">
      <alignment horizontal="center"/>
    </xf>
    <xf numFmtId="169" fontId="1" fillId="0" borderId="0" xfId="1" applyNumberFormat="1" applyFont="1" applyBorder="1"/>
    <xf numFmtId="169" fontId="7" fillId="0" borderId="0" xfId="1" applyNumberFormat="1" applyFont="1" applyBorder="1"/>
    <xf numFmtId="168" fontId="1" fillId="0" borderId="0" xfId="1" applyNumberFormat="1" applyFont="1" applyBorder="1"/>
    <xf numFmtId="168" fontId="7" fillId="0" borderId="0" xfId="1" applyNumberFormat="1" applyFont="1" applyBorder="1"/>
    <xf numFmtId="14" fontId="32" fillId="0" borderId="0" xfId="0" applyNumberFormat="1" applyFont="1" applyAlignment="1">
      <alignment horizontal="center"/>
    </xf>
    <xf numFmtId="0" fontId="33" fillId="0" borderId="0" xfId="0" applyFont="1" applyAlignment="1">
      <alignment horizontal="center"/>
    </xf>
    <xf numFmtId="0" fontId="33" fillId="0" borderId="0" xfId="0" applyFont="1"/>
    <xf numFmtId="14" fontId="7" fillId="0" borderId="0" xfId="1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7" fillId="0" borderId="0" xfId="1" applyNumberFormat="1" applyFont="1" applyBorder="1"/>
    <xf numFmtId="14" fontId="7" fillId="0" borderId="0" xfId="2" applyNumberFormat="1" applyFont="1" applyBorder="1" applyAlignment="1">
      <alignment horizontal="center"/>
    </xf>
    <xf numFmtId="14" fontId="7" fillId="0" borderId="0" xfId="14" applyNumberFormat="1" applyFont="1" applyFill="1" applyBorder="1" applyAlignment="1">
      <alignment horizontal="center"/>
    </xf>
    <xf numFmtId="168" fontId="7" fillId="0" borderId="0" xfId="14" applyNumberFormat="1" applyFont="1" applyFill="1" applyBorder="1" applyAlignment="1">
      <alignment horizontal="center"/>
    </xf>
    <xf numFmtId="168" fontId="32" fillId="0" borderId="0" xfId="14" applyNumberFormat="1" applyFont="1" applyFill="1" applyBorder="1"/>
    <xf numFmtId="169" fontId="1" fillId="0" borderId="0" xfId="1" applyNumberFormat="1" applyFont="1" applyFill="1" applyBorder="1"/>
    <xf numFmtId="168" fontId="7" fillId="0" borderId="0" xfId="14" applyNumberFormat="1" applyFont="1" applyFill="1" applyBorder="1"/>
    <xf numFmtId="0" fontId="2" fillId="0" borderId="0" xfId="0" applyFont="1" applyAlignment="1">
      <alignment horizontal="center"/>
    </xf>
    <xf numFmtId="169" fontId="7" fillId="0" borderId="0" xfId="1" applyNumberFormat="1" applyFont="1" applyFill="1" applyBorder="1"/>
    <xf numFmtId="0" fontId="41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0" fontId="42" fillId="0" borderId="0" xfId="0" applyFont="1"/>
    <xf numFmtId="170" fontId="41" fillId="0" borderId="0" xfId="2" applyNumberFormat="1" applyFont="1" applyFill="1" applyBorder="1" applyAlignment="1">
      <alignment horizontal="right"/>
    </xf>
    <xf numFmtId="170" fontId="43" fillId="0" borderId="0" xfId="2" applyNumberFormat="1" applyFont="1" applyFill="1" applyBorder="1" applyAlignment="1">
      <alignment horizontal="right"/>
    </xf>
    <xf numFmtId="0" fontId="23" fillId="0" borderId="0" xfId="0" applyFont="1"/>
    <xf numFmtId="0" fontId="24" fillId="0" borderId="0" xfId="0" applyFont="1" applyAlignment="1">
      <alignment horizontal="center"/>
    </xf>
    <xf numFmtId="0" fontId="24" fillId="0" borderId="0" xfId="0" applyFont="1"/>
    <xf numFmtId="14" fontId="7" fillId="0" borderId="0" xfId="1" applyNumberFormat="1" applyFont="1" applyBorder="1" applyAlignment="1">
      <alignment horizontal="center" vertical="center"/>
    </xf>
    <xf numFmtId="168" fontId="27" fillId="0" borderId="0" xfId="1" applyNumberFormat="1" applyFont="1" applyFill="1" applyBorder="1"/>
    <xf numFmtId="9" fontId="7" fillId="0" borderId="0" xfId="2" applyFont="1" applyBorder="1"/>
    <xf numFmtId="0" fontId="29" fillId="0" borderId="0" xfId="0" applyFont="1"/>
    <xf numFmtId="14" fontId="7" fillId="0" borderId="0" xfId="2" applyNumberFormat="1" applyFont="1" applyFill="1" applyBorder="1" applyAlignment="1">
      <alignment horizontal="center"/>
    </xf>
    <xf numFmtId="0" fontId="30" fillId="0" borderId="0" xfId="0" applyFont="1"/>
    <xf numFmtId="0" fontId="40" fillId="0" borderId="0" xfId="0" applyFont="1" applyAlignment="1">
      <alignment horizontal="center"/>
    </xf>
    <xf numFmtId="0" fontId="40" fillId="0" borderId="0" xfId="0" applyFont="1"/>
    <xf numFmtId="0" fontId="7" fillId="0" borderId="0" xfId="0" applyFont="1" applyAlignment="1">
      <alignment wrapText="1"/>
    </xf>
    <xf numFmtId="0" fontId="41" fillId="0" borderId="0" xfId="1" applyNumberFormat="1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 applyAlignment="1">
      <alignment vertical="center"/>
    </xf>
    <xf numFmtId="14" fontId="18" fillId="0" borderId="0" xfId="0" applyNumberFormat="1" applyFont="1"/>
    <xf numFmtId="14" fontId="7" fillId="0" borderId="0" xfId="1" applyNumberFormat="1" applyFont="1" applyFill="1" applyBorder="1" applyAlignment="1">
      <alignment horizontal="right"/>
    </xf>
    <xf numFmtId="168" fontId="7" fillId="0" borderId="0" xfId="1" applyNumberFormat="1" applyFont="1" applyFill="1" applyBorder="1"/>
    <xf numFmtId="14" fontId="29" fillId="0" borderId="0" xfId="2" applyNumberFormat="1" applyFont="1" applyFill="1" applyBorder="1" applyAlignment="1">
      <alignment horizontal="center"/>
    </xf>
    <xf numFmtId="0" fontId="36" fillId="0" borderId="0" xfId="0" applyFont="1"/>
    <xf numFmtId="168" fontId="36" fillId="0" borderId="0" xfId="14" applyNumberFormat="1" applyFont="1" applyFill="1" applyBorder="1"/>
    <xf numFmtId="0" fontId="37" fillId="0" borderId="0" xfId="0" applyFont="1"/>
    <xf numFmtId="169" fontId="7" fillId="0" borderId="0" xfId="0" applyNumberFormat="1" applyFont="1"/>
    <xf numFmtId="14" fontId="7" fillId="0" borderId="0" xfId="2" applyNumberFormat="1" applyFont="1" applyBorder="1" applyAlignment="1">
      <alignment horizontal="left"/>
    </xf>
    <xf numFmtId="170" fontId="7" fillId="0" borderId="0" xfId="2" applyNumberFormat="1" applyFont="1" applyFill="1" applyBorder="1" applyAlignment="1">
      <alignment horizontal="right"/>
    </xf>
    <xf numFmtId="170" fontId="13" fillId="0" borderId="0" xfId="2" applyNumberFormat="1" applyFont="1" applyFill="1" applyBorder="1" applyAlignment="1">
      <alignment horizontal="right"/>
    </xf>
    <xf numFmtId="168" fontId="31" fillId="0" borderId="0" xfId="1" applyNumberFormat="1" applyFont="1" applyBorder="1" applyAlignment="1">
      <alignment wrapText="1"/>
    </xf>
    <xf numFmtId="14" fontId="32" fillId="0" borderId="0" xfId="2" applyNumberFormat="1" applyFont="1" applyFill="1" applyBorder="1" applyAlignment="1">
      <alignment horizontal="center"/>
    </xf>
    <xf numFmtId="0" fontId="32" fillId="0" borderId="0" xfId="1" applyNumberFormat="1" applyFont="1" applyFill="1" applyBorder="1"/>
    <xf numFmtId="0" fontId="0" fillId="0" borderId="0" xfId="0" applyAlignment="1">
      <alignment horizontal="center"/>
    </xf>
    <xf numFmtId="14" fontId="29" fillId="0" borderId="0" xfId="0" applyNumberFormat="1" applyFont="1" applyAlignment="1">
      <alignment horizontal="center"/>
    </xf>
    <xf numFmtId="168" fontId="32" fillId="0" borderId="0" xfId="1" applyNumberFormat="1" applyFont="1" applyFill="1" applyBorder="1"/>
    <xf numFmtId="168" fontId="29" fillId="0" borderId="0" xfId="1" applyNumberFormat="1" applyFont="1" applyFill="1" applyBorder="1"/>
    <xf numFmtId="0" fontId="7" fillId="0" borderId="0" xfId="1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0" fontId="25" fillId="0" borderId="0" xfId="0" applyFont="1"/>
    <xf numFmtId="0" fontId="0" fillId="0" borderId="0" xfId="15" applyFont="1" applyFill="1" applyBorder="1"/>
    <xf numFmtId="0" fontId="44" fillId="0" borderId="0" xfId="0" applyFont="1" applyAlignment="1">
      <alignment vertical="center"/>
    </xf>
    <xf numFmtId="0" fontId="44" fillId="0" borderId="0" xfId="0" applyFont="1"/>
    <xf numFmtId="14" fontId="44" fillId="0" borderId="0" xfId="0" applyNumberFormat="1" applyFont="1" applyAlignment="1">
      <alignment horizontal="center"/>
    </xf>
    <xf numFmtId="170" fontId="44" fillId="0" borderId="0" xfId="2" applyNumberFormat="1" applyFont="1" applyFill="1" applyBorder="1" applyAlignment="1">
      <alignment horizontal="right"/>
    </xf>
    <xf numFmtId="14" fontId="44" fillId="0" borderId="0" xfId="1" applyNumberFormat="1" applyFont="1" applyFill="1" applyBorder="1"/>
    <xf numFmtId="0" fontId="45" fillId="0" borderId="0" xfId="0" applyFont="1"/>
    <xf numFmtId="170" fontId="46" fillId="0" borderId="0" xfId="2" applyNumberFormat="1" applyFont="1" applyFill="1" applyBorder="1" applyAlignment="1">
      <alignment horizontal="right"/>
    </xf>
    <xf numFmtId="0" fontId="47" fillId="0" borderId="0" xfId="0" applyFont="1" applyAlignment="1">
      <alignment vertical="center"/>
    </xf>
    <xf numFmtId="0" fontId="47" fillId="0" borderId="0" xfId="0" applyFont="1"/>
    <xf numFmtId="14" fontId="47" fillId="0" borderId="0" xfId="2" applyNumberFormat="1" applyFont="1" applyFill="1" applyBorder="1" applyAlignment="1">
      <alignment horizontal="center"/>
    </xf>
    <xf numFmtId="170" fontId="47" fillId="0" borderId="0" xfId="2" applyNumberFormat="1" applyFont="1" applyFill="1" applyBorder="1" applyAlignment="1">
      <alignment horizontal="right"/>
    </xf>
    <xf numFmtId="0" fontId="48" fillId="0" borderId="0" xfId="0" applyFont="1" applyAlignment="1">
      <alignment horizontal="center"/>
    </xf>
    <xf numFmtId="0" fontId="48" fillId="0" borderId="0" xfId="0" applyFont="1"/>
    <xf numFmtId="170" fontId="49" fillId="0" borderId="0" xfId="2" applyNumberFormat="1" applyFont="1" applyFill="1" applyBorder="1" applyAlignment="1">
      <alignment horizontal="right"/>
    </xf>
    <xf numFmtId="0" fontId="50" fillId="0" borderId="0" xfId="0" applyFont="1"/>
    <xf numFmtId="14" fontId="47" fillId="0" borderId="0" xfId="0" applyNumberFormat="1" applyFont="1" applyAlignment="1">
      <alignment horizontal="center"/>
    </xf>
    <xf numFmtId="172" fontId="1" fillId="6" borderId="0" xfId="15" applyNumberFormat="1" applyFont="1" applyBorder="1"/>
    <xf numFmtId="169" fontId="15" fillId="4" borderId="13" xfId="1" applyNumberFormat="1" applyFont="1" applyFill="1" applyBorder="1" applyAlignment="1">
      <alignment horizontal="center" vertical="center" wrapText="1"/>
    </xf>
    <xf numFmtId="169" fontId="7" fillId="0" borderId="21" xfId="1" applyNumberFormat="1" applyFont="1" applyBorder="1"/>
    <xf numFmtId="175" fontId="7" fillId="0" borderId="21" xfId="1" applyNumberFormat="1" applyFont="1" applyBorder="1"/>
    <xf numFmtId="174" fontId="8" fillId="0" borderId="0" xfId="0" applyNumberFormat="1" applyFont="1" applyAlignment="1">
      <alignment horizontal="right"/>
    </xf>
    <xf numFmtId="174" fontId="1" fillId="0" borderId="0" xfId="0" applyNumberFormat="1" applyFont="1" applyAlignment="1">
      <alignment horizontal="right"/>
    </xf>
    <xf numFmtId="174" fontId="1" fillId="0" borderId="0" xfId="2" applyNumberFormat="1" applyFont="1" applyBorder="1" applyAlignment="1">
      <alignment horizontal="right"/>
    </xf>
    <xf numFmtId="174" fontId="41" fillId="0" borderId="0" xfId="0" applyNumberFormat="1" applyFont="1" applyAlignment="1">
      <alignment horizontal="right"/>
    </xf>
    <xf numFmtId="174" fontId="42" fillId="0" borderId="0" xfId="0" applyNumberFormat="1" applyFont="1" applyAlignment="1">
      <alignment horizontal="right"/>
    </xf>
    <xf numFmtId="174" fontId="44" fillId="0" borderId="0" xfId="0" applyNumberFormat="1" applyFont="1" applyAlignment="1">
      <alignment horizontal="right"/>
    </xf>
    <xf numFmtId="174" fontId="45" fillId="0" borderId="0" xfId="0" applyNumberFormat="1" applyFont="1" applyAlignment="1">
      <alignment horizontal="right"/>
    </xf>
    <xf numFmtId="174" fontId="47" fillId="0" borderId="0" xfId="0" applyNumberFormat="1" applyFont="1" applyAlignment="1">
      <alignment horizontal="right"/>
    </xf>
    <xf numFmtId="174" fontId="48" fillId="0" borderId="0" xfId="0" applyNumberFormat="1" applyFont="1" applyAlignment="1">
      <alignment horizontal="right"/>
    </xf>
    <xf numFmtId="174" fontId="7" fillId="0" borderId="0" xfId="0" applyNumberFormat="1" applyFont="1" applyAlignment="1">
      <alignment horizontal="right"/>
    </xf>
    <xf numFmtId="176" fontId="7" fillId="0" borderId="0" xfId="2" applyNumberFormat="1" applyFont="1" applyBorder="1" applyAlignment="1">
      <alignment horizontal="right"/>
    </xf>
    <xf numFmtId="176" fontId="47" fillId="0" borderId="0" xfId="2" applyNumberFormat="1" applyFont="1" applyFill="1" applyBorder="1" applyAlignment="1">
      <alignment horizontal="right"/>
    </xf>
    <xf numFmtId="176" fontId="48" fillId="0" borderId="0" xfId="2" applyNumberFormat="1" applyFont="1" applyBorder="1" applyAlignment="1">
      <alignment horizontal="right"/>
    </xf>
    <xf numFmtId="176" fontId="41" fillId="0" borderId="0" xfId="2" applyNumberFormat="1" applyFont="1" applyFill="1" applyBorder="1" applyAlignment="1">
      <alignment horizontal="right"/>
    </xf>
    <xf numFmtId="176" fontId="42" fillId="0" borderId="0" xfId="2" applyNumberFormat="1" applyFont="1" applyBorder="1" applyAlignment="1">
      <alignment horizontal="right"/>
    </xf>
    <xf numFmtId="176" fontId="7" fillId="0" borderId="0" xfId="2" applyNumberFormat="1" applyFont="1" applyFill="1" applyBorder="1" applyAlignment="1">
      <alignment horizontal="right"/>
    </xf>
    <xf numFmtId="176" fontId="1" fillId="0" borderId="0" xfId="2" applyNumberFormat="1" applyFont="1" applyBorder="1" applyAlignment="1">
      <alignment horizontal="right"/>
    </xf>
    <xf numFmtId="176" fontId="44" fillId="0" borderId="0" xfId="2" applyNumberFormat="1" applyFont="1" applyFill="1" applyBorder="1" applyAlignment="1">
      <alignment horizontal="right"/>
    </xf>
    <xf numFmtId="176" fontId="45" fillId="0" borderId="0" xfId="2" applyNumberFormat="1" applyFont="1" applyBorder="1" applyAlignment="1">
      <alignment horizontal="right"/>
    </xf>
    <xf numFmtId="170" fontId="7" fillId="0" borderId="21" xfId="2" applyNumberFormat="1" applyFont="1" applyBorder="1"/>
    <xf numFmtId="170" fontId="7" fillId="0" borderId="7" xfId="2" applyNumberFormat="1" applyFont="1" applyBorder="1"/>
    <xf numFmtId="3" fontId="20" fillId="0" borderId="0" xfId="0" applyNumberFormat="1" applyFont="1" applyAlignment="1">
      <alignment horizontal="right"/>
    </xf>
    <xf numFmtId="10" fontId="7" fillId="0" borderId="0" xfId="2" applyNumberFormat="1" applyFont="1" applyBorder="1" applyAlignment="1">
      <alignment horizontal="right"/>
    </xf>
    <xf numFmtId="3" fontId="20" fillId="0" borderId="1" xfId="0" applyNumberFormat="1" applyFont="1" applyBorder="1" applyAlignment="1">
      <alignment horizontal="left"/>
    </xf>
    <xf numFmtId="3" fontId="20" fillId="0" borderId="6" xfId="0" applyNumberFormat="1" applyFont="1" applyBorder="1"/>
    <xf numFmtId="0" fontId="7" fillId="0" borderId="24" xfId="0" applyFont="1" applyBorder="1" applyAlignment="1">
      <alignment horizontal="left"/>
    </xf>
    <xf numFmtId="9" fontId="7" fillId="0" borderId="23" xfId="2" applyFont="1" applyBorder="1"/>
    <xf numFmtId="9" fontId="7" fillId="0" borderId="25" xfId="2" applyFont="1" applyBorder="1"/>
    <xf numFmtId="175" fontId="7" fillId="0" borderId="1" xfId="1" applyNumberFormat="1" applyFont="1" applyBorder="1"/>
    <xf numFmtId="0" fontId="14" fillId="0" borderId="0" xfId="10" applyFill="1"/>
    <xf numFmtId="0" fontId="51" fillId="0" borderId="0" xfId="0" applyFont="1" applyAlignment="1">
      <alignment vertical="center"/>
    </xf>
    <xf numFmtId="0" fontId="51" fillId="0" borderId="0" xfId="0" applyFont="1"/>
    <xf numFmtId="0" fontId="52" fillId="0" borderId="0" xfId="0" applyFont="1" applyAlignment="1">
      <alignment horizontal="center"/>
    </xf>
    <xf numFmtId="0" fontId="52" fillId="0" borderId="0" xfId="0" applyFont="1"/>
    <xf numFmtId="170" fontId="1" fillId="0" borderId="21" xfId="2" applyNumberFormat="1" applyFont="1" applyBorder="1"/>
    <xf numFmtId="170" fontId="51" fillId="0" borderId="21" xfId="2" applyNumberFormat="1" applyFont="1" applyBorder="1"/>
    <xf numFmtId="170" fontId="51" fillId="0" borderId="0" xfId="2" applyNumberFormat="1" applyFont="1" applyFill="1" applyBorder="1" applyAlignment="1">
      <alignment horizontal="right"/>
    </xf>
    <xf numFmtId="170" fontId="51" fillId="0" borderId="21" xfId="2" applyNumberFormat="1" applyFont="1" applyFill="1" applyBorder="1"/>
    <xf numFmtId="170" fontId="53" fillId="0" borderId="0" xfId="2" applyNumberFormat="1" applyFont="1" applyFill="1" applyBorder="1" applyAlignment="1">
      <alignment horizontal="right"/>
    </xf>
    <xf numFmtId="176" fontId="51" fillId="0" borderId="0" xfId="2" applyNumberFormat="1" applyFont="1" applyFill="1" applyBorder="1" applyAlignment="1">
      <alignment horizontal="right"/>
    </xf>
    <xf numFmtId="176" fontId="52" fillId="0" borderId="0" xfId="2" applyNumberFormat="1" applyFont="1" applyBorder="1" applyAlignment="1">
      <alignment horizontal="right"/>
    </xf>
    <xf numFmtId="174" fontId="51" fillId="0" borderId="0" xfId="0" applyNumberFormat="1" applyFont="1" applyAlignment="1">
      <alignment horizontal="right"/>
    </xf>
    <xf numFmtId="174" fontId="52" fillId="0" borderId="0" xfId="0" applyNumberFormat="1" applyFont="1" applyAlignment="1">
      <alignment horizontal="right"/>
    </xf>
    <xf numFmtId="0" fontId="51" fillId="0" borderId="0" xfId="0" applyFont="1" applyAlignment="1">
      <alignment horizontal="right"/>
    </xf>
    <xf numFmtId="169" fontId="7" fillId="0" borderId="0" xfId="1" applyNumberFormat="1" applyFont="1"/>
    <xf numFmtId="175" fontId="51" fillId="0" borderId="21" xfId="1" applyNumberFormat="1" applyFont="1" applyFill="1" applyBorder="1"/>
    <xf numFmtId="175" fontId="51" fillId="0" borderId="21" xfId="1" applyNumberFormat="1" applyFont="1" applyBorder="1"/>
    <xf numFmtId="14" fontId="51" fillId="0" borderId="0" xfId="0" applyNumberFormat="1" applyFont="1" applyAlignment="1">
      <alignment horizontal="right"/>
    </xf>
    <xf numFmtId="0" fontId="7" fillId="0" borderId="19" xfId="0" applyFont="1" applyBorder="1"/>
    <xf numFmtId="0" fontId="12" fillId="2" borderId="0" xfId="9" applyBorder="1"/>
    <xf numFmtId="0" fontId="54" fillId="0" borderId="0" xfId="0" applyFont="1"/>
    <xf numFmtId="14" fontId="54" fillId="0" borderId="0" xfId="0" applyNumberFormat="1" applyFont="1" applyAlignment="1">
      <alignment horizontal="center"/>
    </xf>
    <xf numFmtId="0" fontId="55" fillId="0" borderId="0" xfId="0" applyFont="1" applyAlignment="1">
      <alignment horizontal="center"/>
    </xf>
    <xf numFmtId="0" fontId="55" fillId="0" borderId="0" xfId="0" applyFont="1"/>
    <xf numFmtId="170" fontId="54" fillId="0" borderId="21" xfId="2" applyNumberFormat="1" applyFont="1" applyBorder="1"/>
    <xf numFmtId="170" fontId="54" fillId="0" borderId="0" xfId="2" applyNumberFormat="1" applyFont="1" applyFill="1" applyBorder="1" applyAlignment="1">
      <alignment horizontal="right"/>
    </xf>
    <xf numFmtId="170" fontId="54" fillId="0" borderId="21" xfId="2" applyNumberFormat="1" applyFont="1" applyFill="1" applyBorder="1"/>
    <xf numFmtId="170" fontId="56" fillId="0" borderId="0" xfId="2" applyNumberFormat="1" applyFont="1" applyFill="1" applyBorder="1" applyAlignment="1">
      <alignment horizontal="right"/>
    </xf>
    <xf numFmtId="176" fontId="54" fillId="0" borderId="0" xfId="2" applyNumberFormat="1" applyFont="1" applyFill="1" applyBorder="1" applyAlignment="1">
      <alignment horizontal="right"/>
    </xf>
    <xf numFmtId="176" fontId="55" fillId="0" borderId="0" xfId="2" applyNumberFormat="1" applyFont="1" applyBorder="1" applyAlignment="1">
      <alignment horizontal="right"/>
    </xf>
    <xf numFmtId="174" fontId="1" fillId="0" borderId="0" xfId="2" applyNumberFormat="1" applyFont="1" applyAlignment="1">
      <alignment horizontal="right"/>
    </xf>
    <xf numFmtId="174" fontId="54" fillId="0" borderId="0" xfId="0" applyNumberFormat="1" applyFont="1" applyAlignment="1">
      <alignment horizontal="right"/>
    </xf>
    <xf numFmtId="174" fontId="55" fillId="0" borderId="0" xfId="0" applyNumberFormat="1" applyFont="1" applyAlignment="1">
      <alignment horizontal="right"/>
    </xf>
    <xf numFmtId="175" fontId="54" fillId="0" borderId="21" xfId="1" applyNumberFormat="1" applyFont="1" applyFill="1" applyBorder="1"/>
    <xf numFmtId="175" fontId="54" fillId="0" borderId="21" xfId="1" applyNumberFormat="1" applyFont="1" applyBorder="1"/>
    <xf numFmtId="0" fontId="12" fillId="2" borderId="0" xfId="9" applyBorder="1" applyAlignment="1">
      <alignment vertical="center"/>
    </xf>
    <xf numFmtId="0" fontId="57" fillId="0" borderId="0" xfId="0" applyFont="1" applyAlignment="1">
      <alignment vertical="center"/>
    </xf>
    <xf numFmtId="0" fontId="57" fillId="0" borderId="0" xfId="0" applyFont="1"/>
    <xf numFmtId="14" fontId="57" fillId="0" borderId="0" xfId="1" applyNumberFormat="1" applyFont="1" applyFill="1" applyBorder="1" applyAlignment="1">
      <alignment horizontal="right"/>
    </xf>
    <xf numFmtId="169" fontId="57" fillId="0" borderId="0" xfId="0" applyNumberFormat="1" applyFont="1"/>
    <xf numFmtId="0" fontId="58" fillId="0" borderId="0" xfId="0" applyFont="1" applyAlignment="1">
      <alignment horizontal="center"/>
    </xf>
    <xf numFmtId="0" fontId="58" fillId="0" borderId="0" xfId="0" applyFont="1"/>
    <xf numFmtId="170" fontId="57" fillId="0" borderId="21" xfId="2" applyNumberFormat="1" applyFont="1" applyBorder="1"/>
    <xf numFmtId="170" fontId="57" fillId="0" borderId="0" xfId="2" applyNumberFormat="1" applyFont="1" applyFill="1" applyBorder="1" applyAlignment="1">
      <alignment horizontal="right"/>
    </xf>
    <xf numFmtId="170" fontId="57" fillId="0" borderId="21" xfId="2" applyNumberFormat="1" applyFont="1" applyFill="1" applyBorder="1"/>
    <xf numFmtId="170" fontId="59" fillId="0" borderId="0" xfId="2" applyNumberFormat="1" applyFont="1" applyFill="1" applyBorder="1" applyAlignment="1">
      <alignment horizontal="right"/>
    </xf>
    <xf numFmtId="176" fontId="57" fillId="0" borderId="0" xfId="2" applyNumberFormat="1" applyFont="1" applyFill="1" applyBorder="1" applyAlignment="1">
      <alignment horizontal="right"/>
    </xf>
    <xf numFmtId="176" fontId="58" fillId="0" borderId="0" xfId="2" applyNumberFormat="1" applyFont="1" applyBorder="1" applyAlignment="1">
      <alignment horizontal="right"/>
    </xf>
    <xf numFmtId="174" fontId="57" fillId="0" borderId="0" xfId="0" applyNumberFormat="1" applyFont="1" applyAlignment="1">
      <alignment horizontal="right"/>
    </xf>
    <xf numFmtId="174" fontId="58" fillId="0" borderId="0" xfId="0" applyNumberFormat="1" applyFont="1" applyAlignment="1">
      <alignment horizontal="right"/>
    </xf>
    <xf numFmtId="0" fontId="7" fillId="0" borderId="0" xfId="15" applyFont="1" applyFill="1" applyBorder="1"/>
    <xf numFmtId="175" fontId="57" fillId="0" borderId="21" xfId="1" applyNumberFormat="1" applyFont="1" applyFill="1" applyBorder="1"/>
    <xf numFmtId="175" fontId="57" fillId="0" borderId="21" xfId="1" applyNumberFormat="1" applyFont="1" applyBorder="1"/>
    <xf numFmtId="14" fontId="57" fillId="0" borderId="0" xfId="14" applyNumberFormat="1" applyFont="1" applyFill="1" applyBorder="1" applyAlignment="1">
      <alignment horizontal="center"/>
    </xf>
    <xf numFmtId="168" fontId="57" fillId="0" borderId="0" xfId="14" applyNumberFormat="1" applyFont="1" applyFill="1" applyBorder="1"/>
    <xf numFmtId="14" fontId="7" fillId="0" borderId="8" xfId="0" applyNumberFormat="1" applyFont="1" applyBorder="1" applyAlignment="1">
      <alignment horizontal="right"/>
    </xf>
    <xf numFmtId="0" fontId="7" fillId="0" borderId="0" xfId="5" applyFont="1"/>
    <xf numFmtId="0" fontId="14" fillId="0" borderId="0" xfId="10" applyFill="1" applyAlignment="1">
      <alignment horizontal="right"/>
    </xf>
    <xf numFmtId="0" fontId="60" fillId="0" borderId="0" xfId="0" applyFont="1"/>
    <xf numFmtId="14" fontId="60" fillId="0" borderId="0" xfId="1" applyNumberFormat="1" applyFont="1" applyFill="1" applyBorder="1" applyAlignment="1">
      <alignment horizontal="right"/>
    </xf>
    <xf numFmtId="168" fontId="60" fillId="0" borderId="0" xfId="14" applyNumberFormat="1" applyFont="1" applyFill="1" applyBorder="1" applyAlignment="1">
      <alignment horizontal="center"/>
    </xf>
    <xf numFmtId="170" fontId="7" fillId="0" borderId="0" xfId="2" applyNumberFormat="1" applyFont="1" applyBorder="1" applyAlignment="1">
      <alignment horizontal="center"/>
    </xf>
    <xf numFmtId="169" fontId="60" fillId="0" borderId="21" xfId="1" applyNumberFormat="1" applyFont="1" applyFill="1" applyBorder="1"/>
    <xf numFmtId="14" fontId="60" fillId="0" borderId="0" xfId="0" applyNumberFormat="1" applyFont="1" applyAlignment="1">
      <alignment horizontal="center"/>
    </xf>
    <xf numFmtId="0" fontId="61" fillId="0" borderId="0" xfId="0" applyFont="1" applyAlignment="1">
      <alignment horizontal="center"/>
    </xf>
    <xf numFmtId="0" fontId="61" fillId="0" borderId="0" xfId="0" applyFont="1"/>
    <xf numFmtId="170" fontId="1" fillId="0" borderId="0" xfId="2" applyNumberFormat="1" applyFont="1" applyBorder="1"/>
    <xf numFmtId="170" fontId="60" fillId="0" borderId="21" xfId="2" applyNumberFormat="1" applyFont="1" applyBorder="1"/>
    <xf numFmtId="170" fontId="7" fillId="0" borderId="1" xfId="2" applyNumberFormat="1" applyFont="1" applyBorder="1" applyAlignment="1">
      <alignment horizontal="right"/>
    </xf>
    <xf numFmtId="170" fontId="1" fillId="0" borderId="0" xfId="2" applyNumberFormat="1" applyFont="1" applyBorder="1" applyAlignment="1">
      <alignment horizontal="right"/>
    </xf>
    <xf numFmtId="170" fontId="60" fillId="0" borderId="0" xfId="2" applyNumberFormat="1" applyFont="1" applyFill="1" applyBorder="1" applyAlignment="1">
      <alignment horizontal="right"/>
    </xf>
    <xf numFmtId="170" fontId="60" fillId="0" borderId="21" xfId="2" applyNumberFormat="1" applyFont="1" applyFill="1" applyBorder="1"/>
    <xf numFmtId="170" fontId="62" fillId="0" borderId="0" xfId="2" applyNumberFormat="1" applyFont="1" applyFill="1" applyBorder="1" applyAlignment="1">
      <alignment horizontal="right"/>
    </xf>
    <xf numFmtId="175" fontId="7" fillId="0" borderId="0" xfId="1" applyNumberFormat="1" applyFont="1" applyBorder="1" applyAlignment="1">
      <alignment horizontal="right"/>
    </xf>
    <xf numFmtId="176" fontId="7" fillId="0" borderId="1" xfId="2" applyNumberFormat="1" applyFont="1" applyBorder="1" applyAlignment="1">
      <alignment horizontal="right"/>
    </xf>
    <xf numFmtId="176" fontId="60" fillId="0" borderId="0" xfId="2" applyNumberFormat="1" applyFont="1" applyFill="1" applyBorder="1" applyAlignment="1">
      <alignment horizontal="right"/>
    </xf>
    <xf numFmtId="176" fontId="61" fillId="0" borderId="0" xfId="2" applyNumberFormat="1" applyFont="1" applyBorder="1" applyAlignment="1">
      <alignment horizontal="right"/>
    </xf>
    <xf numFmtId="174" fontId="1" fillId="0" borderId="0" xfId="2" applyNumberFormat="1" applyFont="1" applyBorder="1"/>
    <xf numFmtId="175" fontId="7" fillId="0" borderId="0" xfId="1" applyNumberFormat="1" applyFont="1" applyAlignment="1">
      <alignment horizontal="right"/>
    </xf>
    <xf numFmtId="174" fontId="60" fillId="0" borderId="0" xfId="0" applyNumberFormat="1" applyFont="1" applyAlignment="1">
      <alignment horizontal="right"/>
    </xf>
    <xf numFmtId="174" fontId="61" fillId="0" borderId="0" xfId="0" applyNumberFormat="1" applyFont="1" applyAlignment="1">
      <alignment horizontal="right"/>
    </xf>
    <xf numFmtId="169" fontId="7" fillId="0" borderId="21" xfId="1" applyNumberFormat="1" applyFont="1" applyFill="1" applyBorder="1"/>
    <xf numFmtId="170" fontId="7" fillId="0" borderId="21" xfId="2" applyNumberFormat="1" applyFont="1" applyFill="1" applyBorder="1"/>
    <xf numFmtId="168" fontId="7" fillId="0" borderId="0" xfId="14" applyNumberFormat="1" applyFont="1" applyAlignment="1">
      <alignment horizontal="center"/>
    </xf>
    <xf numFmtId="170" fontId="7" fillId="0" borderId="0" xfId="2" applyNumberFormat="1" applyFont="1"/>
    <xf numFmtId="168" fontId="1" fillId="0" borderId="0" xfId="1" applyNumberFormat="1" applyFont="1"/>
    <xf numFmtId="170" fontId="7" fillId="0" borderId="0" xfId="2" applyNumberFormat="1" applyFont="1" applyAlignment="1">
      <alignment horizontal="right"/>
    </xf>
    <xf numFmtId="169" fontId="1" fillId="0" borderId="0" xfId="1" applyNumberFormat="1" applyFont="1"/>
    <xf numFmtId="172" fontId="1" fillId="0" borderId="0" xfId="1" applyNumberFormat="1" applyFont="1"/>
    <xf numFmtId="170" fontId="7" fillId="0" borderId="0" xfId="14" applyNumberFormat="1" applyFont="1" applyAlignment="1">
      <alignment horizontal="right"/>
    </xf>
    <xf numFmtId="168" fontId="7" fillId="0" borderId="0" xfId="14" applyNumberFormat="1" applyFont="1" applyFill="1" applyAlignment="1">
      <alignment horizontal="center"/>
    </xf>
    <xf numFmtId="169" fontId="1" fillId="0" borderId="0" xfId="1" applyNumberFormat="1" applyFont="1" applyProtection="1">
      <protection locked="0"/>
    </xf>
    <xf numFmtId="169" fontId="7" fillId="0" borderId="0" xfId="1" applyNumberFormat="1" applyFont="1" applyFill="1" applyAlignment="1">
      <alignment horizontal="right"/>
    </xf>
    <xf numFmtId="172" fontId="7" fillId="0" borderId="0" xfId="1" applyNumberFormat="1" applyFont="1" applyFill="1" applyAlignment="1">
      <alignment horizontal="right"/>
    </xf>
    <xf numFmtId="169" fontId="7" fillId="0" borderId="21" xfId="1" applyNumberFormat="1" applyFont="1" applyBorder="1" applyAlignment="1">
      <alignment horizontal="right"/>
    </xf>
    <xf numFmtId="168" fontId="7" fillId="0" borderId="0" xfId="1" applyNumberFormat="1" applyFont="1" applyFill="1" applyAlignment="1">
      <alignment horizontal="right"/>
    </xf>
    <xf numFmtId="168" fontId="60" fillId="0" borderId="0" xfId="14" applyNumberFormat="1" applyFont="1" applyFill="1" applyAlignment="1">
      <alignment horizontal="center"/>
    </xf>
    <xf numFmtId="169" fontId="61" fillId="0" borderId="0" xfId="1" applyNumberFormat="1" applyFont="1" applyFill="1"/>
    <xf numFmtId="169" fontId="60" fillId="0" borderId="0" xfId="1" applyNumberFormat="1" applyFont="1" applyFill="1" applyAlignment="1">
      <alignment horizontal="right"/>
    </xf>
    <xf numFmtId="172" fontId="7" fillId="0" borderId="0" xfId="2" applyNumberFormat="1" applyFont="1"/>
    <xf numFmtId="172" fontId="7" fillId="0" borderId="0" xfId="1" applyNumberFormat="1" applyFont="1"/>
    <xf numFmtId="172" fontId="61" fillId="0" borderId="0" xfId="1" applyNumberFormat="1" applyFont="1" applyFill="1"/>
    <xf numFmtId="172" fontId="60" fillId="0" borderId="0" xfId="1" applyNumberFormat="1" applyFont="1" applyFill="1" applyAlignment="1">
      <alignment horizontal="right"/>
    </xf>
    <xf numFmtId="168" fontId="7" fillId="0" borderId="0" xfId="1" applyNumberFormat="1" applyFont="1" applyAlignment="1">
      <alignment horizontal="right"/>
    </xf>
    <xf numFmtId="168" fontId="7" fillId="0" borderId="0" xfId="1" applyNumberFormat="1" applyFont="1"/>
    <xf numFmtId="168" fontId="61" fillId="0" borderId="0" xfId="1" applyNumberFormat="1" applyFont="1"/>
    <xf numFmtId="168" fontId="60" fillId="0" borderId="0" xfId="1" applyNumberFormat="1" applyFont="1" applyFill="1" applyAlignment="1">
      <alignment horizontal="right"/>
    </xf>
    <xf numFmtId="169" fontId="1" fillId="0" borderId="0" xfId="1" applyNumberFormat="1" applyFont="1" applyFill="1"/>
    <xf numFmtId="172" fontId="1" fillId="0" borderId="0" xfId="1" applyNumberFormat="1" applyFont="1" applyFill="1"/>
    <xf numFmtId="9" fontId="7" fillId="0" borderId="0" xfId="2" applyFont="1" applyFill="1" applyBorder="1"/>
    <xf numFmtId="0" fontId="14" fillId="0" borderId="0" xfId="10" applyAlignment="1">
      <alignment horizontal="right"/>
    </xf>
    <xf numFmtId="175" fontId="60" fillId="0" borderId="21" xfId="1" applyNumberFormat="1" applyFont="1" applyFill="1" applyBorder="1"/>
    <xf numFmtId="175" fontId="7" fillId="0" borderId="21" xfId="1" applyNumberFormat="1" applyFont="1" applyFill="1" applyBorder="1"/>
    <xf numFmtId="175" fontId="60" fillId="0" borderId="21" xfId="1" applyNumberFormat="1" applyFont="1" applyBorder="1"/>
    <xf numFmtId="174" fontId="8" fillId="0" borderId="1" xfId="0" applyNumberFormat="1" applyFont="1" applyBorder="1" applyAlignment="1">
      <alignment horizontal="right"/>
    </xf>
    <xf numFmtId="0" fontId="60" fillId="0" borderId="0" xfId="0" applyFont="1" applyAlignment="1">
      <alignment vertical="center"/>
    </xf>
    <xf numFmtId="0" fontId="7" fillId="0" borderId="19" xfId="0" applyFont="1" applyBorder="1" applyAlignment="1">
      <alignment vertical="center"/>
    </xf>
    <xf numFmtId="0" fontId="47" fillId="6" borderId="0" xfId="15" applyFont="1" applyBorder="1"/>
    <xf numFmtId="0" fontId="1" fillId="6" borderId="0" xfId="15" applyFont="1" applyBorder="1"/>
    <xf numFmtId="0" fontId="5" fillId="0" borderId="0" xfId="5"/>
    <xf numFmtId="0" fontId="51" fillId="6" borderId="0" xfId="15" applyFont="1" applyBorder="1"/>
    <xf numFmtId="175" fontId="51" fillId="0" borderId="1" xfId="1" applyNumberFormat="1" applyFont="1" applyFill="1" applyBorder="1"/>
    <xf numFmtId="175" fontId="51" fillId="0" borderId="1" xfId="1" applyNumberFormat="1" applyFont="1" applyBorder="1"/>
    <xf numFmtId="174" fontId="1" fillId="0" borderId="1" xfId="0" applyNumberFormat="1" applyFont="1" applyBorder="1" applyAlignment="1">
      <alignment horizontal="right"/>
    </xf>
    <xf numFmtId="0" fontId="8" fillId="0" borderId="19" xfId="0" applyFont="1" applyBorder="1"/>
    <xf numFmtId="0" fontId="32" fillId="0" borderId="19" xfId="0" applyFont="1" applyBorder="1" applyAlignment="1">
      <alignment vertical="center"/>
    </xf>
    <xf numFmtId="0" fontId="54" fillId="0" borderId="0" xfId="9" applyFont="1" applyFill="1" applyBorder="1" applyAlignment="1">
      <alignment vertical="center"/>
    </xf>
    <xf numFmtId="0" fontId="0" fillId="6" borderId="19" xfId="15" applyFont="1"/>
    <xf numFmtId="0" fontId="27" fillId="0" borderId="19" xfId="0" applyFont="1" applyBorder="1"/>
    <xf numFmtId="0" fontId="7" fillId="6" borderId="19" xfId="15" applyFont="1"/>
    <xf numFmtId="0" fontId="60" fillId="0" borderId="19" xfId="15" applyFont="1" applyFill="1"/>
    <xf numFmtId="175" fontId="7" fillId="0" borderId="7" xfId="1" applyNumberFormat="1" applyFont="1" applyBorder="1"/>
    <xf numFmtId="0" fontId="63" fillId="0" borderId="0" xfId="0" applyFont="1" applyAlignment="1">
      <alignment vertical="center"/>
    </xf>
    <xf numFmtId="0" fontId="63" fillId="0" borderId="0" xfId="0" applyFont="1"/>
    <xf numFmtId="168" fontId="63" fillId="0" borderId="0" xfId="14" applyNumberFormat="1" applyFont="1" applyFill="1" applyBorder="1" applyAlignment="1">
      <alignment horizontal="center"/>
    </xf>
    <xf numFmtId="169" fontId="63" fillId="0" borderId="21" xfId="1" applyNumberFormat="1" applyFont="1" applyFill="1" applyBorder="1"/>
    <xf numFmtId="169" fontId="64" fillId="0" borderId="0" xfId="1" applyNumberFormat="1" applyFont="1" applyFill="1"/>
    <xf numFmtId="169" fontId="63" fillId="0" borderId="0" xfId="1" applyNumberFormat="1" applyFont="1" applyFill="1" applyAlignment="1">
      <alignment horizontal="right"/>
    </xf>
    <xf numFmtId="172" fontId="7" fillId="0" borderId="0" xfId="2" applyNumberFormat="1" applyFont="1" applyProtection="1">
      <protection locked="0"/>
    </xf>
    <xf numFmtId="172" fontId="64" fillId="0" borderId="0" xfId="1" applyNumberFormat="1" applyFont="1" applyFill="1"/>
    <xf numFmtId="172" fontId="63" fillId="0" borderId="0" xfId="1" applyNumberFormat="1" applyFont="1" applyFill="1" applyAlignment="1">
      <alignment horizontal="right"/>
    </xf>
    <xf numFmtId="168" fontId="64" fillId="0" borderId="0" xfId="1" applyNumberFormat="1" applyFont="1"/>
    <xf numFmtId="168" fontId="63" fillId="0" borderId="0" xfId="1" applyNumberFormat="1" applyFont="1" applyFill="1" applyAlignment="1">
      <alignment horizontal="right"/>
    </xf>
    <xf numFmtId="0" fontId="64" fillId="0" borderId="0" xfId="0" applyFont="1"/>
    <xf numFmtId="170" fontId="63" fillId="0" borderId="21" xfId="2" applyNumberFormat="1" applyFont="1" applyBorder="1"/>
    <xf numFmtId="170" fontId="63" fillId="0" borderId="0" xfId="2" applyNumberFormat="1" applyFont="1" applyFill="1" applyBorder="1" applyAlignment="1">
      <alignment horizontal="right"/>
    </xf>
    <xf numFmtId="170" fontId="63" fillId="0" borderId="21" xfId="2" applyNumberFormat="1" applyFont="1" applyFill="1" applyBorder="1"/>
    <xf numFmtId="170" fontId="65" fillId="0" borderId="0" xfId="2" applyNumberFormat="1" applyFont="1" applyFill="1" applyBorder="1" applyAlignment="1">
      <alignment horizontal="right"/>
    </xf>
    <xf numFmtId="175" fontId="63" fillId="0" borderId="1" xfId="1" applyNumberFormat="1" applyFont="1" applyFill="1" applyBorder="1"/>
    <xf numFmtId="176" fontId="63" fillId="0" borderId="0" xfId="2" applyNumberFormat="1" applyFont="1" applyFill="1" applyBorder="1" applyAlignment="1">
      <alignment horizontal="right"/>
    </xf>
    <xf numFmtId="176" fontId="64" fillId="0" borderId="0" xfId="2" applyNumberFormat="1" applyFont="1" applyBorder="1" applyAlignment="1">
      <alignment horizontal="right"/>
    </xf>
    <xf numFmtId="175" fontId="63" fillId="0" borderId="1" xfId="1" applyNumberFormat="1" applyFont="1" applyBorder="1"/>
    <xf numFmtId="174" fontId="63" fillId="0" borderId="0" xfId="0" applyNumberFormat="1" applyFont="1" applyAlignment="1">
      <alignment horizontal="right"/>
    </xf>
    <xf numFmtId="174" fontId="64" fillId="0" borderId="0" xfId="0" applyNumberFormat="1" applyFont="1" applyAlignment="1">
      <alignment horizontal="right"/>
    </xf>
    <xf numFmtId="0" fontId="31" fillId="0" borderId="0" xfId="0" applyFont="1"/>
    <xf numFmtId="9" fontId="2" fillId="0" borderId="11" xfId="2" applyFont="1" applyBorder="1" applyAlignment="1">
      <alignment horizontal="center" vertical="center"/>
    </xf>
    <xf numFmtId="9" fontId="2" fillId="0" borderId="6" xfId="2" applyFont="1" applyBorder="1" applyAlignment="1">
      <alignment horizontal="center" vertical="center"/>
    </xf>
    <xf numFmtId="9" fontId="2" fillId="0" borderId="12" xfId="2" applyFont="1" applyBorder="1" applyAlignment="1">
      <alignment horizontal="center" vertical="center"/>
    </xf>
    <xf numFmtId="9" fontId="2" fillId="0" borderId="13" xfId="2" applyFont="1" applyBorder="1" applyAlignment="1">
      <alignment horizontal="center" vertical="center"/>
    </xf>
    <xf numFmtId="9" fontId="2" fillId="0" borderId="21" xfId="2" applyFont="1" applyBorder="1" applyAlignment="1">
      <alignment horizontal="center" vertical="center"/>
    </xf>
    <xf numFmtId="9" fontId="2" fillId="0" borderId="7" xfId="2" applyFont="1" applyBorder="1" applyAlignment="1">
      <alignment horizontal="center" vertical="center"/>
    </xf>
  </cellXfs>
  <cellStyles count="16">
    <cellStyle name="1000-sep (2 dec) 4" xfId="12" xr:uid="{00000000-0005-0000-0000-000000000000}"/>
    <cellStyle name="Bemærk!" xfId="15" builtinId="10"/>
    <cellStyle name="Komma" xfId="1" builtinId="3"/>
    <cellStyle name="Komma 2" xfId="4" xr:uid="{00000000-0005-0000-0000-000002000000}"/>
    <cellStyle name="Komma 3" xfId="14" xr:uid="{00000000-0005-0000-0000-000003000000}"/>
    <cellStyle name="Link" xfId="10" builtinId="8"/>
    <cellStyle name="Normal" xfId="0" builtinId="0"/>
    <cellStyle name="Normal 2" xfId="5" xr:uid="{00000000-0005-0000-0000-000007000000}"/>
    <cellStyle name="Normal 2 2" xfId="8" xr:uid="{00000000-0005-0000-0000-000008000000}"/>
    <cellStyle name="Normal 3" xfId="6" xr:uid="{00000000-0005-0000-0000-000009000000}"/>
    <cellStyle name="Normal 4" xfId="3" xr:uid="{00000000-0005-0000-0000-00000A000000}"/>
    <cellStyle name="Normal 7" xfId="11" xr:uid="{00000000-0005-0000-0000-00000B000000}"/>
    <cellStyle name="Procent" xfId="2" builtinId="5"/>
    <cellStyle name="Procent 2" xfId="7" xr:uid="{00000000-0005-0000-0000-00000D000000}"/>
    <cellStyle name="Procent 6" xfId="13" xr:uid="{00000000-0005-0000-0000-00000E000000}"/>
    <cellStyle name="Ugyldig" xfId="9" builtinId="27"/>
  </cellStyles>
  <dxfs count="55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4" formatCode="#,##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  <alignment horizontal="right" vertical="bottom" textRotation="0" wrapText="0" indent="0" justifyLastLine="0" shrinkToFit="0" readingOrder="0"/>
      <border outline="0">
        <left style="medium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5" formatCode="_ * #,##0.000_ ;_ * \-#,##0.000_ ;_ * &quot;-&quot;??_ ;_ @_ "/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4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6" formatCode="0.0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6" formatCode="0.000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_ * #,##0.000_ ;_ * \-#,##0.00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5" formatCode="_ * #,##0.000_ ;_ * \-#,##0.000_ ;_ * &quot;-&quot;??_ ;_ @_ 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0.0%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72" formatCode="#,##0.0_ ;[Red]\-#,##0.0\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2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9" formatCode="_ * #,##0.0_ ;_ * \-#,##0.0_ ;_ * &quot;-&quot;??_ ;_ @_ 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_ * #,##0.0_ ;_ * \-#,##0.0_ ;_ * &quot;-&quot;??_ ;_ @_ 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 * #,##0.0_ ;_ * \-#,##0.0_ ;_ * &quot;-&quot;??_ ;_ @_ 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rgb="FFC6EFCE"/>
          <bgColor rgb="FF000000"/>
        </patternFill>
      </fill>
    </dxf>
  </dxfs>
  <tableStyles count="0" defaultTableStyle="TableStyleMedium2" defaultPivotStyle="PivotStyleLight16"/>
  <colors>
    <mruColors>
      <color rgb="FFFFFFCC"/>
      <color rgb="FF45F32D"/>
      <color rgb="FFB6FDB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10" Type="http://schemas.openxmlformats.org/officeDocument/2006/relationships/customXml" Target="../customXml/item4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Tilfredshed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48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FC3-4946-8F40-8D4905CB4DB1}"/>
              </c:ext>
            </c:extLst>
          </c:dPt>
          <c:dPt>
            <c:idx val="1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E07-4C05-BF1F-34B621FEEC62}"/>
              </c:ext>
            </c:extLst>
          </c:dPt>
          <c:dPt>
            <c:idx val="2"/>
            <c:bubble3D val="0"/>
            <c:spPr>
              <a:solidFill>
                <a:schemeClr val="accent1">
                  <a:tint val="8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E07-4C05-BF1F-34B621FEEC62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FC3-4946-8F40-8D4905CB4DB1}"/>
              </c:ext>
            </c:extLst>
          </c:dPt>
          <c:dPt>
            <c:idx val="4"/>
            <c:bubble3D val="0"/>
            <c:spPr>
              <a:solidFill>
                <a:schemeClr val="accent1">
                  <a:shade val="8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E07-4C05-BF1F-34B621FEEC62}"/>
              </c:ext>
            </c:extLst>
          </c:dPt>
          <c:dPt>
            <c:idx val="5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E07-4C05-BF1F-34B621FEEC62}"/>
              </c:ext>
            </c:extLst>
          </c:dPt>
          <c:dPt>
            <c:idx val="6"/>
            <c:bubble3D val="0"/>
            <c:spPr>
              <a:solidFill>
                <a:schemeClr val="accent1">
                  <a:shade val="4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FC3-4946-8F40-8D4905CB4DB1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0FC3-4946-8F40-8D4905CB4DB1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0E07-4C05-BF1F-34B621FEEC6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8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0E07-4C05-BF1F-34B621FEEC62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Utilfreds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0FC3-4946-8F40-8D4905CB4DB1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8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0E07-4C05-BF1F-34B621FEEC6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0E07-4C05-BF1F-34B621FEEC62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angivet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FC3-4946-8F40-8D4905CB4DB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'Hovedark - metal'!$GR$340:$GR$346</c:f>
              <c:numCache>
                <c:formatCode>0%</c:formatCode>
                <c:ptCount val="7"/>
                <c:pt idx="0">
                  <c:v>0.51987767584097855</c:v>
                </c:pt>
                <c:pt idx="3">
                  <c:v>0.12232415902140673</c:v>
                </c:pt>
                <c:pt idx="6">
                  <c:v>0.3577981651376147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3-4946-8F40-8D4905CB4DB1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Regioner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'Hovedark - metal'!$A$341:$A$345</c:f>
              <c:strCache>
                <c:ptCount val="5"/>
                <c:pt idx="0">
                  <c:v>Nordjylland</c:v>
                </c:pt>
                <c:pt idx="1">
                  <c:v>Midtjylland</c:v>
                </c:pt>
                <c:pt idx="2">
                  <c:v>Syddanmark</c:v>
                </c:pt>
                <c:pt idx="3">
                  <c:v>Sjælland</c:v>
                </c:pt>
                <c:pt idx="4">
                  <c:v>Hovedstaden</c:v>
                </c:pt>
              </c:strCache>
            </c:strRef>
          </c:cat>
          <c:val>
            <c:numRef>
              <c:f>'Hovedark - metal'!$C$341:$C$345</c:f>
              <c:numCache>
                <c:formatCode>0%</c:formatCode>
                <c:ptCount val="5"/>
                <c:pt idx="0">
                  <c:v>0.16564417177914109</c:v>
                </c:pt>
                <c:pt idx="1">
                  <c:v>0.32822085889570551</c:v>
                </c:pt>
                <c:pt idx="2">
                  <c:v>0.2822085889570552</c:v>
                </c:pt>
                <c:pt idx="3">
                  <c:v>9.815950920245399E-2</c:v>
                </c:pt>
                <c:pt idx="4">
                  <c:v>0.12576687116564417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6-4113-BE7C-0DC63281CE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66673632"/>
        <c:axId val="619020504"/>
      </c:barChart>
      <c:catAx>
        <c:axId val="66667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19020504"/>
        <c:crosses val="autoZero"/>
        <c:auto val="1"/>
        <c:lblAlgn val="ctr"/>
        <c:lblOffset val="100"/>
        <c:noMultiLvlLbl val="0"/>
      </c:catAx>
      <c:valAx>
        <c:axId val="61902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6667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200</xdr:col>
      <xdr:colOff>250034</xdr:colOff>
      <xdr:row>336</xdr:row>
      <xdr:rowOff>190368</xdr:rowOff>
    </xdr:from>
    <xdr:to>
      <xdr:col>202</xdr:col>
      <xdr:colOff>238127</xdr:colOff>
      <xdr:row>350</xdr:row>
      <xdr:rowOff>7143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50F01F3D-846C-4E68-9351-28700B6D4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347</xdr:row>
      <xdr:rowOff>11907</xdr:rowOff>
    </xdr:from>
    <xdr:to>
      <xdr:col>1</xdr:col>
      <xdr:colOff>1381125</xdr:colOff>
      <xdr:row>359</xdr:row>
      <xdr:rowOff>11907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F522AC81-A5C2-4647-AE4C-6A076B37B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ens Holm Jensen" id="{49F37354-8335-4973-B94A-7CFCDAAC7590}" userId="S::jhj@nordiskemedier.dk::38aa9df5-d342-4485-88ed-9c63ca10a7fc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1" displayName="Tabel1" ref="A1:MT328" totalsRowShown="0" headerRowDxfId="549" dataDxfId="548" tableBorderDxfId="547">
  <autoFilter ref="A1:MT328" xr:uid="{00000000-0009-0000-0100-000001000000}"/>
  <tableColumns count="358">
    <tableColumn id="1" xr3:uid="{00000000-0010-0000-0000-000001000000}" name="Virksomhedsnavn (Alle tal bortset fra antal ansatte er opgjort i mio. kr.)" dataDxfId="546"/>
    <tableColumn id="2" xr3:uid="{00000000-0010-0000-0000-000002000000}" name="CVR" dataDxfId="545" dataCellStyle="Link"/>
    <tableColumn id="3" xr3:uid="{00000000-0010-0000-0000-000003000000}" name="Underbranche - for &quot;Hvem er Hvem&quot; og &quot;gule&quot; underbrancher opdater kun oms. og antal ansatte." dataDxfId="544"/>
    <tableColumn id="232" xr3:uid="{7AD0E118-E8A5-4F61-B8A5-A4291C26D6D2}" name="Under under-branche" dataDxfId="543"/>
    <tableColumn id="111" xr3:uid="{00000000-0010-0000-0000-00006F000000}" name="Branchekode" dataDxfId="542"/>
    <tableColumn id="4" xr3:uid="{00000000-0010-0000-0000-000004000000}" name="Regnskab udsendt " dataDxfId="541"/>
    <tableColumn id="369" xr3:uid="{808AC941-A70D-4BA4-A090-4F490EE4F8DD}" name="Luk 2024" dataDxfId="540" dataCellStyle="Komma 3"/>
    <tableColumn id="147" xr3:uid="{3D3EA226-DD52-4A3E-A488-A4FAA288E14A}" name="Luk 2023" dataDxfId="539" dataCellStyle="Komma 3"/>
    <tableColumn id="6" xr3:uid="{DE43F263-0503-4AD4-8C15-B64B90B87857}" name="Luk 2022" dataDxfId="538" dataCellStyle="Komma 3"/>
    <tableColumn id="333" xr3:uid="{B89D7BF3-675D-4E59-B764-84F4C18BE3B1}" name="Luk 2021" dataDxfId="537" dataCellStyle="Komma 3"/>
    <tableColumn id="266" xr3:uid="{914BFF43-E409-4A35-9C70-911200503256}" name="Luk 2020" dataDxfId="536" dataCellStyle="Komma 3"/>
    <tableColumn id="267" xr3:uid="{57664EDC-A4E3-4CDA-A4D5-8EAAA89FBB4D}" name="Luk 2019" dataDxfId="535" dataCellStyle="Komma 3"/>
    <tableColumn id="233" xr3:uid="{86504FFB-A958-42BD-9A06-63B6F2875582}" name="Luk 2018" dataDxfId="534" dataCellStyle="Komma 3"/>
    <tableColumn id="128" xr3:uid="{00000000-0010-0000-0000-000080000000}" name="Luk 2017" dataDxfId="533" dataCellStyle="Komma 3"/>
    <tableColumn id="5" xr3:uid="{00000000-0010-0000-0000-000005000000}" name="Luk 2016" dataDxfId="532" dataCellStyle="Komma 3"/>
    <tableColumn id="261" xr3:uid="{10439036-D202-4164-89B0-81A91CEFBD74}" name="Vækst i Omsætning 2024" dataDxfId="531" dataCellStyle="Procent">
      <calculatedColumnFormula>Y2/Tabel1[[#This Row],[2023 - Omsætning]]-1</calculatedColumnFormula>
    </tableColumn>
    <tableColumn id="148" xr3:uid="{3EC3F0F5-5D8A-42FF-AF2A-C8179B71817F}" name="Vækst i Omsætning 2023" dataDxfId="530" dataCellStyle="Procent">
      <calculatedColumnFormula>Z2/Tabel1[[#This Row],[2022 - Omsætning]]-1</calculatedColumnFormula>
    </tableColumn>
    <tableColumn id="12" xr3:uid="{365F1DD9-CB72-4E5C-817B-0E8195D69FA8}" name="Vækst i Omsætning 2022" dataDxfId="529" dataCellStyle="Procent">
      <calculatedColumnFormula>AA2/Tabel1[[#This Row],[2021 - Omsætning]]-1</calculatedColumnFormula>
    </tableColumn>
    <tableColumn id="338" xr3:uid="{377C1CC5-AE37-44D9-AFA7-C1F17FF8C96A}" name="Vækst i Omsætning 2021" dataDxfId="528" dataCellStyle="Procent">
      <calculatedColumnFormula>AB2/Tabel1[[#This Row],[2020 - Omsætning]]-1</calculatedColumnFormula>
    </tableColumn>
    <tableColumn id="270" xr3:uid="{6DC2EF42-6E28-4E14-9BBB-78D152AC0A48}" name="Vækst i Omsætning 2020" dataDxfId="527" dataCellStyle="Procent">
      <calculatedColumnFormula>AC2/Tabel1[[#This Row],[2019 - Omsætning]]-1</calculatedColumnFormula>
    </tableColumn>
    <tableColumn id="260" xr3:uid="{3EBDA1E0-F71C-4FA3-B61A-CA5C170F75FD}" name="Nominel 2024- Omsætning" dataDxfId="526" dataCellStyle="Komma">
      <calculatedColumnFormula>Y2-Z2</calculatedColumnFormula>
    </tableColumn>
    <tableColumn id="169" xr3:uid="{993908DC-7052-4E0A-91EF-F5E5988FF67D}" name="Nominel 2023- Omsætning" dataDxfId="525" dataCellStyle="Komma"/>
    <tableColumn id="18" xr3:uid="{BBB3FC93-745C-4EB8-8F1F-268DA612EA50}" name="Nominel 2022- Omsætning" dataDxfId="524" dataCellStyle="Komma">
      <calculatedColumnFormula>AA2-AB2</calculatedColumnFormula>
    </tableColumn>
    <tableColumn id="58" xr3:uid="{00000000-0010-0000-0000-00003A000000}" name="Nominel 2021- Omsætning" dataDxfId="523" dataCellStyle="Komma">
      <calculatedColumnFormula>AB2-AC2</calculatedColumnFormula>
    </tableColumn>
    <tableColumn id="234" xr3:uid="{67274874-E62B-4910-ABAF-EFCF7126A617}" name="2024 - Omsætning" dataDxfId="522" dataCellStyle="Komma"/>
    <tableColumn id="170" xr3:uid="{20C9204A-3DBC-422F-9885-E1EB62DFA633}" name="2023 - Omsætning" dataDxfId="521" dataCellStyle="Komma"/>
    <tableColumn id="24" xr3:uid="{07326002-B39D-4AD5-BAAE-204B91303648}" name="2022 - Omsætning" dataDxfId="520" dataCellStyle="Komma"/>
    <tableColumn id="336" xr3:uid="{23B0505E-CC14-47C6-ABBE-A791766E6975}" name="2021 - Omsætning" dataDxfId="519" dataCellStyle="Komma"/>
    <tableColumn id="268" xr3:uid="{C8C954D9-2B02-4A1D-85EF-204F7BF985F6}" name="2020 - Omsætning" dataDxfId="518" dataCellStyle="Komma"/>
    <tableColumn id="269" xr3:uid="{C36ADD74-A4F2-45A2-9A32-8B8B3CA01604}" name="2019 - Omsætning" dataDxfId="517" dataCellStyle="Komma"/>
    <tableColumn id="235" xr3:uid="{6ACAA732-278E-4E93-8C01-B85546D6D0CF}" name="2018 - Omsætning" dataDxfId="516" dataCellStyle="Komma"/>
    <tableColumn id="190" xr3:uid="{00000000-0010-0000-0000-0000BE000000}" name="2017 - Omsætning" dataDxfId="515" dataCellStyle="Komma"/>
    <tableColumn id="7" xr3:uid="{00000000-0010-0000-0000-000007000000}" name="2016 - Omsætning" dataDxfId="514" dataCellStyle="Komma"/>
    <tableColumn id="8" xr3:uid="{00000000-0010-0000-0000-000008000000}" name="2015 - Omsætning" dataDxfId="513" dataCellStyle="Komma"/>
    <tableColumn id="9" xr3:uid="{00000000-0010-0000-0000-000009000000}" name="2014 - Omsætning" dataDxfId="512" dataCellStyle="Komma"/>
    <tableColumn id="10" xr3:uid="{00000000-0010-0000-0000-00000A000000}" name="2013 - Omsætning" dataDxfId="511" dataCellStyle="Komma"/>
    <tableColumn id="11" xr3:uid="{00000000-0010-0000-0000-00000B000000}" name="2012 - Omsætning" dataDxfId="510" dataCellStyle="Komma"/>
    <tableColumn id="132" xr3:uid="{00000000-0010-0000-0000-000084000000}" name="2011 - Omsætning" dataDxfId="509" dataCellStyle="Komma"/>
    <tableColumn id="131" xr3:uid="{00000000-0010-0000-0000-000083000000}" name="2010 - Omsætning" dataDxfId="508" dataCellStyle="Komma"/>
    <tableColumn id="130" xr3:uid="{00000000-0010-0000-0000-000082000000}" name="2009 - Omsætning" dataDxfId="507" dataCellStyle="Komma"/>
    <tableColumn id="129" xr3:uid="{00000000-0010-0000-0000-000081000000}" name="2008 - Omsætning" dataDxfId="506" dataCellStyle="Komma"/>
    <tableColumn id="284" xr3:uid="{CF2902E6-1B99-4157-A4DD-C8F5F1ECB728}" name="Vækst i Bruttoresultat 2024" dataDxfId="505" dataCellStyle="Procent">
      <calculatedColumnFormula>(AY2-AZ2)/ABS(AZ2)</calculatedColumnFormula>
    </tableColumn>
    <tableColumn id="171" xr3:uid="{84E89F46-9ECD-4A48-945D-1A4913F0FDF0}" name="Vækst i Bruttoresultat 2023" dataDxfId="504" dataCellStyle="Procent">
      <calculatedColumnFormula>(AZ2-BA2)/ABS(BA2)</calculatedColumnFormula>
    </tableColumn>
    <tableColumn id="30" xr3:uid="{B65F11D3-BEC2-4806-8906-FC2004ED056F}" name="Vækst i Bruttoresultat 2022" dataDxfId="503" dataCellStyle="Procent">
      <calculatedColumnFormula>(BA2-BB2)/ABS(BB2)</calculatedColumnFormula>
    </tableColumn>
    <tableColumn id="340" xr3:uid="{3856BBCB-AB26-4C57-94F9-0C2A145296E1}" name="Vækst i Bruttoresultat 2021" dataDxfId="502" dataCellStyle="Procent">
      <calculatedColumnFormula>(BB2-BC2)/ABS(BC2)</calculatedColumnFormula>
    </tableColumn>
    <tableColumn id="274" xr3:uid="{15D94CC7-6325-4B91-9EAF-6AC0EFDE8B96}" name="Vækst i Bruttoresultat 2020" dataDxfId="501" dataCellStyle="Procent">
      <calculatedColumnFormula>(BC2-BD2)/ABS(BD2)</calculatedColumnFormula>
    </tableColumn>
    <tableColumn id="275" xr3:uid="{EF5CCE9A-B44C-4002-BAD5-9A690F299AE7}" name="Nominel 2024- Bruttoresultat" dataDxfId="500" dataCellStyle="Komma">
      <calculatedColumnFormula>AY2-AZ2</calculatedColumnFormula>
    </tableColumn>
    <tableColumn id="172" xr3:uid="{CDA8517C-A947-4BC0-8C59-4E9C1F1DD880}" name="Nominel 2023- Bruttoresultat" dataDxfId="499" dataCellStyle="Komma"/>
    <tableColumn id="31" xr3:uid="{583CA60B-8EC5-4914-9D04-5922339BE1FD}" name="Nominel 2022- Bruttoresultat" dataDxfId="498" dataCellStyle="Komma">
      <calculatedColumnFormula>BA2-BB2</calculatedColumnFormula>
    </tableColumn>
    <tableColumn id="65" xr3:uid="{00000000-0010-0000-0000-000041000000}" name="Nominel 2021- Bruttoresultat" dataDxfId="497" dataCellStyle="Komma">
      <calculatedColumnFormula>BB2-BC2</calculatedColumnFormula>
    </tableColumn>
    <tableColumn id="271" xr3:uid="{DD63A5A1-5926-415D-9298-337F5DD1FB81}" name="2024 - Bruttoresultat" dataDxfId="496" dataCellStyle="Komma"/>
    <tableColumn id="189" xr3:uid="{0FB2138F-78DC-4FCD-BCD1-67C3C7F319FF}" name="2023 - Bruttoresultat" dataDxfId="495" dataCellStyle="Komma"/>
    <tableColumn id="32" xr3:uid="{F123A8B0-C0FE-4B59-9C83-6324E1909545}" name="2022 - Bruttoresultat" dataDxfId="494" dataCellStyle="Komma"/>
    <tableColumn id="342" xr3:uid="{C5215752-2AA7-4C1C-B34C-511DEABE825A}" name="2021 - Bruttoresultat" dataDxfId="493" dataCellStyle="Komma"/>
    <tableColumn id="272" xr3:uid="{24317D7A-9576-4793-BD5A-DD807B7C2873}" name="2020 - Bruttoresultat" dataDxfId="492" dataCellStyle="Procent"/>
    <tableColumn id="273" xr3:uid="{0D8B9A0D-05A7-4630-80C2-8219F2878462}" name="2019 - Bruttoresultat" dataDxfId="491" dataCellStyle="Komma"/>
    <tableColumn id="237" xr3:uid="{91431AE5-87AE-41E7-9B1C-4908EF0B1B57}" name="2018 - Bruttoresultat" dataDxfId="490"/>
    <tableColumn id="191" xr3:uid="{00000000-0010-0000-0000-0000BF000000}" name="2017 - Bruttoresultat" dataDxfId="489"/>
    <tableColumn id="13" xr3:uid="{00000000-0010-0000-0000-00000D000000}" name="2016 - Bruttoresultat" dataDxfId="488"/>
    <tableColumn id="14" xr3:uid="{00000000-0010-0000-0000-00000E000000}" name="2015 - Bruttoresultat " dataDxfId="487"/>
    <tableColumn id="15" xr3:uid="{00000000-0010-0000-0000-00000F000000}" name="2014 - Bruttoresultat " dataDxfId="486"/>
    <tableColumn id="16" xr3:uid="{00000000-0010-0000-0000-000010000000}" name="2013 - Bruttoresultat" dataDxfId="485"/>
    <tableColumn id="17" xr3:uid="{00000000-0010-0000-0000-000011000000}" name="2012 - Bruttoresultat" dataDxfId="484"/>
    <tableColumn id="136" xr3:uid="{00000000-0010-0000-0000-000088000000}" name="2011 - Bruttoresultat" dataDxfId="483"/>
    <tableColumn id="135" xr3:uid="{00000000-0010-0000-0000-000087000000}" name="2010 - Bruttoresultat" dataDxfId="482"/>
    <tableColumn id="134" xr3:uid="{00000000-0010-0000-0000-000086000000}" name="2009 - Bruttoresultat" dataDxfId="481"/>
    <tableColumn id="133" xr3:uid="{00000000-0010-0000-0000-000085000000}" name="2008 - Bruttoresultat" dataDxfId="480"/>
    <tableColumn id="287" xr3:uid="{10ABC233-A979-44A3-A02C-951625F9094F}" name="Vækst i Driftsresultat 2024" dataDxfId="479" dataCellStyle="Komma 3">
      <calculatedColumnFormula>(BY2-BZ2)/ABS(BZ2)</calculatedColumnFormula>
    </tableColumn>
    <tableColumn id="194" xr3:uid="{4333B22E-1781-438B-8D17-470E9F01DB6E}" name="Vækst i Driftsresultat 2023" dataDxfId="478" dataCellStyle="Komma 3">
      <calculatedColumnFormula>(BZ2-CA2)/ABS(CA2)</calculatedColumnFormula>
    </tableColumn>
    <tableColumn id="33" xr3:uid="{27F0CEDE-7FAF-4114-8D86-66F2C684C3E5}" name="Vækst i Driftsresultat 2022" dataDxfId="477" dataCellStyle="Komma 3">
      <calculatedColumnFormula>(CA2-CB2)/ABS(CB2)</calculatedColumnFormula>
    </tableColumn>
    <tableColumn id="346" xr3:uid="{7F0DCE44-072C-4CAA-AFCC-BC08EF8909EB}" name="Vækst i Driftsresultat 2021" dataDxfId="476" dataCellStyle="Komma 3">
      <calculatedColumnFormula>(CB2-CC2)/ABS(CC2)</calculatedColumnFormula>
    </tableColumn>
    <tableColumn id="278" xr3:uid="{1CFDFD7C-1519-48DB-8365-9E858AE2953A}" name="Vækst i Driftsresultat 2020" dataDxfId="475" dataCellStyle="Komma 3">
      <calculatedColumnFormula>(CC2-CD2)/ABS(CD2)</calculatedColumnFormula>
    </tableColumn>
    <tableColumn id="286" xr3:uid="{7EE18896-8010-4B60-A4E2-DC4E22B03C4E}" name="Nominel 2024-Driftsresultat" dataDxfId="474" dataCellStyle="Komma">
      <calculatedColumnFormula>BY2-BZ2</calculatedColumnFormula>
    </tableColumn>
    <tableColumn id="198" xr3:uid="{FA8FEB7A-E4AD-485C-AC0C-C11BB2852FA1}" name="Nominel 2023-Driftsresultat" dataDxfId="473" dataCellStyle="Komma"/>
    <tableColumn id="34" xr3:uid="{AEB49BC3-B18E-42C8-ACF8-0A1369F40D9E}" name="Nominel 2022-Driftsresultat" dataDxfId="472" dataCellStyle="Komma">
      <calculatedColumnFormula>CA2-CB2</calculatedColumnFormula>
    </tableColumn>
    <tableColumn id="66" xr3:uid="{00000000-0010-0000-0000-000042000000}" name="Nominel 2021-Driftsresultat" dataDxfId="471" dataCellStyle="Komma">
      <calculatedColumnFormula>CB2-CC2</calculatedColumnFormula>
    </tableColumn>
    <tableColumn id="285" xr3:uid="{8D5FCF5D-BFDA-4451-889E-F23598547457}" name="2024 - Driftsresultat" dataDxfId="470" dataCellStyle="Komma"/>
    <tableColumn id="199" xr3:uid="{AD271A8F-BD90-4192-B563-4A3C8EF165B8}" name="2023 - Driftsresultat" dataDxfId="469" dataCellStyle="Komma"/>
    <tableColumn id="35" xr3:uid="{230719F5-053E-4EEE-9C59-28A207BB8B01}" name="2022 - Driftsresultat" dataDxfId="468" dataCellStyle="Komma"/>
    <tableColumn id="344" xr3:uid="{0C433939-0268-4C6D-9141-CA7F5D7D43E5}" name="2021 - Driftsresultat" dataDxfId="467" dataCellStyle="Komma"/>
    <tableColumn id="276" xr3:uid="{B832C94D-B4F2-433D-8CD0-341CC28AAFCD}" name="2020 - Driftsresultat" dataDxfId="466" dataCellStyle="Komma"/>
    <tableColumn id="277" xr3:uid="{C9E39A81-B575-46B0-9CD6-990FDC3ECB1A}" name="2019 - Driftsresultat" dataDxfId="465" dataCellStyle="Komma"/>
    <tableColumn id="239" xr3:uid="{B7AD8D48-7B46-488A-9C55-ACC6861A8D6D}" name="2018 - Driftsresultat" dataDxfId="464" dataCellStyle="Komma"/>
    <tableColumn id="192" xr3:uid="{00000000-0010-0000-0000-0000C0000000}" name="2017 - Driftsresultat" dataDxfId="463" dataCellStyle="Komma"/>
    <tableColumn id="19" xr3:uid="{00000000-0010-0000-0000-000013000000}" name="2016 - Driftsresultat" dataDxfId="462" dataCellStyle="Komma"/>
    <tableColumn id="20" xr3:uid="{00000000-0010-0000-0000-000014000000}" name="2015 - Driftsresultat" dataDxfId="461" dataCellStyle="Komma"/>
    <tableColumn id="21" xr3:uid="{00000000-0010-0000-0000-000015000000}" name="2014 - Driftsresultat" dataDxfId="460" dataCellStyle="Komma"/>
    <tableColumn id="22" xr3:uid="{00000000-0010-0000-0000-000016000000}" name="2013 - Driftsresultat" dataDxfId="459" dataCellStyle="Komma"/>
    <tableColumn id="23" xr3:uid="{00000000-0010-0000-0000-000017000000}" name="2012 - Driftsresultat" dataDxfId="458" dataCellStyle="Komma"/>
    <tableColumn id="140" xr3:uid="{00000000-0010-0000-0000-00008C000000}" name="2011 - Driftsresultat" dataDxfId="457" dataCellStyle="Komma"/>
    <tableColumn id="139" xr3:uid="{00000000-0010-0000-0000-00008B000000}" name="2010 - Driftsresultat" dataDxfId="456" dataCellStyle="Komma"/>
    <tableColumn id="138" xr3:uid="{00000000-0010-0000-0000-00008A000000}" name="2009 - Driftsresultat" dataDxfId="455" dataCellStyle="Komma"/>
    <tableColumn id="137" xr3:uid="{00000000-0010-0000-0000-000089000000}" name="2008 - Driftsresultat" dataDxfId="454" dataCellStyle="Komma"/>
    <tableColumn id="311" xr3:uid="{9E84B763-0575-4B26-A0DB-0B5C0891528A}" name="Vækst i Res. før skat 2024" dataDxfId="453" dataCellStyle="Komma 3">
      <calculatedColumnFormula>(CY2-CZ2)/ABS(CZ2)</calculatedColumnFormula>
    </tableColumn>
    <tableColumn id="200" xr3:uid="{63D1BB0C-DA4D-453D-81B2-17805C2A2D82}" name="Vækst i Res. før skat 2023" dataDxfId="452" dataCellStyle="Komma 3">
      <calculatedColumnFormula>(CZ2-DA2)/ABS(DA2)</calculatedColumnFormula>
    </tableColumn>
    <tableColumn id="36" xr3:uid="{3CEA79F0-B691-4D99-97DE-EEDB7DB6EFCF}" name="Vækst i Res. før skat 2022" dataDxfId="451" dataCellStyle="Komma 3">
      <calculatedColumnFormula>(DA2-DB2)/ABS(DB2)</calculatedColumnFormula>
    </tableColumn>
    <tableColumn id="348" xr3:uid="{B7EEE0EB-BD81-4DCD-8F3F-B82C5FEB7B1E}" name="Vækst i Res. før skat 2021" dataDxfId="450" dataCellStyle="Komma 3">
      <calculatedColumnFormula>(DB2-DC2)/ABS(DC2)</calculatedColumnFormula>
    </tableColumn>
    <tableColumn id="282" xr3:uid="{5C741D1A-02B7-40F8-9A0D-36F7326DE7C8}" name="Vækst i Res. før skat 2020" dataDxfId="449" dataCellStyle="Komma 3">
      <calculatedColumnFormula>(DC2-DD2)/ABS(DD2)</calculatedColumnFormula>
    </tableColumn>
    <tableColumn id="308" xr3:uid="{4CC9A596-64C8-4186-ADD4-CE604B0C5704}" name="Nominel 2024- Res. Før skat" dataDxfId="448" dataCellStyle="Komma">
      <calculatedColumnFormula>CY2-CZ2</calculatedColumnFormula>
    </tableColumn>
    <tableColumn id="201" xr3:uid="{5576C591-B60E-4636-B104-36EB1778762F}" name="Nominel 2023- Res. Før skat" dataDxfId="447" dataCellStyle="Komma"/>
    <tableColumn id="42" xr3:uid="{13E72C52-DE34-4936-97AB-EA0D46D103D1}" name="Nominel 2022- Res. Før skat" dataDxfId="446" dataCellStyle="Komma">
      <calculatedColumnFormula>DA2-DB2</calculatedColumnFormula>
    </tableColumn>
    <tableColumn id="73" xr3:uid="{00000000-0010-0000-0000-000049000000}" name="Nominel 2021- Res. Før skat" dataDxfId="445" dataCellStyle="Komma">
      <calculatedColumnFormula>DB2-DC2</calculatedColumnFormula>
    </tableColumn>
    <tableColumn id="306" xr3:uid="{8D8C8D09-B768-46CB-B300-33BDE82CDD5B}" name="2024 - Res. før skat" dataDxfId="444" dataCellStyle="Komma"/>
    <tableColumn id="202" xr3:uid="{F7E4A2B9-2503-4E86-A882-BA745303F1B2}" name="2023 - Res. før skat" dataDxfId="443" dataCellStyle="Komma"/>
    <tableColumn id="48" xr3:uid="{710C8ED0-A597-43D4-9FC3-ABB01B8F4838}" name="2022 - Res. før skat" dataDxfId="442" dataCellStyle="Komma"/>
    <tableColumn id="350" xr3:uid="{D90A8E78-F98E-4C65-B8E4-929E220AD5C7}" name="2021 - Res. før skat" dataDxfId="441" dataCellStyle="Komma"/>
    <tableColumn id="280" xr3:uid="{27EDFAFC-B124-430C-A752-8AAC29F0A566}" name="2020 - Res. før skat" dataDxfId="440" dataCellStyle="Komma"/>
    <tableColumn id="281" xr3:uid="{CCE25E4D-B6D0-4850-BA2D-664374B927E0}" name="2019 - Res. før skat" dataDxfId="439" dataCellStyle="Komma"/>
    <tableColumn id="241" xr3:uid="{61665E00-23B7-4300-B4CE-741D0F878C13}" name="2018 - Res. før skat" dataDxfId="438" dataCellStyle="Komma"/>
    <tableColumn id="193" xr3:uid="{00000000-0010-0000-0000-0000C1000000}" name="2017 - Res. før skat" dataDxfId="437" dataCellStyle="Komma"/>
    <tableColumn id="25" xr3:uid="{00000000-0010-0000-0000-000019000000}" name="2016 - Res. før skat" dataDxfId="436" dataCellStyle="Komma"/>
    <tableColumn id="26" xr3:uid="{00000000-0010-0000-0000-00001A000000}" name="2015 - Res. før skat" dataDxfId="435" dataCellStyle="Komma"/>
    <tableColumn id="27" xr3:uid="{00000000-0010-0000-0000-00001B000000}" name="2014 - Res. før skat" dataDxfId="434" dataCellStyle="Komma"/>
    <tableColumn id="28" xr3:uid="{00000000-0010-0000-0000-00001C000000}" name="2013 - Res. før skat" dataDxfId="433" dataCellStyle="Komma"/>
    <tableColumn id="29" xr3:uid="{00000000-0010-0000-0000-00001D000000}" name="2012 - Res. før skat" dataDxfId="432" dataCellStyle="Komma"/>
    <tableColumn id="144" xr3:uid="{00000000-0010-0000-0000-000090000000}" name="2011 - Res. før skat" dataDxfId="431" dataCellStyle="Komma"/>
    <tableColumn id="143" xr3:uid="{00000000-0010-0000-0000-00008F000000}" name="2010 - Res. før skat" dataDxfId="430" dataCellStyle="Komma"/>
    <tableColumn id="142" xr3:uid="{00000000-0010-0000-0000-00008E000000}" name="2009 - Res. før skat" dataDxfId="429" dataCellStyle="Komma"/>
    <tableColumn id="141" xr3:uid="{00000000-0010-0000-0000-00008D000000}" name="2008 - Res. før skat" dataDxfId="428" dataCellStyle="Komma"/>
    <tableColumn id="316" xr3:uid="{44BAECD0-9DDC-4DFE-B827-0E8B73F860CA}" name="Vækst i Egenkapital 2024" dataDxfId="427" dataCellStyle="Komma 3">
      <calculatedColumnFormula>(DY2-DZ2)/ABS(DZ2)</calculatedColumnFormula>
    </tableColumn>
    <tableColumn id="203" xr3:uid="{B9934886-6AFC-4E63-AAFD-FB2C62BD819F}" name="Vækst i Egenkapital 2023" dataDxfId="426" dataCellStyle="Komma 3">
      <calculatedColumnFormula>(DZ2-EA2)/ABS(EA2)</calculatedColumnFormula>
    </tableColumn>
    <tableColumn id="55" xr3:uid="{10B64869-9BAA-4017-BBD9-007687FB67D3}" name="Vækst i Egenkapital 2022" dataDxfId="425" dataCellStyle="Komma 3">
      <calculatedColumnFormula>(EA2-EB2)/ABS(EB2)</calculatedColumnFormula>
    </tableColumn>
    <tableColumn id="358" xr3:uid="{8D625BDE-0677-49E2-90F6-866447C639F5}" name="Vækst i Egenkapital 2021" dataDxfId="424" dataCellStyle="Komma 3">
      <calculatedColumnFormula>(EB2-EC2)/ABS(EC2)</calculatedColumnFormula>
    </tableColumn>
    <tableColumn id="290" xr3:uid="{2C023DA3-39EC-40DE-AC74-51F7A7BAA3D2}" name="Vækst i Egenkapital 2020" dataDxfId="423" dataCellStyle="Komma 3">
      <calculatedColumnFormula>(EC2-ED2)/ABS(ED2)</calculatedColumnFormula>
    </tableColumn>
    <tableColumn id="314" xr3:uid="{C8DDB7C8-FA73-4908-B27F-754DF4867E3D}" name="Nominel 2024- Egenkapital" dataDxfId="422" dataCellStyle="Komma">
      <calculatedColumnFormula>DY2-DZ2</calculatedColumnFormula>
    </tableColumn>
    <tableColumn id="204" xr3:uid="{30E5C7B9-B735-4D51-B744-BF252FDCDFA1}" name="Nominel 2023- Egenkapital" dataDxfId="421" dataCellStyle="Komma"/>
    <tableColumn id="56" xr3:uid="{C6745FEB-DFD3-47B4-AC8E-5B16A52B8E3A}" name="Nominel 2022- Egenkapital" dataDxfId="420" dataCellStyle="Komma">
      <calculatedColumnFormula>EA2-EB2</calculatedColumnFormula>
    </tableColumn>
    <tableColumn id="104" xr3:uid="{00000000-0010-0000-0000-000068000000}" name="Nominel 2021- Egenkapital" dataDxfId="419" dataCellStyle="Komma">
      <calculatedColumnFormula>EB2-EC2</calculatedColumnFormula>
    </tableColumn>
    <tableColumn id="313" xr3:uid="{295732EC-0ECA-47CE-89E6-14CC492C2DE2}" name="2024 - Egenkapital" dataDxfId="418" dataCellStyle="Komma"/>
    <tableColumn id="205" xr3:uid="{B08F1A24-5823-4E01-92BC-F61FE3464447}" name="2023 - Egenkapital" dataDxfId="417" dataCellStyle="Komma"/>
    <tableColumn id="57" xr3:uid="{34F31E25-C2A5-4705-804C-42BBF40C29B6}" name="2022 - Egenkapital" dataDxfId="416" dataCellStyle="Komma"/>
    <tableColumn id="360" xr3:uid="{CC01529E-554A-4E0F-9C1D-2AF25FD1548C}" name="2021 - Egenkapital" dataDxfId="415" dataCellStyle="Komma"/>
    <tableColumn id="288" xr3:uid="{5D43C988-68E3-4707-BC69-B27DD724496E}" name="2020 - Egenkapital" dataDxfId="414" dataCellStyle="Komma"/>
    <tableColumn id="289" xr3:uid="{1633B41C-05C7-4F26-8C72-651AA572D2AA}" name="2019 - Egenkapital" dataDxfId="413" dataCellStyle="Komma"/>
    <tableColumn id="245" xr3:uid="{83904E96-381D-4BD6-90A7-70717C77DA25}" name="2018 - Egenkapital" dataDxfId="412" dataCellStyle="Komma"/>
    <tableColumn id="195" xr3:uid="{00000000-0010-0000-0000-0000C3000000}" name="2017 - Egenkapital" dataDxfId="411" dataCellStyle="Komma"/>
    <tableColumn id="37" xr3:uid="{00000000-0010-0000-0000-000025000000}" name="2016 - Egenkapital" dataDxfId="410" dataCellStyle="Komma"/>
    <tableColumn id="38" xr3:uid="{00000000-0010-0000-0000-000026000000}" name="2015 - Egenkapital" dataDxfId="409" dataCellStyle="Komma"/>
    <tableColumn id="39" xr3:uid="{00000000-0010-0000-0000-000027000000}" name="2014 - Egenkapital" dataDxfId="408" dataCellStyle="Komma"/>
    <tableColumn id="40" xr3:uid="{00000000-0010-0000-0000-000028000000}" name="2013 - Egenkapital" dataDxfId="407" dataCellStyle="Komma"/>
    <tableColumn id="41" xr3:uid="{00000000-0010-0000-0000-000029000000}" name="2012 - Egenkapital" dataDxfId="406" dataCellStyle="Komma"/>
    <tableColumn id="152" xr3:uid="{00000000-0010-0000-0000-000098000000}" name="2011 - Egenkapital" dataDxfId="405" dataCellStyle="Komma"/>
    <tableColumn id="151" xr3:uid="{00000000-0010-0000-0000-000097000000}" name="2010 - Egenkapital" dataDxfId="404" dataCellStyle="Komma"/>
    <tableColumn id="150" xr3:uid="{00000000-0010-0000-0000-000096000000}" name="2009 - Egenkapital" dataDxfId="403" dataCellStyle="Komma"/>
    <tableColumn id="149" xr3:uid="{00000000-0010-0000-0000-000095000000}" name="2008 - Egenkapital" dataDxfId="402" dataCellStyle="Komma"/>
    <tableColumn id="332" xr3:uid="{36D9648E-D844-438D-8676-AD557C955D9E}" name="Vækst i Balancesum 2024" dataDxfId="401" dataCellStyle="Procent">
      <calculatedColumnFormula>(EY2-EZ2)/ABS(EZ2)</calculatedColumnFormula>
    </tableColumn>
    <tableColumn id="206" xr3:uid="{97C02468-F9DD-4EBD-A364-7404CDE660FF}" name="Vækst i Balancesum 2023" dataDxfId="400" dataCellStyle="Procent">
      <calculatedColumnFormula>(EZ2-FA2)/ABS(FA2)</calculatedColumnFormula>
    </tableColumn>
    <tableColumn id="60" xr3:uid="{5DD48B56-433F-4A2F-A582-58CDDE98BCDE}" name="Vækst i Balancesum 2022" dataDxfId="399" dataCellStyle="Procent">
      <calculatedColumnFormula>(FA2-FB2)/ABS(FB2)</calculatedColumnFormula>
    </tableColumn>
    <tableColumn id="362" xr3:uid="{0D391E52-1DBF-45C0-85A0-004832764364}" name="Vækst i Balancesum 2021" dataDxfId="398" dataCellStyle="Procent">
      <calculatedColumnFormula>(FB2-FC2)/ABS(FC2)</calculatedColumnFormula>
    </tableColumn>
    <tableColumn id="294" xr3:uid="{7FF931F5-B4F0-457F-8380-06E3134C4B17}" name="Vækst i Balancesum 2020" dataDxfId="397" dataCellStyle="Procent">
      <calculatedColumnFormula>(FC2-FD2)/ABS(FD2)</calculatedColumnFormula>
    </tableColumn>
    <tableColumn id="323" xr3:uid="{90802F69-FD6D-429C-ACE6-90E2BB511854}" name="Nominel 2024- Balancesum" dataDxfId="396" dataCellStyle="Komma">
      <calculatedColumnFormula>EY2-EZ2</calculatedColumnFormula>
    </tableColumn>
    <tableColumn id="207" xr3:uid="{95BCC010-A1C5-49ED-B3A9-E42845F70C77}" name="Nominel 2023- Balancesum" dataDxfId="395" dataCellStyle="Komma"/>
    <tableColumn id="61" xr3:uid="{7C610F38-0435-44A9-8D9E-6EFAFB5552C8}" name="Nominel 2022- Balancesum" dataDxfId="394" dataCellStyle="Komma">
      <calculatedColumnFormula>FA2-FB2</calculatedColumnFormula>
    </tableColumn>
    <tableColumn id="105" xr3:uid="{00000000-0010-0000-0000-000069000000}" name="Nominel 2021- Balancesum" dataDxfId="393" dataCellStyle="Komma">
      <calculatedColumnFormula>FB2-FC2</calculatedColumnFormula>
    </tableColumn>
    <tableColumn id="322" xr3:uid="{70ECE288-CDC3-48DB-A8AF-ECBC490D03C2}" name="2024 - Balancesum" dataDxfId="392" dataCellStyle="Komma"/>
    <tableColumn id="208" xr3:uid="{D4EB9DC9-9A24-4A7F-8669-89CA3E613577}" name="2023 - Balancesum" dataDxfId="391" dataCellStyle="Komma"/>
    <tableColumn id="78" xr3:uid="{D03507C1-E810-4BFB-BFF7-ABD878188EA4}" name="2022 - Balancesum" dataDxfId="390" dataCellStyle="Komma"/>
    <tableColumn id="364" xr3:uid="{BC51EB46-FDC5-4D8A-B865-EE0C23F05BDC}" name="2021 - Balancesum" dataDxfId="389" dataCellStyle="Komma"/>
    <tableColumn id="292" xr3:uid="{28F9AD93-BC36-44A1-BCA7-B8EB2316B6CF}" name="2020 - Balancesum" dataDxfId="388" dataCellStyle="Komma"/>
    <tableColumn id="293" xr3:uid="{F837FB0F-83A2-4822-922F-9B07A5C3F6CD}" name="2019 - Balancesum" dataDxfId="387" dataCellStyle="Komma"/>
    <tableColumn id="247" xr3:uid="{F381539C-8FA1-4D56-98C1-360C67514EF3}" name="2018 - Balancesum" dataDxfId="386" dataCellStyle="Komma"/>
    <tableColumn id="196" xr3:uid="{00000000-0010-0000-0000-0000C4000000}" name="2017 - Balancesum" dataDxfId="385" dataCellStyle="Komma"/>
    <tableColumn id="43" xr3:uid="{00000000-0010-0000-0000-00002B000000}" name="2016 - Balancesum" dataDxfId="384" dataCellStyle="Komma"/>
    <tableColumn id="44" xr3:uid="{00000000-0010-0000-0000-00002C000000}" name="2015 - Balancesum" dataDxfId="383" dataCellStyle="Komma"/>
    <tableColumn id="45" xr3:uid="{00000000-0010-0000-0000-00002D000000}" name="2014 - Balancesum" dataDxfId="382" dataCellStyle="Komma"/>
    <tableColumn id="46" xr3:uid="{00000000-0010-0000-0000-00002E000000}" name="2013 - Balancesum" dataDxfId="381" dataCellStyle="Komma"/>
    <tableColumn id="47" xr3:uid="{00000000-0010-0000-0000-00002F000000}" name="2012 - Balancesum" dataDxfId="380" dataCellStyle="Komma"/>
    <tableColumn id="156" xr3:uid="{00000000-0010-0000-0000-00009C000000}" name="2011 - Balancesum" dataDxfId="379" dataCellStyle="Komma"/>
    <tableColumn id="155" xr3:uid="{00000000-0010-0000-0000-00009B000000}" name="2010 - Balancesum" dataDxfId="378" dataCellStyle="Komma"/>
    <tableColumn id="154" xr3:uid="{00000000-0010-0000-0000-00009A000000}" name="2009 - Balancesum" dataDxfId="377" dataCellStyle="Komma"/>
    <tableColumn id="153" xr3:uid="{00000000-0010-0000-0000-000099000000}" name="2008 - Balancesum" dataDxfId="376" dataCellStyle="Komma"/>
    <tableColumn id="337" xr3:uid="{15B32DD9-3D09-4048-B9D8-50BA712B6AC3}" name="Vækst i antal ansatte 2024" dataDxfId="375" dataCellStyle="Procent">
      <calculatedColumnFormula>(FY2-FZ2)/ABS(FZ2)</calculatedColumnFormula>
    </tableColumn>
    <tableColumn id="209" xr3:uid="{B806B654-AFC7-4C7B-A6DC-6C778C5D0FBF}" name="Vækst i antal ansatte 2023" dataDxfId="374" dataCellStyle="Procent">
      <calculatedColumnFormula>(FZ2-GA2)/ABS(GA2)</calculatedColumnFormula>
    </tableColumn>
    <tableColumn id="79" xr3:uid="{466B3905-8A78-43D7-9C1E-DD8D8C896073}" name="Vækst i antal ansatte 2022" dataDxfId="373" dataCellStyle="Procent">
      <calculatedColumnFormula>(GA2-GB2)/ABS(GB2)</calculatedColumnFormula>
    </tableColumn>
    <tableColumn id="368" xr3:uid="{79F1E410-0F14-4A71-9BBF-C5E5BC7EB3FF}" name="Vækst i antal ansatte 2021" dataDxfId="372" dataCellStyle="Procent">
      <calculatedColumnFormula>(GB2-GC2)/ABS(GC2)</calculatedColumnFormula>
    </tableColumn>
    <tableColumn id="297" xr3:uid="{EA9E05C2-D370-4116-8683-342CC5964EAC}" name="Vækst i antal ansatte 2020" dataDxfId="371" dataCellStyle="Procent">
      <calculatedColumnFormula>(GC2-GD2)/ABS(GD2)</calculatedColumnFormula>
    </tableColumn>
    <tableColumn id="335" xr3:uid="{56CE5BA0-47F0-4C38-A66B-D3DEF044AC25}" name="Nominel 2024- Ansatte" dataDxfId="370" dataCellStyle="Komma">
      <calculatedColumnFormula>FY2-FZ2</calculatedColumnFormula>
    </tableColumn>
    <tableColumn id="210" xr3:uid="{96B8FD87-CEF8-41EC-AE90-5A8C3802D481}" name="Nominel 2023- Ansatte" dataDxfId="369" dataCellStyle="Komma"/>
    <tableColumn id="80" xr3:uid="{F35B839D-1E76-428F-90C9-FF2190278C84}" name="Nominel 2022- Ansatte" dataDxfId="368" dataCellStyle="Komma">
      <calculatedColumnFormula>GA2-GB2</calculatedColumnFormula>
    </tableColumn>
    <tableColumn id="106" xr3:uid="{00000000-0010-0000-0000-00006A000000}" name="Nominel 2021- Ansatte" dataDxfId="367" dataCellStyle="Komma">
      <calculatedColumnFormula>GB2-GC2</calculatedColumnFormula>
    </tableColumn>
    <tableColumn id="334" xr3:uid="{652EB40E-DC17-4604-BC87-4884807EBF13}" name="2024 - Ansatte" dataDxfId="366" dataCellStyle="Komma"/>
    <tableColumn id="211" xr3:uid="{5D0B68FA-8736-4A26-BE51-3EBD73C86FB2}" name="2023 - Ansatte" dataDxfId="365" dataCellStyle="Komma"/>
    <tableColumn id="81" xr3:uid="{9728FBEF-4BBA-44D7-A29C-B857E66D0EC9}" name="2022 - Ansatte" dataDxfId="364" dataCellStyle="Komma"/>
    <tableColumn id="366" xr3:uid="{5592568C-8BD1-4BA7-AF48-15E0E531E1DE}" name="2021 - Ansatte" dataDxfId="363" dataCellStyle="Komma"/>
    <tableColumn id="296" xr3:uid="{B79A701C-7105-4DC0-A2FF-F2D2048934B6}" name="2020 - Ansatte" dataDxfId="362" dataCellStyle="Komma"/>
    <tableColumn id="299" xr3:uid="{956D3D8B-BCBE-4A1A-BC47-B3D865AAC71F}" name="2019 - Ansatte" dataDxfId="361" dataCellStyle="Komma"/>
    <tableColumn id="249" xr3:uid="{47E167DF-05D1-40BD-BA26-F3C4A060E01F}" name="2018 - Ansatte" dataDxfId="360" dataCellStyle="Komma"/>
    <tableColumn id="197" xr3:uid="{00000000-0010-0000-0000-0000C5000000}" name="2017 - Ansatte" dataDxfId="359" dataCellStyle="Komma"/>
    <tableColumn id="49" xr3:uid="{00000000-0010-0000-0000-000031000000}" name="2016 - Ansatte" dataDxfId="358" dataCellStyle="Komma"/>
    <tableColumn id="50" xr3:uid="{00000000-0010-0000-0000-000032000000}" name="2015 - Ansatte" dataDxfId="357" dataCellStyle="Komma"/>
    <tableColumn id="51" xr3:uid="{00000000-0010-0000-0000-000033000000}" name="2014 - Ansatte" dataDxfId="356" dataCellStyle="Komma"/>
    <tableColumn id="52" xr3:uid="{00000000-0010-0000-0000-000034000000}" name="2013 - Ansatte" dataDxfId="355" dataCellStyle="Komma"/>
    <tableColumn id="53" xr3:uid="{00000000-0010-0000-0000-000035000000}" name="2012 - Ansatte" dataDxfId="354" dataCellStyle="Komma"/>
    <tableColumn id="160" xr3:uid="{00000000-0010-0000-0000-0000A0000000}" name="2011 - Ansatte" dataDxfId="353" dataCellStyle="Komma"/>
    <tableColumn id="159" xr3:uid="{00000000-0010-0000-0000-00009F000000}" name="2010 - Ansatte" dataDxfId="352" dataCellStyle="Komma"/>
    <tableColumn id="158" xr3:uid="{00000000-0010-0000-0000-00009E000000}" name="2009 - Ansatte" dataDxfId="351" dataCellStyle="Komma"/>
    <tableColumn id="157" xr3:uid="{00000000-0010-0000-0000-00009D000000}" name="2008 - Ansatte" dataDxfId="350" dataCellStyle="Komma"/>
    <tableColumn id="59" xr3:uid="{00000000-0010-0000-0000-00003B000000}" name="Noter " dataDxfId="349"/>
    <tableColumn id="54" xr3:uid="{74CA541F-CFCF-4F7B-AE8E-9DE9A9F419CB}" name="Tilfredsstillende resultat?" dataDxfId="348"/>
    <tableColumn id="62" xr3:uid="{00000000-0010-0000-0000-00003E000000}" name="Postnr." dataDxfId="347"/>
    <tableColumn id="63" xr3:uid="{00000000-0010-0000-0000-00003F000000}" name="By" dataDxfId="346"/>
    <tableColumn id="64" xr3:uid="{00000000-0010-0000-0000-000040000000}" name="Region" dataDxfId="345"/>
    <tableColumn id="67" xr3:uid="{00000000-0010-0000-0000-000043000000}" name="En del af Hvem er Hvem" dataDxfId="344"/>
    <tableColumn id="68" xr3:uid="{00000000-0010-0000-0000-000044000000}" name="Noter ifb. Hvem er Hvem" dataDxfId="343"/>
    <tableColumn id="343" xr3:uid="{87D20DEA-E933-4A83-AB0D-6CCB24C36DA9}" name="Vækst i EKF 2024" dataDxfId="342">
      <calculatedColumnFormula>(HF2-HG2)/ABS(HG2)</calculatedColumnFormula>
    </tableColumn>
    <tableColumn id="212" xr3:uid="{28B17B0F-310C-4413-9995-8A83DD981640}" name="Vækst i EKF 2023" dataDxfId="341">
      <calculatedColumnFormula>(HG2-HH2)/ABS(HH2)</calculatedColumnFormula>
    </tableColumn>
    <tableColumn id="82" xr3:uid="{5A18F6D9-D608-4A35-BB77-FB4BA69572E0}" name="Vækst i EKF 2022" dataDxfId="340">
      <calculatedColumnFormula>(HH2-HI2)/ABS(HI2)</calculatedColumnFormula>
    </tableColumn>
    <tableColumn id="370" xr3:uid="{E09C0980-5E61-4F65-8E6C-8BA66DDC03D2}" name="Vækst i EKF 2021" dataDxfId="339" dataCellStyle="Procent">
      <calculatedColumnFormula>(HI2-HJ2)/ABS(HJ2)</calculatedColumnFormula>
    </tableColumn>
    <tableColumn id="300" xr3:uid="{DA180FC3-3D98-4DC1-B0B7-0CAB7A86426B}" name="Vækst i EKF 2020" dataDxfId="338">
      <calculatedColumnFormula>(HJ2-HK2)/ABS(HK2)</calculatedColumnFormula>
    </tableColumn>
    <tableColumn id="341" xr3:uid="{574EA579-537C-4C38-B55F-02E86E3E18FD}" name="Procentpoint 2024- EKF" dataDxfId="337" dataCellStyle="Procent">
      <calculatedColumnFormula>HF2-HG2</calculatedColumnFormula>
    </tableColumn>
    <tableColumn id="213" xr3:uid="{AD32C061-9F00-4AFA-98A6-6C627CCD4BEF}" name="Procentpoint 2023- EKF" dataDxfId="336" dataCellStyle="Procent"/>
    <tableColumn id="83" xr3:uid="{A0CB47F1-5E65-4653-A098-49121049BBD1}" name="Procentpoint 2022- EKF" dataDxfId="335" dataCellStyle="Procent">
      <calculatedColumnFormula>HH2-HI2</calculatedColumnFormula>
    </tableColumn>
    <tableColumn id="107" xr3:uid="{00000000-0010-0000-0000-00006B000000}" name="Procentpoint 2021- EKF" dataDxfId="334" dataCellStyle="Procent">
      <calculatedColumnFormula>HI2-HJ2</calculatedColumnFormula>
    </tableColumn>
    <tableColumn id="339" xr3:uid="{37692ABD-46B5-478F-8D59-CB5C8B665540}" name="Egenkapitalforrentning 2024" dataDxfId="333" dataCellStyle="Procent">
      <calculatedColumnFormula>IFERROR(CY2/MAX(AVERAGE(DY2:DZ2),0),"Negativ EK")</calculatedColumnFormula>
    </tableColumn>
    <tableColumn id="214" xr3:uid="{DB04AB7D-D585-448B-943D-7F83CFE733DA}" name="Egenkapitalforrentning 2023" dataDxfId="332" dataCellStyle="Procent">
      <calculatedColumnFormula>IFERROR(CZ2/MAX(AVERAGE(DZ2:EA2),0),"Negativ EK")</calculatedColumnFormula>
    </tableColumn>
    <tableColumn id="108" xr3:uid="{5180448B-D67F-48AE-83AF-85D058B50B8E}" name="Egenkapitalforrentning 2022" dataDxfId="331" dataCellStyle="Procent">
      <calculatedColumnFormula>IFERROR(DA2/MAX(AVERAGE(EA2:EB2),0),"Negativ EK")</calculatedColumnFormula>
    </tableColumn>
    <tableColumn id="372" xr3:uid="{40DE67C9-623B-42A7-B5AD-933A22258B43}" name="Egenkapitalforrentning 2021" dataDxfId="330" dataCellStyle="Procent">
      <calculatedColumnFormula>IFERROR(DB2/MAX(AVERAGE(EB2:EC2),0),"Negativ EK")</calculatedColumnFormula>
    </tableColumn>
    <tableColumn id="298" xr3:uid="{96B4A796-6CAD-4860-A397-D01AC0535835}" name="Egenkapitalforrentning 2020" dataDxfId="329" dataCellStyle="Procent">
      <calculatedColumnFormula>IFERROR(DC2/MAX(AVERAGE(EC2:ED2),0),"Negativ EK")</calculatedColumnFormula>
    </tableColumn>
    <tableColumn id="303" xr3:uid="{F899E272-C9B2-4045-8B35-4C22CC147842}" name="Egenkapitalforrentning 2019" dataDxfId="328" dataCellStyle="Procent">
      <calculatedColumnFormula>IFERROR(DD2/MAX(AVERAGE(ED2:EE2),0),"Negativ EK")</calculatedColumnFormula>
    </tableColumn>
    <tableColumn id="251" xr3:uid="{709B0804-2E00-4F3D-9A86-CC1F619FDCC1}" name="Egenkapitalforrentning 2018" dataDxfId="327">
      <calculatedColumnFormula>IFERROR(DE2/MAX(AVERAGE(EE2:EF2),0),"Negativ EK")</calculatedColumnFormula>
    </tableColumn>
    <tableColumn id="230" xr3:uid="{00000000-0010-0000-0000-0000E6000000}" name="Egenkapitalforrentning 2017" dataDxfId="326">
      <calculatedColumnFormula>IFERROR(DF2/MAX(AVERAGE(EF2:EG2),0),"Negativ EK")</calculatedColumnFormula>
    </tableColumn>
    <tableColumn id="69" xr3:uid="{00000000-0010-0000-0000-000045000000}" name="Egenkapitalforrentning 2016" dataDxfId="325">
      <calculatedColumnFormula>IFERROR(DG2/MAX(AVERAGE(EG2:EH2),0),"Negativ EK")</calculatedColumnFormula>
    </tableColumn>
    <tableColumn id="70" xr3:uid="{00000000-0010-0000-0000-000046000000}" name="Egenkapitalforrentning 2015" dataDxfId="324">
      <calculatedColumnFormula>IFERROR(DH2/MAX(AVERAGE(EH2:EI2),0),"Negativ EK")</calculatedColumnFormula>
    </tableColumn>
    <tableColumn id="71" xr3:uid="{00000000-0010-0000-0000-000047000000}" name="Egenkapitalforrentning 2014" dataDxfId="323">
      <calculatedColumnFormula>IFERROR(DI2/MAX(AVERAGE(EI2:EJ2),0),"Negativ EK")</calculatedColumnFormula>
    </tableColumn>
    <tableColumn id="72" xr3:uid="{00000000-0010-0000-0000-000048000000}" name="Egenkapitalforrentning 2013" dataDxfId="322">
      <calculatedColumnFormula>IFERROR(DJ2/MAX(AVERAGE(EJ2:EK2),0),"Negativ EK")</calculatedColumnFormula>
    </tableColumn>
    <tableColumn id="164" xr3:uid="{00000000-0010-0000-0000-0000A4000000}" name="Egenkapitalforrentning 2012" dataDxfId="321">
      <calculatedColumnFormula>IFERROR(DK2/MAX(AVERAGE(EK2:EL2),0),"Negativ EK")</calculatedColumnFormula>
    </tableColumn>
    <tableColumn id="163" xr3:uid="{00000000-0010-0000-0000-0000A3000000}" name="Egenkapitalforrentning 2011" dataDxfId="320">
      <calculatedColumnFormula>IFERROR(DL2/MAX(AVERAGE(EL2:EM2),0),"Negativ EK")</calculatedColumnFormula>
    </tableColumn>
    <tableColumn id="162" xr3:uid="{00000000-0010-0000-0000-0000A2000000}" name="Egenkapitalforrentning 2010" dataDxfId="319">
      <calculatedColumnFormula>IFERROR(DM2/MAX(AVERAGE(EM2:EN2),0),"Negativ EK")</calculatedColumnFormula>
    </tableColumn>
    <tableColumn id="161" xr3:uid="{00000000-0010-0000-0000-0000A1000000}" name="Egenkapitalforrentning 2009" dataDxfId="318">
      <calculatedColumnFormula>IFERROR(DN2/MAX(AVERAGE(EN2:EO2),0),"Negativ EK")</calculatedColumnFormula>
    </tableColumn>
    <tableColumn id="349" xr3:uid="{824F04F1-C788-4FDF-A193-9D2B4100ADB6}" name="Vækst i AG 2024" dataDxfId="317" dataCellStyle="Procent">
      <calculatedColumnFormula>(IE2-IF2)/ABS(IF2)</calculatedColumnFormula>
    </tableColumn>
    <tableColumn id="215" xr3:uid="{9379C5CE-6A5A-4C45-9D8D-35869ED3A277}" name="Vækst i AG 2023" dataDxfId="316" dataCellStyle="Procent">
      <calculatedColumnFormula>(IF2-IG2)/ABS(IG2)</calculatedColumnFormula>
    </tableColumn>
    <tableColumn id="110" xr3:uid="{E8487B54-EB11-4CC0-BE98-03702C68A720}" name="Vækst i AG 2022" dataDxfId="315" dataCellStyle="Procent">
      <calculatedColumnFormula>(IG2-IH2)/ABS(IH2)</calculatedColumnFormula>
    </tableColumn>
    <tableColumn id="374" xr3:uid="{793DBD77-F6D6-4479-AC26-129D1223719C}" name="Vækst i AG 2021" dataDxfId="314" dataCellStyle="Procent">
      <calculatedColumnFormula>(IH2-II2)/ABS(II2)</calculatedColumnFormula>
    </tableColumn>
    <tableColumn id="304" xr3:uid="{54F17589-8380-4CAC-9516-D8CDA998D038}" name="Vækst i AG 2020" dataDxfId="313" dataCellStyle="Procent">
      <calculatedColumnFormula>(II2-IJ2)/ABS(IJ2)</calculatedColumnFormula>
    </tableColumn>
    <tableColumn id="347" xr3:uid="{1EC4EBCC-16E9-4930-86A8-BC1831B9424E}" name="Procentpoint 2024- AG" dataDxfId="312" dataCellStyle="Procent">
      <calculatedColumnFormula>IE2-IF2</calculatedColumnFormula>
    </tableColumn>
    <tableColumn id="217" xr3:uid="{0C6E1D5E-DB98-4A49-BA92-23B599D4EEBD}" name="Procentpoint 2023- AG" dataDxfId="311" dataCellStyle="Procent"/>
    <tableColumn id="112" xr3:uid="{BD1D6883-C49D-4820-AD0B-3C9D8BF8AA4B}" name="Procentpoint 2022- AG" dataDxfId="310" dataCellStyle="Procent">
      <calculatedColumnFormula>IG2-IH2</calculatedColumnFormula>
    </tableColumn>
    <tableColumn id="109" xr3:uid="{00000000-0010-0000-0000-00006D000000}" name="Procentpoint 2021- AG" dataDxfId="309" dataCellStyle="Procent">
      <calculatedColumnFormula>IH2-II2</calculatedColumnFormula>
    </tableColumn>
    <tableColumn id="345" xr3:uid="{678BFD68-17D3-4F55-A24E-3E079FC73951}" name="Afkastningsgrad 2024" dataDxfId="308" dataCellStyle="Procent">
      <calculatedColumnFormula>IFERROR(BY2/AVERAGE(EY2:EZ2),"i.a.")</calculatedColumnFormula>
    </tableColumn>
    <tableColumn id="219" xr3:uid="{09B67E34-0EBA-4479-B44D-82358C84981C}" name="Afkastningsgrad 2023" dataDxfId="307" dataCellStyle="Procent">
      <calculatedColumnFormula>IFERROR(BZ2/AVERAGE(EZ2:FA2),"i.a.")</calculatedColumnFormula>
    </tableColumn>
    <tableColumn id="113" xr3:uid="{31783D5B-E833-4FD2-9B52-C77171782DF5}" name="Afkastningsgrad 2022" dataDxfId="306" dataCellStyle="Procent">
      <calculatedColumnFormula>IFERROR(CA2/AVERAGE(FA2:FB2),"i.a.")</calculatedColumnFormula>
    </tableColumn>
    <tableColumn id="376" xr3:uid="{3D146596-9CF4-4297-B4D9-24137B3EC375}" name="Afkastningsgrad 2021" dataDxfId="305" dataCellStyle="Procent">
      <calculatedColumnFormula>IFERROR(CB2/AVERAGE(FB2:FC2),"i.a.")</calculatedColumnFormula>
    </tableColumn>
    <tableColumn id="302" xr3:uid="{B769E21D-45CB-4A95-9719-2FDEB0D7A808}" name="Afkastningsgrad 2020" dataDxfId="304" dataCellStyle="Procent">
      <calculatedColumnFormula>IFERROR(CC2/AVERAGE(FC2:FD2),"i.a.")</calculatedColumnFormula>
    </tableColumn>
    <tableColumn id="307" xr3:uid="{718504E3-0D39-48D8-900D-A63B6A18086E}" name="Afkastningsgrad 2019" dataDxfId="303" dataCellStyle="Procent">
      <calculatedColumnFormula>IFERROR(CD2/AVERAGE(FD2:FE2),"i.a.")</calculatedColumnFormula>
    </tableColumn>
    <tableColumn id="253" xr3:uid="{A2C723DF-1C2F-4D94-B8AE-375D08E53709}" name="Afkastningsgraf 2018" dataDxfId="302">
      <calculatedColumnFormula>IFERROR(CE2/AVERAGE(FE2:FF2),"i.a.")</calculatedColumnFormula>
    </tableColumn>
    <tableColumn id="228" xr3:uid="{00000000-0010-0000-0000-0000E4000000}" name="Afkastningsgrad 2017" dataDxfId="301">
      <calculatedColumnFormula>IFERROR(CF2/AVERAGE(FF2:FG2),"i.a.")</calculatedColumnFormula>
    </tableColumn>
    <tableColumn id="74" xr3:uid="{00000000-0010-0000-0000-00004A000000}" name="Afkastningsgrad 2016" dataDxfId="300">
      <calculatedColumnFormula>IFERROR(CG2/AVERAGE(FG2:FH2),"i.a.")</calculatedColumnFormula>
    </tableColumn>
    <tableColumn id="75" xr3:uid="{00000000-0010-0000-0000-00004B000000}" name="Afkastningsgrad 2015" dataDxfId="299">
      <calculatedColumnFormula>IFERROR(CH2/AVERAGE(FH2:FI2),"i.a.")</calculatedColumnFormula>
    </tableColumn>
    <tableColumn id="76" xr3:uid="{00000000-0010-0000-0000-00004C000000}" name="Afkastningsgrad 2014" dataDxfId="298">
      <calculatedColumnFormula>IFERROR(CI2/AVERAGE(FI2:FJ2),"i.a.")</calculatedColumnFormula>
    </tableColumn>
    <tableColumn id="77" xr3:uid="{00000000-0010-0000-0000-00004D000000}" name="Afkastningsgrad 2013" dataDxfId="297">
      <calculatedColumnFormula>IFERROR(CJ2/AVERAGE(FJ2:FK2),"i.a.")</calculatedColumnFormula>
    </tableColumn>
    <tableColumn id="168" xr3:uid="{00000000-0010-0000-0000-0000A8000000}" name="Afkastningsgrad 2012" dataDxfId="296">
      <calculatedColumnFormula>IFERROR(CK2/AVERAGE(FK2:FL2),"i.a.")</calculatedColumnFormula>
    </tableColumn>
    <tableColumn id="167" xr3:uid="{00000000-0010-0000-0000-0000A7000000}" name="Afkastningsgrad 2011" dataDxfId="295">
      <calculatedColumnFormula>IFERROR(CL2/AVERAGE(FL2:FM2),"i.a.")</calculatedColumnFormula>
    </tableColumn>
    <tableColumn id="166" xr3:uid="{00000000-0010-0000-0000-0000A6000000}" name="Afkastningsgrad 2010" dataDxfId="294">
      <calculatedColumnFormula>IFERROR(CM2/AVERAGE(FM2:FN2),"i.a.")</calculatedColumnFormula>
    </tableColumn>
    <tableColumn id="165" xr3:uid="{00000000-0010-0000-0000-0000A5000000}" name="Afkastningsgrad 2009" dataDxfId="293">
      <calculatedColumnFormula>IFERROR(CN2/AVERAGE(FN2:FO2),"i.a.")</calculatedColumnFormula>
    </tableColumn>
    <tableColumn id="353" xr3:uid="{806626ED-C93F-49F0-B786-EB07B3CA6382}" name="Vækst i SG 2024" dataDxfId="292" dataCellStyle="Procent">
      <calculatedColumnFormula>(JD2-JE2)/ABS(JE2)</calculatedColumnFormula>
    </tableColumn>
    <tableColumn id="220" xr3:uid="{F327E019-85DF-435D-835C-D1622D02F0C2}" name="Vækst i SG 2023" dataDxfId="291" dataCellStyle="Procent">
      <calculatedColumnFormula>(JE2-JF2)/ABS(JF2)</calculatedColumnFormula>
    </tableColumn>
    <tableColumn id="115" xr3:uid="{2EA7B271-7862-4886-B394-CE96759BC2CB}" name="Vækst i SG 2022" dataDxfId="290" dataCellStyle="Procent">
      <calculatedColumnFormula>(JF2-JG2)/ABS(JG2)</calculatedColumnFormula>
    </tableColumn>
    <tableColumn id="382" xr3:uid="{505F4583-65B9-46F2-9D10-D5585B6A4830}" name="Vækst i SG 2021" dataDxfId="289" dataCellStyle="Procent">
      <calculatedColumnFormula>(JG2-JH2)/ABS(JH2)</calculatedColumnFormula>
    </tableColumn>
    <tableColumn id="330" xr3:uid="{9D106324-2872-4F36-8E7D-19C26F77B088}" name="Vækst i SG 2020" dataDxfId="288" dataCellStyle="Procent">
      <calculatedColumnFormula>(JH2-JI2)/ABS(JI2)</calculatedColumnFormula>
    </tableColumn>
    <tableColumn id="352" xr3:uid="{7058CC49-D673-4969-8495-30BE4FCB9A36}" name="Procentpoint 2024- SG" dataDxfId="287" dataCellStyle="Procent">
      <calculatedColumnFormula>JD2-JE2</calculatedColumnFormula>
    </tableColumn>
    <tableColumn id="221" xr3:uid="{504AC6E5-0025-466C-A533-2922194556F3}" name="Procentpoint 2023- SG" dataDxfId="286" dataCellStyle="Procent"/>
    <tableColumn id="117" xr3:uid="{3BAC5880-D8B8-43A9-A905-85371E84F210}" name="Procentpoint 2022- SG" dataDxfId="285" dataCellStyle="Procent">
      <calculatedColumnFormula>JF2-JG2</calculatedColumnFormula>
    </tableColumn>
    <tableColumn id="114" xr3:uid="{00000000-0010-0000-0000-000072000000}" name="Procentpoint 2021- SG" dataDxfId="284" dataCellStyle="Procent">
      <calculatedColumnFormula>JG2-JH2</calculatedColumnFormula>
    </tableColumn>
    <tableColumn id="351" xr3:uid="{964AD6D7-9545-4D27-9BAC-C6C98CE2A62B}" name="Soliditetsgrad 2024" dataDxfId="283" dataCellStyle="Procent">
      <calculatedColumnFormula>IFERROR(DY2/EY2,"i.a.")</calculatedColumnFormula>
    </tableColumn>
    <tableColumn id="223" xr3:uid="{5BEBEBB2-2BCB-46DA-AE25-9B23A68571FF}" name="Soliditetsgrad 2023" dataDxfId="282" dataCellStyle="Procent">
      <calculatedColumnFormula>IFERROR(DZ2/EZ2,"i.a.")</calculatedColumnFormula>
    </tableColumn>
    <tableColumn id="119" xr3:uid="{1FA9A16E-D473-4B66-86D7-51050D83E6D4}" name="Soliditetsgrad 2022" dataDxfId="281" dataCellStyle="Procent">
      <calculatedColumnFormula>IFERROR(EA2/FA2,"i.a.")</calculatedColumnFormula>
    </tableColumn>
    <tableColumn id="384" xr3:uid="{6560F109-743D-4E81-80E4-5DAB53A81ACA}" name="Soliditetsgrad 2021" dataDxfId="280" dataCellStyle="Procent">
      <calculatedColumnFormula>IFERROR(EB2/FB2,"i.a.")</calculatedColumnFormula>
    </tableColumn>
    <tableColumn id="328" xr3:uid="{1CDABF08-67B4-482D-8FA2-CB0109A1112B}" name="Soliditetsgrad 2020" dataDxfId="279" dataCellStyle="Procent">
      <calculatedColumnFormula>IFERROR(EC2/FC2,"i.a.")</calculatedColumnFormula>
    </tableColumn>
    <tableColumn id="315" xr3:uid="{B8228EB4-C152-4D0E-9292-4693B3875D6D}" name="Soliditetsgrad 2019" dataDxfId="278" dataCellStyle="Procent">
      <calculatedColumnFormula>IFERROR(ED2/FD2,"i.a.")</calculatedColumnFormula>
    </tableColumn>
    <tableColumn id="257" xr3:uid="{FB442EF9-B9C3-4B6F-A082-7DC4904C73F4}" name="Soliditetsgrad 2018" dataDxfId="277">
      <calculatedColumnFormula>IFERROR(EE2/FE2,"i.a.")</calculatedColumnFormula>
    </tableColumn>
    <tableColumn id="224" xr3:uid="{00000000-0010-0000-0000-0000E0000000}" name="Soliditetsgrad 2017" dataDxfId="276">
      <calculatedColumnFormula>IFERROR(EF2/FF2,"i.a.")</calculatedColumnFormula>
    </tableColumn>
    <tableColumn id="84" xr3:uid="{00000000-0010-0000-0000-000054000000}" name="Soliditetsgrad 2016" dataDxfId="275">
      <calculatedColumnFormula>IFERROR(EG2/FG2,"i.a.")</calculatedColumnFormula>
    </tableColumn>
    <tableColumn id="85" xr3:uid="{00000000-0010-0000-0000-000055000000}" name="Soliditetsgrad 2015" dataDxfId="274">
      <calculatedColumnFormula>IFERROR(EH2/FH2,"i.a.")</calculatedColumnFormula>
    </tableColumn>
    <tableColumn id="86" xr3:uid="{00000000-0010-0000-0000-000056000000}" name="Soliditetsgrad 2014" dataDxfId="273">
      <calculatedColumnFormula>IFERROR(EI2/FI2,"i.a.")</calculatedColumnFormula>
    </tableColumn>
    <tableColumn id="87" xr3:uid="{00000000-0010-0000-0000-000057000000}" name="Soliditetsgrad 2013" dataDxfId="272">
      <calculatedColumnFormula>IFERROR(EJ2/FJ2,"i.a.")</calculatedColumnFormula>
    </tableColumn>
    <tableColumn id="88" xr3:uid="{00000000-0010-0000-0000-000058000000}" name="Soliditetsgrad 2012" dataDxfId="271">
      <calculatedColumnFormula>IFERROR(EK2/FK2,"i.a.")</calculatedColumnFormula>
    </tableColumn>
    <tableColumn id="176" xr3:uid="{00000000-0010-0000-0000-0000B0000000}" name="Soliditetsgrad 2011" dataDxfId="270">
      <calculatedColumnFormula>IFERROR(EL2/FL2,"i.a.")</calculatedColumnFormula>
    </tableColumn>
    <tableColumn id="175" xr3:uid="{00000000-0010-0000-0000-0000AF000000}" name="Soliditetsgrad 2010" dataDxfId="269">
      <calculatedColumnFormula>IFERROR(EM2/FM2,"i.a.")</calculatedColumnFormula>
    </tableColumn>
    <tableColumn id="174" xr3:uid="{00000000-0010-0000-0000-0000AE000000}" name="Soliditetsgrad 2009" dataDxfId="268">
      <calculatedColumnFormula>IFERROR(EN2/FN2,"i.a.")</calculatedColumnFormula>
    </tableColumn>
    <tableColumn id="173" xr3:uid="{00000000-0010-0000-0000-0000AD000000}" name="Soliditetsgrad 2008" dataDxfId="267">
      <calculatedColumnFormula>IFERROR(EO2/FO2,"i.a.")</calculatedColumnFormula>
    </tableColumn>
    <tableColumn id="356" xr3:uid="{BBD1EBFE-07B8-4692-87BF-CCC1043B75DB}" name="Vækst i OG 2024" dataDxfId="266" dataCellStyle="Procent">
      <calculatedColumnFormula>(KD2-KE2)/ABS(KE2)</calculatedColumnFormula>
    </tableColumn>
    <tableColumn id="225" xr3:uid="{46AF1248-C892-4F6E-BDFC-3CF010362595}" name="Vækst i OG 2023" dataDxfId="265" dataCellStyle="Procent">
      <calculatedColumnFormula>(KE2-KF2)/ABS(KF2)</calculatedColumnFormula>
    </tableColumn>
    <tableColumn id="121" xr3:uid="{B1C368A4-3919-4D10-9C3B-2A8729E9D621}" name="Vækst i OG 2022" dataDxfId="264" dataCellStyle="Procent">
      <calculatedColumnFormula>(KF2-KG2)/ABS(KG2)</calculatedColumnFormula>
    </tableColumn>
    <tableColumn id="386" xr3:uid="{1B3F5862-5E5E-46A6-9E18-35F46CB5C2BC}" name="Vækst i OG 2021" dataDxfId="263" dataCellStyle="Procent">
      <calculatedColumnFormula>(KG2-KH2)/ABS(KH2)</calculatedColumnFormula>
    </tableColumn>
    <tableColumn id="312" xr3:uid="{94D21FEB-821C-40ED-AD99-17FAB4B825B4}" name="Vækst i OG 2020" dataDxfId="262" dataCellStyle="Procent">
      <calculatedColumnFormula>(KH2-KI2)/ABS(KI2)</calculatedColumnFormula>
    </tableColumn>
    <tableColumn id="355" xr3:uid="{37B3F2FA-420F-4F87-9E57-77C9DB12232F}" name="Procentpoint 2024- OG" dataDxfId="261" dataCellStyle="Procent">
      <calculatedColumnFormula>KD2-KE2</calculatedColumnFormula>
    </tableColumn>
    <tableColumn id="226" xr3:uid="{4D8898DA-C470-453C-BB89-4C3E8000F35B}" name="Procentpoint 2023- OG" dataDxfId="260" dataCellStyle="Procent"/>
    <tableColumn id="122" xr3:uid="{DBD76B24-7D99-4906-BBD0-0622EB74097A}" name="Procentpoint 2022- OG" dataDxfId="259" dataCellStyle="Procent">
      <calculatedColumnFormula>KF2-KG2</calculatedColumnFormula>
    </tableColumn>
    <tableColumn id="116" xr3:uid="{00000000-0010-0000-0000-000074000000}" name="Procentpoint 2021- OG" dataDxfId="258" dataCellStyle="Procent">
      <calculatedColumnFormula>KG2-KH2</calculatedColumnFormula>
    </tableColumn>
    <tableColumn id="354" xr3:uid="{01AF63D5-304A-459B-A456-12669F5181A9}" name="Overskudsgrad 2024" dataDxfId="257" dataCellStyle="Procent">
      <calculatedColumnFormula>IFERROR(BY2/Y2,"i.a.")</calculatedColumnFormula>
    </tableColumn>
    <tableColumn id="227" xr3:uid="{FED62808-29FE-472B-8B29-5EC0717BA5A0}" name="Overskudsgrad 2023" dataDxfId="256" dataCellStyle="Procent">
      <calculatedColumnFormula>IFERROR(BZ2/Z2,"i.a.")</calculatedColumnFormula>
    </tableColumn>
    <tableColumn id="123" xr3:uid="{AAF80374-5597-4AA2-BB17-FEE3D71D0325}" name="Overskudsgrad 2022" dataDxfId="255" dataCellStyle="Procent">
      <calculatedColumnFormula>IFERROR(CA2/AA2,"i.a.")</calculatedColumnFormula>
    </tableColumn>
    <tableColumn id="388" xr3:uid="{68428FB3-FAF5-40EB-B938-661C0FDF541C}" name="Overskudsgrad 2021" dataDxfId="254" dataCellStyle="Procent">
      <calculatedColumnFormula>IFERROR(CB2/AB2,"i.a.")</calculatedColumnFormula>
    </tableColumn>
    <tableColumn id="310" xr3:uid="{38E58080-E2E6-4F76-BE55-56C3FC85C916}" name="Overskudsgrad 2020" dataDxfId="253" dataCellStyle="Procent">
      <calculatedColumnFormula>IFERROR(CC2/AC2,"i.a.")</calculatedColumnFormula>
    </tableColumn>
    <tableColumn id="318" xr3:uid="{3CD02772-0F78-4E36-8ED4-8C562742D616}" name="Overskudsgrad 2019" dataDxfId="252" dataCellStyle="Procent">
      <calculatedColumnFormula>IFERROR(CD2/AD2,"i.a.")</calculatedColumnFormula>
    </tableColumn>
    <tableColumn id="259" xr3:uid="{4FD9ED28-26E5-48F7-BACF-FBB8E07431F7}" name="Overskudsgrad 2018" dataDxfId="251">
      <calculatedColumnFormula>IFERROR(CE2/AE2,"i.a.")</calculatedColumnFormula>
    </tableColumn>
    <tableColumn id="222" xr3:uid="{00000000-0010-0000-0000-0000DE000000}" name="Overskudsgrad 2017" dataDxfId="250">
      <calculatedColumnFormula>IFERROR(CF2/AF2,"i.a.")</calculatedColumnFormula>
    </tableColumn>
    <tableColumn id="89" xr3:uid="{00000000-0010-0000-0000-000059000000}" name="Overskudsgrad 2016" dataDxfId="249">
      <calculatedColumnFormula>IFERROR(CG2/AG2,"i.a.")</calculatedColumnFormula>
    </tableColumn>
    <tableColumn id="90" xr3:uid="{00000000-0010-0000-0000-00005A000000}" name="Overskudsgrad 2015" dataDxfId="248">
      <calculatedColumnFormula>IFERROR(CH2/AH2,"i.a.")</calculatedColumnFormula>
    </tableColumn>
    <tableColumn id="91" xr3:uid="{00000000-0010-0000-0000-00005B000000}" name="Overskudsgrad 2014" dataDxfId="247">
      <calculatedColumnFormula>IFERROR(CI2/AI2,"i.a.")</calculatedColumnFormula>
    </tableColumn>
    <tableColumn id="92" xr3:uid="{00000000-0010-0000-0000-00005C000000}" name="Overskudsgrad 2013" dataDxfId="246">
      <calculatedColumnFormula>IFERROR(CJ2/AJ2,"i.a.")</calculatedColumnFormula>
    </tableColumn>
    <tableColumn id="93" xr3:uid="{00000000-0010-0000-0000-00005D000000}" name="Overskudsgrad 2012" dataDxfId="245">
      <calculatedColumnFormula>IFERROR(CK2/AK2,"i.a.")</calculatedColumnFormula>
    </tableColumn>
    <tableColumn id="180" xr3:uid="{00000000-0010-0000-0000-0000B4000000}" name="Overskudsgrad 2011" dataDxfId="244">
      <calculatedColumnFormula>IFERROR(CL2/AL2,"i.a.")</calculatedColumnFormula>
    </tableColumn>
    <tableColumn id="179" xr3:uid="{00000000-0010-0000-0000-0000B3000000}" name="Overskudsgrad 2010" dataDxfId="243">
      <calculatedColumnFormula>IFERROR(CM2/AM2,"i.a.")</calculatedColumnFormula>
    </tableColumn>
    <tableColumn id="178" xr3:uid="{00000000-0010-0000-0000-0000B2000000}" name="Overskudsgrad 2009" dataDxfId="242">
      <calculatedColumnFormula>IFERROR(CN2/AN2,"i.a.")</calculatedColumnFormula>
    </tableColumn>
    <tableColumn id="177" xr3:uid="{00000000-0010-0000-0000-0000B1000000}" name="Overskudsgrad 2008" dataDxfId="241">
      <calculatedColumnFormula>IFERROR(CO2/AO2,"i.a.")</calculatedColumnFormula>
    </tableColumn>
    <tableColumn id="361" xr3:uid="{A52F7E65-1508-4033-9861-CBFFE529EA92}" name="Vækst i oms. pr. medarbejder 2024" dataDxfId="240" dataCellStyle="Procent">
      <calculatedColumnFormula>(LD2-LE2)/ABS(LE2)</calculatedColumnFormula>
    </tableColumn>
    <tableColumn id="229" xr3:uid="{6C6AAF03-384E-42F0-81A3-DD9EAACACEBE}" name="Vækst i oms. pr. medarbejder 2023" dataDxfId="239" dataCellStyle="Procent">
      <calculatedColumnFormula>(LE2-LF2)/ABS(LF2)</calculatedColumnFormula>
    </tableColumn>
    <tableColumn id="124" xr3:uid="{94332C78-4C8F-4C3A-994C-A92BEC3C1FF9}" name="Vækst i oms. pr. medarbejder 2022" dataDxfId="238" dataCellStyle="Procent">
      <calculatedColumnFormula>(LF2-LG2)/ABS(LG2)</calculatedColumnFormula>
    </tableColumn>
    <tableColumn id="394" xr3:uid="{CA1967E4-E884-44AE-BB38-6A834F008856}" name="Vækst i oms. pr. medarbejder 2021" dataDxfId="237" dataCellStyle="Procent">
      <calculatedColumnFormula>(LG2-LH2)/ABS(LH2)</calculatedColumnFormula>
    </tableColumn>
    <tableColumn id="321" xr3:uid="{E3BD7DC9-360C-4F6B-9639-70C9F4368F9B}" name="Vækst i oms. pr. medarbejder 2020" dataDxfId="236" dataCellStyle="Procent">
      <calculatedColumnFormula>(LH2-LI2)/ABS(LI2)</calculatedColumnFormula>
    </tableColumn>
    <tableColumn id="359" xr3:uid="{294D0765-BEA1-4C5E-8DA2-B3DC310C55F3}" name="Nominel 2024- Oms. Pr. medarbejder" dataDxfId="235" dataCellStyle="Procent">
      <calculatedColumnFormula>LD2-LE2</calculatedColumnFormula>
    </tableColumn>
    <tableColumn id="231" xr3:uid="{84F2757A-702E-4667-AF7C-3FAA5F6FF064}" name="Nominel 2023- Oms. Pr. medarbejder" dataDxfId="234" dataCellStyle="Procent"/>
    <tableColumn id="125" xr3:uid="{92108501-56F1-4B57-9FA1-87300AAE64C8}" name="Nominel 2022- Oms. Pr. medarbejder" dataDxfId="233" dataCellStyle="Procent">
      <calculatedColumnFormula>LF2-LG2</calculatedColumnFormula>
    </tableColumn>
    <tableColumn id="118" xr3:uid="{00000000-0010-0000-0000-000076000000}" name="Nominel 2021- Oms. Pr. medarbejder" dataDxfId="232" dataCellStyle="Komma">
      <calculatedColumnFormula>LG2-LH2</calculatedColumnFormula>
    </tableColumn>
    <tableColumn id="357" xr3:uid="{799FE331-36DA-4DA0-A42A-AFAFEACC6201}" name="Omsætning pr. medarbejder 2024" dataDxfId="231" dataCellStyle="Komma">
      <calculatedColumnFormula>IFERROR(Tabel1[[#This Row],[2024 - Omsætning]]/Tabel1[[#This Row],[2024 - Ansatte]],"i.a.")</calculatedColumnFormula>
    </tableColumn>
    <tableColumn id="242" xr3:uid="{D12665A2-AB58-455D-83A9-12D715B95DC4}" name="Omsætning pr. medarbejder 2023" dataDxfId="230" dataCellStyle="Komma">
      <calculatedColumnFormula>IFERROR(Tabel1[[#This Row],[2023 - Omsætning]]/Tabel1[[#This Row],[2023 - Ansatte]],"i.a.")</calculatedColumnFormula>
    </tableColumn>
    <tableColumn id="126" xr3:uid="{050F34A8-9C74-4673-8232-D83548A6DDCB}" name="Omsætning pr. medarbejder 2022" dataDxfId="229" dataCellStyle="Komma">
      <calculatedColumnFormula>IFERROR(Tabel1[[#This Row],[2022 - Omsætning]]/Tabel1[[#This Row],[2022 - Ansatte]],"i.a.")</calculatedColumnFormula>
    </tableColumn>
    <tableColumn id="396" xr3:uid="{FFB4C776-501C-4CF2-BF5A-71958A81EA6B}" name="Omsætning pr. medarbejder 2021" dataDxfId="228" dataCellStyle="Procent">
      <calculatedColumnFormula>IFERROR(Tabel1[[#This Row],[2021 - Omsætning]]/Tabel1[[#This Row],[2021 - Ansatte]],"i.a.")</calculatedColumnFormula>
    </tableColumn>
    <tableColumn id="319" xr3:uid="{19EE4FA6-D1D0-4E55-9DFF-4522BC076C34}" name="Omsætning pr. medarbejder 2020" dataDxfId="227" dataCellStyle="Procent">
      <calculatedColumnFormula>IFERROR(AC2/Tabel1[[#This Row],[2020 - Ansatte]],"i.a.")</calculatedColumnFormula>
    </tableColumn>
    <tableColumn id="325" xr3:uid="{BD293E86-FF26-42D4-9100-97755562D292}" name="Omsætning pr. medarbejder 2019" dataDxfId="226" dataCellStyle="Procent">
      <calculatedColumnFormula>IFERROR(Tabel1[[#This Row],[2019 - Omsætning]]/Tabel1[[#This Row],[2019 - Ansatte]],"i.a.")</calculatedColumnFormula>
    </tableColumn>
    <tableColumn id="263" xr3:uid="{846BA9F5-292A-47F1-917E-489F95A30372}" name="Omsætning pr. medarbejder 2018" dataDxfId="225">
      <calculatedColumnFormula>IFERROR(Tabel1[[#This Row],[2018 - Omsætning]]/Tabel1[[#This Row],[2018 - Ansatte]],"i.a.")</calculatedColumnFormula>
    </tableColumn>
    <tableColumn id="216" xr3:uid="{00000000-0010-0000-0000-0000D8000000}" name="Omsætning pr. medarbejder 2017" dataDxfId="224">
      <calculatedColumnFormula>IFERROR(Tabel1[[#This Row],[2017 - Omsætning]]/Tabel1[[#This Row],[2017 - Ansatte]],"i.a.")</calculatedColumnFormula>
    </tableColumn>
    <tableColumn id="94" xr3:uid="{00000000-0010-0000-0000-00005E000000}" name="Omsætning pr. medarbejder 2016" dataDxfId="223">
      <calculatedColumnFormula>IFERROR(Tabel1[[#This Row],[2016 - Omsætning]]/Tabel1[[#This Row],[2016 - Ansatte]],"i.a.")</calculatedColumnFormula>
    </tableColumn>
    <tableColumn id="95" xr3:uid="{00000000-0010-0000-0000-00005F000000}" name="Omsætning pr. medarbejder 2015" dataDxfId="222">
      <calculatedColumnFormula>IFERROR(Tabel1[[#This Row],[2015 - Omsætning]]/Tabel1[[#This Row],[2015 - Ansatte]],"i.a.")</calculatedColumnFormula>
    </tableColumn>
    <tableColumn id="96" xr3:uid="{00000000-0010-0000-0000-000060000000}" name="Omsætning pr. medarbejder 2014" dataDxfId="221">
      <calculatedColumnFormula>IFERROR(Tabel1[[#This Row],[2014 - Omsætning]]/Tabel1[[#This Row],[2014 - Ansatte]],"i.a.")</calculatedColumnFormula>
    </tableColumn>
    <tableColumn id="97" xr3:uid="{00000000-0010-0000-0000-000061000000}" name="Omsætning pr. medarbejder 2013" dataDxfId="220">
      <calculatedColumnFormula>IFERROR(Tabel1[[#This Row],[2013 - Omsætning]]/Tabel1[[#This Row],[2013 - Ansatte]],"i.a.")</calculatedColumnFormula>
    </tableColumn>
    <tableColumn id="98" xr3:uid="{00000000-0010-0000-0000-000062000000}" name="Omsætning pr. medarbejder 2012" dataDxfId="219">
      <calculatedColumnFormula>IFERROR(Tabel1[[#This Row],[2012 - Omsætning]]/Tabel1[[#This Row],[2012 - Ansatte]],"i.a.")</calculatedColumnFormula>
    </tableColumn>
    <tableColumn id="184" xr3:uid="{00000000-0010-0000-0000-0000B8000000}" name="Omsætning pr. medarbejder 2011" dataDxfId="218">
      <calculatedColumnFormula>IFERROR(Tabel1[[#This Row],[2011 - Omsætning]]/Tabel1[[#This Row],[2011 - Ansatte]],"i.a.")</calculatedColumnFormula>
    </tableColumn>
    <tableColumn id="183" xr3:uid="{00000000-0010-0000-0000-0000B7000000}" name="Omsætning pr. medarbejder 2010" dataDxfId="217">
      <calculatedColumnFormula>IFERROR(Tabel1[[#This Row],[2010 - Omsætning]]/Tabel1[[#This Row],[2010 - Ansatte]],"i.a.")</calculatedColumnFormula>
    </tableColumn>
    <tableColumn id="182" xr3:uid="{00000000-0010-0000-0000-0000B6000000}" name="Omsætning pr. medarbejder 2009" dataDxfId="216">
      <calculatedColumnFormula>IFERROR(Tabel1[[#This Row],[2009 - Omsætning]]/Tabel1[[#This Row],[2009 - Ansatte]],"i.a.")</calculatedColumnFormula>
    </tableColumn>
    <tableColumn id="181" xr3:uid="{00000000-0010-0000-0000-0000B5000000}" name="Omsætning pr. medarbejder 2008" dataDxfId="215">
      <calculatedColumnFormula>IFERROR(Tabel1[[#This Row],[2008 - Omsætning]]/Tabel1[[#This Row],[2008 - Ansatte]],"i.a.")</calculatedColumnFormula>
    </tableColumn>
    <tableColumn id="367" xr3:uid="{63B908F8-FFF8-4D7A-AC7F-160C4A99C51B}" name="Vækst i res. før skat pr. medarb. 2024" dataDxfId="214" dataCellStyle="Procent">
      <calculatedColumnFormula>(MD2-ME2)/ABS(ME2)</calculatedColumnFormula>
    </tableColumn>
    <tableColumn id="243" xr3:uid="{2F5EEAE4-0CB7-4B02-BCFB-B2F248A5FCCA}" name="Vækst i res. før skat pr. medarb. 2023" dataDxfId="213" dataCellStyle="Procent">
      <calculatedColumnFormula>(ME2-MF2)/ABS(MF2)</calculatedColumnFormula>
    </tableColumn>
    <tableColumn id="127" xr3:uid="{D70537C4-7AA1-464D-A2BE-F04AFF70750C}" name="Vækst i res. før skat pr. medarb. 2022" dataDxfId="212" dataCellStyle="Procent">
      <calculatedColumnFormula>(MF2-MG2)/ABS(MG2)</calculatedColumnFormula>
    </tableColumn>
    <tableColumn id="400" xr3:uid="{D396B9AC-55D2-4FFF-9EF1-986B896563BD}" name="Vækst i res. før skat pr. medarb. 2021" dataDxfId="211" dataCellStyle="Procent">
      <calculatedColumnFormula>(MG2-MH2)/ABS(MH2)</calculatedColumnFormula>
    </tableColumn>
    <tableColumn id="326" xr3:uid="{3351B119-A590-46CD-B6C0-858FB1FB4417}" name="Vækst i res. før skat pr. medarb. 2020" dataDxfId="210">
      <calculatedColumnFormula>(MH2-MI2)/ABS(MI2)</calculatedColumnFormula>
    </tableColumn>
    <tableColumn id="365" xr3:uid="{15B72E80-081A-42A3-A7CE-1CF0637614E2}" name="Nominel 2024- Res. før skat pr. medarbejder" dataDxfId="209" dataCellStyle="Procent">
      <calculatedColumnFormula>MD2-ME2</calculatedColumnFormula>
    </tableColumn>
    <tableColumn id="254" xr3:uid="{15B72162-8705-477E-BD75-1D72E6114C3B}" name="Nominel 2023- Res. før skat pr. medarbejder" dataDxfId="208" dataCellStyle="Procent"/>
    <tableColumn id="145" xr3:uid="{4B81B458-3572-4A29-AAF7-5AABF4AED253}" name="Nominel 2022- Res. før skat pr. medarbejder" dataDxfId="207" dataCellStyle="Procent">
      <calculatedColumnFormula>MF2-MG2</calculatedColumnFormula>
    </tableColumn>
    <tableColumn id="120" xr3:uid="{00000000-0010-0000-0000-000078000000}" name="Nominel 2021- Res. før skat pr. medarbejder" dataDxfId="206" dataCellStyle="Komma">
      <calculatedColumnFormula>MG2-MH2</calculatedColumnFormula>
    </tableColumn>
    <tableColumn id="363" xr3:uid="{F1C708EE-F994-45F9-900E-C318283030F0}" name="Resultat før skat pr. medarbejder 2024" dataDxfId="205" dataCellStyle="Komma">
      <calculatedColumnFormula>IFERROR(CY2/FY2,"i.a.")</calculatedColumnFormula>
    </tableColumn>
    <tableColumn id="255" xr3:uid="{F74D7795-A567-42A7-B234-E3DA9AC5328F}" name="Resultat før skat pr. medarbejder 2023" dataDxfId="204" dataCellStyle="Komma">
      <calculatedColumnFormula>IFERROR(CZ2/FZ2,"i.a.")</calculatedColumnFormula>
    </tableColumn>
    <tableColumn id="146" xr3:uid="{E0CAC3F9-CBB5-4787-8CC8-C2B43DA59BAD}" name="Resultat før skat pr. medarbejder 2022" dataDxfId="203" dataCellStyle="Komma">
      <calculatedColumnFormula>IFERROR(DA2/GA2,"i.a.")</calculatedColumnFormula>
    </tableColumn>
    <tableColumn id="402" xr3:uid="{D142C672-63B9-4ACD-A26B-14EFB73F60A4}" name="Resultat før skat pr. medarbejder 2021" dataDxfId="202">
      <calculatedColumnFormula>IFERROR(DB2/GB2,"i.a.")</calculatedColumnFormula>
    </tableColumn>
    <tableColumn id="324" xr3:uid="{A52081E0-AE70-4CBE-9018-D58A176CB997}" name="Resultat før skat pr. medarbejder 2020" dataDxfId="201" dataCellStyle="Procent">
      <calculatedColumnFormula>IFERROR(DC2/GC2,"i.a.")</calculatedColumnFormula>
    </tableColumn>
    <tableColumn id="329" xr3:uid="{19AA591E-386D-409D-BE90-DA3FB5E5B43D}" name="Resultat før skat pr. medarbejder 2019" dataDxfId="200">
      <calculatedColumnFormula>IFERROR(DD2/GD2,"i.a.")</calculatedColumnFormula>
    </tableColumn>
    <tableColumn id="265" xr3:uid="{59357CA3-659A-4202-BBD6-BA8C4C0BD4CC}" name="Resultat før skat pr. medarbejder 2018" dataDxfId="199">
      <calculatedColumnFormula>IFERROR(DE2/GE2,"i.a.")</calculatedColumnFormula>
    </tableColumn>
    <tableColumn id="218" xr3:uid="{00000000-0010-0000-0000-0000DA000000}" name="Resultat før skat pr. medarbejder 2017" dataDxfId="198">
      <calculatedColumnFormula>IFERROR(DF2/GF2,"i.a.")</calculatedColumnFormula>
    </tableColumn>
    <tableColumn id="99" xr3:uid="{00000000-0010-0000-0000-000063000000}" name="Resultat før skat pr. medarbejder 2016" dataDxfId="197">
      <calculatedColumnFormula>IFERROR(DG2/GG2,"i.a.")</calculatedColumnFormula>
    </tableColumn>
    <tableColumn id="100" xr3:uid="{00000000-0010-0000-0000-000064000000}" name="Resultat før skat pr. medarbejder 2015" dataDxfId="196">
      <calculatedColumnFormula>IFERROR(DH2/GH2,"i.a.")</calculatedColumnFormula>
    </tableColumn>
    <tableColumn id="101" xr3:uid="{00000000-0010-0000-0000-000065000000}" name="Resultat før skat pr. medarbejder 2014" dataDxfId="195">
      <calculatedColumnFormula>IFERROR(DI2/GI2,"i.a.")</calculatedColumnFormula>
    </tableColumn>
    <tableColumn id="102" xr3:uid="{00000000-0010-0000-0000-000066000000}" name="Resultat før skat pr. medarbejder 2013" dataDxfId="194">
      <calculatedColumnFormula>IFERROR(DJ2/GJ2,"i.a.")</calculatedColumnFormula>
    </tableColumn>
    <tableColumn id="185" xr3:uid="{00000000-0010-0000-0000-0000B9000000}" name="Resultat før skat pr. medarbejder 2012" dataDxfId="193">
      <calculatedColumnFormula>IFERROR(DK2/GK2,"i.a.")</calculatedColumnFormula>
    </tableColumn>
    <tableColumn id="188" xr3:uid="{00000000-0010-0000-0000-0000BC000000}" name="Resultat før skat pr. medarbejder 2011" dataDxfId="192">
      <calculatedColumnFormula>IFERROR(DL2/GL2,"i.a.")</calculatedColumnFormula>
    </tableColumn>
    <tableColumn id="187" xr3:uid="{00000000-0010-0000-0000-0000BB000000}" name="Resultat før skat pr. medarbejder 2010" dataDxfId="191">
      <calculatedColumnFormula>IFERROR(DM2/GM2,"i.a.")</calculatedColumnFormula>
    </tableColumn>
    <tableColumn id="186" xr3:uid="{00000000-0010-0000-0000-0000BA000000}" name="Resultat før skat pr. medarbejder 2009" dataDxfId="190">
      <calculatedColumnFormula>IFERROR(DN2/GN2,"i.a.")</calculatedColumnFormula>
    </tableColumn>
    <tableColumn id="103" xr3:uid="{00000000-0010-0000-0000-000067000000}" name="Resultat før skat pr. medarbejder 2008" dataDxfId="189">
      <calculatedColumnFormula>IFERROR(DO2/GO2,"i.a.")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E59" dT="2019-05-03T08:43:03.72" personId="{49F37354-8335-4973-B94A-7CFCDAAC7590}" id="{D1E78904-A498-4596-9F4C-36EDA4E33001}">
    <text>Resultat af primær drift + personaleomkostninger</text>
  </threadedComment>
  <threadedComment ref="AE169" dT="2019-05-03T07:48:45.27" personId="{49F37354-8335-4973-B94A-7CFCDAAC7590}" id="{84906EC2-6E37-4E88-A05F-DA5BF1B9C1CB}">
    <text>Ikke opgjort</text>
  </threadedComment>
</ThreadedComments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tacvr.virk.dk/enhed/virksomhed/15577738" TargetMode="External"/><Relationship Id="rId299" Type="http://schemas.openxmlformats.org/officeDocument/2006/relationships/hyperlink" Target="https://datacvr.virk.dk/enhed/virksomhed/71148319" TargetMode="External"/><Relationship Id="rId21" Type="http://schemas.openxmlformats.org/officeDocument/2006/relationships/hyperlink" Target="https://datacvr.virk.dk/enhed/virksomhed/14913882" TargetMode="External"/><Relationship Id="rId63" Type="http://schemas.openxmlformats.org/officeDocument/2006/relationships/hyperlink" Target="https://datacvr.virk.dk/enhed/virksomhed/55591628" TargetMode="External"/><Relationship Id="rId159" Type="http://schemas.openxmlformats.org/officeDocument/2006/relationships/hyperlink" Target="https://datacvr.virk.dk/enhed/virksomhed/51452216" TargetMode="External"/><Relationship Id="rId324" Type="http://schemas.openxmlformats.org/officeDocument/2006/relationships/hyperlink" Target="https://datacvr.virk.dk/enhed/virksomhed/66427218" TargetMode="External"/><Relationship Id="rId170" Type="http://schemas.openxmlformats.org/officeDocument/2006/relationships/hyperlink" Target="https://datacvr.virk.dk/enhed/virksomhed/10604001" TargetMode="External"/><Relationship Id="rId226" Type="http://schemas.openxmlformats.org/officeDocument/2006/relationships/hyperlink" Target="https://datacvr.virk.dk/enhed/virksomhed/66399117" TargetMode="External"/><Relationship Id="rId268" Type="http://schemas.openxmlformats.org/officeDocument/2006/relationships/hyperlink" Target="https://datacvr.virk.dk/enhed/virksomhed/25159144" TargetMode="External"/><Relationship Id="rId32" Type="http://schemas.openxmlformats.org/officeDocument/2006/relationships/hyperlink" Target="https://datacvr.virk.dk/enhed/virksomhed/63989010" TargetMode="External"/><Relationship Id="rId74" Type="http://schemas.openxmlformats.org/officeDocument/2006/relationships/hyperlink" Target="https://datacvr.virk.dk/enhed/virksomhed/41061758" TargetMode="External"/><Relationship Id="rId128" Type="http://schemas.openxmlformats.org/officeDocument/2006/relationships/hyperlink" Target="https://datacvr.virk.dk/enhed/virksomhed/14119094" TargetMode="External"/><Relationship Id="rId5" Type="http://schemas.openxmlformats.org/officeDocument/2006/relationships/hyperlink" Target="https://datacvr.virk.dk/enhed/virksomhed/54868219" TargetMode="External"/><Relationship Id="rId181" Type="http://schemas.openxmlformats.org/officeDocument/2006/relationships/hyperlink" Target="https://datacvr.virk.dk/enhed/virksomhed/21719838" TargetMode="External"/><Relationship Id="rId237" Type="http://schemas.openxmlformats.org/officeDocument/2006/relationships/hyperlink" Target="https://datacvr.virk.dk/enhed/virksomhed/37184810" TargetMode="External"/><Relationship Id="rId279" Type="http://schemas.openxmlformats.org/officeDocument/2006/relationships/hyperlink" Target="https://datacvr.virk.dk/enhed/virksomhed/21511943" TargetMode="External"/><Relationship Id="rId43" Type="http://schemas.openxmlformats.org/officeDocument/2006/relationships/hyperlink" Target="https://datacvr.virk.dk/enhed/virksomhed/75119828" TargetMode="External"/><Relationship Id="rId139" Type="http://schemas.openxmlformats.org/officeDocument/2006/relationships/hyperlink" Target="https://datacvr.virk.dk/enhed/virksomhed/37488410" TargetMode="External"/><Relationship Id="rId290" Type="http://schemas.openxmlformats.org/officeDocument/2006/relationships/hyperlink" Target="https://datacvr.virk.dk/enhed/virksomhed/51686519" TargetMode="External"/><Relationship Id="rId304" Type="http://schemas.openxmlformats.org/officeDocument/2006/relationships/hyperlink" Target="https://datacvr.virk.dk/enhed/virksomhed/31457513" TargetMode="External"/><Relationship Id="rId85" Type="http://schemas.openxmlformats.org/officeDocument/2006/relationships/hyperlink" Target="https://datacvr.virk.dk/enhed/virksomhed/26704863" TargetMode="External"/><Relationship Id="rId150" Type="http://schemas.openxmlformats.org/officeDocument/2006/relationships/hyperlink" Target="https://datacvr.virk.dk/enhed/virksomhed/25804600" TargetMode="External"/><Relationship Id="rId192" Type="http://schemas.openxmlformats.org/officeDocument/2006/relationships/hyperlink" Target="https://datacvr.virk.dk/enhed/virksomhed/29151601" TargetMode="External"/><Relationship Id="rId206" Type="http://schemas.openxmlformats.org/officeDocument/2006/relationships/hyperlink" Target="https://datacvr.virk.dk/enhed/virksomhed/75867018" TargetMode="External"/><Relationship Id="rId248" Type="http://schemas.openxmlformats.org/officeDocument/2006/relationships/hyperlink" Target="https://datacvr.virk.dk/enhed/virksomhed/31501016" TargetMode="External"/><Relationship Id="rId12" Type="http://schemas.openxmlformats.org/officeDocument/2006/relationships/hyperlink" Target="https://datacvr.virk.dk/enhed/virksomhed/83983515" TargetMode="External"/><Relationship Id="rId108" Type="http://schemas.openxmlformats.org/officeDocument/2006/relationships/hyperlink" Target="https://datacvr.virk.dk/enhed/virksomhed/10050715" TargetMode="External"/><Relationship Id="rId315" Type="http://schemas.openxmlformats.org/officeDocument/2006/relationships/hyperlink" Target="https://datacvr.virk.dk/enhed/virksomhed/27419402?fritekst=27419402&amp;sideIndex=0&amp;size=10" TargetMode="External"/><Relationship Id="rId54" Type="http://schemas.openxmlformats.org/officeDocument/2006/relationships/hyperlink" Target="https://datacvr.virk.dk/enhed/virksomhed/19189511" TargetMode="External"/><Relationship Id="rId96" Type="http://schemas.openxmlformats.org/officeDocument/2006/relationships/hyperlink" Target="https://datacvr.virk.dk/enhed/virksomhed/21825840" TargetMode="External"/><Relationship Id="rId161" Type="http://schemas.openxmlformats.org/officeDocument/2006/relationships/hyperlink" Target="https://datacvr.virk.dk/enhed/virksomhed/36540982" TargetMode="External"/><Relationship Id="rId217" Type="http://schemas.openxmlformats.org/officeDocument/2006/relationships/hyperlink" Target="https://datacvr.virk.dk/enhed/virksomhed/41089814" TargetMode="External"/><Relationship Id="rId259" Type="http://schemas.openxmlformats.org/officeDocument/2006/relationships/hyperlink" Target="https://datacvr.virk.dk/enhed/virksomhed/26158133" TargetMode="External"/><Relationship Id="rId23" Type="http://schemas.openxmlformats.org/officeDocument/2006/relationships/hyperlink" Target="https://datacvr.virk.dk/enhed/virksomhed/41656204" TargetMode="External"/><Relationship Id="rId119" Type="http://schemas.openxmlformats.org/officeDocument/2006/relationships/hyperlink" Target="https://datacvr.virk.dk/enhed/virksomhed/89490413" TargetMode="External"/><Relationship Id="rId270" Type="http://schemas.openxmlformats.org/officeDocument/2006/relationships/hyperlink" Target="https://datacvr.virk.dk/enhed/virksomhed/36440414" TargetMode="External"/><Relationship Id="rId326" Type="http://schemas.openxmlformats.org/officeDocument/2006/relationships/hyperlink" Target="https://datacvr.virk.dk/enhed/virksomhed/43997424" TargetMode="External"/><Relationship Id="rId65" Type="http://schemas.openxmlformats.org/officeDocument/2006/relationships/hyperlink" Target="https://datacvr.virk.dk/enhed/virksomhed/28291205" TargetMode="External"/><Relationship Id="rId130" Type="http://schemas.openxmlformats.org/officeDocument/2006/relationships/hyperlink" Target="https://datacvr.virk.dk/enhed/virksomhed/37629847" TargetMode="External"/><Relationship Id="rId172" Type="http://schemas.openxmlformats.org/officeDocument/2006/relationships/hyperlink" Target="https://datacvr.virk.dk/enhed/virksomhed/26753716" TargetMode="External"/><Relationship Id="rId228" Type="http://schemas.openxmlformats.org/officeDocument/2006/relationships/hyperlink" Target="https://datacvr.virk.dk/enhed/virksomhed/10286042" TargetMode="External"/><Relationship Id="rId281" Type="http://schemas.openxmlformats.org/officeDocument/2006/relationships/hyperlink" Target="https://datacvr.virk.dk/enhed/virksomhed/21796379" TargetMode="External"/><Relationship Id="rId34" Type="http://schemas.openxmlformats.org/officeDocument/2006/relationships/hyperlink" Target="https://datacvr.virk.dk/enhed/virksomhed/25053664" TargetMode="External"/><Relationship Id="rId76" Type="http://schemas.openxmlformats.org/officeDocument/2006/relationships/hyperlink" Target="https://datacvr.virk.dk/enhed/virksomhed/17890786" TargetMode="External"/><Relationship Id="rId141" Type="http://schemas.openxmlformats.org/officeDocument/2006/relationships/hyperlink" Target="https://datacvr.virk.dk/enhed/virksomhed/13882037" TargetMode="External"/><Relationship Id="rId7" Type="http://schemas.openxmlformats.org/officeDocument/2006/relationships/hyperlink" Target="https://datacvr.virk.dk/enhed/virksomhed/33758111" TargetMode="External"/><Relationship Id="rId183" Type="http://schemas.openxmlformats.org/officeDocument/2006/relationships/hyperlink" Target="https://datacvr.virk.dk/enhed/virksomhed/56973311" TargetMode="External"/><Relationship Id="rId239" Type="http://schemas.openxmlformats.org/officeDocument/2006/relationships/hyperlink" Target="https://datacvr.virk.dk/enhed/virksomhed/29841446" TargetMode="External"/><Relationship Id="rId250" Type="http://schemas.openxmlformats.org/officeDocument/2006/relationships/hyperlink" Target="https://datacvr.virk.dk/enhed/virksomhed/30901002" TargetMode="External"/><Relationship Id="rId271" Type="http://schemas.openxmlformats.org/officeDocument/2006/relationships/hyperlink" Target="https://datacvr.virk.dk/enhed/virksomhed/13484449" TargetMode="External"/><Relationship Id="rId292" Type="http://schemas.openxmlformats.org/officeDocument/2006/relationships/hyperlink" Target="https://datacvr.virk.dk/enhed/virksomhed/13827540" TargetMode="External"/><Relationship Id="rId306" Type="http://schemas.openxmlformats.org/officeDocument/2006/relationships/hyperlink" Target="https://datacvr.virk.dk/enhed/virksomhed/10422345" TargetMode="External"/><Relationship Id="rId24" Type="http://schemas.openxmlformats.org/officeDocument/2006/relationships/hyperlink" Target="https://datacvr.virk.dk/enhed/virksomhed/51636112" TargetMode="External"/><Relationship Id="rId45" Type="http://schemas.openxmlformats.org/officeDocument/2006/relationships/hyperlink" Target="https://datacvr.virk.dk/enhed/virksomhed/43220810" TargetMode="External"/><Relationship Id="rId66" Type="http://schemas.openxmlformats.org/officeDocument/2006/relationships/hyperlink" Target="https://datacvr.virk.dk/enhed/virksomhed/20216883" TargetMode="External"/><Relationship Id="rId87" Type="http://schemas.openxmlformats.org/officeDocument/2006/relationships/hyperlink" Target="https://datacvr.virk.dk/enhed/virksomhed/25130944" TargetMode="External"/><Relationship Id="rId110" Type="http://schemas.openxmlformats.org/officeDocument/2006/relationships/hyperlink" Target="https://datacvr.virk.dk/enhed/virksomhed/31050065" TargetMode="External"/><Relationship Id="rId131" Type="http://schemas.openxmlformats.org/officeDocument/2006/relationships/hyperlink" Target="https://datacvr.virk.dk/enhed/virksomhed/63098817" TargetMode="External"/><Relationship Id="rId327" Type="http://schemas.openxmlformats.org/officeDocument/2006/relationships/printerSettings" Target="../printerSettings/printerSettings1.bin"/><Relationship Id="rId152" Type="http://schemas.openxmlformats.org/officeDocument/2006/relationships/hyperlink" Target="https://datacvr.virk.dk/enhed/virksomhed/24219704" TargetMode="External"/><Relationship Id="rId173" Type="http://schemas.openxmlformats.org/officeDocument/2006/relationships/hyperlink" Target="https://datacvr.virk.dk/enhed/virksomhed/34354332" TargetMode="External"/><Relationship Id="rId194" Type="http://schemas.openxmlformats.org/officeDocument/2006/relationships/hyperlink" Target="https://datacvr.virk.dk/enhed/virksomhed/25013719" TargetMode="External"/><Relationship Id="rId208" Type="http://schemas.openxmlformats.org/officeDocument/2006/relationships/hyperlink" Target="https://datacvr.virk.dk/enhed/virksomhed/35251235" TargetMode="External"/><Relationship Id="rId229" Type="http://schemas.openxmlformats.org/officeDocument/2006/relationships/hyperlink" Target="https://datacvr.virk.dk/enhed/virksomhed/78793910" TargetMode="External"/><Relationship Id="rId240" Type="http://schemas.openxmlformats.org/officeDocument/2006/relationships/hyperlink" Target="https://datacvr.virk.dk/enhed/virksomhed/34577838" TargetMode="External"/><Relationship Id="rId261" Type="http://schemas.openxmlformats.org/officeDocument/2006/relationships/hyperlink" Target="https://datacvr.virk.dk/enhed/virksomhed/25490762" TargetMode="External"/><Relationship Id="rId14" Type="http://schemas.openxmlformats.org/officeDocument/2006/relationships/hyperlink" Target="https://datacvr.virk.dk/enhed/virksomhed/37851515" TargetMode="External"/><Relationship Id="rId35" Type="http://schemas.openxmlformats.org/officeDocument/2006/relationships/hyperlink" Target="https://datacvr.virk.dk/enhed/virksomhed/35515046" TargetMode="External"/><Relationship Id="rId56" Type="http://schemas.openxmlformats.org/officeDocument/2006/relationships/hyperlink" Target="https://datacvr.virk.dk/enhed/virksomhed/73205328" TargetMode="External"/><Relationship Id="rId77" Type="http://schemas.openxmlformats.org/officeDocument/2006/relationships/hyperlink" Target="https://datacvr.virk.dk/enhed/virksomhed/35529004" TargetMode="External"/><Relationship Id="rId100" Type="http://schemas.openxmlformats.org/officeDocument/2006/relationships/hyperlink" Target="https://datacvr.virk.dk/enhed/virksomhed/35515739" TargetMode="External"/><Relationship Id="rId282" Type="http://schemas.openxmlformats.org/officeDocument/2006/relationships/hyperlink" Target="https://datacvr.virk.dk/enhed/virksomhed/18234114" TargetMode="External"/><Relationship Id="rId317" Type="http://schemas.openxmlformats.org/officeDocument/2006/relationships/hyperlink" Target="https://datacvr.virk.dk/enhed/virksomhed/35892494?fritekst=Bissenbakker%2520Steel%2520%2526%2520Supply%2520A%252FS&amp;sideIndex=0&amp;size=10" TargetMode="External"/><Relationship Id="rId8" Type="http://schemas.openxmlformats.org/officeDocument/2006/relationships/hyperlink" Target="https://datacvr.virk.dk/enhed/virksomhed/79473014" TargetMode="External"/><Relationship Id="rId98" Type="http://schemas.openxmlformats.org/officeDocument/2006/relationships/hyperlink" Target="https://datacvr.virk.dk/enhed/virksomhed/77556311" TargetMode="External"/><Relationship Id="rId121" Type="http://schemas.openxmlformats.org/officeDocument/2006/relationships/hyperlink" Target="https://datacvr.virk.dk/enhed/virksomhed/11516203" TargetMode="External"/><Relationship Id="rId142" Type="http://schemas.openxmlformats.org/officeDocument/2006/relationships/hyperlink" Target="https://datacvr.virk.dk/enhed/virksomhed/35745114" TargetMode="External"/><Relationship Id="rId163" Type="http://schemas.openxmlformats.org/officeDocument/2006/relationships/hyperlink" Target="https://datacvr.virk.dk/enhed/virksomhed/31332346" TargetMode="External"/><Relationship Id="rId184" Type="http://schemas.openxmlformats.org/officeDocument/2006/relationships/hyperlink" Target="https://datacvr.virk.dk/enhed/virksomhed/26376521" TargetMode="External"/><Relationship Id="rId219" Type="http://schemas.openxmlformats.org/officeDocument/2006/relationships/hyperlink" Target="https://datacvr.virk.dk/enhed/virksomhed/21279846" TargetMode="External"/><Relationship Id="rId230" Type="http://schemas.openxmlformats.org/officeDocument/2006/relationships/hyperlink" Target="https://datacvr.virk.dk/enhed/virksomhed/19372731" TargetMode="External"/><Relationship Id="rId251" Type="http://schemas.openxmlformats.org/officeDocument/2006/relationships/hyperlink" Target="https://datacvr.virk.dk/enhed/virksomhed/64113119" TargetMode="External"/><Relationship Id="rId25" Type="http://schemas.openxmlformats.org/officeDocument/2006/relationships/hyperlink" Target="https://datacvr.virk.dk/enhed/virksomhed/73428513" TargetMode="External"/><Relationship Id="rId46" Type="http://schemas.openxmlformats.org/officeDocument/2006/relationships/hyperlink" Target="https://datacvr.virk.dk/enhed/virksomhed/16261513" TargetMode="External"/><Relationship Id="rId67" Type="http://schemas.openxmlformats.org/officeDocument/2006/relationships/hyperlink" Target="https://datacvr.virk.dk/enhed/virksomhed/57817712" TargetMode="External"/><Relationship Id="rId272" Type="http://schemas.openxmlformats.org/officeDocument/2006/relationships/hyperlink" Target="https://datacvr.virk.dk/enhed/virksomhed/57081112" TargetMode="External"/><Relationship Id="rId293" Type="http://schemas.openxmlformats.org/officeDocument/2006/relationships/hyperlink" Target="https://datacvr.virk.dk/enhed/virksomhed/29138060" TargetMode="External"/><Relationship Id="rId307" Type="http://schemas.openxmlformats.org/officeDocument/2006/relationships/hyperlink" Target="https://datacvr.virk.dk/enhed/virksomhed/40892257" TargetMode="External"/><Relationship Id="rId328" Type="http://schemas.openxmlformats.org/officeDocument/2006/relationships/drawing" Target="../drawings/drawing1.xml"/><Relationship Id="rId88" Type="http://schemas.openxmlformats.org/officeDocument/2006/relationships/hyperlink" Target="https://datacvr.virk.dk/enhed/virksomhed/38236415" TargetMode="External"/><Relationship Id="rId111" Type="http://schemas.openxmlformats.org/officeDocument/2006/relationships/hyperlink" Target="https://datacvr.virk.dk/enhed/virksomhed/10239680" TargetMode="External"/><Relationship Id="rId132" Type="http://schemas.openxmlformats.org/officeDocument/2006/relationships/hyperlink" Target="https://datacvr.virk.dk/enhed/virksomhed/73492114" TargetMode="External"/><Relationship Id="rId153" Type="http://schemas.openxmlformats.org/officeDocument/2006/relationships/hyperlink" Target="https://datacvr.virk.dk/enhed/virksomhed/17588397" TargetMode="External"/><Relationship Id="rId174" Type="http://schemas.openxmlformats.org/officeDocument/2006/relationships/hyperlink" Target="https://datacvr.virk.dk/enhed/virksomhed/78944714" TargetMode="External"/><Relationship Id="rId195" Type="http://schemas.openxmlformats.org/officeDocument/2006/relationships/hyperlink" Target="https://datacvr.virk.dk/enhed/virksomhed/33163665" TargetMode="External"/><Relationship Id="rId209" Type="http://schemas.openxmlformats.org/officeDocument/2006/relationships/hyperlink" Target="https://datacvr.virk.dk/enhed/virksomhed/12541201" TargetMode="External"/><Relationship Id="rId220" Type="http://schemas.openxmlformats.org/officeDocument/2006/relationships/hyperlink" Target="https://datacvr.virk.dk/enhed/virksomhed/27113141" TargetMode="External"/><Relationship Id="rId241" Type="http://schemas.openxmlformats.org/officeDocument/2006/relationships/hyperlink" Target="https://datacvr.virk.dk/enhed/virksomhed/28862709" TargetMode="External"/><Relationship Id="rId15" Type="http://schemas.openxmlformats.org/officeDocument/2006/relationships/hyperlink" Target="https://datacvr.virk.dk/enhed/virksomhed/56337415" TargetMode="External"/><Relationship Id="rId36" Type="http://schemas.openxmlformats.org/officeDocument/2006/relationships/hyperlink" Target="https://datacvr.virk.dk/enhed/virksomhed/33036582" TargetMode="External"/><Relationship Id="rId57" Type="http://schemas.openxmlformats.org/officeDocument/2006/relationships/hyperlink" Target="https://datacvr.virk.dk/enhed/virksomhed/34044511" TargetMode="External"/><Relationship Id="rId262" Type="http://schemas.openxmlformats.org/officeDocument/2006/relationships/hyperlink" Target="https://datacvr.virk.dk/enhed/virksomhed/12762704" TargetMode="External"/><Relationship Id="rId283" Type="http://schemas.openxmlformats.org/officeDocument/2006/relationships/hyperlink" Target="https://datacvr.virk.dk/enhed/virksomhed/34586640" TargetMode="External"/><Relationship Id="rId318" Type="http://schemas.openxmlformats.org/officeDocument/2006/relationships/hyperlink" Target="https://datacvr.virk.dk/enhed/virksomhed/12165641?fritekst=12165641&amp;sideIndex=0&amp;size=10" TargetMode="External"/><Relationship Id="rId78" Type="http://schemas.openxmlformats.org/officeDocument/2006/relationships/hyperlink" Target="https://datacvr.virk.dk/enhed/virksomhed/83169915" TargetMode="External"/><Relationship Id="rId99" Type="http://schemas.openxmlformats.org/officeDocument/2006/relationships/hyperlink" Target="https://datacvr.virk.dk/enhed/virksomhed/33824114" TargetMode="External"/><Relationship Id="rId101" Type="http://schemas.openxmlformats.org/officeDocument/2006/relationships/hyperlink" Target="https://datacvr.virk.dk/enhed/virksomhed/45737810" TargetMode="External"/><Relationship Id="rId122" Type="http://schemas.openxmlformats.org/officeDocument/2006/relationships/hyperlink" Target="https://datacvr.virk.dk/enhed/virksomhed/20004630" TargetMode="External"/><Relationship Id="rId143" Type="http://schemas.openxmlformats.org/officeDocument/2006/relationships/hyperlink" Target="https://datacvr.virk.dk/enhed/virksomhed/59647717" TargetMode="External"/><Relationship Id="rId164" Type="http://schemas.openxmlformats.org/officeDocument/2006/relationships/hyperlink" Target="https://datacvr.virk.dk/enhed/virksomhed/70606917" TargetMode="External"/><Relationship Id="rId185" Type="http://schemas.openxmlformats.org/officeDocument/2006/relationships/hyperlink" Target="https://datacvr.virk.dk/enhed/virksomhed/66365328" TargetMode="External"/><Relationship Id="rId9" Type="http://schemas.openxmlformats.org/officeDocument/2006/relationships/hyperlink" Target="https://datacvr.virk.dk/enhed/virksomhed/38523716" TargetMode="External"/><Relationship Id="rId210" Type="http://schemas.openxmlformats.org/officeDocument/2006/relationships/hyperlink" Target="https://datacvr.virk.dk/enhed/virksomhed/26244218" TargetMode="External"/><Relationship Id="rId26" Type="http://schemas.openxmlformats.org/officeDocument/2006/relationships/hyperlink" Target="https://datacvr.virk.dk/enhed/virksomhed/19851974" TargetMode="External"/><Relationship Id="rId231" Type="http://schemas.openxmlformats.org/officeDocument/2006/relationships/hyperlink" Target="https://datacvr.virk.dk/enhed/virksomhed/10059844" TargetMode="External"/><Relationship Id="rId252" Type="http://schemas.openxmlformats.org/officeDocument/2006/relationships/hyperlink" Target="https://datacvr.virk.dk/enhed/virksomhed/33078056" TargetMode="External"/><Relationship Id="rId273" Type="http://schemas.openxmlformats.org/officeDocument/2006/relationships/hyperlink" Target="https://datacvr.virk.dk/enhed/virksomhed/88374614" TargetMode="External"/><Relationship Id="rId294" Type="http://schemas.openxmlformats.org/officeDocument/2006/relationships/hyperlink" Target="https://datacvr.virk.dk/enhed/virksomhed/27706746" TargetMode="External"/><Relationship Id="rId308" Type="http://schemas.openxmlformats.org/officeDocument/2006/relationships/hyperlink" Target="https://datacvr.virk.dk/enhed/virksomhed/27605753" TargetMode="External"/><Relationship Id="rId329" Type="http://schemas.openxmlformats.org/officeDocument/2006/relationships/vmlDrawing" Target="../drawings/vmlDrawing1.vml"/><Relationship Id="rId47" Type="http://schemas.openxmlformats.org/officeDocument/2006/relationships/hyperlink" Target="https://datacvr.virk.dk/enhed/virksomhed/21780030" TargetMode="External"/><Relationship Id="rId68" Type="http://schemas.openxmlformats.org/officeDocument/2006/relationships/hyperlink" Target="https://datacvr.virk.dk/enhed/virksomhed/26688248" TargetMode="External"/><Relationship Id="rId89" Type="http://schemas.openxmlformats.org/officeDocument/2006/relationships/hyperlink" Target="https://datacvr.virk.dk/enhed/virksomhed/14763082" TargetMode="External"/><Relationship Id="rId112" Type="http://schemas.openxmlformats.org/officeDocument/2006/relationships/hyperlink" Target="https://datacvr.virk.dk/enhed/virksomhed/43337483" TargetMode="External"/><Relationship Id="rId133" Type="http://schemas.openxmlformats.org/officeDocument/2006/relationships/hyperlink" Target="https://datacvr.virk.dk/enhed/virksomhed/88015428" TargetMode="External"/><Relationship Id="rId154" Type="http://schemas.openxmlformats.org/officeDocument/2006/relationships/hyperlink" Target="https://datacvr.virk.dk/enhed/virksomhed/35497714" TargetMode="External"/><Relationship Id="rId175" Type="http://schemas.openxmlformats.org/officeDocument/2006/relationships/hyperlink" Target="https://datacvr.virk.dk/enhed/virksomhed/16929182" TargetMode="External"/><Relationship Id="rId196" Type="http://schemas.openxmlformats.org/officeDocument/2006/relationships/hyperlink" Target="https://datacvr.virk.dk/enhed/virksomhed/53634516" TargetMode="External"/><Relationship Id="rId200" Type="http://schemas.openxmlformats.org/officeDocument/2006/relationships/hyperlink" Target="https://datacvr.virk.dk/enhed/virksomhed/10825598" TargetMode="External"/><Relationship Id="rId16" Type="http://schemas.openxmlformats.org/officeDocument/2006/relationships/hyperlink" Target="https://datacvr.virk.dk/enhed/virksomhed/31371716" TargetMode="External"/><Relationship Id="rId221" Type="http://schemas.openxmlformats.org/officeDocument/2006/relationships/hyperlink" Target="https://datacvr.virk.dk/enhed/virksomhed/43051180" TargetMode="External"/><Relationship Id="rId242" Type="http://schemas.openxmlformats.org/officeDocument/2006/relationships/hyperlink" Target="https://datacvr.virk.dk/enhed/virksomhed/14184082" TargetMode="External"/><Relationship Id="rId263" Type="http://schemas.openxmlformats.org/officeDocument/2006/relationships/hyperlink" Target="https://datacvr.virk.dk/enhed/virksomhed/76486212" TargetMode="External"/><Relationship Id="rId284" Type="http://schemas.openxmlformats.org/officeDocument/2006/relationships/hyperlink" Target="https://datacvr.virk.dk/enhed/virksomhed/27361862" TargetMode="External"/><Relationship Id="rId319" Type="http://schemas.openxmlformats.org/officeDocument/2006/relationships/hyperlink" Target="https://datacvr.virk.dk/enhed/virksomhed/34602433" TargetMode="External"/><Relationship Id="rId37" Type="http://schemas.openxmlformats.org/officeDocument/2006/relationships/hyperlink" Target="https://datacvr.virk.dk/enhed/virksomhed/27127991" TargetMode="External"/><Relationship Id="rId58" Type="http://schemas.openxmlformats.org/officeDocument/2006/relationships/hyperlink" Target="https://datacvr.virk.dk/enhed/virksomhed/14425977" TargetMode="External"/><Relationship Id="rId79" Type="http://schemas.openxmlformats.org/officeDocument/2006/relationships/hyperlink" Target="https://datacvr.virk.dk/enhed/virksomhed/53182615" TargetMode="External"/><Relationship Id="rId102" Type="http://schemas.openxmlformats.org/officeDocument/2006/relationships/hyperlink" Target="https://datacvr.virk.dk/enhed/virksomhed/30811577" TargetMode="External"/><Relationship Id="rId123" Type="http://schemas.openxmlformats.org/officeDocument/2006/relationships/hyperlink" Target="https://datacvr.virk.dk/enhed/virksomhed/89637910" TargetMode="External"/><Relationship Id="rId144" Type="http://schemas.openxmlformats.org/officeDocument/2006/relationships/hyperlink" Target="https://datacvr.virk.dk/enhed/virksomhed/87633411" TargetMode="External"/><Relationship Id="rId330" Type="http://schemas.openxmlformats.org/officeDocument/2006/relationships/table" Target="../tables/table1.xml"/><Relationship Id="rId90" Type="http://schemas.openxmlformats.org/officeDocument/2006/relationships/hyperlink" Target="https://datacvr.virk.dk/enhed/virksomhed/12843747" TargetMode="External"/><Relationship Id="rId165" Type="http://schemas.openxmlformats.org/officeDocument/2006/relationships/hyperlink" Target="https://datacvr.virk.dk/enhed/virksomhed/10656575" TargetMode="External"/><Relationship Id="rId186" Type="http://schemas.openxmlformats.org/officeDocument/2006/relationships/hyperlink" Target="https://datacvr.virk.dk/enhed/virksomhed/33124228" TargetMode="External"/><Relationship Id="rId211" Type="http://schemas.openxmlformats.org/officeDocument/2006/relationships/hyperlink" Target="https://datacvr.virk.dk/enhed/virksomhed/27513204" TargetMode="External"/><Relationship Id="rId232" Type="http://schemas.openxmlformats.org/officeDocument/2006/relationships/hyperlink" Target="https://datacvr.virk.dk/enhed/virksomhed/36492449" TargetMode="External"/><Relationship Id="rId253" Type="http://schemas.openxmlformats.org/officeDocument/2006/relationships/hyperlink" Target="https://datacvr.virk.dk/enhed/virksomhed/33911114" TargetMode="External"/><Relationship Id="rId274" Type="http://schemas.openxmlformats.org/officeDocument/2006/relationships/hyperlink" Target="https://datacvr.virk.dk/enhed/virksomhed/24730018" TargetMode="External"/><Relationship Id="rId295" Type="http://schemas.openxmlformats.org/officeDocument/2006/relationships/hyperlink" Target="https://datacvr.virk.dk/enhed/virksomhed/26681111" TargetMode="External"/><Relationship Id="rId309" Type="http://schemas.openxmlformats.org/officeDocument/2006/relationships/hyperlink" Target="https://datacvr.virk.dk/enhed/virksomhed/21770906" TargetMode="External"/><Relationship Id="rId27" Type="http://schemas.openxmlformats.org/officeDocument/2006/relationships/hyperlink" Target="https://datacvr.virk.dk/enhed/virksomhed/32472044" TargetMode="External"/><Relationship Id="rId48" Type="http://schemas.openxmlformats.org/officeDocument/2006/relationships/hyperlink" Target="https://datacvr.virk.dk/enhed/virksomhed/38684167" TargetMode="External"/><Relationship Id="rId69" Type="http://schemas.openxmlformats.org/officeDocument/2006/relationships/hyperlink" Target="https://datacvr.virk.dk/enhed/virksomhed/49698119" TargetMode="External"/><Relationship Id="rId113" Type="http://schemas.openxmlformats.org/officeDocument/2006/relationships/hyperlink" Target="https://datacvr.virk.dk/enhed/virksomhed/21274208" TargetMode="External"/><Relationship Id="rId134" Type="http://schemas.openxmlformats.org/officeDocument/2006/relationships/hyperlink" Target="https://datacvr.virk.dk/enhed/virksomhed/64600028" TargetMode="External"/><Relationship Id="rId320" Type="http://schemas.openxmlformats.org/officeDocument/2006/relationships/hyperlink" Target="https://datacvr.virk.dk/enhed/virksomhed/27931421" TargetMode="External"/><Relationship Id="rId80" Type="http://schemas.openxmlformats.org/officeDocument/2006/relationships/hyperlink" Target="https://datacvr.virk.dk/enhed/virksomhed/34086796" TargetMode="External"/><Relationship Id="rId155" Type="http://schemas.openxmlformats.org/officeDocument/2006/relationships/hyperlink" Target="https://datacvr.virk.dk/enhed/virksomhed/28290772" TargetMode="External"/><Relationship Id="rId176" Type="http://schemas.openxmlformats.org/officeDocument/2006/relationships/hyperlink" Target="https://datacvr.virk.dk/enhed/virksomhed/47190819" TargetMode="External"/><Relationship Id="rId197" Type="http://schemas.openxmlformats.org/officeDocument/2006/relationships/hyperlink" Target="https://datacvr.virk.dk/enhed/virksomhed/13239703" TargetMode="External"/><Relationship Id="rId201" Type="http://schemas.openxmlformats.org/officeDocument/2006/relationships/hyperlink" Target="https://datacvr.virk.dk/enhed/virksomhed/15246405" TargetMode="External"/><Relationship Id="rId222" Type="http://schemas.openxmlformats.org/officeDocument/2006/relationships/hyperlink" Target="https://datacvr.virk.dk/enhed/virksomhed/26632773" TargetMode="External"/><Relationship Id="rId243" Type="http://schemas.openxmlformats.org/officeDocument/2006/relationships/hyperlink" Target="https://datacvr.virk.dk/enhed/virksomhed/41470119" TargetMode="External"/><Relationship Id="rId264" Type="http://schemas.openxmlformats.org/officeDocument/2006/relationships/hyperlink" Target="https://datacvr.virk.dk/enhed/virksomhed/39176513" TargetMode="External"/><Relationship Id="rId285" Type="http://schemas.openxmlformats.org/officeDocument/2006/relationships/hyperlink" Target="https://datacvr.virk.dk/enhed/virksomhed/20912391" TargetMode="External"/><Relationship Id="rId17" Type="http://schemas.openxmlformats.org/officeDocument/2006/relationships/hyperlink" Target="https://datacvr.virk.dk/enhed/virksomhed/12369395" TargetMode="External"/><Relationship Id="rId38" Type="http://schemas.openxmlformats.org/officeDocument/2006/relationships/hyperlink" Target="https://datacvr.virk.dk/enhed/virksomhed/12655681" TargetMode="External"/><Relationship Id="rId59" Type="http://schemas.openxmlformats.org/officeDocument/2006/relationships/hyperlink" Target="https://datacvr.virk.dk/enhed/virksomhed/76165319" TargetMode="External"/><Relationship Id="rId103" Type="http://schemas.openxmlformats.org/officeDocument/2006/relationships/hyperlink" Target="https://datacvr.virk.dk/enhed/virksomhed/58180912" TargetMode="External"/><Relationship Id="rId124" Type="http://schemas.openxmlformats.org/officeDocument/2006/relationships/hyperlink" Target="https://datacvr.virk.dk/enhed/virksomhed/43376985" TargetMode="External"/><Relationship Id="rId310" Type="http://schemas.openxmlformats.org/officeDocument/2006/relationships/hyperlink" Target="https://datacvr.virk.dk/enhed/virksomhed/41953322" TargetMode="External"/><Relationship Id="rId70" Type="http://schemas.openxmlformats.org/officeDocument/2006/relationships/hyperlink" Target="https://datacvr.virk.dk/enhed/virksomhed/23256118" TargetMode="External"/><Relationship Id="rId91" Type="http://schemas.openxmlformats.org/officeDocument/2006/relationships/hyperlink" Target="https://datacvr.virk.dk/enhed/virksomhed/12880340" TargetMode="External"/><Relationship Id="rId145" Type="http://schemas.openxmlformats.org/officeDocument/2006/relationships/hyperlink" Target="https://datacvr.virk.dk/enhed/virksomhed/40892222" TargetMode="External"/><Relationship Id="rId166" Type="http://schemas.openxmlformats.org/officeDocument/2006/relationships/hyperlink" Target="https://datacvr.virk.dk/enhed/virksomhed/39169649" TargetMode="External"/><Relationship Id="rId187" Type="http://schemas.openxmlformats.org/officeDocument/2006/relationships/hyperlink" Target="https://datacvr.virk.dk/enhed/virksomhed/34220190" TargetMode="External"/><Relationship Id="rId331" Type="http://schemas.openxmlformats.org/officeDocument/2006/relationships/comments" Target="../comments1.xml"/><Relationship Id="rId1" Type="http://schemas.openxmlformats.org/officeDocument/2006/relationships/hyperlink" Target="https://datacvr.virk.dk/enhed/virksomhed/86649411" TargetMode="External"/><Relationship Id="rId212" Type="http://schemas.openxmlformats.org/officeDocument/2006/relationships/hyperlink" Target="https://datacvr.virk.dk/enhed/virksomhed/16174394" TargetMode="External"/><Relationship Id="rId233" Type="http://schemas.openxmlformats.org/officeDocument/2006/relationships/hyperlink" Target="https://datacvr.virk.dk/enhed/virksomhed/78810319" TargetMode="External"/><Relationship Id="rId254" Type="http://schemas.openxmlformats.org/officeDocument/2006/relationships/hyperlink" Target="https://datacvr.virk.dk/enhed/virksomhed/39071118" TargetMode="External"/><Relationship Id="rId28" Type="http://schemas.openxmlformats.org/officeDocument/2006/relationships/hyperlink" Target="https://datacvr.virk.dk/enhed/virksomhed/24226069" TargetMode="External"/><Relationship Id="rId49" Type="http://schemas.openxmlformats.org/officeDocument/2006/relationships/hyperlink" Target="https://datacvr.virk.dk/enhed/virksomhed/26072581" TargetMode="External"/><Relationship Id="rId114" Type="http://schemas.openxmlformats.org/officeDocument/2006/relationships/hyperlink" Target="https://datacvr.virk.dk/enhed/virksomhed/31885779" TargetMode="External"/><Relationship Id="rId275" Type="http://schemas.openxmlformats.org/officeDocument/2006/relationships/hyperlink" Target="https://datacvr.virk.dk/enhed/virksomhed/12629885" TargetMode="External"/><Relationship Id="rId296" Type="http://schemas.openxmlformats.org/officeDocument/2006/relationships/hyperlink" Target="https://datacvr.virk.dk/enhed/virksomhed/10403782" TargetMode="External"/><Relationship Id="rId300" Type="http://schemas.openxmlformats.org/officeDocument/2006/relationships/hyperlink" Target="https://datacvr.virk.dk/enhed/virksomhed/25770684" TargetMode="External"/><Relationship Id="rId60" Type="http://schemas.openxmlformats.org/officeDocument/2006/relationships/hyperlink" Target="https://datacvr.virk.dk/enhed/virksomhed/30205618" TargetMode="External"/><Relationship Id="rId81" Type="http://schemas.openxmlformats.org/officeDocument/2006/relationships/hyperlink" Target="https://datacvr.virk.dk/enhed/virksomhed/10504473" TargetMode="External"/><Relationship Id="rId135" Type="http://schemas.openxmlformats.org/officeDocument/2006/relationships/hyperlink" Target="https://datacvr.virk.dk/enhed/virksomhed/16314587" TargetMode="External"/><Relationship Id="rId156" Type="http://schemas.openxmlformats.org/officeDocument/2006/relationships/hyperlink" Target="https://datacvr.virk.dk/enhed/virksomhed/29697469" TargetMode="External"/><Relationship Id="rId177" Type="http://schemas.openxmlformats.org/officeDocument/2006/relationships/hyperlink" Target="https://datacvr.virk.dk/enhed/virksomhed/61628711" TargetMode="External"/><Relationship Id="rId198" Type="http://schemas.openxmlformats.org/officeDocument/2006/relationships/hyperlink" Target="https://datacvr.virk.dk/enhed/virksomhed/11793991" TargetMode="External"/><Relationship Id="rId321" Type="http://schemas.openxmlformats.org/officeDocument/2006/relationships/hyperlink" Target="https://datacvr.virk.dk/enhed/virksomhed/87602028" TargetMode="External"/><Relationship Id="rId202" Type="http://schemas.openxmlformats.org/officeDocument/2006/relationships/hyperlink" Target="https://datacvr.virk.dk/enhed/virksomhed/12654391" TargetMode="External"/><Relationship Id="rId223" Type="http://schemas.openxmlformats.org/officeDocument/2006/relationships/hyperlink" Target="https://datacvr.virk.dk/enhed/virksomhed/33877285" TargetMode="External"/><Relationship Id="rId244" Type="http://schemas.openxmlformats.org/officeDocument/2006/relationships/hyperlink" Target="https://datacvr.virk.dk/enhed/virksomhed/32667678" TargetMode="External"/><Relationship Id="rId18" Type="http://schemas.openxmlformats.org/officeDocument/2006/relationships/hyperlink" Target="https://datacvr.virk.dk/enhed/virksomhed/33859341" TargetMode="External"/><Relationship Id="rId39" Type="http://schemas.openxmlformats.org/officeDocument/2006/relationships/hyperlink" Target="https://datacvr.virk.dk/enhed/virksomhed/12047894" TargetMode="External"/><Relationship Id="rId265" Type="http://schemas.openxmlformats.org/officeDocument/2006/relationships/hyperlink" Target="https://datacvr.virk.dk/enhed/virksomhed/19848086" TargetMode="External"/><Relationship Id="rId286" Type="http://schemas.openxmlformats.org/officeDocument/2006/relationships/hyperlink" Target="https://datacvr.virk.dk/enhed/virksomhed/87210715" TargetMode="External"/><Relationship Id="rId50" Type="http://schemas.openxmlformats.org/officeDocument/2006/relationships/hyperlink" Target="https://datacvr.virk.dk/enhed/virksomhed/28120575" TargetMode="External"/><Relationship Id="rId104" Type="http://schemas.openxmlformats.org/officeDocument/2006/relationships/hyperlink" Target="https://datacvr.virk.dk/enhed/virksomhed/21624330" TargetMode="External"/><Relationship Id="rId125" Type="http://schemas.openxmlformats.org/officeDocument/2006/relationships/hyperlink" Target="https://datacvr.virk.dk/enhed/virksomhed/13235872" TargetMode="External"/><Relationship Id="rId146" Type="http://schemas.openxmlformats.org/officeDocument/2006/relationships/hyperlink" Target="https://datacvr.virk.dk/enhed/virksomhed/42625728" TargetMode="External"/><Relationship Id="rId167" Type="http://schemas.openxmlformats.org/officeDocument/2006/relationships/hyperlink" Target="https://datacvr.virk.dk/enhed/virksomhed/21825832" TargetMode="External"/><Relationship Id="rId188" Type="http://schemas.openxmlformats.org/officeDocument/2006/relationships/hyperlink" Target="https://datacvr.virk.dk/enhed/virksomhed/20254386" TargetMode="External"/><Relationship Id="rId311" Type="http://schemas.openxmlformats.org/officeDocument/2006/relationships/hyperlink" Target="https://datacvr.virk.dk/enhed/virksomhed/10613442" TargetMode="External"/><Relationship Id="rId332" Type="http://schemas.microsoft.com/office/2017/10/relationships/threadedComment" Target="../threadedComments/threadedComment1.xml"/><Relationship Id="rId71" Type="http://schemas.openxmlformats.org/officeDocument/2006/relationships/hyperlink" Target="https://datacvr.virk.dk/enhed/virksomhed/33043090" TargetMode="External"/><Relationship Id="rId92" Type="http://schemas.openxmlformats.org/officeDocument/2006/relationships/hyperlink" Target="https://datacvr.virk.dk/enhed/virksomhed/17024280" TargetMode="External"/><Relationship Id="rId213" Type="http://schemas.openxmlformats.org/officeDocument/2006/relationships/hyperlink" Target="https://datacvr.virk.dk/enhed/virksomhed/16669792" TargetMode="External"/><Relationship Id="rId234" Type="http://schemas.openxmlformats.org/officeDocument/2006/relationships/hyperlink" Target="https://datacvr.virk.dk/enhed/virksomhed/26694027" TargetMode="External"/><Relationship Id="rId2" Type="http://schemas.openxmlformats.org/officeDocument/2006/relationships/hyperlink" Target="https://datacvr.virk.dk/enhed/virksomhed/68607817" TargetMode="External"/><Relationship Id="rId29" Type="http://schemas.openxmlformats.org/officeDocument/2006/relationships/hyperlink" Target="https://datacvr.virk.dk/enhed/virksomhed/32140726" TargetMode="External"/><Relationship Id="rId255" Type="http://schemas.openxmlformats.org/officeDocument/2006/relationships/hyperlink" Target="https://datacvr.virk.dk/enhed/virksomhed/10154529" TargetMode="External"/><Relationship Id="rId276" Type="http://schemas.openxmlformats.org/officeDocument/2006/relationships/hyperlink" Target="https://datacvr.virk.dk/enhed/virksomhed/38069217" TargetMode="External"/><Relationship Id="rId297" Type="http://schemas.openxmlformats.org/officeDocument/2006/relationships/hyperlink" Target="https://datacvr.virk.dk/enhed/virksomhed/57372710" TargetMode="External"/><Relationship Id="rId40" Type="http://schemas.openxmlformats.org/officeDocument/2006/relationships/hyperlink" Target="https://datacvr.virk.dk/enhed/virksomhed/58982717" TargetMode="External"/><Relationship Id="rId115" Type="http://schemas.openxmlformats.org/officeDocument/2006/relationships/hyperlink" Target="https://datacvr.virk.dk/enhed/virksomhed/12047843" TargetMode="External"/><Relationship Id="rId136" Type="http://schemas.openxmlformats.org/officeDocument/2006/relationships/hyperlink" Target="https://datacvr.virk.dk/enhed/virksomhed/87552411" TargetMode="External"/><Relationship Id="rId157" Type="http://schemas.openxmlformats.org/officeDocument/2006/relationships/hyperlink" Target="https://datacvr.virk.dk/enhed/virksomhed/28507496" TargetMode="External"/><Relationship Id="rId178" Type="http://schemas.openxmlformats.org/officeDocument/2006/relationships/hyperlink" Target="https://datacvr.virk.dk/enhed/virksomhed/28106114" TargetMode="External"/><Relationship Id="rId301" Type="http://schemas.openxmlformats.org/officeDocument/2006/relationships/hyperlink" Target="https://datacvr.virk.dk/enhed/virksomhed/31491401" TargetMode="External"/><Relationship Id="rId322" Type="http://schemas.openxmlformats.org/officeDocument/2006/relationships/hyperlink" Target="https://datacvr.virk.dk/enhed/virksomhed/29797315" TargetMode="External"/><Relationship Id="rId61" Type="http://schemas.openxmlformats.org/officeDocument/2006/relationships/hyperlink" Target="https://datacvr.virk.dk/enhed/virksomhed/43187430" TargetMode="External"/><Relationship Id="rId82" Type="http://schemas.openxmlformats.org/officeDocument/2006/relationships/hyperlink" Target="https://datacvr.virk.dk/enhed/virksomhed/18802996" TargetMode="External"/><Relationship Id="rId199" Type="http://schemas.openxmlformats.org/officeDocument/2006/relationships/hyperlink" Target="https://datacvr.virk.dk/enhed/virksomhed/29199965" TargetMode="External"/><Relationship Id="rId203" Type="http://schemas.openxmlformats.org/officeDocument/2006/relationships/hyperlink" Target="https://datacvr.virk.dk/enhed/virksomhed/42461563" TargetMode="External"/><Relationship Id="rId19" Type="http://schemas.openxmlformats.org/officeDocument/2006/relationships/hyperlink" Target="https://datacvr.virk.dk/enhed/virksomhed/83672617" TargetMode="External"/><Relationship Id="rId224" Type="http://schemas.openxmlformats.org/officeDocument/2006/relationships/hyperlink" Target="https://datacvr.virk.dk/enhed/virksomhed/16314080" TargetMode="External"/><Relationship Id="rId245" Type="http://schemas.openxmlformats.org/officeDocument/2006/relationships/hyperlink" Target="https://datacvr.virk.dk/enhed/virksomhed/37650137" TargetMode="External"/><Relationship Id="rId266" Type="http://schemas.openxmlformats.org/officeDocument/2006/relationships/hyperlink" Target="https://datacvr.virk.dk/enhed/virksomhed/10298644" TargetMode="External"/><Relationship Id="rId287" Type="http://schemas.openxmlformats.org/officeDocument/2006/relationships/hyperlink" Target="https://datacvr.virk.dk/enhed/virksomhed/15302798" TargetMode="External"/><Relationship Id="rId30" Type="http://schemas.openxmlformats.org/officeDocument/2006/relationships/hyperlink" Target="https://datacvr.virk.dk/enhed/virksomhed/32646433" TargetMode="External"/><Relationship Id="rId105" Type="http://schemas.openxmlformats.org/officeDocument/2006/relationships/hyperlink" Target="https://datacvr.virk.dk/enhed/virksomhed/37536318" TargetMode="External"/><Relationship Id="rId126" Type="http://schemas.openxmlformats.org/officeDocument/2006/relationships/hyperlink" Target="https://datacvr.virk.dk/enhed/virksomhed/33639317" TargetMode="External"/><Relationship Id="rId147" Type="http://schemas.openxmlformats.org/officeDocument/2006/relationships/hyperlink" Target="https://datacvr.virk.dk/enhed/virksomhed/54440928" TargetMode="External"/><Relationship Id="rId168" Type="http://schemas.openxmlformats.org/officeDocument/2006/relationships/hyperlink" Target="https://datacvr.virk.dk/enhed/virksomhed/78799412" TargetMode="External"/><Relationship Id="rId312" Type="http://schemas.openxmlformats.org/officeDocument/2006/relationships/hyperlink" Target="https://datacvr.virk.dk/enhed/virksomhed/50588017" TargetMode="External"/><Relationship Id="rId51" Type="http://schemas.openxmlformats.org/officeDocument/2006/relationships/hyperlink" Target="https://datacvr.virk.dk/enhed/virksomhed/25631587" TargetMode="External"/><Relationship Id="rId72" Type="http://schemas.openxmlformats.org/officeDocument/2006/relationships/hyperlink" Target="https://datacvr.virk.dk/enhed/virksomhed/30607287" TargetMode="External"/><Relationship Id="rId93" Type="http://schemas.openxmlformats.org/officeDocument/2006/relationships/hyperlink" Target="https://datacvr.virk.dk/enhed/virksomhed/26488745" TargetMode="External"/><Relationship Id="rId189" Type="http://schemas.openxmlformats.org/officeDocument/2006/relationships/hyperlink" Target="https://datacvr.virk.dk/enhed/virksomhed/76490511" TargetMode="External"/><Relationship Id="rId3" Type="http://schemas.openxmlformats.org/officeDocument/2006/relationships/hyperlink" Target="https://datacvr.virk.dk/enhed/virksomhed/83051817" TargetMode="External"/><Relationship Id="rId214" Type="http://schemas.openxmlformats.org/officeDocument/2006/relationships/hyperlink" Target="https://datacvr.virk.dk/enhed/virksomhed/71150712" TargetMode="External"/><Relationship Id="rId235" Type="http://schemas.openxmlformats.org/officeDocument/2006/relationships/hyperlink" Target="https://datacvr.virk.dk/enhed/virksomhed/12601298" TargetMode="External"/><Relationship Id="rId256" Type="http://schemas.openxmlformats.org/officeDocument/2006/relationships/hyperlink" Target="https://datacvr.virk.dk/enhed/virksomhed/42997811" TargetMode="External"/><Relationship Id="rId277" Type="http://schemas.openxmlformats.org/officeDocument/2006/relationships/hyperlink" Target="https://datacvr.virk.dk/enhed/virksomhed/34485216" TargetMode="External"/><Relationship Id="rId298" Type="http://schemas.openxmlformats.org/officeDocument/2006/relationships/hyperlink" Target="https://datacvr.virk.dk/enhed/virksomhed/32890210" TargetMode="External"/><Relationship Id="rId116" Type="http://schemas.openxmlformats.org/officeDocument/2006/relationships/hyperlink" Target="https://datacvr.virk.dk/enhed/virksomhed/37499919" TargetMode="External"/><Relationship Id="rId137" Type="http://schemas.openxmlformats.org/officeDocument/2006/relationships/hyperlink" Target="https://datacvr.virk.dk/enhed/virksomhed/12863233" TargetMode="External"/><Relationship Id="rId158" Type="http://schemas.openxmlformats.org/officeDocument/2006/relationships/hyperlink" Target="https://datacvr.virk.dk/enhed/virksomhed/19056171" TargetMode="External"/><Relationship Id="rId302" Type="http://schemas.openxmlformats.org/officeDocument/2006/relationships/hyperlink" Target="https://datacvr.virk.dk/enhed/virksomhed/13478805" TargetMode="External"/><Relationship Id="rId323" Type="http://schemas.openxmlformats.org/officeDocument/2006/relationships/hyperlink" Target="https://datacvr.virk.dk/enhed/virksomhed/30545362" TargetMode="External"/><Relationship Id="rId20" Type="http://schemas.openxmlformats.org/officeDocument/2006/relationships/hyperlink" Target="https://datacvr.virk.dk/enhed/virksomhed/12096283" TargetMode="External"/><Relationship Id="rId41" Type="http://schemas.openxmlformats.org/officeDocument/2006/relationships/hyperlink" Target="https://datacvr.virk.dk/enhed/virksomhed/10166470" TargetMode="External"/><Relationship Id="rId62" Type="http://schemas.openxmlformats.org/officeDocument/2006/relationships/hyperlink" Target="https://datacvr.virk.dk/enhed/virksomhed/34086214" TargetMode="External"/><Relationship Id="rId83" Type="http://schemas.openxmlformats.org/officeDocument/2006/relationships/hyperlink" Target="https://datacvr.virk.dk/enhed/virksomhed/13268193" TargetMode="External"/><Relationship Id="rId179" Type="http://schemas.openxmlformats.org/officeDocument/2006/relationships/hyperlink" Target="https://datacvr.virk.dk/enhed/virksomhed/15517875" TargetMode="External"/><Relationship Id="rId190" Type="http://schemas.openxmlformats.org/officeDocument/2006/relationships/hyperlink" Target="https://datacvr.virk.dk/enhed/virksomhed/32949266" TargetMode="External"/><Relationship Id="rId204" Type="http://schemas.openxmlformats.org/officeDocument/2006/relationships/hyperlink" Target="https://datacvr.virk.dk/enhed/virksomhed/79152013" TargetMode="External"/><Relationship Id="rId225" Type="http://schemas.openxmlformats.org/officeDocument/2006/relationships/hyperlink" Target="https://datacvr.virk.dk/enhed/virksomhed/35391363" TargetMode="External"/><Relationship Id="rId246" Type="http://schemas.openxmlformats.org/officeDocument/2006/relationships/hyperlink" Target="https://datacvr.virk.dk/enhed/virksomhed/36985399" TargetMode="External"/><Relationship Id="rId267" Type="http://schemas.openxmlformats.org/officeDocument/2006/relationships/hyperlink" Target="https://datacvr.virk.dk/enhed/virksomhed/73730317" TargetMode="External"/><Relationship Id="rId288" Type="http://schemas.openxmlformats.org/officeDocument/2006/relationships/hyperlink" Target="https://datacvr.virk.dk/enhed/virksomhed/35048324" TargetMode="External"/><Relationship Id="rId106" Type="http://schemas.openxmlformats.org/officeDocument/2006/relationships/hyperlink" Target="https://datacvr.virk.dk/enhed/virksomhed/27720773" TargetMode="External"/><Relationship Id="rId127" Type="http://schemas.openxmlformats.org/officeDocument/2006/relationships/hyperlink" Target="https://datacvr.virk.dk/enhed/virksomhed/73663318" TargetMode="External"/><Relationship Id="rId313" Type="http://schemas.openxmlformats.org/officeDocument/2006/relationships/hyperlink" Target="https://datacvr.virk.dk/enhed/virksomhed/10061350" TargetMode="External"/><Relationship Id="rId10" Type="http://schemas.openxmlformats.org/officeDocument/2006/relationships/hyperlink" Target="https://datacvr.virk.dk/enhed/virksomhed/44910128" TargetMode="External"/><Relationship Id="rId31" Type="http://schemas.openxmlformats.org/officeDocument/2006/relationships/hyperlink" Target="https://datacvr.virk.dk/enhed/virksomhed/27918883" TargetMode="External"/><Relationship Id="rId52" Type="http://schemas.openxmlformats.org/officeDocument/2006/relationships/hyperlink" Target="https://datacvr.virk.dk/enhed/virksomhed/20010088" TargetMode="External"/><Relationship Id="rId73" Type="http://schemas.openxmlformats.org/officeDocument/2006/relationships/hyperlink" Target="https://datacvr.virk.dk/enhed/virksomhed/20165715" TargetMode="External"/><Relationship Id="rId94" Type="http://schemas.openxmlformats.org/officeDocument/2006/relationships/hyperlink" Target="https://datacvr.virk.dk/enhed/virksomhed/67287118" TargetMode="External"/><Relationship Id="rId148" Type="http://schemas.openxmlformats.org/officeDocument/2006/relationships/hyperlink" Target="https://datacvr.virk.dk/enhed/virksomhed/18540576" TargetMode="External"/><Relationship Id="rId169" Type="http://schemas.openxmlformats.org/officeDocument/2006/relationships/hyperlink" Target="https://datacvr.virk.dk/enhed/virksomhed/37841676" TargetMode="External"/><Relationship Id="rId4" Type="http://schemas.openxmlformats.org/officeDocument/2006/relationships/hyperlink" Target="https://datacvr.virk.dk/enhed/virksomhed/41238135" TargetMode="External"/><Relationship Id="rId180" Type="http://schemas.openxmlformats.org/officeDocument/2006/relationships/hyperlink" Target="https://datacvr.virk.dk/enhed/virksomhed/53608310" TargetMode="External"/><Relationship Id="rId215" Type="http://schemas.openxmlformats.org/officeDocument/2006/relationships/hyperlink" Target="https://datacvr.virk.dk/enhed/virksomhed/63411914" TargetMode="External"/><Relationship Id="rId236" Type="http://schemas.openxmlformats.org/officeDocument/2006/relationships/hyperlink" Target="https://datacvr.virk.dk/enhed/virksomhed/82991816" TargetMode="External"/><Relationship Id="rId257" Type="http://schemas.openxmlformats.org/officeDocument/2006/relationships/hyperlink" Target="https://datacvr.virk.dk/enhed/virksomhed/85485911" TargetMode="External"/><Relationship Id="rId278" Type="http://schemas.openxmlformats.org/officeDocument/2006/relationships/hyperlink" Target="https://datacvr.virk.dk/enhed/virksomhed/13256438" TargetMode="External"/><Relationship Id="rId303" Type="http://schemas.openxmlformats.org/officeDocument/2006/relationships/hyperlink" Target="https://datacvr.virk.dk/enhed/virksomhed/86986213" TargetMode="External"/><Relationship Id="rId42" Type="http://schemas.openxmlformats.org/officeDocument/2006/relationships/hyperlink" Target="https://datacvr.virk.dk/enhed/virksomhed/14818480" TargetMode="External"/><Relationship Id="rId84" Type="http://schemas.openxmlformats.org/officeDocument/2006/relationships/hyperlink" Target="https://datacvr.virk.dk/enhed/virksomhed/66631613" TargetMode="External"/><Relationship Id="rId138" Type="http://schemas.openxmlformats.org/officeDocument/2006/relationships/hyperlink" Target="https://datacvr.virk.dk/enhed/virksomhed/51584511" TargetMode="External"/><Relationship Id="rId191" Type="http://schemas.openxmlformats.org/officeDocument/2006/relationships/hyperlink" Target="https://datacvr.virk.dk/enhed/virksomhed/32830080" TargetMode="External"/><Relationship Id="rId205" Type="http://schemas.openxmlformats.org/officeDocument/2006/relationships/hyperlink" Target="https://datacvr.virk.dk/enhed/virksomhed/49655118" TargetMode="External"/><Relationship Id="rId247" Type="http://schemas.openxmlformats.org/officeDocument/2006/relationships/hyperlink" Target="https://datacvr.virk.dk/enhed/virksomhed/49161328" TargetMode="External"/><Relationship Id="rId107" Type="http://schemas.openxmlformats.org/officeDocument/2006/relationships/hyperlink" Target="https://datacvr.virk.dk/enhed/virksomhed/72004515" TargetMode="External"/><Relationship Id="rId289" Type="http://schemas.openxmlformats.org/officeDocument/2006/relationships/hyperlink" Target="https://datacvr.virk.dk/enhed/virksomhed/29789711" TargetMode="External"/><Relationship Id="rId11" Type="http://schemas.openxmlformats.org/officeDocument/2006/relationships/hyperlink" Target="https://datacvr.virk.dk/enhed/virksomhed/15789182" TargetMode="External"/><Relationship Id="rId53" Type="http://schemas.openxmlformats.org/officeDocument/2006/relationships/hyperlink" Target="https://datacvr.virk.dk/enhed/virksomhed/76381615" TargetMode="External"/><Relationship Id="rId149" Type="http://schemas.openxmlformats.org/officeDocument/2006/relationships/hyperlink" Target="https://datacvr.virk.dk/enhed/virksomhed/26103371" TargetMode="External"/><Relationship Id="rId314" Type="http://schemas.openxmlformats.org/officeDocument/2006/relationships/hyperlink" Target="https://datacvr.virk.dk/enhed/virksomhed/13697477?fritekst=13697477&amp;sideIndex=0&amp;size=10" TargetMode="External"/><Relationship Id="rId95" Type="http://schemas.openxmlformats.org/officeDocument/2006/relationships/hyperlink" Target="https://datacvr.virk.dk/enhed/virksomhed/25495454" TargetMode="External"/><Relationship Id="rId160" Type="http://schemas.openxmlformats.org/officeDocument/2006/relationships/hyperlink" Target="https://datacvr.virk.dk/enhed/virksomhed/13484279" TargetMode="External"/><Relationship Id="rId216" Type="http://schemas.openxmlformats.org/officeDocument/2006/relationships/hyperlink" Target="https://datacvr.virk.dk/enhed/virksomhed/10092922" TargetMode="External"/><Relationship Id="rId258" Type="http://schemas.openxmlformats.org/officeDocument/2006/relationships/hyperlink" Target="https://datacvr.virk.dk/enhed/virksomhed/57008113" TargetMode="External"/><Relationship Id="rId22" Type="http://schemas.openxmlformats.org/officeDocument/2006/relationships/hyperlink" Target="https://datacvr.virk.dk/enhed/virksomhed/16636371" TargetMode="External"/><Relationship Id="rId64" Type="http://schemas.openxmlformats.org/officeDocument/2006/relationships/hyperlink" Target="https://datacvr.virk.dk/enhed/virksomhed/26991668" TargetMode="External"/><Relationship Id="rId118" Type="http://schemas.openxmlformats.org/officeDocument/2006/relationships/hyperlink" Target="https://datacvr.virk.dk/enhed/virksomhed/84359017" TargetMode="External"/><Relationship Id="rId325" Type="http://schemas.openxmlformats.org/officeDocument/2006/relationships/hyperlink" Target="https://datacvr.virk.dk/enhed/virksomhed/35254684" TargetMode="External"/><Relationship Id="rId171" Type="http://schemas.openxmlformats.org/officeDocument/2006/relationships/hyperlink" Target="https://datacvr.virk.dk/enhed/virksomhed/25690869" TargetMode="External"/><Relationship Id="rId227" Type="http://schemas.openxmlformats.org/officeDocument/2006/relationships/hyperlink" Target="https://datacvr.virk.dk/enhed/virksomhed/70191814" TargetMode="External"/><Relationship Id="rId269" Type="http://schemas.openxmlformats.org/officeDocument/2006/relationships/hyperlink" Target="https://datacvr.virk.dk/enhed/virksomhed/25809122" TargetMode="External"/><Relationship Id="rId33" Type="http://schemas.openxmlformats.org/officeDocument/2006/relationships/hyperlink" Target="https://datacvr.virk.dk/enhed/virksomhed/44782510" TargetMode="External"/><Relationship Id="rId129" Type="http://schemas.openxmlformats.org/officeDocument/2006/relationships/hyperlink" Target="https://datacvr.virk.dk/enhed/virksomhed/73192714" TargetMode="External"/><Relationship Id="rId280" Type="http://schemas.openxmlformats.org/officeDocument/2006/relationships/hyperlink" Target="https://datacvr.virk.dk/enhed/virksomhed/82378014" TargetMode="External"/><Relationship Id="rId75" Type="http://schemas.openxmlformats.org/officeDocument/2006/relationships/hyperlink" Target="https://datacvr.virk.dk/enhed/virksomhed/19527247" TargetMode="External"/><Relationship Id="rId140" Type="http://schemas.openxmlformats.org/officeDocument/2006/relationships/hyperlink" Target="https://datacvr.virk.dk/enhed/virksomhed/33969376" TargetMode="External"/><Relationship Id="rId182" Type="http://schemas.openxmlformats.org/officeDocument/2006/relationships/hyperlink" Target="https://datacvr.virk.dk/enhed/virksomhed/82033912" TargetMode="External"/><Relationship Id="rId6" Type="http://schemas.openxmlformats.org/officeDocument/2006/relationships/hyperlink" Target="https://datacvr.virk.dk/enhed/virksomhed/17523716" TargetMode="External"/><Relationship Id="rId238" Type="http://schemas.openxmlformats.org/officeDocument/2006/relationships/hyperlink" Target="https://datacvr.virk.dk/enhed/virksomhed/73790212" TargetMode="External"/><Relationship Id="rId291" Type="http://schemas.openxmlformats.org/officeDocument/2006/relationships/hyperlink" Target="https://datacvr.virk.dk/enhed/virksomhed/83135719" TargetMode="External"/><Relationship Id="rId305" Type="http://schemas.openxmlformats.org/officeDocument/2006/relationships/hyperlink" Target="https://datacvr.virk.dk/enhed/virksomhed/31483646" TargetMode="External"/><Relationship Id="rId44" Type="http://schemas.openxmlformats.org/officeDocument/2006/relationships/hyperlink" Target="https://datacvr.virk.dk/enhed/virksomhed/64018418" TargetMode="External"/><Relationship Id="rId86" Type="http://schemas.openxmlformats.org/officeDocument/2006/relationships/hyperlink" Target="https://datacvr.virk.dk/enhed/virksomhed/40685014" TargetMode="External"/><Relationship Id="rId151" Type="http://schemas.openxmlformats.org/officeDocument/2006/relationships/hyperlink" Target="https://datacvr.virk.dk/enhed/virksomhed/29312575" TargetMode="External"/><Relationship Id="rId193" Type="http://schemas.openxmlformats.org/officeDocument/2006/relationships/hyperlink" Target="https://datacvr.virk.dk/enhed/virksomhed/33656319" TargetMode="External"/><Relationship Id="rId207" Type="http://schemas.openxmlformats.org/officeDocument/2006/relationships/hyperlink" Target="https://datacvr.virk.dk/enhed/virksomhed/26993342" TargetMode="External"/><Relationship Id="rId249" Type="http://schemas.openxmlformats.org/officeDocument/2006/relationships/hyperlink" Target="https://datacvr.virk.dk/enhed/virksomhed/46293819" TargetMode="External"/><Relationship Id="rId13" Type="http://schemas.openxmlformats.org/officeDocument/2006/relationships/hyperlink" Target="https://datacvr.virk.dk/enhed/virksomhed/12630077" TargetMode="External"/><Relationship Id="rId109" Type="http://schemas.openxmlformats.org/officeDocument/2006/relationships/hyperlink" Target="https://datacvr.virk.dk/enhed/virksomhed/26998115" TargetMode="External"/><Relationship Id="rId260" Type="http://schemas.openxmlformats.org/officeDocument/2006/relationships/hyperlink" Target="https://datacvr.virk.dk/enhed/virksomhed/77768211" TargetMode="External"/><Relationship Id="rId316" Type="http://schemas.openxmlformats.org/officeDocument/2006/relationships/hyperlink" Target="https://datacvr.virk.dk/enhed/virksomhed/19496198?fritekst=19496198&amp;sideIndex=0&amp;size=10" TargetMode="External"/><Relationship Id="rId55" Type="http://schemas.openxmlformats.org/officeDocument/2006/relationships/hyperlink" Target="https://datacvr.virk.dk/enhed/virksomhed/30714830" TargetMode="External"/><Relationship Id="rId97" Type="http://schemas.openxmlformats.org/officeDocument/2006/relationships/hyperlink" Target="https://datacvr.virk.dk/enhed/virksomhed/18683741" TargetMode="External"/><Relationship Id="rId120" Type="http://schemas.openxmlformats.org/officeDocument/2006/relationships/hyperlink" Target="https://datacvr.virk.dk/enhed/virksomhed/43137611" TargetMode="External"/><Relationship Id="rId162" Type="http://schemas.openxmlformats.org/officeDocument/2006/relationships/hyperlink" Target="https://datacvr.virk.dk/enhed/virksomhed/61232915" TargetMode="External"/><Relationship Id="rId218" Type="http://schemas.openxmlformats.org/officeDocument/2006/relationships/hyperlink" Target="https://datacvr.virk.dk/enhed/virksomhed/256394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1"/>
  <dimension ref="A1:OA521"/>
  <sheetViews>
    <sheetView tabSelected="1" zoomScale="85" zoomScaleNormal="85" workbookViewId="0">
      <pane xSplit="1" ySplit="1" topLeftCell="GE275" activePane="bottomRight" state="frozen"/>
      <selection pane="topRight" activeCell="B1" sqref="B1"/>
      <selection pane="bottomLeft" activeCell="A2" sqref="A2"/>
      <selection pane="bottomRight" activeCell="GQ321" sqref="GQ321"/>
    </sheetView>
  </sheetViews>
  <sheetFormatPr defaultColWidth="9.42578125" defaultRowHeight="15.75" x14ac:dyDescent="0.25"/>
  <cols>
    <col min="1" max="1" width="68" style="3" customWidth="1"/>
    <col min="2" max="2" width="13.140625" style="3" customWidth="1"/>
    <col min="3" max="3" width="44.5703125" style="3" customWidth="1"/>
    <col min="4" max="4" width="39.42578125" style="3" customWidth="1"/>
    <col min="5" max="5" width="14.7109375" style="3" customWidth="1"/>
    <col min="6" max="7" width="14.5703125" style="3" customWidth="1"/>
    <col min="8" max="8" width="13" style="3" customWidth="1"/>
    <col min="9" max="9" width="13.85546875" style="3" customWidth="1"/>
    <col min="10" max="15" width="10.7109375" style="3" customWidth="1"/>
    <col min="16" max="16" width="18.42578125" style="3" customWidth="1"/>
    <col min="17" max="17" width="17.7109375" style="3" customWidth="1"/>
    <col min="18" max="18" width="18.5703125" style="3" customWidth="1"/>
    <col min="19" max="22" width="18.7109375" style="3" customWidth="1"/>
    <col min="23" max="30" width="18.7109375" style="1" customWidth="1"/>
    <col min="31" max="31" width="18.7109375" style="3" customWidth="1"/>
    <col min="32" max="39" width="18.7109375" style="1" customWidth="1"/>
    <col min="40" max="48" width="18.7109375" style="3" customWidth="1"/>
    <col min="49" max="64" width="18.7109375" style="1" customWidth="1"/>
    <col min="65" max="74" width="18.7109375" style="3" customWidth="1"/>
    <col min="75" max="89" width="18.7109375" style="1" customWidth="1"/>
    <col min="90" max="100" width="18.7109375" style="3" customWidth="1"/>
    <col min="101" max="114" width="18.7109375" style="1" customWidth="1"/>
    <col min="115" max="117" width="18.7109375" style="3" customWidth="1"/>
    <col min="118" max="130" width="18.7109375" style="1" customWidth="1"/>
    <col min="131" max="131" width="19.28515625" style="1" customWidth="1"/>
    <col min="132" max="138" width="18" style="1" bestFit="1" customWidth="1"/>
    <col min="139" max="140" width="18" style="3" bestFit="1" customWidth="1"/>
    <col min="141" max="141" width="18.7109375" style="3" customWidth="1"/>
    <col min="142" max="163" width="18.7109375" style="1" customWidth="1"/>
    <col min="164" max="166" width="18.7109375" style="3" customWidth="1"/>
    <col min="167" max="167" width="18.7109375" style="1" customWidth="1"/>
    <col min="168" max="168" width="18.7109375" style="2" customWidth="1"/>
    <col min="169" max="188" width="18.7109375" style="1" customWidth="1"/>
    <col min="189" max="194" width="18.7109375" style="3" customWidth="1"/>
    <col min="195" max="195" width="18.7109375" style="16" customWidth="1"/>
    <col min="196" max="196" width="18.7109375" style="3" customWidth="1"/>
    <col min="197" max="197" width="22.42578125" style="3" customWidth="1"/>
    <col min="198" max="198" width="32.28515625" style="3" customWidth="1"/>
    <col min="199" max="199" width="26.85546875" style="3" customWidth="1" collapsed="1"/>
    <col min="200" max="200" width="25.5703125" style="3" bestFit="1" customWidth="1"/>
    <col min="201" max="201" width="14.7109375" style="3" customWidth="1"/>
    <col min="202" max="202" width="13.28515625" style="3" bestFit="1" customWidth="1"/>
    <col min="203" max="203" width="33.140625" style="3" bestFit="1" customWidth="1"/>
    <col min="204" max="204" width="29" style="3" customWidth="1"/>
    <col min="205" max="205" width="20.7109375" style="3" customWidth="1"/>
    <col min="206" max="206" width="21.28515625" style="3" customWidth="1"/>
    <col min="207" max="212" width="18.7109375" style="3" customWidth="1"/>
    <col min="213" max="213" width="20.42578125" style="3" customWidth="1"/>
    <col min="214" max="214" width="24.42578125" style="3" customWidth="1"/>
    <col min="215" max="215" width="24.28515625" style="3" customWidth="1"/>
    <col min="216" max="231" width="23.7109375" style="3" customWidth="1"/>
    <col min="232" max="262" width="18.7109375" style="3" customWidth="1"/>
    <col min="263" max="264" width="20.140625" style="3" customWidth="1"/>
    <col min="265" max="265" width="19.42578125" style="3" customWidth="1"/>
    <col min="266" max="285" width="18.7109375" style="3" customWidth="1"/>
    <col min="286" max="286" width="16.140625" style="3" customWidth="1"/>
    <col min="287" max="287" width="15.7109375" style="3" customWidth="1"/>
    <col min="288" max="288" width="16.42578125" style="3" customWidth="1"/>
    <col min="289" max="289" width="15.85546875" style="3" customWidth="1"/>
    <col min="290" max="357" width="18.7109375" style="3" customWidth="1"/>
    <col min="358" max="358" width="18.140625" style="3" customWidth="1"/>
    <col min="359" max="16384" width="9.42578125" style="3"/>
  </cols>
  <sheetData>
    <row r="1" spans="1:358" s="6" customFormat="1" ht="47.25" customHeight="1" x14ac:dyDescent="0.25">
      <c r="A1" s="140" t="s">
        <v>0</v>
      </c>
      <c r="B1" s="141" t="s">
        <v>1</v>
      </c>
      <c r="C1" s="142" t="s">
        <v>731</v>
      </c>
      <c r="D1" s="142" t="s">
        <v>393</v>
      </c>
      <c r="E1" s="142" t="s">
        <v>2</v>
      </c>
      <c r="F1" s="142" t="s">
        <v>3</v>
      </c>
      <c r="G1" s="142" t="s">
        <v>915</v>
      </c>
      <c r="H1" s="142" t="s">
        <v>816</v>
      </c>
      <c r="I1" s="142" t="s">
        <v>733</v>
      </c>
      <c r="J1" s="142" t="s">
        <v>672</v>
      </c>
      <c r="K1" s="142" t="s">
        <v>603</v>
      </c>
      <c r="L1" s="142" t="s">
        <v>442</v>
      </c>
      <c r="M1" s="142" t="s">
        <v>414</v>
      </c>
      <c r="N1" s="142" t="s">
        <v>4</v>
      </c>
      <c r="O1" s="142" t="s">
        <v>5</v>
      </c>
      <c r="P1" s="142" t="s">
        <v>875</v>
      </c>
      <c r="Q1" s="142" t="s">
        <v>819</v>
      </c>
      <c r="R1" s="142" t="s">
        <v>734</v>
      </c>
      <c r="S1" s="142" t="s">
        <v>673</v>
      </c>
      <c r="T1" s="142" t="s">
        <v>605</v>
      </c>
      <c r="U1" s="142" t="s">
        <v>874</v>
      </c>
      <c r="V1" s="142" t="s">
        <v>818</v>
      </c>
      <c r="W1" s="142" t="s">
        <v>736</v>
      </c>
      <c r="X1" s="241" t="s">
        <v>735</v>
      </c>
      <c r="Y1" s="143" t="s">
        <v>873</v>
      </c>
      <c r="Z1" s="143" t="s">
        <v>817</v>
      </c>
      <c r="AA1" s="143" t="s">
        <v>737</v>
      </c>
      <c r="AB1" s="143" t="s">
        <v>674</v>
      </c>
      <c r="AC1" s="143" t="s">
        <v>604</v>
      </c>
      <c r="AD1" s="143" t="s">
        <v>443</v>
      </c>
      <c r="AE1" s="143" t="s">
        <v>444</v>
      </c>
      <c r="AF1" s="143" t="s">
        <v>445</v>
      </c>
      <c r="AG1" s="144" t="s">
        <v>446</v>
      </c>
      <c r="AH1" s="144" t="s">
        <v>447</v>
      </c>
      <c r="AI1" s="144" t="s">
        <v>448</v>
      </c>
      <c r="AJ1" s="144" t="s">
        <v>449</v>
      </c>
      <c r="AK1" s="144" t="s">
        <v>450</v>
      </c>
      <c r="AL1" s="144" t="s">
        <v>451</v>
      </c>
      <c r="AM1" s="144" t="s">
        <v>452</v>
      </c>
      <c r="AN1" s="144" t="s">
        <v>453</v>
      </c>
      <c r="AO1" s="144" t="s">
        <v>454</v>
      </c>
      <c r="AP1" s="144" t="s">
        <v>878</v>
      </c>
      <c r="AQ1" s="144" t="s">
        <v>820</v>
      </c>
      <c r="AR1" s="144" t="s">
        <v>738</v>
      </c>
      <c r="AS1" s="144" t="s">
        <v>676</v>
      </c>
      <c r="AT1" s="144" t="s">
        <v>607</v>
      </c>
      <c r="AU1" s="144" t="s">
        <v>877</v>
      </c>
      <c r="AV1" s="144" t="s">
        <v>821</v>
      </c>
      <c r="AW1" s="144" t="s">
        <v>740</v>
      </c>
      <c r="AX1" s="241" t="s">
        <v>739</v>
      </c>
      <c r="AY1" s="143" t="s">
        <v>876</v>
      </c>
      <c r="AZ1" s="143" t="s">
        <v>822</v>
      </c>
      <c r="BA1" s="143" t="s">
        <v>741</v>
      </c>
      <c r="BB1" s="145" t="s">
        <v>675</v>
      </c>
      <c r="BC1" s="145" t="s">
        <v>606</v>
      </c>
      <c r="BD1" s="145" t="s">
        <v>455</v>
      </c>
      <c r="BE1" s="145" t="s">
        <v>456</v>
      </c>
      <c r="BF1" s="145" t="s">
        <v>457</v>
      </c>
      <c r="BG1" s="143" t="s">
        <v>458</v>
      </c>
      <c r="BH1" s="143" t="s">
        <v>6</v>
      </c>
      <c r="BI1" s="143" t="s">
        <v>459</v>
      </c>
      <c r="BJ1" s="143" t="s">
        <v>460</v>
      </c>
      <c r="BK1" s="143" t="s">
        <v>461</v>
      </c>
      <c r="BL1" s="143" t="s">
        <v>462</v>
      </c>
      <c r="BM1" s="143" t="s">
        <v>463</v>
      </c>
      <c r="BN1" s="143" t="s">
        <v>464</v>
      </c>
      <c r="BO1" s="143" t="s">
        <v>465</v>
      </c>
      <c r="BP1" s="143" t="s">
        <v>881</v>
      </c>
      <c r="BQ1" s="143" t="s">
        <v>823</v>
      </c>
      <c r="BR1" s="143" t="s">
        <v>742</v>
      </c>
      <c r="BS1" s="143" t="s">
        <v>698</v>
      </c>
      <c r="BT1" s="143" t="s">
        <v>609</v>
      </c>
      <c r="BU1" s="143" t="s">
        <v>880</v>
      </c>
      <c r="BV1" s="143" t="s">
        <v>824</v>
      </c>
      <c r="BW1" s="143" t="s">
        <v>744</v>
      </c>
      <c r="BX1" s="241" t="s">
        <v>743</v>
      </c>
      <c r="BY1" s="143" t="s">
        <v>879</v>
      </c>
      <c r="BZ1" s="143" t="s">
        <v>825</v>
      </c>
      <c r="CA1" s="143" t="s">
        <v>745</v>
      </c>
      <c r="CB1" s="145" t="s">
        <v>693</v>
      </c>
      <c r="CC1" s="145" t="s">
        <v>608</v>
      </c>
      <c r="CD1" s="145" t="s">
        <v>477</v>
      </c>
      <c r="CE1" s="145" t="s">
        <v>466</v>
      </c>
      <c r="CF1" s="145" t="s">
        <v>467</v>
      </c>
      <c r="CG1" s="143" t="s">
        <v>468</v>
      </c>
      <c r="CH1" s="143" t="s">
        <v>469</v>
      </c>
      <c r="CI1" s="143" t="s">
        <v>470</v>
      </c>
      <c r="CJ1" s="143" t="s">
        <v>471</v>
      </c>
      <c r="CK1" s="143" t="s">
        <v>472</v>
      </c>
      <c r="CL1" s="143" t="s">
        <v>473</v>
      </c>
      <c r="CM1" s="143" t="s">
        <v>474</v>
      </c>
      <c r="CN1" s="143" t="s">
        <v>475</v>
      </c>
      <c r="CO1" s="143" t="s">
        <v>476</v>
      </c>
      <c r="CP1" s="143" t="s">
        <v>884</v>
      </c>
      <c r="CQ1" s="143" t="s">
        <v>828</v>
      </c>
      <c r="CR1" s="143" t="s">
        <v>746</v>
      </c>
      <c r="CS1" s="143" t="s">
        <v>678</v>
      </c>
      <c r="CT1" s="143" t="s">
        <v>611</v>
      </c>
      <c r="CU1" s="143" t="s">
        <v>883</v>
      </c>
      <c r="CV1" s="143" t="s">
        <v>827</v>
      </c>
      <c r="CW1" s="143" t="s">
        <v>748</v>
      </c>
      <c r="CX1" s="241" t="s">
        <v>747</v>
      </c>
      <c r="CY1" s="143" t="s">
        <v>882</v>
      </c>
      <c r="CZ1" s="143" t="s">
        <v>826</v>
      </c>
      <c r="DA1" s="143" t="s">
        <v>749</v>
      </c>
      <c r="DB1" s="145" t="s">
        <v>677</v>
      </c>
      <c r="DC1" s="145" t="s">
        <v>610</v>
      </c>
      <c r="DD1" s="145" t="s">
        <v>478</v>
      </c>
      <c r="DE1" s="145" t="s">
        <v>479</v>
      </c>
      <c r="DF1" s="145" t="s">
        <v>480</v>
      </c>
      <c r="DG1" s="145" t="s">
        <v>481</v>
      </c>
      <c r="DH1" s="145" t="s">
        <v>482</v>
      </c>
      <c r="DI1" s="145" t="s">
        <v>483</v>
      </c>
      <c r="DJ1" s="145" t="s">
        <v>484</v>
      </c>
      <c r="DK1" s="145" t="s">
        <v>485</v>
      </c>
      <c r="DL1" s="145" t="s">
        <v>486</v>
      </c>
      <c r="DM1" s="145" t="s">
        <v>487</v>
      </c>
      <c r="DN1" s="145" t="s">
        <v>488</v>
      </c>
      <c r="DO1" s="145" t="s">
        <v>489</v>
      </c>
      <c r="DP1" s="145" t="s">
        <v>887</v>
      </c>
      <c r="DQ1" s="145" t="s">
        <v>831</v>
      </c>
      <c r="DR1" s="145" t="s">
        <v>750</v>
      </c>
      <c r="DS1" s="143" t="s">
        <v>680</v>
      </c>
      <c r="DT1" s="143" t="s">
        <v>613</v>
      </c>
      <c r="DU1" s="143" t="s">
        <v>886</v>
      </c>
      <c r="DV1" s="143" t="s">
        <v>830</v>
      </c>
      <c r="DW1" s="143" t="s">
        <v>752</v>
      </c>
      <c r="DX1" s="241" t="s">
        <v>751</v>
      </c>
      <c r="DY1" s="143" t="s">
        <v>885</v>
      </c>
      <c r="DZ1" s="143" t="s">
        <v>829</v>
      </c>
      <c r="EA1" s="143" t="s">
        <v>753</v>
      </c>
      <c r="EB1" s="145" t="s">
        <v>679</v>
      </c>
      <c r="EC1" s="145" t="s">
        <v>612</v>
      </c>
      <c r="ED1" s="145" t="s">
        <v>490</v>
      </c>
      <c r="EE1" s="145" t="s">
        <v>491</v>
      </c>
      <c r="EF1" s="145" t="s">
        <v>492</v>
      </c>
      <c r="EG1" s="143" t="s">
        <v>493</v>
      </c>
      <c r="EH1" s="143" t="s">
        <v>494</v>
      </c>
      <c r="EI1" s="143" t="s">
        <v>495</v>
      </c>
      <c r="EJ1" s="143" t="s">
        <v>496</v>
      </c>
      <c r="EK1" s="143" t="s">
        <v>497</v>
      </c>
      <c r="EL1" s="143" t="s">
        <v>498</v>
      </c>
      <c r="EM1" s="143" t="s">
        <v>499</v>
      </c>
      <c r="EN1" s="143" t="s">
        <v>500</v>
      </c>
      <c r="EO1" s="143" t="s">
        <v>501</v>
      </c>
      <c r="EP1" s="143" t="s">
        <v>890</v>
      </c>
      <c r="EQ1" s="143" t="s">
        <v>834</v>
      </c>
      <c r="ER1" s="143" t="s">
        <v>754</v>
      </c>
      <c r="ES1" s="143" t="s">
        <v>682</v>
      </c>
      <c r="ET1" s="143" t="s">
        <v>614</v>
      </c>
      <c r="EU1" s="143" t="s">
        <v>889</v>
      </c>
      <c r="EV1" s="143" t="s">
        <v>833</v>
      </c>
      <c r="EW1" s="143" t="s">
        <v>756</v>
      </c>
      <c r="EX1" s="241" t="s">
        <v>755</v>
      </c>
      <c r="EY1" s="143" t="s">
        <v>888</v>
      </c>
      <c r="EZ1" s="143" t="s">
        <v>832</v>
      </c>
      <c r="FA1" s="143" t="s">
        <v>757</v>
      </c>
      <c r="FB1" s="145" t="s">
        <v>681</v>
      </c>
      <c r="FC1" s="145" t="s">
        <v>615</v>
      </c>
      <c r="FD1" s="145" t="s">
        <v>502</v>
      </c>
      <c r="FE1" s="145" t="s">
        <v>503</v>
      </c>
      <c r="FF1" s="145" t="s">
        <v>504</v>
      </c>
      <c r="FG1" s="143" t="s">
        <v>505</v>
      </c>
      <c r="FH1" s="143" t="s">
        <v>506</v>
      </c>
      <c r="FI1" s="143" t="s">
        <v>507</v>
      </c>
      <c r="FJ1" s="143" t="s">
        <v>508</v>
      </c>
      <c r="FK1" s="143" t="s">
        <v>509</v>
      </c>
      <c r="FL1" s="143" t="s">
        <v>510</v>
      </c>
      <c r="FM1" s="143" t="s">
        <v>511</v>
      </c>
      <c r="FN1" s="143" t="s">
        <v>512</v>
      </c>
      <c r="FO1" s="143" t="s">
        <v>513</v>
      </c>
      <c r="FP1" s="143" t="s">
        <v>893</v>
      </c>
      <c r="FQ1" s="143" t="s">
        <v>837</v>
      </c>
      <c r="FR1" s="143" t="s">
        <v>761</v>
      </c>
      <c r="FS1" s="143" t="s">
        <v>683</v>
      </c>
      <c r="FT1" s="143" t="s">
        <v>617</v>
      </c>
      <c r="FU1" s="143" t="s">
        <v>892</v>
      </c>
      <c r="FV1" s="143" t="s">
        <v>836</v>
      </c>
      <c r="FW1" s="143" t="s">
        <v>760</v>
      </c>
      <c r="FX1" s="241" t="s">
        <v>759</v>
      </c>
      <c r="FY1" s="143" t="s">
        <v>891</v>
      </c>
      <c r="FZ1" s="143" t="s">
        <v>835</v>
      </c>
      <c r="GA1" s="143" t="s">
        <v>758</v>
      </c>
      <c r="GB1" s="145" t="s">
        <v>684</v>
      </c>
      <c r="GC1" s="145" t="s">
        <v>616</v>
      </c>
      <c r="GD1" s="145" t="s">
        <v>525</v>
      </c>
      <c r="GE1" s="145" t="s">
        <v>514</v>
      </c>
      <c r="GF1" s="145" t="s">
        <v>515</v>
      </c>
      <c r="GG1" s="146" t="s">
        <v>516</v>
      </c>
      <c r="GH1" s="146" t="s">
        <v>517</v>
      </c>
      <c r="GI1" s="143" t="s">
        <v>518</v>
      </c>
      <c r="GJ1" s="143" t="s">
        <v>519</v>
      </c>
      <c r="GK1" s="143" t="s">
        <v>520</v>
      </c>
      <c r="GL1" s="143" t="s">
        <v>521</v>
      </c>
      <c r="GM1" s="143" t="s">
        <v>522</v>
      </c>
      <c r="GN1" s="143" t="s">
        <v>523</v>
      </c>
      <c r="GO1" s="143" t="s">
        <v>524</v>
      </c>
      <c r="GP1" s="147" t="s">
        <v>7</v>
      </c>
      <c r="GQ1" s="147" t="s">
        <v>392</v>
      </c>
      <c r="GR1" s="142" t="s">
        <v>553</v>
      </c>
      <c r="GS1" s="142" t="s">
        <v>8</v>
      </c>
      <c r="GT1" s="142" t="s">
        <v>9</v>
      </c>
      <c r="GU1" s="147" t="s">
        <v>10</v>
      </c>
      <c r="GV1" s="147" t="s">
        <v>11</v>
      </c>
      <c r="GW1" s="147" t="s">
        <v>896</v>
      </c>
      <c r="GX1" s="147" t="s">
        <v>840</v>
      </c>
      <c r="GY1" s="147" t="s">
        <v>765</v>
      </c>
      <c r="GZ1" s="147" t="s">
        <v>685</v>
      </c>
      <c r="HA1" s="147" t="s">
        <v>619</v>
      </c>
      <c r="HB1" s="147" t="s">
        <v>895</v>
      </c>
      <c r="HC1" s="147" t="s">
        <v>839</v>
      </c>
      <c r="HD1" s="147" t="s">
        <v>764</v>
      </c>
      <c r="HE1" s="241" t="s">
        <v>763</v>
      </c>
      <c r="HF1" s="143" t="s">
        <v>894</v>
      </c>
      <c r="HG1" s="143" t="s">
        <v>838</v>
      </c>
      <c r="HH1" s="143" t="s">
        <v>762</v>
      </c>
      <c r="HI1" s="147" t="s">
        <v>686</v>
      </c>
      <c r="HJ1" s="147" t="s">
        <v>618</v>
      </c>
      <c r="HK1" s="147" t="s">
        <v>526</v>
      </c>
      <c r="HL1" s="147" t="s">
        <v>415</v>
      </c>
      <c r="HM1" s="147" t="s">
        <v>12</v>
      </c>
      <c r="HN1" s="145" t="s">
        <v>13</v>
      </c>
      <c r="HO1" s="145" t="s">
        <v>14</v>
      </c>
      <c r="HP1" s="145" t="s">
        <v>15</v>
      </c>
      <c r="HQ1" s="145" t="s">
        <v>16</v>
      </c>
      <c r="HR1" s="145" t="s">
        <v>17</v>
      </c>
      <c r="HS1" s="145" t="s">
        <v>18</v>
      </c>
      <c r="HT1" s="145" t="s">
        <v>19</v>
      </c>
      <c r="HU1" s="145" t="s">
        <v>20</v>
      </c>
      <c r="HV1" s="145" t="s">
        <v>899</v>
      </c>
      <c r="HW1" s="145" t="s">
        <v>843</v>
      </c>
      <c r="HX1" s="145" t="s">
        <v>769</v>
      </c>
      <c r="HY1" s="145" t="s">
        <v>688</v>
      </c>
      <c r="HZ1" s="145" t="s">
        <v>621</v>
      </c>
      <c r="IA1" s="145" t="s">
        <v>898</v>
      </c>
      <c r="IB1" s="145" t="s">
        <v>842</v>
      </c>
      <c r="IC1" s="145" t="s">
        <v>768</v>
      </c>
      <c r="ID1" s="241" t="s">
        <v>767</v>
      </c>
      <c r="IE1" s="143" t="s">
        <v>897</v>
      </c>
      <c r="IF1" s="143" t="s">
        <v>841</v>
      </c>
      <c r="IG1" s="143" t="s">
        <v>766</v>
      </c>
      <c r="IH1" s="145" t="s">
        <v>687</v>
      </c>
      <c r="II1" s="145" t="s">
        <v>620</v>
      </c>
      <c r="IJ1" s="145" t="s">
        <v>527</v>
      </c>
      <c r="IK1" s="145" t="s">
        <v>416</v>
      </c>
      <c r="IL1" s="145" t="s">
        <v>21</v>
      </c>
      <c r="IM1" s="145" t="s">
        <v>22</v>
      </c>
      <c r="IN1" s="145" t="s">
        <v>23</v>
      </c>
      <c r="IO1" s="145" t="s">
        <v>24</v>
      </c>
      <c r="IP1" s="145" t="s">
        <v>25</v>
      </c>
      <c r="IQ1" s="145" t="s">
        <v>26</v>
      </c>
      <c r="IR1" s="145" t="s">
        <v>27</v>
      </c>
      <c r="IS1" s="145" t="s">
        <v>28</v>
      </c>
      <c r="IT1" s="145" t="s">
        <v>29</v>
      </c>
      <c r="IU1" s="145" t="s">
        <v>902</v>
      </c>
      <c r="IV1" s="145" t="s">
        <v>844</v>
      </c>
      <c r="IW1" s="145" t="s">
        <v>773</v>
      </c>
      <c r="IX1" s="145" t="s">
        <v>690</v>
      </c>
      <c r="IY1" s="145" t="s">
        <v>629</v>
      </c>
      <c r="IZ1" s="145" t="s">
        <v>901</v>
      </c>
      <c r="JA1" s="145" t="s">
        <v>845</v>
      </c>
      <c r="JB1" s="145" t="s">
        <v>772</v>
      </c>
      <c r="JC1" s="241" t="s">
        <v>771</v>
      </c>
      <c r="JD1" s="143" t="s">
        <v>900</v>
      </c>
      <c r="JE1" s="143" t="s">
        <v>846</v>
      </c>
      <c r="JF1" s="143" t="s">
        <v>770</v>
      </c>
      <c r="JG1" s="145" t="s">
        <v>689</v>
      </c>
      <c r="JH1" s="145" t="s">
        <v>628</v>
      </c>
      <c r="JI1" s="145" t="s">
        <v>528</v>
      </c>
      <c r="JJ1" s="145" t="s">
        <v>417</v>
      </c>
      <c r="JK1" s="145" t="s">
        <v>30</v>
      </c>
      <c r="JL1" s="145" t="s">
        <v>31</v>
      </c>
      <c r="JM1" s="145" t="s">
        <v>32</v>
      </c>
      <c r="JN1" s="145" t="s">
        <v>33</v>
      </c>
      <c r="JO1" s="145" t="s">
        <v>34</v>
      </c>
      <c r="JP1" s="145" t="s">
        <v>35</v>
      </c>
      <c r="JQ1" s="145" t="s">
        <v>36</v>
      </c>
      <c r="JR1" s="145" t="s">
        <v>37</v>
      </c>
      <c r="JS1" s="145" t="s">
        <v>38</v>
      </c>
      <c r="JT1" s="145" t="s">
        <v>39</v>
      </c>
      <c r="JU1" s="145" t="s">
        <v>905</v>
      </c>
      <c r="JV1" s="145" t="s">
        <v>849</v>
      </c>
      <c r="JW1" s="145" t="s">
        <v>774</v>
      </c>
      <c r="JX1" s="145" t="s">
        <v>692</v>
      </c>
      <c r="JY1" s="145" t="s">
        <v>623</v>
      </c>
      <c r="JZ1" s="145" t="s">
        <v>904</v>
      </c>
      <c r="KA1" s="145" t="s">
        <v>848</v>
      </c>
      <c r="KB1" s="145" t="s">
        <v>776</v>
      </c>
      <c r="KC1" s="241" t="s">
        <v>775</v>
      </c>
      <c r="KD1" s="143" t="s">
        <v>903</v>
      </c>
      <c r="KE1" s="143" t="s">
        <v>847</v>
      </c>
      <c r="KF1" s="143" t="s">
        <v>777</v>
      </c>
      <c r="KG1" s="145" t="s">
        <v>691</v>
      </c>
      <c r="KH1" s="145" t="s">
        <v>622</v>
      </c>
      <c r="KI1" s="145" t="s">
        <v>529</v>
      </c>
      <c r="KJ1" s="145" t="s">
        <v>418</v>
      </c>
      <c r="KK1" s="145" t="s">
        <v>40</v>
      </c>
      <c r="KL1" s="145" t="s">
        <v>41</v>
      </c>
      <c r="KM1" s="145" t="s">
        <v>42</v>
      </c>
      <c r="KN1" s="145" t="s">
        <v>43</v>
      </c>
      <c r="KO1" s="145" t="s">
        <v>44</v>
      </c>
      <c r="KP1" s="145" t="s">
        <v>45</v>
      </c>
      <c r="KQ1" s="145" t="s">
        <v>46</v>
      </c>
      <c r="KR1" s="145" t="s">
        <v>47</v>
      </c>
      <c r="KS1" s="145" t="s">
        <v>48</v>
      </c>
      <c r="KT1" s="145" t="s">
        <v>49</v>
      </c>
      <c r="KU1" s="145" t="s">
        <v>908</v>
      </c>
      <c r="KV1" s="145" t="s">
        <v>850</v>
      </c>
      <c r="KW1" s="145" t="s">
        <v>781</v>
      </c>
      <c r="KX1" s="145" t="s">
        <v>695</v>
      </c>
      <c r="KY1" s="145" t="s">
        <v>625</v>
      </c>
      <c r="KZ1" s="145" t="s">
        <v>907</v>
      </c>
      <c r="LA1" s="145" t="s">
        <v>851</v>
      </c>
      <c r="LB1" s="145" t="s">
        <v>780</v>
      </c>
      <c r="LC1" s="241" t="s">
        <v>779</v>
      </c>
      <c r="LD1" s="143" t="s">
        <v>906</v>
      </c>
      <c r="LE1" s="143" t="s">
        <v>852</v>
      </c>
      <c r="LF1" s="143" t="s">
        <v>778</v>
      </c>
      <c r="LG1" s="145" t="s">
        <v>694</v>
      </c>
      <c r="LH1" s="145" t="s">
        <v>624</v>
      </c>
      <c r="LI1" s="145" t="s">
        <v>530</v>
      </c>
      <c r="LJ1" s="145" t="s">
        <v>419</v>
      </c>
      <c r="LK1" s="145" t="s">
        <v>50</v>
      </c>
      <c r="LL1" s="147" t="s">
        <v>51</v>
      </c>
      <c r="LM1" s="147" t="s">
        <v>52</v>
      </c>
      <c r="LN1" s="147" t="s">
        <v>53</v>
      </c>
      <c r="LO1" s="147" t="s">
        <v>54</v>
      </c>
      <c r="LP1" s="147" t="s">
        <v>55</v>
      </c>
      <c r="LQ1" s="147" t="s">
        <v>56</v>
      </c>
      <c r="LR1" s="147" t="s">
        <v>57</v>
      </c>
      <c r="LS1" s="147" t="s">
        <v>58</v>
      </c>
      <c r="LT1" s="147" t="s">
        <v>59</v>
      </c>
      <c r="LU1" s="147" t="s">
        <v>914</v>
      </c>
      <c r="LV1" s="147" t="s">
        <v>854</v>
      </c>
      <c r="LW1" s="147" t="s">
        <v>782</v>
      </c>
      <c r="LX1" s="147" t="s">
        <v>697</v>
      </c>
      <c r="LY1" s="147" t="s">
        <v>627</v>
      </c>
      <c r="LZ1" s="147" t="s">
        <v>913</v>
      </c>
      <c r="MA1" s="147" t="s">
        <v>912</v>
      </c>
      <c r="MB1" s="147" t="s">
        <v>911</v>
      </c>
      <c r="MC1" s="241" t="s">
        <v>910</v>
      </c>
      <c r="MD1" s="143" t="s">
        <v>909</v>
      </c>
      <c r="ME1" s="143" t="s">
        <v>853</v>
      </c>
      <c r="MF1" s="143" t="s">
        <v>783</v>
      </c>
      <c r="MG1" s="147" t="s">
        <v>696</v>
      </c>
      <c r="MH1" s="147" t="s">
        <v>626</v>
      </c>
      <c r="MI1" s="147" t="s">
        <v>531</v>
      </c>
      <c r="MJ1" s="147" t="s">
        <v>420</v>
      </c>
      <c r="MK1" s="147" t="s">
        <v>60</v>
      </c>
      <c r="ML1" s="147" t="s">
        <v>61</v>
      </c>
      <c r="MM1" s="147" t="s">
        <v>62</v>
      </c>
      <c r="MN1" s="147" t="s">
        <v>63</v>
      </c>
      <c r="MO1" s="147" t="s">
        <v>64</v>
      </c>
      <c r="MP1" s="147" t="s">
        <v>65</v>
      </c>
      <c r="MQ1" s="147" t="s">
        <v>66</v>
      </c>
      <c r="MR1" s="147" t="s">
        <v>67</v>
      </c>
      <c r="MS1" s="147" t="s">
        <v>68</v>
      </c>
      <c r="MT1" s="147" t="s">
        <v>69</v>
      </c>
    </row>
    <row r="2" spans="1:358" ht="18" customHeight="1" x14ac:dyDescent="0.25">
      <c r="A2" s="330" t="s">
        <v>79</v>
      </c>
      <c r="B2" s="273">
        <v>86649411</v>
      </c>
      <c r="C2" s="5" t="s">
        <v>80</v>
      </c>
      <c r="D2" s="5"/>
      <c r="E2" s="5">
        <v>256100</v>
      </c>
      <c r="F2" s="203">
        <v>45752</v>
      </c>
      <c r="G2" s="148" t="s">
        <v>74</v>
      </c>
      <c r="H2" s="148" t="s">
        <v>74</v>
      </c>
      <c r="I2" s="148" t="s">
        <v>74</v>
      </c>
      <c r="J2" s="148" t="s">
        <v>74</v>
      </c>
      <c r="K2" s="148" t="s">
        <v>74</v>
      </c>
      <c r="L2" s="148" t="s">
        <v>74</v>
      </c>
      <c r="M2" s="148" t="s">
        <v>74</v>
      </c>
      <c r="N2" s="148" t="s">
        <v>74</v>
      </c>
      <c r="O2" s="357" t="s">
        <v>74</v>
      </c>
      <c r="P2" s="150" t="e">
        <f>Y2/Tabel1[[#This Row],[2023 - Omsætning]]-1</f>
        <v>#DIV/0!</v>
      </c>
      <c r="Q2" s="150" t="e">
        <f>Z2/Tabel1[[#This Row],[2022 - Omsætning]]-1</f>
        <v>#DIV/0!</v>
      </c>
      <c r="R2" s="150" t="e">
        <f>AA2/Tabel1[[#This Row],[2021 - Omsætning]]-1</f>
        <v>#DIV/0!</v>
      </c>
      <c r="S2" s="150" t="e">
        <f>AB2/Tabel1[[#This Row],[2020 - Omsætning]]-1</f>
        <v>#DIV/0!</v>
      </c>
      <c r="T2" s="150" t="e">
        <f>AC2/Tabel1[[#This Row],[2019 - Omsætning]]-1</f>
        <v>#DIV/0!</v>
      </c>
      <c r="U2" s="242">
        <f t="shared" ref="U2:U33" si="0">Y2-Z2</f>
        <v>0</v>
      </c>
      <c r="V2" s="242">
        <f t="shared" ref="V2:V33" si="1">Z2-AA2</f>
        <v>0</v>
      </c>
      <c r="W2" s="242">
        <f t="shared" ref="W2:W33" si="2">AA2-AB2</f>
        <v>0</v>
      </c>
      <c r="X2" s="242">
        <f t="shared" ref="X2:X33" si="3">AB2-AC2</f>
        <v>0</v>
      </c>
      <c r="Y2" s="151"/>
      <c r="Z2" s="151"/>
      <c r="AA2" s="151"/>
      <c r="AB2" s="151"/>
      <c r="AC2" s="361"/>
      <c r="AD2" s="151"/>
      <c r="AE2" s="151"/>
      <c r="AF2" s="151"/>
      <c r="AG2" s="361"/>
      <c r="AH2" s="361"/>
      <c r="AI2" s="361"/>
      <c r="AJ2" s="361"/>
      <c r="AK2" s="361"/>
      <c r="AL2" s="361"/>
      <c r="AM2" s="361"/>
      <c r="AN2" s="361"/>
      <c r="AO2" s="361"/>
      <c r="AP2" s="150">
        <f t="shared" ref="AP2:AP65" si="4">(AY2-AZ2)/ABS(AZ2)</f>
        <v>-4.5184945540817478E-2</v>
      </c>
      <c r="AQ2" s="150">
        <f t="shared" ref="AQ2:AQ65" si="5">(AZ2-BA2)/ABS(BA2)</f>
        <v>-0.11033291758610768</v>
      </c>
      <c r="AR2" s="150">
        <f t="shared" ref="AR2:AR65" si="6">(BA2-BB2)/ABS(BB2)</f>
        <v>0.47425742574257418</v>
      </c>
      <c r="AS2" s="150">
        <f t="shared" ref="AS2:AS65" si="7">(BB2-BC2)/ABS(BC2)</f>
        <v>-7.6058546785154182E-2</v>
      </c>
      <c r="AT2" s="150">
        <f t="shared" ref="AT2:AT65" si="8">(BC2-BD2)/ABS(BD2)</f>
        <v>0.26667770236715771</v>
      </c>
      <c r="AU2" s="242">
        <f t="shared" ref="AU2:AU33" si="9">AY2-AZ2</f>
        <v>-0.41900000000000048</v>
      </c>
      <c r="AV2" s="242">
        <f t="shared" ref="AV2:AV33" si="10">AZ2-BA2</f>
        <v>-1.1500000000000004</v>
      </c>
      <c r="AW2" s="242">
        <f t="shared" ref="AW2:AW33" si="11">BA2-BB2</f>
        <v>3.3529999999999998</v>
      </c>
      <c r="AX2" s="242">
        <f t="shared" ref="AX2:AX33" si="12">BB2-BC2</f>
        <v>-0.58199999999999985</v>
      </c>
      <c r="AY2" s="119">
        <v>8.8539999999999992</v>
      </c>
      <c r="AZ2" s="119">
        <v>9.2729999999999997</v>
      </c>
      <c r="BA2" s="119">
        <v>10.423</v>
      </c>
      <c r="BB2" s="119">
        <v>7.07</v>
      </c>
      <c r="BC2" s="119">
        <v>7.6520000000000001</v>
      </c>
      <c r="BD2" s="119">
        <v>6.0410000000000004</v>
      </c>
      <c r="BE2" s="119">
        <v>5.7750000000000004</v>
      </c>
      <c r="BF2" s="119">
        <v>10.587</v>
      </c>
      <c r="BG2" s="362">
        <v>6.3258619999999999</v>
      </c>
      <c r="BH2" s="362">
        <v>6.7134429999999998</v>
      </c>
      <c r="BI2" s="362">
        <v>6.3166900000000004</v>
      </c>
      <c r="BJ2" s="362">
        <v>5.7406449999999998</v>
      </c>
      <c r="BK2" s="362">
        <v>5.706143</v>
      </c>
      <c r="BL2" s="362">
        <v>4.867</v>
      </c>
      <c r="BM2" s="362">
        <v>2.58</v>
      </c>
      <c r="BN2" s="362">
        <v>3.1259999999999999</v>
      </c>
      <c r="BO2" s="362">
        <v>4.5919999999999996</v>
      </c>
      <c r="BP2" s="152">
        <f t="shared" ref="BP2:BP65" si="13">(BY2-BZ2)/ABS(BZ2)</f>
        <v>-0.53568627450980388</v>
      </c>
      <c r="BQ2" s="152">
        <f t="shared" ref="BQ2:BQ65" si="14">(BZ2-CA2)/ABS(CA2)</f>
        <v>-0.27453769559032726</v>
      </c>
      <c r="BR2" s="152">
        <f t="shared" ref="BR2:BR65" si="15">(CA2-CB2)/ABS(CB2)</f>
        <v>1.5826598089639969</v>
      </c>
      <c r="BS2" s="152">
        <f t="shared" ref="BS2:BS65" si="16">(CB2-CC2)/ABS(CC2)</f>
        <v>-0.46939571150097464</v>
      </c>
      <c r="BT2" s="152">
        <f t="shared" ref="BT2:BT65" si="17">(CC2-CD2)/ABS(CD2)</f>
        <v>0.74371176070700196</v>
      </c>
      <c r="BU2" s="242">
        <f t="shared" ref="BU2:BU33" si="18">BY2-BZ2</f>
        <v>-1.3659999999999999</v>
      </c>
      <c r="BV2" s="242">
        <f t="shared" ref="BV2:BV33" si="19">BZ2-CA2</f>
        <v>-0.9650000000000003</v>
      </c>
      <c r="BW2" s="242">
        <f t="shared" ref="BW2:BW33" si="20">CA2-CB2</f>
        <v>2.1539999999999999</v>
      </c>
      <c r="BX2" s="242">
        <f t="shared" ref="BX2:BX33" si="21">CB2-CC2</f>
        <v>-1.204</v>
      </c>
      <c r="BY2" s="119">
        <v>1.1839999999999999</v>
      </c>
      <c r="BZ2" s="119">
        <v>2.5499999999999998</v>
      </c>
      <c r="CA2" s="119">
        <v>3.5150000000000001</v>
      </c>
      <c r="CB2" s="119">
        <v>1.361</v>
      </c>
      <c r="CC2" s="119">
        <v>2.5649999999999999</v>
      </c>
      <c r="CD2" s="119">
        <v>1.4710000000000001</v>
      </c>
      <c r="CE2" s="119">
        <v>0.91900000000000004</v>
      </c>
      <c r="CF2" s="119">
        <v>5.2519999999999998</v>
      </c>
      <c r="CG2" s="362">
        <v>1.128295</v>
      </c>
      <c r="CH2" s="362">
        <v>1.677807</v>
      </c>
      <c r="CI2" s="362">
        <v>2.016648</v>
      </c>
      <c r="CJ2" s="362">
        <v>1.518383</v>
      </c>
      <c r="CK2" s="362">
        <v>2.271137</v>
      </c>
      <c r="CL2" s="362">
        <v>2.2189999999999999</v>
      </c>
      <c r="CM2" s="362">
        <v>5.3999999999999999E-2</v>
      </c>
      <c r="CN2" s="362">
        <v>0.16900000000000001</v>
      </c>
      <c r="CO2" s="362">
        <v>1.202</v>
      </c>
      <c r="CP2" s="152">
        <f t="shared" ref="CP2:CP65" si="22">(CY2-CZ2)/ABS(CZ2)</f>
        <v>-0.89959432048681542</v>
      </c>
      <c r="CQ2" s="152">
        <f t="shared" ref="CQ2:CQ65" si="23">(CZ2-DA2)/ABS(DA2)</f>
        <v>-0.37831021437578816</v>
      </c>
      <c r="CR2" s="152">
        <f t="shared" ref="CR2:CR65" si="24">(DA2-DB2)/ABS(DB2)</f>
        <v>2.0267175572519083</v>
      </c>
      <c r="CS2" s="152">
        <f t="shared" ref="CS2:CS65" si="25">(DB2-DC2)/ABS(DC2)</f>
        <v>-0.58478605388272586</v>
      </c>
      <c r="CT2" s="152">
        <f t="shared" ref="CT2:CT65" si="26">(DC2-DD2)/ABS(DD2)</f>
        <v>0.76256983240223475</v>
      </c>
      <c r="CU2" s="242">
        <f t="shared" ref="CU2:CU33" si="27">CY2-CZ2</f>
        <v>-1.774</v>
      </c>
      <c r="CV2" s="242">
        <f t="shared" ref="CV2:CV33" si="28">CZ2-DA2</f>
        <v>-1.2000000000000002</v>
      </c>
      <c r="CW2" s="242">
        <f t="shared" ref="CW2:CW33" si="29">DA2-DB2</f>
        <v>2.1240000000000001</v>
      </c>
      <c r="CX2" s="242">
        <f t="shared" ref="CX2:CX33" si="30">DB2-DC2</f>
        <v>-1.476</v>
      </c>
      <c r="CY2" s="119">
        <v>0.19800000000000001</v>
      </c>
      <c r="CZ2" s="119">
        <v>1.972</v>
      </c>
      <c r="DA2" s="119">
        <v>3.1720000000000002</v>
      </c>
      <c r="DB2" s="119">
        <v>1.048</v>
      </c>
      <c r="DC2" s="119">
        <v>2.524</v>
      </c>
      <c r="DD2" s="119">
        <v>1.4319999999999999</v>
      </c>
      <c r="DE2" s="119">
        <v>0.879</v>
      </c>
      <c r="DF2" s="119">
        <v>5.2990000000000004</v>
      </c>
      <c r="DG2" s="362">
        <v>1.0346630000000001</v>
      </c>
      <c r="DH2" s="362">
        <v>1.5467470000000001</v>
      </c>
      <c r="DI2" s="362">
        <v>1.800222</v>
      </c>
      <c r="DJ2" s="362">
        <v>1.1798770000000001</v>
      </c>
      <c r="DK2" s="362">
        <v>1.8574310000000001</v>
      </c>
      <c r="DL2" s="362">
        <v>1.714</v>
      </c>
      <c r="DM2" s="362">
        <v>-0.48499999999999999</v>
      </c>
      <c r="DN2" s="362">
        <v>-0.42899999999999999</v>
      </c>
      <c r="DO2" s="362">
        <v>0.53800000000000003</v>
      </c>
      <c r="DP2" s="152">
        <f t="shared" ref="DP2:DP65" si="31">(DY2-DZ2)/ABS(DZ2)</f>
        <v>-5.0850637978483791E-2</v>
      </c>
      <c r="DQ2" s="152">
        <f t="shared" ref="DQ2:DQ65" si="32">(DZ2-EA2)/ABS(EA2)</f>
        <v>0.1101235939452854</v>
      </c>
      <c r="DR2" s="152">
        <f t="shared" ref="DR2:DR65" si="33">(EA2-EB2)/ABS(EB2)</f>
        <v>0.21290213912750536</v>
      </c>
      <c r="DS2" s="152">
        <f t="shared" ref="DS2:DS65" si="34">(EB2-EC2)/ABS(EC2)</f>
        <v>6.5601723054832611E-2</v>
      </c>
      <c r="DT2" s="152">
        <f t="shared" ref="DT2:DT65" si="35">(EC2-ED2)/ABS(ED2)</f>
        <v>0.172330352446081</v>
      </c>
      <c r="DU2" s="242">
        <f t="shared" ref="DU2:DU33" si="36">DY2-DZ2</f>
        <v>-0.81299999999999883</v>
      </c>
      <c r="DV2" s="242">
        <f t="shared" ref="DV2:DV33" si="37">DZ2-EA2</f>
        <v>1.5860000000000003</v>
      </c>
      <c r="DW2" s="242">
        <f t="shared" ref="DW2:DW33" si="38">EA2-EB2</f>
        <v>2.5279999999999987</v>
      </c>
      <c r="DX2" s="242">
        <f t="shared" ref="DX2:DX33" si="39">EB2-EC2</f>
        <v>0.73099999999999987</v>
      </c>
      <c r="DY2" s="119">
        <v>15.175000000000001</v>
      </c>
      <c r="DZ2" s="119">
        <v>15.988</v>
      </c>
      <c r="EA2" s="119">
        <v>14.401999999999999</v>
      </c>
      <c r="EB2" s="119">
        <v>11.874000000000001</v>
      </c>
      <c r="EC2" s="119">
        <v>11.143000000000001</v>
      </c>
      <c r="ED2" s="119">
        <v>9.5050000000000008</v>
      </c>
      <c r="EE2" s="119">
        <v>9.08</v>
      </c>
      <c r="EF2" s="119">
        <v>10.398999999999999</v>
      </c>
      <c r="EG2" s="362">
        <v>6.4723670000000002</v>
      </c>
      <c r="EH2" s="362">
        <v>5.8724809999999996</v>
      </c>
      <c r="EI2" s="362">
        <v>4.9038789999999999</v>
      </c>
      <c r="EJ2" s="362">
        <v>4.1521309999999998</v>
      </c>
      <c r="EK2" s="362">
        <v>3.8322430000000001</v>
      </c>
      <c r="EL2" s="362">
        <v>3.6589999999999998</v>
      </c>
      <c r="EM2" s="362">
        <v>2.3860000000000001</v>
      </c>
      <c r="EN2" s="362">
        <v>2.7629999999999999</v>
      </c>
      <c r="EO2" s="362">
        <v>3.0939999999999999</v>
      </c>
      <c r="EP2" s="153">
        <f t="shared" ref="EP2:EP65" si="40">(EY2-EZ2)/ABS(EZ2)</f>
        <v>0.12415219587281733</v>
      </c>
      <c r="EQ2" s="153">
        <f t="shared" ref="EQ2:EQ65" si="41">(EZ2-FA2)/ABS(FA2)</f>
        <v>-2.6185122728124299E-2</v>
      </c>
      <c r="ER2" s="153">
        <f t="shared" ref="ER2:ER65" si="42">(FA2-FB2)/ABS(FB2)</f>
        <v>0.23259909350731817</v>
      </c>
      <c r="ES2" s="153">
        <f t="shared" ref="ES2:ES65" si="43">(FB2-FC2)/ABS(FC2)</f>
        <v>0.72952865987617366</v>
      </c>
      <c r="ET2" s="153">
        <f t="shared" ref="ET2:ET65" si="44">(FC2-FD2)/ABS(FD2)</f>
        <v>0.13075880758807581</v>
      </c>
      <c r="EU2" s="242">
        <f t="shared" ref="EU2:EU33" si="45">EY2-EZ2</f>
        <v>5.161999999999999</v>
      </c>
      <c r="EV2" s="242">
        <f t="shared" ref="EV2:EV33" si="46">EZ2-FA2</f>
        <v>-1.117999999999995</v>
      </c>
      <c r="EW2" s="242">
        <f t="shared" ref="EW2:EW33" si="47">FA2-FB2</f>
        <v>8.0569999999999951</v>
      </c>
      <c r="EX2" s="242">
        <f t="shared" ref="EX2:EX33" si="48">FB2-FC2</f>
        <v>14.611000000000004</v>
      </c>
      <c r="EY2" s="119">
        <v>46.74</v>
      </c>
      <c r="EZ2" s="119">
        <v>41.578000000000003</v>
      </c>
      <c r="FA2" s="119">
        <v>42.695999999999998</v>
      </c>
      <c r="FB2" s="119">
        <v>34.639000000000003</v>
      </c>
      <c r="FC2" s="119">
        <v>20.027999999999999</v>
      </c>
      <c r="FD2" s="119">
        <v>17.712</v>
      </c>
      <c r="FE2" s="119">
        <v>16.923999999999999</v>
      </c>
      <c r="FF2" s="119">
        <v>20.315000000000001</v>
      </c>
      <c r="FG2" s="362">
        <v>15.358692</v>
      </c>
      <c r="FH2" s="362">
        <v>16.510507</v>
      </c>
      <c r="FI2" s="362">
        <v>16.671651000000001</v>
      </c>
      <c r="FJ2" s="362">
        <v>15.582250999999999</v>
      </c>
      <c r="FK2" s="362">
        <v>15.701040000000001</v>
      </c>
      <c r="FL2" s="362">
        <v>17.145</v>
      </c>
      <c r="FM2" s="362">
        <v>16.649000000000001</v>
      </c>
      <c r="FN2" s="362">
        <v>17.239999999999998</v>
      </c>
      <c r="FO2" s="362">
        <v>18.783999999999999</v>
      </c>
      <c r="FP2" s="153">
        <f t="shared" ref="FP2:FP65" si="49">(FY2-FZ2)/ABS(FZ2)</f>
        <v>-6.0606060606060608E-2</v>
      </c>
      <c r="FQ2" s="153">
        <f t="shared" ref="FQ2:FQ65" si="50">(FZ2-GA2)/ABS(GA2)</f>
        <v>3.125E-2</v>
      </c>
      <c r="FR2" s="153">
        <f t="shared" ref="FR2:FR65" si="51">(GA2-GB2)/ABS(GB2)</f>
        <v>0.18518518518518517</v>
      </c>
      <c r="FS2" s="153">
        <f t="shared" ref="FS2:FS65" si="52">(GB2-GC2)/ABS(GC2)</f>
        <v>0.17391304347826086</v>
      </c>
      <c r="FT2" s="153">
        <f t="shared" ref="FT2:FT65" si="53">(GC2-GD2)/ABS(GD2)</f>
        <v>0</v>
      </c>
      <c r="FU2" s="242">
        <f t="shared" ref="FU2:FU33" si="54">FY2-FZ2</f>
        <v>-2</v>
      </c>
      <c r="FV2" s="242">
        <f t="shared" ref="FV2:FV33" si="55">FZ2-GA2</f>
        <v>1</v>
      </c>
      <c r="FW2" s="242">
        <f t="shared" ref="FW2:FW33" si="56">GA2-GB2</f>
        <v>5</v>
      </c>
      <c r="FX2" s="242">
        <f t="shared" ref="FX2:FX33" si="57">GB2-GC2</f>
        <v>4</v>
      </c>
      <c r="FY2" s="154">
        <v>31</v>
      </c>
      <c r="FZ2" s="154">
        <v>33</v>
      </c>
      <c r="GA2" s="154">
        <v>32</v>
      </c>
      <c r="GB2" s="154">
        <v>27</v>
      </c>
      <c r="GC2" s="154">
        <v>23</v>
      </c>
      <c r="GD2" s="154">
        <v>23</v>
      </c>
      <c r="GE2" s="154">
        <v>22</v>
      </c>
      <c r="GF2" s="154">
        <v>27</v>
      </c>
      <c r="GG2" s="359">
        <v>27</v>
      </c>
      <c r="GH2" s="359"/>
      <c r="GI2" s="359"/>
      <c r="GJ2" s="359">
        <v>35</v>
      </c>
      <c r="GK2" s="359"/>
      <c r="GL2" s="359">
        <v>20</v>
      </c>
      <c r="GM2" s="359">
        <v>18</v>
      </c>
      <c r="GN2" s="359">
        <v>21</v>
      </c>
      <c r="GO2" s="359">
        <v>24</v>
      </c>
      <c r="GP2" s="5"/>
      <c r="GQ2" s="5" t="s">
        <v>389</v>
      </c>
      <c r="GR2" s="5">
        <v>7700</v>
      </c>
      <c r="GS2" s="5" t="s">
        <v>81</v>
      </c>
      <c r="GT2" s="157" t="s">
        <v>82</v>
      </c>
      <c r="GU2" s="16"/>
      <c r="GW2" s="158">
        <f t="shared" ref="GW2:GW65" si="58">(HF2-HG2)/ABS(HG2)</f>
        <v>-0.90208488911832374</v>
      </c>
      <c r="GX2" s="158">
        <f t="shared" ref="GX2:GX65" si="59">(HG2-HH2)/ABS(HH2)</f>
        <v>-0.46247052296604835</v>
      </c>
      <c r="GY2" s="158">
        <f t="shared" ref="GY2:GY65" si="60">(HH2-HI2)/ABS(HI2)</f>
        <v>1.6513151931521992</v>
      </c>
      <c r="GZ2" s="158">
        <f t="shared" ref="GZ2:GZ65" si="61">(HI2-HJ2)/ABS(HJ2)</f>
        <v>-0.62752150326152512</v>
      </c>
      <c r="HA2" s="158">
        <f t="shared" ref="HA2:HA65" si="62">(HJ2-HK2)/ABS(HK2)</f>
        <v>0.5864665020919958</v>
      </c>
      <c r="HB2" s="263">
        <f t="shared" ref="HB2:HB42" si="63">HF2-HG2</f>
        <v>-0.11707215540252283</v>
      </c>
      <c r="HC2" s="263">
        <f t="shared" ref="HC2:HC42" si="64">HG2-HH2</f>
        <v>-0.11165752008283647</v>
      </c>
      <c r="HD2" s="263">
        <f t="shared" ref="HD2:HD42" si="65">HH2-HI2</f>
        <v>0.15037392557010076</v>
      </c>
      <c r="HE2" s="263">
        <f t="shared" ref="HE2:HE42" si="66">HI2-HJ2</f>
        <v>-0.15341575689965992</v>
      </c>
      <c r="HF2" s="153">
        <f t="shared" ref="HF2:HF65" si="67">IFERROR(CY2/MAX(AVERAGE(DY2:DZ2),0),"Negativ EK")</f>
        <v>1.2707377338510413E-2</v>
      </c>
      <c r="HG2" s="153">
        <f t="shared" ref="HG2:HG65" si="68">IFERROR(CZ2/MAX(AVERAGE(DZ2:EA2),0),"Negativ EK")</f>
        <v>0.12977953274103324</v>
      </c>
      <c r="HH2" s="153">
        <f t="shared" ref="HH2:HH65" si="69">IFERROR(DA2/MAX(AVERAGE(EA2:EB2),0),"Negativ EK")</f>
        <v>0.24143705282386971</v>
      </c>
      <c r="HI2" s="153">
        <f t="shared" ref="HI2:HI65" si="70">IFERROR(DB2/MAX(AVERAGE(EB2:EC2),0),"Negativ EK")</f>
        <v>9.1063127253768944E-2</v>
      </c>
      <c r="HJ2" s="153">
        <f t="shared" ref="HJ2:HJ65" si="71">IFERROR(DC2/MAX(AVERAGE(EC2:ED2),0),"Negativ EK")</f>
        <v>0.24447888415342886</v>
      </c>
      <c r="HK2" s="153">
        <f t="shared" ref="HK2:HK65" si="72">IFERROR(DD2/MAX(AVERAGE(ED2:EE2),0),"Negativ EK")</f>
        <v>0.15410277105192358</v>
      </c>
      <c r="HL2" s="153">
        <f t="shared" ref="HL2:HL65" si="73">IFERROR(DE2/MAX(AVERAGE(EE2:EF2),0),"Negativ EK")</f>
        <v>9.0251039581087322E-2</v>
      </c>
      <c r="HM2" s="153">
        <f t="shared" ref="HM2:HM65" si="74">IFERROR(DF2/MAX(AVERAGE(EF2:EG2),0),"Negativ EK")</f>
        <v>0.6281648665457874</v>
      </c>
      <c r="HN2" s="153">
        <f t="shared" ref="HN2:HN65" si="75">IFERROR(DG2/MAX(AVERAGE(EG2:EH2),0),"Negativ EK")</f>
        <v>0.16762668928770938</v>
      </c>
      <c r="HO2" s="153">
        <f t="shared" ref="HO2:HO65" si="76">IFERROR(DH2/MAX(AVERAGE(EH2:EI2),0),"Negativ EK")</f>
        <v>0.28706297859388513</v>
      </c>
      <c r="HP2" s="153">
        <f t="shared" ref="HP2:HP65" si="77">IFERROR(DI2/MAX(AVERAGE(EI2:EJ2),0),"Negativ EK")</f>
        <v>0.39757509101690475</v>
      </c>
      <c r="HQ2" s="153">
        <f t="shared" ref="HQ2:HQ65" si="78">IFERROR(DJ2/MAX(AVERAGE(EJ2:EK2),0),"Negativ EK")</f>
        <v>0.29554652625240252</v>
      </c>
      <c r="HR2" s="153">
        <f t="shared" ref="HR2:HR65" si="79">IFERROR(DK2/MAX(AVERAGE(EK2:EL2),0),"Negativ EK")</f>
        <v>0.49589393909662255</v>
      </c>
      <c r="HS2" s="153">
        <f t="shared" ref="HS2:HS65" si="80">IFERROR(DL2/MAX(AVERAGE(EL2:EM2),0),"Negativ EK")</f>
        <v>0.56708023159636067</v>
      </c>
      <c r="HT2" s="153">
        <f t="shared" ref="HT2:HT65" si="81">IFERROR(DM2/MAX(AVERAGE(EM2:EN2),0),"Negativ EK")</f>
        <v>-0.18838609438725964</v>
      </c>
      <c r="HU2" s="153">
        <f t="shared" ref="HU2:HU65" si="82">IFERROR(DN2/MAX(AVERAGE(EN2:EO2),0),"Negativ EK")</f>
        <v>-0.14649137783848387</v>
      </c>
      <c r="HV2" s="150">
        <f t="shared" ref="HV2:HV65" si="83">(IE2-IF2)/ABS(IF2)</f>
        <v>-0.55694677300255013</v>
      </c>
      <c r="HW2" s="150">
        <f t="shared" ref="HW2:HW65" si="84">(IF2-IG2)/ABS(IG2)</f>
        <v>-0.33427121874454702</v>
      </c>
      <c r="HX2" s="150">
        <f t="shared" ref="HX2:HX65" si="85">(IG2-IH2)/ABS(IH2)</f>
        <v>0.82564509958795929</v>
      </c>
      <c r="HY2" s="150">
        <f t="shared" ref="HY2:HY65" si="86">(IH2-II2)/ABS(II2)</f>
        <v>-0.63369115100603268</v>
      </c>
      <c r="HZ2" s="150">
        <f t="shared" ref="HZ2:HZ65" si="87">(II2-IJ2)/ABS(IJ2)</f>
        <v>0.60029678176597012</v>
      </c>
      <c r="IA2" s="263">
        <f t="shared" ref="IA2:IA42" si="88">IE2-IF2</f>
        <v>-3.3704684034376028E-2</v>
      </c>
      <c r="IB2" s="263">
        <f t="shared" ref="IB2:IB42" si="89">IF2-IG2</f>
        <v>-3.038632789518543E-2</v>
      </c>
      <c r="IC2" s="263">
        <f t="shared" ref="IC2:IC42" si="90">IG2-IH2</f>
        <v>4.1110833978056691E-2</v>
      </c>
      <c r="ID2" s="263">
        <f t="shared" ref="ID2:ID42" si="91">IH2-II2</f>
        <v>-8.6137668379993315E-2</v>
      </c>
      <c r="IE2" s="153">
        <f t="shared" ref="IE2:IE65" si="92">IFERROR(BY2/AVERAGE(EY2:EZ2),"i.a.")</f>
        <v>2.6812201363255503E-2</v>
      </c>
      <c r="IF2" s="153">
        <f t="shared" ref="IF2:IF65" si="93">IFERROR(BZ2/AVERAGE(EZ2:FA2),"i.a.")</f>
        <v>6.0516885397631531E-2</v>
      </c>
      <c r="IG2" s="153">
        <f t="shared" ref="IG2:IG65" si="94">IFERROR(CA2/AVERAGE(FA2:FB2),"i.a.")</f>
        <v>9.0903213292816962E-2</v>
      </c>
      <c r="IH2" s="153">
        <f t="shared" ref="IH2:IH65" si="95">IFERROR(CB2/AVERAGE(FB2:FC2),"i.a.")</f>
        <v>4.9792379314760271E-2</v>
      </c>
      <c r="II2" s="153">
        <f t="shared" ref="II2:II65" si="96">IFERROR(CC2/AVERAGE(FC2:FD2),"i.a.")</f>
        <v>0.13593004769475359</v>
      </c>
      <c r="IJ2" s="153">
        <f t="shared" ref="IJ2:IJ65" si="97">IFERROR(CD2/AVERAGE(FD2:FE2),"i.a.")</f>
        <v>8.4940524309966528E-2</v>
      </c>
      <c r="IK2" s="153">
        <f t="shared" ref="IK2:IK65" si="98">IFERROR(CE2/AVERAGE(FE2:FF2),"i.a.")</f>
        <v>4.9356857058460213E-2</v>
      </c>
      <c r="IL2" s="153">
        <f t="shared" ref="IL2:IL65" si="99">IFERROR(CF2/AVERAGE(FF2:FG2),"i.a.")</f>
        <v>0.2944466751577044</v>
      </c>
      <c r="IM2" s="153">
        <f t="shared" ref="IM2:IM65" si="100">IFERROR(CG2/AVERAGE(FG2:FH2),"i.a.")</f>
        <v>7.0807866868571129E-2</v>
      </c>
      <c r="IN2" s="153">
        <f t="shared" ref="IN2:IN65" si="101">IFERROR(CH2/AVERAGE(FH2:FI2),"i.a.")</f>
        <v>0.10112705749879197</v>
      </c>
      <c r="IO2" s="153">
        <f t="shared" ref="IO2:IO65" si="102">IFERROR(CI2/AVERAGE(FI2:FJ2),"i.a.")</f>
        <v>0.12504831198408181</v>
      </c>
      <c r="IP2" s="153">
        <f t="shared" ref="IP2:IP65" si="103">IFERROR(CJ2/AVERAGE(FJ2:FK2),"i.a.")</f>
        <v>9.7073098862904175E-2</v>
      </c>
      <c r="IQ2" s="153">
        <f t="shared" ref="IQ2:IQ65" si="104">IFERROR(CK2/AVERAGE(FK2:FL2),"i.a.")</f>
        <v>0.13828985168379504</v>
      </c>
      <c r="IR2" s="153">
        <f t="shared" ref="IR2:IR65" si="105">IFERROR(CL2/AVERAGE(FL2:FM2),"i.a.")</f>
        <v>0.13132508729360243</v>
      </c>
      <c r="IS2" s="153">
        <f t="shared" ref="IS2:IS65" si="106">IFERROR(CM2/AVERAGE(FM2:FN2),"i.a.")</f>
        <v>3.1868747971318129E-3</v>
      </c>
      <c r="IT2" s="153">
        <f t="shared" ref="IT2:IT65" si="107">IFERROR(CN2/AVERAGE(FN2:FO2),"i.a.")</f>
        <v>9.3826337996890958E-3</v>
      </c>
      <c r="IU2" s="150">
        <f t="shared" ref="IU2:IU65" si="108">(JD2-JE2)/ABS(JE2)</f>
        <v>-0.155675392081074</v>
      </c>
      <c r="IV2" s="150">
        <f t="shared" ref="IV2:IV65" si="109">(JE2-JF2)/ABS(JF2)</f>
        <v>0.13997395177949626</v>
      </c>
      <c r="IW2" s="150">
        <f t="shared" ref="IW2:IW65" si="110">(JF2-JG2)/ABS(JG2)</f>
        <v>-1.5980016928104045E-2</v>
      </c>
      <c r="IX2" s="150">
        <f t="shared" ref="IX2:IX65" si="111">(JG2-JH2)/ABS(JH2)</f>
        <v>-0.38387738360396717</v>
      </c>
      <c r="IY2" s="150">
        <f t="shared" ref="IY2:IY65" si="112">(JH2-JI2)/ABS(JI2)</f>
        <v>3.6764290120081242E-2</v>
      </c>
      <c r="IZ2" s="263">
        <f t="shared" ref="IZ2:IZ42" si="113">JD2-JE2</f>
        <v>-5.9861902174039416E-2</v>
      </c>
      <c r="JA2" s="263">
        <f t="shared" ref="JA2:JA42" si="114">JE2-JF2</f>
        <v>4.7215309479302636E-2</v>
      </c>
      <c r="JB2" s="263">
        <f t="shared" ref="JB2:JB42" si="115">JF2-JG2</f>
        <v>-5.4778348394672882E-3</v>
      </c>
      <c r="JC2" s="263">
        <f t="shared" ref="JC2:JC42" si="116">JG2-JH2</f>
        <v>-0.21357827469038382</v>
      </c>
      <c r="JD2" s="153">
        <f t="shared" ref="JD2:JD65" si="117">IFERROR(DY2/EY2,"i.a.")</f>
        <v>0.32466837826272998</v>
      </c>
      <c r="JE2" s="153">
        <f t="shared" ref="JE2:JE65" si="118">IFERROR(DZ2/EZ2,"i.a.")</f>
        <v>0.3845302804367694</v>
      </c>
      <c r="JF2" s="153">
        <f t="shared" ref="JF2:JF65" si="119">IFERROR(EA2/FA2,"i.a.")</f>
        <v>0.33731497095746676</v>
      </c>
      <c r="JG2" s="153">
        <f t="shared" ref="JG2:JG65" si="120">IFERROR(EB2/FB2,"i.a.")</f>
        <v>0.34279280579693405</v>
      </c>
      <c r="JH2" s="153">
        <f t="shared" ref="JH2:JH65" si="121">IFERROR(EC2/FC2,"i.a.")</f>
        <v>0.55637108048731787</v>
      </c>
      <c r="JI2" s="153">
        <f t="shared" ref="JI2:JI65" si="122">IFERROR(ED2/FD2,"i.a.")</f>
        <v>0.53664182475158095</v>
      </c>
      <c r="JJ2" s="153">
        <f t="shared" ref="JJ2:JJ65" si="123">IFERROR(EE2/FE2,"i.a.")</f>
        <v>0.5365161900259986</v>
      </c>
      <c r="JK2" s="153">
        <f t="shared" ref="JK2:JK65" si="124">IFERROR(EF2/FF2,"i.a.")</f>
        <v>0.51188776765936495</v>
      </c>
      <c r="JL2" s="153">
        <f t="shared" ref="JL2:JL65" si="125">IFERROR(EG2/FG2,"i.a.")</f>
        <v>0.42141394592716624</v>
      </c>
      <c r="JM2" s="153">
        <f t="shared" ref="JM2:JM65" si="126">IFERROR(EH2/FH2,"i.a.")</f>
        <v>0.35568144576056926</v>
      </c>
      <c r="JN2" s="153">
        <f t="shared" ref="JN2:JN65" si="127">IFERROR(EI2/FI2,"i.a.")</f>
        <v>0.29414477306416742</v>
      </c>
      <c r="JO2" s="153">
        <f t="shared" ref="JO2:JO65" si="128">IFERROR(EJ2/FJ2,"i.a.")</f>
        <v>0.26646541632527931</v>
      </c>
      <c r="JP2" s="153">
        <f t="shared" ref="JP2:JP65" si="129">IFERROR(EK2/FK2,"i.a.")</f>
        <v>0.24407574275334626</v>
      </c>
      <c r="JQ2" s="153">
        <f t="shared" ref="JQ2:JQ65" si="130">IFERROR(EL2/FL2,"i.a.")</f>
        <v>0.21341498979294254</v>
      </c>
      <c r="JR2" s="153">
        <f t="shared" ref="JR2:JR65" si="131">IFERROR(EM2/FM2,"i.a.")</f>
        <v>0.14331191062526277</v>
      </c>
      <c r="JS2" s="153">
        <f t="shared" ref="JS2:JS65" si="132">IFERROR(EN2/FN2,"i.a.")</f>
        <v>0.16026682134570766</v>
      </c>
      <c r="JT2" s="153">
        <f t="shared" ref="JT2:JT65" si="133">IFERROR(EO2/FO2,"i.a.")</f>
        <v>0.16471465076660988</v>
      </c>
      <c r="JU2" s="150" t="e">
        <f t="shared" ref="JU2:JU65" si="134">(KD2-KE2)/ABS(KE2)</f>
        <v>#VALUE!</v>
      </c>
      <c r="JV2" s="150" t="e">
        <f t="shared" ref="JV2:JV65" si="135">(KE2-KF2)/ABS(KF2)</f>
        <v>#VALUE!</v>
      </c>
      <c r="JW2" s="150" t="e">
        <f t="shared" ref="JW2:JW65" si="136">(KF2-KG2)/ABS(KG2)</f>
        <v>#VALUE!</v>
      </c>
      <c r="JX2" s="150" t="e">
        <f t="shared" ref="JX2:JX65" si="137">(KG2-KH2)/ABS(KH2)</f>
        <v>#VALUE!</v>
      </c>
      <c r="JY2" s="150" t="e">
        <f t="shared" ref="JY2:JY65" si="138">(KH2-KI2)/ABS(KI2)</f>
        <v>#VALUE!</v>
      </c>
      <c r="JZ2" s="263" t="e">
        <f t="shared" ref="JZ2:JZ42" si="139">KD2-KE2</f>
        <v>#VALUE!</v>
      </c>
      <c r="KA2" s="263" t="e">
        <f t="shared" ref="KA2:KA42" si="140">KE2-KF2</f>
        <v>#VALUE!</v>
      </c>
      <c r="KB2" s="263" t="e">
        <f t="shared" ref="KB2:KB42" si="141">KF2-KG2</f>
        <v>#VALUE!</v>
      </c>
      <c r="KC2" s="263" t="e">
        <f t="shared" ref="KC2:KC42" si="142">KG2-KH2</f>
        <v>#VALUE!</v>
      </c>
      <c r="KD2" s="153" t="str">
        <f t="shared" ref="KD2:KD33" si="143">IFERROR(BY2/Y2,"i.a.")</f>
        <v>i.a.</v>
      </c>
      <c r="KE2" s="153" t="str">
        <f t="shared" ref="KE2:KE33" si="144">IFERROR(BZ2/Z2,"i.a.")</f>
        <v>i.a.</v>
      </c>
      <c r="KF2" s="153" t="str">
        <f t="shared" ref="KF2:KF33" si="145">IFERROR(CA2/AA2,"i.a.")</f>
        <v>i.a.</v>
      </c>
      <c r="KG2" s="153" t="str">
        <f t="shared" ref="KG2:KG33" si="146">IFERROR(CB2/AB2,"i.a.")</f>
        <v>i.a.</v>
      </c>
      <c r="KH2" s="153" t="str">
        <f t="shared" ref="KH2:KH33" si="147">IFERROR(CC2/AC2,"i.a.")</f>
        <v>i.a.</v>
      </c>
      <c r="KI2" s="153" t="str">
        <f t="shared" ref="KI2:KI33" si="148">IFERROR(CD2/AD2,"i.a.")</f>
        <v>i.a.</v>
      </c>
      <c r="KJ2" s="153" t="str">
        <f t="shared" ref="KJ2:KJ33" si="149">IFERROR(CE2/AE2,"i.a.")</f>
        <v>i.a.</v>
      </c>
      <c r="KK2" s="153" t="str">
        <f t="shared" ref="KK2:KK33" si="150">IFERROR(CF2/AF2,"i.a.")</f>
        <v>i.a.</v>
      </c>
      <c r="KL2" s="153" t="str">
        <f t="shared" ref="KL2:KL33" si="151">IFERROR(CG2/AG2,"i.a.")</f>
        <v>i.a.</v>
      </c>
      <c r="KM2" s="153" t="str">
        <f t="shared" ref="KM2:KM33" si="152">IFERROR(CH2/AH2,"i.a.")</f>
        <v>i.a.</v>
      </c>
      <c r="KN2" s="153" t="str">
        <f t="shared" ref="KN2:KN33" si="153">IFERROR(CI2/AI2,"i.a.")</f>
        <v>i.a.</v>
      </c>
      <c r="KO2" s="153" t="str">
        <f t="shared" ref="KO2:KO33" si="154">IFERROR(CJ2/AJ2,"i.a.")</f>
        <v>i.a.</v>
      </c>
      <c r="KP2" s="153" t="str">
        <f t="shared" ref="KP2:KP33" si="155">IFERROR(CK2/AK2,"i.a.")</f>
        <v>i.a.</v>
      </c>
      <c r="KQ2" s="153" t="str">
        <f t="shared" ref="KQ2:KQ33" si="156">IFERROR(CL2/AL2,"i.a.")</f>
        <v>i.a.</v>
      </c>
      <c r="KR2" s="153" t="str">
        <f t="shared" ref="KR2:KR33" si="157">IFERROR(CM2/AM2,"i.a.")</f>
        <v>i.a.</v>
      </c>
      <c r="KS2" s="153" t="str">
        <f t="shared" ref="KS2:KS33" si="158">IFERROR(CN2/AN2,"i.a.")</f>
        <v>i.a.</v>
      </c>
      <c r="KT2" s="153" t="str">
        <f t="shared" ref="KT2:KT33" si="159">IFERROR(CO2/AO2,"i.a.")</f>
        <v>i.a.</v>
      </c>
      <c r="KU2" s="150" t="e">
        <f t="shared" ref="KU2:KU65" si="160">(LD2-LE2)/ABS(LE2)</f>
        <v>#DIV/0!</v>
      </c>
      <c r="KV2" s="150" t="e">
        <f t="shared" ref="KV2:KV65" si="161">(LE2-LF2)/ABS(LF2)</f>
        <v>#DIV/0!</v>
      </c>
      <c r="KW2" s="150" t="e">
        <f t="shared" ref="KW2:KW65" si="162">(LF2-LG2)/ABS(LG2)</f>
        <v>#DIV/0!</v>
      </c>
      <c r="KX2" s="150" t="e">
        <f t="shared" ref="KX2:KX65" si="163">(LG2-LH2)/ABS(LH2)</f>
        <v>#DIV/0!</v>
      </c>
      <c r="KY2" s="150" t="e">
        <f t="shared" ref="KY2:KY65" si="164">(LH2-LI2)/ABS(LI2)</f>
        <v>#DIV/0!</v>
      </c>
      <c r="KZ2" s="243">
        <f t="shared" ref="KZ2:KZ42" si="165">LD2-LE2</f>
        <v>0</v>
      </c>
      <c r="LA2" s="243">
        <f t="shared" ref="LA2:LA42" si="166">LE2-LF2</f>
        <v>0</v>
      </c>
      <c r="LB2" s="243">
        <f t="shared" ref="LB2:LB42" si="167">LF2-LG2</f>
        <v>0</v>
      </c>
      <c r="LC2" s="243">
        <f t="shared" ref="LC2:LC42" si="168">LG2-LH2</f>
        <v>0</v>
      </c>
      <c r="LD2" s="254">
        <f>IFERROR(Tabel1[[#This Row],[2024 - Omsætning]]/Tabel1[[#This Row],[2024 - Ansatte]],"i.a.")</f>
        <v>0</v>
      </c>
      <c r="LE2" s="254">
        <f>IFERROR(Tabel1[[#This Row],[2023 - Omsætning]]/Tabel1[[#This Row],[2023 - Ansatte]],"i.a.")</f>
        <v>0</v>
      </c>
      <c r="LF2" s="254">
        <f>IFERROR(Tabel1[[#This Row],[2022 - Omsætning]]/Tabel1[[#This Row],[2022 - Ansatte]],"i.a.")</f>
        <v>0</v>
      </c>
      <c r="LG2" s="254">
        <f>IFERROR(Tabel1[[#This Row],[2021 - Omsætning]]/Tabel1[[#This Row],[2021 - Ansatte]],"i.a.")</f>
        <v>0</v>
      </c>
      <c r="LH2" s="254">
        <f>IFERROR(AC2/Tabel1[[#This Row],[2020 - Ansatte]],"i.a.")</f>
        <v>0</v>
      </c>
      <c r="LI2" s="254">
        <f>IFERROR(Tabel1[[#This Row],[2019 - Omsætning]]/Tabel1[[#This Row],[2019 - Ansatte]],"i.a.")</f>
        <v>0</v>
      </c>
      <c r="LJ2" s="254">
        <f>IFERROR(Tabel1[[#This Row],[2018 - Omsætning]]/Tabel1[[#This Row],[2018 - Ansatte]],"i.a.")</f>
        <v>0</v>
      </c>
      <c r="LK2" s="254">
        <f>IFERROR(Tabel1[[#This Row],[2017 - Omsætning]]/Tabel1[[#This Row],[2017 - Ansatte]],"i.a.")</f>
        <v>0</v>
      </c>
      <c r="LL2" s="254">
        <f>IFERROR(Tabel1[[#This Row],[2016 - Omsætning]]/Tabel1[[#This Row],[2016 - Ansatte]],"i.a.")</f>
        <v>0</v>
      </c>
      <c r="LM2" s="254" t="str">
        <f>IFERROR(Tabel1[[#This Row],[2015 - Omsætning]]/Tabel1[[#This Row],[2015 - Ansatte]],"i.a.")</f>
        <v>i.a.</v>
      </c>
      <c r="LN2" s="254" t="str">
        <f>IFERROR(Tabel1[[#This Row],[2014 - Omsætning]]/Tabel1[[#This Row],[2014 - Ansatte]],"i.a.")</f>
        <v>i.a.</v>
      </c>
      <c r="LO2" s="254">
        <f>IFERROR(Tabel1[[#This Row],[2013 - Omsætning]]/Tabel1[[#This Row],[2013 - Ansatte]],"i.a.")</f>
        <v>0</v>
      </c>
      <c r="LP2" s="254" t="str">
        <f>IFERROR(Tabel1[[#This Row],[2012 - Omsætning]]/Tabel1[[#This Row],[2012 - Ansatte]],"i.a.")</f>
        <v>i.a.</v>
      </c>
      <c r="LQ2" s="254">
        <f>IFERROR(Tabel1[[#This Row],[2011 - Omsætning]]/Tabel1[[#This Row],[2011 - Ansatte]],"i.a.")</f>
        <v>0</v>
      </c>
      <c r="LR2" s="254">
        <f>IFERROR(Tabel1[[#This Row],[2010 - Omsætning]]/Tabel1[[#This Row],[2010 - Ansatte]],"i.a.")</f>
        <v>0</v>
      </c>
      <c r="LS2" s="254">
        <f>IFERROR(Tabel1[[#This Row],[2009 - Omsætning]]/Tabel1[[#This Row],[2009 - Ansatte]],"i.a.")</f>
        <v>0</v>
      </c>
      <c r="LT2" s="254">
        <f>IFERROR(Tabel1[[#This Row],[2008 - Omsætning]]/Tabel1[[#This Row],[2008 - Ansatte]],"i.a.")</f>
        <v>0</v>
      </c>
      <c r="LU2" s="158">
        <f t="shared" ref="LU2:LU65" si="169">(MD2-ME2)/ABS(ME2)</f>
        <v>-0.89311653471177121</v>
      </c>
      <c r="LV2" s="158">
        <f t="shared" ref="LV2:LV65" si="170">(ME2-MF2)/ABS(MF2)</f>
        <v>-0.39714929878864308</v>
      </c>
      <c r="LW2" s="158">
        <f t="shared" ref="LW2:LW65" si="171">(MF2-MG2)/ABS(MG2)</f>
        <v>1.5537929389312977</v>
      </c>
      <c r="LX2" s="158">
        <f t="shared" ref="LX2:LX65" si="172">(MG2-MH2)/ABS(MH2)</f>
        <v>-0.64629923108528498</v>
      </c>
      <c r="LY2" s="158">
        <f t="shared" ref="LY2:LY65" si="173">(MH2-MI2)/ABS(MI2)</f>
        <v>0.76256983240223453</v>
      </c>
      <c r="LZ2" s="243">
        <f t="shared" ref="LZ2:LZ42" si="174">MD2-ME2</f>
        <v>-5.3370478983382208E-2</v>
      </c>
      <c r="MA2" s="243">
        <f t="shared" ref="MA2:MA42" si="175">ME2-MF2</f>
        <v>-3.9367424242424245E-2</v>
      </c>
      <c r="MB2" s="243">
        <f t="shared" ref="MB2:MB42" si="176">MF2-MG2</f>
        <v>6.0310185185185189E-2</v>
      </c>
      <c r="MC2" s="243">
        <f t="shared" ref="MC2:MC42" si="177">MG2-MH2</f>
        <v>-7.0924315619967787E-2</v>
      </c>
      <c r="MD2" s="244">
        <f t="shared" ref="MD2:MD65" si="178">IFERROR(CY2/FY2,"i.a.")</f>
        <v>6.3870967741935488E-3</v>
      </c>
      <c r="ME2" s="244">
        <f t="shared" ref="ME2:ME65" si="179">IFERROR(CZ2/FZ2,"i.a.")</f>
        <v>5.9757575757575759E-2</v>
      </c>
      <c r="MF2" s="244">
        <f t="shared" ref="MF2:MF65" si="180">IFERROR(DA2/GA2,"i.a.")</f>
        <v>9.9125000000000005E-2</v>
      </c>
      <c r="MG2" s="244">
        <f t="shared" ref="MG2:MG65" si="181">IFERROR(DB2/GB2,"i.a.")</f>
        <v>3.8814814814814816E-2</v>
      </c>
      <c r="MH2" s="244">
        <f t="shared" ref="MH2:MH65" si="182">IFERROR(DC2/GC2,"i.a.")</f>
        <v>0.1097391304347826</v>
      </c>
      <c r="MI2" s="244">
        <f t="shared" ref="MI2:MI65" si="183">IFERROR(DD2/GD2,"i.a.")</f>
        <v>6.226086956521739E-2</v>
      </c>
      <c r="MJ2" s="244">
        <f t="shared" ref="MJ2:MJ65" si="184">IFERROR(DE2/GE2,"i.a.")</f>
        <v>3.9954545454545458E-2</v>
      </c>
      <c r="MK2" s="244">
        <f t="shared" ref="MK2:MK65" si="185">IFERROR(DF2/GF2,"i.a.")</f>
        <v>0.19625925925925927</v>
      </c>
      <c r="ML2" s="244">
        <f t="shared" ref="ML2:ML65" si="186">IFERROR(DG2/GG2,"i.a.")</f>
        <v>3.8320851851851856E-2</v>
      </c>
      <c r="MM2" s="244" t="str">
        <f t="shared" ref="MM2:MM65" si="187">IFERROR(DH2/GH2,"i.a.")</f>
        <v>i.a.</v>
      </c>
      <c r="MN2" s="244" t="str">
        <f t="shared" ref="MN2:MN65" si="188">IFERROR(DI2/GI2,"i.a.")</f>
        <v>i.a.</v>
      </c>
      <c r="MO2" s="244">
        <f t="shared" ref="MO2:MO65" si="189">IFERROR(DJ2/GJ2,"i.a.")</f>
        <v>3.3710771428571429E-2</v>
      </c>
      <c r="MP2" s="244" t="str">
        <f t="shared" ref="MP2:MP65" si="190">IFERROR(DK2/GK2,"i.a.")</f>
        <v>i.a.</v>
      </c>
      <c r="MQ2" s="244">
        <f t="shared" ref="MQ2:MQ65" si="191">IFERROR(DL2/GL2,"i.a.")</f>
        <v>8.5699999999999998E-2</v>
      </c>
      <c r="MR2" s="244">
        <f t="shared" ref="MR2:MR65" si="192">IFERROR(DM2/GM2,"i.a.")</f>
        <v>-2.6944444444444444E-2</v>
      </c>
      <c r="MS2" s="244">
        <f t="shared" ref="MS2:MS65" si="193">IFERROR(DN2/GN2,"i.a.")</f>
        <v>-2.0428571428571428E-2</v>
      </c>
      <c r="MT2" s="244">
        <f t="shared" ref="MT2:MT65" si="194">IFERROR(DO2/GO2,"i.a.")</f>
        <v>2.2416666666666668E-2</v>
      </c>
    </row>
    <row r="3" spans="1:358" ht="18" customHeight="1" x14ac:dyDescent="0.25">
      <c r="A3" s="399" t="s">
        <v>573</v>
      </c>
      <c r="B3" s="273">
        <v>68607817</v>
      </c>
      <c r="C3" s="292" t="s">
        <v>83</v>
      </c>
      <c r="D3" s="5"/>
      <c r="E3" s="133">
        <v>259900</v>
      </c>
      <c r="F3" s="203">
        <v>45569</v>
      </c>
      <c r="G3" s="148" t="s">
        <v>70</v>
      </c>
      <c r="H3" s="148" t="s">
        <v>70</v>
      </c>
      <c r="I3" s="148" t="s">
        <v>70</v>
      </c>
      <c r="J3" s="148" t="s">
        <v>70</v>
      </c>
      <c r="K3" s="148" t="s">
        <v>70</v>
      </c>
      <c r="L3" s="148" t="s">
        <v>70</v>
      </c>
      <c r="M3" s="357" t="s">
        <v>70</v>
      </c>
      <c r="N3" s="357" t="s">
        <v>70</v>
      </c>
      <c r="O3" s="357" t="s">
        <v>70</v>
      </c>
      <c r="P3" s="150" t="e">
        <f>Y3/Tabel1[[#This Row],[2023 - Omsætning]]-1</f>
        <v>#DIV/0!</v>
      </c>
      <c r="Q3" s="150" t="e">
        <f>Z3/Tabel1[[#This Row],[2022 - Omsætning]]-1</f>
        <v>#DIV/0!</v>
      </c>
      <c r="R3" s="150" t="e">
        <f>AA3/Tabel1[[#This Row],[2021 - Omsætning]]-1</f>
        <v>#DIV/0!</v>
      </c>
      <c r="S3" s="150" t="e">
        <f>AB3/Tabel1[[#This Row],[2020 - Omsætning]]-1</f>
        <v>#DIV/0!</v>
      </c>
      <c r="T3" s="150" t="e">
        <f>AC3/Tabel1[[#This Row],[2019 - Omsætning]]-1</f>
        <v>#DIV/0!</v>
      </c>
      <c r="U3" s="242">
        <f t="shared" si="0"/>
        <v>0</v>
      </c>
      <c r="V3" s="242">
        <f t="shared" si="1"/>
        <v>0</v>
      </c>
      <c r="W3" s="242">
        <f t="shared" si="2"/>
        <v>0</v>
      </c>
      <c r="X3" s="242">
        <f t="shared" si="3"/>
        <v>0</v>
      </c>
      <c r="Y3" s="151"/>
      <c r="Z3" s="151"/>
      <c r="AA3" s="151"/>
      <c r="AB3" s="151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1"/>
      <c r="AN3" s="361"/>
      <c r="AO3" s="361"/>
      <c r="AP3" s="150">
        <f t="shared" si="4"/>
        <v>-0.11566865379482166</v>
      </c>
      <c r="AQ3" s="150">
        <f t="shared" si="5"/>
        <v>0.12649092913701518</v>
      </c>
      <c r="AR3" s="150">
        <f t="shared" si="6"/>
        <v>6.3816175294556646E-2</v>
      </c>
      <c r="AS3" s="150">
        <f t="shared" si="7"/>
        <v>-2.0419887194484971E-2</v>
      </c>
      <c r="AT3" s="150">
        <f t="shared" si="8"/>
        <v>-0.11269694161260421</v>
      </c>
      <c r="AU3" s="242">
        <f t="shared" si="9"/>
        <v>-2.6000000000000014</v>
      </c>
      <c r="AV3" s="242">
        <f t="shared" si="10"/>
        <v>2.5240000000000009</v>
      </c>
      <c r="AW3" s="242">
        <f t="shared" si="11"/>
        <v>1.1969999999999992</v>
      </c>
      <c r="AX3" s="242">
        <f t="shared" si="12"/>
        <v>-0.39099999999999824</v>
      </c>
      <c r="AY3" s="119">
        <v>19.878</v>
      </c>
      <c r="AZ3" s="119">
        <v>22.478000000000002</v>
      </c>
      <c r="BA3" s="119">
        <v>19.954000000000001</v>
      </c>
      <c r="BB3" s="119">
        <v>18.757000000000001</v>
      </c>
      <c r="BC3" s="119">
        <v>19.148</v>
      </c>
      <c r="BD3" s="362">
        <v>21.58</v>
      </c>
      <c r="BE3" s="362">
        <v>21.321999999999999</v>
      </c>
      <c r="BF3" s="362">
        <v>20.968</v>
      </c>
      <c r="BG3" s="362">
        <v>21.07</v>
      </c>
      <c r="BH3" s="362">
        <v>23.497</v>
      </c>
      <c r="BI3" s="362"/>
      <c r="BJ3" s="362"/>
      <c r="BK3" s="362"/>
      <c r="BL3" s="362"/>
      <c r="BM3" s="362"/>
      <c r="BN3" s="362"/>
      <c r="BO3" s="362"/>
      <c r="BP3" s="152">
        <f t="shared" si="13"/>
        <v>-0.60231404958677681</v>
      </c>
      <c r="BQ3" s="152">
        <f t="shared" si="14"/>
        <v>0.59714889123548054</v>
      </c>
      <c r="BR3" s="152">
        <f t="shared" si="15"/>
        <v>-0.31723143475126175</v>
      </c>
      <c r="BS3" s="152">
        <f t="shared" si="16"/>
        <v>0.58423757852655633</v>
      </c>
      <c r="BT3" s="152">
        <f t="shared" si="17"/>
        <v>-0.48408956982911022</v>
      </c>
      <c r="BU3" s="242">
        <f t="shared" si="18"/>
        <v>-1.8219999999999998</v>
      </c>
      <c r="BV3" s="242">
        <f t="shared" si="19"/>
        <v>1.131</v>
      </c>
      <c r="BW3" s="242">
        <f t="shared" si="20"/>
        <v>-0.88000000000000012</v>
      </c>
      <c r="BX3" s="242">
        <f t="shared" si="21"/>
        <v>1.0230000000000001</v>
      </c>
      <c r="BY3" s="119">
        <v>1.2030000000000001</v>
      </c>
      <c r="BZ3" s="119">
        <v>3.0249999999999999</v>
      </c>
      <c r="CA3" s="119">
        <v>1.8939999999999999</v>
      </c>
      <c r="CB3" s="119">
        <v>2.774</v>
      </c>
      <c r="CC3" s="119">
        <v>1.7509999999999999</v>
      </c>
      <c r="CD3" s="362">
        <v>3.3940000000000001</v>
      </c>
      <c r="CE3" s="362">
        <v>2.9079999999999999</v>
      </c>
      <c r="CF3" s="362">
        <v>1.994</v>
      </c>
      <c r="CG3" s="362">
        <v>2.58</v>
      </c>
      <c r="CH3" s="362">
        <v>5.2190000000000003</v>
      </c>
      <c r="CI3" s="362"/>
      <c r="CJ3" s="362"/>
      <c r="CK3" s="362"/>
      <c r="CL3" s="362"/>
      <c r="CM3" s="362"/>
      <c r="CN3" s="362"/>
      <c r="CO3" s="362"/>
      <c r="CP3" s="152">
        <f t="shared" si="22"/>
        <v>-0.57424749163879607</v>
      </c>
      <c r="CQ3" s="152">
        <f t="shared" si="23"/>
        <v>0.67694896242288294</v>
      </c>
      <c r="CR3" s="152">
        <f t="shared" si="24"/>
        <v>-0.34158050221565739</v>
      </c>
      <c r="CS3" s="152">
        <f t="shared" si="25"/>
        <v>0.68933250155957593</v>
      </c>
      <c r="CT3" s="152">
        <f t="shared" si="26"/>
        <v>-0.51644042232277532</v>
      </c>
      <c r="CU3" s="242">
        <f t="shared" si="27"/>
        <v>-1.7170000000000003</v>
      </c>
      <c r="CV3" s="242">
        <f t="shared" si="28"/>
        <v>1.2070000000000003</v>
      </c>
      <c r="CW3" s="242">
        <f t="shared" si="29"/>
        <v>-0.92500000000000027</v>
      </c>
      <c r="CX3" s="242">
        <f t="shared" si="30"/>
        <v>1.1050000000000002</v>
      </c>
      <c r="CY3" s="119">
        <v>1.2729999999999999</v>
      </c>
      <c r="CZ3" s="119">
        <v>2.99</v>
      </c>
      <c r="DA3" s="119">
        <v>1.7829999999999999</v>
      </c>
      <c r="DB3" s="119">
        <v>2.7080000000000002</v>
      </c>
      <c r="DC3" s="119">
        <v>1.603</v>
      </c>
      <c r="DD3" s="362">
        <v>3.3149999999999999</v>
      </c>
      <c r="DE3" s="362">
        <v>2.8540000000000001</v>
      </c>
      <c r="DF3" s="362">
        <v>1.9550000000000001</v>
      </c>
      <c r="DG3" s="362">
        <v>2.359</v>
      </c>
      <c r="DH3" s="362">
        <v>4.9630000000000001</v>
      </c>
      <c r="DI3" s="362"/>
      <c r="DJ3" s="362"/>
      <c r="DK3" s="362"/>
      <c r="DL3" s="362"/>
      <c r="DM3" s="362"/>
      <c r="DN3" s="362"/>
      <c r="DO3" s="362"/>
      <c r="DP3" s="152">
        <f t="shared" si="31"/>
        <v>-2.5797239409804929E-2</v>
      </c>
      <c r="DQ3" s="152">
        <f t="shared" si="32"/>
        <v>6.6172739267228359E-2</v>
      </c>
      <c r="DR3" s="152">
        <f t="shared" si="33"/>
        <v>-7.4835680751173764E-2</v>
      </c>
      <c r="DS3" s="152">
        <f t="shared" si="34"/>
        <v>5.0014154949514795E-3</v>
      </c>
      <c r="DT3" s="152">
        <f t="shared" si="35"/>
        <v>-3.6154440856792106E-2</v>
      </c>
      <c r="DU3" s="242">
        <f t="shared" si="36"/>
        <v>-0.54200000000000159</v>
      </c>
      <c r="DV3" s="242">
        <f t="shared" si="37"/>
        <v>1.304000000000002</v>
      </c>
      <c r="DW3" s="242">
        <f t="shared" si="38"/>
        <v>-1.5940000000000012</v>
      </c>
      <c r="DX3" s="242">
        <f t="shared" si="39"/>
        <v>0.10600000000000165</v>
      </c>
      <c r="DY3" s="119">
        <v>20.468</v>
      </c>
      <c r="DZ3" s="119">
        <v>21.01</v>
      </c>
      <c r="EA3" s="119">
        <v>19.706</v>
      </c>
      <c r="EB3" s="119">
        <v>21.3</v>
      </c>
      <c r="EC3" s="119">
        <v>21.193999999999999</v>
      </c>
      <c r="ED3" s="362">
        <v>21.989000000000001</v>
      </c>
      <c r="EE3" s="362">
        <v>21.381</v>
      </c>
      <c r="EF3" s="362">
        <v>21.164000000000001</v>
      </c>
      <c r="EG3" s="362">
        <v>20.486000000000001</v>
      </c>
      <c r="EH3" s="362">
        <v>19.72</v>
      </c>
      <c r="EI3" s="362"/>
      <c r="EJ3" s="362"/>
      <c r="EK3" s="362"/>
      <c r="EL3" s="362"/>
      <c r="EM3" s="362"/>
      <c r="EN3" s="362"/>
      <c r="EO3" s="362"/>
      <c r="EP3" s="153">
        <f t="shared" si="40"/>
        <v>-6.6768354102512459E-2</v>
      </c>
      <c r="EQ3" s="153">
        <f t="shared" si="41"/>
        <v>-9.2666514598540948E-3</v>
      </c>
      <c r="ER3" s="153">
        <f t="shared" si="42"/>
        <v>7.439749518857907E-3</v>
      </c>
      <c r="ES3" s="153">
        <f t="shared" si="43"/>
        <v>-3.9826792067738523E-2</v>
      </c>
      <c r="ET3" s="153">
        <f t="shared" si="44"/>
        <v>-1.7159121713201483E-2</v>
      </c>
      <c r="EU3" s="242">
        <f t="shared" si="45"/>
        <v>-2.3200000000000003</v>
      </c>
      <c r="EV3" s="242">
        <f t="shared" si="46"/>
        <v>-0.32500000000000284</v>
      </c>
      <c r="EW3" s="242">
        <f t="shared" si="47"/>
        <v>0.25900000000000034</v>
      </c>
      <c r="EX3" s="242">
        <f t="shared" si="48"/>
        <v>-1.4439999999999955</v>
      </c>
      <c r="EY3" s="119">
        <v>32.427</v>
      </c>
      <c r="EZ3" s="119">
        <v>34.747</v>
      </c>
      <c r="FA3" s="119">
        <v>35.072000000000003</v>
      </c>
      <c r="FB3" s="119">
        <v>34.813000000000002</v>
      </c>
      <c r="FC3" s="119">
        <v>36.256999999999998</v>
      </c>
      <c r="FD3" s="362">
        <v>36.89</v>
      </c>
      <c r="FE3" s="362">
        <v>33.526000000000003</v>
      </c>
      <c r="FF3" s="362">
        <v>33.968000000000004</v>
      </c>
      <c r="FG3" s="362">
        <v>34.369</v>
      </c>
      <c r="FH3" s="362">
        <v>33.444000000000003</v>
      </c>
      <c r="FI3" s="362"/>
      <c r="FJ3" s="362"/>
      <c r="FK3" s="362"/>
      <c r="FL3" s="362"/>
      <c r="FM3" s="362"/>
      <c r="FN3" s="362"/>
      <c r="FO3" s="362"/>
      <c r="FP3" s="153">
        <f t="shared" si="49"/>
        <v>-6.25E-2</v>
      </c>
      <c r="FQ3" s="153">
        <f t="shared" si="50"/>
        <v>3.2258064516129031E-2</v>
      </c>
      <c r="FR3" s="153">
        <f t="shared" si="51"/>
        <v>3.3333333333333333E-2</v>
      </c>
      <c r="FS3" s="153">
        <f t="shared" si="52"/>
        <v>-5.6603773584905683E-2</v>
      </c>
      <c r="FT3" s="153">
        <f t="shared" si="53"/>
        <v>-0.11666666666666664</v>
      </c>
      <c r="FU3" s="242">
        <f t="shared" si="54"/>
        <v>-2</v>
      </c>
      <c r="FV3" s="242">
        <f t="shared" si="55"/>
        <v>1</v>
      </c>
      <c r="FW3" s="242">
        <f t="shared" si="56"/>
        <v>1</v>
      </c>
      <c r="FX3" s="242">
        <f t="shared" si="57"/>
        <v>-1.8000000000000007</v>
      </c>
      <c r="FY3" s="154">
        <v>30</v>
      </c>
      <c r="FZ3" s="154">
        <v>32</v>
      </c>
      <c r="GA3" s="154">
        <v>31</v>
      </c>
      <c r="GB3" s="154">
        <v>30</v>
      </c>
      <c r="GC3" s="154">
        <v>31.8</v>
      </c>
      <c r="GD3" s="359">
        <v>36</v>
      </c>
      <c r="GE3" s="359">
        <v>36</v>
      </c>
      <c r="GF3" s="359">
        <v>35</v>
      </c>
      <c r="GG3" s="359"/>
      <c r="GH3" s="359"/>
      <c r="GI3" s="359"/>
      <c r="GJ3" s="359"/>
      <c r="GK3" s="359"/>
      <c r="GL3" s="359"/>
      <c r="GM3" s="359"/>
      <c r="GN3" s="359"/>
      <c r="GO3" s="359"/>
      <c r="GP3" s="133"/>
      <c r="GQ3" s="5" t="s">
        <v>391</v>
      </c>
      <c r="GR3" s="133">
        <v>4760</v>
      </c>
      <c r="GS3" s="133" t="s">
        <v>574</v>
      </c>
      <c r="GT3" s="168" t="s">
        <v>72</v>
      </c>
      <c r="GU3" s="169"/>
      <c r="GV3" s="170"/>
      <c r="GW3" s="158">
        <f t="shared" si="58"/>
        <v>-0.58206906961679006</v>
      </c>
      <c r="GX3" s="158">
        <f t="shared" si="59"/>
        <v>0.68889304335182078</v>
      </c>
      <c r="GY3" s="158">
        <f t="shared" si="60"/>
        <v>-0.31768818858586911</v>
      </c>
      <c r="GZ3" s="158">
        <f t="shared" si="61"/>
        <v>0.71672342953939783</v>
      </c>
      <c r="HA3" s="158">
        <f t="shared" si="62"/>
        <v>-0.51434641215614385</v>
      </c>
      <c r="HB3" s="263">
        <f t="shared" si="63"/>
        <v>-8.5489071527370189E-2</v>
      </c>
      <c r="HC3" s="263">
        <f t="shared" si="64"/>
        <v>5.9908125459508188E-2</v>
      </c>
      <c r="HD3" s="263">
        <f t="shared" si="65"/>
        <v>-4.0490404042478167E-2</v>
      </c>
      <c r="HE3" s="263">
        <f t="shared" si="66"/>
        <v>5.3211108887833397E-2</v>
      </c>
      <c r="HF3" s="153">
        <f t="shared" si="67"/>
        <v>6.1381937412604268E-2</v>
      </c>
      <c r="HG3" s="153">
        <f t="shared" si="68"/>
        <v>0.14687100893997446</v>
      </c>
      <c r="HH3" s="153">
        <f t="shared" si="69"/>
        <v>8.6962883480466269E-2</v>
      </c>
      <c r="HI3" s="153">
        <f t="shared" si="70"/>
        <v>0.12745328752294444</v>
      </c>
      <c r="HJ3" s="153">
        <f t="shared" si="71"/>
        <v>7.4242178635111039E-2</v>
      </c>
      <c r="HK3" s="153">
        <f t="shared" si="72"/>
        <v>0.1528706479133041</v>
      </c>
      <c r="HL3" s="153">
        <f t="shared" si="73"/>
        <v>0.1341638265366083</v>
      </c>
      <c r="HM3" s="153">
        <f t="shared" si="74"/>
        <v>9.3877551020408151E-2</v>
      </c>
      <c r="HN3" s="153">
        <f t="shared" si="75"/>
        <v>0.11734566980052727</v>
      </c>
      <c r="HO3" s="153">
        <f t="shared" si="76"/>
        <v>0.25167342799188641</v>
      </c>
      <c r="HP3" s="153" t="str">
        <f t="shared" si="77"/>
        <v>Negativ EK</v>
      </c>
      <c r="HQ3" s="153" t="str">
        <f t="shared" si="78"/>
        <v>Negativ EK</v>
      </c>
      <c r="HR3" s="153" t="str">
        <f t="shared" si="79"/>
        <v>Negativ EK</v>
      </c>
      <c r="HS3" s="153" t="str">
        <f t="shared" si="80"/>
        <v>Negativ EK</v>
      </c>
      <c r="HT3" s="153" t="str">
        <f t="shared" si="81"/>
        <v>Negativ EK</v>
      </c>
      <c r="HU3" s="153" t="str">
        <f t="shared" si="82"/>
        <v>Negativ EK</v>
      </c>
      <c r="HV3" s="150">
        <f t="shared" si="83"/>
        <v>-0.58665502468364505</v>
      </c>
      <c r="HW3" s="150">
        <f t="shared" si="84"/>
        <v>0.59865867835390885</v>
      </c>
      <c r="HX3" s="150">
        <f t="shared" si="85"/>
        <v>-0.30565411844848223</v>
      </c>
      <c r="HY3" s="150">
        <f t="shared" si="86"/>
        <v>0.63053645921601242</v>
      </c>
      <c r="HZ3" s="150">
        <f t="shared" si="87"/>
        <v>-0.50335148603615487</v>
      </c>
      <c r="IA3" s="263">
        <f t="shared" si="88"/>
        <v>-5.0835201010270156E-2</v>
      </c>
      <c r="IB3" s="263">
        <f t="shared" si="89"/>
        <v>3.2449296324026704E-2</v>
      </c>
      <c r="IC3" s="263">
        <f t="shared" si="90"/>
        <v>-2.3860546632224276E-2</v>
      </c>
      <c r="ID3" s="263">
        <f t="shared" si="91"/>
        <v>3.0187686168598515E-2</v>
      </c>
      <c r="IE3" s="153">
        <f t="shared" si="92"/>
        <v>3.5817429362550987E-2</v>
      </c>
      <c r="IF3" s="153">
        <f t="shared" si="93"/>
        <v>8.6652630372821143E-2</v>
      </c>
      <c r="IG3" s="153">
        <f t="shared" si="94"/>
        <v>5.420333404879444E-2</v>
      </c>
      <c r="IH3" s="153">
        <f t="shared" si="95"/>
        <v>7.8063880681018716E-2</v>
      </c>
      <c r="II3" s="153">
        <f t="shared" si="96"/>
        <v>4.78761945124202E-2</v>
      </c>
      <c r="IJ3" s="153">
        <f t="shared" si="97"/>
        <v>9.6398545785048861E-2</v>
      </c>
      <c r="IK3" s="153">
        <f t="shared" si="98"/>
        <v>8.6170622573858421E-2</v>
      </c>
      <c r="IL3" s="153">
        <f t="shared" si="99"/>
        <v>5.8357844213237337E-2</v>
      </c>
      <c r="IM3" s="153">
        <f t="shared" si="100"/>
        <v>7.6091604854526415E-2</v>
      </c>
      <c r="IN3" s="153">
        <f t="shared" si="101"/>
        <v>0.15605190766654706</v>
      </c>
      <c r="IO3" s="153" t="str">
        <f t="shared" si="102"/>
        <v>i.a.</v>
      </c>
      <c r="IP3" s="153" t="str">
        <f t="shared" si="103"/>
        <v>i.a.</v>
      </c>
      <c r="IQ3" s="153" t="str">
        <f t="shared" si="104"/>
        <v>i.a.</v>
      </c>
      <c r="IR3" s="153" t="str">
        <f t="shared" si="105"/>
        <v>i.a.</v>
      </c>
      <c r="IS3" s="153" t="str">
        <f t="shared" si="106"/>
        <v>i.a.</v>
      </c>
      <c r="IT3" s="153" t="str">
        <f t="shared" si="107"/>
        <v>i.a.</v>
      </c>
      <c r="IU3" s="150">
        <f t="shared" si="108"/>
        <v>4.3902406088367887E-2</v>
      </c>
      <c r="IV3" s="150">
        <f t="shared" si="109"/>
        <v>7.614499990158119E-2</v>
      </c>
      <c r="IW3" s="150">
        <f t="shared" si="110"/>
        <v>-8.1667841981940353E-2</v>
      </c>
      <c r="IX3" s="150">
        <f t="shared" si="111"/>
        <v>4.6687625932854034E-2</v>
      </c>
      <c r="IY3" s="150">
        <f t="shared" si="112"/>
        <v>-1.9326952676919241E-2</v>
      </c>
      <c r="IZ3" s="263">
        <f t="shared" si="113"/>
        <v>2.654587595811464E-2</v>
      </c>
      <c r="JA3" s="263">
        <f t="shared" si="114"/>
        <v>4.2783798131288742E-2</v>
      </c>
      <c r="JB3" s="263">
        <f t="shared" si="115"/>
        <v>-4.9967685468512602E-2</v>
      </c>
      <c r="JC3" s="263">
        <f t="shared" si="116"/>
        <v>2.7291213945470072E-2</v>
      </c>
      <c r="JD3" s="153">
        <f t="shared" si="117"/>
        <v>0.63120239306750547</v>
      </c>
      <c r="JE3" s="153">
        <f t="shared" si="118"/>
        <v>0.60465651710939083</v>
      </c>
      <c r="JF3" s="153">
        <f t="shared" si="119"/>
        <v>0.56187271897810209</v>
      </c>
      <c r="JG3" s="153">
        <f t="shared" si="120"/>
        <v>0.61184040444661469</v>
      </c>
      <c r="JH3" s="153">
        <f t="shared" si="121"/>
        <v>0.58454919050114462</v>
      </c>
      <c r="JI3" s="153">
        <f t="shared" si="122"/>
        <v>0.5960693955001356</v>
      </c>
      <c r="JJ3" s="153">
        <f t="shared" si="123"/>
        <v>0.63774384060132427</v>
      </c>
      <c r="JK3" s="153">
        <f t="shared" si="124"/>
        <v>0.62305699481865284</v>
      </c>
      <c r="JL3" s="153">
        <f t="shared" si="125"/>
        <v>0.59606040327038901</v>
      </c>
      <c r="JM3" s="153">
        <f t="shared" si="126"/>
        <v>0.58964238727424945</v>
      </c>
      <c r="JN3" s="153" t="str">
        <f t="shared" si="127"/>
        <v>i.a.</v>
      </c>
      <c r="JO3" s="153" t="str">
        <f t="shared" si="128"/>
        <v>i.a.</v>
      </c>
      <c r="JP3" s="153" t="str">
        <f t="shared" si="129"/>
        <v>i.a.</v>
      </c>
      <c r="JQ3" s="153" t="str">
        <f t="shared" si="130"/>
        <v>i.a.</v>
      </c>
      <c r="JR3" s="153" t="str">
        <f t="shared" si="131"/>
        <v>i.a.</v>
      </c>
      <c r="JS3" s="153" t="str">
        <f t="shared" si="132"/>
        <v>i.a.</v>
      </c>
      <c r="JT3" s="153" t="str">
        <f t="shared" si="133"/>
        <v>i.a.</v>
      </c>
      <c r="JU3" s="150" t="e">
        <f t="shared" si="134"/>
        <v>#VALUE!</v>
      </c>
      <c r="JV3" s="150" t="e">
        <f t="shared" si="135"/>
        <v>#VALUE!</v>
      </c>
      <c r="JW3" s="150" t="e">
        <f t="shared" si="136"/>
        <v>#VALUE!</v>
      </c>
      <c r="JX3" s="150" t="e">
        <f t="shared" si="137"/>
        <v>#VALUE!</v>
      </c>
      <c r="JY3" s="150" t="e">
        <f t="shared" si="138"/>
        <v>#VALUE!</v>
      </c>
      <c r="JZ3" s="263" t="e">
        <f t="shared" si="139"/>
        <v>#VALUE!</v>
      </c>
      <c r="KA3" s="263" t="e">
        <f t="shared" si="140"/>
        <v>#VALUE!</v>
      </c>
      <c r="KB3" s="263" t="e">
        <f t="shared" si="141"/>
        <v>#VALUE!</v>
      </c>
      <c r="KC3" s="263" t="e">
        <f t="shared" si="142"/>
        <v>#VALUE!</v>
      </c>
      <c r="KD3" s="153" t="str">
        <f t="shared" si="143"/>
        <v>i.a.</v>
      </c>
      <c r="KE3" s="153" t="str">
        <f t="shared" si="144"/>
        <v>i.a.</v>
      </c>
      <c r="KF3" s="153" t="str">
        <f t="shared" si="145"/>
        <v>i.a.</v>
      </c>
      <c r="KG3" s="153" t="str">
        <f t="shared" si="146"/>
        <v>i.a.</v>
      </c>
      <c r="KH3" s="153" t="str">
        <f t="shared" si="147"/>
        <v>i.a.</v>
      </c>
      <c r="KI3" s="153" t="str">
        <f t="shared" si="148"/>
        <v>i.a.</v>
      </c>
      <c r="KJ3" s="153" t="str">
        <f t="shared" si="149"/>
        <v>i.a.</v>
      </c>
      <c r="KK3" s="153" t="str">
        <f t="shared" si="150"/>
        <v>i.a.</v>
      </c>
      <c r="KL3" s="153" t="str">
        <f t="shared" si="151"/>
        <v>i.a.</v>
      </c>
      <c r="KM3" s="153" t="str">
        <f t="shared" si="152"/>
        <v>i.a.</v>
      </c>
      <c r="KN3" s="153" t="str">
        <f t="shared" si="153"/>
        <v>i.a.</v>
      </c>
      <c r="KO3" s="153" t="str">
        <f t="shared" si="154"/>
        <v>i.a.</v>
      </c>
      <c r="KP3" s="153" t="str">
        <f t="shared" si="155"/>
        <v>i.a.</v>
      </c>
      <c r="KQ3" s="153" t="str">
        <f t="shared" si="156"/>
        <v>i.a.</v>
      </c>
      <c r="KR3" s="153" t="str">
        <f t="shared" si="157"/>
        <v>i.a.</v>
      </c>
      <c r="KS3" s="153" t="str">
        <f t="shared" si="158"/>
        <v>i.a.</v>
      </c>
      <c r="KT3" s="153" t="str">
        <f t="shared" si="159"/>
        <v>i.a.</v>
      </c>
      <c r="KU3" s="150" t="e">
        <f t="shared" si="160"/>
        <v>#DIV/0!</v>
      </c>
      <c r="KV3" s="150" t="e">
        <f t="shared" si="161"/>
        <v>#DIV/0!</v>
      </c>
      <c r="KW3" s="150" t="e">
        <f t="shared" si="162"/>
        <v>#DIV/0!</v>
      </c>
      <c r="KX3" s="150" t="e">
        <f t="shared" si="163"/>
        <v>#DIV/0!</v>
      </c>
      <c r="KY3" s="150" t="e">
        <f t="shared" si="164"/>
        <v>#DIV/0!</v>
      </c>
      <c r="KZ3" s="243">
        <f t="shared" si="165"/>
        <v>0</v>
      </c>
      <c r="LA3" s="243">
        <f t="shared" si="166"/>
        <v>0</v>
      </c>
      <c r="LB3" s="243">
        <f t="shared" si="167"/>
        <v>0</v>
      </c>
      <c r="LC3" s="243">
        <f t="shared" si="168"/>
        <v>0</v>
      </c>
      <c r="LD3" s="254">
        <f>IFERROR(Tabel1[[#This Row],[2024 - Omsætning]]/Tabel1[[#This Row],[2024 - Ansatte]],"i.a.")</f>
        <v>0</v>
      </c>
      <c r="LE3" s="254">
        <f>IFERROR(Tabel1[[#This Row],[2023 - Omsætning]]/Tabel1[[#This Row],[2023 - Ansatte]],"i.a.")</f>
        <v>0</v>
      </c>
      <c r="LF3" s="254">
        <f>IFERROR(Tabel1[[#This Row],[2022 - Omsætning]]/Tabel1[[#This Row],[2022 - Ansatte]],"i.a.")</f>
        <v>0</v>
      </c>
      <c r="LG3" s="254">
        <f>IFERROR(Tabel1[[#This Row],[2021 - Omsætning]]/Tabel1[[#This Row],[2021 - Ansatte]],"i.a.")</f>
        <v>0</v>
      </c>
      <c r="LH3" s="254">
        <f>IFERROR(AC3/Tabel1[[#This Row],[2020 - Ansatte]],"i.a.")</f>
        <v>0</v>
      </c>
      <c r="LI3" s="254">
        <f>IFERROR(Tabel1[[#This Row],[2019 - Omsætning]]/Tabel1[[#This Row],[2019 - Ansatte]],"i.a.")</f>
        <v>0</v>
      </c>
      <c r="LJ3" s="254">
        <f>IFERROR(Tabel1[[#This Row],[2018 - Omsætning]]/Tabel1[[#This Row],[2018 - Ansatte]],"i.a.")</f>
        <v>0</v>
      </c>
      <c r="LK3" s="254">
        <f>IFERROR(Tabel1[[#This Row],[2017 - Omsætning]]/Tabel1[[#This Row],[2017 - Ansatte]],"i.a.")</f>
        <v>0</v>
      </c>
      <c r="LL3" s="254" t="str">
        <f>IFERROR(Tabel1[[#This Row],[2016 - Omsætning]]/Tabel1[[#This Row],[2016 - Ansatte]],"i.a.")</f>
        <v>i.a.</v>
      </c>
      <c r="LM3" s="254" t="str">
        <f>IFERROR(Tabel1[[#This Row],[2015 - Omsætning]]/Tabel1[[#This Row],[2015 - Ansatte]],"i.a.")</f>
        <v>i.a.</v>
      </c>
      <c r="LN3" s="254" t="str">
        <f>IFERROR(Tabel1[[#This Row],[2014 - Omsætning]]/Tabel1[[#This Row],[2014 - Ansatte]],"i.a.")</f>
        <v>i.a.</v>
      </c>
      <c r="LO3" s="254" t="str">
        <f>IFERROR(Tabel1[[#This Row],[2013 - Omsætning]]/Tabel1[[#This Row],[2013 - Ansatte]],"i.a.")</f>
        <v>i.a.</v>
      </c>
      <c r="LP3" s="254" t="str">
        <f>IFERROR(Tabel1[[#This Row],[2012 - Omsætning]]/Tabel1[[#This Row],[2012 - Ansatte]],"i.a.")</f>
        <v>i.a.</v>
      </c>
      <c r="LQ3" s="254" t="str">
        <f>IFERROR(Tabel1[[#This Row],[2011 - Omsætning]]/Tabel1[[#This Row],[2011 - Ansatte]],"i.a.")</f>
        <v>i.a.</v>
      </c>
      <c r="LR3" s="254" t="str">
        <f>IFERROR(Tabel1[[#This Row],[2010 - Omsætning]]/Tabel1[[#This Row],[2010 - Ansatte]],"i.a.")</f>
        <v>i.a.</v>
      </c>
      <c r="LS3" s="254" t="str">
        <f>IFERROR(Tabel1[[#This Row],[2009 - Omsætning]]/Tabel1[[#This Row],[2009 - Ansatte]],"i.a.")</f>
        <v>i.a.</v>
      </c>
      <c r="LT3" s="254" t="str">
        <f>IFERROR(Tabel1[[#This Row],[2008 - Omsætning]]/Tabel1[[#This Row],[2008 - Ansatte]],"i.a.")</f>
        <v>i.a.</v>
      </c>
      <c r="LU3" s="158">
        <f t="shared" si="169"/>
        <v>-0.5458639910813825</v>
      </c>
      <c r="LV3" s="158">
        <f t="shared" si="170"/>
        <v>0.62454430734716782</v>
      </c>
      <c r="LW3" s="158">
        <f t="shared" si="171"/>
        <v>-0.36281984085386199</v>
      </c>
      <c r="LX3" s="158">
        <f t="shared" si="172"/>
        <v>0.7906924516531505</v>
      </c>
      <c r="LY3" s="158">
        <f t="shared" si="173"/>
        <v>-0.45257406300691544</v>
      </c>
      <c r="LZ3" s="243">
        <f t="shared" si="174"/>
        <v>-5.1004166666666677E-2</v>
      </c>
      <c r="MA3" s="243">
        <f t="shared" si="175"/>
        <v>3.5921370967741943E-2</v>
      </c>
      <c r="MB3" s="243">
        <f t="shared" si="176"/>
        <v>-3.2750537634408612E-2</v>
      </c>
      <c r="MC3" s="243">
        <f t="shared" si="177"/>
        <v>3.9857861635220135E-2</v>
      </c>
      <c r="MD3" s="244">
        <f t="shared" si="178"/>
        <v>4.243333333333333E-2</v>
      </c>
      <c r="ME3" s="244">
        <f t="shared" si="179"/>
        <v>9.3437500000000007E-2</v>
      </c>
      <c r="MF3" s="244">
        <f t="shared" si="180"/>
        <v>5.7516129032258063E-2</v>
      </c>
      <c r="MG3" s="244">
        <f t="shared" si="181"/>
        <v>9.0266666666666676E-2</v>
      </c>
      <c r="MH3" s="244">
        <f t="shared" si="182"/>
        <v>5.0408805031446541E-2</v>
      </c>
      <c r="MI3" s="244">
        <f t="shared" si="183"/>
        <v>9.2083333333333336E-2</v>
      </c>
      <c r="MJ3" s="244">
        <f t="shared" si="184"/>
        <v>7.927777777777778E-2</v>
      </c>
      <c r="MK3" s="244">
        <f t="shared" si="185"/>
        <v>5.5857142857142862E-2</v>
      </c>
      <c r="ML3" s="244" t="str">
        <f t="shared" si="186"/>
        <v>i.a.</v>
      </c>
      <c r="MM3" s="244" t="str">
        <f t="shared" si="187"/>
        <v>i.a.</v>
      </c>
      <c r="MN3" s="244" t="str">
        <f t="shared" si="188"/>
        <v>i.a.</v>
      </c>
      <c r="MO3" s="244" t="str">
        <f t="shared" si="189"/>
        <v>i.a.</v>
      </c>
      <c r="MP3" s="244" t="str">
        <f t="shared" si="190"/>
        <v>i.a.</v>
      </c>
      <c r="MQ3" s="244" t="str">
        <f t="shared" si="191"/>
        <v>i.a.</v>
      </c>
      <c r="MR3" s="244" t="str">
        <f t="shared" si="192"/>
        <v>i.a.</v>
      </c>
      <c r="MS3" s="244" t="str">
        <f t="shared" si="193"/>
        <v>i.a.</v>
      </c>
      <c r="MT3" s="244" t="str">
        <f t="shared" si="194"/>
        <v>i.a.</v>
      </c>
    </row>
    <row r="4" spans="1:358" ht="18" customHeight="1" x14ac:dyDescent="0.25">
      <c r="A4" s="5" t="s">
        <v>86</v>
      </c>
      <c r="B4" s="273">
        <v>83051817</v>
      </c>
      <c r="C4" s="117" t="s">
        <v>87</v>
      </c>
      <c r="D4" s="5"/>
      <c r="E4" s="5">
        <v>439990</v>
      </c>
      <c r="F4" s="203">
        <v>45744</v>
      </c>
      <c r="G4" s="148" t="s">
        <v>74</v>
      </c>
      <c r="H4" s="148" t="s">
        <v>74</v>
      </c>
      <c r="I4" s="148" t="s">
        <v>74</v>
      </c>
      <c r="J4" s="148" t="s">
        <v>74</v>
      </c>
      <c r="K4" s="148" t="s">
        <v>74</v>
      </c>
      <c r="L4" s="148" t="s">
        <v>74</v>
      </c>
      <c r="M4" s="148" t="s">
        <v>74</v>
      </c>
      <c r="N4" s="148" t="s">
        <v>74</v>
      </c>
      <c r="O4" s="357" t="s">
        <v>74</v>
      </c>
      <c r="P4" s="150" t="e">
        <f>Y4/Tabel1[[#This Row],[2023 - Omsætning]]-1</f>
        <v>#DIV/0!</v>
      </c>
      <c r="Q4" s="150" t="e">
        <f>Z4/Tabel1[[#This Row],[2022 - Omsætning]]-1</f>
        <v>#DIV/0!</v>
      </c>
      <c r="R4" s="150" t="e">
        <f>AA4/Tabel1[[#This Row],[2021 - Omsætning]]-1</f>
        <v>#DIV/0!</v>
      </c>
      <c r="S4" s="150" t="e">
        <f>AB4/Tabel1[[#This Row],[2020 - Omsætning]]-1</f>
        <v>#DIV/0!</v>
      </c>
      <c r="T4" s="150" t="e">
        <f>AC4/Tabel1[[#This Row],[2019 - Omsætning]]-1</f>
        <v>#DIV/0!</v>
      </c>
      <c r="U4" s="242">
        <f t="shared" si="0"/>
        <v>0</v>
      </c>
      <c r="V4" s="242">
        <f t="shared" si="1"/>
        <v>0</v>
      </c>
      <c r="W4" s="242">
        <f t="shared" si="2"/>
        <v>0</v>
      </c>
      <c r="X4" s="242">
        <f t="shared" si="3"/>
        <v>0</v>
      </c>
      <c r="Y4" s="151"/>
      <c r="Z4" s="151"/>
      <c r="AA4" s="151"/>
      <c r="AB4" s="151"/>
      <c r="AC4" s="361"/>
      <c r="AD4" s="151"/>
      <c r="AE4" s="151"/>
      <c r="AF4" s="151"/>
      <c r="AG4" s="361"/>
      <c r="AH4" s="361"/>
      <c r="AI4" s="361"/>
      <c r="AJ4" s="361"/>
      <c r="AK4" s="361"/>
      <c r="AL4" s="361"/>
      <c r="AM4" s="361"/>
      <c r="AN4" s="361"/>
      <c r="AO4" s="361"/>
      <c r="AP4" s="150">
        <f t="shared" si="4"/>
        <v>0.16844192887066595</v>
      </c>
      <c r="AQ4" s="150">
        <f t="shared" si="5"/>
        <v>0.17295276928304443</v>
      </c>
      <c r="AR4" s="150">
        <f t="shared" si="6"/>
        <v>0.15158173554465285</v>
      </c>
      <c r="AS4" s="150">
        <f t="shared" si="7"/>
        <v>-8.4412721159675977E-2</v>
      </c>
      <c r="AT4" s="150">
        <f t="shared" si="8"/>
        <v>8.9211742810830316E-2</v>
      </c>
      <c r="AU4" s="242">
        <f t="shared" si="9"/>
        <v>7.5590000000000046</v>
      </c>
      <c r="AV4" s="242">
        <f t="shared" si="10"/>
        <v>6.6169999999999973</v>
      </c>
      <c r="AW4" s="242">
        <f t="shared" si="11"/>
        <v>5.0360000000000014</v>
      </c>
      <c r="AX4" s="242">
        <f t="shared" si="12"/>
        <v>-3.0630000000000024</v>
      </c>
      <c r="AY4" s="119">
        <v>52.435000000000002</v>
      </c>
      <c r="AZ4" s="119">
        <v>44.875999999999998</v>
      </c>
      <c r="BA4" s="119">
        <v>38.259</v>
      </c>
      <c r="BB4" s="119">
        <v>33.222999999999999</v>
      </c>
      <c r="BC4" s="119">
        <v>36.286000000000001</v>
      </c>
      <c r="BD4" s="119">
        <v>33.314</v>
      </c>
      <c r="BE4" s="119">
        <v>49.609000000000002</v>
      </c>
      <c r="BF4" s="119">
        <v>47.408000000000001</v>
      </c>
      <c r="BG4" s="362">
        <v>42.094000000000001</v>
      </c>
      <c r="BH4" s="362">
        <v>24.574508000000002</v>
      </c>
      <c r="BI4" s="362">
        <v>19.577798999999999</v>
      </c>
      <c r="BJ4" s="362">
        <v>27.293666000000002</v>
      </c>
      <c r="BK4" s="362">
        <v>25.694955</v>
      </c>
      <c r="BL4" s="362"/>
      <c r="BM4" s="362"/>
      <c r="BN4" s="362"/>
      <c r="BO4" s="362"/>
      <c r="BP4" s="152">
        <f t="shared" si="13"/>
        <v>-0.60007173601147779</v>
      </c>
      <c r="BQ4" s="152">
        <f t="shared" si="14"/>
        <v>1.7279843444227003</v>
      </c>
      <c r="BR4" s="152">
        <f t="shared" si="15"/>
        <v>-0.51379638439581343</v>
      </c>
      <c r="BS4" s="152">
        <f t="shared" si="16"/>
        <v>0.43188010899182555</v>
      </c>
      <c r="BT4" s="152" t="e">
        <f t="shared" si="17"/>
        <v>#DIV/0!</v>
      </c>
      <c r="BU4" s="242">
        <f t="shared" si="18"/>
        <v>-1.6729999999999998</v>
      </c>
      <c r="BV4" s="242">
        <f t="shared" si="19"/>
        <v>1.7659999999999998</v>
      </c>
      <c r="BW4" s="242">
        <f t="shared" si="20"/>
        <v>-1.0799999999999998</v>
      </c>
      <c r="BX4" s="242">
        <f t="shared" si="21"/>
        <v>0.6339999999999999</v>
      </c>
      <c r="BY4" s="119">
        <v>1.115</v>
      </c>
      <c r="BZ4" s="119">
        <v>2.7879999999999998</v>
      </c>
      <c r="CA4" s="119">
        <v>1.022</v>
      </c>
      <c r="CB4" s="119">
        <v>2.1019999999999999</v>
      </c>
      <c r="CC4" s="119">
        <v>1.468</v>
      </c>
      <c r="CD4" s="119"/>
      <c r="CE4" s="119">
        <v>10.000999999999999</v>
      </c>
      <c r="CF4" s="119">
        <v>9.2560000000000002</v>
      </c>
      <c r="CG4" s="362">
        <v>3.2690000000000001</v>
      </c>
      <c r="CH4" s="362">
        <v>0.50017400000000001</v>
      </c>
      <c r="CI4" s="362">
        <v>1.7874239999999999</v>
      </c>
      <c r="CJ4" s="362">
        <v>3.3250470000000001</v>
      </c>
      <c r="CK4" s="362">
        <v>2.659198</v>
      </c>
      <c r="CL4" s="362"/>
      <c r="CM4" s="362"/>
      <c r="CN4" s="362"/>
      <c r="CO4" s="362"/>
      <c r="CP4" s="152">
        <f t="shared" si="22"/>
        <v>-1.3354098360655737</v>
      </c>
      <c r="CQ4" s="152">
        <f t="shared" si="23"/>
        <v>1.5123558484349258</v>
      </c>
      <c r="CR4" s="152">
        <f t="shared" si="24"/>
        <v>-0.56283759452646742</v>
      </c>
      <c r="CS4" s="152">
        <f t="shared" si="25"/>
        <v>0.78470437017994865</v>
      </c>
      <c r="CT4" s="152" t="e">
        <f t="shared" si="26"/>
        <v>#DIV/0!</v>
      </c>
      <c r="CU4" s="242">
        <f t="shared" si="27"/>
        <v>-4.0729999999999995</v>
      </c>
      <c r="CV4" s="242">
        <f t="shared" si="28"/>
        <v>1.8359999999999999</v>
      </c>
      <c r="CW4" s="242">
        <f t="shared" si="29"/>
        <v>-1.5630000000000002</v>
      </c>
      <c r="CX4" s="242">
        <f t="shared" si="30"/>
        <v>1.2210000000000001</v>
      </c>
      <c r="CY4" s="119">
        <v>-1.0229999999999999</v>
      </c>
      <c r="CZ4" s="119">
        <v>3.05</v>
      </c>
      <c r="DA4" s="119">
        <v>1.214</v>
      </c>
      <c r="DB4" s="119">
        <v>2.7770000000000001</v>
      </c>
      <c r="DC4" s="119">
        <v>1.556</v>
      </c>
      <c r="DD4" s="119"/>
      <c r="DE4" s="119">
        <v>10.461</v>
      </c>
      <c r="DF4" s="119">
        <v>9.3469999999999995</v>
      </c>
      <c r="DG4" s="362">
        <v>3.093</v>
      </c>
      <c r="DH4" s="362">
        <v>0.32541100000000001</v>
      </c>
      <c r="DI4" s="362">
        <v>1.729109</v>
      </c>
      <c r="DJ4" s="362">
        <v>3.2505989999999998</v>
      </c>
      <c r="DK4" s="362">
        <v>2.9046379999999998</v>
      </c>
      <c r="DL4" s="362"/>
      <c r="DM4" s="362"/>
      <c r="DN4" s="362"/>
      <c r="DO4" s="362"/>
      <c r="DP4" s="152">
        <f t="shared" si="31"/>
        <v>-0.27518308691446736</v>
      </c>
      <c r="DQ4" s="152">
        <f t="shared" si="32"/>
        <v>0.13219649561952435</v>
      </c>
      <c r="DR4" s="152">
        <f t="shared" si="33"/>
        <v>-8.4830696542343667E-2</v>
      </c>
      <c r="DS4" s="152">
        <f t="shared" si="34"/>
        <v>9.7415350773823572E-2</v>
      </c>
      <c r="DT4" s="152" t="e">
        <f t="shared" si="35"/>
        <v>#DIV/0!</v>
      </c>
      <c r="DU4" s="242">
        <f t="shared" si="36"/>
        <v>-3.9830000000000005</v>
      </c>
      <c r="DV4" s="242">
        <f t="shared" si="37"/>
        <v>1.6899999999999995</v>
      </c>
      <c r="DW4" s="242">
        <f t="shared" si="38"/>
        <v>-1.1849999999999987</v>
      </c>
      <c r="DX4" s="242">
        <f t="shared" si="39"/>
        <v>1.2400000000000002</v>
      </c>
      <c r="DY4" s="119">
        <v>10.491</v>
      </c>
      <c r="DZ4" s="119">
        <v>14.474</v>
      </c>
      <c r="EA4" s="119">
        <v>12.784000000000001</v>
      </c>
      <c r="EB4" s="119">
        <v>13.968999999999999</v>
      </c>
      <c r="EC4" s="119">
        <v>12.728999999999999</v>
      </c>
      <c r="ED4" s="119"/>
      <c r="EE4" s="119">
        <v>17.513999999999999</v>
      </c>
      <c r="EF4" s="119">
        <v>14.859</v>
      </c>
      <c r="EG4" s="362">
        <v>8.782</v>
      </c>
      <c r="EH4" s="362">
        <v>6.3742239999999999</v>
      </c>
      <c r="EI4" s="362">
        <v>6.8803340000000004</v>
      </c>
      <c r="EJ4" s="362">
        <v>7.4957440000000002</v>
      </c>
      <c r="EK4" s="362">
        <v>7.1613360000000004</v>
      </c>
      <c r="EL4" s="362"/>
      <c r="EM4" s="362"/>
      <c r="EN4" s="362"/>
      <c r="EO4" s="362"/>
      <c r="EP4" s="153">
        <f t="shared" si="40"/>
        <v>-5.6369760646010417E-2</v>
      </c>
      <c r="EQ4" s="153">
        <f t="shared" si="41"/>
        <v>0.1328178303388674</v>
      </c>
      <c r="ER4" s="153">
        <f t="shared" si="42"/>
        <v>-0.17252843760454997</v>
      </c>
      <c r="ES4" s="153">
        <f t="shared" si="43"/>
        <v>0.23181537193488566</v>
      </c>
      <c r="ET4" s="153" t="e">
        <f t="shared" si="44"/>
        <v>#DIV/0!</v>
      </c>
      <c r="EU4" s="242">
        <f t="shared" si="45"/>
        <v>-2.527000000000001</v>
      </c>
      <c r="EV4" s="242">
        <f t="shared" si="46"/>
        <v>5.2560000000000002</v>
      </c>
      <c r="EW4" s="242">
        <f t="shared" si="47"/>
        <v>-8.2509999999999977</v>
      </c>
      <c r="EX4" s="242">
        <f t="shared" si="48"/>
        <v>9</v>
      </c>
      <c r="EY4" s="119">
        <v>42.302</v>
      </c>
      <c r="EZ4" s="119">
        <v>44.829000000000001</v>
      </c>
      <c r="FA4" s="119">
        <v>39.573</v>
      </c>
      <c r="FB4" s="119">
        <v>47.823999999999998</v>
      </c>
      <c r="FC4" s="119">
        <v>38.823999999999998</v>
      </c>
      <c r="FD4" s="119"/>
      <c r="FE4" s="119">
        <v>63.392000000000003</v>
      </c>
      <c r="FF4" s="119">
        <v>128.02600000000001</v>
      </c>
      <c r="FG4" s="362">
        <v>31.617999999999999</v>
      </c>
      <c r="FH4" s="362">
        <v>26.056994</v>
      </c>
      <c r="FI4" s="362">
        <v>22.296827</v>
      </c>
      <c r="FJ4" s="362">
        <v>27.591222999999999</v>
      </c>
      <c r="FK4" s="362">
        <v>26.807372000000001</v>
      </c>
      <c r="FL4" s="362"/>
      <c r="FM4" s="362"/>
      <c r="FN4" s="362"/>
      <c r="FO4" s="362"/>
      <c r="FP4" s="153">
        <f t="shared" si="49"/>
        <v>0.13333333333333333</v>
      </c>
      <c r="FQ4" s="153">
        <f t="shared" si="50"/>
        <v>0.13207547169811321</v>
      </c>
      <c r="FR4" s="153">
        <f t="shared" si="51"/>
        <v>0.06</v>
      </c>
      <c r="FS4" s="153">
        <f t="shared" si="52"/>
        <v>-9.0909090909090912E-2</v>
      </c>
      <c r="FT4" s="153">
        <f t="shared" si="53"/>
        <v>0.1</v>
      </c>
      <c r="FU4" s="242">
        <f t="shared" si="54"/>
        <v>8</v>
      </c>
      <c r="FV4" s="242">
        <f t="shared" si="55"/>
        <v>7</v>
      </c>
      <c r="FW4" s="242">
        <f t="shared" si="56"/>
        <v>3</v>
      </c>
      <c r="FX4" s="242">
        <f t="shared" si="57"/>
        <v>-5</v>
      </c>
      <c r="FY4" s="154">
        <v>68</v>
      </c>
      <c r="FZ4" s="154">
        <v>60</v>
      </c>
      <c r="GA4" s="154">
        <v>53</v>
      </c>
      <c r="GB4" s="154">
        <v>50</v>
      </c>
      <c r="GC4" s="154">
        <v>55</v>
      </c>
      <c r="GD4" s="154">
        <v>50</v>
      </c>
      <c r="GE4" s="154">
        <v>62</v>
      </c>
      <c r="GF4" s="154">
        <v>63</v>
      </c>
      <c r="GG4" s="359">
        <v>72</v>
      </c>
      <c r="GH4" s="359">
        <v>48</v>
      </c>
      <c r="GI4" s="359"/>
      <c r="GJ4" s="359"/>
      <c r="GK4" s="359"/>
      <c r="GL4" s="359"/>
      <c r="GM4" s="359"/>
      <c r="GN4" s="359"/>
      <c r="GO4" s="359"/>
      <c r="GP4" s="165"/>
      <c r="GQ4" s="5" t="s">
        <v>391</v>
      </c>
      <c r="GR4" s="5">
        <v>9530</v>
      </c>
      <c r="GS4" s="5" t="s">
        <v>88</v>
      </c>
      <c r="GT4" s="157" t="s">
        <v>82</v>
      </c>
      <c r="GU4" s="16"/>
      <c r="GW4" s="158">
        <f t="shared" si="58"/>
        <v>-1.3662167559173006</v>
      </c>
      <c r="GX4" s="158">
        <f t="shared" si="59"/>
        <v>1.4658102580225831</v>
      </c>
      <c r="GY4" s="158">
        <f t="shared" si="60"/>
        <v>-0.56373633232413667</v>
      </c>
      <c r="GZ4" s="158">
        <f t="shared" si="61"/>
        <v>0.70181301430972853</v>
      </c>
      <c r="HA4" s="158" t="e">
        <f t="shared" si="62"/>
        <v>#DIV/0!</v>
      </c>
      <c r="HB4" s="263">
        <f t="shared" si="63"/>
        <v>-0.30574224855438892</v>
      </c>
      <c r="HC4" s="263">
        <f t="shared" si="64"/>
        <v>0.13303133504574557</v>
      </c>
      <c r="HD4" s="263">
        <f t="shared" si="65"/>
        <v>-0.11727438720983802</v>
      </c>
      <c r="HE4" s="263">
        <f t="shared" si="66"/>
        <v>8.5790011019399606E-2</v>
      </c>
      <c r="HF4" s="153">
        <f t="shared" si="67"/>
        <v>-8.1954736631283789E-2</v>
      </c>
      <c r="HG4" s="153">
        <f t="shared" si="68"/>
        <v>0.22378751192310511</v>
      </c>
      <c r="HH4" s="153">
        <f t="shared" si="69"/>
        <v>9.075617687735954E-2</v>
      </c>
      <c r="HI4" s="153">
        <f t="shared" si="70"/>
        <v>0.20803056408719756</v>
      </c>
      <c r="HJ4" s="153">
        <f t="shared" si="71"/>
        <v>0.12224055306779795</v>
      </c>
      <c r="HK4" s="153">
        <f t="shared" si="72"/>
        <v>0</v>
      </c>
      <c r="HL4" s="153">
        <f t="shared" si="73"/>
        <v>0.64627930682976564</v>
      </c>
      <c r="HM4" s="153">
        <f t="shared" si="74"/>
        <v>0.79074489234803946</v>
      </c>
      <c r="HN4" s="153">
        <f t="shared" si="75"/>
        <v>0.40814915377339367</v>
      </c>
      <c r="HO4" s="153">
        <f t="shared" si="76"/>
        <v>4.910175050725947E-2</v>
      </c>
      <c r="HP4" s="153">
        <f t="shared" si="77"/>
        <v>0.24055364752472824</v>
      </c>
      <c r="HQ4" s="153">
        <f t="shared" si="78"/>
        <v>0.44355342264625691</v>
      </c>
      <c r="HR4" s="153">
        <f t="shared" si="79"/>
        <v>0.40560001653322786</v>
      </c>
      <c r="HS4" s="153" t="str">
        <f t="shared" si="80"/>
        <v>Negativ EK</v>
      </c>
      <c r="HT4" s="153" t="str">
        <f t="shared" si="81"/>
        <v>Negativ EK</v>
      </c>
      <c r="HU4" s="153" t="str">
        <f t="shared" si="82"/>
        <v>Negativ EK</v>
      </c>
      <c r="HV4" s="150">
        <f t="shared" si="83"/>
        <v>-0.61259775123481586</v>
      </c>
      <c r="HW4" s="150">
        <f t="shared" si="84"/>
        <v>1.8247867082475622</v>
      </c>
      <c r="HX4" s="150">
        <f t="shared" si="85"/>
        <v>-0.51796319227351562</v>
      </c>
      <c r="HY4" s="150">
        <f t="shared" si="86"/>
        <v>0.2831528333371488</v>
      </c>
      <c r="HZ4" s="150" t="e">
        <f t="shared" si="87"/>
        <v>#DIV/0!</v>
      </c>
      <c r="IA4" s="263">
        <f t="shared" si="88"/>
        <v>-4.0471138846062099E-2</v>
      </c>
      <c r="IB4" s="263">
        <f t="shared" si="89"/>
        <v>4.2677254730231214E-2</v>
      </c>
      <c r="IC4" s="263">
        <f t="shared" si="90"/>
        <v>-2.5130611904693234E-2</v>
      </c>
      <c r="ID4" s="263">
        <f t="shared" si="91"/>
        <v>1.0706479480190975E-2</v>
      </c>
      <c r="IE4" s="153">
        <f t="shared" si="92"/>
        <v>2.5593646348601531E-2</v>
      </c>
      <c r="IF4" s="153">
        <f t="shared" si="93"/>
        <v>6.6064785194663633E-2</v>
      </c>
      <c r="IG4" s="153">
        <f t="shared" si="94"/>
        <v>2.338753046443242E-2</v>
      </c>
      <c r="IH4" s="153">
        <f t="shared" si="95"/>
        <v>4.8518142369125654E-2</v>
      </c>
      <c r="II4" s="153">
        <f t="shared" si="96"/>
        <v>3.7811662888934679E-2</v>
      </c>
      <c r="IJ4" s="153">
        <f t="shared" si="97"/>
        <v>0</v>
      </c>
      <c r="IK4" s="153">
        <f t="shared" si="98"/>
        <v>0.10449383025629773</v>
      </c>
      <c r="IL4" s="153">
        <f t="shared" si="99"/>
        <v>0.11595800656460625</v>
      </c>
      <c r="IM4" s="153">
        <f t="shared" si="100"/>
        <v>0.11335935292858462</v>
      </c>
      <c r="IN4" s="153">
        <f t="shared" si="101"/>
        <v>2.0688085849513323E-2</v>
      </c>
      <c r="IO4" s="153">
        <f t="shared" si="102"/>
        <v>7.1657400920661363E-2</v>
      </c>
      <c r="IP4" s="153">
        <f t="shared" si="103"/>
        <v>0.12224753231218564</v>
      </c>
      <c r="IQ4" s="153">
        <f t="shared" si="104"/>
        <v>9.919651952455466E-2</v>
      </c>
      <c r="IR4" s="153" t="str">
        <f t="shared" si="105"/>
        <v>i.a.</v>
      </c>
      <c r="IS4" s="153" t="str">
        <f t="shared" si="106"/>
        <v>i.a.</v>
      </c>
      <c r="IT4" s="153" t="str">
        <f t="shared" si="107"/>
        <v>i.a.</v>
      </c>
      <c r="IU4" s="150">
        <f t="shared" si="108"/>
        <v>-0.23188460600654004</v>
      </c>
      <c r="IV4" s="150">
        <f t="shared" si="109"/>
        <v>-5.4848599898650824E-4</v>
      </c>
      <c r="IW4" s="150">
        <f t="shared" si="110"/>
        <v>0.10598278544863818</v>
      </c>
      <c r="IX4" s="150">
        <f t="shared" si="111"/>
        <v>-0.10910727713192286</v>
      </c>
      <c r="IY4" s="150" t="e">
        <f t="shared" si="112"/>
        <v>#VALUE!</v>
      </c>
      <c r="IZ4" s="263">
        <f t="shared" si="113"/>
        <v>-7.486889708310826E-2</v>
      </c>
      <c r="JA4" s="263">
        <f t="shared" si="114"/>
        <v>-1.7718760293744529E-4</v>
      </c>
      <c r="JB4" s="263">
        <f t="shared" si="115"/>
        <v>3.0956706463951711E-2</v>
      </c>
      <c r="JC4" s="263">
        <f t="shared" si="116"/>
        <v>-3.5772370971879408E-2</v>
      </c>
      <c r="JD4" s="153">
        <f t="shared" si="117"/>
        <v>0.24800245851259986</v>
      </c>
      <c r="JE4" s="153">
        <f t="shared" si="118"/>
        <v>0.32287135559570812</v>
      </c>
      <c r="JF4" s="153">
        <f t="shared" si="119"/>
        <v>0.32304854319864557</v>
      </c>
      <c r="JG4" s="153">
        <f t="shared" si="120"/>
        <v>0.29209183673469385</v>
      </c>
      <c r="JH4" s="153">
        <f t="shared" si="121"/>
        <v>0.32786420770657326</v>
      </c>
      <c r="JI4" s="153" t="str">
        <f t="shared" si="122"/>
        <v>i.a.</v>
      </c>
      <c r="JJ4" s="153">
        <f t="shared" si="123"/>
        <v>0.27628091872791516</v>
      </c>
      <c r="JK4" s="153">
        <f t="shared" si="124"/>
        <v>0.11606236233265117</v>
      </c>
      <c r="JL4" s="153">
        <f t="shared" si="125"/>
        <v>0.27775317856916948</v>
      </c>
      <c r="JM4" s="153">
        <f t="shared" si="126"/>
        <v>0.24462622204234302</v>
      </c>
      <c r="JN4" s="153">
        <f t="shared" si="127"/>
        <v>0.30857906373853106</v>
      </c>
      <c r="JO4" s="153">
        <f t="shared" si="128"/>
        <v>0.27167132098493785</v>
      </c>
      <c r="JP4" s="153">
        <f t="shared" si="129"/>
        <v>0.26714054626466183</v>
      </c>
      <c r="JQ4" s="153" t="str">
        <f t="shared" si="130"/>
        <v>i.a.</v>
      </c>
      <c r="JR4" s="153" t="str">
        <f t="shared" si="131"/>
        <v>i.a.</v>
      </c>
      <c r="JS4" s="153" t="str">
        <f t="shared" si="132"/>
        <v>i.a.</v>
      </c>
      <c r="JT4" s="153" t="str">
        <f t="shared" si="133"/>
        <v>i.a.</v>
      </c>
      <c r="JU4" s="150" t="e">
        <f t="shared" si="134"/>
        <v>#VALUE!</v>
      </c>
      <c r="JV4" s="150" t="e">
        <f t="shared" si="135"/>
        <v>#VALUE!</v>
      </c>
      <c r="JW4" s="150" t="e">
        <f t="shared" si="136"/>
        <v>#VALUE!</v>
      </c>
      <c r="JX4" s="150" t="e">
        <f t="shared" si="137"/>
        <v>#VALUE!</v>
      </c>
      <c r="JY4" s="150" t="e">
        <f t="shared" si="138"/>
        <v>#VALUE!</v>
      </c>
      <c r="JZ4" s="263" t="e">
        <f t="shared" si="139"/>
        <v>#VALUE!</v>
      </c>
      <c r="KA4" s="263" t="e">
        <f t="shared" si="140"/>
        <v>#VALUE!</v>
      </c>
      <c r="KB4" s="263" t="e">
        <f t="shared" si="141"/>
        <v>#VALUE!</v>
      </c>
      <c r="KC4" s="263" t="e">
        <f t="shared" si="142"/>
        <v>#VALUE!</v>
      </c>
      <c r="KD4" s="153" t="str">
        <f t="shared" si="143"/>
        <v>i.a.</v>
      </c>
      <c r="KE4" s="153" t="str">
        <f t="shared" si="144"/>
        <v>i.a.</v>
      </c>
      <c r="KF4" s="153" t="str">
        <f t="shared" si="145"/>
        <v>i.a.</v>
      </c>
      <c r="KG4" s="153" t="str">
        <f t="shared" si="146"/>
        <v>i.a.</v>
      </c>
      <c r="KH4" s="153" t="str">
        <f t="shared" si="147"/>
        <v>i.a.</v>
      </c>
      <c r="KI4" s="153" t="str">
        <f t="shared" si="148"/>
        <v>i.a.</v>
      </c>
      <c r="KJ4" s="153" t="str">
        <f t="shared" si="149"/>
        <v>i.a.</v>
      </c>
      <c r="KK4" s="153" t="str">
        <f t="shared" si="150"/>
        <v>i.a.</v>
      </c>
      <c r="KL4" s="153" t="str">
        <f t="shared" si="151"/>
        <v>i.a.</v>
      </c>
      <c r="KM4" s="153" t="str">
        <f t="shared" si="152"/>
        <v>i.a.</v>
      </c>
      <c r="KN4" s="153" t="str">
        <f t="shared" si="153"/>
        <v>i.a.</v>
      </c>
      <c r="KO4" s="153" t="str">
        <f t="shared" si="154"/>
        <v>i.a.</v>
      </c>
      <c r="KP4" s="153" t="str">
        <f t="shared" si="155"/>
        <v>i.a.</v>
      </c>
      <c r="KQ4" s="153" t="str">
        <f t="shared" si="156"/>
        <v>i.a.</v>
      </c>
      <c r="KR4" s="153" t="str">
        <f t="shared" si="157"/>
        <v>i.a.</v>
      </c>
      <c r="KS4" s="153" t="str">
        <f t="shared" si="158"/>
        <v>i.a.</v>
      </c>
      <c r="KT4" s="153" t="str">
        <f t="shared" si="159"/>
        <v>i.a.</v>
      </c>
      <c r="KU4" s="150" t="e">
        <f t="shared" si="160"/>
        <v>#DIV/0!</v>
      </c>
      <c r="KV4" s="150" t="e">
        <f t="shared" si="161"/>
        <v>#DIV/0!</v>
      </c>
      <c r="KW4" s="150" t="e">
        <f t="shared" si="162"/>
        <v>#DIV/0!</v>
      </c>
      <c r="KX4" s="150" t="e">
        <f t="shared" si="163"/>
        <v>#DIV/0!</v>
      </c>
      <c r="KY4" s="150" t="e">
        <f t="shared" si="164"/>
        <v>#DIV/0!</v>
      </c>
      <c r="KZ4" s="243">
        <f t="shared" si="165"/>
        <v>0</v>
      </c>
      <c r="LA4" s="243">
        <f t="shared" si="166"/>
        <v>0</v>
      </c>
      <c r="LB4" s="243">
        <f t="shared" si="167"/>
        <v>0</v>
      </c>
      <c r="LC4" s="243">
        <f t="shared" si="168"/>
        <v>0</v>
      </c>
      <c r="LD4" s="254">
        <f>IFERROR(Tabel1[[#This Row],[2024 - Omsætning]]/Tabel1[[#This Row],[2024 - Ansatte]],"i.a.")</f>
        <v>0</v>
      </c>
      <c r="LE4" s="254">
        <f>IFERROR(Tabel1[[#This Row],[2023 - Omsætning]]/Tabel1[[#This Row],[2023 - Ansatte]],"i.a.")</f>
        <v>0</v>
      </c>
      <c r="LF4" s="254">
        <f>IFERROR(Tabel1[[#This Row],[2022 - Omsætning]]/Tabel1[[#This Row],[2022 - Ansatte]],"i.a.")</f>
        <v>0</v>
      </c>
      <c r="LG4" s="254">
        <f>IFERROR(Tabel1[[#This Row],[2021 - Omsætning]]/Tabel1[[#This Row],[2021 - Ansatte]],"i.a.")</f>
        <v>0</v>
      </c>
      <c r="LH4" s="254">
        <f>IFERROR(AC4/Tabel1[[#This Row],[2020 - Ansatte]],"i.a.")</f>
        <v>0</v>
      </c>
      <c r="LI4" s="254">
        <f>IFERROR(Tabel1[[#This Row],[2019 - Omsætning]]/Tabel1[[#This Row],[2019 - Ansatte]],"i.a.")</f>
        <v>0</v>
      </c>
      <c r="LJ4" s="254">
        <f>IFERROR(Tabel1[[#This Row],[2018 - Omsætning]]/Tabel1[[#This Row],[2018 - Ansatte]],"i.a.")</f>
        <v>0</v>
      </c>
      <c r="LK4" s="254">
        <f>IFERROR(Tabel1[[#This Row],[2017 - Omsætning]]/Tabel1[[#This Row],[2017 - Ansatte]],"i.a.")</f>
        <v>0</v>
      </c>
      <c r="LL4" s="254">
        <f>IFERROR(Tabel1[[#This Row],[2016 - Omsætning]]/Tabel1[[#This Row],[2016 - Ansatte]],"i.a.")</f>
        <v>0</v>
      </c>
      <c r="LM4" s="254">
        <f>IFERROR(Tabel1[[#This Row],[2015 - Omsætning]]/Tabel1[[#This Row],[2015 - Ansatte]],"i.a.")</f>
        <v>0</v>
      </c>
      <c r="LN4" s="254" t="str">
        <f>IFERROR(Tabel1[[#This Row],[2014 - Omsætning]]/Tabel1[[#This Row],[2014 - Ansatte]],"i.a.")</f>
        <v>i.a.</v>
      </c>
      <c r="LO4" s="254" t="str">
        <f>IFERROR(Tabel1[[#This Row],[2013 - Omsætning]]/Tabel1[[#This Row],[2013 - Ansatte]],"i.a.")</f>
        <v>i.a.</v>
      </c>
      <c r="LP4" s="254" t="str">
        <f>IFERROR(Tabel1[[#This Row],[2012 - Omsætning]]/Tabel1[[#This Row],[2012 - Ansatte]],"i.a.")</f>
        <v>i.a.</v>
      </c>
      <c r="LQ4" s="254" t="str">
        <f>IFERROR(Tabel1[[#This Row],[2011 - Omsætning]]/Tabel1[[#This Row],[2011 - Ansatte]],"i.a.")</f>
        <v>i.a.</v>
      </c>
      <c r="LR4" s="254" t="str">
        <f>IFERROR(Tabel1[[#This Row],[2010 - Omsætning]]/Tabel1[[#This Row],[2010 - Ansatte]],"i.a.")</f>
        <v>i.a.</v>
      </c>
      <c r="LS4" s="254" t="str">
        <f>IFERROR(Tabel1[[#This Row],[2009 - Omsætning]]/Tabel1[[#This Row],[2009 - Ansatte]],"i.a.")</f>
        <v>i.a.</v>
      </c>
      <c r="LT4" s="254" t="str">
        <f>IFERROR(Tabel1[[#This Row],[2008 - Omsætning]]/Tabel1[[#This Row],[2008 - Ansatte]],"i.a.")</f>
        <v>i.a.</v>
      </c>
      <c r="LU4" s="158">
        <f t="shared" si="169"/>
        <v>-1.2959498553519768</v>
      </c>
      <c r="LV4" s="158">
        <f t="shared" si="170"/>
        <v>1.2192476661175178</v>
      </c>
      <c r="LW4" s="158">
        <f t="shared" si="171"/>
        <v>-0.58758263634572405</v>
      </c>
      <c r="LX4" s="158">
        <f t="shared" si="172"/>
        <v>0.96317480719794357</v>
      </c>
      <c r="LY4" s="158" t="e">
        <f t="shared" si="173"/>
        <v>#DIV/0!</v>
      </c>
      <c r="LZ4" s="243">
        <f t="shared" si="174"/>
        <v>-6.5877450980392147E-2</v>
      </c>
      <c r="MA4" s="243">
        <f t="shared" si="175"/>
        <v>2.7927672955974838E-2</v>
      </c>
      <c r="MB4" s="243">
        <f t="shared" si="176"/>
        <v>-3.263433962264152E-2</v>
      </c>
      <c r="MC4" s="243">
        <f t="shared" si="177"/>
        <v>2.7249090909090914E-2</v>
      </c>
      <c r="MD4" s="244">
        <f t="shared" si="178"/>
        <v>-1.5044117647058822E-2</v>
      </c>
      <c r="ME4" s="244">
        <f t="shared" si="179"/>
        <v>5.0833333333333328E-2</v>
      </c>
      <c r="MF4" s="244">
        <f t="shared" si="180"/>
        <v>2.290566037735849E-2</v>
      </c>
      <c r="MG4" s="244">
        <f t="shared" si="181"/>
        <v>5.5540000000000006E-2</v>
      </c>
      <c r="MH4" s="244">
        <f t="shared" si="182"/>
        <v>2.8290909090909092E-2</v>
      </c>
      <c r="MI4" s="244">
        <f t="shared" si="183"/>
        <v>0</v>
      </c>
      <c r="MJ4" s="244">
        <f t="shared" si="184"/>
        <v>0.16872580645161292</v>
      </c>
      <c r="MK4" s="244">
        <f t="shared" si="185"/>
        <v>0.14836507936507937</v>
      </c>
      <c r="ML4" s="244">
        <f t="shared" si="186"/>
        <v>4.2958333333333334E-2</v>
      </c>
      <c r="MM4" s="244">
        <f t="shared" si="187"/>
        <v>6.7793958333333335E-3</v>
      </c>
      <c r="MN4" s="244" t="str">
        <f t="shared" si="188"/>
        <v>i.a.</v>
      </c>
      <c r="MO4" s="244" t="str">
        <f t="shared" si="189"/>
        <v>i.a.</v>
      </c>
      <c r="MP4" s="244" t="str">
        <f t="shared" si="190"/>
        <v>i.a.</v>
      </c>
      <c r="MQ4" s="244" t="str">
        <f t="shared" si="191"/>
        <v>i.a.</v>
      </c>
      <c r="MR4" s="244" t="str">
        <f t="shared" si="192"/>
        <v>i.a.</v>
      </c>
      <c r="MS4" s="244" t="str">
        <f t="shared" si="193"/>
        <v>i.a.</v>
      </c>
      <c r="MT4" s="244" t="str">
        <f t="shared" si="194"/>
        <v>i.a.</v>
      </c>
    </row>
    <row r="5" spans="1:358" ht="18" customHeight="1" x14ac:dyDescent="0.25">
      <c r="A5" s="20" t="s">
        <v>543</v>
      </c>
      <c r="B5" s="273">
        <v>41238135</v>
      </c>
      <c r="C5" s="5" t="s">
        <v>83</v>
      </c>
      <c r="D5" s="5"/>
      <c r="E5" s="5">
        <v>682030</v>
      </c>
      <c r="F5" s="203">
        <v>45488</v>
      </c>
      <c r="G5" s="148"/>
      <c r="H5" s="148" t="s">
        <v>74</v>
      </c>
      <c r="I5" s="148" t="s">
        <v>74</v>
      </c>
      <c r="J5" s="148" t="s">
        <v>74</v>
      </c>
      <c r="K5" s="148" t="s">
        <v>74</v>
      </c>
      <c r="L5" s="148" t="s">
        <v>74</v>
      </c>
      <c r="M5" s="357"/>
      <c r="N5" s="357"/>
      <c r="O5" s="357"/>
      <c r="P5" s="150" t="e">
        <f>Y5/Tabel1[[#This Row],[2023 - Omsætning]]-1</f>
        <v>#DIV/0!</v>
      </c>
      <c r="Q5" s="150" t="e">
        <f>Z5/Tabel1[[#This Row],[2022 - Omsætning]]-1</f>
        <v>#DIV/0!</v>
      </c>
      <c r="R5" s="150" t="e">
        <f>AA5/Tabel1[[#This Row],[2021 - Omsætning]]-1</f>
        <v>#DIV/0!</v>
      </c>
      <c r="S5" s="150" t="e">
        <f>AB5/Tabel1[[#This Row],[2020 - Omsætning]]-1</f>
        <v>#DIV/0!</v>
      </c>
      <c r="T5" s="150" t="e">
        <f>AC5/Tabel1[[#This Row],[2019 - Omsætning]]-1</f>
        <v>#DIV/0!</v>
      </c>
      <c r="U5" s="242">
        <f t="shared" si="0"/>
        <v>0</v>
      </c>
      <c r="V5" s="242">
        <f t="shared" si="1"/>
        <v>0</v>
      </c>
      <c r="W5" s="242">
        <f t="shared" si="2"/>
        <v>0</v>
      </c>
      <c r="X5" s="242">
        <f t="shared" si="3"/>
        <v>0</v>
      </c>
      <c r="Y5" s="151"/>
      <c r="Z5" s="151"/>
      <c r="AA5" s="151"/>
      <c r="AB5" s="151"/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1"/>
      <c r="AN5" s="361"/>
      <c r="AO5" s="361"/>
      <c r="AP5" s="150">
        <f t="shared" si="4"/>
        <v>-1</v>
      </c>
      <c r="AQ5" s="150">
        <f t="shared" si="5"/>
        <v>7.2805981896890484E-3</v>
      </c>
      <c r="AR5" s="150">
        <f t="shared" si="6"/>
        <v>0.59801270360354697</v>
      </c>
      <c r="AS5" s="150">
        <f t="shared" si="7"/>
        <v>5.3107416071315437E-3</v>
      </c>
      <c r="AT5" s="150">
        <f t="shared" si="8"/>
        <v>-0.30253990651732959</v>
      </c>
      <c r="AU5" s="242">
        <f t="shared" si="9"/>
        <v>-25.594999999999999</v>
      </c>
      <c r="AV5" s="242">
        <f t="shared" si="10"/>
        <v>0.18499999999999872</v>
      </c>
      <c r="AW5" s="242">
        <f t="shared" si="11"/>
        <v>9.5090000000000003</v>
      </c>
      <c r="AX5" s="242">
        <f t="shared" si="12"/>
        <v>8.3999999999999631E-2</v>
      </c>
      <c r="AY5" s="119"/>
      <c r="AZ5" s="119">
        <v>25.594999999999999</v>
      </c>
      <c r="BA5" s="119">
        <v>25.41</v>
      </c>
      <c r="BB5" s="119">
        <v>15.901</v>
      </c>
      <c r="BC5" s="119">
        <v>15.817</v>
      </c>
      <c r="BD5" s="362">
        <v>22.678000000000001</v>
      </c>
      <c r="BE5" s="362"/>
      <c r="BF5" s="362"/>
      <c r="BG5" s="362"/>
      <c r="BH5" s="362"/>
      <c r="BI5" s="362"/>
      <c r="BJ5" s="362"/>
      <c r="BK5" s="362"/>
      <c r="BL5" s="362"/>
      <c r="BM5" s="362"/>
      <c r="BN5" s="362"/>
      <c r="BO5" s="362"/>
      <c r="BP5" s="152">
        <f t="shared" si="13"/>
        <v>-1</v>
      </c>
      <c r="BQ5" s="152">
        <f t="shared" si="14"/>
        <v>-0.30915985306315913</v>
      </c>
      <c r="BR5" s="152">
        <f t="shared" si="15"/>
        <v>1.337025754638604</v>
      </c>
      <c r="BS5" s="152">
        <f t="shared" si="16"/>
        <v>4.1002824858757068</v>
      </c>
      <c r="BT5" s="152">
        <f t="shared" si="17"/>
        <v>-0.90940499040307099</v>
      </c>
      <c r="BU5" s="242">
        <f t="shared" si="18"/>
        <v>-5.83</v>
      </c>
      <c r="BV5" s="242">
        <f t="shared" si="19"/>
        <v>-2.609</v>
      </c>
      <c r="BW5" s="242">
        <f t="shared" si="20"/>
        <v>4.8279999999999994</v>
      </c>
      <c r="BX5" s="242">
        <f t="shared" si="21"/>
        <v>2.9030000000000005</v>
      </c>
      <c r="BY5" s="119"/>
      <c r="BZ5" s="119">
        <v>5.83</v>
      </c>
      <c r="CA5" s="119">
        <v>8.4390000000000001</v>
      </c>
      <c r="CB5" s="119">
        <v>3.6110000000000002</v>
      </c>
      <c r="CC5" s="119">
        <v>0.70799999999999996</v>
      </c>
      <c r="CD5" s="362">
        <v>7.8150000000000004</v>
      </c>
      <c r="CE5" s="362"/>
      <c r="CF5" s="362"/>
      <c r="CG5" s="362"/>
      <c r="CH5" s="362"/>
      <c r="CI5" s="362"/>
      <c r="CJ5" s="362"/>
      <c r="CK5" s="362"/>
      <c r="CL5" s="362"/>
      <c r="CM5" s="362"/>
      <c r="CN5" s="362"/>
      <c r="CO5" s="362"/>
      <c r="CP5" s="152">
        <f t="shared" si="22"/>
        <v>1</v>
      </c>
      <c r="CQ5" s="152">
        <f t="shared" si="23"/>
        <v>-2.2384582803896653</v>
      </c>
      <c r="CR5" s="152">
        <f t="shared" si="24"/>
        <v>3.6568047337278107</v>
      </c>
      <c r="CS5" s="152">
        <f t="shared" si="25"/>
        <v>1.1150442477876106</v>
      </c>
      <c r="CT5" s="152">
        <f t="shared" si="26"/>
        <v>-2.0011358473421175</v>
      </c>
      <c r="CU5" s="242">
        <f t="shared" si="27"/>
        <v>2.9239999999999999</v>
      </c>
      <c r="CV5" s="242">
        <f t="shared" si="28"/>
        <v>-5.2850000000000001</v>
      </c>
      <c r="CW5" s="242">
        <f t="shared" si="29"/>
        <v>1.8540000000000001</v>
      </c>
      <c r="CX5" s="242">
        <f t="shared" si="30"/>
        <v>4.9139999999999997</v>
      </c>
      <c r="CY5" s="119"/>
      <c r="CZ5" s="119">
        <v>-2.9239999999999999</v>
      </c>
      <c r="DA5" s="119">
        <v>2.3610000000000002</v>
      </c>
      <c r="DB5" s="119">
        <v>0.50700000000000001</v>
      </c>
      <c r="DC5" s="119">
        <v>-4.407</v>
      </c>
      <c r="DD5" s="362">
        <v>4.4020000000000001</v>
      </c>
      <c r="DE5" s="362"/>
      <c r="DF5" s="362"/>
      <c r="DG5" s="362"/>
      <c r="DH5" s="362"/>
      <c r="DI5" s="362"/>
      <c r="DJ5" s="362"/>
      <c r="DK5" s="362"/>
      <c r="DL5" s="362"/>
      <c r="DM5" s="362"/>
      <c r="DN5" s="362"/>
      <c r="DO5" s="362"/>
      <c r="DP5" s="152">
        <f t="shared" si="31"/>
        <v>-1</v>
      </c>
      <c r="DQ5" s="152">
        <f t="shared" si="32"/>
        <v>-6.7694677746669872E-3</v>
      </c>
      <c r="DR5" s="152">
        <f t="shared" si="33"/>
        <v>1.3846546623214696E-2</v>
      </c>
      <c r="DS5" s="152">
        <f t="shared" si="34"/>
        <v>-0.11903312870448772</v>
      </c>
      <c r="DT5" s="152">
        <f t="shared" si="35"/>
        <v>-9.6976141264739857E-2</v>
      </c>
      <c r="DU5" s="242">
        <f t="shared" si="36"/>
        <v>-67.052000000000007</v>
      </c>
      <c r="DV5" s="242">
        <f t="shared" si="37"/>
        <v>-0.45699999999999363</v>
      </c>
      <c r="DW5" s="242">
        <f t="shared" si="38"/>
        <v>0.92199999999999704</v>
      </c>
      <c r="DX5" s="242">
        <f t="shared" si="39"/>
        <v>-8.9969999999999999</v>
      </c>
      <c r="DY5" s="119"/>
      <c r="DZ5" s="119">
        <v>67.052000000000007</v>
      </c>
      <c r="EA5" s="119">
        <v>67.509</v>
      </c>
      <c r="EB5" s="119">
        <v>66.587000000000003</v>
      </c>
      <c r="EC5" s="119">
        <v>75.584000000000003</v>
      </c>
      <c r="ED5" s="362">
        <v>83.700999999999993</v>
      </c>
      <c r="EE5" s="362"/>
      <c r="EF5" s="362"/>
      <c r="EG5" s="362"/>
      <c r="EH5" s="362"/>
      <c r="EI5" s="362"/>
      <c r="EJ5" s="362"/>
      <c r="EK5" s="362"/>
      <c r="EL5" s="362"/>
      <c r="EM5" s="362"/>
      <c r="EN5" s="362"/>
      <c r="EO5" s="362"/>
      <c r="EP5" s="153">
        <f t="shared" si="40"/>
        <v>-1</v>
      </c>
      <c r="EQ5" s="153">
        <f t="shared" si="41"/>
        <v>-6.5460102960102892E-2</v>
      </c>
      <c r="ER5" s="153">
        <f t="shared" si="42"/>
        <v>0.12636242559321562</v>
      </c>
      <c r="ES5" s="153">
        <f t="shared" si="43"/>
        <v>8.7922486274432513E-2</v>
      </c>
      <c r="ET5" s="153">
        <f t="shared" si="44"/>
        <v>1.1767873704786004E-2</v>
      </c>
      <c r="EU5" s="242">
        <f t="shared" si="45"/>
        <v>-232.364</v>
      </c>
      <c r="EV5" s="242">
        <f t="shared" si="46"/>
        <v>-16.275999999999982</v>
      </c>
      <c r="EW5" s="242">
        <f t="shared" si="47"/>
        <v>27.893999999999977</v>
      </c>
      <c r="EX5" s="242">
        <f t="shared" si="48"/>
        <v>17.840000000000003</v>
      </c>
      <c r="EY5" s="119"/>
      <c r="EZ5" s="119">
        <v>232.364</v>
      </c>
      <c r="FA5" s="119">
        <v>248.64</v>
      </c>
      <c r="FB5" s="119">
        <v>220.74600000000001</v>
      </c>
      <c r="FC5" s="119">
        <v>202.90600000000001</v>
      </c>
      <c r="FD5" s="362">
        <v>200.54599999999999</v>
      </c>
      <c r="FE5" s="362"/>
      <c r="FF5" s="362"/>
      <c r="FG5" s="362"/>
      <c r="FH5" s="362"/>
      <c r="FI5" s="362"/>
      <c r="FJ5" s="362"/>
      <c r="FK5" s="362"/>
      <c r="FL5" s="362"/>
      <c r="FM5" s="362"/>
      <c r="FN5" s="362"/>
      <c r="FO5" s="362"/>
      <c r="FP5" s="153">
        <f t="shared" si="49"/>
        <v>-1</v>
      </c>
      <c r="FQ5" s="153">
        <f t="shared" si="50"/>
        <v>3.0973451327433628E-2</v>
      </c>
      <c r="FR5" s="153">
        <f t="shared" si="51"/>
        <v>0.14720812182741116</v>
      </c>
      <c r="FS5" s="153">
        <f t="shared" si="52"/>
        <v>-0.27306273062730629</v>
      </c>
      <c r="FT5" s="153">
        <f t="shared" si="53"/>
        <v>0.32195121951219513</v>
      </c>
      <c r="FU5" s="242">
        <f t="shared" si="54"/>
        <v>-233</v>
      </c>
      <c r="FV5" s="242">
        <f t="shared" si="55"/>
        <v>7</v>
      </c>
      <c r="FW5" s="242">
        <f t="shared" si="56"/>
        <v>29</v>
      </c>
      <c r="FX5" s="242">
        <f t="shared" si="57"/>
        <v>-74</v>
      </c>
      <c r="FY5" s="154"/>
      <c r="FZ5" s="154">
        <v>233</v>
      </c>
      <c r="GA5" s="154">
        <v>226</v>
      </c>
      <c r="GB5" s="154">
        <v>197</v>
      </c>
      <c r="GC5" s="154">
        <v>271</v>
      </c>
      <c r="GD5" s="359">
        <v>205</v>
      </c>
      <c r="GE5" s="359"/>
      <c r="GF5" s="359"/>
      <c r="GG5" s="359"/>
      <c r="GH5" s="359"/>
      <c r="GI5" s="359"/>
      <c r="GJ5" s="359"/>
      <c r="GK5" s="359"/>
      <c r="GL5" s="359"/>
      <c r="GM5" s="359"/>
      <c r="GN5" s="359"/>
      <c r="GO5" s="359"/>
      <c r="GP5" s="179"/>
      <c r="GQ5" s="5" t="s">
        <v>390</v>
      </c>
      <c r="GR5" s="5">
        <v>2650</v>
      </c>
      <c r="GS5" s="5" t="s">
        <v>146</v>
      </c>
      <c r="GT5" s="175" t="s">
        <v>76</v>
      </c>
      <c r="GU5" s="172" t="s">
        <v>73</v>
      </c>
      <c r="GV5" s="101"/>
      <c r="GW5" s="158">
        <f t="shared" si="58"/>
        <v>1</v>
      </c>
      <c r="GX5" s="158">
        <f t="shared" si="59"/>
        <v>-2.2341785626380046</v>
      </c>
      <c r="GY5" s="158">
        <f t="shared" si="60"/>
        <v>3.9372284467755674</v>
      </c>
      <c r="GZ5" s="158">
        <f t="shared" si="61"/>
        <v>1.1288928333404813</v>
      </c>
      <c r="HA5" s="158">
        <f t="shared" si="62"/>
        <v>-2.0521527018662464</v>
      </c>
      <c r="HB5" s="263">
        <f t="shared" si="63"/>
        <v>4.3459843491056097E-2</v>
      </c>
      <c r="HC5" s="263">
        <f t="shared" si="64"/>
        <v>-7.8673421822997386E-2</v>
      </c>
      <c r="HD5" s="263">
        <f t="shared" si="65"/>
        <v>2.8081322105284662E-2</v>
      </c>
      <c r="HE5" s="263">
        <f t="shared" si="66"/>
        <v>6.2467033512653432E-2</v>
      </c>
      <c r="HF5" s="153">
        <f t="shared" si="67"/>
        <v>0</v>
      </c>
      <c r="HG5" s="153">
        <f t="shared" si="68"/>
        <v>-4.3459843491056097E-2</v>
      </c>
      <c r="HH5" s="153">
        <f t="shared" si="69"/>
        <v>3.5213578331941296E-2</v>
      </c>
      <c r="HI5" s="153">
        <f t="shared" si="70"/>
        <v>7.1322562266566327E-3</v>
      </c>
      <c r="HJ5" s="153">
        <f t="shared" si="71"/>
        <v>-5.5334777285996797E-2</v>
      </c>
      <c r="HK5" s="153">
        <f t="shared" si="72"/>
        <v>5.2591964253712625E-2</v>
      </c>
      <c r="HL5" s="153" t="str">
        <f t="shared" si="73"/>
        <v>Negativ EK</v>
      </c>
      <c r="HM5" s="153" t="str">
        <f t="shared" si="74"/>
        <v>Negativ EK</v>
      </c>
      <c r="HN5" s="153" t="str">
        <f t="shared" si="75"/>
        <v>Negativ EK</v>
      </c>
      <c r="HO5" s="153" t="str">
        <f t="shared" si="76"/>
        <v>Negativ EK</v>
      </c>
      <c r="HP5" s="153" t="str">
        <f t="shared" si="77"/>
        <v>Negativ EK</v>
      </c>
      <c r="HQ5" s="153" t="str">
        <f t="shared" si="78"/>
        <v>Negativ EK</v>
      </c>
      <c r="HR5" s="153" t="str">
        <f t="shared" si="79"/>
        <v>Negativ EK</v>
      </c>
      <c r="HS5" s="153" t="str">
        <f t="shared" si="80"/>
        <v>Negativ EK</v>
      </c>
      <c r="HT5" s="153" t="str">
        <f t="shared" si="81"/>
        <v>Negativ EK</v>
      </c>
      <c r="HU5" s="153" t="str">
        <f t="shared" si="82"/>
        <v>Negativ EK</v>
      </c>
      <c r="HV5" s="150">
        <f t="shared" si="83"/>
        <v>-1</v>
      </c>
      <c r="HW5" s="150">
        <f t="shared" si="84"/>
        <v>-0.32584616092569718</v>
      </c>
      <c r="HX5" s="150">
        <f t="shared" si="85"/>
        <v>1.109320761599524</v>
      </c>
      <c r="HY5" s="150">
        <f t="shared" si="86"/>
        <v>3.8570977346773421</v>
      </c>
      <c r="HZ5" s="150">
        <f t="shared" si="87"/>
        <v>-0.90993492760166905</v>
      </c>
      <c r="IA5" s="263">
        <f t="shared" si="88"/>
        <v>-2.4240962653117228E-2</v>
      </c>
      <c r="IB5" s="263">
        <f t="shared" si="89"/>
        <v>-1.1716650057956388E-2</v>
      </c>
      <c r="IC5" s="263">
        <f t="shared" si="90"/>
        <v>1.8910602429049694E-2</v>
      </c>
      <c r="ID5" s="263">
        <f t="shared" si="91"/>
        <v>1.3537299089614417E-2</v>
      </c>
      <c r="IE5" s="153">
        <f t="shared" si="92"/>
        <v>0</v>
      </c>
      <c r="IF5" s="153">
        <f t="shared" si="93"/>
        <v>2.4240962653117228E-2</v>
      </c>
      <c r="IG5" s="153">
        <f t="shared" si="94"/>
        <v>3.5957612711073617E-2</v>
      </c>
      <c r="IH5" s="153">
        <f t="shared" si="95"/>
        <v>1.7047010282023923E-2</v>
      </c>
      <c r="II5" s="153">
        <f t="shared" si="96"/>
        <v>3.5097111924095059E-3</v>
      </c>
      <c r="IJ5" s="153">
        <f t="shared" si="97"/>
        <v>3.8968615679195802E-2</v>
      </c>
      <c r="IK5" s="153" t="str">
        <f t="shared" si="98"/>
        <v>i.a.</v>
      </c>
      <c r="IL5" s="153" t="str">
        <f t="shared" si="99"/>
        <v>i.a.</v>
      </c>
      <c r="IM5" s="153" t="str">
        <f t="shared" si="100"/>
        <v>i.a.</v>
      </c>
      <c r="IN5" s="153" t="str">
        <f t="shared" si="101"/>
        <v>i.a.</v>
      </c>
      <c r="IO5" s="153" t="str">
        <f t="shared" si="102"/>
        <v>i.a.</v>
      </c>
      <c r="IP5" s="153" t="str">
        <f t="shared" si="103"/>
        <v>i.a.</v>
      </c>
      <c r="IQ5" s="153" t="str">
        <f t="shared" si="104"/>
        <v>i.a.</v>
      </c>
      <c r="IR5" s="153" t="str">
        <f t="shared" si="105"/>
        <v>i.a.</v>
      </c>
      <c r="IS5" s="153" t="str">
        <f t="shared" si="106"/>
        <v>i.a.</v>
      </c>
      <c r="IT5" s="153" t="str">
        <f t="shared" si="107"/>
        <v>i.a.</v>
      </c>
      <c r="IU5" s="150" t="e">
        <f t="shared" si="108"/>
        <v>#VALUE!</v>
      </c>
      <c r="IV5" s="150">
        <f t="shared" si="109"/>
        <v>6.2801636796176549E-2</v>
      </c>
      <c r="IW5" s="150">
        <f t="shared" si="110"/>
        <v>-9.9893139555629826E-2</v>
      </c>
      <c r="IX5" s="150">
        <f t="shared" si="111"/>
        <v>-0.19023011068337733</v>
      </c>
      <c r="IY5" s="150">
        <f t="shared" si="112"/>
        <v>-0.10747921316313232</v>
      </c>
      <c r="IZ5" s="263" t="e">
        <f t="shared" si="113"/>
        <v>#VALUE!</v>
      </c>
      <c r="JA5" s="263">
        <f t="shared" si="114"/>
        <v>1.7051462751259183E-2</v>
      </c>
      <c r="JB5" s="263">
        <f t="shared" si="115"/>
        <v>-3.013229903867215E-2</v>
      </c>
      <c r="JC5" s="263">
        <f t="shared" si="116"/>
        <v>-7.0862136584883606E-2</v>
      </c>
      <c r="JD5" s="153" t="str">
        <f t="shared" si="117"/>
        <v>i.a.</v>
      </c>
      <c r="JE5" s="153">
        <f t="shared" si="118"/>
        <v>0.2885644936392901</v>
      </c>
      <c r="JF5" s="153">
        <f t="shared" si="119"/>
        <v>0.27151303088803092</v>
      </c>
      <c r="JG5" s="153">
        <f t="shared" si="120"/>
        <v>0.30164532992670307</v>
      </c>
      <c r="JH5" s="153">
        <f t="shared" si="121"/>
        <v>0.37250746651158667</v>
      </c>
      <c r="JI5" s="153">
        <f t="shared" si="122"/>
        <v>0.41736559193402012</v>
      </c>
      <c r="JJ5" s="153" t="str">
        <f t="shared" si="123"/>
        <v>i.a.</v>
      </c>
      <c r="JK5" s="153" t="str">
        <f t="shared" si="124"/>
        <v>i.a.</v>
      </c>
      <c r="JL5" s="153" t="str">
        <f t="shared" si="125"/>
        <v>i.a.</v>
      </c>
      <c r="JM5" s="153" t="str">
        <f t="shared" si="126"/>
        <v>i.a.</v>
      </c>
      <c r="JN5" s="153" t="str">
        <f t="shared" si="127"/>
        <v>i.a.</v>
      </c>
      <c r="JO5" s="153" t="str">
        <f t="shared" si="128"/>
        <v>i.a.</v>
      </c>
      <c r="JP5" s="153" t="str">
        <f t="shared" si="129"/>
        <v>i.a.</v>
      </c>
      <c r="JQ5" s="153" t="str">
        <f t="shared" si="130"/>
        <v>i.a.</v>
      </c>
      <c r="JR5" s="153" t="str">
        <f t="shared" si="131"/>
        <v>i.a.</v>
      </c>
      <c r="JS5" s="153" t="str">
        <f t="shared" si="132"/>
        <v>i.a.</v>
      </c>
      <c r="JT5" s="153" t="str">
        <f t="shared" si="133"/>
        <v>i.a.</v>
      </c>
      <c r="JU5" s="150" t="e">
        <f t="shared" si="134"/>
        <v>#VALUE!</v>
      </c>
      <c r="JV5" s="150" t="e">
        <f t="shared" si="135"/>
        <v>#VALUE!</v>
      </c>
      <c r="JW5" s="150" t="e">
        <f t="shared" si="136"/>
        <v>#VALUE!</v>
      </c>
      <c r="JX5" s="150" t="e">
        <f t="shared" si="137"/>
        <v>#VALUE!</v>
      </c>
      <c r="JY5" s="150" t="e">
        <f t="shared" si="138"/>
        <v>#VALUE!</v>
      </c>
      <c r="JZ5" s="263" t="e">
        <f t="shared" si="139"/>
        <v>#VALUE!</v>
      </c>
      <c r="KA5" s="263" t="e">
        <f t="shared" si="140"/>
        <v>#VALUE!</v>
      </c>
      <c r="KB5" s="263" t="e">
        <f t="shared" si="141"/>
        <v>#VALUE!</v>
      </c>
      <c r="KC5" s="263" t="e">
        <f t="shared" si="142"/>
        <v>#VALUE!</v>
      </c>
      <c r="KD5" s="153" t="str">
        <f t="shared" si="143"/>
        <v>i.a.</v>
      </c>
      <c r="KE5" s="153" t="str">
        <f t="shared" si="144"/>
        <v>i.a.</v>
      </c>
      <c r="KF5" s="153" t="str">
        <f t="shared" si="145"/>
        <v>i.a.</v>
      </c>
      <c r="KG5" s="153" t="str">
        <f t="shared" si="146"/>
        <v>i.a.</v>
      </c>
      <c r="KH5" s="153" t="str">
        <f t="shared" si="147"/>
        <v>i.a.</v>
      </c>
      <c r="KI5" s="153" t="str">
        <f t="shared" si="148"/>
        <v>i.a.</v>
      </c>
      <c r="KJ5" s="153" t="str">
        <f t="shared" si="149"/>
        <v>i.a.</v>
      </c>
      <c r="KK5" s="153" t="str">
        <f t="shared" si="150"/>
        <v>i.a.</v>
      </c>
      <c r="KL5" s="153" t="str">
        <f t="shared" si="151"/>
        <v>i.a.</v>
      </c>
      <c r="KM5" s="153" t="str">
        <f t="shared" si="152"/>
        <v>i.a.</v>
      </c>
      <c r="KN5" s="153" t="str">
        <f t="shared" si="153"/>
        <v>i.a.</v>
      </c>
      <c r="KO5" s="153" t="str">
        <f t="shared" si="154"/>
        <v>i.a.</v>
      </c>
      <c r="KP5" s="153" t="str">
        <f t="shared" si="155"/>
        <v>i.a.</v>
      </c>
      <c r="KQ5" s="153" t="str">
        <f t="shared" si="156"/>
        <v>i.a.</v>
      </c>
      <c r="KR5" s="153" t="str">
        <f t="shared" si="157"/>
        <v>i.a.</v>
      </c>
      <c r="KS5" s="153" t="str">
        <f t="shared" si="158"/>
        <v>i.a.</v>
      </c>
      <c r="KT5" s="153" t="str">
        <f t="shared" si="159"/>
        <v>i.a.</v>
      </c>
      <c r="KU5" s="150" t="e">
        <f t="shared" si="160"/>
        <v>#VALUE!</v>
      </c>
      <c r="KV5" s="150" t="e">
        <f t="shared" si="161"/>
        <v>#DIV/0!</v>
      </c>
      <c r="KW5" s="150" t="e">
        <f t="shared" si="162"/>
        <v>#DIV/0!</v>
      </c>
      <c r="KX5" s="150" t="e">
        <f t="shared" si="163"/>
        <v>#DIV/0!</v>
      </c>
      <c r="KY5" s="150" t="e">
        <f t="shared" si="164"/>
        <v>#DIV/0!</v>
      </c>
      <c r="KZ5" s="243" t="e">
        <f t="shared" si="165"/>
        <v>#VALUE!</v>
      </c>
      <c r="LA5" s="243">
        <f t="shared" si="166"/>
        <v>0</v>
      </c>
      <c r="LB5" s="243">
        <f t="shared" si="167"/>
        <v>0</v>
      </c>
      <c r="LC5" s="272">
        <f t="shared" si="168"/>
        <v>0</v>
      </c>
      <c r="LD5" s="254" t="str">
        <f>IFERROR(Tabel1[[#This Row],[2024 - Omsætning]]/Tabel1[[#This Row],[2024 - Ansatte]],"i.a.")</f>
        <v>i.a.</v>
      </c>
      <c r="LE5" s="254">
        <f>IFERROR(Tabel1[[#This Row],[2023 - Omsætning]]/Tabel1[[#This Row],[2023 - Ansatte]],"i.a.")</f>
        <v>0</v>
      </c>
      <c r="LF5" s="254">
        <f>IFERROR(Tabel1[[#This Row],[2022 - Omsætning]]/Tabel1[[#This Row],[2022 - Ansatte]],"i.a.")</f>
        <v>0</v>
      </c>
      <c r="LG5" s="254">
        <f>IFERROR(Tabel1[[#This Row],[2021 - Omsætning]]/Tabel1[[#This Row],[2021 - Ansatte]],"i.a.")</f>
        <v>0</v>
      </c>
      <c r="LH5" s="254">
        <f>IFERROR(AC5/Tabel1[[#This Row],[2020 - Ansatte]],"i.a.")</f>
        <v>0</v>
      </c>
      <c r="LI5" s="254">
        <f>IFERROR(Tabel1[[#This Row],[2019 - Omsætning]]/Tabel1[[#This Row],[2019 - Ansatte]],"i.a.")</f>
        <v>0</v>
      </c>
      <c r="LJ5" s="254" t="str">
        <f>IFERROR(Tabel1[[#This Row],[2018 - Omsætning]]/Tabel1[[#This Row],[2018 - Ansatte]],"i.a.")</f>
        <v>i.a.</v>
      </c>
      <c r="LK5" s="254" t="str">
        <f>IFERROR(Tabel1[[#This Row],[2017 - Omsætning]]/Tabel1[[#This Row],[2017 - Ansatte]],"i.a.")</f>
        <v>i.a.</v>
      </c>
      <c r="LL5" s="254" t="str">
        <f>IFERROR(Tabel1[[#This Row],[2016 - Omsætning]]/Tabel1[[#This Row],[2016 - Ansatte]],"i.a.")</f>
        <v>i.a.</v>
      </c>
      <c r="LM5" s="254" t="str">
        <f>IFERROR(Tabel1[[#This Row],[2015 - Omsætning]]/Tabel1[[#This Row],[2015 - Ansatte]],"i.a.")</f>
        <v>i.a.</v>
      </c>
      <c r="LN5" s="254" t="str">
        <f>IFERROR(Tabel1[[#This Row],[2014 - Omsætning]]/Tabel1[[#This Row],[2014 - Ansatte]],"i.a.")</f>
        <v>i.a.</v>
      </c>
      <c r="LO5" s="254" t="str">
        <f>IFERROR(Tabel1[[#This Row],[2013 - Omsætning]]/Tabel1[[#This Row],[2013 - Ansatte]],"i.a.")</f>
        <v>i.a.</v>
      </c>
      <c r="LP5" s="254" t="str">
        <f>IFERROR(Tabel1[[#This Row],[2012 - Omsætning]]/Tabel1[[#This Row],[2012 - Ansatte]],"i.a.")</f>
        <v>i.a.</v>
      </c>
      <c r="LQ5" s="254" t="str">
        <f>IFERROR(Tabel1[[#This Row],[2011 - Omsætning]]/Tabel1[[#This Row],[2011 - Ansatte]],"i.a.")</f>
        <v>i.a.</v>
      </c>
      <c r="LR5" s="254" t="str">
        <f>IFERROR(Tabel1[[#This Row],[2010 - Omsætning]]/Tabel1[[#This Row],[2010 - Ansatte]],"i.a.")</f>
        <v>i.a.</v>
      </c>
      <c r="LS5" s="254" t="str">
        <f>IFERROR(Tabel1[[#This Row],[2009 - Omsætning]]/Tabel1[[#This Row],[2009 - Ansatte]],"i.a.")</f>
        <v>i.a.</v>
      </c>
      <c r="LT5" s="254" t="str">
        <f>IFERROR(Tabel1[[#This Row],[2008 - Omsætning]]/Tabel1[[#This Row],[2008 - Ansatte]],"i.a.")</f>
        <v>i.a.</v>
      </c>
      <c r="LU5" s="158" t="e">
        <f t="shared" si="169"/>
        <v>#VALUE!</v>
      </c>
      <c r="LV5" s="158">
        <f t="shared" si="170"/>
        <v>-2.2012513792620787</v>
      </c>
      <c r="LW5" s="158">
        <f t="shared" si="171"/>
        <v>3.0592501440016751</v>
      </c>
      <c r="LX5" s="158">
        <f t="shared" si="172"/>
        <v>1.1582588383271191</v>
      </c>
      <c r="LY5" s="158">
        <f t="shared" si="173"/>
        <v>-1.7573167848897935</v>
      </c>
      <c r="LZ5" s="243" t="e">
        <f t="shared" si="174"/>
        <v>#VALUE!</v>
      </c>
      <c r="MA5" s="243">
        <f t="shared" si="175"/>
        <v>-2.299625887804322E-2</v>
      </c>
      <c r="MB5" s="243">
        <f t="shared" si="176"/>
        <v>7.8732985939535503E-3</v>
      </c>
      <c r="MC5" s="272">
        <f t="shared" si="177"/>
        <v>1.8835596680839905E-2</v>
      </c>
      <c r="MD5" s="244" t="str">
        <f t="shared" si="178"/>
        <v>i.a.</v>
      </c>
      <c r="ME5" s="244">
        <f t="shared" si="179"/>
        <v>-1.2549356223175965E-2</v>
      </c>
      <c r="MF5" s="244">
        <f t="shared" si="180"/>
        <v>1.0446902654867257E-2</v>
      </c>
      <c r="MG5" s="244">
        <f t="shared" si="181"/>
        <v>2.5736040609137057E-3</v>
      </c>
      <c r="MH5" s="244">
        <f t="shared" si="182"/>
        <v>-1.62619926199262E-2</v>
      </c>
      <c r="MI5" s="244">
        <f t="shared" si="183"/>
        <v>2.1473170731707316E-2</v>
      </c>
      <c r="MJ5" s="244" t="str">
        <f t="shared" si="184"/>
        <v>i.a.</v>
      </c>
      <c r="MK5" s="244" t="str">
        <f t="shared" si="185"/>
        <v>i.a.</v>
      </c>
      <c r="ML5" s="244" t="str">
        <f t="shared" si="186"/>
        <v>i.a.</v>
      </c>
      <c r="MM5" s="244" t="str">
        <f t="shared" si="187"/>
        <v>i.a.</v>
      </c>
      <c r="MN5" s="244" t="str">
        <f t="shared" si="188"/>
        <v>i.a.</v>
      </c>
      <c r="MO5" s="244" t="str">
        <f t="shared" si="189"/>
        <v>i.a.</v>
      </c>
      <c r="MP5" s="244" t="str">
        <f t="shared" si="190"/>
        <v>i.a.</v>
      </c>
      <c r="MQ5" s="244" t="str">
        <f t="shared" si="191"/>
        <v>i.a.</v>
      </c>
      <c r="MR5" s="244" t="str">
        <f t="shared" si="192"/>
        <v>i.a.</v>
      </c>
      <c r="MS5" s="244" t="str">
        <f t="shared" si="193"/>
        <v>i.a.</v>
      </c>
      <c r="MT5" s="244" t="str">
        <f t="shared" si="194"/>
        <v>i.a.</v>
      </c>
    </row>
    <row r="6" spans="1:358" ht="18" customHeight="1" x14ac:dyDescent="0.25">
      <c r="A6" s="100" t="s">
        <v>400</v>
      </c>
      <c r="B6" s="273">
        <v>54868219</v>
      </c>
      <c r="C6" s="5" t="s">
        <v>96</v>
      </c>
      <c r="D6" s="5"/>
      <c r="E6" s="118">
        <v>245300</v>
      </c>
      <c r="F6" s="203">
        <v>45418</v>
      </c>
      <c r="G6" s="148"/>
      <c r="H6" s="148" t="s">
        <v>74</v>
      </c>
      <c r="I6" s="148" t="s">
        <v>74</v>
      </c>
      <c r="J6" s="148" t="s">
        <v>74</v>
      </c>
      <c r="K6" s="148" t="s">
        <v>74</v>
      </c>
      <c r="L6" s="148" t="s">
        <v>74</v>
      </c>
      <c r="M6" s="148" t="s">
        <v>74</v>
      </c>
      <c r="N6" s="357" t="s">
        <v>74</v>
      </c>
      <c r="O6" s="357" t="s">
        <v>74</v>
      </c>
      <c r="P6" s="150" t="e">
        <f>Y6/Tabel1[[#This Row],[2023 - Omsætning]]-1</f>
        <v>#DIV/0!</v>
      </c>
      <c r="Q6" s="150" t="e">
        <f>Z6/Tabel1[[#This Row],[2022 - Omsætning]]-1</f>
        <v>#DIV/0!</v>
      </c>
      <c r="R6" s="150" t="e">
        <f>AA6/Tabel1[[#This Row],[2021 - Omsætning]]-1</f>
        <v>#DIV/0!</v>
      </c>
      <c r="S6" s="150" t="e">
        <f>AB6/Tabel1[[#This Row],[2020 - Omsætning]]-1</f>
        <v>#DIV/0!</v>
      </c>
      <c r="T6" s="150" t="e">
        <f>AC6/Tabel1[[#This Row],[2019 - Omsætning]]-1</f>
        <v>#DIV/0!</v>
      </c>
      <c r="U6" s="242">
        <f t="shared" si="0"/>
        <v>0</v>
      </c>
      <c r="V6" s="242">
        <f t="shared" si="1"/>
        <v>0</v>
      </c>
      <c r="W6" s="242">
        <f t="shared" si="2"/>
        <v>0</v>
      </c>
      <c r="X6" s="242">
        <f t="shared" si="3"/>
        <v>0</v>
      </c>
      <c r="Y6" s="151"/>
      <c r="Z6" s="151"/>
      <c r="AA6" s="151"/>
      <c r="AB6" s="151"/>
      <c r="AC6" s="361"/>
      <c r="AD6" s="361"/>
      <c r="AE6" s="361"/>
      <c r="AF6" s="361"/>
      <c r="AG6" s="361"/>
      <c r="AH6" s="361"/>
      <c r="AI6" s="361"/>
      <c r="AJ6" s="361"/>
      <c r="AK6" s="361"/>
      <c r="AL6" s="361"/>
      <c r="AM6" s="361"/>
      <c r="AN6" s="361"/>
      <c r="AO6" s="361"/>
      <c r="AP6" s="150">
        <f t="shared" si="4"/>
        <v>-1</v>
      </c>
      <c r="AQ6" s="150">
        <f t="shared" si="5"/>
        <v>-6.5807541987958282E-2</v>
      </c>
      <c r="AR6" s="150">
        <f t="shared" si="6"/>
        <v>5.906700973263234E-2</v>
      </c>
      <c r="AS6" s="150">
        <f t="shared" si="7"/>
        <v>0.18806485911749071</v>
      </c>
      <c r="AT6" s="150">
        <f t="shared" si="8"/>
        <v>-0.12815758980301281</v>
      </c>
      <c r="AU6" s="242">
        <f t="shared" si="9"/>
        <v>-8.8439999999999994</v>
      </c>
      <c r="AV6" s="242">
        <f t="shared" si="10"/>
        <v>-0.62300000000000111</v>
      </c>
      <c r="AW6" s="242">
        <f t="shared" si="11"/>
        <v>0.52800000000000047</v>
      </c>
      <c r="AX6" s="242">
        <f t="shared" si="12"/>
        <v>1.415</v>
      </c>
      <c r="AY6" s="119"/>
      <c r="AZ6" s="119">
        <v>8.8439999999999994</v>
      </c>
      <c r="BA6" s="119">
        <v>9.4670000000000005</v>
      </c>
      <c r="BB6" s="119">
        <v>8.9390000000000001</v>
      </c>
      <c r="BC6" s="119">
        <v>7.524</v>
      </c>
      <c r="BD6" s="362">
        <v>8.6300000000000008</v>
      </c>
      <c r="BE6" s="362">
        <v>10.016999999999999</v>
      </c>
      <c r="BF6" s="362">
        <v>9.8580000000000005</v>
      </c>
      <c r="BG6" s="362">
        <v>9.99</v>
      </c>
      <c r="BH6" s="362">
        <v>10.263999999999999</v>
      </c>
      <c r="BI6" s="362">
        <v>10.154</v>
      </c>
      <c r="BJ6" s="362"/>
      <c r="BK6" s="362"/>
      <c r="BL6" s="362"/>
      <c r="BM6" s="362"/>
      <c r="BN6" s="362"/>
      <c r="BO6" s="362"/>
      <c r="BP6" s="152">
        <f t="shared" si="13"/>
        <v>1</v>
      </c>
      <c r="BQ6" s="152">
        <f t="shared" si="14"/>
        <v>-3.4565217391304346</v>
      </c>
      <c r="BR6" s="152">
        <f t="shared" si="15"/>
        <v>2.9166666666666665</v>
      </c>
      <c r="BS6" s="152">
        <f t="shared" si="16"/>
        <v>0.85255972696245741</v>
      </c>
      <c r="BT6" s="152">
        <f t="shared" si="17"/>
        <v>-0.30686886708296174</v>
      </c>
      <c r="BU6" s="242">
        <f t="shared" si="18"/>
        <v>1.0169999999999999</v>
      </c>
      <c r="BV6" s="242">
        <f t="shared" si="19"/>
        <v>-1.4309999999999998</v>
      </c>
      <c r="BW6" s="242">
        <f t="shared" si="20"/>
        <v>0.63</v>
      </c>
      <c r="BX6" s="242">
        <f t="shared" si="21"/>
        <v>1.2490000000000001</v>
      </c>
      <c r="BY6" s="119"/>
      <c r="BZ6" s="119">
        <v>-1.0169999999999999</v>
      </c>
      <c r="CA6" s="119">
        <v>0.41399999999999998</v>
      </c>
      <c r="CB6" s="119">
        <v>-0.216</v>
      </c>
      <c r="CC6" s="119">
        <v>-1.4650000000000001</v>
      </c>
      <c r="CD6" s="362">
        <v>-1.121</v>
      </c>
      <c r="CE6" s="362">
        <v>0.316</v>
      </c>
      <c r="CF6" s="362">
        <v>0.28499999999999998</v>
      </c>
      <c r="CG6" s="362">
        <v>-1.7000000000000001E-2</v>
      </c>
      <c r="CH6" s="362">
        <v>0.78200000000000003</v>
      </c>
      <c r="CI6" s="362">
        <v>0.434</v>
      </c>
      <c r="CJ6" s="362"/>
      <c r="CK6" s="362"/>
      <c r="CL6" s="362"/>
      <c r="CM6" s="362"/>
      <c r="CN6" s="362"/>
      <c r="CO6" s="362"/>
      <c r="CP6" s="152">
        <f t="shared" si="22"/>
        <v>1</v>
      </c>
      <c r="CQ6" s="152">
        <f t="shared" si="23"/>
        <v>-4.4094955489614236</v>
      </c>
      <c r="CR6" s="152">
        <f t="shared" si="24"/>
        <v>2.3011583011583014</v>
      </c>
      <c r="CS6" s="152">
        <f t="shared" si="25"/>
        <v>0.82870370370370372</v>
      </c>
      <c r="CT6" s="152">
        <f t="shared" si="26"/>
        <v>-0.29562982005141386</v>
      </c>
      <c r="CU6" s="242">
        <f t="shared" si="27"/>
        <v>1.149</v>
      </c>
      <c r="CV6" s="242">
        <f t="shared" si="28"/>
        <v>-1.486</v>
      </c>
      <c r="CW6" s="242">
        <f t="shared" si="29"/>
        <v>0.59600000000000009</v>
      </c>
      <c r="CX6" s="242">
        <f t="shared" si="30"/>
        <v>1.2530000000000001</v>
      </c>
      <c r="CY6" s="119"/>
      <c r="CZ6" s="119">
        <v>-1.149</v>
      </c>
      <c r="DA6" s="119">
        <v>0.33700000000000002</v>
      </c>
      <c r="DB6" s="119">
        <v>-0.25900000000000001</v>
      </c>
      <c r="DC6" s="119">
        <v>-1.512</v>
      </c>
      <c r="DD6" s="362">
        <v>-1.167</v>
      </c>
      <c r="DE6" s="362">
        <v>0.29299999999999998</v>
      </c>
      <c r="DF6" s="362">
        <v>0.23699999999999999</v>
      </c>
      <c r="DG6" s="362">
        <v>-6.7000000000000004E-2</v>
      </c>
      <c r="DH6" s="362">
        <v>0.747</v>
      </c>
      <c r="DI6" s="362">
        <v>0.373</v>
      </c>
      <c r="DJ6" s="362"/>
      <c r="DK6" s="362"/>
      <c r="DL6" s="362"/>
      <c r="DM6" s="362"/>
      <c r="DN6" s="362"/>
      <c r="DO6" s="362"/>
      <c r="DP6" s="152">
        <f t="shared" si="31"/>
        <v>-1</v>
      </c>
      <c r="DQ6" s="152">
        <f t="shared" si="32"/>
        <v>-0.23691822245595578</v>
      </c>
      <c r="DR6" s="152">
        <f t="shared" si="33"/>
        <v>7.2173667888356288E-2</v>
      </c>
      <c r="DS6" s="152">
        <f t="shared" si="34"/>
        <v>-5.6146886641830721E-2</v>
      </c>
      <c r="DT6" s="152">
        <f t="shared" si="35"/>
        <v>-0.24975044919145542</v>
      </c>
      <c r="DU6" s="242">
        <f t="shared" si="36"/>
        <v>-2.9020000000000001</v>
      </c>
      <c r="DV6" s="242">
        <f t="shared" si="37"/>
        <v>-0.9009999999999998</v>
      </c>
      <c r="DW6" s="242">
        <f t="shared" si="38"/>
        <v>0.25599999999999978</v>
      </c>
      <c r="DX6" s="242">
        <f t="shared" si="39"/>
        <v>-0.21099999999999985</v>
      </c>
      <c r="DY6" s="119"/>
      <c r="DZ6" s="119">
        <v>2.9020000000000001</v>
      </c>
      <c r="EA6" s="119">
        <v>3.8029999999999999</v>
      </c>
      <c r="EB6" s="119">
        <v>3.5470000000000002</v>
      </c>
      <c r="EC6" s="119">
        <v>3.758</v>
      </c>
      <c r="ED6" s="362">
        <v>5.0090000000000003</v>
      </c>
      <c r="EE6" s="362">
        <v>5.8579999999999997</v>
      </c>
      <c r="EF6" s="362">
        <v>5.6379999999999999</v>
      </c>
      <c r="EG6" s="362">
        <v>5.4619999999999997</v>
      </c>
      <c r="EH6" s="362">
        <v>5.51</v>
      </c>
      <c r="EI6" s="362">
        <v>4.9489999999999998</v>
      </c>
      <c r="EJ6" s="362"/>
      <c r="EK6" s="362"/>
      <c r="EL6" s="362"/>
      <c r="EM6" s="362"/>
      <c r="EN6" s="362"/>
      <c r="EO6" s="362"/>
      <c r="EP6" s="153">
        <f t="shared" si="40"/>
        <v>-1</v>
      </c>
      <c r="EQ6" s="153">
        <f t="shared" si="41"/>
        <v>-0.10189528992306252</v>
      </c>
      <c r="ER6" s="153">
        <f t="shared" si="42"/>
        <v>0.1895089285714284</v>
      </c>
      <c r="ES6" s="153">
        <f t="shared" si="43"/>
        <v>2.6857654431513998E-3</v>
      </c>
      <c r="ET6" s="153">
        <f t="shared" si="44"/>
        <v>-6.9360549885440576E-2</v>
      </c>
      <c r="EU6" s="242">
        <f t="shared" si="45"/>
        <v>-9.5719999999999992</v>
      </c>
      <c r="EV6" s="242">
        <f t="shared" si="46"/>
        <v>-1.0860000000000003</v>
      </c>
      <c r="EW6" s="242">
        <f t="shared" si="47"/>
        <v>1.6979999999999986</v>
      </c>
      <c r="EX6" s="242">
        <f t="shared" si="48"/>
        <v>2.4000000000000909E-2</v>
      </c>
      <c r="EY6" s="119"/>
      <c r="EZ6" s="119">
        <v>9.5719999999999992</v>
      </c>
      <c r="FA6" s="119">
        <v>10.657999999999999</v>
      </c>
      <c r="FB6" s="119">
        <v>8.9600000000000009</v>
      </c>
      <c r="FC6" s="119">
        <v>8.9359999999999999</v>
      </c>
      <c r="FD6" s="362">
        <v>9.6020000000000003</v>
      </c>
      <c r="FE6" s="362">
        <v>10.445</v>
      </c>
      <c r="FF6" s="362">
        <v>9.82</v>
      </c>
      <c r="FG6" s="362">
        <v>9.9489999999999998</v>
      </c>
      <c r="FH6" s="362">
        <v>9.1440000000000001</v>
      </c>
      <c r="FI6" s="362">
        <v>9.016</v>
      </c>
      <c r="FJ6" s="362"/>
      <c r="FK6" s="362"/>
      <c r="FL6" s="362"/>
      <c r="FM6" s="362"/>
      <c r="FN6" s="362"/>
      <c r="FO6" s="362"/>
      <c r="FP6" s="153">
        <f t="shared" si="49"/>
        <v>-1</v>
      </c>
      <c r="FQ6" s="153">
        <f t="shared" si="50"/>
        <v>4.5454545454545456E-2</v>
      </c>
      <c r="FR6" s="153">
        <f t="shared" si="51"/>
        <v>0</v>
      </c>
      <c r="FS6" s="153">
        <f t="shared" si="52"/>
        <v>-4.3478260869565216E-2</v>
      </c>
      <c r="FT6" s="153">
        <f t="shared" si="53"/>
        <v>-0.08</v>
      </c>
      <c r="FU6" s="242">
        <f t="shared" si="54"/>
        <v>-23</v>
      </c>
      <c r="FV6" s="242">
        <f t="shared" si="55"/>
        <v>1</v>
      </c>
      <c r="FW6" s="242">
        <f t="shared" si="56"/>
        <v>0</v>
      </c>
      <c r="FX6" s="242">
        <f t="shared" si="57"/>
        <v>-1</v>
      </c>
      <c r="FY6" s="154"/>
      <c r="FZ6" s="154">
        <v>23</v>
      </c>
      <c r="GA6" s="154">
        <v>22</v>
      </c>
      <c r="GB6" s="154">
        <v>22</v>
      </c>
      <c r="GC6" s="154">
        <v>23</v>
      </c>
      <c r="GD6" s="359">
        <v>25</v>
      </c>
      <c r="GE6" s="359">
        <v>25</v>
      </c>
      <c r="GF6" s="359">
        <v>24</v>
      </c>
      <c r="GG6" s="359">
        <v>24</v>
      </c>
      <c r="GH6" s="359">
        <v>24</v>
      </c>
      <c r="GI6" s="359">
        <v>23</v>
      </c>
      <c r="GJ6" s="359"/>
      <c r="GK6" s="359"/>
      <c r="GL6" s="359"/>
      <c r="GM6" s="359"/>
      <c r="GN6" s="359"/>
      <c r="GO6" s="359"/>
      <c r="GP6" s="118"/>
      <c r="GQ6" s="5" t="s">
        <v>390</v>
      </c>
      <c r="GR6" s="118">
        <v>2670</v>
      </c>
      <c r="GS6" s="5" t="s">
        <v>151</v>
      </c>
      <c r="GT6" s="7" t="s">
        <v>72</v>
      </c>
      <c r="GU6" s="161"/>
      <c r="GV6" s="162"/>
      <c r="GW6" s="158">
        <f t="shared" si="58"/>
        <v>1</v>
      </c>
      <c r="GX6" s="158">
        <f t="shared" si="59"/>
        <v>-4.7374783422619631</v>
      </c>
      <c r="GY6" s="158">
        <f t="shared" si="60"/>
        <v>2.2931920258450873</v>
      </c>
      <c r="GZ6" s="158">
        <f t="shared" si="61"/>
        <v>0.79442099525946208</v>
      </c>
      <c r="HA6" s="158">
        <f t="shared" si="62"/>
        <v>-0.605978014657091</v>
      </c>
      <c r="HB6" s="263">
        <f t="shared" si="63"/>
        <v>0.34272930648769573</v>
      </c>
      <c r="HC6" s="263">
        <f t="shared" si="64"/>
        <v>-0.4344299867598046</v>
      </c>
      <c r="HD6" s="263">
        <f t="shared" si="65"/>
        <v>0.16261101565883029</v>
      </c>
      <c r="HE6" s="263">
        <f t="shared" si="66"/>
        <v>0.27401951518930234</v>
      </c>
      <c r="HF6" s="153">
        <f t="shared" si="67"/>
        <v>0</v>
      </c>
      <c r="HG6" s="153">
        <f t="shared" si="68"/>
        <v>-0.34272930648769573</v>
      </c>
      <c r="HH6" s="153">
        <f t="shared" si="69"/>
        <v>9.1700680272108856E-2</v>
      </c>
      <c r="HI6" s="153">
        <f t="shared" si="70"/>
        <v>-7.0910335386721424E-2</v>
      </c>
      <c r="HJ6" s="153">
        <f t="shared" si="71"/>
        <v>-0.34492985057602377</v>
      </c>
      <c r="HK6" s="153">
        <f t="shared" si="72"/>
        <v>-0.21477868777031378</v>
      </c>
      <c r="HL6" s="153">
        <f t="shared" si="73"/>
        <v>5.097425191370912E-2</v>
      </c>
      <c r="HM6" s="153">
        <f t="shared" si="74"/>
        <v>4.2702702702702704E-2</v>
      </c>
      <c r="HN6" s="153">
        <f t="shared" si="75"/>
        <v>-1.2212905577834488E-2</v>
      </c>
      <c r="HO6" s="153">
        <f t="shared" si="76"/>
        <v>0.14284348408069605</v>
      </c>
      <c r="HP6" s="153">
        <f t="shared" si="77"/>
        <v>7.5368761365932513E-2</v>
      </c>
      <c r="HQ6" s="153" t="str">
        <f t="shared" si="78"/>
        <v>Negativ EK</v>
      </c>
      <c r="HR6" s="153" t="str">
        <f t="shared" si="79"/>
        <v>Negativ EK</v>
      </c>
      <c r="HS6" s="153" t="str">
        <f t="shared" si="80"/>
        <v>Negativ EK</v>
      </c>
      <c r="HT6" s="153" t="str">
        <f t="shared" si="81"/>
        <v>Negativ EK</v>
      </c>
      <c r="HU6" s="153" t="str">
        <f t="shared" si="82"/>
        <v>Negativ EK</v>
      </c>
      <c r="HV6" s="150">
        <f t="shared" si="83"/>
        <v>1</v>
      </c>
      <c r="HW6" s="150">
        <f t="shared" si="84"/>
        <v>-3.3822067957617836</v>
      </c>
      <c r="HX6" s="150">
        <f t="shared" si="85"/>
        <v>2.748428314133279</v>
      </c>
      <c r="HY6" s="150">
        <f t="shared" si="86"/>
        <v>0.84727046370306403</v>
      </c>
      <c r="HZ6" s="150">
        <f t="shared" si="87"/>
        <v>-0.41324847224145717</v>
      </c>
      <c r="IA6" s="263">
        <f t="shared" si="88"/>
        <v>0.10054374691052892</v>
      </c>
      <c r="IB6" s="263">
        <f t="shared" si="89"/>
        <v>-0.14274988413144848</v>
      </c>
      <c r="IC6" s="263">
        <f t="shared" si="90"/>
        <v>6.6345609728742538E-2</v>
      </c>
      <c r="ID6" s="263">
        <f t="shared" si="91"/>
        <v>0.13391425497086945</v>
      </c>
      <c r="IE6" s="153">
        <f t="shared" si="92"/>
        <v>0</v>
      </c>
      <c r="IF6" s="153">
        <f t="shared" si="93"/>
        <v>-0.10054374691052892</v>
      </c>
      <c r="IG6" s="153">
        <f t="shared" si="94"/>
        <v>4.2206137220919558E-2</v>
      </c>
      <c r="IH6" s="153">
        <f t="shared" si="95"/>
        <v>-2.4139472507822977E-2</v>
      </c>
      <c r="II6" s="153">
        <f t="shared" si="96"/>
        <v>-0.15805372747869242</v>
      </c>
      <c r="IJ6" s="153">
        <f t="shared" si="97"/>
        <v>-0.11183718262084102</v>
      </c>
      <c r="IK6" s="153">
        <f t="shared" si="98"/>
        <v>3.1186775228226004E-2</v>
      </c>
      <c r="IL6" s="153">
        <f t="shared" si="99"/>
        <v>2.8833021397136931E-2</v>
      </c>
      <c r="IM6" s="153">
        <f t="shared" si="100"/>
        <v>-1.7807573456240509E-3</v>
      </c>
      <c r="IN6" s="153">
        <f t="shared" si="101"/>
        <v>8.6123348017621143E-2</v>
      </c>
      <c r="IO6" s="153">
        <f t="shared" si="102"/>
        <v>4.813664596273292E-2</v>
      </c>
      <c r="IP6" s="153" t="str">
        <f t="shared" si="103"/>
        <v>i.a.</v>
      </c>
      <c r="IQ6" s="153" t="str">
        <f t="shared" si="104"/>
        <v>i.a.</v>
      </c>
      <c r="IR6" s="153" t="str">
        <f t="shared" si="105"/>
        <v>i.a.</v>
      </c>
      <c r="IS6" s="153" t="str">
        <f t="shared" si="106"/>
        <v>i.a.</v>
      </c>
      <c r="IT6" s="153" t="str">
        <f t="shared" si="107"/>
        <v>i.a.</v>
      </c>
      <c r="IU6" s="150" t="e">
        <f t="shared" si="108"/>
        <v>#VALUE!</v>
      </c>
      <c r="IV6" s="150">
        <f t="shared" si="109"/>
        <v>-0.15034208263012702</v>
      </c>
      <c r="IW6" s="150">
        <f t="shared" si="110"/>
        <v>-9.8641765408174778E-2</v>
      </c>
      <c r="IX6" s="150">
        <f t="shared" si="111"/>
        <v>-5.8675064624040117E-2</v>
      </c>
      <c r="IY6" s="150">
        <f t="shared" si="112"/>
        <v>-0.19383435688634229</v>
      </c>
      <c r="IZ6" s="263" t="e">
        <f t="shared" si="113"/>
        <v>#VALUE!</v>
      </c>
      <c r="JA6" s="263">
        <f t="shared" si="114"/>
        <v>-5.36452374031125E-2</v>
      </c>
      <c r="JB6" s="263">
        <f t="shared" si="115"/>
        <v>-3.9049368515937044E-2</v>
      </c>
      <c r="JC6" s="263">
        <f t="shared" si="116"/>
        <v>-2.4675569925821705E-2</v>
      </c>
      <c r="JD6" s="153" t="str">
        <f t="shared" si="117"/>
        <v>i.a.</v>
      </c>
      <c r="JE6" s="153">
        <f t="shared" si="118"/>
        <v>0.30317592979523617</v>
      </c>
      <c r="JF6" s="153">
        <f t="shared" si="119"/>
        <v>0.35682116719834867</v>
      </c>
      <c r="JG6" s="153">
        <f t="shared" si="120"/>
        <v>0.39587053571428571</v>
      </c>
      <c r="JH6" s="153">
        <f t="shared" si="121"/>
        <v>0.42054610564010741</v>
      </c>
      <c r="JI6" s="153">
        <f t="shared" si="122"/>
        <v>0.52166215371797542</v>
      </c>
      <c r="JJ6" s="153">
        <f t="shared" si="123"/>
        <v>0.56084250837721394</v>
      </c>
      <c r="JK6" s="153">
        <f t="shared" si="124"/>
        <v>0.57413441955193478</v>
      </c>
      <c r="JL6" s="153">
        <f t="shared" si="125"/>
        <v>0.5489998994873857</v>
      </c>
      <c r="JM6" s="153">
        <f t="shared" si="126"/>
        <v>0.60258092738407698</v>
      </c>
      <c r="JN6" s="153">
        <f t="shared" si="127"/>
        <v>0.54891304347826086</v>
      </c>
      <c r="JO6" s="153" t="str">
        <f t="shared" si="128"/>
        <v>i.a.</v>
      </c>
      <c r="JP6" s="153" t="str">
        <f t="shared" si="129"/>
        <v>i.a.</v>
      </c>
      <c r="JQ6" s="153" t="str">
        <f t="shared" si="130"/>
        <v>i.a.</v>
      </c>
      <c r="JR6" s="153" t="str">
        <f t="shared" si="131"/>
        <v>i.a.</v>
      </c>
      <c r="JS6" s="153" t="str">
        <f t="shared" si="132"/>
        <v>i.a.</v>
      </c>
      <c r="JT6" s="153" t="str">
        <f t="shared" si="133"/>
        <v>i.a.</v>
      </c>
      <c r="JU6" s="150" t="e">
        <f t="shared" si="134"/>
        <v>#VALUE!</v>
      </c>
      <c r="JV6" s="150" t="e">
        <f t="shared" si="135"/>
        <v>#VALUE!</v>
      </c>
      <c r="JW6" s="150" t="e">
        <f t="shared" si="136"/>
        <v>#VALUE!</v>
      </c>
      <c r="JX6" s="150" t="e">
        <f t="shared" si="137"/>
        <v>#VALUE!</v>
      </c>
      <c r="JY6" s="150" t="e">
        <f t="shared" si="138"/>
        <v>#VALUE!</v>
      </c>
      <c r="JZ6" s="263" t="e">
        <f t="shared" si="139"/>
        <v>#VALUE!</v>
      </c>
      <c r="KA6" s="263" t="e">
        <f t="shared" si="140"/>
        <v>#VALUE!</v>
      </c>
      <c r="KB6" s="263" t="e">
        <f t="shared" si="141"/>
        <v>#VALUE!</v>
      </c>
      <c r="KC6" s="263" t="e">
        <f t="shared" si="142"/>
        <v>#VALUE!</v>
      </c>
      <c r="KD6" s="153" t="str">
        <f t="shared" si="143"/>
        <v>i.a.</v>
      </c>
      <c r="KE6" s="153" t="str">
        <f t="shared" si="144"/>
        <v>i.a.</v>
      </c>
      <c r="KF6" s="153" t="str">
        <f t="shared" si="145"/>
        <v>i.a.</v>
      </c>
      <c r="KG6" s="153" t="str">
        <f t="shared" si="146"/>
        <v>i.a.</v>
      </c>
      <c r="KH6" s="153" t="str">
        <f t="shared" si="147"/>
        <v>i.a.</v>
      </c>
      <c r="KI6" s="153" t="str">
        <f t="shared" si="148"/>
        <v>i.a.</v>
      </c>
      <c r="KJ6" s="153" t="str">
        <f t="shared" si="149"/>
        <v>i.a.</v>
      </c>
      <c r="KK6" s="153" t="str">
        <f t="shared" si="150"/>
        <v>i.a.</v>
      </c>
      <c r="KL6" s="153" t="str">
        <f t="shared" si="151"/>
        <v>i.a.</v>
      </c>
      <c r="KM6" s="153" t="str">
        <f t="shared" si="152"/>
        <v>i.a.</v>
      </c>
      <c r="KN6" s="153" t="str">
        <f t="shared" si="153"/>
        <v>i.a.</v>
      </c>
      <c r="KO6" s="153" t="str">
        <f t="shared" si="154"/>
        <v>i.a.</v>
      </c>
      <c r="KP6" s="153" t="str">
        <f t="shared" si="155"/>
        <v>i.a.</v>
      </c>
      <c r="KQ6" s="153" t="str">
        <f t="shared" si="156"/>
        <v>i.a.</v>
      </c>
      <c r="KR6" s="153" t="str">
        <f t="shared" si="157"/>
        <v>i.a.</v>
      </c>
      <c r="KS6" s="153" t="str">
        <f t="shared" si="158"/>
        <v>i.a.</v>
      </c>
      <c r="KT6" s="153" t="str">
        <f t="shared" si="159"/>
        <v>i.a.</v>
      </c>
      <c r="KU6" s="150" t="e">
        <f t="shared" si="160"/>
        <v>#VALUE!</v>
      </c>
      <c r="KV6" s="150" t="e">
        <f t="shared" si="161"/>
        <v>#DIV/0!</v>
      </c>
      <c r="KW6" s="150" t="e">
        <f t="shared" si="162"/>
        <v>#DIV/0!</v>
      </c>
      <c r="KX6" s="150" t="e">
        <f t="shared" si="163"/>
        <v>#DIV/0!</v>
      </c>
      <c r="KY6" s="150" t="e">
        <f t="shared" si="164"/>
        <v>#DIV/0!</v>
      </c>
      <c r="KZ6" s="243" t="e">
        <f t="shared" si="165"/>
        <v>#VALUE!</v>
      </c>
      <c r="LA6" s="243">
        <f t="shared" si="166"/>
        <v>0</v>
      </c>
      <c r="LB6" s="243">
        <f t="shared" si="167"/>
        <v>0</v>
      </c>
      <c r="LC6" s="243">
        <f t="shared" si="168"/>
        <v>0</v>
      </c>
      <c r="LD6" s="254" t="str">
        <f>IFERROR(Tabel1[[#This Row],[2024 - Omsætning]]/Tabel1[[#This Row],[2024 - Ansatte]],"i.a.")</f>
        <v>i.a.</v>
      </c>
      <c r="LE6" s="254">
        <f>IFERROR(Tabel1[[#This Row],[2023 - Omsætning]]/Tabel1[[#This Row],[2023 - Ansatte]],"i.a.")</f>
        <v>0</v>
      </c>
      <c r="LF6" s="254">
        <f>IFERROR(Tabel1[[#This Row],[2022 - Omsætning]]/Tabel1[[#This Row],[2022 - Ansatte]],"i.a.")</f>
        <v>0</v>
      </c>
      <c r="LG6" s="254">
        <f>IFERROR(Tabel1[[#This Row],[2021 - Omsætning]]/Tabel1[[#This Row],[2021 - Ansatte]],"i.a.")</f>
        <v>0</v>
      </c>
      <c r="LH6" s="254">
        <f>IFERROR(AC6/Tabel1[[#This Row],[2020 - Ansatte]],"i.a.")</f>
        <v>0</v>
      </c>
      <c r="LI6" s="254">
        <f>IFERROR(Tabel1[[#This Row],[2019 - Omsætning]]/Tabel1[[#This Row],[2019 - Ansatte]],"i.a.")</f>
        <v>0</v>
      </c>
      <c r="LJ6" s="254">
        <f>IFERROR(Tabel1[[#This Row],[2018 - Omsætning]]/Tabel1[[#This Row],[2018 - Ansatte]],"i.a.")</f>
        <v>0</v>
      </c>
      <c r="LK6" s="254">
        <f>IFERROR(Tabel1[[#This Row],[2017 - Omsætning]]/Tabel1[[#This Row],[2017 - Ansatte]],"i.a.")</f>
        <v>0</v>
      </c>
      <c r="LL6" s="254">
        <f>IFERROR(Tabel1[[#This Row],[2016 - Omsætning]]/Tabel1[[#This Row],[2016 - Ansatte]],"i.a.")</f>
        <v>0</v>
      </c>
      <c r="LM6" s="254">
        <f>IFERROR(Tabel1[[#This Row],[2015 - Omsætning]]/Tabel1[[#This Row],[2015 - Ansatte]],"i.a.")</f>
        <v>0</v>
      </c>
      <c r="LN6" s="254">
        <f>IFERROR(Tabel1[[#This Row],[2014 - Omsætning]]/Tabel1[[#This Row],[2014 - Ansatte]],"i.a.")</f>
        <v>0</v>
      </c>
      <c r="LO6" s="254" t="str">
        <f>IFERROR(Tabel1[[#This Row],[2013 - Omsætning]]/Tabel1[[#This Row],[2013 - Ansatte]],"i.a.")</f>
        <v>i.a.</v>
      </c>
      <c r="LP6" s="254" t="str">
        <f>IFERROR(Tabel1[[#This Row],[2012 - Omsætning]]/Tabel1[[#This Row],[2012 - Ansatte]],"i.a.")</f>
        <v>i.a.</v>
      </c>
      <c r="LQ6" s="254" t="str">
        <f>IFERROR(Tabel1[[#This Row],[2011 - Omsætning]]/Tabel1[[#This Row],[2011 - Ansatte]],"i.a.")</f>
        <v>i.a.</v>
      </c>
      <c r="LR6" s="254" t="str">
        <f>IFERROR(Tabel1[[#This Row],[2010 - Omsætning]]/Tabel1[[#This Row],[2010 - Ansatte]],"i.a.")</f>
        <v>i.a.</v>
      </c>
      <c r="LS6" s="254" t="str">
        <f>IFERROR(Tabel1[[#This Row],[2009 - Omsætning]]/Tabel1[[#This Row],[2009 - Ansatte]],"i.a.")</f>
        <v>i.a.</v>
      </c>
      <c r="LT6" s="254" t="str">
        <f>IFERROR(Tabel1[[#This Row],[2008 - Omsætning]]/Tabel1[[#This Row],[2008 - Ansatte]],"i.a.")</f>
        <v>i.a.</v>
      </c>
      <c r="LU6" s="158" t="e">
        <f t="shared" si="169"/>
        <v>#VALUE!</v>
      </c>
      <c r="LV6" s="158">
        <f t="shared" si="170"/>
        <v>-4.2612566120500581</v>
      </c>
      <c r="LW6" s="158">
        <f t="shared" si="171"/>
        <v>2.301158301158301</v>
      </c>
      <c r="LX6" s="158">
        <f t="shared" si="172"/>
        <v>0.82091750841750832</v>
      </c>
      <c r="LY6" s="158">
        <f t="shared" si="173"/>
        <v>-0.40829328266458026</v>
      </c>
      <c r="LZ6" s="243" t="e">
        <f t="shared" si="174"/>
        <v>#VALUE!</v>
      </c>
      <c r="MA6" s="243">
        <f t="shared" si="175"/>
        <v>-6.5274703557312255E-2</v>
      </c>
      <c r="MB6" s="243">
        <f t="shared" si="176"/>
        <v>2.7090909090909093E-2</v>
      </c>
      <c r="MC6" s="243">
        <f t="shared" si="177"/>
        <v>5.3966403162055331E-2</v>
      </c>
      <c r="MD6" s="244" t="str">
        <f t="shared" si="178"/>
        <v>i.a.</v>
      </c>
      <c r="ME6" s="244">
        <f t="shared" si="179"/>
        <v>-4.9956521739130434E-2</v>
      </c>
      <c r="MF6" s="244">
        <f t="shared" si="180"/>
        <v>1.5318181818181819E-2</v>
      </c>
      <c r="MG6" s="244">
        <f t="shared" si="181"/>
        <v>-1.1772727272727273E-2</v>
      </c>
      <c r="MH6" s="244">
        <f t="shared" si="182"/>
        <v>-6.5739130434782606E-2</v>
      </c>
      <c r="MI6" s="244">
        <f t="shared" si="183"/>
        <v>-4.6679999999999999E-2</v>
      </c>
      <c r="MJ6" s="244">
        <f t="shared" si="184"/>
        <v>1.172E-2</v>
      </c>
      <c r="MK6" s="244">
        <f t="shared" si="185"/>
        <v>9.8750000000000001E-3</v>
      </c>
      <c r="ML6" s="244">
        <f t="shared" si="186"/>
        <v>-2.7916666666666667E-3</v>
      </c>
      <c r="MM6" s="244">
        <f t="shared" si="187"/>
        <v>3.1125E-2</v>
      </c>
      <c r="MN6" s="244">
        <f t="shared" si="188"/>
        <v>1.6217391304347826E-2</v>
      </c>
      <c r="MO6" s="244" t="str">
        <f t="shared" si="189"/>
        <v>i.a.</v>
      </c>
      <c r="MP6" s="244" t="str">
        <f t="shared" si="190"/>
        <v>i.a.</v>
      </c>
      <c r="MQ6" s="244" t="str">
        <f t="shared" si="191"/>
        <v>i.a.</v>
      </c>
      <c r="MR6" s="244" t="str">
        <f t="shared" si="192"/>
        <v>i.a.</v>
      </c>
      <c r="MS6" s="244" t="str">
        <f t="shared" si="193"/>
        <v>i.a.</v>
      </c>
      <c r="MT6" s="244" t="str">
        <f t="shared" si="194"/>
        <v>i.a.</v>
      </c>
    </row>
    <row r="7" spans="1:358" ht="18" customHeight="1" x14ac:dyDescent="0.25">
      <c r="A7" s="101" t="s">
        <v>89</v>
      </c>
      <c r="B7" s="273">
        <v>17523716</v>
      </c>
      <c r="C7" s="117" t="s">
        <v>588</v>
      </c>
      <c r="D7" s="5" t="s">
        <v>370</v>
      </c>
      <c r="E7" s="5">
        <v>701010</v>
      </c>
      <c r="F7" s="203">
        <v>45477</v>
      </c>
      <c r="G7" s="148"/>
      <c r="H7" s="148" t="s">
        <v>74</v>
      </c>
      <c r="I7" s="148" t="s">
        <v>74</v>
      </c>
      <c r="J7" s="148" t="s">
        <v>74</v>
      </c>
      <c r="K7" s="148" t="s">
        <v>74</v>
      </c>
      <c r="L7" s="148" t="s">
        <v>74</v>
      </c>
      <c r="M7" s="148" t="s">
        <v>74</v>
      </c>
      <c r="N7" s="148" t="s">
        <v>74</v>
      </c>
      <c r="O7" s="357" t="s">
        <v>74</v>
      </c>
      <c r="P7" s="150">
        <f>Y7/Tabel1[[#This Row],[2023 - Omsætning]]-1</f>
        <v>-1</v>
      </c>
      <c r="Q7" s="150" t="e">
        <f>Z7/Tabel1[[#This Row],[2022 - Omsætning]]-1</f>
        <v>#DIV/0!</v>
      </c>
      <c r="R7" s="150" t="e">
        <f>AA7/Tabel1[[#This Row],[2021 - Omsætning]]-1</f>
        <v>#DIV/0!</v>
      </c>
      <c r="S7" s="150" t="e">
        <f>AB7/Tabel1[[#This Row],[2020 - Omsætning]]-1</f>
        <v>#DIV/0!</v>
      </c>
      <c r="T7" s="150" t="e">
        <f>AC7/Tabel1[[#This Row],[2019 - Omsætning]]-1</f>
        <v>#DIV/0!</v>
      </c>
      <c r="U7" s="242">
        <f t="shared" si="0"/>
        <v>-786.97699999999998</v>
      </c>
      <c r="V7" s="242">
        <f t="shared" si="1"/>
        <v>786.97699999999998</v>
      </c>
      <c r="W7" s="242">
        <f t="shared" si="2"/>
        <v>0</v>
      </c>
      <c r="X7" s="242">
        <f t="shared" si="3"/>
        <v>0</v>
      </c>
      <c r="Y7" s="151"/>
      <c r="Z7" s="151">
        <v>786.97699999999998</v>
      </c>
      <c r="AA7" s="151"/>
      <c r="AB7" s="151"/>
      <c r="AC7" s="361"/>
      <c r="AD7" s="151"/>
      <c r="AE7" s="151"/>
      <c r="AF7" s="151"/>
      <c r="AG7" s="361">
        <v>1698.9459999999999</v>
      </c>
      <c r="AH7" s="361">
        <v>1332.1679999999999</v>
      </c>
      <c r="AI7" s="361">
        <v>1174.752</v>
      </c>
      <c r="AJ7" s="361">
        <v>1196.2429999999999</v>
      </c>
      <c r="AK7" s="361">
        <v>1054.396</v>
      </c>
      <c r="AL7" s="361">
        <v>862.55499999999995</v>
      </c>
      <c r="AM7" s="361">
        <v>688.71299999999997</v>
      </c>
      <c r="AN7" s="361">
        <v>609.49199999999996</v>
      </c>
      <c r="AO7" s="361">
        <v>584.24300000000005</v>
      </c>
      <c r="AP7" s="150" t="e">
        <f t="shared" si="4"/>
        <v>#DIV/0!</v>
      </c>
      <c r="AQ7" s="150" t="e">
        <f t="shared" si="5"/>
        <v>#DIV/0!</v>
      </c>
      <c r="AR7" s="150" t="e">
        <f t="shared" si="6"/>
        <v>#DIV/0!</v>
      </c>
      <c r="AS7" s="150" t="e">
        <f t="shared" si="7"/>
        <v>#DIV/0!</v>
      </c>
      <c r="AT7" s="150" t="e">
        <f t="shared" si="8"/>
        <v>#DIV/0!</v>
      </c>
      <c r="AU7" s="242">
        <f t="shared" si="9"/>
        <v>0</v>
      </c>
      <c r="AV7" s="242">
        <f t="shared" si="10"/>
        <v>0</v>
      </c>
      <c r="AW7" s="242">
        <f t="shared" si="11"/>
        <v>0</v>
      </c>
      <c r="AX7" s="242">
        <f t="shared" si="12"/>
        <v>0</v>
      </c>
      <c r="AY7" s="119"/>
      <c r="AZ7" s="119"/>
      <c r="BA7" s="119"/>
      <c r="BB7" s="119"/>
      <c r="BC7" s="119"/>
      <c r="BD7" s="119"/>
      <c r="BE7" s="119"/>
      <c r="BF7" s="119"/>
      <c r="BG7" s="362">
        <v>535.62</v>
      </c>
      <c r="BH7" s="362">
        <v>398.10199999999998</v>
      </c>
      <c r="BI7" s="362">
        <v>334.96899999999999</v>
      </c>
      <c r="BJ7" s="362">
        <v>320.97699999999998</v>
      </c>
      <c r="BK7" s="362">
        <v>306.084</v>
      </c>
      <c r="BL7" s="362">
        <v>233.01</v>
      </c>
      <c r="BM7" s="362">
        <v>186.23500000000001</v>
      </c>
      <c r="BN7" s="362">
        <v>169.34899999999999</v>
      </c>
      <c r="BO7" s="362">
        <v>176.79400000000001</v>
      </c>
      <c r="BP7" s="152" t="e">
        <f t="shared" si="13"/>
        <v>#DIV/0!</v>
      </c>
      <c r="BQ7" s="152" t="e">
        <f t="shared" si="14"/>
        <v>#DIV/0!</v>
      </c>
      <c r="BR7" s="152" t="e">
        <f t="shared" si="15"/>
        <v>#DIV/0!</v>
      </c>
      <c r="BS7" s="152" t="e">
        <f t="shared" si="16"/>
        <v>#DIV/0!</v>
      </c>
      <c r="BT7" s="152" t="e">
        <f t="shared" si="17"/>
        <v>#DIV/0!</v>
      </c>
      <c r="BU7" s="242">
        <f t="shared" si="18"/>
        <v>0</v>
      </c>
      <c r="BV7" s="242">
        <f t="shared" si="19"/>
        <v>0</v>
      </c>
      <c r="BW7" s="242">
        <f t="shared" si="20"/>
        <v>0</v>
      </c>
      <c r="BX7" s="242">
        <f t="shared" si="21"/>
        <v>0</v>
      </c>
      <c r="BY7" s="119"/>
      <c r="BZ7" s="119"/>
      <c r="CA7" s="119"/>
      <c r="CB7" s="119"/>
      <c r="CC7" s="119"/>
      <c r="CD7" s="119"/>
      <c r="CE7" s="119"/>
      <c r="CF7" s="119"/>
      <c r="CG7" s="362">
        <v>234.881</v>
      </c>
      <c r="CH7" s="362">
        <v>165.57900000000001</v>
      </c>
      <c r="CI7" s="362">
        <v>117.044</v>
      </c>
      <c r="CJ7" s="362">
        <v>113.274</v>
      </c>
      <c r="CK7" s="362">
        <v>123.648</v>
      </c>
      <c r="CL7" s="362">
        <v>84.849000000000004</v>
      </c>
      <c r="CM7" s="362">
        <v>46.005000000000003</v>
      </c>
      <c r="CN7" s="362">
        <v>33.862000000000002</v>
      </c>
      <c r="CO7" s="362">
        <v>43.558999999999997</v>
      </c>
      <c r="CP7" s="152" t="e">
        <f t="shared" si="22"/>
        <v>#DIV/0!</v>
      </c>
      <c r="CQ7" s="152" t="e">
        <f t="shared" si="23"/>
        <v>#DIV/0!</v>
      </c>
      <c r="CR7" s="152" t="e">
        <f t="shared" si="24"/>
        <v>#DIV/0!</v>
      </c>
      <c r="CS7" s="152" t="e">
        <f t="shared" si="25"/>
        <v>#DIV/0!</v>
      </c>
      <c r="CT7" s="152" t="e">
        <f t="shared" si="26"/>
        <v>#DIV/0!</v>
      </c>
      <c r="CU7" s="242">
        <f t="shared" si="27"/>
        <v>0</v>
      </c>
      <c r="CV7" s="242">
        <f t="shared" si="28"/>
        <v>0</v>
      </c>
      <c r="CW7" s="242">
        <f t="shared" si="29"/>
        <v>0</v>
      </c>
      <c r="CX7" s="242">
        <f t="shared" si="30"/>
        <v>0</v>
      </c>
      <c r="CY7" s="119"/>
      <c r="CZ7" s="119"/>
      <c r="DA7" s="119"/>
      <c r="DB7" s="119"/>
      <c r="DC7" s="119"/>
      <c r="DD7" s="119"/>
      <c r="DE7" s="119"/>
      <c r="DF7" s="119"/>
      <c r="DG7" s="362">
        <v>241.77799999999999</v>
      </c>
      <c r="DH7" s="362">
        <v>172.637</v>
      </c>
      <c r="DI7" s="362">
        <v>121.706</v>
      </c>
      <c r="DJ7" s="362">
        <v>116.09099999999999</v>
      </c>
      <c r="DK7" s="362">
        <v>125.224</v>
      </c>
      <c r="DL7" s="362">
        <v>83.221999999999994</v>
      </c>
      <c r="DM7" s="362">
        <v>41.542000000000002</v>
      </c>
      <c r="DN7" s="362">
        <v>24.393999999999998</v>
      </c>
      <c r="DO7" s="362">
        <v>31.260999999999999</v>
      </c>
      <c r="DP7" s="152" t="e">
        <f t="shared" si="31"/>
        <v>#DIV/0!</v>
      </c>
      <c r="DQ7" s="152" t="e">
        <f t="shared" si="32"/>
        <v>#DIV/0!</v>
      </c>
      <c r="DR7" s="152" t="e">
        <f t="shared" si="33"/>
        <v>#DIV/0!</v>
      </c>
      <c r="DS7" s="152" t="e">
        <f t="shared" si="34"/>
        <v>#DIV/0!</v>
      </c>
      <c r="DT7" s="152" t="e">
        <f t="shared" si="35"/>
        <v>#DIV/0!</v>
      </c>
      <c r="DU7" s="242">
        <f t="shared" si="36"/>
        <v>0</v>
      </c>
      <c r="DV7" s="242">
        <f t="shared" si="37"/>
        <v>0</v>
      </c>
      <c r="DW7" s="242">
        <f t="shared" si="38"/>
        <v>0</v>
      </c>
      <c r="DX7" s="242">
        <f t="shared" si="39"/>
        <v>0</v>
      </c>
      <c r="DY7" s="119"/>
      <c r="DZ7" s="119"/>
      <c r="EA7" s="119"/>
      <c r="EB7" s="119"/>
      <c r="EC7" s="119"/>
      <c r="ED7" s="119"/>
      <c r="EE7" s="119"/>
      <c r="EF7" s="119"/>
      <c r="EG7" s="362">
        <v>383.15699999999998</v>
      </c>
      <c r="EH7" s="362">
        <v>309.459</v>
      </c>
      <c r="EI7" s="362">
        <v>275.03100000000001</v>
      </c>
      <c r="EJ7" s="362">
        <v>245.68199999999999</v>
      </c>
      <c r="EK7" s="362">
        <v>279.55900000000003</v>
      </c>
      <c r="EL7" s="362">
        <v>206.096</v>
      </c>
      <c r="EM7" s="362">
        <v>144.86500000000001</v>
      </c>
      <c r="EN7" s="362">
        <v>111.687</v>
      </c>
      <c r="EO7" s="362">
        <v>119.18300000000001</v>
      </c>
      <c r="EP7" s="153" t="e">
        <f t="shared" si="40"/>
        <v>#DIV/0!</v>
      </c>
      <c r="EQ7" s="153" t="e">
        <f t="shared" si="41"/>
        <v>#DIV/0!</v>
      </c>
      <c r="ER7" s="153" t="e">
        <f t="shared" si="42"/>
        <v>#DIV/0!</v>
      </c>
      <c r="ES7" s="153" t="e">
        <f t="shared" si="43"/>
        <v>#DIV/0!</v>
      </c>
      <c r="ET7" s="153" t="e">
        <f t="shared" si="44"/>
        <v>#DIV/0!</v>
      </c>
      <c r="EU7" s="242">
        <f t="shared" si="45"/>
        <v>0</v>
      </c>
      <c r="EV7" s="242">
        <f t="shared" si="46"/>
        <v>0</v>
      </c>
      <c r="EW7" s="242">
        <f t="shared" si="47"/>
        <v>0</v>
      </c>
      <c r="EX7" s="242">
        <f t="shared" si="48"/>
        <v>0</v>
      </c>
      <c r="EY7" s="119"/>
      <c r="EZ7" s="119"/>
      <c r="FA7" s="119"/>
      <c r="FB7" s="119"/>
      <c r="FC7" s="119"/>
      <c r="FD7" s="119"/>
      <c r="FE7" s="119"/>
      <c r="FF7" s="119"/>
      <c r="FG7" s="362">
        <v>843.74900000000002</v>
      </c>
      <c r="FH7" s="362">
        <v>852.36300000000006</v>
      </c>
      <c r="FI7" s="362">
        <v>750.28800000000001</v>
      </c>
      <c r="FJ7" s="362">
        <v>599.59100000000001</v>
      </c>
      <c r="FK7" s="362">
        <v>659.08299999999997</v>
      </c>
      <c r="FL7" s="362">
        <v>514.83500000000004</v>
      </c>
      <c r="FM7" s="362">
        <v>523.29999999999995</v>
      </c>
      <c r="FN7" s="362">
        <v>502.04</v>
      </c>
      <c r="FO7" s="362">
        <v>520.25400000000002</v>
      </c>
      <c r="FP7" s="153">
        <f t="shared" si="49"/>
        <v>-1</v>
      </c>
      <c r="FQ7" s="153">
        <f t="shared" si="50"/>
        <v>9.9411764705882355</v>
      </c>
      <c r="FR7" s="153">
        <f t="shared" si="51"/>
        <v>6.25E-2</v>
      </c>
      <c r="FS7" s="153">
        <f t="shared" si="52"/>
        <v>3.2258064516129031E-2</v>
      </c>
      <c r="FT7" s="153">
        <f t="shared" si="53"/>
        <v>-8.8235294117647065E-2</v>
      </c>
      <c r="FU7" s="242">
        <f t="shared" si="54"/>
        <v>-372</v>
      </c>
      <c r="FV7" s="242">
        <f t="shared" si="55"/>
        <v>338</v>
      </c>
      <c r="FW7" s="242">
        <f t="shared" si="56"/>
        <v>2</v>
      </c>
      <c r="FX7" s="242">
        <f t="shared" si="57"/>
        <v>1</v>
      </c>
      <c r="FY7" s="154"/>
      <c r="FZ7" s="154">
        <v>372</v>
      </c>
      <c r="GA7" s="154">
        <v>34</v>
      </c>
      <c r="GB7" s="154">
        <v>32</v>
      </c>
      <c r="GC7" s="154">
        <v>31</v>
      </c>
      <c r="GD7" s="154">
        <v>34</v>
      </c>
      <c r="GE7" s="154">
        <v>34</v>
      </c>
      <c r="GF7" s="154">
        <v>35</v>
      </c>
      <c r="GG7" s="359">
        <v>903</v>
      </c>
      <c r="GH7" s="359">
        <v>848</v>
      </c>
      <c r="GI7" s="359">
        <v>836</v>
      </c>
      <c r="GJ7" s="359">
        <v>779</v>
      </c>
      <c r="GK7" s="359">
        <v>695</v>
      </c>
      <c r="GL7" s="359">
        <v>610</v>
      </c>
      <c r="GM7" s="359">
        <v>541</v>
      </c>
      <c r="GN7" s="359">
        <v>551</v>
      </c>
      <c r="GO7" s="359">
        <v>539</v>
      </c>
      <c r="GP7" s="167"/>
      <c r="GQ7" s="5" t="s">
        <v>390</v>
      </c>
      <c r="GR7" s="5">
        <v>7700</v>
      </c>
      <c r="GS7" s="5" t="s">
        <v>90</v>
      </c>
      <c r="GT7" s="7" t="s">
        <v>82</v>
      </c>
      <c r="GU7" s="172" t="s">
        <v>73</v>
      </c>
      <c r="GW7" s="158" t="e">
        <f t="shared" si="58"/>
        <v>#VALUE!</v>
      </c>
      <c r="GX7" s="158" t="e">
        <f t="shared" si="59"/>
        <v>#VALUE!</v>
      </c>
      <c r="GY7" s="158" t="e">
        <f t="shared" si="60"/>
        <v>#VALUE!</v>
      </c>
      <c r="GZ7" s="158" t="e">
        <f t="shared" si="61"/>
        <v>#VALUE!</v>
      </c>
      <c r="HA7" s="158" t="e">
        <f t="shared" si="62"/>
        <v>#VALUE!</v>
      </c>
      <c r="HB7" s="263" t="e">
        <f t="shared" si="63"/>
        <v>#VALUE!</v>
      </c>
      <c r="HC7" s="263" t="e">
        <f t="shared" si="64"/>
        <v>#VALUE!</v>
      </c>
      <c r="HD7" s="263" t="e">
        <f t="shared" si="65"/>
        <v>#VALUE!</v>
      </c>
      <c r="HE7" s="263" t="e">
        <f t="shared" si="66"/>
        <v>#VALUE!</v>
      </c>
      <c r="HF7" s="153" t="str">
        <f t="shared" si="67"/>
        <v>Negativ EK</v>
      </c>
      <c r="HG7" s="153" t="str">
        <f t="shared" si="68"/>
        <v>Negativ EK</v>
      </c>
      <c r="HH7" s="153" t="str">
        <f t="shared" si="69"/>
        <v>Negativ EK</v>
      </c>
      <c r="HI7" s="153" t="str">
        <f t="shared" si="70"/>
        <v>Negativ EK</v>
      </c>
      <c r="HJ7" s="153" t="str">
        <f t="shared" si="71"/>
        <v>Negativ EK</v>
      </c>
      <c r="HK7" s="153" t="str">
        <f t="shared" si="72"/>
        <v>Negativ EK</v>
      </c>
      <c r="HL7" s="153" t="str">
        <f t="shared" si="73"/>
        <v>Negativ EK</v>
      </c>
      <c r="HM7" s="153">
        <f t="shared" si="74"/>
        <v>0</v>
      </c>
      <c r="HN7" s="153">
        <f t="shared" si="75"/>
        <v>0.6981588643635146</v>
      </c>
      <c r="HO7" s="153">
        <f t="shared" si="76"/>
        <v>0.59072695854505641</v>
      </c>
      <c r="HP7" s="153">
        <f t="shared" si="77"/>
        <v>0.46745904173700298</v>
      </c>
      <c r="HQ7" s="153">
        <f t="shared" si="78"/>
        <v>0.44204850725666883</v>
      </c>
      <c r="HR7" s="153">
        <f t="shared" si="79"/>
        <v>0.51569117995284719</v>
      </c>
      <c r="HS7" s="153">
        <f t="shared" si="80"/>
        <v>0.47425212487997237</v>
      </c>
      <c r="HT7" s="153">
        <f t="shared" si="81"/>
        <v>0.32384857650690696</v>
      </c>
      <c r="HU7" s="153">
        <f t="shared" si="82"/>
        <v>0.21132238922337243</v>
      </c>
      <c r="HV7" s="150" t="e">
        <f t="shared" si="83"/>
        <v>#VALUE!</v>
      </c>
      <c r="HW7" s="150" t="e">
        <f t="shared" si="84"/>
        <v>#VALUE!</v>
      </c>
      <c r="HX7" s="150" t="e">
        <f t="shared" si="85"/>
        <v>#VALUE!</v>
      </c>
      <c r="HY7" s="150" t="e">
        <f t="shared" si="86"/>
        <v>#VALUE!</v>
      </c>
      <c r="HZ7" s="150" t="e">
        <f t="shared" si="87"/>
        <v>#VALUE!</v>
      </c>
      <c r="IA7" s="263" t="e">
        <f t="shared" si="88"/>
        <v>#VALUE!</v>
      </c>
      <c r="IB7" s="263" t="e">
        <f t="shared" si="89"/>
        <v>#VALUE!</v>
      </c>
      <c r="IC7" s="263" t="e">
        <f t="shared" si="90"/>
        <v>#VALUE!</v>
      </c>
      <c r="ID7" s="263" t="e">
        <f t="shared" si="91"/>
        <v>#VALUE!</v>
      </c>
      <c r="IE7" s="153" t="str">
        <f t="shared" si="92"/>
        <v>i.a.</v>
      </c>
      <c r="IF7" s="153" t="str">
        <f t="shared" si="93"/>
        <v>i.a.</v>
      </c>
      <c r="IG7" s="153" t="str">
        <f t="shared" si="94"/>
        <v>i.a.</v>
      </c>
      <c r="IH7" s="153" t="str">
        <f t="shared" si="95"/>
        <v>i.a.</v>
      </c>
      <c r="II7" s="153" t="str">
        <f t="shared" si="96"/>
        <v>i.a.</v>
      </c>
      <c r="IJ7" s="153" t="str">
        <f t="shared" si="97"/>
        <v>i.a.</v>
      </c>
      <c r="IK7" s="153" t="str">
        <f t="shared" si="98"/>
        <v>i.a.</v>
      </c>
      <c r="IL7" s="153">
        <f t="shared" si="99"/>
        <v>0</v>
      </c>
      <c r="IM7" s="153">
        <f t="shared" si="100"/>
        <v>0.27696402124388009</v>
      </c>
      <c r="IN7" s="153">
        <f t="shared" si="101"/>
        <v>0.2066313876196377</v>
      </c>
      <c r="IO7" s="153">
        <f t="shared" si="102"/>
        <v>0.17341406155662842</v>
      </c>
      <c r="IP7" s="153">
        <f t="shared" si="103"/>
        <v>0.17998941743453825</v>
      </c>
      <c r="IQ7" s="153">
        <f t="shared" si="104"/>
        <v>0.21065866610785419</v>
      </c>
      <c r="IR7" s="153">
        <f t="shared" si="105"/>
        <v>0.16346428932653267</v>
      </c>
      <c r="IS7" s="153">
        <f t="shared" si="106"/>
        <v>8.9736087541693502E-2</v>
      </c>
      <c r="IT7" s="153">
        <f t="shared" si="107"/>
        <v>6.6247087432773744E-2</v>
      </c>
      <c r="IU7" s="150" t="e">
        <f t="shared" si="108"/>
        <v>#VALUE!</v>
      </c>
      <c r="IV7" s="150" t="e">
        <f t="shared" si="109"/>
        <v>#VALUE!</v>
      </c>
      <c r="IW7" s="150" t="e">
        <f t="shared" si="110"/>
        <v>#VALUE!</v>
      </c>
      <c r="IX7" s="150" t="e">
        <f t="shared" si="111"/>
        <v>#VALUE!</v>
      </c>
      <c r="IY7" s="150" t="e">
        <f t="shared" si="112"/>
        <v>#VALUE!</v>
      </c>
      <c r="IZ7" s="263" t="e">
        <f t="shared" si="113"/>
        <v>#VALUE!</v>
      </c>
      <c r="JA7" s="263" t="e">
        <f t="shared" si="114"/>
        <v>#VALUE!</v>
      </c>
      <c r="JB7" s="263" t="e">
        <f t="shared" si="115"/>
        <v>#VALUE!</v>
      </c>
      <c r="JC7" s="263" t="e">
        <f t="shared" si="116"/>
        <v>#VALUE!</v>
      </c>
      <c r="JD7" s="153" t="str">
        <f t="shared" si="117"/>
        <v>i.a.</v>
      </c>
      <c r="JE7" s="153" t="str">
        <f t="shared" si="118"/>
        <v>i.a.</v>
      </c>
      <c r="JF7" s="153" t="str">
        <f t="shared" si="119"/>
        <v>i.a.</v>
      </c>
      <c r="JG7" s="153" t="str">
        <f t="shared" si="120"/>
        <v>i.a.</v>
      </c>
      <c r="JH7" s="153" t="str">
        <f t="shared" si="121"/>
        <v>i.a.</v>
      </c>
      <c r="JI7" s="153" t="str">
        <f t="shared" si="122"/>
        <v>i.a.</v>
      </c>
      <c r="JJ7" s="153" t="str">
        <f t="shared" si="123"/>
        <v>i.a.</v>
      </c>
      <c r="JK7" s="153" t="str">
        <f t="shared" si="124"/>
        <v>i.a.</v>
      </c>
      <c r="JL7" s="153">
        <f t="shared" si="125"/>
        <v>0.45411253820745268</v>
      </c>
      <c r="JM7" s="153">
        <f t="shared" si="126"/>
        <v>0.36306010467371291</v>
      </c>
      <c r="JN7" s="153">
        <f t="shared" si="127"/>
        <v>0.36656723818053866</v>
      </c>
      <c r="JO7" s="153">
        <f t="shared" si="128"/>
        <v>0.40974931244798535</v>
      </c>
      <c r="JP7" s="153">
        <f t="shared" si="129"/>
        <v>0.42416357272149341</v>
      </c>
      <c r="JQ7" s="153">
        <f t="shared" si="130"/>
        <v>0.40031466392145054</v>
      </c>
      <c r="JR7" s="153">
        <f t="shared" si="131"/>
        <v>0.27682973437798591</v>
      </c>
      <c r="JS7" s="153">
        <f t="shared" si="132"/>
        <v>0.22246633734363794</v>
      </c>
      <c r="JT7" s="153">
        <f t="shared" si="133"/>
        <v>0.22908617713655252</v>
      </c>
      <c r="JU7" s="150" t="e">
        <f t="shared" si="134"/>
        <v>#VALUE!</v>
      </c>
      <c r="JV7" s="150" t="e">
        <f t="shared" si="135"/>
        <v>#VALUE!</v>
      </c>
      <c r="JW7" s="150" t="e">
        <f t="shared" si="136"/>
        <v>#VALUE!</v>
      </c>
      <c r="JX7" s="150" t="e">
        <f t="shared" si="137"/>
        <v>#VALUE!</v>
      </c>
      <c r="JY7" s="150" t="e">
        <f t="shared" si="138"/>
        <v>#VALUE!</v>
      </c>
      <c r="JZ7" s="263" t="e">
        <f t="shared" si="139"/>
        <v>#VALUE!</v>
      </c>
      <c r="KA7" s="263" t="e">
        <f t="shared" si="140"/>
        <v>#VALUE!</v>
      </c>
      <c r="KB7" s="263" t="e">
        <f t="shared" si="141"/>
        <v>#VALUE!</v>
      </c>
      <c r="KC7" s="263" t="e">
        <f t="shared" si="142"/>
        <v>#VALUE!</v>
      </c>
      <c r="KD7" s="153" t="str">
        <f t="shared" si="143"/>
        <v>i.a.</v>
      </c>
      <c r="KE7" s="153">
        <f t="shared" si="144"/>
        <v>0</v>
      </c>
      <c r="KF7" s="153" t="str">
        <f t="shared" si="145"/>
        <v>i.a.</v>
      </c>
      <c r="KG7" s="153" t="str">
        <f t="shared" si="146"/>
        <v>i.a.</v>
      </c>
      <c r="KH7" s="153" t="str">
        <f t="shared" si="147"/>
        <v>i.a.</v>
      </c>
      <c r="KI7" s="153" t="str">
        <f t="shared" si="148"/>
        <v>i.a.</v>
      </c>
      <c r="KJ7" s="153" t="str">
        <f t="shared" si="149"/>
        <v>i.a.</v>
      </c>
      <c r="KK7" s="153" t="str">
        <f t="shared" si="150"/>
        <v>i.a.</v>
      </c>
      <c r="KL7" s="153">
        <f t="shared" si="151"/>
        <v>0.13825100974368815</v>
      </c>
      <c r="KM7" s="153">
        <f t="shared" si="152"/>
        <v>0.12429288197884954</v>
      </c>
      <c r="KN7" s="153">
        <f t="shared" si="153"/>
        <v>9.9632943804309343E-2</v>
      </c>
      <c r="KO7" s="153">
        <f t="shared" si="154"/>
        <v>9.4691463189335287E-2</v>
      </c>
      <c r="KP7" s="153">
        <f t="shared" si="155"/>
        <v>0.11726903364580291</v>
      </c>
      <c r="KQ7" s="153">
        <f t="shared" si="156"/>
        <v>9.8369379343925908E-2</v>
      </c>
      <c r="KR7" s="153">
        <f t="shared" si="157"/>
        <v>6.6798506780037556E-2</v>
      </c>
      <c r="KS7" s="153">
        <f t="shared" si="158"/>
        <v>5.5557743169721674E-2</v>
      </c>
      <c r="KT7" s="153">
        <f t="shared" si="159"/>
        <v>7.4556306194511521E-2</v>
      </c>
      <c r="KU7" s="150" t="e">
        <f t="shared" si="160"/>
        <v>#VALUE!</v>
      </c>
      <c r="KV7" s="150" t="e">
        <f t="shared" si="161"/>
        <v>#DIV/0!</v>
      </c>
      <c r="KW7" s="150" t="e">
        <f t="shared" si="162"/>
        <v>#DIV/0!</v>
      </c>
      <c r="KX7" s="150" t="e">
        <f t="shared" si="163"/>
        <v>#DIV/0!</v>
      </c>
      <c r="KY7" s="150" t="e">
        <f t="shared" si="164"/>
        <v>#DIV/0!</v>
      </c>
      <c r="KZ7" s="243" t="e">
        <f t="shared" si="165"/>
        <v>#VALUE!</v>
      </c>
      <c r="LA7" s="243">
        <f t="shared" si="166"/>
        <v>2.1155295698924732</v>
      </c>
      <c r="LB7" s="243">
        <f t="shared" si="167"/>
        <v>0</v>
      </c>
      <c r="LC7" s="243">
        <f t="shared" si="168"/>
        <v>0</v>
      </c>
      <c r="LD7" s="254" t="str">
        <f>IFERROR(Tabel1[[#This Row],[2024 - Omsætning]]/Tabel1[[#This Row],[2024 - Ansatte]],"i.a.")</f>
        <v>i.a.</v>
      </c>
      <c r="LE7" s="254">
        <f>IFERROR(Tabel1[[#This Row],[2023 - Omsætning]]/Tabel1[[#This Row],[2023 - Ansatte]],"i.a.")</f>
        <v>2.1155295698924732</v>
      </c>
      <c r="LF7" s="254">
        <f>IFERROR(Tabel1[[#This Row],[2022 - Omsætning]]/Tabel1[[#This Row],[2022 - Ansatte]],"i.a.")</f>
        <v>0</v>
      </c>
      <c r="LG7" s="254">
        <f>IFERROR(Tabel1[[#This Row],[2021 - Omsætning]]/Tabel1[[#This Row],[2021 - Ansatte]],"i.a.")</f>
        <v>0</v>
      </c>
      <c r="LH7" s="254">
        <f>IFERROR(AC7/Tabel1[[#This Row],[2020 - Ansatte]],"i.a.")</f>
        <v>0</v>
      </c>
      <c r="LI7" s="254">
        <f>IFERROR(Tabel1[[#This Row],[2019 - Omsætning]]/Tabel1[[#This Row],[2019 - Ansatte]],"i.a.")</f>
        <v>0</v>
      </c>
      <c r="LJ7" s="254">
        <f>IFERROR(Tabel1[[#This Row],[2018 - Omsætning]]/Tabel1[[#This Row],[2018 - Ansatte]],"i.a.")</f>
        <v>0</v>
      </c>
      <c r="LK7" s="254">
        <f>IFERROR(Tabel1[[#This Row],[2017 - Omsætning]]/Tabel1[[#This Row],[2017 - Ansatte]],"i.a.")</f>
        <v>0</v>
      </c>
      <c r="LL7" s="254">
        <f>IFERROR(Tabel1[[#This Row],[2016 - Omsætning]]/Tabel1[[#This Row],[2016 - Ansatte]],"i.a.")</f>
        <v>1.8814462901439644</v>
      </c>
      <c r="LM7" s="254">
        <f>IFERROR(Tabel1[[#This Row],[2015 - Omsætning]]/Tabel1[[#This Row],[2015 - Ansatte]],"i.a.")</f>
        <v>1.570952830188679</v>
      </c>
      <c r="LN7" s="254">
        <f>IFERROR(Tabel1[[#This Row],[2014 - Omsætning]]/Tabel1[[#This Row],[2014 - Ansatte]],"i.a.")</f>
        <v>1.4052057416267942</v>
      </c>
      <c r="LO7" s="254">
        <f>IFERROR(Tabel1[[#This Row],[2013 - Omsætning]]/Tabel1[[#This Row],[2013 - Ansatte]],"i.a.")</f>
        <v>1.5356136071887034</v>
      </c>
      <c r="LP7" s="254">
        <f>IFERROR(Tabel1[[#This Row],[2012 - Omsætning]]/Tabel1[[#This Row],[2012 - Ansatte]],"i.a.")</f>
        <v>1.5171165467625898</v>
      </c>
      <c r="LQ7" s="254">
        <f>IFERROR(Tabel1[[#This Row],[2011 - Omsætning]]/Tabel1[[#This Row],[2011 - Ansatte]],"i.a.")</f>
        <v>1.4140245901639343</v>
      </c>
      <c r="LR7" s="254">
        <f>IFERROR(Tabel1[[#This Row],[2010 - Omsætning]]/Tabel1[[#This Row],[2010 - Ansatte]],"i.a.")</f>
        <v>1.2730369685767098</v>
      </c>
      <c r="LS7" s="254">
        <f>IFERROR(Tabel1[[#This Row],[2009 - Omsætning]]/Tabel1[[#This Row],[2009 - Ansatte]],"i.a.")</f>
        <v>1.1061560798548093</v>
      </c>
      <c r="LT7" s="254">
        <f>IFERROR(Tabel1[[#This Row],[2008 - Omsætning]]/Tabel1[[#This Row],[2008 - Ansatte]],"i.a.")</f>
        <v>1.0839387755102041</v>
      </c>
      <c r="LU7" s="158" t="e">
        <f t="shared" si="169"/>
        <v>#VALUE!</v>
      </c>
      <c r="LV7" s="158" t="e">
        <f t="shared" si="170"/>
        <v>#DIV/0!</v>
      </c>
      <c r="LW7" s="158" t="e">
        <f t="shared" si="171"/>
        <v>#DIV/0!</v>
      </c>
      <c r="LX7" s="158" t="e">
        <f t="shared" si="172"/>
        <v>#DIV/0!</v>
      </c>
      <c r="LY7" s="158" t="e">
        <f t="shared" si="173"/>
        <v>#DIV/0!</v>
      </c>
      <c r="LZ7" s="243" t="e">
        <f t="shared" si="174"/>
        <v>#VALUE!</v>
      </c>
      <c r="MA7" s="243">
        <f t="shared" si="175"/>
        <v>0</v>
      </c>
      <c r="MB7" s="243">
        <f t="shared" si="176"/>
        <v>0</v>
      </c>
      <c r="MC7" s="243">
        <f t="shared" si="177"/>
        <v>0</v>
      </c>
      <c r="MD7" s="244" t="str">
        <f t="shared" si="178"/>
        <v>i.a.</v>
      </c>
      <c r="ME7" s="244">
        <f t="shared" si="179"/>
        <v>0</v>
      </c>
      <c r="MF7" s="244">
        <f t="shared" si="180"/>
        <v>0</v>
      </c>
      <c r="MG7" s="244">
        <f t="shared" si="181"/>
        <v>0</v>
      </c>
      <c r="MH7" s="244">
        <f t="shared" si="182"/>
        <v>0</v>
      </c>
      <c r="MI7" s="244">
        <f t="shared" si="183"/>
        <v>0</v>
      </c>
      <c r="MJ7" s="244">
        <f t="shared" si="184"/>
        <v>0</v>
      </c>
      <c r="MK7" s="244">
        <f t="shared" si="185"/>
        <v>0</v>
      </c>
      <c r="ML7" s="244">
        <f t="shared" si="186"/>
        <v>0.26774972314507195</v>
      </c>
      <c r="MM7" s="244">
        <f t="shared" si="187"/>
        <v>0.2035813679245283</v>
      </c>
      <c r="MN7" s="244">
        <f t="shared" si="188"/>
        <v>0.14558133971291867</v>
      </c>
      <c r="MO7" s="244">
        <f t="shared" si="189"/>
        <v>0.14902567394094993</v>
      </c>
      <c r="MP7" s="244">
        <f t="shared" si="190"/>
        <v>0.18017841726618705</v>
      </c>
      <c r="MQ7" s="244">
        <f t="shared" si="191"/>
        <v>0.13642950819672131</v>
      </c>
      <c r="MR7" s="244">
        <f t="shared" si="192"/>
        <v>7.6787430683918675E-2</v>
      </c>
      <c r="MS7" s="244">
        <f t="shared" si="193"/>
        <v>4.4272232304900176E-2</v>
      </c>
      <c r="MT7" s="244">
        <f t="shared" si="194"/>
        <v>5.7998144712430429E-2</v>
      </c>
    </row>
    <row r="8" spans="1:358" ht="18" customHeight="1" x14ac:dyDescent="0.25">
      <c r="A8" s="3" t="s">
        <v>91</v>
      </c>
      <c r="B8" s="273">
        <v>33758111</v>
      </c>
      <c r="C8" s="5" t="s">
        <v>92</v>
      </c>
      <c r="D8" s="5"/>
      <c r="E8" s="5">
        <v>256100</v>
      </c>
      <c r="F8" s="203">
        <v>45744</v>
      </c>
      <c r="G8" s="148" t="s">
        <v>84</v>
      </c>
      <c r="H8" s="148" t="s">
        <v>84</v>
      </c>
      <c r="I8" s="148" t="s">
        <v>84</v>
      </c>
      <c r="J8" s="148" t="s">
        <v>84</v>
      </c>
      <c r="K8" s="148" t="s">
        <v>84</v>
      </c>
      <c r="L8" s="148" t="s">
        <v>84</v>
      </c>
      <c r="M8" s="148" t="s">
        <v>84</v>
      </c>
      <c r="N8" s="148" t="s">
        <v>84</v>
      </c>
      <c r="O8" s="357" t="s">
        <v>84</v>
      </c>
      <c r="P8" s="150" t="e">
        <f>Y8/Tabel1[[#This Row],[2023 - Omsætning]]-1</f>
        <v>#DIV/0!</v>
      </c>
      <c r="Q8" s="150" t="e">
        <f>Z8/Tabel1[[#This Row],[2022 - Omsætning]]-1</f>
        <v>#DIV/0!</v>
      </c>
      <c r="R8" s="150" t="e">
        <f>AA8/Tabel1[[#This Row],[2021 - Omsætning]]-1</f>
        <v>#DIV/0!</v>
      </c>
      <c r="S8" s="150" t="e">
        <f>AB8/Tabel1[[#This Row],[2020 - Omsætning]]-1</f>
        <v>#DIV/0!</v>
      </c>
      <c r="T8" s="150" t="e">
        <f>AC8/Tabel1[[#This Row],[2019 - Omsætning]]-1</f>
        <v>#DIV/0!</v>
      </c>
      <c r="U8" s="242">
        <f t="shared" si="0"/>
        <v>0</v>
      </c>
      <c r="V8" s="242">
        <f t="shared" si="1"/>
        <v>0</v>
      </c>
      <c r="W8" s="242">
        <f t="shared" si="2"/>
        <v>0</v>
      </c>
      <c r="X8" s="242">
        <f t="shared" si="3"/>
        <v>0</v>
      </c>
      <c r="Y8" s="151"/>
      <c r="Z8" s="151"/>
      <c r="AA8" s="151"/>
      <c r="AB8" s="151"/>
      <c r="AC8" s="361"/>
      <c r="AD8" s="151"/>
      <c r="AE8" s="151"/>
      <c r="AF8" s="151"/>
      <c r="AG8" s="361"/>
      <c r="AH8" s="361"/>
      <c r="AI8" s="361"/>
      <c r="AJ8" s="361"/>
      <c r="AK8" s="361"/>
      <c r="AL8" s="361"/>
      <c r="AM8" s="361"/>
      <c r="AN8" s="361"/>
      <c r="AO8" s="361"/>
      <c r="AP8" s="150">
        <f t="shared" si="4"/>
        <v>-4.988322654051152E-2</v>
      </c>
      <c r="AQ8" s="150">
        <f t="shared" si="5"/>
        <v>-0.50701148407286034</v>
      </c>
      <c r="AR8" s="150">
        <f t="shared" si="6"/>
        <v>0.66149997547456696</v>
      </c>
      <c r="AS8" s="150">
        <f t="shared" si="7"/>
        <v>0.1052859853618867</v>
      </c>
      <c r="AT8" s="150">
        <f t="shared" si="8"/>
        <v>2.0922123208058897E-2</v>
      </c>
      <c r="AU8" s="242">
        <f t="shared" si="9"/>
        <v>-0.83300000000000196</v>
      </c>
      <c r="AV8" s="242">
        <f t="shared" si="10"/>
        <v>-17.173999999999996</v>
      </c>
      <c r="AW8" s="242">
        <f t="shared" si="11"/>
        <v>13.485999999999997</v>
      </c>
      <c r="AX8" s="242">
        <f t="shared" si="12"/>
        <v>1.9420000000000002</v>
      </c>
      <c r="AY8" s="119">
        <v>15.866</v>
      </c>
      <c r="AZ8" s="119">
        <v>16.699000000000002</v>
      </c>
      <c r="BA8" s="119">
        <v>33.872999999999998</v>
      </c>
      <c r="BB8" s="119">
        <v>20.387</v>
      </c>
      <c r="BC8" s="119">
        <v>18.445</v>
      </c>
      <c r="BD8" s="119">
        <v>18.067</v>
      </c>
      <c r="BE8" s="119">
        <v>15.147</v>
      </c>
      <c r="BF8" s="119">
        <v>16.41</v>
      </c>
      <c r="BG8" s="362">
        <v>15.858000000000001</v>
      </c>
      <c r="BH8" s="362">
        <v>11.939382999999999</v>
      </c>
      <c r="BI8" s="362">
        <v>7.4218599999999997</v>
      </c>
      <c r="BJ8" s="362">
        <v>8.0448570000000004</v>
      </c>
      <c r="BK8" s="362">
        <v>8.6198099999999993</v>
      </c>
      <c r="BL8" s="362">
        <v>7.7690000000000001</v>
      </c>
      <c r="BM8" s="362">
        <v>8.4860000000000007</v>
      </c>
      <c r="BN8" s="362">
        <v>8.4760000000000009</v>
      </c>
      <c r="BO8" s="362">
        <v>12.901999999999999</v>
      </c>
      <c r="BP8" s="152">
        <f t="shared" si="13"/>
        <v>-1.1027012570205939</v>
      </c>
      <c r="BQ8" s="152">
        <f t="shared" si="14"/>
        <v>-0.80605840551895847</v>
      </c>
      <c r="BR8" s="152">
        <f t="shared" si="15"/>
        <v>2.8108321802727807</v>
      </c>
      <c r="BS8" s="152">
        <f t="shared" si="16"/>
        <v>9.6208017334777879E-2</v>
      </c>
      <c r="BT8" s="152">
        <f t="shared" si="17"/>
        <v>-0.16756854256854248</v>
      </c>
      <c r="BU8" s="242">
        <f t="shared" si="18"/>
        <v>-4.1230000000000002</v>
      </c>
      <c r="BV8" s="242">
        <f t="shared" si="19"/>
        <v>-15.54</v>
      </c>
      <c r="BW8" s="242">
        <f t="shared" si="20"/>
        <v>14.219999999999999</v>
      </c>
      <c r="BX8" s="242">
        <f t="shared" si="21"/>
        <v>0.44399999999999995</v>
      </c>
      <c r="BY8" s="119">
        <v>-0.38400000000000001</v>
      </c>
      <c r="BZ8" s="119">
        <v>3.7389999999999999</v>
      </c>
      <c r="CA8" s="119">
        <v>19.279</v>
      </c>
      <c r="CB8" s="119">
        <v>5.0590000000000002</v>
      </c>
      <c r="CC8" s="119">
        <v>4.6150000000000002</v>
      </c>
      <c r="CD8" s="119">
        <v>5.5439999999999996</v>
      </c>
      <c r="CE8" s="119">
        <v>4.6239999999999997</v>
      </c>
      <c r="CF8" s="119">
        <v>5.8959999999999999</v>
      </c>
      <c r="CG8" s="362">
        <v>7.2850000000000001</v>
      </c>
      <c r="CH8" s="362">
        <v>4.3962760000000003</v>
      </c>
      <c r="CI8" s="362">
        <v>1.8791119999999999</v>
      </c>
      <c r="CJ8" s="362">
        <v>2.4673929999999999</v>
      </c>
      <c r="CK8" s="362">
        <v>3.230137</v>
      </c>
      <c r="CL8" s="362">
        <v>2.38</v>
      </c>
      <c r="CM8" s="362">
        <v>2.7480000000000002</v>
      </c>
      <c r="CN8" s="362">
        <v>2.367</v>
      </c>
      <c r="CO8" s="362">
        <v>4.3890000000000002</v>
      </c>
      <c r="CP8" s="152">
        <f t="shared" si="22"/>
        <v>-1.4060077519379843</v>
      </c>
      <c r="CQ8" s="152">
        <f t="shared" si="23"/>
        <v>-0.82910134687569004</v>
      </c>
      <c r="CR8" s="152">
        <f t="shared" si="24"/>
        <v>3.6799276672694394</v>
      </c>
      <c r="CS8" s="152">
        <f t="shared" si="25"/>
        <v>0.44332587621178227</v>
      </c>
      <c r="CT8" s="152">
        <f t="shared" si="26"/>
        <v>-0.39716790289952797</v>
      </c>
      <c r="CU8" s="242">
        <f t="shared" si="27"/>
        <v>-4.3529999999999998</v>
      </c>
      <c r="CV8" s="242">
        <f t="shared" si="28"/>
        <v>-15.02</v>
      </c>
      <c r="CW8" s="242">
        <f t="shared" si="29"/>
        <v>14.244999999999999</v>
      </c>
      <c r="CX8" s="242">
        <f t="shared" si="30"/>
        <v>1.1890000000000001</v>
      </c>
      <c r="CY8" s="119">
        <v>-1.2569999999999999</v>
      </c>
      <c r="CZ8" s="119">
        <v>3.0960000000000001</v>
      </c>
      <c r="DA8" s="119">
        <v>18.116</v>
      </c>
      <c r="DB8" s="119">
        <v>3.871</v>
      </c>
      <c r="DC8" s="119">
        <v>2.6819999999999999</v>
      </c>
      <c r="DD8" s="119">
        <v>4.4489999999999998</v>
      </c>
      <c r="DE8" s="119">
        <v>3.0760000000000001</v>
      </c>
      <c r="DF8" s="119">
        <v>4.4749999999999996</v>
      </c>
      <c r="DG8" s="362">
        <v>5.4630000000000001</v>
      </c>
      <c r="DH8" s="362">
        <v>2.6433149999999999</v>
      </c>
      <c r="DI8" s="362">
        <v>0.112441</v>
      </c>
      <c r="DJ8" s="362">
        <v>0.434444</v>
      </c>
      <c r="DK8" s="362">
        <v>0.97105699999999995</v>
      </c>
      <c r="DL8" s="362">
        <v>0.318</v>
      </c>
      <c r="DM8" s="362">
        <v>0.68899999999999995</v>
      </c>
      <c r="DN8" s="362">
        <v>0.248</v>
      </c>
      <c r="DO8" s="362">
        <v>1.8360000000000001</v>
      </c>
      <c r="DP8" s="152">
        <f t="shared" si="31"/>
        <v>-4.4201210992081887E-2</v>
      </c>
      <c r="DQ8" s="152">
        <f t="shared" si="32"/>
        <v>-0.56082394092499033</v>
      </c>
      <c r="DR8" s="152">
        <f t="shared" si="33"/>
        <v>0.3954158817149056</v>
      </c>
      <c r="DS8" s="152">
        <f t="shared" si="34"/>
        <v>9.0416757446543664E-2</v>
      </c>
      <c r="DT8" s="152">
        <f t="shared" si="35"/>
        <v>7.1430953413145676E-2</v>
      </c>
      <c r="DU8" s="242">
        <f t="shared" si="36"/>
        <v>-0.94899999999999807</v>
      </c>
      <c r="DV8" s="242">
        <f t="shared" si="37"/>
        <v>-27.417000000000002</v>
      </c>
      <c r="DW8" s="242">
        <f t="shared" si="38"/>
        <v>13.853000000000002</v>
      </c>
      <c r="DX8" s="242">
        <f t="shared" si="39"/>
        <v>2.9050000000000011</v>
      </c>
      <c r="DY8" s="119">
        <v>20.521000000000001</v>
      </c>
      <c r="DZ8" s="119">
        <v>21.47</v>
      </c>
      <c r="EA8" s="119">
        <v>48.887</v>
      </c>
      <c r="EB8" s="119">
        <v>35.033999999999999</v>
      </c>
      <c r="EC8" s="119">
        <v>32.128999999999998</v>
      </c>
      <c r="ED8" s="119">
        <v>29.986999999999998</v>
      </c>
      <c r="EE8" s="119">
        <v>26.603999999999999</v>
      </c>
      <c r="EF8" s="119">
        <v>23.794</v>
      </c>
      <c r="EG8" s="362">
        <v>19.506464999999999</v>
      </c>
      <c r="EH8" s="362">
        <v>15.317034</v>
      </c>
      <c r="EI8" s="362">
        <v>13.106019</v>
      </c>
      <c r="EJ8" s="362">
        <v>13.545203000000001</v>
      </c>
      <c r="EK8" s="362">
        <v>12.039493999999999</v>
      </c>
      <c r="EL8" s="362">
        <v>12.016999999999999</v>
      </c>
      <c r="EM8" s="362">
        <v>11.531000000000001</v>
      </c>
      <c r="EN8" s="362">
        <v>12.436999999999999</v>
      </c>
      <c r="EO8" s="362">
        <v>14.404999999999999</v>
      </c>
      <c r="EP8" s="153">
        <f t="shared" si="40"/>
        <v>-0.12135766890810123</v>
      </c>
      <c r="EQ8" s="153">
        <f t="shared" si="41"/>
        <v>-0.20581503772145468</v>
      </c>
      <c r="ER8" s="153">
        <f t="shared" si="42"/>
        <v>8.2926941215619276E-2</v>
      </c>
      <c r="ES8" s="153">
        <f t="shared" si="43"/>
        <v>6.6590786703872362E-2</v>
      </c>
      <c r="ET8" s="153">
        <f t="shared" si="44"/>
        <v>-1.0978635840948938E-2</v>
      </c>
      <c r="EU8" s="242">
        <f t="shared" si="45"/>
        <v>-9.0960000000000036</v>
      </c>
      <c r="EV8" s="242">
        <f t="shared" si="46"/>
        <v>-19.424000000000007</v>
      </c>
      <c r="EW8" s="242">
        <f t="shared" si="47"/>
        <v>7.2270000000000039</v>
      </c>
      <c r="EX8" s="242">
        <f t="shared" si="48"/>
        <v>5.4410000000000025</v>
      </c>
      <c r="EY8" s="119">
        <v>65.855999999999995</v>
      </c>
      <c r="EZ8" s="119">
        <v>74.951999999999998</v>
      </c>
      <c r="FA8" s="119">
        <v>94.376000000000005</v>
      </c>
      <c r="FB8" s="119">
        <v>87.149000000000001</v>
      </c>
      <c r="FC8" s="119">
        <v>81.707999999999998</v>
      </c>
      <c r="FD8" s="119">
        <v>82.614999999999995</v>
      </c>
      <c r="FE8" s="119">
        <v>74.626000000000005</v>
      </c>
      <c r="FF8" s="119">
        <v>75.558999999999997</v>
      </c>
      <c r="FG8" s="362">
        <v>72.103999999999999</v>
      </c>
      <c r="FH8" s="362">
        <v>67.555988999999997</v>
      </c>
      <c r="FI8" s="362">
        <v>66.97242</v>
      </c>
      <c r="FJ8" s="362">
        <v>66.219539999999995</v>
      </c>
      <c r="FK8" s="362">
        <v>72.630833999999993</v>
      </c>
      <c r="FL8" s="362">
        <v>75.593999999999994</v>
      </c>
      <c r="FM8" s="362">
        <v>79.986999999999995</v>
      </c>
      <c r="FN8" s="362">
        <v>77.153999999999996</v>
      </c>
      <c r="FO8" s="362">
        <v>81.191999999999993</v>
      </c>
      <c r="FP8" s="153">
        <f t="shared" si="49"/>
        <v>-0.16521739130434782</v>
      </c>
      <c r="FQ8" s="153">
        <f t="shared" si="50"/>
        <v>-8.7301587301587297E-2</v>
      </c>
      <c r="FR8" s="153">
        <f t="shared" si="51"/>
        <v>0.14545454545454545</v>
      </c>
      <c r="FS8" s="153">
        <f t="shared" si="52"/>
        <v>-0.19117647058823528</v>
      </c>
      <c r="FT8" s="153">
        <f t="shared" si="53"/>
        <v>6.25E-2</v>
      </c>
      <c r="FU8" s="242">
        <f t="shared" si="54"/>
        <v>-19</v>
      </c>
      <c r="FV8" s="242">
        <f t="shared" si="55"/>
        <v>-11</v>
      </c>
      <c r="FW8" s="242">
        <f t="shared" si="56"/>
        <v>16</v>
      </c>
      <c r="FX8" s="242">
        <f t="shared" si="57"/>
        <v>-26</v>
      </c>
      <c r="FY8" s="154">
        <v>96</v>
      </c>
      <c r="FZ8" s="154">
        <v>115</v>
      </c>
      <c r="GA8" s="154">
        <v>126</v>
      </c>
      <c r="GB8" s="154">
        <v>110</v>
      </c>
      <c r="GC8" s="154">
        <v>136</v>
      </c>
      <c r="GD8" s="154">
        <v>128</v>
      </c>
      <c r="GE8" s="154">
        <v>128</v>
      </c>
      <c r="GF8" s="154">
        <v>121</v>
      </c>
      <c r="GG8" s="359">
        <v>114</v>
      </c>
      <c r="GH8" s="359">
        <v>82</v>
      </c>
      <c r="GI8" s="359">
        <v>85</v>
      </c>
      <c r="GJ8" s="359">
        <v>81</v>
      </c>
      <c r="GK8" s="359">
        <v>72</v>
      </c>
      <c r="GL8" s="359">
        <v>60</v>
      </c>
      <c r="GM8" s="359">
        <v>54</v>
      </c>
      <c r="GN8" s="359">
        <v>70</v>
      </c>
      <c r="GO8" s="359">
        <v>74</v>
      </c>
      <c r="GP8" s="5"/>
      <c r="GQ8" s="5" t="s">
        <v>390</v>
      </c>
      <c r="GR8" s="5">
        <v>8700</v>
      </c>
      <c r="GS8" s="5" t="s">
        <v>93</v>
      </c>
      <c r="GT8" s="107" t="s">
        <v>94</v>
      </c>
      <c r="GU8" s="200" t="s">
        <v>73</v>
      </c>
      <c r="GW8" s="158">
        <f t="shared" si="58"/>
        <v>-1.6802764259746321</v>
      </c>
      <c r="GX8" s="158">
        <f t="shared" si="59"/>
        <v>-0.79615410166941147</v>
      </c>
      <c r="GY8" s="158">
        <f t="shared" si="60"/>
        <v>2.7454031996379613</v>
      </c>
      <c r="GZ8" s="158">
        <f t="shared" si="61"/>
        <v>0.33486637176378464</v>
      </c>
      <c r="HA8" s="158">
        <f t="shared" si="62"/>
        <v>-0.45078770031855225</v>
      </c>
      <c r="HB8" s="263">
        <f t="shared" si="63"/>
        <v>-0.14787827266135456</v>
      </c>
      <c r="HC8" s="263">
        <f t="shared" si="64"/>
        <v>-0.34373107341054226</v>
      </c>
      <c r="HD8" s="263">
        <f t="shared" si="65"/>
        <v>0.31646757249671842</v>
      </c>
      <c r="HE8" s="263">
        <f t="shared" si="66"/>
        <v>2.8917239006712295E-2</v>
      </c>
      <c r="HF8" s="153">
        <f t="shared" si="67"/>
        <v>-5.9869972136886468E-2</v>
      </c>
      <c r="HG8" s="153">
        <f t="shared" si="68"/>
        <v>8.8008300524468078E-2</v>
      </c>
      <c r="HH8" s="153">
        <f t="shared" si="69"/>
        <v>0.43173937393501033</v>
      </c>
      <c r="HI8" s="153">
        <f t="shared" si="70"/>
        <v>0.11527180143829192</v>
      </c>
      <c r="HJ8" s="153">
        <f t="shared" si="71"/>
        <v>8.6354562431579629E-2</v>
      </c>
      <c r="HK8" s="153">
        <f t="shared" si="72"/>
        <v>0.15723348235585166</v>
      </c>
      <c r="HL8" s="153">
        <f t="shared" si="73"/>
        <v>0.12206833604508116</v>
      </c>
      <c r="HM8" s="153">
        <f t="shared" si="74"/>
        <v>0.20669523987790892</v>
      </c>
      <c r="HN8" s="153">
        <f t="shared" si="75"/>
        <v>0.31375365238283498</v>
      </c>
      <c r="HO8" s="153">
        <f t="shared" si="76"/>
        <v>0.18599796439882796</v>
      </c>
      <c r="HP8" s="153">
        <f t="shared" si="77"/>
        <v>8.4379620566741743E-3</v>
      </c>
      <c r="HQ8" s="153">
        <f t="shared" si="78"/>
        <v>3.3961238626355437E-2</v>
      </c>
      <c r="HR8" s="153">
        <f t="shared" si="79"/>
        <v>8.0731381721708906E-2</v>
      </c>
      <c r="HS8" s="153">
        <f t="shared" si="80"/>
        <v>2.7008663156106675E-2</v>
      </c>
      <c r="HT8" s="153">
        <f t="shared" si="81"/>
        <v>5.7493324432576765E-2</v>
      </c>
      <c r="HU8" s="153">
        <f t="shared" si="82"/>
        <v>1.8478503837269952E-2</v>
      </c>
      <c r="HV8" s="150">
        <f t="shared" si="83"/>
        <v>-1.1235029149535758</v>
      </c>
      <c r="HW8" s="150">
        <f t="shared" si="84"/>
        <v>-0.79208844409565426</v>
      </c>
      <c r="HX8" s="150">
        <f t="shared" si="85"/>
        <v>2.5448874230233902</v>
      </c>
      <c r="HY8" s="150">
        <f t="shared" si="86"/>
        <v>6.6773601523790457E-2</v>
      </c>
      <c r="HZ8" s="150">
        <f t="shared" si="87"/>
        <v>-0.20344471073446924</v>
      </c>
      <c r="IA8" s="263">
        <f t="shared" si="88"/>
        <v>-4.9617043832224081E-2</v>
      </c>
      <c r="IB8" s="263">
        <f t="shared" si="89"/>
        <v>-0.16824870528819852</v>
      </c>
      <c r="IC8" s="263">
        <f t="shared" si="90"/>
        <v>0.15249098909817577</v>
      </c>
      <c r="ID8" s="263">
        <f t="shared" si="91"/>
        <v>3.7506638879802948E-3</v>
      </c>
      <c r="IE8" s="153">
        <f t="shared" si="92"/>
        <v>-5.4542355547980235E-3</v>
      </c>
      <c r="IF8" s="153">
        <f t="shared" si="93"/>
        <v>4.4162808277426059E-2</v>
      </c>
      <c r="IG8" s="153">
        <f t="shared" si="94"/>
        <v>0.21241151356562457</v>
      </c>
      <c r="IH8" s="153">
        <f t="shared" si="95"/>
        <v>5.9920524467448791E-2</v>
      </c>
      <c r="II8" s="153">
        <f t="shared" si="96"/>
        <v>5.6169860579468496E-2</v>
      </c>
      <c r="IJ8" s="153">
        <f t="shared" si="97"/>
        <v>7.0515959577972673E-2</v>
      </c>
      <c r="IK8" s="153">
        <f t="shared" si="98"/>
        <v>6.1577387888271128E-2</v>
      </c>
      <c r="IL8" s="153">
        <f t="shared" si="99"/>
        <v>7.9857513391980384E-2</v>
      </c>
      <c r="IM8" s="153">
        <f t="shared" si="100"/>
        <v>0.10432479698963745</v>
      </c>
      <c r="IN8" s="153">
        <f t="shared" si="101"/>
        <v>6.5358328886503073E-2</v>
      </c>
      <c r="IO8" s="153">
        <f t="shared" si="102"/>
        <v>2.8216598058921873E-2</v>
      </c>
      <c r="IP8" s="153">
        <f t="shared" si="103"/>
        <v>3.5540314785180202E-2</v>
      </c>
      <c r="IQ8" s="153">
        <f t="shared" si="104"/>
        <v>4.3584288986284178E-2</v>
      </c>
      <c r="IR8" s="153">
        <f t="shared" si="105"/>
        <v>3.0594995532873551E-2</v>
      </c>
      <c r="IS8" s="153">
        <f t="shared" si="106"/>
        <v>3.4974958794967578E-2</v>
      </c>
      <c r="IT8" s="153">
        <f t="shared" si="107"/>
        <v>2.9896555643969536E-2</v>
      </c>
      <c r="IU8" s="150">
        <f t="shared" si="108"/>
        <v>8.7813271892029282E-2</v>
      </c>
      <c r="IV8" s="150">
        <f t="shared" si="109"/>
        <v>-0.44701035661138971</v>
      </c>
      <c r="IW8" s="150">
        <f t="shared" si="110"/>
        <v>0.28855957738802568</v>
      </c>
      <c r="IX8" s="150">
        <f t="shared" si="111"/>
        <v>2.2338436671013852E-2</v>
      </c>
      <c r="IY8" s="150">
        <f t="shared" si="112"/>
        <v>8.3324377248580689E-2</v>
      </c>
      <c r="IZ8" s="263">
        <f t="shared" si="113"/>
        <v>2.5154111264834411E-2</v>
      </c>
      <c r="JA8" s="263">
        <f t="shared" si="114"/>
        <v>-0.23155246358884685</v>
      </c>
      <c r="JB8" s="263">
        <f t="shared" si="115"/>
        <v>0.11600128784279901</v>
      </c>
      <c r="JC8" s="263">
        <f t="shared" si="116"/>
        <v>8.7838599868189648E-3</v>
      </c>
      <c r="JD8" s="153">
        <f t="shared" si="117"/>
        <v>0.31160410592808557</v>
      </c>
      <c r="JE8" s="153">
        <f t="shared" si="118"/>
        <v>0.28644999466325116</v>
      </c>
      <c r="JF8" s="153">
        <f t="shared" si="119"/>
        <v>0.51800245825209801</v>
      </c>
      <c r="JG8" s="153">
        <f t="shared" si="120"/>
        <v>0.402001170409299</v>
      </c>
      <c r="JH8" s="153">
        <f t="shared" si="121"/>
        <v>0.39321731042248004</v>
      </c>
      <c r="JI8" s="153">
        <f t="shared" si="122"/>
        <v>0.36297282575803425</v>
      </c>
      <c r="JJ8" s="153">
        <f t="shared" si="123"/>
        <v>0.35649773537373031</v>
      </c>
      <c r="JK8" s="153">
        <f t="shared" si="124"/>
        <v>0.31490623221588432</v>
      </c>
      <c r="JL8" s="153">
        <f t="shared" si="125"/>
        <v>0.27053235604127368</v>
      </c>
      <c r="JM8" s="153">
        <f t="shared" si="126"/>
        <v>0.22673095645154423</v>
      </c>
      <c r="JN8" s="153">
        <f t="shared" si="127"/>
        <v>0.1956927792067242</v>
      </c>
      <c r="JO8" s="153">
        <f t="shared" si="128"/>
        <v>0.20454994099928817</v>
      </c>
      <c r="JP8" s="153">
        <f t="shared" si="129"/>
        <v>0.16576284942563099</v>
      </c>
      <c r="JQ8" s="153">
        <f t="shared" si="130"/>
        <v>0.15896764293462445</v>
      </c>
      <c r="JR8" s="153">
        <f t="shared" si="131"/>
        <v>0.14416092615049947</v>
      </c>
      <c r="JS8" s="153">
        <f t="shared" si="132"/>
        <v>0.16119708634678695</v>
      </c>
      <c r="JT8" s="153">
        <f t="shared" si="133"/>
        <v>0.17741895753276185</v>
      </c>
      <c r="JU8" s="150" t="e">
        <f t="shared" si="134"/>
        <v>#VALUE!</v>
      </c>
      <c r="JV8" s="150" t="e">
        <f t="shared" si="135"/>
        <v>#VALUE!</v>
      </c>
      <c r="JW8" s="150" t="e">
        <f t="shared" si="136"/>
        <v>#VALUE!</v>
      </c>
      <c r="JX8" s="150" t="e">
        <f t="shared" si="137"/>
        <v>#VALUE!</v>
      </c>
      <c r="JY8" s="150" t="e">
        <f t="shared" si="138"/>
        <v>#VALUE!</v>
      </c>
      <c r="JZ8" s="263" t="e">
        <f t="shared" si="139"/>
        <v>#VALUE!</v>
      </c>
      <c r="KA8" s="263" t="e">
        <f t="shared" si="140"/>
        <v>#VALUE!</v>
      </c>
      <c r="KB8" s="263" t="e">
        <f t="shared" si="141"/>
        <v>#VALUE!</v>
      </c>
      <c r="KC8" s="263" t="e">
        <f t="shared" si="142"/>
        <v>#VALUE!</v>
      </c>
      <c r="KD8" s="153" t="str">
        <f t="shared" si="143"/>
        <v>i.a.</v>
      </c>
      <c r="KE8" s="153" t="str">
        <f t="shared" si="144"/>
        <v>i.a.</v>
      </c>
      <c r="KF8" s="153" t="str">
        <f t="shared" si="145"/>
        <v>i.a.</v>
      </c>
      <c r="KG8" s="153" t="str">
        <f t="shared" si="146"/>
        <v>i.a.</v>
      </c>
      <c r="KH8" s="153" t="str">
        <f t="shared" si="147"/>
        <v>i.a.</v>
      </c>
      <c r="KI8" s="153" t="str">
        <f t="shared" si="148"/>
        <v>i.a.</v>
      </c>
      <c r="KJ8" s="153" t="str">
        <f t="shared" si="149"/>
        <v>i.a.</v>
      </c>
      <c r="KK8" s="153" t="str">
        <f t="shared" si="150"/>
        <v>i.a.</v>
      </c>
      <c r="KL8" s="153" t="str">
        <f t="shared" si="151"/>
        <v>i.a.</v>
      </c>
      <c r="KM8" s="153" t="str">
        <f t="shared" si="152"/>
        <v>i.a.</v>
      </c>
      <c r="KN8" s="153" t="str">
        <f t="shared" si="153"/>
        <v>i.a.</v>
      </c>
      <c r="KO8" s="153" t="str">
        <f t="shared" si="154"/>
        <v>i.a.</v>
      </c>
      <c r="KP8" s="153" t="str">
        <f t="shared" si="155"/>
        <v>i.a.</v>
      </c>
      <c r="KQ8" s="153" t="str">
        <f t="shared" si="156"/>
        <v>i.a.</v>
      </c>
      <c r="KR8" s="153" t="str">
        <f t="shared" si="157"/>
        <v>i.a.</v>
      </c>
      <c r="KS8" s="153" t="str">
        <f t="shared" si="158"/>
        <v>i.a.</v>
      </c>
      <c r="KT8" s="153" t="str">
        <f t="shared" si="159"/>
        <v>i.a.</v>
      </c>
      <c r="KU8" s="150" t="e">
        <f t="shared" si="160"/>
        <v>#DIV/0!</v>
      </c>
      <c r="KV8" s="150" t="e">
        <f t="shared" si="161"/>
        <v>#DIV/0!</v>
      </c>
      <c r="KW8" s="150" t="e">
        <f t="shared" si="162"/>
        <v>#DIV/0!</v>
      </c>
      <c r="KX8" s="150" t="e">
        <f t="shared" si="163"/>
        <v>#DIV/0!</v>
      </c>
      <c r="KY8" s="150" t="e">
        <f t="shared" si="164"/>
        <v>#DIV/0!</v>
      </c>
      <c r="KZ8" s="243">
        <f t="shared" si="165"/>
        <v>0</v>
      </c>
      <c r="LA8" s="243">
        <f t="shared" si="166"/>
        <v>0</v>
      </c>
      <c r="LB8" s="243">
        <f t="shared" si="167"/>
        <v>0</v>
      </c>
      <c r="LC8" s="243">
        <f t="shared" si="168"/>
        <v>0</v>
      </c>
      <c r="LD8" s="254">
        <f>IFERROR(Tabel1[[#This Row],[2024 - Omsætning]]/Tabel1[[#This Row],[2024 - Ansatte]],"i.a.")</f>
        <v>0</v>
      </c>
      <c r="LE8" s="254">
        <f>IFERROR(Tabel1[[#This Row],[2023 - Omsætning]]/Tabel1[[#This Row],[2023 - Ansatte]],"i.a.")</f>
        <v>0</v>
      </c>
      <c r="LF8" s="254">
        <f>IFERROR(Tabel1[[#This Row],[2022 - Omsætning]]/Tabel1[[#This Row],[2022 - Ansatte]],"i.a.")</f>
        <v>0</v>
      </c>
      <c r="LG8" s="254">
        <f>IFERROR(Tabel1[[#This Row],[2021 - Omsætning]]/Tabel1[[#This Row],[2021 - Ansatte]],"i.a.")</f>
        <v>0</v>
      </c>
      <c r="LH8" s="254">
        <f>IFERROR(AC8/Tabel1[[#This Row],[2020 - Ansatte]],"i.a.")</f>
        <v>0</v>
      </c>
      <c r="LI8" s="254">
        <f>IFERROR(Tabel1[[#This Row],[2019 - Omsætning]]/Tabel1[[#This Row],[2019 - Ansatte]],"i.a.")</f>
        <v>0</v>
      </c>
      <c r="LJ8" s="254">
        <f>IFERROR(Tabel1[[#This Row],[2018 - Omsætning]]/Tabel1[[#This Row],[2018 - Ansatte]],"i.a.")</f>
        <v>0</v>
      </c>
      <c r="LK8" s="254">
        <f>IFERROR(Tabel1[[#This Row],[2017 - Omsætning]]/Tabel1[[#This Row],[2017 - Ansatte]],"i.a.")</f>
        <v>0</v>
      </c>
      <c r="LL8" s="254">
        <f>IFERROR(Tabel1[[#This Row],[2016 - Omsætning]]/Tabel1[[#This Row],[2016 - Ansatte]],"i.a.")</f>
        <v>0</v>
      </c>
      <c r="LM8" s="254">
        <f>IFERROR(Tabel1[[#This Row],[2015 - Omsætning]]/Tabel1[[#This Row],[2015 - Ansatte]],"i.a.")</f>
        <v>0</v>
      </c>
      <c r="LN8" s="254">
        <f>IFERROR(Tabel1[[#This Row],[2014 - Omsætning]]/Tabel1[[#This Row],[2014 - Ansatte]],"i.a.")</f>
        <v>0</v>
      </c>
      <c r="LO8" s="254">
        <f>IFERROR(Tabel1[[#This Row],[2013 - Omsætning]]/Tabel1[[#This Row],[2013 - Ansatte]],"i.a.")</f>
        <v>0</v>
      </c>
      <c r="LP8" s="254">
        <f>IFERROR(Tabel1[[#This Row],[2012 - Omsætning]]/Tabel1[[#This Row],[2012 - Ansatte]],"i.a.")</f>
        <v>0</v>
      </c>
      <c r="LQ8" s="254">
        <f>IFERROR(Tabel1[[#This Row],[2011 - Omsætning]]/Tabel1[[#This Row],[2011 - Ansatte]],"i.a.")</f>
        <v>0</v>
      </c>
      <c r="LR8" s="254">
        <f>IFERROR(Tabel1[[#This Row],[2010 - Omsætning]]/Tabel1[[#This Row],[2010 - Ansatte]],"i.a.")</f>
        <v>0</v>
      </c>
      <c r="LS8" s="254">
        <f>IFERROR(Tabel1[[#This Row],[2009 - Omsætning]]/Tabel1[[#This Row],[2009 - Ansatte]],"i.a.")</f>
        <v>0</v>
      </c>
      <c r="LT8" s="254">
        <f>IFERROR(Tabel1[[#This Row],[2008 - Omsætning]]/Tabel1[[#This Row],[2008 - Ansatte]],"i.a.")</f>
        <v>0</v>
      </c>
      <c r="LU8" s="158">
        <f t="shared" si="169"/>
        <v>-1.486363452842377</v>
      </c>
      <c r="LV8" s="158">
        <f t="shared" si="170"/>
        <v>-0.81275451918553854</v>
      </c>
      <c r="LW8" s="158">
        <f t="shared" si="171"/>
        <v>3.0856511380923677</v>
      </c>
      <c r="LX8" s="158">
        <f t="shared" si="172"/>
        <v>0.7844756287709308</v>
      </c>
      <c r="LY8" s="158">
        <f t="shared" si="173"/>
        <v>-0.43262861449367335</v>
      </c>
      <c r="LZ8" s="243">
        <f t="shared" si="174"/>
        <v>-4.0015489130434782E-2</v>
      </c>
      <c r="MA8" s="243">
        <f t="shared" si="175"/>
        <v>-0.11685603864734299</v>
      </c>
      <c r="MB8" s="243">
        <f t="shared" si="176"/>
        <v>0.10858686868686869</v>
      </c>
      <c r="MC8" s="243">
        <f t="shared" si="177"/>
        <v>1.5470320855614974E-2</v>
      </c>
      <c r="MD8" s="244">
        <f t="shared" si="178"/>
        <v>-1.3093749999999999E-2</v>
      </c>
      <c r="ME8" s="244">
        <f t="shared" si="179"/>
        <v>2.6921739130434785E-2</v>
      </c>
      <c r="MF8" s="244">
        <f t="shared" si="180"/>
        <v>0.14377777777777778</v>
      </c>
      <c r="MG8" s="244">
        <f t="shared" si="181"/>
        <v>3.5190909090909092E-2</v>
      </c>
      <c r="MH8" s="244">
        <f t="shared" si="182"/>
        <v>1.9720588235294118E-2</v>
      </c>
      <c r="MI8" s="244">
        <f t="shared" si="183"/>
        <v>3.4757812499999999E-2</v>
      </c>
      <c r="MJ8" s="244">
        <f t="shared" si="184"/>
        <v>2.4031250000000001E-2</v>
      </c>
      <c r="MK8" s="244">
        <f t="shared" si="185"/>
        <v>3.6983471074380166E-2</v>
      </c>
      <c r="ML8" s="244">
        <f t="shared" si="186"/>
        <v>4.7921052631578948E-2</v>
      </c>
      <c r="MM8" s="244">
        <f t="shared" si="187"/>
        <v>3.2235548780487802E-2</v>
      </c>
      <c r="MN8" s="244">
        <f t="shared" si="188"/>
        <v>1.322835294117647E-3</v>
      </c>
      <c r="MO8" s="244">
        <f t="shared" si="189"/>
        <v>5.3635061728395063E-3</v>
      </c>
      <c r="MP8" s="244">
        <f t="shared" si="190"/>
        <v>1.3486902777777776E-2</v>
      </c>
      <c r="MQ8" s="244">
        <f t="shared" si="191"/>
        <v>5.3E-3</v>
      </c>
      <c r="MR8" s="244">
        <f t="shared" si="192"/>
        <v>1.2759259259259258E-2</v>
      </c>
      <c r="MS8" s="244">
        <f t="shared" si="193"/>
        <v>3.5428571428571427E-3</v>
      </c>
      <c r="MT8" s="244">
        <f t="shared" si="194"/>
        <v>2.4810810810810813E-2</v>
      </c>
    </row>
    <row r="9" spans="1:358" ht="18" customHeight="1" x14ac:dyDescent="0.25">
      <c r="A9" s="3" t="s">
        <v>634</v>
      </c>
      <c r="B9" s="273">
        <v>79473014</v>
      </c>
      <c r="C9" s="5" t="s">
        <v>83</v>
      </c>
      <c r="D9" s="5"/>
      <c r="E9" s="5">
        <v>259900</v>
      </c>
      <c r="F9" s="203">
        <v>45555</v>
      </c>
      <c r="G9" s="148"/>
      <c r="H9" s="148" t="s">
        <v>105</v>
      </c>
      <c r="I9" s="148" t="s">
        <v>105</v>
      </c>
      <c r="J9" s="148" t="s">
        <v>105</v>
      </c>
      <c r="K9" s="148" t="s">
        <v>105</v>
      </c>
      <c r="L9" s="148" t="s">
        <v>105</v>
      </c>
      <c r="M9" s="148" t="s">
        <v>105</v>
      </c>
      <c r="N9" s="148" t="s">
        <v>105</v>
      </c>
      <c r="O9" s="148" t="s">
        <v>105</v>
      </c>
      <c r="P9" s="150" t="e">
        <f>Y9/Tabel1[[#This Row],[2023 - Omsætning]]-1</f>
        <v>#DIV/0!</v>
      </c>
      <c r="Q9" s="150" t="e">
        <f>Z9/Tabel1[[#This Row],[2022 - Omsætning]]-1</f>
        <v>#DIV/0!</v>
      </c>
      <c r="R9" s="150" t="e">
        <f>AA9/Tabel1[[#This Row],[2021 - Omsætning]]-1</f>
        <v>#DIV/0!</v>
      </c>
      <c r="S9" s="150" t="e">
        <f>AB9/Tabel1[[#This Row],[2020 - Omsætning]]-1</f>
        <v>#DIV/0!</v>
      </c>
      <c r="T9" s="150" t="e">
        <f>AC9/Tabel1[[#This Row],[2019 - Omsætning]]-1</f>
        <v>#DIV/0!</v>
      </c>
      <c r="U9" s="242">
        <f t="shared" si="0"/>
        <v>0</v>
      </c>
      <c r="V9" s="242">
        <f t="shared" si="1"/>
        <v>0</v>
      </c>
      <c r="W9" s="242">
        <f t="shared" si="2"/>
        <v>0</v>
      </c>
      <c r="X9" s="242">
        <f t="shared" si="3"/>
        <v>0</v>
      </c>
      <c r="Y9" s="151"/>
      <c r="Z9" s="151"/>
      <c r="AA9" s="151"/>
      <c r="AB9" s="151"/>
      <c r="AC9" s="361"/>
      <c r="AD9" s="151"/>
      <c r="AE9" s="151"/>
      <c r="AF9" s="151"/>
      <c r="AG9" s="361"/>
      <c r="AH9" s="361"/>
      <c r="AI9" s="361"/>
      <c r="AJ9" s="361"/>
      <c r="AK9" s="361"/>
      <c r="AL9" s="361"/>
      <c r="AM9" s="361"/>
      <c r="AN9" s="361"/>
      <c r="AO9" s="361"/>
      <c r="AP9" s="150">
        <f t="shared" si="4"/>
        <v>-1</v>
      </c>
      <c r="AQ9" s="150">
        <f t="shared" si="5"/>
        <v>-1.8058187493033197E-2</v>
      </c>
      <c r="AR9" s="150">
        <f t="shared" si="6"/>
        <v>-3.3713916415338281E-2</v>
      </c>
      <c r="AS9" s="150">
        <f t="shared" si="7"/>
        <v>0.54604496253122414</v>
      </c>
      <c r="AT9" s="150">
        <f t="shared" si="8"/>
        <v>-0.27988967502098577</v>
      </c>
      <c r="AU9" s="242">
        <f t="shared" si="9"/>
        <v>-8.8089999999999993</v>
      </c>
      <c r="AV9" s="242">
        <f t="shared" si="10"/>
        <v>-0.16200000000000081</v>
      </c>
      <c r="AW9" s="242">
        <f t="shared" si="11"/>
        <v>-0.31300000000000061</v>
      </c>
      <c r="AX9" s="242">
        <f t="shared" si="12"/>
        <v>3.2790000000000008</v>
      </c>
      <c r="AY9" s="119"/>
      <c r="AZ9" s="119">
        <v>8.8089999999999993</v>
      </c>
      <c r="BA9" s="119">
        <v>8.9710000000000001</v>
      </c>
      <c r="BB9" s="119">
        <v>9.2840000000000007</v>
      </c>
      <c r="BC9" s="119">
        <v>6.0049999999999999</v>
      </c>
      <c r="BD9" s="119">
        <v>8.3390000000000004</v>
      </c>
      <c r="BE9" s="119">
        <v>8.1590000000000007</v>
      </c>
      <c r="BF9" s="119">
        <v>6.5860000000000003</v>
      </c>
      <c r="BG9" s="362">
        <v>5.649</v>
      </c>
      <c r="BH9" s="362">
        <v>5.1210000000000004</v>
      </c>
      <c r="BI9" s="362">
        <v>4.649</v>
      </c>
      <c r="BJ9" s="362"/>
      <c r="BK9" s="362"/>
      <c r="BL9" s="362"/>
      <c r="BM9" s="362"/>
      <c r="BN9" s="362"/>
      <c r="BO9" s="362"/>
      <c r="BP9" s="152">
        <f t="shared" si="13"/>
        <v>-1</v>
      </c>
      <c r="BQ9" s="152">
        <f t="shared" si="14"/>
        <v>6.8975725281231526E-2</v>
      </c>
      <c r="BR9" s="152">
        <f t="shared" si="15"/>
        <v>-0.15823573386493889</v>
      </c>
      <c r="BS9" s="152">
        <f t="shared" si="16"/>
        <v>1.3717494089834514</v>
      </c>
      <c r="BT9" s="152">
        <f t="shared" si="17"/>
        <v>-0.48446069469835468</v>
      </c>
      <c r="BU9" s="242">
        <f t="shared" si="18"/>
        <v>-3.6110000000000002</v>
      </c>
      <c r="BV9" s="242">
        <f t="shared" si="19"/>
        <v>0.2330000000000001</v>
      </c>
      <c r="BW9" s="242">
        <f t="shared" si="20"/>
        <v>-0.63499999999999979</v>
      </c>
      <c r="BX9" s="242">
        <f t="shared" si="21"/>
        <v>2.3209999999999997</v>
      </c>
      <c r="BY9" s="119"/>
      <c r="BZ9" s="119">
        <v>3.6110000000000002</v>
      </c>
      <c r="CA9" s="119">
        <v>3.3780000000000001</v>
      </c>
      <c r="CB9" s="119">
        <v>4.0129999999999999</v>
      </c>
      <c r="CC9" s="119">
        <v>1.6919999999999999</v>
      </c>
      <c r="CD9" s="119">
        <v>3.282</v>
      </c>
      <c r="CE9" s="119">
        <v>4.008</v>
      </c>
      <c r="CF9" s="119">
        <v>2.141</v>
      </c>
      <c r="CG9" s="362">
        <v>2.1720000000000002</v>
      </c>
      <c r="CH9" s="362">
        <v>1.589</v>
      </c>
      <c r="CI9" s="362">
        <v>1.08</v>
      </c>
      <c r="CJ9" s="362"/>
      <c r="CK9" s="362"/>
      <c r="CL9" s="362"/>
      <c r="CM9" s="362"/>
      <c r="CN9" s="362"/>
      <c r="CO9" s="362"/>
      <c r="CP9" s="152">
        <f t="shared" si="22"/>
        <v>-1</v>
      </c>
      <c r="CQ9" s="152">
        <f t="shared" si="23"/>
        <v>7.7971014492753524E-2</v>
      </c>
      <c r="CR9" s="152">
        <f t="shared" si="24"/>
        <v>-0.1470951792336217</v>
      </c>
      <c r="CS9" s="152">
        <f t="shared" si="25"/>
        <v>1.2509738452977186</v>
      </c>
      <c r="CT9" s="152">
        <f t="shared" si="26"/>
        <v>-0.45578437310720776</v>
      </c>
      <c r="CU9" s="242">
        <f t="shared" si="27"/>
        <v>-3.7189999999999999</v>
      </c>
      <c r="CV9" s="242">
        <f t="shared" si="28"/>
        <v>0.26899999999999968</v>
      </c>
      <c r="CW9" s="242">
        <f t="shared" si="29"/>
        <v>-0.59499999999999975</v>
      </c>
      <c r="CX9" s="242">
        <f t="shared" si="30"/>
        <v>2.2480000000000002</v>
      </c>
      <c r="CY9" s="119"/>
      <c r="CZ9" s="119">
        <v>3.7189999999999999</v>
      </c>
      <c r="DA9" s="119">
        <v>3.45</v>
      </c>
      <c r="DB9" s="119">
        <v>4.0449999999999999</v>
      </c>
      <c r="DC9" s="119">
        <v>1.7969999999999999</v>
      </c>
      <c r="DD9" s="119">
        <v>3.302</v>
      </c>
      <c r="DE9" s="119">
        <v>4.0739999999999998</v>
      </c>
      <c r="DF9" s="119">
        <v>2.238</v>
      </c>
      <c r="DG9" s="362">
        <v>2.1829999999999998</v>
      </c>
      <c r="DH9" s="362">
        <v>1.577</v>
      </c>
      <c r="DI9" s="362">
        <v>1.026</v>
      </c>
      <c r="DJ9" s="362"/>
      <c r="DK9" s="362"/>
      <c r="DL9" s="362"/>
      <c r="DM9" s="362"/>
      <c r="DN9" s="362"/>
      <c r="DO9" s="362"/>
      <c r="DP9" s="152">
        <f t="shared" si="31"/>
        <v>-1</v>
      </c>
      <c r="DQ9" s="152">
        <f t="shared" si="32"/>
        <v>8.9790424918285053E-2</v>
      </c>
      <c r="DR9" s="152">
        <f t="shared" si="33"/>
        <v>8.256435162700336E-2</v>
      </c>
      <c r="DS9" s="152">
        <f t="shared" si="34"/>
        <v>0.17570764336405906</v>
      </c>
      <c r="DT9" s="152">
        <f t="shared" si="35"/>
        <v>-7.689817063299245E-3</v>
      </c>
      <c r="DU9" s="242">
        <f t="shared" si="36"/>
        <v>-17.004000000000001</v>
      </c>
      <c r="DV9" s="242">
        <f t="shared" si="37"/>
        <v>1.4010000000000016</v>
      </c>
      <c r="DW9" s="242">
        <f t="shared" si="38"/>
        <v>1.1899999999999995</v>
      </c>
      <c r="DX9" s="242">
        <f t="shared" si="39"/>
        <v>2.1539999999999999</v>
      </c>
      <c r="DY9" s="119"/>
      <c r="DZ9" s="119">
        <v>17.004000000000001</v>
      </c>
      <c r="EA9" s="119">
        <v>15.603</v>
      </c>
      <c r="EB9" s="119">
        <v>14.413</v>
      </c>
      <c r="EC9" s="119">
        <v>12.259</v>
      </c>
      <c r="ED9" s="119">
        <v>12.353999999999999</v>
      </c>
      <c r="EE9" s="119">
        <v>11.279</v>
      </c>
      <c r="EF9" s="119">
        <v>9.8079999999999998</v>
      </c>
      <c r="EG9" s="362">
        <v>8.7460000000000004</v>
      </c>
      <c r="EH9" s="362">
        <v>7.7469999999999999</v>
      </c>
      <c r="EI9" s="362">
        <v>6.7530000000000001</v>
      </c>
      <c r="EJ9" s="362"/>
      <c r="EK9" s="362"/>
      <c r="EL9" s="362"/>
      <c r="EM9" s="362"/>
      <c r="EN9" s="362"/>
      <c r="EO9" s="362"/>
      <c r="EP9" s="153">
        <f t="shared" si="40"/>
        <v>-1</v>
      </c>
      <c r="EQ9" s="153">
        <f t="shared" si="41"/>
        <v>7.3591279959204517E-2</v>
      </c>
      <c r="ER9" s="153">
        <f t="shared" si="42"/>
        <v>-0.17163450114845422</v>
      </c>
      <c r="ES9" s="153">
        <f t="shared" si="43"/>
        <v>0.37654455589475233</v>
      </c>
      <c r="ET9" s="153">
        <f t="shared" si="44"/>
        <v>-8.9507296250951385E-2</v>
      </c>
      <c r="EU9" s="242">
        <f t="shared" si="45"/>
        <v>-33.685000000000002</v>
      </c>
      <c r="EV9" s="242">
        <f t="shared" si="46"/>
        <v>2.3090000000000011</v>
      </c>
      <c r="EW9" s="242">
        <f t="shared" si="47"/>
        <v>-6.5010000000000012</v>
      </c>
      <c r="EX9" s="242">
        <f t="shared" si="48"/>
        <v>10.361000000000004</v>
      </c>
      <c r="EY9" s="119"/>
      <c r="EZ9" s="119">
        <v>33.685000000000002</v>
      </c>
      <c r="FA9" s="119">
        <v>31.376000000000001</v>
      </c>
      <c r="FB9" s="119">
        <v>37.877000000000002</v>
      </c>
      <c r="FC9" s="119">
        <v>27.515999999999998</v>
      </c>
      <c r="FD9" s="119">
        <v>30.221</v>
      </c>
      <c r="FE9" s="119">
        <v>26.193999999999999</v>
      </c>
      <c r="FF9" s="119">
        <v>26.797000000000001</v>
      </c>
      <c r="FG9" s="362">
        <v>22.366</v>
      </c>
      <c r="FH9" s="362">
        <v>18.166</v>
      </c>
      <c r="FI9" s="362">
        <v>17.797999999999998</v>
      </c>
      <c r="FJ9" s="362"/>
      <c r="FK9" s="362"/>
      <c r="FL9" s="362"/>
      <c r="FM9" s="362"/>
      <c r="FN9" s="362"/>
      <c r="FO9" s="362"/>
      <c r="FP9" s="153">
        <f t="shared" si="49"/>
        <v>-1</v>
      </c>
      <c r="FQ9" s="153">
        <f t="shared" si="50"/>
        <v>-0.11538461538461539</v>
      </c>
      <c r="FR9" s="153">
        <f t="shared" si="51"/>
        <v>0.10638297872340426</v>
      </c>
      <c r="FS9" s="153">
        <f t="shared" si="52"/>
        <v>9.3023255813953487E-2</v>
      </c>
      <c r="FT9" s="153">
        <f t="shared" si="53"/>
        <v>-4.4444444444444446E-2</v>
      </c>
      <c r="FU9" s="242">
        <f t="shared" si="54"/>
        <v>-46</v>
      </c>
      <c r="FV9" s="242">
        <f t="shared" si="55"/>
        <v>-6</v>
      </c>
      <c r="FW9" s="242">
        <f t="shared" si="56"/>
        <v>5</v>
      </c>
      <c r="FX9" s="242">
        <f t="shared" si="57"/>
        <v>4</v>
      </c>
      <c r="FY9" s="154"/>
      <c r="FZ9" s="154">
        <v>46</v>
      </c>
      <c r="GA9" s="154">
        <v>52</v>
      </c>
      <c r="GB9" s="154">
        <v>47</v>
      </c>
      <c r="GC9" s="154">
        <v>43</v>
      </c>
      <c r="GD9" s="154">
        <v>45</v>
      </c>
      <c r="GE9" s="154">
        <v>44</v>
      </c>
      <c r="GF9" s="154">
        <v>43</v>
      </c>
      <c r="GG9" s="359">
        <v>41</v>
      </c>
      <c r="GH9" s="359"/>
      <c r="GI9" s="359"/>
      <c r="GJ9" s="359"/>
      <c r="GK9" s="359"/>
      <c r="GL9" s="359"/>
      <c r="GM9" s="359"/>
      <c r="GN9" s="359"/>
      <c r="GO9" s="359"/>
      <c r="GP9" s="5"/>
      <c r="GQ9" s="5" t="s">
        <v>389</v>
      </c>
      <c r="GR9" s="5">
        <v>8362</v>
      </c>
      <c r="GS9" s="5" t="s">
        <v>587</v>
      </c>
      <c r="GT9" s="157" t="s">
        <v>94</v>
      </c>
      <c r="GU9" s="16"/>
      <c r="GW9" s="158">
        <f t="shared" si="58"/>
        <v>-1</v>
      </c>
      <c r="GX9" s="158">
        <f t="shared" si="59"/>
        <v>-7.6861419016012412E-3</v>
      </c>
      <c r="GY9" s="158">
        <f t="shared" si="60"/>
        <v>-0.2421149593723067</v>
      </c>
      <c r="GZ9" s="158">
        <f t="shared" si="61"/>
        <v>1.0772052809805317</v>
      </c>
      <c r="HA9" s="158">
        <f t="shared" si="62"/>
        <v>-0.47745305690662015</v>
      </c>
      <c r="HB9" s="263">
        <f t="shared" si="63"/>
        <v>-0.2281105284141442</v>
      </c>
      <c r="HC9" s="263">
        <f t="shared" si="64"/>
        <v>-1.7668703065381319E-3</v>
      </c>
      <c r="HD9" s="263">
        <f t="shared" si="65"/>
        <v>-7.3436938411891167E-2</v>
      </c>
      <c r="HE9" s="263">
        <f t="shared" si="66"/>
        <v>0.15729394140673755</v>
      </c>
      <c r="HF9" s="153">
        <f t="shared" si="67"/>
        <v>0</v>
      </c>
      <c r="HG9" s="153">
        <f t="shared" si="68"/>
        <v>0.2281105284141442</v>
      </c>
      <c r="HH9" s="153">
        <f t="shared" si="69"/>
        <v>0.22987739872068233</v>
      </c>
      <c r="HI9" s="153">
        <f t="shared" si="70"/>
        <v>0.3033143371325735</v>
      </c>
      <c r="HJ9" s="153">
        <f t="shared" si="71"/>
        <v>0.14602039572583594</v>
      </c>
      <c r="HK9" s="153">
        <f t="shared" si="72"/>
        <v>0.27943976642829943</v>
      </c>
      <c r="HL9" s="153">
        <f t="shared" si="73"/>
        <v>0.38639920330061173</v>
      </c>
      <c r="HM9" s="153">
        <f t="shared" si="74"/>
        <v>0.24124178074808664</v>
      </c>
      <c r="HN9" s="153">
        <f t="shared" si="75"/>
        <v>0.2647183653671254</v>
      </c>
      <c r="HO9" s="153">
        <f t="shared" si="76"/>
        <v>0.21751724137931033</v>
      </c>
      <c r="HP9" s="153">
        <f t="shared" si="77"/>
        <v>0.15193247445579741</v>
      </c>
      <c r="HQ9" s="153" t="str">
        <f t="shared" si="78"/>
        <v>Negativ EK</v>
      </c>
      <c r="HR9" s="153" t="str">
        <f t="shared" si="79"/>
        <v>Negativ EK</v>
      </c>
      <c r="HS9" s="153" t="str">
        <f t="shared" si="80"/>
        <v>Negativ EK</v>
      </c>
      <c r="HT9" s="153" t="str">
        <f t="shared" si="81"/>
        <v>Negativ EK</v>
      </c>
      <c r="HU9" s="153" t="str">
        <f t="shared" si="82"/>
        <v>Negativ EK</v>
      </c>
      <c r="HV9" s="150">
        <f t="shared" si="83"/>
        <v>-1</v>
      </c>
      <c r="HW9" s="150">
        <f t="shared" si="84"/>
        <v>0.13785179912545334</v>
      </c>
      <c r="HX9" s="150">
        <f t="shared" si="85"/>
        <v>-0.20515370228914201</v>
      </c>
      <c r="HY9" s="150">
        <f t="shared" si="86"/>
        <v>1.0940726932007636</v>
      </c>
      <c r="HZ9" s="150">
        <f t="shared" si="87"/>
        <v>-0.49626496166076656</v>
      </c>
      <c r="IA9" s="263">
        <f t="shared" si="88"/>
        <v>-0.11100351977375078</v>
      </c>
      <c r="IB9" s="263">
        <f t="shared" si="89"/>
        <v>1.3448179210887076E-2</v>
      </c>
      <c r="IC9" s="263">
        <f t="shared" si="90"/>
        <v>-2.5179508732932482E-2</v>
      </c>
      <c r="ID9" s="263">
        <f t="shared" si="91"/>
        <v>6.4124252971082402E-2</v>
      </c>
      <c r="IE9" s="153">
        <f t="shared" si="92"/>
        <v>0</v>
      </c>
      <c r="IF9" s="153">
        <f t="shared" si="93"/>
        <v>0.11100351977375078</v>
      </c>
      <c r="IG9" s="153">
        <f t="shared" si="94"/>
        <v>9.7555340562863704E-2</v>
      </c>
      <c r="IH9" s="153">
        <f t="shared" si="95"/>
        <v>0.12273484929579619</v>
      </c>
      <c r="II9" s="153">
        <f t="shared" si="96"/>
        <v>5.8610596324713791E-2</v>
      </c>
      <c r="IJ9" s="153">
        <f t="shared" si="97"/>
        <v>0.11635203403350174</v>
      </c>
      <c r="IK9" s="153">
        <f t="shared" si="98"/>
        <v>0.15127097054216754</v>
      </c>
      <c r="IL9" s="153">
        <f t="shared" si="99"/>
        <v>8.7098020869352977E-2</v>
      </c>
      <c r="IM9" s="153">
        <f t="shared" si="100"/>
        <v>0.10717457811112209</v>
      </c>
      <c r="IN9" s="153">
        <f t="shared" si="101"/>
        <v>8.8366143921699475E-2</v>
      </c>
      <c r="IO9" s="153">
        <f t="shared" si="102"/>
        <v>6.0680975390493323E-2</v>
      </c>
      <c r="IP9" s="153" t="str">
        <f t="shared" si="103"/>
        <v>i.a.</v>
      </c>
      <c r="IQ9" s="153" t="str">
        <f t="shared" si="104"/>
        <v>i.a.</v>
      </c>
      <c r="IR9" s="153" t="str">
        <f t="shared" si="105"/>
        <v>i.a.</v>
      </c>
      <c r="IS9" s="153" t="str">
        <f t="shared" si="106"/>
        <v>i.a.</v>
      </c>
      <c r="IT9" s="153" t="str">
        <f t="shared" si="107"/>
        <v>i.a.</v>
      </c>
      <c r="IU9" s="150" t="e">
        <f t="shared" si="108"/>
        <v>#VALUE!</v>
      </c>
      <c r="IV9" s="150">
        <f t="shared" si="109"/>
        <v>1.5088744908300627E-2</v>
      </c>
      <c r="IW9" s="150">
        <f t="shared" si="110"/>
        <v>0.30686798656858782</v>
      </c>
      <c r="IX9" s="150">
        <f t="shared" si="111"/>
        <v>-0.14589931845696752</v>
      </c>
      <c r="IY9" s="150">
        <f t="shared" si="112"/>
        <v>8.9860664287325004E-2</v>
      </c>
      <c r="IZ9" s="263" t="e">
        <f t="shared" si="113"/>
        <v>#VALUE!</v>
      </c>
      <c r="JA9" s="263">
        <f t="shared" si="114"/>
        <v>7.5034958823372855E-3</v>
      </c>
      <c r="JB9" s="263">
        <f t="shared" si="115"/>
        <v>0.11676976239968995</v>
      </c>
      <c r="JC9" s="263">
        <f t="shared" si="116"/>
        <v>-6.5001444431020683E-2</v>
      </c>
      <c r="JD9" s="153" t="str">
        <f t="shared" si="117"/>
        <v>i.a.</v>
      </c>
      <c r="JE9" s="153">
        <f t="shared" si="118"/>
        <v>0.50479441888080745</v>
      </c>
      <c r="JF9" s="153">
        <f t="shared" si="119"/>
        <v>0.49729092299847016</v>
      </c>
      <c r="JG9" s="153">
        <f t="shared" si="120"/>
        <v>0.38052116059878022</v>
      </c>
      <c r="JH9" s="153">
        <f t="shared" si="121"/>
        <v>0.4455226050298009</v>
      </c>
      <c r="JI9" s="153">
        <f t="shared" si="122"/>
        <v>0.40878859071506568</v>
      </c>
      <c r="JJ9" s="153">
        <f t="shared" si="123"/>
        <v>0.43059479270061846</v>
      </c>
      <c r="JK9" s="153">
        <f t="shared" si="124"/>
        <v>0.3660111206478337</v>
      </c>
      <c r="JL9" s="153">
        <f t="shared" si="125"/>
        <v>0.39103997138513819</v>
      </c>
      <c r="JM9" s="153">
        <f t="shared" si="126"/>
        <v>0.42645601673455907</v>
      </c>
      <c r="JN9" s="153">
        <f t="shared" si="127"/>
        <v>0.37942465445555684</v>
      </c>
      <c r="JO9" s="153" t="str">
        <f t="shared" si="128"/>
        <v>i.a.</v>
      </c>
      <c r="JP9" s="153" t="str">
        <f t="shared" si="129"/>
        <v>i.a.</v>
      </c>
      <c r="JQ9" s="153" t="str">
        <f t="shared" si="130"/>
        <v>i.a.</v>
      </c>
      <c r="JR9" s="153" t="str">
        <f t="shared" si="131"/>
        <v>i.a.</v>
      </c>
      <c r="JS9" s="153" t="str">
        <f t="shared" si="132"/>
        <v>i.a.</v>
      </c>
      <c r="JT9" s="153" t="str">
        <f t="shared" si="133"/>
        <v>i.a.</v>
      </c>
      <c r="JU9" s="150" t="e">
        <f t="shared" si="134"/>
        <v>#VALUE!</v>
      </c>
      <c r="JV9" s="150" t="e">
        <f t="shared" si="135"/>
        <v>#VALUE!</v>
      </c>
      <c r="JW9" s="150" t="e">
        <f t="shared" si="136"/>
        <v>#VALUE!</v>
      </c>
      <c r="JX9" s="150" t="e">
        <f t="shared" si="137"/>
        <v>#VALUE!</v>
      </c>
      <c r="JY9" s="150" t="e">
        <f t="shared" si="138"/>
        <v>#VALUE!</v>
      </c>
      <c r="JZ9" s="263" t="e">
        <f t="shared" si="139"/>
        <v>#VALUE!</v>
      </c>
      <c r="KA9" s="263" t="e">
        <f t="shared" si="140"/>
        <v>#VALUE!</v>
      </c>
      <c r="KB9" s="263" t="e">
        <f t="shared" si="141"/>
        <v>#VALUE!</v>
      </c>
      <c r="KC9" s="263" t="e">
        <f t="shared" si="142"/>
        <v>#VALUE!</v>
      </c>
      <c r="KD9" s="153" t="str">
        <f t="shared" si="143"/>
        <v>i.a.</v>
      </c>
      <c r="KE9" s="153" t="str">
        <f t="shared" si="144"/>
        <v>i.a.</v>
      </c>
      <c r="KF9" s="153" t="str">
        <f t="shared" si="145"/>
        <v>i.a.</v>
      </c>
      <c r="KG9" s="153" t="str">
        <f t="shared" si="146"/>
        <v>i.a.</v>
      </c>
      <c r="KH9" s="153" t="str">
        <f t="shared" si="147"/>
        <v>i.a.</v>
      </c>
      <c r="KI9" s="153" t="str">
        <f t="shared" si="148"/>
        <v>i.a.</v>
      </c>
      <c r="KJ9" s="153" t="str">
        <f t="shared" si="149"/>
        <v>i.a.</v>
      </c>
      <c r="KK9" s="153" t="str">
        <f t="shared" si="150"/>
        <v>i.a.</v>
      </c>
      <c r="KL9" s="153" t="str">
        <f t="shared" si="151"/>
        <v>i.a.</v>
      </c>
      <c r="KM9" s="153" t="str">
        <f t="shared" si="152"/>
        <v>i.a.</v>
      </c>
      <c r="KN9" s="153" t="str">
        <f t="shared" si="153"/>
        <v>i.a.</v>
      </c>
      <c r="KO9" s="153" t="str">
        <f t="shared" si="154"/>
        <v>i.a.</v>
      </c>
      <c r="KP9" s="153" t="str">
        <f t="shared" si="155"/>
        <v>i.a.</v>
      </c>
      <c r="KQ9" s="153" t="str">
        <f t="shared" si="156"/>
        <v>i.a.</v>
      </c>
      <c r="KR9" s="153" t="str">
        <f t="shared" si="157"/>
        <v>i.a.</v>
      </c>
      <c r="KS9" s="153" t="str">
        <f t="shared" si="158"/>
        <v>i.a.</v>
      </c>
      <c r="KT9" s="153" t="str">
        <f t="shared" si="159"/>
        <v>i.a.</v>
      </c>
      <c r="KU9" s="150" t="e">
        <f t="shared" si="160"/>
        <v>#VALUE!</v>
      </c>
      <c r="KV9" s="150" t="e">
        <f t="shared" si="161"/>
        <v>#DIV/0!</v>
      </c>
      <c r="KW9" s="150" t="e">
        <f t="shared" si="162"/>
        <v>#DIV/0!</v>
      </c>
      <c r="KX9" s="150" t="e">
        <f t="shared" si="163"/>
        <v>#DIV/0!</v>
      </c>
      <c r="KY9" s="150" t="e">
        <f t="shared" si="164"/>
        <v>#DIV/0!</v>
      </c>
      <c r="KZ9" s="243" t="e">
        <f t="shared" si="165"/>
        <v>#VALUE!</v>
      </c>
      <c r="LA9" s="243">
        <f t="shared" si="166"/>
        <v>0</v>
      </c>
      <c r="LB9" s="243">
        <f t="shared" si="167"/>
        <v>0</v>
      </c>
      <c r="LC9" s="243">
        <f t="shared" si="168"/>
        <v>0</v>
      </c>
      <c r="LD9" s="254" t="str">
        <f>IFERROR(Tabel1[[#This Row],[2024 - Omsætning]]/Tabel1[[#This Row],[2024 - Ansatte]],"i.a.")</f>
        <v>i.a.</v>
      </c>
      <c r="LE9" s="254">
        <f>IFERROR(Tabel1[[#This Row],[2023 - Omsætning]]/Tabel1[[#This Row],[2023 - Ansatte]],"i.a.")</f>
        <v>0</v>
      </c>
      <c r="LF9" s="254">
        <f>IFERROR(Tabel1[[#This Row],[2022 - Omsætning]]/Tabel1[[#This Row],[2022 - Ansatte]],"i.a.")</f>
        <v>0</v>
      </c>
      <c r="LG9" s="254">
        <f>IFERROR(Tabel1[[#This Row],[2021 - Omsætning]]/Tabel1[[#This Row],[2021 - Ansatte]],"i.a.")</f>
        <v>0</v>
      </c>
      <c r="LH9" s="254">
        <f>IFERROR(AC9/Tabel1[[#This Row],[2020 - Ansatte]],"i.a.")</f>
        <v>0</v>
      </c>
      <c r="LI9" s="254">
        <f>IFERROR(Tabel1[[#This Row],[2019 - Omsætning]]/Tabel1[[#This Row],[2019 - Ansatte]],"i.a.")</f>
        <v>0</v>
      </c>
      <c r="LJ9" s="254">
        <f>IFERROR(Tabel1[[#This Row],[2018 - Omsætning]]/Tabel1[[#This Row],[2018 - Ansatte]],"i.a.")</f>
        <v>0</v>
      </c>
      <c r="LK9" s="254">
        <f>IFERROR(Tabel1[[#This Row],[2017 - Omsætning]]/Tabel1[[#This Row],[2017 - Ansatte]],"i.a.")</f>
        <v>0</v>
      </c>
      <c r="LL9" s="254">
        <f>IFERROR(Tabel1[[#This Row],[2016 - Omsætning]]/Tabel1[[#This Row],[2016 - Ansatte]],"i.a.")</f>
        <v>0</v>
      </c>
      <c r="LM9" s="254" t="str">
        <f>IFERROR(Tabel1[[#This Row],[2015 - Omsætning]]/Tabel1[[#This Row],[2015 - Ansatte]],"i.a.")</f>
        <v>i.a.</v>
      </c>
      <c r="LN9" s="254" t="str">
        <f>IFERROR(Tabel1[[#This Row],[2014 - Omsætning]]/Tabel1[[#This Row],[2014 - Ansatte]],"i.a.")</f>
        <v>i.a.</v>
      </c>
      <c r="LO9" s="254" t="str">
        <f>IFERROR(Tabel1[[#This Row],[2013 - Omsætning]]/Tabel1[[#This Row],[2013 - Ansatte]],"i.a.")</f>
        <v>i.a.</v>
      </c>
      <c r="LP9" s="254" t="str">
        <f>IFERROR(Tabel1[[#This Row],[2012 - Omsætning]]/Tabel1[[#This Row],[2012 - Ansatte]],"i.a.")</f>
        <v>i.a.</v>
      </c>
      <c r="LQ9" s="254" t="str">
        <f>IFERROR(Tabel1[[#This Row],[2011 - Omsætning]]/Tabel1[[#This Row],[2011 - Ansatte]],"i.a.")</f>
        <v>i.a.</v>
      </c>
      <c r="LR9" s="254" t="str">
        <f>IFERROR(Tabel1[[#This Row],[2010 - Omsætning]]/Tabel1[[#This Row],[2010 - Ansatte]],"i.a.")</f>
        <v>i.a.</v>
      </c>
      <c r="LS9" s="254" t="str">
        <f>IFERROR(Tabel1[[#This Row],[2009 - Omsætning]]/Tabel1[[#This Row],[2009 - Ansatte]],"i.a.")</f>
        <v>i.a.</v>
      </c>
      <c r="LT9" s="254" t="str">
        <f>IFERROR(Tabel1[[#This Row],[2008 - Omsætning]]/Tabel1[[#This Row],[2008 - Ansatte]],"i.a.")</f>
        <v>i.a.</v>
      </c>
      <c r="LU9" s="158" t="e">
        <f t="shared" si="169"/>
        <v>#VALUE!</v>
      </c>
      <c r="LV9" s="158">
        <f t="shared" si="170"/>
        <v>0.21857592942659107</v>
      </c>
      <c r="LW9" s="158">
        <f t="shared" si="171"/>
        <v>-0.22910525815346575</v>
      </c>
      <c r="LX9" s="158">
        <f t="shared" si="172"/>
        <v>1.0594016031447209</v>
      </c>
      <c r="LY9" s="158">
        <f t="shared" si="173"/>
        <v>-0.43047201836800808</v>
      </c>
      <c r="LZ9" s="243" t="e">
        <f t="shared" si="174"/>
        <v>#VALUE!</v>
      </c>
      <c r="MA9" s="243">
        <f t="shared" si="175"/>
        <v>1.4501672240802677E-2</v>
      </c>
      <c r="MB9" s="243">
        <f t="shared" si="176"/>
        <v>-1.971767594108019E-2</v>
      </c>
      <c r="MC9" s="243">
        <f t="shared" si="177"/>
        <v>4.427313211281543E-2</v>
      </c>
      <c r="MD9" s="244" t="str">
        <f t="shared" si="178"/>
        <v>i.a.</v>
      </c>
      <c r="ME9" s="244">
        <f t="shared" si="179"/>
        <v>8.0847826086956523E-2</v>
      </c>
      <c r="MF9" s="244">
        <f t="shared" si="180"/>
        <v>6.6346153846153846E-2</v>
      </c>
      <c r="MG9" s="244">
        <f t="shared" si="181"/>
        <v>8.6063829787234036E-2</v>
      </c>
      <c r="MH9" s="244">
        <f t="shared" si="182"/>
        <v>4.1790697674418606E-2</v>
      </c>
      <c r="MI9" s="244">
        <f t="shared" si="183"/>
        <v>7.3377777777777778E-2</v>
      </c>
      <c r="MJ9" s="244">
        <f t="shared" si="184"/>
        <v>9.2590909090909085E-2</v>
      </c>
      <c r="MK9" s="244">
        <f t="shared" si="185"/>
        <v>5.2046511627906973E-2</v>
      </c>
      <c r="ML9" s="244">
        <f t="shared" si="186"/>
        <v>5.3243902439024389E-2</v>
      </c>
      <c r="MM9" s="244" t="str">
        <f t="shared" si="187"/>
        <v>i.a.</v>
      </c>
      <c r="MN9" s="244" t="str">
        <f t="shared" si="188"/>
        <v>i.a.</v>
      </c>
      <c r="MO9" s="244" t="str">
        <f t="shared" si="189"/>
        <v>i.a.</v>
      </c>
      <c r="MP9" s="244" t="str">
        <f t="shared" si="190"/>
        <v>i.a.</v>
      </c>
      <c r="MQ9" s="244" t="str">
        <f t="shared" si="191"/>
        <v>i.a.</v>
      </c>
      <c r="MR9" s="244" t="str">
        <f t="shared" si="192"/>
        <v>i.a.</v>
      </c>
      <c r="MS9" s="244" t="str">
        <f t="shared" si="193"/>
        <v>i.a.</v>
      </c>
      <c r="MT9" s="244" t="str">
        <f t="shared" si="194"/>
        <v>i.a.</v>
      </c>
    </row>
    <row r="10" spans="1:358" ht="18" customHeight="1" x14ac:dyDescent="0.25">
      <c r="A10" s="20" t="s">
        <v>95</v>
      </c>
      <c r="B10" s="273">
        <v>38523716</v>
      </c>
      <c r="C10" s="5" t="s">
        <v>96</v>
      </c>
      <c r="D10" s="5"/>
      <c r="E10" s="5">
        <v>245300</v>
      </c>
      <c r="F10" s="203">
        <v>45461</v>
      </c>
      <c r="G10" s="148"/>
      <c r="H10" s="148" t="s">
        <v>74</v>
      </c>
      <c r="I10" s="148" t="s">
        <v>74</v>
      </c>
      <c r="J10" s="148" t="s">
        <v>74</v>
      </c>
      <c r="K10" s="148" t="s">
        <v>74</v>
      </c>
      <c r="L10" s="148" t="s">
        <v>74</v>
      </c>
      <c r="M10" s="148" t="s">
        <v>74</v>
      </c>
      <c r="N10" s="148" t="s">
        <v>74</v>
      </c>
      <c r="O10" s="357" t="s">
        <v>74</v>
      </c>
      <c r="P10" s="150" t="e">
        <f>Y10/Tabel1[[#This Row],[2023 - Omsætning]]-1</f>
        <v>#DIV/0!</v>
      </c>
      <c r="Q10" s="150" t="e">
        <f>Z10/Tabel1[[#This Row],[2022 - Omsætning]]-1</f>
        <v>#DIV/0!</v>
      </c>
      <c r="R10" s="150" t="e">
        <f>AA10/Tabel1[[#This Row],[2021 - Omsætning]]-1</f>
        <v>#DIV/0!</v>
      </c>
      <c r="S10" s="150" t="e">
        <f>AB10/Tabel1[[#This Row],[2020 - Omsætning]]-1</f>
        <v>#DIV/0!</v>
      </c>
      <c r="T10" s="150" t="e">
        <f>AC10/Tabel1[[#This Row],[2019 - Omsætning]]-1</f>
        <v>#DIV/0!</v>
      </c>
      <c r="U10" s="242">
        <f t="shared" si="0"/>
        <v>0</v>
      </c>
      <c r="V10" s="242">
        <f t="shared" si="1"/>
        <v>0</v>
      </c>
      <c r="W10" s="242">
        <f t="shared" si="2"/>
        <v>0</v>
      </c>
      <c r="X10" s="242">
        <f t="shared" si="3"/>
        <v>0</v>
      </c>
      <c r="Y10" s="151"/>
      <c r="Z10" s="151"/>
      <c r="AA10" s="151"/>
      <c r="AB10" s="151"/>
      <c r="AC10" s="361"/>
      <c r="AD10" s="151"/>
      <c r="AE10" s="151"/>
      <c r="AF10" s="151"/>
      <c r="AG10" s="361"/>
      <c r="AH10" s="361"/>
      <c r="AI10" s="361"/>
      <c r="AJ10" s="361"/>
      <c r="AK10" s="361">
        <v>224.041</v>
      </c>
      <c r="AL10" s="361"/>
      <c r="AM10" s="361"/>
      <c r="AN10" s="361"/>
      <c r="AO10" s="361"/>
      <c r="AP10" s="150">
        <f t="shared" si="4"/>
        <v>-1</v>
      </c>
      <c r="AQ10" s="150">
        <f t="shared" si="5"/>
        <v>-5.5825556817691538E-2</v>
      </c>
      <c r="AR10" s="150">
        <f t="shared" si="6"/>
        <v>0.28575258132204356</v>
      </c>
      <c r="AS10" s="150">
        <f t="shared" si="7"/>
        <v>1.6089341398354377E-2</v>
      </c>
      <c r="AT10" s="150">
        <f t="shared" si="8"/>
        <v>4.1761252446183957E-2</v>
      </c>
      <c r="AU10" s="242">
        <f t="shared" si="9"/>
        <v>-131.32900000000001</v>
      </c>
      <c r="AV10" s="242">
        <f t="shared" si="10"/>
        <v>-7.7649999999999864</v>
      </c>
      <c r="AW10" s="242">
        <f t="shared" si="11"/>
        <v>30.912999999999997</v>
      </c>
      <c r="AX10" s="242">
        <f t="shared" si="12"/>
        <v>1.7129999999999939</v>
      </c>
      <c r="AY10" s="119"/>
      <c r="AZ10" s="119">
        <v>131.32900000000001</v>
      </c>
      <c r="BA10" s="119">
        <v>139.09399999999999</v>
      </c>
      <c r="BB10" s="119">
        <v>108.181</v>
      </c>
      <c r="BC10" s="119">
        <v>106.468</v>
      </c>
      <c r="BD10" s="119">
        <v>102.2</v>
      </c>
      <c r="BE10" s="119">
        <v>108.494</v>
      </c>
      <c r="BF10" s="119">
        <v>106.837</v>
      </c>
      <c r="BG10" s="362">
        <v>127.32</v>
      </c>
      <c r="BH10" s="362">
        <v>129.215</v>
      </c>
      <c r="BI10" s="362">
        <v>106.12</v>
      </c>
      <c r="BJ10" s="362">
        <v>111.38800000000001</v>
      </c>
      <c r="BK10" s="362">
        <v>128.15</v>
      </c>
      <c r="BL10" s="362"/>
      <c r="BM10" s="362"/>
      <c r="BN10" s="362"/>
      <c r="BO10" s="362"/>
      <c r="BP10" s="152">
        <f t="shared" si="13"/>
        <v>-1</v>
      </c>
      <c r="BQ10" s="152">
        <f t="shared" si="14"/>
        <v>-0.81165367254821497</v>
      </c>
      <c r="BR10" s="152">
        <f t="shared" si="15"/>
        <v>2.1731857022505716</v>
      </c>
      <c r="BS10" s="152">
        <f t="shared" si="16"/>
        <v>-2.4</v>
      </c>
      <c r="BT10" s="152">
        <f t="shared" si="17"/>
        <v>268.77272727272725</v>
      </c>
      <c r="BU10" s="242">
        <f t="shared" si="18"/>
        <v>-1.8360000000000001</v>
      </c>
      <c r="BV10" s="242">
        <f t="shared" si="19"/>
        <v>-7.911999999999999</v>
      </c>
      <c r="BW10" s="242">
        <f t="shared" si="20"/>
        <v>18.056999999999999</v>
      </c>
      <c r="BX10" s="242">
        <f t="shared" si="21"/>
        <v>-14.244</v>
      </c>
      <c r="BY10" s="119"/>
      <c r="BZ10" s="119">
        <v>1.8360000000000001</v>
      </c>
      <c r="CA10" s="119">
        <v>9.7479999999999993</v>
      </c>
      <c r="CB10" s="119">
        <v>-8.3089999999999993</v>
      </c>
      <c r="CC10" s="119">
        <v>5.9349999999999996</v>
      </c>
      <c r="CD10" s="119">
        <v>2.1999999999999999E-2</v>
      </c>
      <c r="CE10" s="119">
        <v>6.0949999999999998</v>
      </c>
      <c r="CF10" s="119">
        <v>5.3029999999999999</v>
      </c>
      <c r="CG10" s="362">
        <v>3.7450000000000001</v>
      </c>
      <c r="CH10" s="362">
        <v>8.6739999999999995</v>
      </c>
      <c r="CI10" s="362">
        <v>2.855</v>
      </c>
      <c r="CJ10" s="362">
        <v>7.6449999999999996</v>
      </c>
      <c r="CK10" s="362">
        <v>15.651999999999999</v>
      </c>
      <c r="CL10" s="362"/>
      <c r="CM10" s="362"/>
      <c r="CN10" s="362"/>
      <c r="CO10" s="362"/>
      <c r="CP10" s="152">
        <f t="shared" si="22"/>
        <v>1</v>
      </c>
      <c r="CQ10" s="152">
        <f t="shared" si="23"/>
        <v>-3.3812209688122095</v>
      </c>
      <c r="CR10" s="152">
        <f t="shared" si="24"/>
        <v>1.2039656222507953</v>
      </c>
      <c r="CS10" s="152">
        <f t="shared" si="25"/>
        <v>-24.872374798061387</v>
      </c>
      <c r="CT10" s="152">
        <f t="shared" si="26"/>
        <v>1.1242971887550199</v>
      </c>
      <c r="CU10" s="242">
        <f t="shared" si="27"/>
        <v>7.1769999999999996</v>
      </c>
      <c r="CV10" s="242">
        <f t="shared" si="28"/>
        <v>-10.190999999999999</v>
      </c>
      <c r="CW10" s="242">
        <f t="shared" si="29"/>
        <v>17.791</v>
      </c>
      <c r="CX10" s="242">
        <f t="shared" si="30"/>
        <v>-15.395999999999999</v>
      </c>
      <c r="CY10" s="119"/>
      <c r="CZ10" s="119">
        <v>-7.1769999999999996</v>
      </c>
      <c r="DA10" s="119">
        <v>3.0139999999999998</v>
      </c>
      <c r="DB10" s="119">
        <v>-14.776999999999999</v>
      </c>
      <c r="DC10" s="119">
        <v>0.61899999999999999</v>
      </c>
      <c r="DD10" s="119">
        <v>-4.9800000000000004</v>
      </c>
      <c r="DE10" s="119">
        <v>2.1139999999999999</v>
      </c>
      <c r="DF10" s="119">
        <v>1.3049999999999999</v>
      </c>
      <c r="DG10" s="362">
        <v>2.9000000000000001E-2</v>
      </c>
      <c r="DH10" s="362">
        <v>5.03</v>
      </c>
      <c r="DI10" s="362">
        <v>-1.887</v>
      </c>
      <c r="DJ10" s="362">
        <v>2.4830000000000001</v>
      </c>
      <c r="DK10" s="362">
        <v>10.212</v>
      </c>
      <c r="DL10" s="362"/>
      <c r="DM10" s="362"/>
      <c r="DN10" s="362"/>
      <c r="DO10" s="362"/>
      <c r="DP10" s="152">
        <f t="shared" si="31"/>
        <v>-1</v>
      </c>
      <c r="DQ10" s="152">
        <f t="shared" si="32"/>
        <v>-0.32785618625734014</v>
      </c>
      <c r="DR10" s="152">
        <f t="shared" si="33"/>
        <v>0.49903482356574785</v>
      </c>
      <c r="DS10" s="152">
        <f t="shared" si="34"/>
        <v>-0.42608348843392707</v>
      </c>
      <c r="DT10" s="152">
        <f t="shared" si="35"/>
        <v>-0.10576580146621757</v>
      </c>
      <c r="DU10" s="242">
        <f t="shared" si="36"/>
        <v>-13.048999999999999</v>
      </c>
      <c r="DV10" s="242">
        <f t="shared" si="37"/>
        <v>-6.365000000000002</v>
      </c>
      <c r="DW10" s="242">
        <f t="shared" si="38"/>
        <v>6.463000000000001</v>
      </c>
      <c r="DX10" s="242">
        <f t="shared" si="39"/>
        <v>-9.6149999999999984</v>
      </c>
      <c r="DY10" s="119"/>
      <c r="DZ10" s="119">
        <v>13.048999999999999</v>
      </c>
      <c r="EA10" s="119">
        <v>19.414000000000001</v>
      </c>
      <c r="EB10" s="119">
        <v>12.951000000000001</v>
      </c>
      <c r="EC10" s="119">
        <v>22.565999999999999</v>
      </c>
      <c r="ED10" s="119">
        <v>25.234999999999999</v>
      </c>
      <c r="EE10" s="119">
        <v>32.828000000000003</v>
      </c>
      <c r="EF10" s="119">
        <v>24.832999999999998</v>
      </c>
      <c r="EG10" s="362">
        <v>24.780999999999999</v>
      </c>
      <c r="EH10" s="362">
        <v>28.542000000000002</v>
      </c>
      <c r="EI10" s="362">
        <v>24.46</v>
      </c>
      <c r="EJ10" s="362">
        <v>32.271000000000001</v>
      </c>
      <c r="EK10" s="362">
        <v>31.785</v>
      </c>
      <c r="EL10" s="362"/>
      <c r="EM10" s="362"/>
      <c r="EN10" s="362"/>
      <c r="EO10" s="362"/>
      <c r="EP10" s="153">
        <f t="shared" si="40"/>
        <v>-1</v>
      </c>
      <c r="EQ10" s="153">
        <f t="shared" si="41"/>
        <v>9.8803952158085673E-3</v>
      </c>
      <c r="ER10" s="153">
        <f t="shared" si="42"/>
        <v>4.7192103855691239E-2</v>
      </c>
      <c r="ES10" s="153">
        <f t="shared" si="43"/>
        <v>0.16325237831295303</v>
      </c>
      <c r="ET10" s="153">
        <f t="shared" si="44"/>
        <v>-2.4534766321109028E-2</v>
      </c>
      <c r="EU10" s="242">
        <f t="shared" si="45"/>
        <v>-217.50399999999999</v>
      </c>
      <c r="EV10" s="242">
        <f t="shared" si="46"/>
        <v>2.1279999999999859</v>
      </c>
      <c r="EW10" s="242">
        <f t="shared" si="47"/>
        <v>9.7060000000000173</v>
      </c>
      <c r="EX10" s="242">
        <f t="shared" si="48"/>
        <v>28.863999999999976</v>
      </c>
      <c r="EY10" s="119"/>
      <c r="EZ10" s="119">
        <v>217.50399999999999</v>
      </c>
      <c r="FA10" s="119">
        <v>215.376</v>
      </c>
      <c r="FB10" s="119">
        <v>205.67</v>
      </c>
      <c r="FC10" s="119">
        <v>176.80600000000001</v>
      </c>
      <c r="FD10" s="119">
        <v>181.25299999999999</v>
      </c>
      <c r="FE10" s="119">
        <v>164.59800000000001</v>
      </c>
      <c r="FF10" s="119">
        <v>138.941</v>
      </c>
      <c r="FG10" s="362">
        <v>139.881</v>
      </c>
      <c r="FH10" s="362">
        <v>152.70099999999999</v>
      </c>
      <c r="FI10" s="362">
        <v>151.928</v>
      </c>
      <c r="FJ10" s="362">
        <v>152.226</v>
      </c>
      <c r="FK10" s="362">
        <v>169.86799999999999</v>
      </c>
      <c r="FL10" s="362"/>
      <c r="FM10" s="362"/>
      <c r="FN10" s="362"/>
      <c r="FO10" s="362"/>
      <c r="FP10" s="153">
        <f t="shared" si="49"/>
        <v>-1</v>
      </c>
      <c r="FQ10" s="153">
        <f t="shared" si="50"/>
        <v>-6.2745098039215685E-2</v>
      </c>
      <c r="FR10" s="153">
        <f t="shared" si="51"/>
        <v>0.1038961038961039</v>
      </c>
      <c r="FS10" s="153">
        <f t="shared" si="52"/>
        <v>0.1</v>
      </c>
      <c r="FT10" s="153">
        <f t="shared" si="53"/>
        <v>-2.3255813953488372E-2</v>
      </c>
      <c r="FU10" s="242">
        <f t="shared" si="54"/>
        <v>-239</v>
      </c>
      <c r="FV10" s="242">
        <f t="shared" si="55"/>
        <v>-16</v>
      </c>
      <c r="FW10" s="242">
        <f t="shared" si="56"/>
        <v>24</v>
      </c>
      <c r="FX10" s="242">
        <f t="shared" si="57"/>
        <v>21</v>
      </c>
      <c r="FY10" s="154"/>
      <c r="FZ10" s="154">
        <v>239</v>
      </c>
      <c r="GA10" s="154">
        <v>255</v>
      </c>
      <c r="GB10" s="154">
        <v>231</v>
      </c>
      <c r="GC10" s="154">
        <v>210</v>
      </c>
      <c r="GD10" s="154">
        <v>215</v>
      </c>
      <c r="GE10" s="154">
        <v>205</v>
      </c>
      <c r="GF10" s="154">
        <v>203</v>
      </c>
      <c r="GG10" s="359">
        <v>250</v>
      </c>
      <c r="GH10" s="359">
        <v>234</v>
      </c>
      <c r="GI10" s="359">
        <v>190</v>
      </c>
      <c r="GJ10" s="359">
        <v>200</v>
      </c>
      <c r="GK10" s="359">
        <v>228</v>
      </c>
      <c r="GL10" s="359"/>
      <c r="GM10" s="359"/>
      <c r="GN10" s="359"/>
      <c r="GO10" s="359"/>
      <c r="GP10" s="5"/>
      <c r="GQ10" s="5" t="s">
        <v>389</v>
      </c>
      <c r="GR10" s="5">
        <v>7400</v>
      </c>
      <c r="GS10" s="5" t="s">
        <v>97</v>
      </c>
      <c r="GT10" s="7" t="s">
        <v>94</v>
      </c>
      <c r="GU10" s="172" t="s">
        <v>73</v>
      </c>
      <c r="GW10" s="158">
        <f t="shared" si="58"/>
        <v>1</v>
      </c>
      <c r="GX10" s="158">
        <f t="shared" si="59"/>
        <v>-3.3740324879280159</v>
      </c>
      <c r="GY10" s="158">
        <f t="shared" si="60"/>
        <v>1.2238296618409237</v>
      </c>
      <c r="GZ10" s="158">
        <f t="shared" si="61"/>
        <v>-33.128935093677185</v>
      </c>
      <c r="HA10" s="158">
        <f t="shared" si="62"/>
        <v>1.1509815206937664</v>
      </c>
      <c r="HB10" s="263">
        <f t="shared" si="63"/>
        <v>0.44216492622370079</v>
      </c>
      <c r="HC10" s="263">
        <f t="shared" si="64"/>
        <v>-0.62841550555322345</v>
      </c>
      <c r="HD10" s="263">
        <f t="shared" si="65"/>
        <v>1.018359147057653</v>
      </c>
      <c r="HE10" s="263">
        <f t="shared" si="66"/>
        <v>-0.85800760749717275</v>
      </c>
      <c r="HF10" s="153">
        <f t="shared" si="67"/>
        <v>0</v>
      </c>
      <c r="HG10" s="153">
        <f t="shared" si="68"/>
        <v>-0.44216492622370079</v>
      </c>
      <c r="HH10" s="153">
        <f t="shared" si="69"/>
        <v>0.1862505793295226</v>
      </c>
      <c r="HI10" s="153">
        <f t="shared" si="70"/>
        <v>-0.83210856772813024</v>
      </c>
      <c r="HJ10" s="153">
        <f t="shared" si="71"/>
        <v>2.5899039769042488E-2</v>
      </c>
      <c r="HK10" s="153">
        <f t="shared" si="72"/>
        <v>-0.17153781237621205</v>
      </c>
      <c r="HL10" s="153">
        <f t="shared" si="73"/>
        <v>7.3325124434192951E-2</v>
      </c>
      <c r="HM10" s="153">
        <f t="shared" si="74"/>
        <v>5.2606119240536944E-2</v>
      </c>
      <c r="HN10" s="153">
        <f t="shared" si="75"/>
        <v>1.0877107439566417E-3</v>
      </c>
      <c r="HO10" s="153">
        <f t="shared" si="76"/>
        <v>0.18980415833364778</v>
      </c>
      <c r="HP10" s="153">
        <f t="shared" si="77"/>
        <v>-6.652447515467734E-2</v>
      </c>
      <c r="HQ10" s="153">
        <f t="shared" si="78"/>
        <v>7.7525914824528544E-2</v>
      </c>
      <c r="HR10" s="153">
        <f t="shared" si="79"/>
        <v>0.32128362435110902</v>
      </c>
      <c r="HS10" s="153" t="str">
        <f t="shared" si="80"/>
        <v>Negativ EK</v>
      </c>
      <c r="HT10" s="153" t="str">
        <f t="shared" si="81"/>
        <v>Negativ EK</v>
      </c>
      <c r="HU10" s="153" t="str">
        <f t="shared" si="82"/>
        <v>Negativ EK</v>
      </c>
      <c r="HV10" s="150">
        <f t="shared" si="83"/>
        <v>-1</v>
      </c>
      <c r="HW10" s="150">
        <f t="shared" si="84"/>
        <v>-0.81680265249430717</v>
      </c>
      <c r="HX10" s="150">
        <f t="shared" si="85"/>
        <v>2.0657157998270725</v>
      </c>
      <c r="HY10" s="150">
        <f t="shared" si="86"/>
        <v>-2.3106249803909265</v>
      </c>
      <c r="HZ10" s="150">
        <f t="shared" si="87"/>
        <v>259.57484241423901</v>
      </c>
      <c r="IA10" s="263">
        <f t="shared" si="88"/>
        <v>-8.4827203844021447E-3</v>
      </c>
      <c r="IB10" s="263">
        <f t="shared" si="89"/>
        <v>-3.7821008899334069E-2</v>
      </c>
      <c r="IC10" s="263">
        <f t="shared" si="90"/>
        <v>8.9752207096723172E-2</v>
      </c>
      <c r="ID10" s="263">
        <f t="shared" si="91"/>
        <v>-7.659943896743357E-2</v>
      </c>
      <c r="IE10" s="153">
        <f t="shared" si="92"/>
        <v>0</v>
      </c>
      <c r="IF10" s="153">
        <f t="shared" si="93"/>
        <v>8.4827203844021447E-3</v>
      </c>
      <c r="IG10" s="153">
        <f t="shared" si="94"/>
        <v>4.6303729283736217E-2</v>
      </c>
      <c r="IH10" s="153">
        <f t="shared" si="95"/>
        <v>-4.3448477812986955E-2</v>
      </c>
      <c r="II10" s="153">
        <f t="shared" si="96"/>
        <v>3.3150961154446615E-2</v>
      </c>
      <c r="IJ10" s="153">
        <f t="shared" si="97"/>
        <v>1.2722241658980312E-4</v>
      </c>
      <c r="IK10" s="153">
        <f t="shared" si="98"/>
        <v>4.0159584106160988E-2</v>
      </c>
      <c r="IL10" s="153">
        <f t="shared" si="99"/>
        <v>3.8038605275050034E-2</v>
      </c>
      <c r="IM10" s="153">
        <f t="shared" si="100"/>
        <v>2.559966094975084E-2</v>
      </c>
      <c r="IN10" s="153">
        <f t="shared" si="101"/>
        <v>5.6947959649278297E-2</v>
      </c>
      <c r="IO10" s="153">
        <f t="shared" si="102"/>
        <v>1.8773384535465586E-2</v>
      </c>
      <c r="IP10" s="153">
        <f t="shared" si="103"/>
        <v>4.7470614168534653E-2</v>
      </c>
      <c r="IQ10" s="153">
        <f t="shared" si="104"/>
        <v>9.2142133892198649E-2</v>
      </c>
      <c r="IR10" s="153" t="str">
        <f t="shared" si="105"/>
        <v>i.a.</v>
      </c>
      <c r="IS10" s="153" t="str">
        <f t="shared" si="106"/>
        <v>i.a.</v>
      </c>
      <c r="IT10" s="153" t="str">
        <f t="shared" si="107"/>
        <v>i.a.</v>
      </c>
      <c r="IU10" s="150" t="e">
        <f t="shared" si="108"/>
        <v>#VALUE!</v>
      </c>
      <c r="IV10" s="150">
        <f t="shared" si="109"/>
        <v>-0.33443225858540943</v>
      </c>
      <c r="IW10" s="150">
        <f t="shared" si="110"/>
        <v>0.43148025853747568</v>
      </c>
      <c r="IX10" s="150">
        <f t="shared" si="111"/>
        <v>-0.50662769123376716</v>
      </c>
      <c r="IY10" s="150">
        <f t="shared" si="112"/>
        <v>-8.3274146879384031E-2</v>
      </c>
      <c r="IZ10" s="263" t="e">
        <f t="shared" si="113"/>
        <v>#VALUE!</v>
      </c>
      <c r="JA10" s="263">
        <f t="shared" si="114"/>
        <v>-3.0145735217373987E-2</v>
      </c>
      <c r="JB10" s="263">
        <f t="shared" si="115"/>
        <v>2.7170228172892733E-2</v>
      </c>
      <c r="JC10" s="263">
        <f t="shared" si="116"/>
        <v>-6.4661609223562483E-2</v>
      </c>
      <c r="JD10" s="153" t="str">
        <f t="shared" si="117"/>
        <v>i.a.</v>
      </c>
      <c r="JE10" s="153">
        <f t="shared" si="118"/>
        <v>5.9994298955421507E-2</v>
      </c>
      <c r="JF10" s="153">
        <f t="shared" si="119"/>
        <v>9.0140034172795494E-2</v>
      </c>
      <c r="JG10" s="153">
        <f t="shared" si="120"/>
        <v>6.2969805999902762E-2</v>
      </c>
      <c r="JH10" s="153">
        <f t="shared" si="121"/>
        <v>0.12763141522346524</v>
      </c>
      <c r="JI10" s="153">
        <f t="shared" si="122"/>
        <v>0.13922528178843938</v>
      </c>
      <c r="JJ10" s="153">
        <f t="shared" si="123"/>
        <v>0.19944349263053016</v>
      </c>
      <c r="JK10" s="153">
        <f t="shared" si="124"/>
        <v>0.17873054030127894</v>
      </c>
      <c r="JL10" s="153">
        <f t="shared" si="125"/>
        <v>0.17715772692502912</v>
      </c>
      <c r="JM10" s="153">
        <f t="shared" si="126"/>
        <v>0.18691429656649269</v>
      </c>
      <c r="JN10" s="153">
        <f t="shared" si="127"/>
        <v>0.16099731451740298</v>
      </c>
      <c r="JO10" s="153">
        <f t="shared" si="128"/>
        <v>0.21199400890780815</v>
      </c>
      <c r="JP10" s="153">
        <f t="shared" si="129"/>
        <v>0.18711587821131703</v>
      </c>
      <c r="JQ10" s="153" t="str">
        <f t="shared" si="130"/>
        <v>i.a.</v>
      </c>
      <c r="JR10" s="153" t="str">
        <f t="shared" si="131"/>
        <v>i.a.</v>
      </c>
      <c r="JS10" s="153" t="str">
        <f t="shared" si="132"/>
        <v>i.a.</v>
      </c>
      <c r="JT10" s="153" t="str">
        <f t="shared" si="133"/>
        <v>i.a.</v>
      </c>
      <c r="JU10" s="150" t="e">
        <f t="shared" si="134"/>
        <v>#VALUE!</v>
      </c>
      <c r="JV10" s="150" t="e">
        <f t="shared" si="135"/>
        <v>#VALUE!</v>
      </c>
      <c r="JW10" s="150" t="e">
        <f t="shared" si="136"/>
        <v>#VALUE!</v>
      </c>
      <c r="JX10" s="150" t="e">
        <f t="shared" si="137"/>
        <v>#VALUE!</v>
      </c>
      <c r="JY10" s="150" t="e">
        <f t="shared" si="138"/>
        <v>#VALUE!</v>
      </c>
      <c r="JZ10" s="263" t="e">
        <f t="shared" si="139"/>
        <v>#VALUE!</v>
      </c>
      <c r="KA10" s="263" t="e">
        <f t="shared" si="140"/>
        <v>#VALUE!</v>
      </c>
      <c r="KB10" s="263" t="e">
        <f t="shared" si="141"/>
        <v>#VALUE!</v>
      </c>
      <c r="KC10" s="263" t="e">
        <f t="shared" si="142"/>
        <v>#VALUE!</v>
      </c>
      <c r="KD10" s="153" t="str">
        <f t="shared" si="143"/>
        <v>i.a.</v>
      </c>
      <c r="KE10" s="153" t="str">
        <f t="shared" si="144"/>
        <v>i.a.</v>
      </c>
      <c r="KF10" s="153" t="str">
        <f t="shared" si="145"/>
        <v>i.a.</v>
      </c>
      <c r="KG10" s="153" t="str">
        <f t="shared" si="146"/>
        <v>i.a.</v>
      </c>
      <c r="KH10" s="153" t="str">
        <f t="shared" si="147"/>
        <v>i.a.</v>
      </c>
      <c r="KI10" s="153" t="str">
        <f t="shared" si="148"/>
        <v>i.a.</v>
      </c>
      <c r="KJ10" s="153" t="str">
        <f t="shared" si="149"/>
        <v>i.a.</v>
      </c>
      <c r="KK10" s="153" t="str">
        <f t="shared" si="150"/>
        <v>i.a.</v>
      </c>
      <c r="KL10" s="153" t="str">
        <f t="shared" si="151"/>
        <v>i.a.</v>
      </c>
      <c r="KM10" s="153" t="str">
        <f t="shared" si="152"/>
        <v>i.a.</v>
      </c>
      <c r="KN10" s="153" t="str">
        <f t="shared" si="153"/>
        <v>i.a.</v>
      </c>
      <c r="KO10" s="153" t="str">
        <f t="shared" si="154"/>
        <v>i.a.</v>
      </c>
      <c r="KP10" s="153">
        <f t="shared" si="155"/>
        <v>6.9862212719993211E-2</v>
      </c>
      <c r="KQ10" s="153" t="str">
        <f t="shared" si="156"/>
        <v>i.a.</v>
      </c>
      <c r="KR10" s="153" t="str">
        <f t="shared" si="157"/>
        <v>i.a.</v>
      </c>
      <c r="KS10" s="153" t="str">
        <f t="shared" si="158"/>
        <v>i.a.</v>
      </c>
      <c r="KT10" s="153" t="str">
        <f t="shared" si="159"/>
        <v>i.a.</v>
      </c>
      <c r="KU10" s="150" t="e">
        <f t="shared" si="160"/>
        <v>#VALUE!</v>
      </c>
      <c r="KV10" s="150" t="e">
        <f t="shared" si="161"/>
        <v>#DIV/0!</v>
      </c>
      <c r="KW10" s="150" t="e">
        <f t="shared" si="162"/>
        <v>#DIV/0!</v>
      </c>
      <c r="KX10" s="150" t="e">
        <f t="shared" si="163"/>
        <v>#DIV/0!</v>
      </c>
      <c r="KY10" s="150" t="e">
        <f t="shared" si="164"/>
        <v>#DIV/0!</v>
      </c>
      <c r="KZ10" s="243" t="e">
        <f t="shared" si="165"/>
        <v>#VALUE!</v>
      </c>
      <c r="LA10" s="243">
        <f t="shared" si="166"/>
        <v>0</v>
      </c>
      <c r="LB10" s="243">
        <f t="shared" si="167"/>
        <v>0</v>
      </c>
      <c r="LC10" s="243">
        <f t="shared" si="168"/>
        <v>0</v>
      </c>
      <c r="LD10" s="254" t="str">
        <f>IFERROR(Tabel1[[#This Row],[2024 - Omsætning]]/Tabel1[[#This Row],[2024 - Ansatte]],"i.a.")</f>
        <v>i.a.</v>
      </c>
      <c r="LE10" s="254">
        <f>IFERROR(Tabel1[[#This Row],[2023 - Omsætning]]/Tabel1[[#This Row],[2023 - Ansatte]],"i.a.")</f>
        <v>0</v>
      </c>
      <c r="LF10" s="254">
        <f>IFERROR(Tabel1[[#This Row],[2022 - Omsætning]]/Tabel1[[#This Row],[2022 - Ansatte]],"i.a.")</f>
        <v>0</v>
      </c>
      <c r="LG10" s="254">
        <f>IFERROR(Tabel1[[#This Row],[2021 - Omsætning]]/Tabel1[[#This Row],[2021 - Ansatte]],"i.a.")</f>
        <v>0</v>
      </c>
      <c r="LH10" s="254">
        <f>IFERROR(AC10/Tabel1[[#This Row],[2020 - Ansatte]],"i.a.")</f>
        <v>0</v>
      </c>
      <c r="LI10" s="254">
        <f>IFERROR(Tabel1[[#This Row],[2019 - Omsætning]]/Tabel1[[#This Row],[2019 - Ansatte]],"i.a.")</f>
        <v>0</v>
      </c>
      <c r="LJ10" s="254">
        <f>IFERROR(Tabel1[[#This Row],[2018 - Omsætning]]/Tabel1[[#This Row],[2018 - Ansatte]],"i.a.")</f>
        <v>0</v>
      </c>
      <c r="LK10" s="254">
        <f>IFERROR(Tabel1[[#This Row],[2017 - Omsætning]]/Tabel1[[#This Row],[2017 - Ansatte]],"i.a.")</f>
        <v>0</v>
      </c>
      <c r="LL10" s="254">
        <f>IFERROR(Tabel1[[#This Row],[2016 - Omsætning]]/Tabel1[[#This Row],[2016 - Ansatte]],"i.a.")</f>
        <v>0</v>
      </c>
      <c r="LM10" s="254">
        <f>IFERROR(Tabel1[[#This Row],[2015 - Omsætning]]/Tabel1[[#This Row],[2015 - Ansatte]],"i.a.")</f>
        <v>0</v>
      </c>
      <c r="LN10" s="254">
        <f>IFERROR(Tabel1[[#This Row],[2014 - Omsætning]]/Tabel1[[#This Row],[2014 - Ansatte]],"i.a.")</f>
        <v>0</v>
      </c>
      <c r="LO10" s="254">
        <f>IFERROR(Tabel1[[#This Row],[2013 - Omsætning]]/Tabel1[[#This Row],[2013 - Ansatte]],"i.a.")</f>
        <v>0</v>
      </c>
      <c r="LP10" s="254">
        <f>IFERROR(Tabel1[[#This Row],[2012 - Omsætning]]/Tabel1[[#This Row],[2012 - Ansatte]],"i.a.")</f>
        <v>0.98263596491228067</v>
      </c>
      <c r="LQ10" s="254" t="str">
        <f>IFERROR(Tabel1[[#This Row],[2011 - Omsætning]]/Tabel1[[#This Row],[2011 - Ansatte]],"i.a.")</f>
        <v>i.a.</v>
      </c>
      <c r="LR10" s="254" t="str">
        <f>IFERROR(Tabel1[[#This Row],[2010 - Omsætning]]/Tabel1[[#This Row],[2010 - Ansatte]],"i.a.")</f>
        <v>i.a.</v>
      </c>
      <c r="LS10" s="254" t="str">
        <f>IFERROR(Tabel1[[#This Row],[2009 - Omsætning]]/Tabel1[[#This Row],[2009 - Ansatte]],"i.a.")</f>
        <v>i.a.</v>
      </c>
      <c r="LT10" s="254" t="str">
        <f>IFERROR(Tabel1[[#This Row],[2008 - Omsætning]]/Tabel1[[#This Row],[2008 - Ansatte]],"i.a.")</f>
        <v>i.a.</v>
      </c>
      <c r="LU10" s="158" t="e">
        <f t="shared" si="169"/>
        <v>#VALUE!</v>
      </c>
      <c r="LV10" s="158">
        <f t="shared" si="170"/>
        <v>-3.5406332512431526</v>
      </c>
      <c r="LW10" s="158">
        <f t="shared" si="171"/>
        <v>1.1847688578036615</v>
      </c>
      <c r="LX10" s="158">
        <f t="shared" si="172"/>
        <v>-22.702158907328535</v>
      </c>
      <c r="LY10" s="158">
        <f t="shared" si="173"/>
        <v>1.1272566456301396</v>
      </c>
      <c r="LZ10" s="243" t="e">
        <f t="shared" si="174"/>
        <v>#VALUE!</v>
      </c>
      <c r="MA10" s="243">
        <f t="shared" si="175"/>
        <v>-4.1848896546066119E-2</v>
      </c>
      <c r="MB10" s="243">
        <f t="shared" si="176"/>
        <v>7.5789304812834218E-2</v>
      </c>
      <c r="MC10" s="243">
        <f t="shared" si="177"/>
        <v>-6.6917316017316014E-2</v>
      </c>
      <c r="MD10" s="244" t="str">
        <f t="shared" si="178"/>
        <v>i.a.</v>
      </c>
      <c r="ME10" s="244">
        <f t="shared" si="179"/>
        <v>-3.0029288702928869E-2</v>
      </c>
      <c r="MF10" s="244">
        <f t="shared" si="180"/>
        <v>1.1819607843137254E-2</v>
      </c>
      <c r="MG10" s="244">
        <f t="shared" si="181"/>
        <v>-6.3969696969696968E-2</v>
      </c>
      <c r="MH10" s="244">
        <f t="shared" si="182"/>
        <v>2.9476190476190474E-3</v>
      </c>
      <c r="MI10" s="244">
        <f t="shared" si="183"/>
        <v>-2.3162790697674421E-2</v>
      </c>
      <c r="MJ10" s="244">
        <f t="shared" si="184"/>
        <v>1.031219512195122E-2</v>
      </c>
      <c r="MK10" s="244">
        <f t="shared" si="185"/>
        <v>6.4285714285714285E-3</v>
      </c>
      <c r="ML10" s="244">
        <f t="shared" si="186"/>
        <v>1.16E-4</v>
      </c>
      <c r="MM10" s="244">
        <f t="shared" si="187"/>
        <v>2.1495726495726498E-2</v>
      </c>
      <c r="MN10" s="244">
        <f t="shared" si="188"/>
        <v>-9.9315789473684215E-3</v>
      </c>
      <c r="MO10" s="244">
        <f t="shared" si="189"/>
        <v>1.2415000000000001E-2</v>
      </c>
      <c r="MP10" s="244">
        <f t="shared" si="190"/>
        <v>4.4789473684210525E-2</v>
      </c>
      <c r="MQ10" s="244" t="str">
        <f t="shared" si="191"/>
        <v>i.a.</v>
      </c>
      <c r="MR10" s="244" t="str">
        <f t="shared" si="192"/>
        <v>i.a.</v>
      </c>
      <c r="MS10" s="244" t="str">
        <f t="shared" si="193"/>
        <v>i.a.</v>
      </c>
      <c r="MT10" s="244" t="str">
        <f t="shared" si="194"/>
        <v>i.a.</v>
      </c>
    </row>
    <row r="11" spans="1:358" ht="18" customHeight="1" x14ac:dyDescent="0.25">
      <c r="A11" s="20" t="s">
        <v>562</v>
      </c>
      <c r="B11" s="273">
        <v>44910128</v>
      </c>
      <c r="C11" s="5" t="s">
        <v>83</v>
      </c>
      <c r="D11" s="5"/>
      <c r="E11" s="5">
        <v>256200</v>
      </c>
      <c r="F11" s="203">
        <v>45538</v>
      </c>
      <c r="G11" s="148"/>
      <c r="H11" s="148" t="s">
        <v>210</v>
      </c>
      <c r="I11" s="148" t="s">
        <v>210</v>
      </c>
      <c r="J11" s="148" t="s">
        <v>210</v>
      </c>
      <c r="K11" s="148" t="s">
        <v>210</v>
      </c>
      <c r="L11" s="148" t="s">
        <v>210</v>
      </c>
      <c r="M11" s="357" t="s">
        <v>210</v>
      </c>
      <c r="N11" s="357" t="s">
        <v>210</v>
      </c>
      <c r="O11" s="357" t="s">
        <v>210</v>
      </c>
      <c r="P11" s="150" t="e">
        <f>Y11/Tabel1[[#This Row],[2023 - Omsætning]]-1</f>
        <v>#DIV/0!</v>
      </c>
      <c r="Q11" s="150" t="e">
        <f>Z11/Tabel1[[#This Row],[2022 - Omsætning]]-1</f>
        <v>#DIV/0!</v>
      </c>
      <c r="R11" s="150" t="e">
        <f>AA11/Tabel1[[#This Row],[2021 - Omsætning]]-1</f>
        <v>#DIV/0!</v>
      </c>
      <c r="S11" s="150" t="e">
        <f>AB11/Tabel1[[#This Row],[2020 - Omsætning]]-1</f>
        <v>#DIV/0!</v>
      </c>
      <c r="T11" s="150" t="e">
        <f>AC11/Tabel1[[#This Row],[2019 - Omsætning]]-1</f>
        <v>#DIV/0!</v>
      </c>
      <c r="U11" s="242">
        <f t="shared" si="0"/>
        <v>0</v>
      </c>
      <c r="V11" s="242">
        <f t="shared" si="1"/>
        <v>0</v>
      </c>
      <c r="W11" s="242">
        <f t="shared" si="2"/>
        <v>0</v>
      </c>
      <c r="X11" s="242">
        <f t="shared" si="3"/>
        <v>0</v>
      </c>
      <c r="Y11" s="151"/>
      <c r="Z11" s="151"/>
      <c r="AA11" s="151"/>
      <c r="AB11" s="151"/>
      <c r="AC11" s="361"/>
      <c r="AD11" s="361"/>
      <c r="AE11" s="361"/>
      <c r="AF11" s="361"/>
      <c r="AG11" s="361"/>
      <c r="AH11" s="361"/>
      <c r="AI11" s="361"/>
      <c r="AJ11" s="361"/>
      <c r="AK11" s="361"/>
      <c r="AL11" s="361"/>
      <c r="AM11" s="361"/>
      <c r="AN11" s="361"/>
      <c r="AO11" s="361"/>
      <c r="AP11" s="150">
        <f t="shared" si="4"/>
        <v>-1</v>
      </c>
      <c r="AQ11" s="150">
        <f t="shared" si="5"/>
        <v>-0.113963612010269</v>
      </c>
      <c r="AR11" s="150">
        <f t="shared" si="6"/>
        <v>0.67285967696760329</v>
      </c>
      <c r="AS11" s="150">
        <f t="shared" si="7"/>
        <v>0.32759048091224602</v>
      </c>
      <c r="AT11" s="150">
        <f t="shared" si="8"/>
        <v>-0.30289022335507843</v>
      </c>
      <c r="AU11" s="242">
        <f t="shared" si="9"/>
        <v>-31.751999999999999</v>
      </c>
      <c r="AV11" s="242">
        <f t="shared" si="10"/>
        <v>-4.0839999999999996</v>
      </c>
      <c r="AW11" s="242">
        <f t="shared" si="11"/>
        <v>14.413999999999998</v>
      </c>
      <c r="AX11" s="242">
        <f t="shared" si="12"/>
        <v>5.2860000000000014</v>
      </c>
      <c r="AY11" s="119"/>
      <c r="AZ11" s="119">
        <v>31.751999999999999</v>
      </c>
      <c r="BA11" s="119">
        <v>35.835999999999999</v>
      </c>
      <c r="BB11" s="119">
        <v>21.422000000000001</v>
      </c>
      <c r="BC11" s="119">
        <v>16.135999999999999</v>
      </c>
      <c r="BD11" s="362">
        <v>23.146999999999998</v>
      </c>
      <c r="BE11" s="362">
        <v>22.786000000000001</v>
      </c>
      <c r="BF11" s="362">
        <v>22.651</v>
      </c>
      <c r="BG11" s="362">
        <v>21.018999999999998</v>
      </c>
      <c r="BH11" s="362">
        <v>24.533999999999999</v>
      </c>
      <c r="BI11" s="362"/>
      <c r="BJ11" s="362"/>
      <c r="BK11" s="362"/>
      <c r="BL11" s="362"/>
      <c r="BM11" s="362"/>
      <c r="BN11" s="362"/>
      <c r="BO11" s="362"/>
      <c r="BP11" s="152">
        <f t="shared" si="13"/>
        <v>-1</v>
      </c>
      <c r="BQ11" s="152">
        <f t="shared" si="14"/>
        <v>-0.34353574926542613</v>
      </c>
      <c r="BR11" s="152">
        <f t="shared" si="15"/>
        <v>16.135664335664337</v>
      </c>
      <c r="BS11" s="152">
        <f t="shared" si="16"/>
        <v>1.2927927927927927</v>
      </c>
      <c r="BT11" s="152">
        <f t="shared" si="17"/>
        <v>-2.2484662576687113</v>
      </c>
      <c r="BU11" s="242">
        <f t="shared" si="18"/>
        <v>-8.0429999999999993</v>
      </c>
      <c r="BV11" s="242">
        <f t="shared" si="19"/>
        <v>-4.2090000000000014</v>
      </c>
      <c r="BW11" s="242">
        <f t="shared" si="20"/>
        <v>11.537000000000001</v>
      </c>
      <c r="BX11" s="242">
        <f t="shared" si="21"/>
        <v>3.157</v>
      </c>
      <c r="BY11" s="119"/>
      <c r="BZ11" s="119">
        <v>8.0429999999999993</v>
      </c>
      <c r="CA11" s="119">
        <v>12.252000000000001</v>
      </c>
      <c r="CB11" s="119">
        <v>0.71499999999999997</v>
      </c>
      <c r="CC11" s="119">
        <v>-2.4420000000000002</v>
      </c>
      <c r="CD11" s="362">
        <v>1.956</v>
      </c>
      <c r="CE11" s="362">
        <v>2.298</v>
      </c>
      <c r="CF11" s="362">
        <v>2.3279999999999998</v>
      </c>
      <c r="CG11" s="362">
        <v>0.58399999999999996</v>
      </c>
      <c r="CH11" s="362">
        <v>2.4060000000000001</v>
      </c>
      <c r="CI11" s="362"/>
      <c r="CJ11" s="362"/>
      <c r="CK11" s="362"/>
      <c r="CL11" s="362"/>
      <c r="CM11" s="362"/>
      <c r="CN11" s="362"/>
      <c r="CO11" s="362"/>
      <c r="CP11" s="152">
        <f t="shared" si="22"/>
        <v>-1</v>
      </c>
      <c r="CQ11" s="152">
        <f t="shared" si="23"/>
        <v>-0.32769389662125609</v>
      </c>
      <c r="CR11" s="152">
        <f t="shared" si="24"/>
        <v>15.80413223140496</v>
      </c>
      <c r="CS11" s="152">
        <f t="shared" si="25"/>
        <v>1.2941653160453808</v>
      </c>
      <c r="CT11" s="152">
        <f t="shared" si="26"/>
        <v>-2.3037506603275224</v>
      </c>
      <c r="CU11" s="242">
        <f t="shared" si="27"/>
        <v>-8.202</v>
      </c>
      <c r="CV11" s="242">
        <f t="shared" si="28"/>
        <v>-3.9977999999999998</v>
      </c>
      <c r="CW11" s="242">
        <f t="shared" si="29"/>
        <v>11.473800000000001</v>
      </c>
      <c r="CX11" s="242">
        <f t="shared" si="30"/>
        <v>3.194</v>
      </c>
      <c r="CY11" s="119"/>
      <c r="CZ11" s="119">
        <v>8.202</v>
      </c>
      <c r="DA11" s="119">
        <v>12.1998</v>
      </c>
      <c r="DB11" s="119">
        <v>0.72599999999999998</v>
      </c>
      <c r="DC11" s="119">
        <v>-2.468</v>
      </c>
      <c r="DD11" s="362">
        <v>1.893</v>
      </c>
      <c r="DE11" s="362">
        <v>2.3029999999999999</v>
      </c>
      <c r="DF11" s="362">
        <v>2.2909999999999999</v>
      </c>
      <c r="DG11" s="362">
        <v>0.46300000000000002</v>
      </c>
      <c r="DH11" s="362">
        <v>2.133</v>
      </c>
      <c r="DI11" s="362"/>
      <c r="DJ11" s="362"/>
      <c r="DK11" s="362"/>
      <c r="DL11" s="362"/>
      <c r="DM11" s="362"/>
      <c r="DN11" s="362"/>
      <c r="DO11" s="362"/>
      <c r="DP11" s="152">
        <f t="shared" si="31"/>
        <v>-1</v>
      </c>
      <c r="DQ11" s="152">
        <f t="shared" si="32"/>
        <v>7.9983989860244686E-2</v>
      </c>
      <c r="DR11" s="152">
        <f t="shared" si="33"/>
        <v>0.46484584941613344</v>
      </c>
      <c r="DS11" s="152">
        <f t="shared" si="34"/>
        <v>2.8389106622449891E-2</v>
      </c>
      <c r="DT11" s="152">
        <f t="shared" si="35"/>
        <v>-0.12821411362740373</v>
      </c>
      <c r="DU11" s="242">
        <f t="shared" si="36"/>
        <v>-32.378999999999998</v>
      </c>
      <c r="DV11" s="242">
        <f t="shared" si="37"/>
        <v>2.3979999999999961</v>
      </c>
      <c r="DW11" s="242">
        <f t="shared" si="38"/>
        <v>9.5140000000000029</v>
      </c>
      <c r="DX11" s="242">
        <f t="shared" si="39"/>
        <v>0.56499999999999773</v>
      </c>
      <c r="DY11" s="119"/>
      <c r="DZ11" s="119">
        <v>32.378999999999998</v>
      </c>
      <c r="EA11" s="119">
        <v>29.981000000000002</v>
      </c>
      <c r="EB11" s="119">
        <v>20.466999999999999</v>
      </c>
      <c r="EC11" s="119">
        <v>19.902000000000001</v>
      </c>
      <c r="ED11" s="362">
        <v>22.829000000000001</v>
      </c>
      <c r="EE11" s="362">
        <v>22.358000000000001</v>
      </c>
      <c r="EF11" s="362">
        <v>21.49</v>
      </c>
      <c r="EG11" s="362">
        <v>19.712</v>
      </c>
      <c r="EH11" s="362">
        <v>20.158000000000001</v>
      </c>
      <c r="EI11" s="362"/>
      <c r="EJ11" s="362"/>
      <c r="EK11" s="362"/>
      <c r="EL11" s="362"/>
      <c r="EM11" s="362"/>
      <c r="EN11" s="362"/>
      <c r="EO11" s="362"/>
      <c r="EP11" s="153">
        <f t="shared" si="40"/>
        <v>-1</v>
      </c>
      <c r="EQ11" s="153">
        <f t="shared" si="41"/>
        <v>-6.9380082189385323E-2</v>
      </c>
      <c r="ER11" s="153">
        <f t="shared" si="42"/>
        <v>0.42646004178229557</v>
      </c>
      <c r="ES11" s="153">
        <f t="shared" si="43"/>
        <v>0.14465700621029329</v>
      </c>
      <c r="ET11" s="153">
        <f t="shared" si="44"/>
        <v>-0.14592287761012038</v>
      </c>
      <c r="EU11" s="242">
        <f t="shared" si="45"/>
        <v>-42.573999999999998</v>
      </c>
      <c r="EV11" s="242">
        <f t="shared" si="46"/>
        <v>-3.1739999999999995</v>
      </c>
      <c r="EW11" s="242">
        <f t="shared" si="47"/>
        <v>13.677</v>
      </c>
      <c r="EX11" s="242">
        <f t="shared" si="48"/>
        <v>4.0529999999999973</v>
      </c>
      <c r="EY11" s="119"/>
      <c r="EZ11" s="119">
        <v>42.573999999999998</v>
      </c>
      <c r="FA11" s="119">
        <v>45.747999999999998</v>
      </c>
      <c r="FB11" s="119">
        <v>32.070999999999998</v>
      </c>
      <c r="FC11" s="119">
        <v>28.018000000000001</v>
      </c>
      <c r="FD11" s="362">
        <v>32.805</v>
      </c>
      <c r="FE11" s="362">
        <v>31.856999999999999</v>
      </c>
      <c r="FF11" s="362">
        <v>30.786000000000001</v>
      </c>
      <c r="FG11" s="362">
        <v>32.781999999999996</v>
      </c>
      <c r="FH11" s="362">
        <v>34.201000000000001</v>
      </c>
      <c r="FI11" s="362"/>
      <c r="FJ11" s="362"/>
      <c r="FK11" s="362"/>
      <c r="FL11" s="362"/>
      <c r="FM11" s="362"/>
      <c r="FN11" s="362"/>
      <c r="FO11" s="362"/>
      <c r="FP11" s="153">
        <f t="shared" si="49"/>
        <v>-1</v>
      </c>
      <c r="FQ11" s="153">
        <f t="shared" si="50"/>
        <v>-0.05</v>
      </c>
      <c r="FR11" s="153">
        <f t="shared" si="51"/>
        <v>2.564102564102564E-2</v>
      </c>
      <c r="FS11" s="153">
        <f t="shared" si="52"/>
        <v>0.11428571428571428</v>
      </c>
      <c r="FT11" s="153">
        <f t="shared" si="53"/>
        <v>-0.125</v>
      </c>
      <c r="FU11" s="242">
        <f t="shared" si="54"/>
        <v>-38</v>
      </c>
      <c r="FV11" s="242">
        <f t="shared" si="55"/>
        <v>-2</v>
      </c>
      <c r="FW11" s="242">
        <f t="shared" si="56"/>
        <v>1</v>
      </c>
      <c r="FX11" s="242">
        <f t="shared" si="57"/>
        <v>4</v>
      </c>
      <c r="FY11" s="154"/>
      <c r="FZ11" s="154">
        <v>38</v>
      </c>
      <c r="GA11" s="154">
        <v>40</v>
      </c>
      <c r="GB11" s="154">
        <v>39</v>
      </c>
      <c r="GC11" s="154">
        <v>35</v>
      </c>
      <c r="GD11" s="359">
        <v>40</v>
      </c>
      <c r="GE11" s="359">
        <v>39</v>
      </c>
      <c r="GF11" s="359">
        <v>39</v>
      </c>
      <c r="GG11" s="359">
        <v>39</v>
      </c>
      <c r="GH11" s="359">
        <v>41</v>
      </c>
      <c r="GI11" s="359"/>
      <c r="GJ11" s="359"/>
      <c r="GK11" s="359"/>
      <c r="GL11" s="359"/>
      <c r="GM11" s="359"/>
      <c r="GN11" s="359"/>
      <c r="GO11" s="359"/>
      <c r="GP11" s="179"/>
      <c r="GQ11" s="5" t="s">
        <v>386</v>
      </c>
      <c r="GR11" s="5">
        <v>9900</v>
      </c>
      <c r="GS11" s="5" t="s">
        <v>297</v>
      </c>
      <c r="GT11" s="175" t="s">
        <v>82</v>
      </c>
      <c r="GU11" s="172"/>
      <c r="GV11" s="101"/>
      <c r="GW11" s="158">
        <f t="shared" si="58"/>
        <v>-1</v>
      </c>
      <c r="GX11" s="158">
        <f t="shared" si="59"/>
        <v>-0.45611773086512397</v>
      </c>
      <c r="GY11" s="158">
        <f t="shared" si="60"/>
        <v>12.44683662483323</v>
      </c>
      <c r="GZ11" s="158">
        <f t="shared" si="61"/>
        <v>1.3113770001717946</v>
      </c>
      <c r="HA11" s="158">
        <f t="shared" si="62"/>
        <v>-2.3786848210484131</v>
      </c>
      <c r="HB11" s="263">
        <f t="shared" si="63"/>
        <v>-0.26305323925593327</v>
      </c>
      <c r="HC11" s="263">
        <f t="shared" si="64"/>
        <v>-0.2206051812959221</v>
      </c>
      <c r="HD11" s="263">
        <f t="shared" si="65"/>
        <v>0.44769022713611556</v>
      </c>
      <c r="HE11" s="263">
        <f t="shared" si="66"/>
        <v>0.15148152097652706</v>
      </c>
      <c r="HF11" s="153">
        <f t="shared" si="67"/>
        <v>0</v>
      </c>
      <c r="HG11" s="153">
        <f t="shared" si="68"/>
        <v>0.26305323925593327</v>
      </c>
      <c r="HH11" s="153">
        <f t="shared" si="69"/>
        <v>0.48365842055185537</v>
      </c>
      <c r="HI11" s="153">
        <f t="shared" si="70"/>
        <v>3.5968193415739799E-2</v>
      </c>
      <c r="HJ11" s="153">
        <f t="shared" si="71"/>
        <v>-0.11551332756078725</v>
      </c>
      <c r="HK11" s="153">
        <f t="shared" si="72"/>
        <v>8.378515944851396E-2</v>
      </c>
      <c r="HL11" s="153">
        <f t="shared" si="73"/>
        <v>0.10504469987228608</v>
      </c>
      <c r="HM11" s="153">
        <f t="shared" si="74"/>
        <v>0.11120819377700111</v>
      </c>
      <c r="HN11" s="153">
        <f t="shared" si="75"/>
        <v>2.3225482819162275E-2</v>
      </c>
      <c r="HO11" s="153">
        <f t="shared" si="76"/>
        <v>0.10581406885603729</v>
      </c>
      <c r="HP11" s="153" t="str">
        <f t="shared" si="77"/>
        <v>Negativ EK</v>
      </c>
      <c r="HQ11" s="153" t="str">
        <f t="shared" si="78"/>
        <v>Negativ EK</v>
      </c>
      <c r="HR11" s="153" t="str">
        <f t="shared" si="79"/>
        <v>Negativ EK</v>
      </c>
      <c r="HS11" s="153" t="str">
        <f t="shared" si="80"/>
        <v>Negativ EK</v>
      </c>
      <c r="HT11" s="153" t="str">
        <f t="shared" si="81"/>
        <v>Negativ EK</v>
      </c>
      <c r="HU11" s="153" t="str">
        <f t="shared" si="82"/>
        <v>Negativ EK</v>
      </c>
      <c r="HV11" s="150">
        <f t="shared" si="83"/>
        <v>-1</v>
      </c>
      <c r="HW11" s="150">
        <f t="shared" si="84"/>
        <v>-0.4216006031576075</v>
      </c>
      <c r="HX11" s="150">
        <f t="shared" si="85"/>
        <v>12.231536440531677</v>
      </c>
      <c r="HY11" s="150">
        <f t="shared" si="86"/>
        <v>1.2963693194434263</v>
      </c>
      <c r="HZ11" s="150">
        <f t="shared" si="87"/>
        <v>-2.3272664148985456</v>
      </c>
      <c r="IA11" s="263">
        <f t="shared" si="88"/>
        <v>-0.18212902787527455</v>
      </c>
      <c r="IB11" s="263">
        <f t="shared" si="89"/>
        <v>-0.13275551189007848</v>
      </c>
      <c r="IC11" s="263">
        <f t="shared" si="90"/>
        <v>0.29108650684751447</v>
      </c>
      <c r="ID11" s="263">
        <f t="shared" si="91"/>
        <v>0.10409660418199848</v>
      </c>
      <c r="IE11" s="153">
        <f t="shared" si="92"/>
        <v>0</v>
      </c>
      <c r="IF11" s="153">
        <f t="shared" si="93"/>
        <v>0.18212902787527455</v>
      </c>
      <c r="IG11" s="153">
        <f t="shared" si="94"/>
        <v>0.31488453976535302</v>
      </c>
      <c r="IH11" s="153">
        <f t="shared" si="95"/>
        <v>2.3798032917838538E-2</v>
      </c>
      <c r="II11" s="153">
        <f t="shared" si="96"/>
        <v>-8.0298571264159943E-2</v>
      </c>
      <c r="IJ11" s="153">
        <f t="shared" si="97"/>
        <v>6.049921128328848E-2</v>
      </c>
      <c r="IK11" s="153">
        <f t="shared" si="98"/>
        <v>7.3368133710071351E-2</v>
      </c>
      <c r="IL11" s="153">
        <f t="shared" si="99"/>
        <v>7.3244399697961232E-2</v>
      </c>
      <c r="IM11" s="153">
        <f t="shared" si="100"/>
        <v>1.7437260200349341E-2</v>
      </c>
      <c r="IN11" s="153">
        <f t="shared" si="101"/>
        <v>7.0348820209935381E-2</v>
      </c>
      <c r="IO11" s="153" t="str">
        <f t="shared" si="102"/>
        <v>i.a.</v>
      </c>
      <c r="IP11" s="153" t="str">
        <f t="shared" si="103"/>
        <v>i.a.</v>
      </c>
      <c r="IQ11" s="153" t="str">
        <f t="shared" si="104"/>
        <v>i.a.</v>
      </c>
      <c r="IR11" s="153" t="str">
        <f t="shared" si="105"/>
        <v>i.a.</v>
      </c>
      <c r="IS11" s="153" t="str">
        <f t="shared" si="106"/>
        <v>i.a.</v>
      </c>
      <c r="IT11" s="153" t="str">
        <f t="shared" si="107"/>
        <v>i.a.</v>
      </c>
      <c r="IU11" s="150" t="e">
        <f t="shared" si="108"/>
        <v>#VALUE!</v>
      </c>
      <c r="IV11" s="150">
        <f t="shared" si="109"/>
        <v>0.16049954357416438</v>
      </c>
      <c r="IW11" s="150">
        <f t="shared" si="110"/>
        <v>2.690983729616182E-2</v>
      </c>
      <c r="IX11" s="150">
        <f t="shared" si="111"/>
        <v>-0.10157444453407111</v>
      </c>
      <c r="IY11" s="150">
        <f t="shared" si="112"/>
        <v>2.0734385125741248E-2</v>
      </c>
      <c r="IZ11" s="263" t="e">
        <f t="shared" si="113"/>
        <v>#VALUE!</v>
      </c>
      <c r="JA11" s="263">
        <f t="shared" si="114"/>
        <v>0.10518354498332216</v>
      </c>
      <c r="JB11" s="263">
        <f t="shared" si="115"/>
        <v>1.7173260576238469E-2</v>
      </c>
      <c r="JC11" s="263">
        <f t="shared" si="116"/>
        <v>-7.2151281144874124E-2</v>
      </c>
      <c r="JD11" s="153" t="str">
        <f t="shared" si="117"/>
        <v>i.a.</v>
      </c>
      <c r="JE11" s="153">
        <f t="shared" si="118"/>
        <v>0.76053459858129369</v>
      </c>
      <c r="JF11" s="153">
        <f t="shared" si="119"/>
        <v>0.65535105359797152</v>
      </c>
      <c r="JG11" s="153">
        <f t="shared" si="120"/>
        <v>0.63817779302173305</v>
      </c>
      <c r="JH11" s="153">
        <f t="shared" si="121"/>
        <v>0.71032907416660718</v>
      </c>
      <c r="JI11" s="153">
        <f t="shared" si="122"/>
        <v>0.69590001524157907</v>
      </c>
      <c r="JJ11" s="153">
        <f t="shared" si="123"/>
        <v>0.70182377499450677</v>
      </c>
      <c r="JK11" s="153">
        <f t="shared" si="124"/>
        <v>0.69804456571168705</v>
      </c>
      <c r="JL11" s="153">
        <f t="shared" si="125"/>
        <v>0.60130559453358556</v>
      </c>
      <c r="JM11" s="153">
        <f t="shared" si="126"/>
        <v>0.58939797081956669</v>
      </c>
      <c r="JN11" s="153" t="str">
        <f t="shared" si="127"/>
        <v>i.a.</v>
      </c>
      <c r="JO11" s="153" t="str">
        <f t="shared" si="128"/>
        <v>i.a.</v>
      </c>
      <c r="JP11" s="153" t="str">
        <f t="shared" si="129"/>
        <v>i.a.</v>
      </c>
      <c r="JQ11" s="153" t="str">
        <f t="shared" si="130"/>
        <v>i.a.</v>
      </c>
      <c r="JR11" s="153" t="str">
        <f t="shared" si="131"/>
        <v>i.a.</v>
      </c>
      <c r="JS11" s="153" t="str">
        <f t="shared" si="132"/>
        <v>i.a.</v>
      </c>
      <c r="JT11" s="153" t="str">
        <f t="shared" si="133"/>
        <v>i.a.</v>
      </c>
      <c r="JU11" s="150" t="e">
        <f t="shared" si="134"/>
        <v>#VALUE!</v>
      </c>
      <c r="JV11" s="150" t="e">
        <f t="shared" si="135"/>
        <v>#VALUE!</v>
      </c>
      <c r="JW11" s="150" t="e">
        <f t="shared" si="136"/>
        <v>#VALUE!</v>
      </c>
      <c r="JX11" s="150" t="e">
        <f t="shared" si="137"/>
        <v>#VALUE!</v>
      </c>
      <c r="JY11" s="150" t="e">
        <f t="shared" si="138"/>
        <v>#VALUE!</v>
      </c>
      <c r="JZ11" s="263" t="e">
        <f t="shared" si="139"/>
        <v>#VALUE!</v>
      </c>
      <c r="KA11" s="263" t="e">
        <f t="shared" si="140"/>
        <v>#VALUE!</v>
      </c>
      <c r="KB11" s="263" t="e">
        <f t="shared" si="141"/>
        <v>#VALUE!</v>
      </c>
      <c r="KC11" s="263" t="e">
        <f t="shared" si="142"/>
        <v>#VALUE!</v>
      </c>
      <c r="KD11" s="153" t="str">
        <f t="shared" si="143"/>
        <v>i.a.</v>
      </c>
      <c r="KE11" s="153" t="str">
        <f t="shared" si="144"/>
        <v>i.a.</v>
      </c>
      <c r="KF11" s="153" t="str">
        <f t="shared" si="145"/>
        <v>i.a.</v>
      </c>
      <c r="KG11" s="153" t="str">
        <f t="shared" si="146"/>
        <v>i.a.</v>
      </c>
      <c r="KH11" s="153" t="str">
        <f t="shared" si="147"/>
        <v>i.a.</v>
      </c>
      <c r="KI11" s="153" t="str">
        <f t="shared" si="148"/>
        <v>i.a.</v>
      </c>
      <c r="KJ11" s="153" t="str">
        <f t="shared" si="149"/>
        <v>i.a.</v>
      </c>
      <c r="KK11" s="153" t="str">
        <f t="shared" si="150"/>
        <v>i.a.</v>
      </c>
      <c r="KL11" s="153" t="str">
        <f t="shared" si="151"/>
        <v>i.a.</v>
      </c>
      <c r="KM11" s="153" t="str">
        <f t="shared" si="152"/>
        <v>i.a.</v>
      </c>
      <c r="KN11" s="153" t="str">
        <f t="shared" si="153"/>
        <v>i.a.</v>
      </c>
      <c r="KO11" s="153" t="str">
        <f t="shared" si="154"/>
        <v>i.a.</v>
      </c>
      <c r="KP11" s="153" t="str">
        <f t="shared" si="155"/>
        <v>i.a.</v>
      </c>
      <c r="KQ11" s="153" t="str">
        <f t="shared" si="156"/>
        <v>i.a.</v>
      </c>
      <c r="KR11" s="153" t="str">
        <f t="shared" si="157"/>
        <v>i.a.</v>
      </c>
      <c r="KS11" s="153" t="str">
        <f t="shared" si="158"/>
        <v>i.a.</v>
      </c>
      <c r="KT11" s="153" t="str">
        <f t="shared" si="159"/>
        <v>i.a.</v>
      </c>
      <c r="KU11" s="150" t="e">
        <f t="shared" si="160"/>
        <v>#VALUE!</v>
      </c>
      <c r="KV11" s="150" t="e">
        <f t="shared" si="161"/>
        <v>#DIV/0!</v>
      </c>
      <c r="KW11" s="150" t="e">
        <f t="shared" si="162"/>
        <v>#DIV/0!</v>
      </c>
      <c r="KX11" s="150" t="e">
        <f t="shared" si="163"/>
        <v>#DIV/0!</v>
      </c>
      <c r="KY11" s="150" t="e">
        <f t="shared" si="164"/>
        <v>#DIV/0!</v>
      </c>
      <c r="KZ11" s="243" t="e">
        <f t="shared" si="165"/>
        <v>#VALUE!</v>
      </c>
      <c r="LA11" s="243">
        <f t="shared" si="166"/>
        <v>0</v>
      </c>
      <c r="LB11" s="243">
        <f t="shared" si="167"/>
        <v>0</v>
      </c>
      <c r="LC11" s="243">
        <f t="shared" si="168"/>
        <v>0</v>
      </c>
      <c r="LD11" s="254" t="str">
        <f>IFERROR(Tabel1[[#This Row],[2024 - Omsætning]]/Tabel1[[#This Row],[2024 - Ansatte]],"i.a.")</f>
        <v>i.a.</v>
      </c>
      <c r="LE11" s="254">
        <f>IFERROR(Tabel1[[#This Row],[2023 - Omsætning]]/Tabel1[[#This Row],[2023 - Ansatte]],"i.a.")</f>
        <v>0</v>
      </c>
      <c r="LF11" s="254">
        <f>IFERROR(Tabel1[[#This Row],[2022 - Omsætning]]/Tabel1[[#This Row],[2022 - Ansatte]],"i.a.")</f>
        <v>0</v>
      </c>
      <c r="LG11" s="254">
        <f>IFERROR(Tabel1[[#This Row],[2021 - Omsætning]]/Tabel1[[#This Row],[2021 - Ansatte]],"i.a.")</f>
        <v>0</v>
      </c>
      <c r="LH11" s="254">
        <f>IFERROR(AC11/Tabel1[[#This Row],[2020 - Ansatte]],"i.a.")</f>
        <v>0</v>
      </c>
      <c r="LI11" s="254">
        <f>IFERROR(Tabel1[[#This Row],[2019 - Omsætning]]/Tabel1[[#This Row],[2019 - Ansatte]],"i.a.")</f>
        <v>0</v>
      </c>
      <c r="LJ11" s="254">
        <f>IFERROR(Tabel1[[#This Row],[2018 - Omsætning]]/Tabel1[[#This Row],[2018 - Ansatte]],"i.a.")</f>
        <v>0</v>
      </c>
      <c r="LK11" s="254">
        <f>IFERROR(Tabel1[[#This Row],[2017 - Omsætning]]/Tabel1[[#This Row],[2017 - Ansatte]],"i.a.")</f>
        <v>0</v>
      </c>
      <c r="LL11" s="254">
        <f>IFERROR(Tabel1[[#This Row],[2016 - Omsætning]]/Tabel1[[#This Row],[2016 - Ansatte]],"i.a.")</f>
        <v>0</v>
      </c>
      <c r="LM11" s="254">
        <f>IFERROR(Tabel1[[#This Row],[2015 - Omsætning]]/Tabel1[[#This Row],[2015 - Ansatte]],"i.a.")</f>
        <v>0</v>
      </c>
      <c r="LN11" s="254" t="str">
        <f>IFERROR(Tabel1[[#This Row],[2014 - Omsætning]]/Tabel1[[#This Row],[2014 - Ansatte]],"i.a.")</f>
        <v>i.a.</v>
      </c>
      <c r="LO11" s="254" t="str">
        <f>IFERROR(Tabel1[[#This Row],[2013 - Omsætning]]/Tabel1[[#This Row],[2013 - Ansatte]],"i.a.")</f>
        <v>i.a.</v>
      </c>
      <c r="LP11" s="254" t="str">
        <f>IFERROR(Tabel1[[#This Row],[2012 - Omsætning]]/Tabel1[[#This Row],[2012 - Ansatte]],"i.a.")</f>
        <v>i.a.</v>
      </c>
      <c r="LQ11" s="254" t="str">
        <f>IFERROR(Tabel1[[#This Row],[2011 - Omsætning]]/Tabel1[[#This Row],[2011 - Ansatte]],"i.a.")</f>
        <v>i.a.</v>
      </c>
      <c r="LR11" s="254" t="str">
        <f>IFERROR(Tabel1[[#This Row],[2010 - Omsætning]]/Tabel1[[#This Row],[2010 - Ansatte]],"i.a.")</f>
        <v>i.a.</v>
      </c>
      <c r="LS11" s="254" t="str">
        <f>IFERROR(Tabel1[[#This Row],[2009 - Omsætning]]/Tabel1[[#This Row],[2009 - Ansatte]],"i.a.")</f>
        <v>i.a.</v>
      </c>
      <c r="LT11" s="254" t="str">
        <f>IFERROR(Tabel1[[#This Row],[2008 - Omsætning]]/Tabel1[[#This Row],[2008 - Ansatte]],"i.a.")</f>
        <v>i.a.</v>
      </c>
      <c r="LU11" s="158" t="e">
        <f t="shared" si="169"/>
        <v>#VALUE!</v>
      </c>
      <c r="LV11" s="158">
        <f t="shared" si="170"/>
        <v>-0.29230936486448011</v>
      </c>
      <c r="LW11" s="158">
        <f t="shared" si="171"/>
        <v>15.384028925619839</v>
      </c>
      <c r="LX11" s="158">
        <f t="shared" si="172"/>
        <v>1.2639945143997009</v>
      </c>
      <c r="LY11" s="158">
        <f t="shared" si="173"/>
        <v>-2.4900007546600254</v>
      </c>
      <c r="LZ11" s="243" t="e">
        <f t="shared" si="174"/>
        <v>#VALUE!</v>
      </c>
      <c r="MA11" s="243">
        <f t="shared" si="175"/>
        <v>-8.9152894736842125E-2</v>
      </c>
      <c r="MB11" s="243">
        <f t="shared" si="176"/>
        <v>0.28637961538461543</v>
      </c>
      <c r="MC11" s="243">
        <f t="shared" si="177"/>
        <v>8.9129670329670327E-2</v>
      </c>
      <c r="MD11" s="244" t="str">
        <f t="shared" si="178"/>
        <v>i.a.</v>
      </c>
      <c r="ME11" s="244">
        <f t="shared" si="179"/>
        <v>0.21584210526315789</v>
      </c>
      <c r="MF11" s="244">
        <f t="shared" si="180"/>
        <v>0.30499500000000002</v>
      </c>
      <c r="MG11" s="244">
        <f t="shared" si="181"/>
        <v>1.8615384615384614E-2</v>
      </c>
      <c r="MH11" s="244">
        <f t="shared" si="182"/>
        <v>-7.051428571428571E-2</v>
      </c>
      <c r="MI11" s="244">
        <f t="shared" si="183"/>
        <v>4.7324999999999999E-2</v>
      </c>
      <c r="MJ11" s="244">
        <f t="shared" si="184"/>
        <v>5.9051282051282052E-2</v>
      </c>
      <c r="MK11" s="244">
        <f t="shared" si="185"/>
        <v>5.8743589743589744E-2</v>
      </c>
      <c r="ML11" s="244">
        <f t="shared" si="186"/>
        <v>1.1871794871794872E-2</v>
      </c>
      <c r="MM11" s="244">
        <f t="shared" si="187"/>
        <v>5.2024390243902437E-2</v>
      </c>
      <c r="MN11" s="244" t="str">
        <f t="shared" si="188"/>
        <v>i.a.</v>
      </c>
      <c r="MO11" s="244" t="str">
        <f t="shared" si="189"/>
        <v>i.a.</v>
      </c>
      <c r="MP11" s="244" t="str">
        <f t="shared" si="190"/>
        <v>i.a.</v>
      </c>
      <c r="MQ11" s="244" t="str">
        <f t="shared" si="191"/>
        <v>i.a.</v>
      </c>
      <c r="MR11" s="244" t="str">
        <f t="shared" si="192"/>
        <v>i.a.</v>
      </c>
      <c r="MS11" s="244" t="str">
        <f t="shared" si="193"/>
        <v>i.a.</v>
      </c>
      <c r="MT11" s="244" t="str">
        <f t="shared" si="194"/>
        <v>i.a.</v>
      </c>
    </row>
    <row r="12" spans="1:358" ht="18" customHeight="1" x14ac:dyDescent="0.25">
      <c r="A12" s="20" t="s">
        <v>590</v>
      </c>
      <c r="B12" s="273">
        <v>15789182</v>
      </c>
      <c r="C12" s="117" t="s">
        <v>588</v>
      </c>
      <c r="D12" s="5" t="s">
        <v>370</v>
      </c>
      <c r="E12" s="5">
        <v>271200</v>
      </c>
      <c r="F12" s="203">
        <v>45714</v>
      </c>
      <c r="G12" s="148" t="s">
        <v>98</v>
      </c>
      <c r="H12" s="148" t="s">
        <v>98</v>
      </c>
      <c r="I12" s="148" t="s">
        <v>98</v>
      </c>
      <c r="J12" s="148" t="s">
        <v>98</v>
      </c>
      <c r="K12" s="148" t="s">
        <v>98</v>
      </c>
      <c r="L12" s="148" t="s">
        <v>98</v>
      </c>
      <c r="M12" s="148" t="s">
        <v>98</v>
      </c>
      <c r="N12" s="357" t="s">
        <v>98</v>
      </c>
      <c r="O12" s="357" t="s">
        <v>98</v>
      </c>
      <c r="P12" s="150">
        <f>Y12/Tabel1[[#This Row],[2023 - Omsætning]]-1</f>
        <v>0.15552966598610407</v>
      </c>
      <c r="Q12" s="150">
        <f>Z12/Tabel1[[#This Row],[2022 - Omsætning]]-1</f>
        <v>2.1539765721332316E-3</v>
      </c>
      <c r="R12" s="150">
        <f>AA12/Tabel1[[#This Row],[2021 - Omsætning]]-1</f>
        <v>0.2592892721189608</v>
      </c>
      <c r="S12" s="150">
        <f>AB12/Tabel1[[#This Row],[2020 - Omsætning]]-1</f>
        <v>0.14762036023845115</v>
      </c>
      <c r="T12" s="150">
        <f>AC12/Tabel1[[#This Row],[2019 - Omsætning]]-1</f>
        <v>0.14383670713530461</v>
      </c>
      <c r="U12" s="242">
        <f t="shared" si="0"/>
        <v>80.899999999999977</v>
      </c>
      <c r="V12" s="242">
        <f t="shared" si="1"/>
        <v>1.1180000000000518</v>
      </c>
      <c r="W12" s="242">
        <f t="shared" si="2"/>
        <v>106.87099999999998</v>
      </c>
      <c r="X12" s="242">
        <f t="shared" si="3"/>
        <v>53.017999999999972</v>
      </c>
      <c r="Y12" s="151">
        <v>601.05799999999999</v>
      </c>
      <c r="Z12" s="151">
        <v>520.15800000000002</v>
      </c>
      <c r="AA12" s="151">
        <v>519.04</v>
      </c>
      <c r="AB12" s="151">
        <v>412.16899999999998</v>
      </c>
      <c r="AC12" s="361">
        <v>359.15100000000001</v>
      </c>
      <c r="AD12" s="151">
        <v>313.988</v>
      </c>
      <c r="AE12" s="151">
        <v>287.60399999999998</v>
      </c>
      <c r="AF12" s="151">
        <v>292.65100000000001</v>
      </c>
      <c r="AG12" s="361">
        <v>268.649</v>
      </c>
      <c r="AH12" s="361">
        <v>263.01100000000002</v>
      </c>
      <c r="AI12" s="361">
        <v>271.27100000000002</v>
      </c>
      <c r="AJ12" s="361">
        <v>300.10199999999998</v>
      </c>
      <c r="AK12" s="361"/>
      <c r="AL12" s="361"/>
      <c r="AM12" s="361"/>
      <c r="AN12" s="361"/>
      <c r="AO12" s="361"/>
      <c r="AP12" s="150" t="e">
        <f t="shared" si="4"/>
        <v>#DIV/0!</v>
      </c>
      <c r="AQ12" s="150" t="e">
        <f t="shared" si="5"/>
        <v>#DIV/0!</v>
      </c>
      <c r="AR12" s="150" t="e">
        <f t="shared" si="6"/>
        <v>#DIV/0!</v>
      </c>
      <c r="AS12" s="150" t="e">
        <f t="shared" si="7"/>
        <v>#DIV/0!</v>
      </c>
      <c r="AT12" s="150">
        <f t="shared" si="8"/>
        <v>-1</v>
      </c>
      <c r="AU12" s="242">
        <f t="shared" si="9"/>
        <v>0</v>
      </c>
      <c r="AV12" s="242">
        <f t="shared" si="10"/>
        <v>0</v>
      </c>
      <c r="AW12" s="242">
        <f t="shared" si="11"/>
        <v>0</v>
      </c>
      <c r="AX12" s="242">
        <f t="shared" si="12"/>
        <v>0</v>
      </c>
      <c r="AY12" s="119"/>
      <c r="AZ12" s="119"/>
      <c r="BA12" s="119"/>
      <c r="BB12" s="119"/>
      <c r="BC12" s="119"/>
      <c r="BD12" s="119">
        <v>84.108000000000004</v>
      </c>
      <c r="BE12" s="119">
        <v>76.599000000000004</v>
      </c>
      <c r="BF12" s="119">
        <v>79.192999999999998</v>
      </c>
      <c r="BG12" s="362">
        <v>74.864000000000004</v>
      </c>
      <c r="BH12" s="362">
        <v>68.995999999999995</v>
      </c>
      <c r="BI12" s="362">
        <v>63.073999999999998</v>
      </c>
      <c r="BJ12" s="362">
        <v>72.194000000000003</v>
      </c>
      <c r="BK12" s="362"/>
      <c r="BL12" s="362"/>
      <c r="BM12" s="362"/>
      <c r="BN12" s="362"/>
      <c r="BO12" s="362"/>
      <c r="BP12" s="152" t="e">
        <f t="shared" si="13"/>
        <v>#DIV/0!</v>
      </c>
      <c r="BQ12" s="152" t="e">
        <f t="shared" si="14"/>
        <v>#DIV/0!</v>
      </c>
      <c r="BR12" s="152" t="e">
        <f t="shared" si="15"/>
        <v>#DIV/0!</v>
      </c>
      <c r="BS12" s="152" t="e">
        <f t="shared" si="16"/>
        <v>#DIV/0!</v>
      </c>
      <c r="BT12" s="152">
        <f t="shared" si="17"/>
        <v>-1</v>
      </c>
      <c r="BU12" s="242">
        <f t="shared" si="18"/>
        <v>0</v>
      </c>
      <c r="BV12" s="242">
        <f t="shared" si="19"/>
        <v>0</v>
      </c>
      <c r="BW12" s="242">
        <f t="shared" si="20"/>
        <v>0</v>
      </c>
      <c r="BX12" s="242">
        <f t="shared" si="21"/>
        <v>0</v>
      </c>
      <c r="BY12" s="119"/>
      <c r="BZ12" s="119"/>
      <c r="CA12" s="119"/>
      <c r="CB12" s="119"/>
      <c r="CC12" s="119"/>
      <c r="CD12" s="119">
        <v>23.178000000000001</v>
      </c>
      <c r="CE12" s="119">
        <v>19.41</v>
      </c>
      <c r="CF12" s="119">
        <v>19.510999999999999</v>
      </c>
      <c r="CG12" s="362">
        <v>17.082999999999998</v>
      </c>
      <c r="CH12" s="362">
        <v>12.555</v>
      </c>
      <c r="CI12" s="362">
        <v>5.3380000000000001</v>
      </c>
      <c r="CJ12" s="362">
        <v>11.438000000000001</v>
      </c>
      <c r="CK12" s="362"/>
      <c r="CL12" s="362"/>
      <c r="CM12" s="362"/>
      <c r="CN12" s="362"/>
      <c r="CO12" s="362"/>
      <c r="CP12" s="152" t="e">
        <f t="shared" si="22"/>
        <v>#DIV/0!</v>
      </c>
      <c r="CQ12" s="152" t="e">
        <f t="shared" si="23"/>
        <v>#DIV/0!</v>
      </c>
      <c r="CR12" s="152" t="e">
        <f t="shared" si="24"/>
        <v>#DIV/0!</v>
      </c>
      <c r="CS12" s="152" t="e">
        <f t="shared" si="25"/>
        <v>#DIV/0!</v>
      </c>
      <c r="CT12" s="152">
        <f t="shared" si="26"/>
        <v>-1</v>
      </c>
      <c r="CU12" s="242">
        <f t="shared" si="27"/>
        <v>0</v>
      </c>
      <c r="CV12" s="242">
        <f t="shared" si="28"/>
        <v>0</v>
      </c>
      <c r="CW12" s="242">
        <f t="shared" si="29"/>
        <v>0</v>
      </c>
      <c r="CX12" s="242">
        <f t="shared" si="30"/>
        <v>0</v>
      </c>
      <c r="CY12" s="119"/>
      <c r="CZ12" s="119"/>
      <c r="DA12" s="119"/>
      <c r="DB12" s="119"/>
      <c r="DC12" s="119"/>
      <c r="DD12" s="119">
        <v>21.638000000000002</v>
      </c>
      <c r="DE12" s="119">
        <v>18.047000000000001</v>
      </c>
      <c r="DF12" s="119">
        <v>17.815999999999999</v>
      </c>
      <c r="DG12" s="362">
        <v>15.013999999999999</v>
      </c>
      <c r="DH12" s="362">
        <v>10.316000000000001</v>
      </c>
      <c r="DI12" s="362">
        <v>2.64</v>
      </c>
      <c r="DJ12" s="362">
        <v>9.0540000000000003</v>
      </c>
      <c r="DK12" s="362"/>
      <c r="DL12" s="362"/>
      <c r="DM12" s="362"/>
      <c r="DN12" s="362"/>
      <c r="DO12" s="362"/>
      <c r="DP12" s="152" t="e">
        <f t="shared" si="31"/>
        <v>#DIV/0!</v>
      </c>
      <c r="DQ12" s="152" t="e">
        <f t="shared" si="32"/>
        <v>#DIV/0!</v>
      </c>
      <c r="DR12" s="152" t="e">
        <f t="shared" si="33"/>
        <v>#DIV/0!</v>
      </c>
      <c r="DS12" s="152" t="e">
        <f t="shared" si="34"/>
        <v>#DIV/0!</v>
      </c>
      <c r="DT12" s="152">
        <f t="shared" si="35"/>
        <v>-1</v>
      </c>
      <c r="DU12" s="242">
        <f t="shared" si="36"/>
        <v>0</v>
      </c>
      <c r="DV12" s="242">
        <f t="shared" si="37"/>
        <v>0</v>
      </c>
      <c r="DW12" s="242">
        <f t="shared" si="38"/>
        <v>0</v>
      </c>
      <c r="DX12" s="242">
        <f t="shared" si="39"/>
        <v>0</v>
      </c>
      <c r="DY12" s="119"/>
      <c r="DZ12" s="119"/>
      <c r="EA12" s="119"/>
      <c r="EB12" s="119"/>
      <c r="EC12" s="119"/>
      <c r="ED12" s="119">
        <v>149.154</v>
      </c>
      <c r="EE12" s="119">
        <v>141.69800000000001</v>
      </c>
      <c r="EF12" s="119">
        <v>139.73400000000001</v>
      </c>
      <c r="EG12" s="362">
        <v>135.542</v>
      </c>
      <c r="EH12" s="362">
        <v>128.376</v>
      </c>
      <c r="EI12" s="362">
        <v>115.342</v>
      </c>
      <c r="EJ12" s="362">
        <v>117.22499999999999</v>
      </c>
      <c r="EK12" s="362"/>
      <c r="EL12" s="362"/>
      <c r="EM12" s="362"/>
      <c r="EN12" s="362"/>
      <c r="EO12" s="362"/>
      <c r="EP12" s="153" t="e">
        <f t="shared" si="40"/>
        <v>#DIV/0!</v>
      </c>
      <c r="EQ12" s="153" t="e">
        <f t="shared" si="41"/>
        <v>#DIV/0!</v>
      </c>
      <c r="ER12" s="153" t="e">
        <f t="shared" si="42"/>
        <v>#DIV/0!</v>
      </c>
      <c r="ES12" s="153" t="e">
        <f t="shared" si="43"/>
        <v>#DIV/0!</v>
      </c>
      <c r="ET12" s="153">
        <f t="shared" si="44"/>
        <v>-1</v>
      </c>
      <c r="EU12" s="242">
        <f t="shared" si="45"/>
        <v>0</v>
      </c>
      <c r="EV12" s="242">
        <f t="shared" si="46"/>
        <v>0</v>
      </c>
      <c r="EW12" s="242">
        <f t="shared" si="47"/>
        <v>0</v>
      </c>
      <c r="EX12" s="242">
        <f t="shared" si="48"/>
        <v>0</v>
      </c>
      <c r="EY12" s="119"/>
      <c r="EZ12" s="119"/>
      <c r="FA12" s="119"/>
      <c r="FB12" s="119"/>
      <c r="FC12" s="119"/>
      <c r="FD12" s="119">
        <v>307.00299999999999</v>
      </c>
      <c r="FE12" s="119">
        <v>282.34300000000002</v>
      </c>
      <c r="FF12" s="119">
        <v>267.39699999999999</v>
      </c>
      <c r="FG12" s="362">
        <v>264.03100000000001</v>
      </c>
      <c r="FH12" s="362">
        <v>262.21800000000002</v>
      </c>
      <c r="FI12" s="362">
        <v>244.03899999999999</v>
      </c>
      <c r="FJ12" s="362">
        <v>263.233</v>
      </c>
      <c r="FK12" s="362"/>
      <c r="FL12" s="362"/>
      <c r="FM12" s="362"/>
      <c r="FN12" s="362"/>
      <c r="FO12" s="362"/>
      <c r="FP12" s="153">
        <f t="shared" si="49"/>
        <v>9.9397590361445784E-2</v>
      </c>
      <c r="FQ12" s="153">
        <f t="shared" si="50"/>
        <v>6.070287539936102E-2</v>
      </c>
      <c r="FR12" s="153">
        <f t="shared" si="51"/>
        <v>7.1917808219178078E-2</v>
      </c>
      <c r="FS12" s="153">
        <f t="shared" si="52"/>
        <v>8.1481481481481488E-2</v>
      </c>
      <c r="FT12" s="153">
        <f t="shared" si="53"/>
        <v>0.1111111111111111</v>
      </c>
      <c r="FU12" s="242">
        <f t="shared" si="54"/>
        <v>33</v>
      </c>
      <c r="FV12" s="242">
        <f t="shared" si="55"/>
        <v>19</v>
      </c>
      <c r="FW12" s="242">
        <f t="shared" si="56"/>
        <v>21</v>
      </c>
      <c r="FX12" s="242">
        <f t="shared" si="57"/>
        <v>22</v>
      </c>
      <c r="FY12" s="154">
        <v>365</v>
      </c>
      <c r="FZ12" s="154">
        <v>332</v>
      </c>
      <c r="GA12" s="154">
        <v>313</v>
      </c>
      <c r="GB12" s="154">
        <v>292</v>
      </c>
      <c r="GC12" s="154">
        <v>270</v>
      </c>
      <c r="GD12" s="154">
        <v>243</v>
      </c>
      <c r="GE12" s="154">
        <v>232</v>
      </c>
      <c r="GF12" s="154">
        <v>248</v>
      </c>
      <c r="GG12" s="359">
        <v>253</v>
      </c>
      <c r="GH12" s="359">
        <v>251</v>
      </c>
      <c r="GI12" s="359">
        <v>278</v>
      </c>
      <c r="GJ12" s="359">
        <v>266</v>
      </c>
      <c r="GK12" s="359"/>
      <c r="GL12" s="359"/>
      <c r="GM12" s="359"/>
      <c r="GN12" s="359"/>
      <c r="GO12" s="359"/>
      <c r="GP12" s="165"/>
      <c r="GQ12" s="5" t="s">
        <v>385</v>
      </c>
      <c r="GR12" s="5">
        <v>3490</v>
      </c>
      <c r="GS12" s="5" t="s">
        <v>99</v>
      </c>
      <c r="GT12" s="157" t="s">
        <v>76</v>
      </c>
      <c r="GU12" s="172" t="s">
        <v>73</v>
      </c>
      <c r="GW12" s="158" t="e">
        <f t="shared" si="58"/>
        <v>#VALUE!</v>
      </c>
      <c r="GX12" s="158" t="e">
        <f t="shared" si="59"/>
        <v>#VALUE!</v>
      </c>
      <c r="GY12" s="158" t="e">
        <f t="shared" si="60"/>
        <v>#VALUE!</v>
      </c>
      <c r="GZ12" s="158" t="e">
        <f t="shared" si="61"/>
        <v>#VALUE!</v>
      </c>
      <c r="HA12" s="158">
        <f t="shared" si="62"/>
        <v>-1</v>
      </c>
      <c r="HB12" s="263" t="e">
        <f t="shared" si="63"/>
        <v>#VALUE!</v>
      </c>
      <c r="HC12" s="263" t="e">
        <f t="shared" si="64"/>
        <v>#VALUE!</v>
      </c>
      <c r="HD12" s="263" t="e">
        <f t="shared" si="65"/>
        <v>#VALUE!</v>
      </c>
      <c r="HE12" s="263" t="e">
        <f t="shared" si="66"/>
        <v>#VALUE!</v>
      </c>
      <c r="HF12" s="153" t="str">
        <f t="shared" si="67"/>
        <v>Negativ EK</v>
      </c>
      <c r="HG12" s="153" t="str">
        <f t="shared" si="68"/>
        <v>Negativ EK</v>
      </c>
      <c r="HH12" s="153" t="str">
        <f t="shared" si="69"/>
        <v>Negativ EK</v>
      </c>
      <c r="HI12" s="153" t="str">
        <f t="shared" si="70"/>
        <v>Negativ EK</v>
      </c>
      <c r="HJ12" s="153">
        <f t="shared" si="71"/>
        <v>0</v>
      </c>
      <c r="HK12" s="153">
        <f t="shared" si="72"/>
        <v>0.14879045012583722</v>
      </c>
      <c r="HL12" s="153">
        <f t="shared" si="73"/>
        <v>0.12825122942664657</v>
      </c>
      <c r="HM12" s="153">
        <f t="shared" si="74"/>
        <v>0.12944099739897411</v>
      </c>
      <c r="HN12" s="153">
        <f t="shared" si="75"/>
        <v>0.11377776430557976</v>
      </c>
      <c r="HO12" s="153">
        <f t="shared" si="76"/>
        <v>8.4655216274546807E-2</v>
      </c>
      <c r="HP12" s="153">
        <f t="shared" si="77"/>
        <v>2.2703135010556097E-2</v>
      </c>
      <c r="HQ12" s="153">
        <f t="shared" si="78"/>
        <v>7.7236084452975057E-2</v>
      </c>
      <c r="HR12" s="153" t="str">
        <f t="shared" si="79"/>
        <v>Negativ EK</v>
      </c>
      <c r="HS12" s="153" t="str">
        <f t="shared" si="80"/>
        <v>Negativ EK</v>
      </c>
      <c r="HT12" s="153" t="str">
        <f t="shared" si="81"/>
        <v>Negativ EK</v>
      </c>
      <c r="HU12" s="153" t="str">
        <f t="shared" si="82"/>
        <v>Negativ EK</v>
      </c>
      <c r="HV12" s="150" t="e">
        <f t="shared" si="83"/>
        <v>#VALUE!</v>
      </c>
      <c r="HW12" s="150" t="e">
        <f t="shared" si="84"/>
        <v>#VALUE!</v>
      </c>
      <c r="HX12" s="150" t="e">
        <f t="shared" si="85"/>
        <v>#VALUE!</v>
      </c>
      <c r="HY12" s="150" t="e">
        <f t="shared" si="86"/>
        <v>#VALUE!</v>
      </c>
      <c r="HZ12" s="150">
        <f t="shared" si="87"/>
        <v>-1</v>
      </c>
      <c r="IA12" s="263" t="e">
        <f t="shared" si="88"/>
        <v>#VALUE!</v>
      </c>
      <c r="IB12" s="263" t="e">
        <f t="shared" si="89"/>
        <v>#VALUE!</v>
      </c>
      <c r="IC12" s="263" t="e">
        <f t="shared" si="90"/>
        <v>#VALUE!</v>
      </c>
      <c r="ID12" s="263" t="e">
        <f t="shared" si="91"/>
        <v>#VALUE!</v>
      </c>
      <c r="IE12" s="153" t="str">
        <f t="shared" si="92"/>
        <v>i.a.</v>
      </c>
      <c r="IF12" s="153" t="str">
        <f t="shared" si="93"/>
        <v>i.a.</v>
      </c>
      <c r="IG12" s="153" t="str">
        <f t="shared" si="94"/>
        <v>i.a.</v>
      </c>
      <c r="IH12" s="153" t="str">
        <f t="shared" si="95"/>
        <v>i.a.</v>
      </c>
      <c r="II12" s="153">
        <f t="shared" si="96"/>
        <v>0</v>
      </c>
      <c r="IJ12" s="153">
        <f t="shared" si="97"/>
        <v>7.8656680455963052E-2</v>
      </c>
      <c r="IK12" s="153">
        <f t="shared" si="98"/>
        <v>7.0615199912686E-2</v>
      </c>
      <c r="IL12" s="153">
        <f t="shared" si="99"/>
        <v>7.3428573579111367E-2</v>
      </c>
      <c r="IM12" s="153">
        <f t="shared" si="100"/>
        <v>6.4923638809764955E-2</v>
      </c>
      <c r="IN12" s="153">
        <f t="shared" si="101"/>
        <v>4.9599314182322413E-2</v>
      </c>
      <c r="IO12" s="153">
        <f t="shared" si="102"/>
        <v>2.1045908309545964E-2</v>
      </c>
      <c r="IP12" s="153">
        <f t="shared" si="103"/>
        <v>4.3451998799542611E-2</v>
      </c>
      <c r="IQ12" s="153" t="str">
        <f t="shared" si="104"/>
        <v>i.a.</v>
      </c>
      <c r="IR12" s="153" t="str">
        <f t="shared" si="105"/>
        <v>i.a.</v>
      </c>
      <c r="IS12" s="153" t="str">
        <f t="shared" si="106"/>
        <v>i.a.</v>
      </c>
      <c r="IT12" s="153" t="str">
        <f t="shared" si="107"/>
        <v>i.a.</v>
      </c>
      <c r="IU12" s="150" t="e">
        <f t="shared" si="108"/>
        <v>#VALUE!</v>
      </c>
      <c r="IV12" s="150" t="e">
        <f t="shared" si="109"/>
        <v>#VALUE!</v>
      </c>
      <c r="IW12" s="150" t="e">
        <f t="shared" si="110"/>
        <v>#VALUE!</v>
      </c>
      <c r="IX12" s="150" t="e">
        <f t="shared" si="111"/>
        <v>#VALUE!</v>
      </c>
      <c r="IY12" s="150" t="e">
        <f t="shared" si="112"/>
        <v>#VALUE!</v>
      </c>
      <c r="IZ12" s="263" t="e">
        <f t="shared" si="113"/>
        <v>#VALUE!</v>
      </c>
      <c r="JA12" s="263" t="e">
        <f t="shared" si="114"/>
        <v>#VALUE!</v>
      </c>
      <c r="JB12" s="263" t="e">
        <f t="shared" si="115"/>
        <v>#VALUE!</v>
      </c>
      <c r="JC12" s="263" t="e">
        <f t="shared" si="116"/>
        <v>#VALUE!</v>
      </c>
      <c r="JD12" s="153" t="str">
        <f t="shared" si="117"/>
        <v>i.a.</v>
      </c>
      <c r="JE12" s="153" t="str">
        <f t="shared" si="118"/>
        <v>i.a.</v>
      </c>
      <c r="JF12" s="153" t="str">
        <f t="shared" si="119"/>
        <v>i.a.</v>
      </c>
      <c r="JG12" s="153" t="str">
        <f t="shared" si="120"/>
        <v>i.a.</v>
      </c>
      <c r="JH12" s="153" t="str">
        <f t="shared" si="121"/>
        <v>i.a.</v>
      </c>
      <c r="JI12" s="153">
        <f t="shared" si="122"/>
        <v>0.48583890059706258</v>
      </c>
      <c r="JJ12" s="153">
        <f t="shared" si="123"/>
        <v>0.50186475315485068</v>
      </c>
      <c r="JK12" s="153">
        <f t="shared" si="124"/>
        <v>0.52257130783067873</v>
      </c>
      <c r="JL12" s="153">
        <f t="shared" si="125"/>
        <v>0.51335638618192558</v>
      </c>
      <c r="JM12" s="153">
        <f t="shared" si="126"/>
        <v>0.48957737455094613</v>
      </c>
      <c r="JN12" s="153">
        <f t="shared" si="127"/>
        <v>0.47263757022443137</v>
      </c>
      <c r="JO12" s="153">
        <f t="shared" si="128"/>
        <v>0.44532790341636497</v>
      </c>
      <c r="JP12" s="153" t="str">
        <f t="shared" si="129"/>
        <v>i.a.</v>
      </c>
      <c r="JQ12" s="153" t="str">
        <f t="shared" si="130"/>
        <v>i.a.</v>
      </c>
      <c r="JR12" s="153" t="str">
        <f t="shared" si="131"/>
        <v>i.a.</v>
      </c>
      <c r="JS12" s="153" t="str">
        <f t="shared" si="132"/>
        <v>i.a.</v>
      </c>
      <c r="JT12" s="153" t="str">
        <f t="shared" si="133"/>
        <v>i.a.</v>
      </c>
      <c r="JU12" s="150" t="e">
        <f t="shared" si="134"/>
        <v>#DIV/0!</v>
      </c>
      <c r="JV12" s="150" t="e">
        <f t="shared" si="135"/>
        <v>#DIV/0!</v>
      </c>
      <c r="JW12" s="150" t="e">
        <f t="shared" si="136"/>
        <v>#DIV/0!</v>
      </c>
      <c r="JX12" s="150" t="e">
        <f t="shared" si="137"/>
        <v>#DIV/0!</v>
      </c>
      <c r="JY12" s="150">
        <f t="shared" si="138"/>
        <v>-1</v>
      </c>
      <c r="JZ12" s="263">
        <f t="shared" si="139"/>
        <v>0</v>
      </c>
      <c r="KA12" s="263">
        <f t="shared" si="140"/>
        <v>0</v>
      </c>
      <c r="KB12" s="263">
        <f t="shared" si="141"/>
        <v>0</v>
      </c>
      <c r="KC12" s="263">
        <f t="shared" si="142"/>
        <v>0</v>
      </c>
      <c r="KD12" s="153">
        <f t="shared" si="143"/>
        <v>0</v>
      </c>
      <c r="KE12" s="153">
        <f t="shared" si="144"/>
        <v>0</v>
      </c>
      <c r="KF12" s="153">
        <f t="shared" si="145"/>
        <v>0</v>
      </c>
      <c r="KG12" s="153">
        <f t="shared" si="146"/>
        <v>0</v>
      </c>
      <c r="KH12" s="153">
        <f t="shared" si="147"/>
        <v>0</v>
      </c>
      <c r="KI12" s="153">
        <f t="shared" si="148"/>
        <v>7.3818107698383387E-2</v>
      </c>
      <c r="KJ12" s="153">
        <f t="shared" si="149"/>
        <v>6.7488630199858138E-2</v>
      </c>
      <c r="KK12" s="153">
        <f t="shared" si="150"/>
        <v>6.6669855903448136E-2</v>
      </c>
      <c r="KL12" s="153">
        <f t="shared" si="151"/>
        <v>6.358854862664666E-2</v>
      </c>
      <c r="KM12" s="153">
        <f t="shared" si="152"/>
        <v>4.7735646037618193E-2</v>
      </c>
      <c r="KN12" s="153">
        <f t="shared" si="153"/>
        <v>1.9677739234934807E-2</v>
      </c>
      <c r="KO12" s="153">
        <f t="shared" si="154"/>
        <v>3.8113708005944651E-2</v>
      </c>
      <c r="KP12" s="153" t="str">
        <f t="shared" si="155"/>
        <v>i.a.</v>
      </c>
      <c r="KQ12" s="153" t="str">
        <f t="shared" si="156"/>
        <v>i.a.</v>
      </c>
      <c r="KR12" s="153" t="str">
        <f t="shared" si="157"/>
        <v>i.a.</v>
      </c>
      <c r="KS12" s="153" t="str">
        <f t="shared" si="158"/>
        <v>i.a.</v>
      </c>
      <c r="KT12" s="153" t="str">
        <f t="shared" si="159"/>
        <v>i.a.</v>
      </c>
      <c r="KU12" s="150">
        <f t="shared" si="160"/>
        <v>5.1057120842155079E-2</v>
      </c>
      <c r="KV12" s="150">
        <f t="shared" si="161"/>
        <v>-5.5198208834103306E-2</v>
      </c>
      <c r="KW12" s="150">
        <f t="shared" si="162"/>
        <v>0.17480021552312008</v>
      </c>
      <c r="KX12" s="150">
        <f t="shared" si="163"/>
        <v>6.1155812549252835E-2</v>
      </c>
      <c r="KY12" s="150">
        <f t="shared" si="164"/>
        <v>2.9453036421774052E-2</v>
      </c>
      <c r="KZ12" s="243">
        <f t="shared" si="165"/>
        <v>7.9993282719920789E-2</v>
      </c>
      <c r="LA12" s="243">
        <f t="shared" si="166"/>
        <v>-9.1533796527964784E-2</v>
      </c>
      <c r="LB12" s="243">
        <f t="shared" si="167"/>
        <v>0.24673708915050985</v>
      </c>
      <c r="LC12" s="243">
        <f t="shared" si="168"/>
        <v>8.1348782343987791E-2</v>
      </c>
      <c r="LD12" s="254">
        <f>IFERROR(Tabel1[[#This Row],[2024 - Omsætning]]/Tabel1[[#This Row],[2024 - Ansatte]],"i.a.")</f>
        <v>1.6467342465753425</v>
      </c>
      <c r="LE12" s="254">
        <f>IFERROR(Tabel1[[#This Row],[2023 - Omsætning]]/Tabel1[[#This Row],[2023 - Ansatte]],"i.a.")</f>
        <v>1.5667409638554217</v>
      </c>
      <c r="LF12" s="254">
        <f>IFERROR(Tabel1[[#This Row],[2022 - Omsætning]]/Tabel1[[#This Row],[2022 - Ansatte]],"i.a.")</f>
        <v>1.6582747603833865</v>
      </c>
      <c r="LG12" s="254">
        <f>IFERROR(Tabel1[[#This Row],[2021 - Omsætning]]/Tabel1[[#This Row],[2021 - Ansatte]],"i.a.")</f>
        <v>1.4115376712328767</v>
      </c>
      <c r="LH12" s="254">
        <f>IFERROR(AC12/Tabel1[[#This Row],[2020 - Ansatte]],"i.a.")</f>
        <v>1.3301888888888889</v>
      </c>
      <c r="LI12" s="254">
        <f>IFERROR(Tabel1[[#This Row],[2019 - Omsætning]]/Tabel1[[#This Row],[2019 - Ansatte]],"i.a.")</f>
        <v>1.2921316872427984</v>
      </c>
      <c r="LJ12" s="254">
        <f>IFERROR(Tabel1[[#This Row],[2018 - Omsætning]]/Tabel1[[#This Row],[2018 - Ansatte]],"i.a.")</f>
        <v>1.2396724137931034</v>
      </c>
      <c r="LK12" s="254">
        <f>IFERROR(Tabel1[[#This Row],[2017 - Omsætning]]/Tabel1[[#This Row],[2017 - Ansatte]],"i.a.")</f>
        <v>1.1800443548387096</v>
      </c>
      <c r="LL12" s="254">
        <f>IFERROR(Tabel1[[#This Row],[2016 - Omsætning]]/Tabel1[[#This Row],[2016 - Ansatte]],"i.a.")</f>
        <v>1.0618537549407114</v>
      </c>
      <c r="LM12" s="254">
        <f>IFERROR(Tabel1[[#This Row],[2015 - Omsætning]]/Tabel1[[#This Row],[2015 - Ansatte]],"i.a.")</f>
        <v>1.0478525896414344</v>
      </c>
      <c r="LN12" s="254">
        <f>IFERROR(Tabel1[[#This Row],[2014 - Omsætning]]/Tabel1[[#This Row],[2014 - Ansatte]],"i.a.")</f>
        <v>0.97579496402877708</v>
      </c>
      <c r="LO12" s="254">
        <f>IFERROR(Tabel1[[#This Row],[2013 - Omsætning]]/Tabel1[[#This Row],[2013 - Ansatte]],"i.a.")</f>
        <v>1.128203007518797</v>
      </c>
      <c r="LP12" s="254" t="str">
        <f>IFERROR(Tabel1[[#This Row],[2012 - Omsætning]]/Tabel1[[#This Row],[2012 - Ansatte]],"i.a.")</f>
        <v>i.a.</v>
      </c>
      <c r="LQ12" s="254" t="str">
        <f>IFERROR(Tabel1[[#This Row],[2011 - Omsætning]]/Tabel1[[#This Row],[2011 - Ansatte]],"i.a.")</f>
        <v>i.a.</v>
      </c>
      <c r="LR12" s="254" t="str">
        <f>IFERROR(Tabel1[[#This Row],[2010 - Omsætning]]/Tabel1[[#This Row],[2010 - Ansatte]],"i.a.")</f>
        <v>i.a.</v>
      </c>
      <c r="LS12" s="254" t="str">
        <f>IFERROR(Tabel1[[#This Row],[2009 - Omsætning]]/Tabel1[[#This Row],[2009 - Ansatte]],"i.a.")</f>
        <v>i.a.</v>
      </c>
      <c r="LT12" s="254" t="str">
        <f>IFERROR(Tabel1[[#This Row],[2008 - Omsætning]]/Tabel1[[#This Row],[2008 - Ansatte]],"i.a.")</f>
        <v>i.a.</v>
      </c>
      <c r="LU12" s="158" t="e">
        <f t="shared" si="169"/>
        <v>#DIV/0!</v>
      </c>
      <c r="LV12" s="158" t="e">
        <f t="shared" si="170"/>
        <v>#DIV/0!</v>
      </c>
      <c r="LW12" s="158" t="e">
        <f t="shared" si="171"/>
        <v>#DIV/0!</v>
      </c>
      <c r="LX12" s="158" t="e">
        <f t="shared" si="172"/>
        <v>#DIV/0!</v>
      </c>
      <c r="LY12" s="158">
        <f t="shared" si="173"/>
        <v>-1</v>
      </c>
      <c r="LZ12" s="243">
        <f t="shared" si="174"/>
        <v>0</v>
      </c>
      <c r="MA12" s="243">
        <f t="shared" si="175"/>
        <v>0</v>
      </c>
      <c r="MB12" s="243">
        <f t="shared" si="176"/>
        <v>0</v>
      </c>
      <c r="MC12" s="243">
        <f t="shared" si="177"/>
        <v>0</v>
      </c>
      <c r="MD12" s="244">
        <f t="shared" si="178"/>
        <v>0</v>
      </c>
      <c r="ME12" s="244">
        <f t="shared" si="179"/>
        <v>0</v>
      </c>
      <c r="MF12" s="244">
        <f t="shared" si="180"/>
        <v>0</v>
      </c>
      <c r="MG12" s="244">
        <f t="shared" si="181"/>
        <v>0</v>
      </c>
      <c r="MH12" s="244">
        <f t="shared" si="182"/>
        <v>0</v>
      </c>
      <c r="MI12" s="244">
        <f t="shared" si="183"/>
        <v>8.9045267489711935E-2</v>
      </c>
      <c r="MJ12" s="244">
        <f t="shared" si="184"/>
        <v>7.7788793103448273E-2</v>
      </c>
      <c r="MK12" s="244">
        <f t="shared" si="185"/>
        <v>7.1838709677419357E-2</v>
      </c>
      <c r="ML12" s="244">
        <f t="shared" si="186"/>
        <v>5.9343873517786562E-2</v>
      </c>
      <c r="MM12" s="244">
        <f t="shared" si="187"/>
        <v>4.1099601593625502E-2</v>
      </c>
      <c r="MN12" s="244">
        <f t="shared" si="188"/>
        <v>9.4964028776978425E-3</v>
      </c>
      <c r="MO12" s="244">
        <f t="shared" si="189"/>
        <v>3.4037593984962408E-2</v>
      </c>
      <c r="MP12" s="244" t="str">
        <f t="shared" si="190"/>
        <v>i.a.</v>
      </c>
      <c r="MQ12" s="244" t="str">
        <f t="shared" si="191"/>
        <v>i.a.</v>
      </c>
      <c r="MR12" s="244" t="str">
        <f t="shared" si="192"/>
        <v>i.a.</v>
      </c>
      <c r="MS12" s="244" t="str">
        <f t="shared" si="193"/>
        <v>i.a.</v>
      </c>
      <c r="MT12" s="244" t="str">
        <f t="shared" si="194"/>
        <v>i.a.</v>
      </c>
    </row>
    <row r="13" spans="1:358" ht="18" customHeight="1" x14ac:dyDescent="0.25">
      <c r="A13" s="101" t="s">
        <v>789</v>
      </c>
      <c r="B13" s="273">
        <v>83983515</v>
      </c>
      <c r="C13" s="5" t="s">
        <v>790</v>
      </c>
      <c r="D13" s="5" t="s">
        <v>790</v>
      </c>
      <c r="E13" s="5">
        <v>467200</v>
      </c>
      <c r="F13" s="203">
        <v>45639</v>
      </c>
      <c r="G13" s="148" t="s">
        <v>70</v>
      </c>
      <c r="H13" s="148" t="s">
        <v>70</v>
      </c>
      <c r="I13" s="148" t="s">
        <v>70</v>
      </c>
      <c r="J13" s="148" t="s">
        <v>70</v>
      </c>
      <c r="K13" s="148" t="s">
        <v>70</v>
      </c>
      <c r="L13" s="148" t="s">
        <v>70</v>
      </c>
      <c r="M13" s="148" t="s">
        <v>70</v>
      </c>
      <c r="N13" s="357" t="s">
        <v>70</v>
      </c>
      <c r="O13" s="357" t="s">
        <v>70</v>
      </c>
      <c r="P13" s="150" t="e">
        <f>Y13/Tabel1[[#This Row],[2023 - Omsætning]]-1</f>
        <v>#DIV/0!</v>
      </c>
      <c r="Q13" s="150" t="e">
        <f>Z13/Tabel1[[#This Row],[2022 - Omsætning]]-1</f>
        <v>#DIV/0!</v>
      </c>
      <c r="R13" s="150" t="e">
        <f>AA13/Tabel1[[#This Row],[2021 - Omsætning]]-1</f>
        <v>#DIV/0!</v>
      </c>
      <c r="S13" s="150" t="e">
        <f>AB13/Tabel1[[#This Row],[2020 - Omsætning]]-1</f>
        <v>#DIV/0!</v>
      </c>
      <c r="T13" s="150" t="e">
        <f>AC13/Tabel1[[#This Row],[2019 - Omsætning]]-1</f>
        <v>#DIV/0!</v>
      </c>
      <c r="U13" s="242">
        <f t="shared" si="0"/>
        <v>0</v>
      </c>
      <c r="V13" s="242">
        <f t="shared" si="1"/>
        <v>0</v>
      </c>
      <c r="W13" s="242">
        <f t="shared" si="2"/>
        <v>0</v>
      </c>
      <c r="X13" s="242">
        <f t="shared" si="3"/>
        <v>0</v>
      </c>
      <c r="Y13" s="151"/>
      <c r="Z13" s="151"/>
      <c r="AA13" s="151"/>
      <c r="AB13" s="151"/>
      <c r="AC13" s="361"/>
      <c r="AD13" s="151"/>
      <c r="AE13" s="151"/>
      <c r="AF13" s="151"/>
      <c r="AG13" s="361"/>
      <c r="AH13" s="361"/>
      <c r="AI13" s="361"/>
      <c r="AJ13" s="361"/>
      <c r="AK13" s="361"/>
      <c r="AL13" s="361"/>
      <c r="AM13" s="361"/>
      <c r="AN13" s="361"/>
      <c r="AO13" s="361"/>
      <c r="AP13" s="150">
        <f t="shared" si="4"/>
        <v>2.5720922327346928E-2</v>
      </c>
      <c r="AQ13" s="150">
        <f t="shared" si="5"/>
        <v>-0.22583333333333336</v>
      </c>
      <c r="AR13" s="150">
        <f t="shared" si="6"/>
        <v>0.37697789588114511</v>
      </c>
      <c r="AS13" s="150">
        <f t="shared" si="7"/>
        <v>0.17457615095410373</v>
      </c>
      <c r="AT13" s="150">
        <f t="shared" si="8"/>
        <v>6.7792758672928319E-2</v>
      </c>
      <c r="AU13" s="242">
        <f t="shared" si="9"/>
        <v>0.45400000000000063</v>
      </c>
      <c r="AV13" s="242">
        <f t="shared" si="10"/>
        <v>-5.1490000000000009</v>
      </c>
      <c r="AW13" s="242">
        <f t="shared" si="11"/>
        <v>6.2420000000000009</v>
      </c>
      <c r="AX13" s="242">
        <f t="shared" si="12"/>
        <v>2.4610000000000003</v>
      </c>
      <c r="AY13" s="119">
        <v>18.105</v>
      </c>
      <c r="AZ13" s="119">
        <v>17.651</v>
      </c>
      <c r="BA13" s="119">
        <v>22.8</v>
      </c>
      <c r="BB13" s="119">
        <v>16.558</v>
      </c>
      <c r="BC13" s="119">
        <v>14.097</v>
      </c>
      <c r="BD13" s="119">
        <v>13.202</v>
      </c>
      <c r="BE13" s="119">
        <v>14.811</v>
      </c>
      <c r="BF13" s="362">
        <v>14.858000000000001</v>
      </c>
      <c r="BG13" s="362">
        <v>14.271431</v>
      </c>
      <c r="BH13" s="362">
        <v>17.662512</v>
      </c>
      <c r="BI13" s="362">
        <v>15.268484000000001</v>
      </c>
      <c r="BJ13" s="362">
        <v>11.16</v>
      </c>
      <c r="BK13" s="362">
        <v>10.949</v>
      </c>
      <c r="BL13" s="362">
        <v>13.506</v>
      </c>
      <c r="BM13" s="362">
        <v>13.180999999999999</v>
      </c>
      <c r="BN13" s="362">
        <v>10.281000000000001</v>
      </c>
      <c r="BO13" s="362"/>
      <c r="BP13" s="152">
        <f t="shared" si="13"/>
        <v>5.9891347555319989E-2</v>
      </c>
      <c r="BQ13" s="152">
        <f t="shared" si="14"/>
        <v>-0.41295892968263848</v>
      </c>
      <c r="BR13" s="152">
        <f t="shared" si="15"/>
        <v>0.78406883152928109</v>
      </c>
      <c r="BS13" s="152">
        <f t="shared" si="16"/>
        <v>0.37755687249091963</v>
      </c>
      <c r="BT13" s="152">
        <f t="shared" si="17"/>
        <v>0.12664225716131813</v>
      </c>
      <c r="BU13" s="242">
        <f t="shared" si="18"/>
        <v>0.45199999999999996</v>
      </c>
      <c r="BV13" s="242">
        <f t="shared" si="19"/>
        <v>-5.3090000000000002</v>
      </c>
      <c r="BW13" s="242">
        <f t="shared" si="20"/>
        <v>5.6499999999999995</v>
      </c>
      <c r="BX13" s="242">
        <f t="shared" si="21"/>
        <v>1.9750000000000005</v>
      </c>
      <c r="BY13" s="119">
        <v>7.9989999999999997</v>
      </c>
      <c r="BZ13" s="119">
        <v>7.5469999999999997</v>
      </c>
      <c r="CA13" s="119">
        <v>12.856</v>
      </c>
      <c r="CB13" s="119">
        <v>7.2060000000000004</v>
      </c>
      <c r="CC13" s="119">
        <v>5.2309999999999999</v>
      </c>
      <c r="CD13" s="119">
        <v>4.6429999999999998</v>
      </c>
      <c r="CE13" s="119">
        <v>5.976</v>
      </c>
      <c r="CF13" s="362">
        <v>5.085</v>
      </c>
      <c r="CG13" s="362">
        <v>4.8155130000000002</v>
      </c>
      <c r="CH13" s="362">
        <v>8.9373839999999998</v>
      </c>
      <c r="CI13" s="362">
        <v>7.5762830000000001</v>
      </c>
      <c r="CJ13" s="362">
        <v>3.909227</v>
      </c>
      <c r="CK13" s="362">
        <v>3.7530000000000001</v>
      </c>
      <c r="CL13" s="362">
        <v>6.15</v>
      </c>
      <c r="CM13" s="362">
        <v>5.8520000000000003</v>
      </c>
      <c r="CN13" s="362">
        <v>2.39</v>
      </c>
      <c r="CO13" s="362"/>
      <c r="CP13" s="152">
        <f t="shared" si="22"/>
        <v>9.5801121721994786E-2</v>
      </c>
      <c r="CQ13" s="152">
        <f t="shared" si="23"/>
        <v>-0.47152126892573898</v>
      </c>
      <c r="CR13" s="152">
        <f t="shared" si="24"/>
        <v>0.85097864768683285</v>
      </c>
      <c r="CS13" s="152">
        <f t="shared" si="25"/>
        <v>0.40881554209316895</v>
      </c>
      <c r="CT13" s="152">
        <f t="shared" si="26"/>
        <v>0.13867745004757379</v>
      </c>
      <c r="CU13" s="242">
        <f t="shared" si="27"/>
        <v>0.63199999999999967</v>
      </c>
      <c r="CV13" s="242">
        <f t="shared" si="28"/>
        <v>-5.8860000000000001</v>
      </c>
      <c r="CW13" s="242">
        <f t="shared" si="29"/>
        <v>5.7390000000000008</v>
      </c>
      <c r="CX13" s="242">
        <f t="shared" si="30"/>
        <v>1.9569999999999999</v>
      </c>
      <c r="CY13" s="119">
        <v>7.2290000000000001</v>
      </c>
      <c r="CZ13" s="119">
        <v>6.5970000000000004</v>
      </c>
      <c r="DA13" s="119">
        <v>12.483000000000001</v>
      </c>
      <c r="DB13" s="119">
        <v>6.7439999999999998</v>
      </c>
      <c r="DC13" s="119">
        <v>4.7869999999999999</v>
      </c>
      <c r="DD13" s="119">
        <v>4.2039999999999997</v>
      </c>
      <c r="DE13" s="119">
        <v>5.4729999999999999</v>
      </c>
      <c r="DF13" s="362">
        <v>4.5330000000000004</v>
      </c>
      <c r="DG13" s="362">
        <v>4.3350080000000002</v>
      </c>
      <c r="DH13" s="362">
        <v>8.7143470000000001</v>
      </c>
      <c r="DI13" s="362">
        <v>7.2462600000000004</v>
      </c>
      <c r="DJ13" s="362">
        <v>3.5433249999999998</v>
      </c>
      <c r="DK13" s="362">
        <v>3.46</v>
      </c>
      <c r="DL13" s="362">
        <v>5.8710000000000004</v>
      </c>
      <c r="DM13" s="362">
        <v>5.4349999999999996</v>
      </c>
      <c r="DN13" s="362">
        <v>1.696</v>
      </c>
      <c r="DO13" s="362"/>
      <c r="DP13" s="152">
        <f t="shared" si="31"/>
        <v>8.909695700381913E-2</v>
      </c>
      <c r="DQ13" s="152">
        <f t="shared" si="32"/>
        <v>8.3248812256445842E-2</v>
      </c>
      <c r="DR13" s="152">
        <f t="shared" si="33"/>
        <v>0.25936134453781517</v>
      </c>
      <c r="DS13" s="152">
        <f t="shared" si="34"/>
        <v>0.12259914720199233</v>
      </c>
      <c r="DT13" s="152">
        <f t="shared" si="35"/>
        <v>6.9235424652007299E-2</v>
      </c>
      <c r="DU13" s="242">
        <f t="shared" si="36"/>
        <v>3.6159999999999997</v>
      </c>
      <c r="DV13" s="242">
        <f t="shared" si="37"/>
        <v>3.1189999999999998</v>
      </c>
      <c r="DW13" s="242">
        <f t="shared" si="38"/>
        <v>7.7160000000000011</v>
      </c>
      <c r="DX13" s="242">
        <f t="shared" si="39"/>
        <v>3.2489999999999988</v>
      </c>
      <c r="DY13" s="119">
        <v>44.201000000000001</v>
      </c>
      <c r="DZ13" s="119">
        <v>40.585000000000001</v>
      </c>
      <c r="EA13" s="119">
        <v>37.466000000000001</v>
      </c>
      <c r="EB13" s="119">
        <v>29.75</v>
      </c>
      <c r="EC13" s="119">
        <v>26.501000000000001</v>
      </c>
      <c r="ED13" s="119">
        <v>24.785</v>
      </c>
      <c r="EE13" s="119">
        <v>23.536999999999999</v>
      </c>
      <c r="EF13" s="362">
        <v>21.295999999999999</v>
      </c>
      <c r="EG13" s="362">
        <v>20.774076999999998</v>
      </c>
      <c r="EH13" s="362">
        <v>30.430306999999999</v>
      </c>
      <c r="EI13" s="362">
        <v>30.019093000000002</v>
      </c>
      <c r="EJ13" s="362">
        <v>27.640440999999999</v>
      </c>
      <c r="EK13" s="362">
        <v>26.937999999999999</v>
      </c>
      <c r="EL13" s="362">
        <v>27.366</v>
      </c>
      <c r="EM13" s="362">
        <v>25.998999999999999</v>
      </c>
      <c r="EN13" s="362">
        <v>24.893000000000001</v>
      </c>
      <c r="EO13" s="362"/>
      <c r="EP13" s="153">
        <f t="shared" si="40"/>
        <v>-1.7778229288375582E-4</v>
      </c>
      <c r="EQ13" s="153">
        <f t="shared" si="41"/>
        <v>-7.2863878173611276E-3</v>
      </c>
      <c r="ER13" s="153">
        <f t="shared" si="42"/>
        <v>0.28413248292161736</v>
      </c>
      <c r="ES13" s="153">
        <f t="shared" si="43"/>
        <v>-2.054859679720944E-2</v>
      </c>
      <c r="ET13" s="153">
        <f t="shared" si="44"/>
        <v>0.20495968820450119</v>
      </c>
      <c r="EU13" s="242">
        <f t="shared" si="45"/>
        <v>-1.4000000000010004E-2</v>
      </c>
      <c r="EV13" s="242">
        <f t="shared" si="46"/>
        <v>-0.57799999999998875</v>
      </c>
      <c r="EW13" s="242">
        <f t="shared" si="47"/>
        <v>17.551999999999992</v>
      </c>
      <c r="EX13" s="242">
        <f t="shared" si="48"/>
        <v>-1.2959999999999994</v>
      </c>
      <c r="EY13" s="119">
        <v>78.733999999999995</v>
      </c>
      <c r="EZ13" s="119">
        <v>78.748000000000005</v>
      </c>
      <c r="FA13" s="119">
        <v>79.325999999999993</v>
      </c>
      <c r="FB13" s="119">
        <v>61.774000000000001</v>
      </c>
      <c r="FC13" s="119">
        <v>63.07</v>
      </c>
      <c r="FD13" s="119">
        <v>52.341999999999999</v>
      </c>
      <c r="FE13" s="119">
        <v>52.201999999999998</v>
      </c>
      <c r="FF13" s="362">
        <v>53.447000000000003</v>
      </c>
      <c r="FG13" s="362">
        <v>51.020533999999998</v>
      </c>
      <c r="FH13" s="362">
        <v>54.691578999999997</v>
      </c>
      <c r="FI13" s="362">
        <v>47.783642999999998</v>
      </c>
      <c r="FJ13" s="362">
        <v>48.914639999999999</v>
      </c>
      <c r="FK13" s="362">
        <v>49.978999999999999</v>
      </c>
      <c r="FL13" s="362">
        <v>48.218000000000004</v>
      </c>
      <c r="FM13" s="362">
        <v>47.692999999999998</v>
      </c>
      <c r="FN13" s="362">
        <v>45.213999999999999</v>
      </c>
      <c r="FO13" s="362"/>
      <c r="FP13" s="153">
        <f t="shared" si="49"/>
        <v>5.2631578947368418E-2</v>
      </c>
      <c r="FQ13" s="153">
        <f t="shared" si="50"/>
        <v>0</v>
      </c>
      <c r="FR13" s="153">
        <f t="shared" si="51"/>
        <v>0</v>
      </c>
      <c r="FS13" s="153">
        <f t="shared" si="52"/>
        <v>-0.05</v>
      </c>
      <c r="FT13" s="153">
        <f t="shared" si="53"/>
        <v>0</v>
      </c>
      <c r="FU13" s="242">
        <f t="shared" si="54"/>
        <v>1</v>
      </c>
      <c r="FV13" s="242">
        <f t="shared" si="55"/>
        <v>0</v>
      </c>
      <c r="FW13" s="242">
        <f t="shared" si="56"/>
        <v>0</v>
      </c>
      <c r="FX13" s="242">
        <f t="shared" si="57"/>
        <v>-1</v>
      </c>
      <c r="FY13" s="154">
        <v>20</v>
      </c>
      <c r="FZ13" s="154">
        <v>19</v>
      </c>
      <c r="GA13" s="154">
        <v>19</v>
      </c>
      <c r="GB13" s="154">
        <v>19</v>
      </c>
      <c r="GC13" s="154">
        <v>20</v>
      </c>
      <c r="GD13" s="154">
        <v>20</v>
      </c>
      <c r="GE13" s="154">
        <v>20</v>
      </c>
      <c r="GF13" s="359">
        <v>20</v>
      </c>
      <c r="GG13" s="359">
        <v>20</v>
      </c>
      <c r="GH13" s="359">
        <v>19</v>
      </c>
      <c r="GI13" s="359"/>
      <c r="GJ13" s="359"/>
      <c r="GK13" s="359"/>
      <c r="GL13" s="359">
        <v>14</v>
      </c>
      <c r="GM13" s="359">
        <v>16</v>
      </c>
      <c r="GN13" s="359">
        <v>20</v>
      </c>
      <c r="GO13" s="359"/>
      <c r="GP13" s="192"/>
      <c r="GQ13" s="5" t="s">
        <v>386</v>
      </c>
      <c r="GR13" s="5">
        <v>2600</v>
      </c>
      <c r="GS13" s="5" t="s">
        <v>100</v>
      </c>
      <c r="GT13" s="174" t="s">
        <v>76</v>
      </c>
      <c r="GU13" s="16"/>
      <c r="GW13" s="158">
        <f t="shared" si="58"/>
        <v>8.7558482712171773E-3</v>
      </c>
      <c r="GX13" s="158">
        <f t="shared" si="59"/>
        <v>-0.54488441675458954</v>
      </c>
      <c r="GY13" s="158">
        <f t="shared" si="60"/>
        <v>0.54902701605320203</v>
      </c>
      <c r="GZ13" s="158">
        <f t="shared" si="61"/>
        <v>0.28446630089758873</v>
      </c>
      <c r="HA13" s="158">
        <f t="shared" si="62"/>
        <v>7.2869238022050101E-2</v>
      </c>
      <c r="HB13" s="263">
        <f t="shared" si="63"/>
        <v>1.4801176421883055E-3</v>
      </c>
      <c r="HC13" s="263">
        <f t="shared" si="64"/>
        <v>-0.20238610373564453</v>
      </c>
      <c r="HD13" s="263">
        <f t="shared" si="65"/>
        <v>0.13164701769791806</v>
      </c>
      <c r="HE13" s="263">
        <f t="shared" si="66"/>
        <v>5.3103778122558093E-2</v>
      </c>
      <c r="HF13" s="153">
        <f t="shared" si="67"/>
        <v>0.17052343547283749</v>
      </c>
      <c r="HG13" s="153">
        <f t="shared" si="68"/>
        <v>0.16904331783064919</v>
      </c>
      <c r="HH13" s="153">
        <f t="shared" si="69"/>
        <v>0.37142942156629372</v>
      </c>
      <c r="HI13" s="153">
        <f t="shared" si="70"/>
        <v>0.23978240386837565</v>
      </c>
      <c r="HJ13" s="153">
        <f t="shared" si="71"/>
        <v>0.18667862574581756</v>
      </c>
      <c r="HK13" s="153">
        <f t="shared" si="72"/>
        <v>0.17399942055378501</v>
      </c>
      <c r="HL13" s="153">
        <f t="shared" si="73"/>
        <v>0.24415051413021657</v>
      </c>
      <c r="HM13" s="153">
        <f t="shared" si="74"/>
        <v>0.2154975851363429</v>
      </c>
      <c r="HN13" s="153">
        <f t="shared" si="75"/>
        <v>0.16932175182500001</v>
      </c>
      <c r="HO13" s="153">
        <f t="shared" si="76"/>
        <v>0.28831872607503134</v>
      </c>
      <c r="HP13" s="153">
        <f t="shared" si="77"/>
        <v>0.25134646422914209</v>
      </c>
      <c r="HQ13" s="153">
        <f t="shared" si="78"/>
        <v>0.12984339365794637</v>
      </c>
      <c r="HR13" s="153">
        <f t="shared" si="79"/>
        <v>0.12743076016499705</v>
      </c>
      <c r="HS13" s="153">
        <f t="shared" si="80"/>
        <v>0.22003185608544931</v>
      </c>
      <c r="HT13" s="153">
        <f t="shared" si="81"/>
        <v>0.21358956221017056</v>
      </c>
      <c r="HU13" s="153">
        <f t="shared" si="82"/>
        <v>6.8131603261961188E-2</v>
      </c>
      <c r="HV13" s="150">
        <f t="shared" si="83"/>
        <v>6.3875648477030242E-2</v>
      </c>
      <c r="HW13" s="150">
        <f t="shared" si="84"/>
        <v>-0.47599545135961829</v>
      </c>
      <c r="HX13" s="150">
        <f t="shared" si="85"/>
        <v>0.57852791781319313</v>
      </c>
      <c r="HY13" s="150">
        <f t="shared" si="86"/>
        <v>0.2734820557489509</v>
      </c>
      <c r="HZ13" s="150">
        <f t="shared" si="87"/>
        <v>2.0549753341704804E-2</v>
      </c>
      <c r="IA13" s="263">
        <f t="shared" si="88"/>
        <v>6.0992891817268774E-3</v>
      </c>
      <c r="IB13" s="263">
        <f t="shared" si="89"/>
        <v>-8.6738448230747736E-2</v>
      </c>
      <c r="IC13" s="263">
        <f t="shared" si="90"/>
        <v>6.6785302870171898E-2</v>
      </c>
      <c r="ID13" s="263">
        <f t="shared" si="91"/>
        <v>2.4790916605253566E-2</v>
      </c>
      <c r="IE13" s="153">
        <f t="shared" si="92"/>
        <v>0.10158621302752061</v>
      </c>
      <c r="IF13" s="153">
        <f t="shared" si="93"/>
        <v>9.5486923845793728E-2</v>
      </c>
      <c r="IG13" s="153">
        <f t="shared" si="94"/>
        <v>0.18222537207654146</v>
      </c>
      <c r="IH13" s="153">
        <f t="shared" si="95"/>
        <v>0.11544006920636957</v>
      </c>
      <c r="II13" s="153">
        <f t="shared" si="96"/>
        <v>9.0649152601116001E-2</v>
      </c>
      <c r="IJ13" s="153">
        <f t="shared" si="97"/>
        <v>8.8823844505662691E-2</v>
      </c>
      <c r="IK13" s="153">
        <f t="shared" si="98"/>
        <v>0.11312932446118752</v>
      </c>
      <c r="IL13" s="153">
        <f t="shared" si="99"/>
        <v>9.7350819059249541E-2</v>
      </c>
      <c r="IM13" s="153">
        <f t="shared" si="100"/>
        <v>9.1106172478077341E-2</v>
      </c>
      <c r="IN13" s="153">
        <f t="shared" si="101"/>
        <v>0.17443014663583747</v>
      </c>
      <c r="IO13" s="153">
        <f t="shared" si="102"/>
        <v>0.15669943177791482</v>
      </c>
      <c r="IP13" s="153">
        <f t="shared" si="103"/>
        <v>7.9059219581764803E-2</v>
      </c>
      <c r="IQ13" s="153">
        <f t="shared" si="104"/>
        <v>7.6438180392476351E-2</v>
      </c>
      <c r="IR13" s="153">
        <f t="shared" si="105"/>
        <v>0.12824389277559406</v>
      </c>
      <c r="IS13" s="153">
        <f t="shared" si="106"/>
        <v>0.12597543780339479</v>
      </c>
      <c r="IT13" s="153">
        <f t="shared" si="107"/>
        <v>5.2859733710797545E-2</v>
      </c>
      <c r="IU13" s="150">
        <f t="shared" si="108"/>
        <v>8.9290613586719358E-2</v>
      </c>
      <c r="IV13" s="150">
        <f t="shared" si="109"/>
        <v>9.1199716577624879E-2</v>
      </c>
      <c r="IW13" s="150">
        <f t="shared" si="110"/>
        <v>-1.9290173493192595E-2</v>
      </c>
      <c r="IX13" s="150">
        <f t="shared" si="111"/>
        <v>0.14615094075225257</v>
      </c>
      <c r="IY13" s="150">
        <f t="shared" si="112"/>
        <v>-0.11263801177841497</v>
      </c>
      <c r="IZ13" s="263">
        <f t="shared" si="113"/>
        <v>4.6018432879781135E-2</v>
      </c>
      <c r="JA13" s="263">
        <f t="shared" si="114"/>
        <v>4.3074005764784484E-2</v>
      </c>
      <c r="JB13" s="263">
        <f t="shared" si="115"/>
        <v>-9.2900356367157655E-3</v>
      </c>
      <c r="JC13" s="263">
        <f t="shared" si="116"/>
        <v>6.1410275580711049E-2</v>
      </c>
      <c r="JD13" s="153">
        <f t="shared" si="117"/>
        <v>0.56139660121421497</v>
      </c>
      <c r="JE13" s="153">
        <f t="shared" si="118"/>
        <v>0.51537816833443384</v>
      </c>
      <c r="JF13" s="153">
        <f t="shared" si="119"/>
        <v>0.47230416256964936</v>
      </c>
      <c r="JG13" s="153">
        <f t="shared" si="120"/>
        <v>0.48159419820636512</v>
      </c>
      <c r="JH13" s="153">
        <f t="shared" si="121"/>
        <v>0.42018392262565407</v>
      </c>
      <c r="JI13" s="153">
        <f t="shared" si="122"/>
        <v>0.47352030873868023</v>
      </c>
      <c r="JJ13" s="153">
        <f t="shared" si="123"/>
        <v>0.45088310792689934</v>
      </c>
      <c r="JK13" s="153">
        <f t="shared" si="124"/>
        <v>0.39845080172881542</v>
      </c>
      <c r="JL13" s="153">
        <f t="shared" si="125"/>
        <v>0.40717090495368002</v>
      </c>
      <c r="JM13" s="153">
        <f t="shared" si="126"/>
        <v>0.55639839910272115</v>
      </c>
      <c r="JN13" s="153">
        <f t="shared" si="127"/>
        <v>0.62822947593175349</v>
      </c>
      <c r="JO13" s="153">
        <f t="shared" si="128"/>
        <v>0.56507501639590929</v>
      </c>
      <c r="JP13" s="153">
        <f t="shared" si="129"/>
        <v>0.53898637427719642</v>
      </c>
      <c r="JQ13" s="153">
        <f t="shared" si="130"/>
        <v>0.56754738894188883</v>
      </c>
      <c r="JR13" s="153">
        <f t="shared" si="131"/>
        <v>0.54513240936825114</v>
      </c>
      <c r="JS13" s="153">
        <f t="shared" si="132"/>
        <v>0.55055956119785909</v>
      </c>
      <c r="JT13" s="153" t="str">
        <f t="shared" si="133"/>
        <v>i.a.</v>
      </c>
      <c r="JU13" s="150" t="e">
        <f t="shared" si="134"/>
        <v>#VALUE!</v>
      </c>
      <c r="JV13" s="150" t="e">
        <f t="shared" si="135"/>
        <v>#VALUE!</v>
      </c>
      <c r="JW13" s="150" t="e">
        <f t="shared" si="136"/>
        <v>#VALUE!</v>
      </c>
      <c r="JX13" s="150" t="e">
        <f t="shared" si="137"/>
        <v>#VALUE!</v>
      </c>
      <c r="JY13" s="150" t="e">
        <f t="shared" si="138"/>
        <v>#VALUE!</v>
      </c>
      <c r="JZ13" s="263" t="e">
        <f t="shared" si="139"/>
        <v>#VALUE!</v>
      </c>
      <c r="KA13" s="263" t="e">
        <f t="shared" si="140"/>
        <v>#VALUE!</v>
      </c>
      <c r="KB13" s="263" t="e">
        <f t="shared" si="141"/>
        <v>#VALUE!</v>
      </c>
      <c r="KC13" s="263" t="e">
        <f t="shared" si="142"/>
        <v>#VALUE!</v>
      </c>
      <c r="KD13" s="153" t="str">
        <f t="shared" si="143"/>
        <v>i.a.</v>
      </c>
      <c r="KE13" s="153" t="str">
        <f t="shared" si="144"/>
        <v>i.a.</v>
      </c>
      <c r="KF13" s="153" t="str">
        <f t="shared" si="145"/>
        <v>i.a.</v>
      </c>
      <c r="KG13" s="153" t="str">
        <f t="shared" si="146"/>
        <v>i.a.</v>
      </c>
      <c r="KH13" s="153" t="str">
        <f t="shared" si="147"/>
        <v>i.a.</v>
      </c>
      <c r="KI13" s="153" t="str">
        <f t="shared" si="148"/>
        <v>i.a.</v>
      </c>
      <c r="KJ13" s="153" t="str">
        <f t="shared" si="149"/>
        <v>i.a.</v>
      </c>
      <c r="KK13" s="153" t="str">
        <f t="shared" si="150"/>
        <v>i.a.</v>
      </c>
      <c r="KL13" s="153" t="str">
        <f t="shared" si="151"/>
        <v>i.a.</v>
      </c>
      <c r="KM13" s="153" t="str">
        <f t="shared" si="152"/>
        <v>i.a.</v>
      </c>
      <c r="KN13" s="153" t="str">
        <f t="shared" si="153"/>
        <v>i.a.</v>
      </c>
      <c r="KO13" s="153" t="str">
        <f t="shared" si="154"/>
        <v>i.a.</v>
      </c>
      <c r="KP13" s="153" t="str">
        <f t="shared" si="155"/>
        <v>i.a.</v>
      </c>
      <c r="KQ13" s="153" t="str">
        <f t="shared" si="156"/>
        <v>i.a.</v>
      </c>
      <c r="KR13" s="153" t="str">
        <f t="shared" si="157"/>
        <v>i.a.</v>
      </c>
      <c r="KS13" s="153" t="str">
        <f t="shared" si="158"/>
        <v>i.a.</v>
      </c>
      <c r="KT13" s="153" t="str">
        <f t="shared" si="159"/>
        <v>i.a.</v>
      </c>
      <c r="KU13" s="150" t="e">
        <f t="shared" si="160"/>
        <v>#DIV/0!</v>
      </c>
      <c r="KV13" s="150" t="e">
        <f t="shared" si="161"/>
        <v>#DIV/0!</v>
      </c>
      <c r="KW13" s="150" t="e">
        <f t="shared" si="162"/>
        <v>#DIV/0!</v>
      </c>
      <c r="KX13" s="150" t="e">
        <f t="shared" si="163"/>
        <v>#DIV/0!</v>
      </c>
      <c r="KY13" s="150" t="e">
        <f t="shared" si="164"/>
        <v>#DIV/0!</v>
      </c>
      <c r="KZ13" s="243">
        <f t="shared" si="165"/>
        <v>0</v>
      </c>
      <c r="LA13" s="243">
        <f t="shared" si="166"/>
        <v>0</v>
      </c>
      <c r="LB13" s="243">
        <f t="shared" si="167"/>
        <v>0</v>
      </c>
      <c r="LC13" s="243">
        <f t="shared" si="168"/>
        <v>0</v>
      </c>
      <c r="LD13" s="254">
        <f>IFERROR(Tabel1[[#This Row],[2024 - Omsætning]]/Tabel1[[#This Row],[2024 - Ansatte]],"i.a.")</f>
        <v>0</v>
      </c>
      <c r="LE13" s="254">
        <f>IFERROR(Tabel1[[#This Row],[2023 - Omsætning]]/Tabel1[[#This Row],[2023 - Ansatte]],"i.a.")</f>
        <v>0</v>
      </c>
      <c r="LF13" s="254">
        <f>IFERROR(Tabel1[[#This Row],[2022 - Omsætning]]/Tabel1[[#This Row],[2022 - Ansatte]],"i.a.")</f>
        <v>0</v>
      </c>
      <c r="LG13" s="254">
        <f>IFERROR(Tabel1[[#This Row],[2021 - Omsætning]]/Tabel1[[#This Row],[2021 - Ansatte]],"i.a.")</f>
        <v>0</v>
      </c>
      <c r="LH13" s="254">
        <f>IFERROR(AC13/Tabel1[[#This Row],[2020 - Ansatte]],"i.a.")</f>
        <v>0</v>
      </c>
      <c r="LI13" s="254">
        <f>IFERROR(Tabel1[[#This Row],[2019 - Omsætning]]/Tabel1[[#This Row],[2019 - Ansatte]],"i.a.")</f>
        <v>0</v>
      </c>
      <c r="LJ13" s="254">
        <f>IFERROR(Tabel1[[#This Row],[2018 - Omsætning]]/Tabel1[[#This Row],[2018 - Ansatte]],"i.a.")</f>
        <v>0</v>
      </c>
      <c r="LK13" s="254">
        <f>IFERROR(Tabel1[[#This Row],[2017 - Omsætning]]/Tabel1[[#This Row],[2017 - Ansatte]],"i.a.")</f>
        <v>0</v>
      </c>
      <c r="LL13" s="254">
        <f>IFERROR(Tabel1[[#This Row],[2016 - Omsætning]]/Tabel1[[#This Row],[2016 - Ansatte]],"i.a.")</f>
        <v>0</v>
      </c>
      <c r="LM13" s="254">
        <f>IFERROR(Tabel1[[#This Row],[2015 - Omsætning]]/Tabel1[[#This Row],[2015 - Ansatte]],"i.a.")</f>
        <v>0</v>
      </c>
      <c r="LN13" s="254" t="str">
        <f>IFERROR(Tabel1[[#This Row],[2014 - Omsætning]]/Tabel1[[#This Row],[2014 - Ansatte]],"i.a.")</f>
        <v>i.a.</v>
      </c>
      <c r="LO13" s="254" t="str">
        <f>IFERROR(Tabel1[[#This Row],[2013 - Omsætning]]/Tabel1[[#This Row],[2013 - Ansatte]],"i.a.")</f>
        <v>i.a.</v>
      </c>
      <c r="LP13" s="254" t="str">
        <f>IFERROR(Tabel1[[#This Row],[2012 - Omsætning]]/Tabel1[[#This Row],[2012 - Ansatte]],"i.a.")</f>
        <v>i.a.</v>
      </c>
      <c r="LQ13" s="254">
        <f>IFERROR(Tabel1[[#This Row],[2011 - Omsætning]]/Tabel1[[#This Row],[2011 - Ansatte]],"i.a.")</f>
        <v>0</v>
      </c>
      <c r="LR13" s="254">
        <f>IFERROR(Tabel1[[#This Row],[2010 - Omsætning]]/Tabel1[[#This Row],[2010 - Ansatte]],"i.a.")</f>
        <v>0</v>
      </c>
      <c r="LS13" s="254">
        <f>IFERROR(Tabel1[[#This Row],[2009 - Omsætning]]/Tabel1[[#This Row],[2009 - Ansatte]],"i.a.")</f>
        <v>0</v>
      </c>
      <c r="LT13" s="254" t="str">
        <f>IFERROR(Tabel1[[#This Row],[2008 - Omsætning]]/Tabel1[[#This Row],[2008 - Ansatte]],"i.a.")</f>
        <v>i.a.</v>
      </c>
      <c r="LU13" s="158">
        <f t="shared" si="169"/>
        <v>4.10110656358951E-2</v>
      </c>
      <c r="LV13" s="158">
        <f t="shared" si="170"/>
        <v>-0.47152126892573903</v>
      </c>
      <c r="LW13" s="158">
        <f t="shared" si="171"/>
        <v>0.85097864768683285</v>
      </c>
      <c r="LX13" s="158">
        <f t="shared" si="172"/>
        <v>0.48296372851912517</v>
      </c>
      <c r="LY13" s="158">
        <f t="shared" si="173"/>
        <v>0.13867745004757379</v>
      </c>
      <c r="LZ13" s="243">
        <f t="shared" si="174"/>
        <v>1.4239473684210524E-2</v>
      </c>
      <c r="MA13" s="243">
        <f t="shared" si="175"/>
        <v>-0.30978947368421056</v>
      </c>
      <c r="MB13" s="243">
        <f t="shared" si="176"/>
        <v>0.30205263157894741</v>
      </c>
      <c r="MC13" s="243">
        <f t="shared" si="177"/>
        <v>0.11559736842105262</v>
      </c>
      <c r="MD13" s="244">
        <f t="shared" si="178"/>
        <v>0.36144999999999999</v>
      </c>
      <c r="ME13" s="244">
        <f t="shared" si="179"/>
        <v>0.34721052631578947</v>
      </c>
      <c r="MF13" s="244">
        <f t="shared" si="180"/>
        <v>0.65700000000000003</v>
      </c>
      <c r="MG13" s="244">
        <f t="shared" si="181"/>
        <v>0.35494736842105262</v>
      </c>
      <c r="MH13" s="244">
        <f t="shared" si="182"/>
        <v>0.23935000000000001</v>
      </c>
      <c r="MI13" s="244">
        <f t="shared" si="183"/>
        <v>0.2102</v>
      </c>
      <c r="MJ13" s="244">
        <f t="shared" si="184"/>
        <v>0.27365</v>
      </c>
      <c r="MK13" s="244">
        <f t="shared" si="185"/>
        <v>0.22665000000000002</v>
      </c>
      <c r="ML13" s="244">
        <f t="shared" si="186"/>
        <v>0.21675040000000001</v>
      </c>
      <c r="MM13" s="244">
        <f t="shared" si="187"/>
        <v>0.45864984210526316</v>
      </c>
      <c r="MN13" s="244" t="str">
        <f t="shared" si="188"/>
        <v>i.a.</v>
      </c>
      <c r="MO13" s="244" t="str">
        <f t="shared" si="189"/>
        <v>i.a.</v>
      </c>
      <c r="MP13" s="244" t="str">
        <f t="shared" si="190"/>
        <v>i.a.</v>
      </c>
      <c r="MQ13" s="244">
        <f t="shared" si="191"/>
        <v>0.41935714285714287</v>
      </c>
      <c r="MR13" s="244">
        <f t="shared" si="192"/>
        <v>0.33968749999999998</v>
      </c>
      <c r="MS13" s="244">
        <f t="shared" si="193"/>
        <v>8.48E-2</v>
      </c>
      <c r="MT13" s="244" t="str">
        <f t="shared" si="194"/>
        <v>i.a.</v>
      </c>
    </row>
    <row r="14" spans="1:358" s="5" customFormat="1" ht="18" customHeight="1" x14ac:dyDescent="0.25">
      <c r="A14" s="3" t="s">
        <v>101</v>
      </c>
      <c r="B14" s="273">
        <v>12630077</v>
      </c>
      <c r="C14" s="5" t="s">
        <v>83</v>
      </c>
      <c r="E14" s="5">
        <v>256200</v>
      </c>
      <c r="F14" s="203">
        <v>45435</v>
      </c>
      <c r="G14" s="148"/>
      <c r="H14" s="148" t="s">
        <v>74</v>
      </c>
      <c r="I14" s="148" t="s">
        <v>74</v>
      </c>
      <c r="J14" s="148" t="s">
        <v>74</v>
      </c>
      <c r="K14" s="148" t="s">
        <v>74</v>
      </c>
      <c r="L14" s="148" t="s">
        <v>74</v>
      </c>
      <c r="M14" s="148" t="s">
        <v>74</v>
      </c>
      <c r="N14" s="148" t="s">
        <v>74</v>
      </c>
      <c r="O14" s="148" t="s">
        <v>74</v>
      </c>
      <c r="P14" s="150" t="e">
        <f>Y14/Tabel1[[#This Row],[2023 - Omsætning]]-1</f>
        <v>#DIV/0!</v>
      </c>
      <c r="Q14" s="150" t="e">
        <f>Z14/Tabel1[[#This Row],[2022 - Omsætning]]-1</f>
        <v>#DIV/0!</v>
      </c>
      <c r="R14" s="150" t="e">
        <f>AA14/Tabel1[[#This Row],[2021 - Omsætning]]-1</f>
        <v>#DIV/0!</v>
      </c>
      <c r="S14" s="150" t="e">
        <f>AB14/Tabel1[[#This Row],[2020 - Omsætning]]-1</f>
        <v>#DIV/0!</v>
      </c>
      <c r="T14" s="150" t="e">
        <f>AC14/Tabel1[[#This Row],[2019 - Omsætning]]-1</f>
        <v>#DIV/0!</v>
      </c>
      <c r="U14" s="242">
        <f t="shared" si="0"/>
        <v>0</v>
      </c>
      <c r="V14" s="242">
        <f t="shared" si="1"/>
        <v>0</v>
      </c>
      <c r="W14" s="242">
        <f t="shared" si="2"/>
        <v>0</v>
      </c>
      <c r="X14" s="242">
        <f t="shared" si="3"/>
        <v>0</v>
      </c>
      <c r="Y14" s="151"/>
      <c r="Z14" s="151"/>
      <c r="AA14" s="151"/>
      <c r="AB14" s="151"/>
      <c r="AC14" s="361"/>
      <c r="AD14" s="151"/>
      <c r="AE14" s="151"/>
      <c r="AF14" s="151"/>
      <c r="AG14" s="361"/>
      <c r="AH14" s="361"/>
      <c r="AI14" s="361"/>
      <c r="AJ14" s="361"/>
      <c r="AK14" s="361"/>
      <c r="AL14" s="361">
        <v>37.472999999999999</v>
      </c>
      <c r="AM14" s="361">
        <v>28.428999999999998</v>
      </c>
      <c r="AN14" s="361">
        <v>24.591999999999999</v>
      </c>
      <c r="AO14" s="361">
        <v>47.244</v>
      </c>
      <c r="AP14" s="150">
        <f t="shared" si="4"/>
        <v>-1</v>
      </c>
      <c r="AQ14" s="150">
        <f t="shared" si="5"/>
        <v>-0.22479575748889205</v>
      </c>
      <c r="AR14" s="150">
        <f t="shared" si="6"/>
        <v>0.17485602667295311</v>
      </c>
      <c r="AS14" s="150">
        <f t="shared" si="7"/>
        <v>0.41119718644551118</v>
      </c>
      <c r="AT14" s="150">
        <f t="shared" si="8"/>
        <v>7.2765570395902646E-3</v>
      </c>
      <c r="AU14" s="242">
        <f t="shared" si="9"/>
        <v>-27.042999999999999</v>
      </c>
      <c r="AV14" s="242">
        <f t="shared" si="10"/>
        <v>-7.8419999999999987</v>
      </c>
      <c r="AW14" s="242">
        <f t="shared" si="11"/>
        <v>5.1919999999999966</v>
      </c>
      <c r="AX14" s="242">
        <f t="shared" si="12"/>
        <v>8.652000000000001</v>
      </c>
      <c r="AY14" s="119"/>
      <c r="AZ14" s="119">
        <v>27.042999999999999</v>
      </c>
      <c r="BA14" s="119">
        <v>34.884999999999998</v>
      </c>
      <c r="BB14" s="119">
        <v>29.693000000000001</v>
      </c>
      <c r="BC14" s="119">
        <v>21.041</v>
      </c>
      <c r="BD14" s="119">
        <v>20.888999999999999</v>
      </c>
      <c r="BE14" s="119">
        <v>21.882999999999999</v>
      </c>
      <c r="BF14" s="119">
        <v>18.619</v>
      </c>
      <c r="BG14" s="362">
        <v>17.387795000000001</v>
      </c>
      <c r="BH14" s="362">
        <v>11.661383000000001</v>
      </c>
      <c r="BI14" s="362">
        <v>12.41901</v>
      </c>
      <c r="BJ14" s="362">
        <v>11.203955000000001</v>
      </c>
      <c r="BK14" s="362">
        <v>9.7423599999999997</v>
      </c>
      <c r="BL14" s="362">
        <v>9.1609999999999996</v>
      </c>
      <c r="BM14" s="362">
        <v>6.4160000000000004</v>
      </c>
      <c r="BN14" s="362">
        <v>3.4870000000000001</v>
      </c>
      <c r="BO14" s="362">
        <v>10.577</v>
      </c>
      <c r="BP14" s="152">
        <f t="shared" si="13"/>
        <v>-1</v>
      </c>
      <c r="BQ14" s="152">
        <f t="shared" si="14"/>
        <v>-0.32888599631196436</v>
      </c>
      <c r="BR14" s="152">
        <f t="shared" si="15"/>
        <v>0.22162591930033784</v>
      </c>
      <c r="BS14" s="152">
        <f t="shared" si="16"/>
        <v>0.79187937789386198</v>
      </c>
      <c r="BT14" s="152">
        <f t="shared" si="17"/>
        <v>-8.3958673191952174E-2</v>
      </c>
      <c r="BU14" s="242">
        <f t="shared" si="18"/>
        <v>-12.374000000000001</v>
      </c>
      <c r="BV14" s="242">
        <f t="shared" si="19"/>
        <v>-6.0639999999999983</v>
      </c>
      <c r="BW14" s="242">
        <f t="shared" si="20"/>
        <v>3.3449999999999989</v>
      </c>
      <c r="BX14" s="242">
        <f t="shared" si="21"/>
        <v>6.67</v>
      </c>
      <c r="BY14" s="119"/>
      <c r="BZ14" s="119">
        <v>12.374000000000001</v>
      </c>
      <c r="CA14" s="119">
        <v>18.437999999999999</v>
      </c>
      <c r="CB14" s="119">
        <v>15.093</v>
      </c>
      <c r="CC14" s="119">
        <v>8.423</v>
      </c>
      <c r="CD14" s="119">
        <v>9.1950000000000003</v>
      </c>
      <c r="CE14" s="119">
        <v>9.6170000000000009</v>
      </c>
      <c r="CF14" s="119">
        <v>7.8289999999999997</v>
      </c>
      <c r="CG14" s="362">
        <v>6.8151149999999996</v>
      </c>
      <c r="CH14" s="362">
        <v>2.199789</v>
      </c>
      <c r="CI14" s="362">
        <v>3.7273290000000001</v>
      </c>
      <c r="CJ14" s="362">
        <v>3.4968650000000001</v>
      </c>
      <c r="CK14" s="362">
        <v>2.871146</v>
      </c>
      <c r="CL14" s="362">
        <v>3.2530000000000001</v>
      </c>
      <c r="CM14" s="362">
        <v>1.167</v>
      </c>
      <c r="CN14" s="362">
        <v>-3.145</v>
      </c>
      <c r="CO14" s="362">
        <v>1.1859999999999999</v>
      </c>
      <c r="CP14" s="152">
        <f t="shared" si="22"/>
        <v>-1</v>
      </c>
      <c r="CQ14" s="152">
        <f t="shared" si="23"/>
        <v>-0.34408048933859253</v>
      </c>
      <c r="CR14" s="152">
        <f t="shared" si="24"/>
        <v>0.21614293659621789</v>
      </c>
      <c r="CS14" s="152">
        <f t="shared" si="25"/>
        <v>0.83329084884017335</v>
      </c>
      <c r="CT14" s="152">
        <f t="shared" si="26"/>
        <v>-8.8204532248692652E-2</v>
      </c>
      <c r="CU14" s="242">
        <f t="shared" si="27"/>
        <v>-11.474</v>
      </c>
      <c r="CV14" s="242">
        <f t="shared" si="28"/>
        <v>-6.0189999999999984</v>
      </c>
      <c r="CW14" s="242">
        <f t="shared" si="29"/>
        <v>3.1089999999999982</v>
      </c>
      <c r="CX14" s="242">
        <f t="shared" si="30"/>
        <v>6.5380000000000003</v>
      </c>
      <c r="CY14" s="119"/>
      <c r="CZ14" s="119">
        <v>11.474</v>
      </c>
      <c r="DA14" s="119">
        <v>17.492999999999999</v>
      </c>
      <c r="DB14" s="119">
        <v>14.384</v>
      </c>
      <c r="DC14" s="119">
        <v>7.8460000000000001</v>
      </c>
      <c r="DD14" s="119">
        <v>8.6050000000000004</v>
      </c>
      <c r="DE14" s="119">
        <v>9.0640000000000001</v>
      </c>
      <c r="DF14" s="119">
        <v>7.0540000000000003</v>
      </c>
      <c r="DG14" s="362">
        <v>6.2845219999999999</v>
      </c>
      <c r="DH14" s="362">
        <v>1.6515759999999999</v>
      </c>
      <c r="DI14" s="362">
        <v>3.2723710000000001</v>
      </c>
      <c r="DJ14" s="362">
        <v>2.8484829999999999</v>
      </c>
      <c r="DK14" s="362">
        <v>2.1536770000000001</v>
      </c>
      <c r="DL14" s="362">
        <v>2.37</v>
      </c>
      <c r="DM14" s="362">
        <v>0.152</v>
      </c>
      <c r="DN14" s="362">
        <v>-4.2729999999999997</v>
      </c>
      <c r="DO14" s="362">
        <v>-0.34100000000000003</v>
      </c>
      <c r="DP14" s="152">
        <f t="shared" si="31"/>
        <v>-1</v>
      </c>
      <c r="DQ14" s="152">
        <f t="shared" si="32"/>
        <v>0.25601880784453773</v>
      </c>
      <c r="DR14" s="152">
        <f t="shared" si="33"/>
        <v>0.22055137844611539</v>
      </c>
      <c r="DS14" s="152">
        <f t="shared" si="34"/>
        <v>0.29820342339793454</v>
      </c>
      <c r="DT14" s="152">
        <f t="shared" si="35"/>
        <v>5.2404347178800104E-2</v>
      </c>
      <c r="DU14" s="242">
        <f t="shared" si="36"/>
        <v>-42.206000000000003</v>
      </c>
      <c r="DV14" s="242">
        <f t="shared" si="37"/>
        <v>8.6030000000000015</v>
      </c>
      <c r="DW14" s="242">
        <f t="shared" si="38"/>
        <v>6.0720000000000027</v>
      </c>
      <c r="DX14" s="242">
        <f t="shared" si="39"/>
        <v>6.3239999999999981</v>
      </c>
      <c r="DY14" s="119"/>
      <c r="DZ14" s="119">
        <v>42.206000000000003</v>
      </c>
      <c r="EA14" s="119">
        <v>33.603000000000002</v>
      </c>
      <c r="EB14" s="119">
        <v>27.530999999999999</v>
      </c>
      <c r="EC14" s="119">
        <v>21.207000000000001</v>
      </c>
      <c r="ED14" s="119">
        <v>20.151</v>
      </c>
      <c r="EE14" s="119">
        <v>18.632000000000001</v>
      </c>
      <c r="EF14" s="119">
        <v>16.591000000000001</v>
      </c>
      <c r="EG14" s="362">
        <v>15.036832</v>
      </c>
      <c r="EH14" s="362">
        <v>11.138999999999999</v>
      </c>
      <c r="EI14" s="362">
        <v>11.240923</v>
      </c>
      <c r="EJ14" s="362">
        <v>10.256081</v>
      </c>
      <c r="EK14" s="362">
        <v>9.1228770000000008</v>
      </c>
      <c r="EL14" s="362">
        <v>8.5519999999999996</v>
      </c>
      <c r="EM14" s="362">
        <v>6.9480000000000004</v>
      </c>
      <c r="EN14" s="362">
        <v>6.8239999999999998</v>
      </c>
      <c r="EO14" s="362">
        <v>10.029999999999999</v>
      </c>
      <c r="EP14" s="153">
        <f t="shared" si="40"/>
        <v>-1</v>
      </c>
      <c r="EQ14" s="153">
        <f t="shared" si="41"/>
        <v>-8.2687463085953983E-2</v>
      </c>
      <c r="ER14" s="153">
        <f t="shared" si="42"/>
        <v>4.3217199719148653E-3</v>
      </c>
      <c r="ES14" s="153">
        <f t="shared" si="43"/>
        <v>0.42603621799851527</v>
      </c>
      <c r="ET14" s="153">
        <f t="shared" si="44"/>
        <v>2.8259518949143494E-2</v>
      </c>
      <c r="EU14" s="242">
        <f t="shared" si="45"/>
        <v>-76.102999999999994</v>
      </c>
      <c r="EV14" s="242">
        <f t="shared" si="46"/>
        <v>-6.8599999999999994</v>
      </c>
      <c r="EW14" s="242">
        <f t="shared" si="47"/>
        <v>0.35699999999999932</v>
      </c>
      <c r="EX14" s="242">
        <f t="shared" si="48"/>
        <v>24.678999999999995</v>
      </c>
      <c r="EY14" s="119"/>
      <c r="EZ14" s="119">
        <v>76.102999999999994</v>
      </c>
      <c r="FA14" s="119">
        <v>82.962999999999994</v>
      </c>
      <c r="FB14" s="119">
        <v>82.605999999999995</v>
      </c>
      <c r="FC14" s="119">
        <v>57.927</v>
      </c>
      <c r="FD14" s="119">
        <v>56.335000000000001</v>
      </c>
      <c r="FE14" s="119">
        <v>54.125999999999998</v>
      </c>
      <c r="FF14" s="119">
        <v>46.381999999999998</v>
      </c>
      <c r="FG14" s="362">
        <v>42.277773000000003</v>
      </c>
      <c r="FH14" s="362">
        <v>38.213531000000003</v>
      </c>
      <c r="FI14" s="362">
        <v>33.541120999999997</v>
      </c>
      <c r="FJ14" s="362">
        <v>31.168289999999999</v>
      </c>
      <c r="FK14" s="362">
        <v>31.395009999999999</v>
      </c>
      <c r="FL14" s="362">
        <v>32.674999999999997</v>
      </c>
      <c r="FM14" s="362">
        <v>31.29</v>
      </c>
      <c r="FN14" s="362">
        <v>31.291</v>
      </c>
      <c r="FO14" s="362">
        <v>36.469000000000001</v>
      </c>
      <c r="FP14" s="153">
        <f t="shared" si="49"/>
        <v>-1</v>
      </c>
      <c r="FQ14" s="153">
        <f t="shared" si="50"/>
        <v>-0.11764705882352941</v>
      </c>
      <c r="FR14" s="153">
        <f t="shared" si="51"/>
        <v>7.9365079365079361E-2</v>
      </c>
      <c r="FS14" s="153">
        <f t="shared" si="52"/>
        <v>0.18867924528301888</v>
      </c>
      <c r="FT14" s="153">
        <f t="shared" si="53"/>
        <v>0</v>
      </c>
      <c r="FU14" s="242">
        <f t="shared" si="54"/>
        <v>-60</v>
      </c>
      <c r="FV14" s="242">
        <f t="shared" si="55"/>
        <v>-8</v>
      </c>
      <c r="FW14" s="242">
        <f t="shared" si="56"/>
        <v>5</v>
      </c>
      <c r="FX14" s="242">
        <f t="shared" si="57"/>
        <v>10</v>
      </c>
      <c r="FY14" s="154"/>
      <c r="FZ14" s="154">
        <v>60</v>
      </c>
      <c r="GA14" s="154">
        <v>68</v>
      </c>
      <c r="GB14" s="154">
        <v>63</v>
      </c>
      <c r="GC14" s="154">
        <v>53</v>
      </c>
      <c r="GD14" s="154">
        <v>53</v>
      </c>
      <c r="GE14" s="154">
        <v>47</v>
      </c>
      <c r="GF14" s="154">
        <v>48</v>
      </c>
      <c r="GG14" s="359">
        <v>41</v>
      </c>
      <c r="GH14" s="359">
        <v>39</v>
      </c>
      <c r="GI14" s="359">
        <v>34</v>
      </c>
      <c r="GJ14" s="359">
        <v>31</v>
      </c>
      <c r="GK14" s="359">
        <v>31</v>
      </c>
      <c r="GL14" s="359">
        <v>28</v>
      </c>
      <c r="GM14" s="359">
        <v>25</v>
      </c>
      <c r="GN14" s="359">
        <v>28</v>
      </c>
      <c r="GO14" s="359">
        <v>51</v>
      </c>
      <c r="GP14" s="165"/>
      <c r="GQ14" s="5" t="s">
        <v>386</v>
      </c>
      <c r="GR14" s="5">
        <v>8520</v>
      </c>
      <c r="GS14" s="5" t="s">
        <v>102</v>
      </c>
      <c r="GT14" s="157" t="s">
        <v>94</v>
      </c>
      <c r="GU14" s="172" t="s">
        <v>73</v>
      </c>
      <c r="GV14" s="3"/>
      <c r="GW14" s="158">
        <f t="shared" si="58"/>
        <v>-1</v>
      </c>
      <c r="GX14" s="158">
        <f t="shared" si="59"/>
        <v>-0.47105246916890492</v>
      </c>
      <c r="GY14" s="158">
        <f t="shared" si="60"/>
        <v>-3.0451558153785682E-2</v>
      </c>
      <c r="GZ14" s="158">
        <f t="shared" si="61"/>
        <v>0.5556904864034613</v>
      </c>
      <c r="HA14" s="158">
        <f t="shared" si="62"/>
        <v>-0.14497404067413916</v>
      </c>
      <c r="HB14" s="263">
        <f t="shared" si="63"/>
        <v>-0.30270812172697176</v>
      </c>
      <c r="HC14" s="263">
        <f t="shared" si="64"/>
        <v>-0.26957571378191031</v>
      </c>
      <c r="HD14" s="263">
        <f t="shared" si="65"/>
        <v>-1.797427930912443E-2</v>
      </c>
      <c r="HE14" s="263">
        <f t="shared" si="66"/>
        <v>0.21083938083667281</v>
      </c>
      <c r="HF14" s="153">
        <f t="shared" si="67"/>
        <v>0</v>
      </c>
      <c r="HG14" s="153">
        <f t="shared" si="68"/>
        <v>0.30270812172697176</v>
      </c>
      <c r="HH14" s="153">
        <f t="shared" si="69"/>
        <v>0.57228383550888207</v>
      </c>
      <c r="HI14" s="153">
        <f t="shared" si="70"/>
        <v>0.5902581148180065</v>
      </c>
      <c r="HJ14" s="153">
        <f t="shared" si="71"/>
        <v>0.37941873398133369</v>
      </c>
      <c r="HK14" s="153">
        <f t="shared" si="72"/>
        <v>0.44375112807157774</v>
      </c>
      <c r="HL14" s="153">
        <f t="shared" si="73"/>
        <v>0.51466371405047839</v>
      </c>
      <c r="HM14" s="153">
        <f t="shared" si="74"/>
        <v>0.4460628221371607</v>
      </c>
      <c r="HN14" s="153">
        <f t="shared" si="75"/>
        <v>0.4801774400141321</v>
      </c>
      <c r="HO14" s="153">
        <f t="shared" si="76"/>
        <v>0.14759443095492331</v>
      </c>
      <c r="HP14" s="153">
        <f t="shared" si="77"/>
        <v>0.304449029269381</v>
      </c>
      <c r="HQ14" s="153">
        <f t="shared" si="78"/>
        <v>0.29397690009958222</v>
      </c>
      <c r="HR14" s="153">
        <f t="shared" si="79"/>
        <v>0.24369923479524069</v>
      </c>
      <c r="HS14" s="153">
        <f t="shared" si="80"/>
        <v>0.30580645161290326</v>
      </c>
      <c r="HT14" s="153">
        <f t="shared" si="81"/>
        <v>2.2073772872494915E-2</v>
      </c>
      <c r="HU14" s="153">
        <f t="shared" si="82"/>
        <v>-0.50706063842411297</v>
      </c>
      <c r="HV14" s="150">
        <f t="shared" si="83"/>
        <v>-1</v>
      </c>
      <c r="HW14" s="150">
        <f t="shared" si="84"/>
        <v>-0.30144924448578331</v>
      </c>
      <c r="HX14" s="150">
        <f t="shared" si="85"/>
        <v>3.6901565613335692E-2</v>
      </c>
      <c r="HY14" s="150">
        <f t="shared" si="86"/>
        <v>0.45690849463761884</v>
      </c>
      <c r="HZ14" s="150">
        <f t="shared" si="87"/>
        <v>-0.1144313857577868</v>
      </c>
      <c r="IA14" s="263">
        <f t="shared" si="88"/>
        <v>-0.15558321702940922</v>
      </c>
      <c r="IB14" s="263">
        <f t="shared" si="89"/>
        <v>-6.7139635678525239E-2</v>
      </c>
      <c r="IC14" s="263">
        <f t="shared" si="90"/>
        <v>7.926328048245973E-3</v>
      </c>
      <c r="ID14" s="263">
        <f t="shared" si="91"/>
        <v>6.7363432293022413E-2</v>
      </c>
      <c r="IE14" s="153">
        <f t="shared" si="92"/>
        <v>0</v>
      </c>
      <c r="IF14" s="153">
        <f t="shared" si="93"/>
        <v>0.15558321702940922</v>
      </c>
      <c r="IG14" s="153">
        <f t="shared" si="94"/>
        <v>0.22272285270793446</v>
      </c>
      <c r="IH14" s="153">
        <f t="shared" si="95"/>
        <v>0.21479652465968849</v>
      </c>
      <c r="II14" s="153">
        <f t="shared" si="96"/>
        <v>0.14743309236666607</v>
      </c>
      <c r="IJ14" s="153">
        <f t="shared" si="97"/>
        <v>0.16648409846008999</v>
      </c>
      <c r="IK14" s="153">
        <f t="shared" si="98"/>
        <v>0.19136785131531822</v>
      </c>
      <c r="IL14" s="153">
        <f t="shared" si="99"/>
        <v>0.17660771588034632</v>
      </c>
      <c r="IM14" s="153">
        <f t="shared" si="100"/>
        <v>0.16933792003170922</v>
      </c>
      <c r="IN14" s="153">
        <f t="shared" si="101"/>
        <v>6.131418489772622E-2</v>
      </c>
      <c r="IO14" s="153">
        <f t="shared" si="102"/>
        <v>0.11520206852137785</v>
      </c>
      <c r="IP14" s="153">
        <f t="shared" si="103"/>
        <v>0.11178646267060721</v>
      </c>
      <c r="IQ14" s="153">
        <f t="shared" si="104"/>
        <v>8.9625270856052625E-2</v>
      </c>
      <c r="IR14" s="153">
        <f t="shared" si="105"/>
        <v>0.10171187368091926</v>
      </c>
      <c r="IS14" s="153">
        <f t="shared" si="106"/>
        <v>3.7295664818395358E-2</v>
      </c>
      <c r="IT14" s="153">
        <f t="shared" si="107"/>
        <v>-9.2827626918536008E-2</v>
      </c>
      <c r="IU14" s="150" t="e">
        <f t="shared" si="108"/>
        <v>#VALUE!</v>
      </c>
      <c r="IV14" s="150">
        <f t="shared" si="109"/>
        <v>0.36923759057075789</v>
      </c>
      <c r="IW14" s="150">
        <f t="shared" si="110"/>
        <v>0.2152991956404639</v>
      </c>
      <c r="IX14" s="150">
        <f t="shared" si="111"/>
        <v>-8.9642039232354045E-2</v>
      </c>
      <c r="IY14" s="150">
        <f t="shared" si="112"/>
        <v>2.3481259141984057E-2</v>
      </c>
      <c r="IZ14" s="263" t="e">
        <f t="shared" si="113"/>
        <v>#VALUE!</v>
      </c>
      <c r="JA14" s="263">
        <f t="shared" si="114"/>
        <v>0.14955450931076719</v>
      </c>
      <c r="JB14" s="263">
        <f t="shared" si="115"/>
        <v>7.1755104413451953E-2</v>
      </c>
      <c r="JC14" s="263">
        <f t="shared" si="116"/>
        <v>-3.2817834964706138E-2</v>
      </c>
      <c r="JD14" s="153" t="str">
        <f t="shared" si="117"/>
        <v>i.a.</v>
      </c>
      <c r="JE14" s="153">
        <f t="shared" si="118"/>
        <v>0.55459048920541909</v>
      </c>
      <c r="JF14" s="153">
        <f t="shared" si="119"/>
        <v>0.4050359798946519</v>
      </c>
      <c r="JG14" s="153">
        <f t="shared" si="120"/>
        <v>0.33328087548119995</v>
      </c>
      <c r="JH14" s="153">
        <f t="shared" si="121"/>
        <v>0.36609871044590608</v>
      </c>
      <c r="JI14" s="153">
        <f t="shared" si="122"/>
        <v>0.35769947634685362</v>
      </c>
      <c r="JJ14" s="153">
        <f t="shared" si="123"/>
        <v>0.34423382477921888</v>
      </c>
      <c r="JK14" s="153">
        <f t="shared" si="124"/>
        <v>0.35770341942995132</v>
      </c>
      <c r="JL14" s="153">
        <f t="shared" si="125"/>
        <v>0.35566755136321865</v>
      </c>
      <c r="JM14" s="153">
        <f t="shared" si="126"/>
        <v>0.29149360732982249</v>
      </c>
      <c r="JN14" s="153">
        <f t="shared" si="127"/>
        <v>0.33513856021687533</v>
      </c>
      <c r="JO14" s="153">
        <f t="shared" si="128"/>
        <v>0.32905497863373323</v>
      </c>
      <c r="JP14" s="153">
        <f t="shared" si="129"/>
        <v>0.29058366281775355</v>
      </c>
      <c r="JQ14" s="153">
        <f t="shared" si="130"/>
        <v>0.26172915072685543</v>
      </c>
      <c r="JR14" s="153">
        <f t="shared" si="131"/>
        <v>0.22205177372962609</v>
      </c>
      <c r="JS14" s="153">
        <f t="shared" si="132"/>
        <v>0.21808187657792974</v>
      </c>
      <c r="JT14" s="153">
        <f t="shared" si="133"/>
        <v>0.27502810606268335</v>
      </c>
      <c r="JU14" s="150" t="e">
        <f t="shared" si="134"/>
        <v>#VALUE!</v>
      </c>
      <c r="JV14" s="150" t="e">
        <f t="shared" si="135"/>
        <v>#VALUE!</v>
      </c>
      <c r="JW14" s="150" t="e">
        <f t="shared" si="136"/>
        <v>#VALUE!</v>
      </c>
      <c r="JX14" s="150" t="e">
        <f t="shared" si="137"/>
        <v>#VALUE!</v>
      </c>
      <c r="JY14" s="150" t="e">
        <f t="shared" si="138"/>
        <v>#VALUE!</v>
      </c>
      <c r="JZ14" s="263" t="e">
        <f t="shared" si="139"/>
        <v>#VALUE!</v>
      </c>
      <c r="KA14" s="263" t="e">
        <f t="shared" si="140"/>
        <v>#VALUE!</v>
      </c>
      <c r="KB14" s="263" t="e">
        <f t="shared" si="141"/>
        <v>#VALUE!</v>
      </c>
      <c r="KC14" s="263" t="e">
        <f t="shared" si="142"/>
        <v>#VALUE!</v>
      </c>
      <c r="KD14" s="153" t="str">
        <f t="shared" si="143"/>
        <v>i.a.</v>
      </c>
      <c r="KE14" s="153" t="str">
        <f t="shared" si="144"/>
        <v>i.a.</v>
      </c>
      <c r="KF14" s="153" t="str">
        <f t="shared" si="145"/>
        <v>i.a.</v>
      </c>
      <c r="KG14" s="153" t="str">
        <f t="shared" si="146"/>
        <v>i.a.</v>
      </c>
      <c r="KH14" s="153" t="str">
        <f t="shared" si="147"/>
        <v>i.a.</v>
      </c>
      <c r="KI14" s="153" t="str">
        <f t="shared" si="148"/>
        <v>i.a.</v>
      </c>
      <c r="KJ14" s="153" t="str">
        <f t="shared" si="149"/>
        <v>i.a.</v>
      </c>
      <c r="KK14" s="153" t="str">
        <f t="shared" si="150"/>
        <v>i.a.</v>
      </c>
      <c r="KL14" s="153" t="str">
        <f t="shared" si="151"/>
        <v>i.a.</v>
      </c>
      <c r="KM14" s="153" t="str">
        <f t="shared" si="152"/>
        <v>i.a.</v>
      </c>
      <c r="KN14" s="153" t="str">
        <f t="shared" si="153"/>
        <v>i.a.</v>
      </c>
      <c r="KO14" s="153" t="str">
        <f t="shared" si="154"/>
        <v>i.a.</v>
      </c>
      <c r="KP14" s="153" t="str">
        <f t="shared" si="155"/>
        <v>i.a.</v>
      </c>
      <c r="KQ14" s="153">
        <f t="shared" si="156"/>
        <v>8.6809169268540015E-2</v>
      </c>
      <c r="KR14" s="153">
        <f t="shared" si="157"/>
        <v>4.1049632417601747E-2</v>
      </c>
      <c r="KS14" s="153">
        <f t="shared" si="158"/>
        <v>-0.12788711776187378</v>
      </c>
      <c r="KT14" s="153">
        <f t="shared" si="159"/>
        <v>2.5103716874100415E-2</v>
      </c>
      <c r="KU14" s="150" t="e">
        <f t="shared" si="160"/>
        <v>#VALUE!</v>
      </c>
      <c r="KV14" s="150" t="e">
        <f t="shared" si="161"/>
        <v>#DIV/0!</v>
      </c>
      <c r="KW14" s="150" t="e">
        <f t="shared" si="162"/>
        <v>#DIV/0!</v>
      </c>
      <c r="KX14" s="150" t="e">
        <f t="shared" si="163"/>
        <v>#DIV/0!</v>
      </c>
      <c r="KY14" s="150" t="e">
        <f t="shared" si="164"/>
        <v>#DIV/0!</v>
      </c>
      <c r="KZ14" s="243" t="e">
        <f t="shared" si="165"/>
        <v>#VALUE!</v>
      </c>
      <c r="LA14" s="243">
        <f t="shared" si="166"/>
        <v>0</v>
      </c>
      <c r="LB14" s="243">
        <f t="shared" si="167"/>
        <v>0</v>
      </c>
      <c r="LC14" s="243">
        <f t="shared" si="168"/>
        <v>0</v>
      </c>
      <c r="LD14" s="254" t="str">
        <f>IFERROR(Tabel1[[#This Row],[2024 - Omsætning]]/Tabel1[[#This Row],[2024 - Ansatte]],"i.a.")</f>
        <v>i.a.</v>
      </c>
      <c r="LE14" s="254">
        <f>IFERROR(Tabel1[[#This Row],[2023 - Omsætning]]/Tabel1[[#This Row],[2023 - Ansatte]],"i.a.")</f>
        <v>0</v>
      </c>
      <c r="LF14" s="254">
        <f>IFERROR(Tabel1[[#This Row],[2022 - Omsætning]]/Tabel1[[#This Row],[2022 - Ansatte]],"i.a.")</f>
        <v>0</v>
      </c>
      <c r="LG14" s="254">
        <f>IFERROR(Tabel1[[#This Row],[2021 - Omsætning]]/Tabel1[[#This Row],[2021 - Ansatte]],"i.a.")</f>
        <v>0</v>
      </c>
      <c r="LH14" s="254">
        <f>IFERROR(AC14/Tabel1[[#This Row],[2020 - Ansatte]],"i.a.")</f>
        <v>0</v>
      </c>
      <c r="LI14" s="254">
        <f>IFERROR(Tabel1[[#This Row],[2019 - Omsætning]]/Tabel1[[#This Row],[2019 - Ansatte]],"i.a.")</f>
        <v>0</v>
      </c>
      <c r="LJ14" s="254">
        <f>IFERROR(Tabel1[[#This Row],[2018 - Omsætning]]/Tabel1[[#This Row],[2018 - Ansatte]],"i.a.")</f>
        <v>0</v>
      </c>
      <c r="LK14" s="254">
        <f>IFERROR(Tabel1[[#This Row],[2017 - Omsætning]]/Tabel1[[#This Row],[2017 - Ansatte]],"i.a.")</f>
        <v>0</v>
      </c>
      <c r="LL14" s="254">
        <f>IFERROR(Tabel1[[#This Row],[2016 - Omsætning]]/Tabel1[[#This Row],[2016 - Ansatte]],"i.a.")</f>
        <v>0</v>
      </c>
      <c r="LM14" s="254">
        <f>IFERROR(Tabel1[[#This Row],[2015 - Omsætning]]/Tabel1[[#This Row],[2015 - Ansatte]],"i.a.")</f>
        <v>0</v>
      </c>
      <c r="LN14" s="254">
        <f>IFERROR(Tabel1[[#This Row],[2014 - Omsætning]]/Tabel1[[#This Row],[2014 - Ansatte]],"i.a.")</f>
        <v>0</v>
      </c>
      <c r="LO14" s="254">
        <f>IFERROR(Tabel1[[#This Row],[2013 - Omsætning]]/Tabel1[[#This Row],[2013 - Ansatte]],"i.a.")</f>
        <v>0</v>
      </c>
      <c r="LP14" s="254">
        <f>IFERROR(Tabel1[[#This Row],[2012 - Omsætning]]/Tabel1[[#This Row],[2012 - Ansatte]],"i.a.")</f>
        <v>0</v>
      </c>
      <c r="LQ14" s="254">
        <f>IFERROR(Tabel1[[#This Row],[2011 - Omsætning]]/Tabel1[[#This Row],[2011 - Ansatte]],"i.a.")</f>
        <v>1.3383214285714284</v>
      </c>
      <c r="LR14" s="254">
        <f>IFERROR(Tabel1[[#This Row],[2010 - Omsætning]]/Tabel1[[#This Row],[2010 - Ansatte]],"i.a.")</f>
        <v>1.1371599999999999</v>
      </c>
      <c r="LS14" s="254">
        <f>IFERROR(Tabel1[[#This Row],[2009 - Omsætning]]/Tabel1[[#This Row],[2009 - Ansatte]],"i.a.")</f>
        <v>0.87828571428571423</v>
      </c>
      <c r="LT14" s="254">
        <f>IFERROR(Tabel1[[#This Row],[2008 - Omsætning]]/Tabel1[[#This Row],[2008 - Ansatte]],"i.a.")</f>
        <v>0.9263529411764706</v>
      </c>
      <c r="LU14" s="158" t="e">
        <f t="shared" si="169"/>
        <v>#VALUE!</v>
      </c>
      <c r="LV14" s="158">
        <f t="shared" si="170"/>
        <v>-0.25662455458373817</v>
      </c>
      <c r="LW14" s="158">
        <f t="shared" si="171"/>
        <v>0.12672066184649591</v>
      </c>
      <c r="LX14" s="158">
        <f t="shared" si="172"/>
        <v>0.54229230140522533</v>
      </c>
      <c r="LY14" s="158">
        <f t="shared" si="173"/>
        <v>-8.8204532248692624E-2</v>
      </c>
      <c r="LZ14" s="243" t="e">
        <f t="shared" si="174"/>
        <v>#VALUE!</v>
      </c>
      <c r="MA14" s="243">
        <f t="shared" si="175"/>
        <v>-6.601666666666664E-2</v>
      </c>
      <c r="MB14" s="243">
        <f t="shared" si="176"/>
        <v>2.8932539682539643E-2</v>
      </c>
      <c r="MC14" s="243">
        <f t="shared" si="177"/>
        <v>8.0279724468403729E-2</v>
      </c>
      <c r="MD14" s="244" t="str">
        <f t="shared" si="178"/>
        <v>i.a.</v>
      </c>
      <c r="ME14" s="244">
        <f t="shared" si="179"/>
        <v>0.19123333333333334</v>
      </c>
      <c r="MF14" s="244">
        <f t="shared" si="180"/>
        <v>0.25724999999999998</v>
      </c>
      <c r="MG14" s="244">
        <f t="shared" si="181"/>
        <v>0.22831746031746034</v>
      </c>
      <c r="MH14" s="244">
        <f t="shared" si="182"/>
        <v>0.14803773584905661</v>
      </c>
      <c r="MI14" s="244">
        <f t="shared" si="183"/>
        <v>0.16235849056603774</v>
      </c>
      <c r="MJ14" s="244">
        <f t="shared" si="184"/>
        <v>0.19285106382978723</v>
      </c>
      <c r="MK14" s="244">
        <f t="shared" si="185"/>
        <v>0.14695833333333333</v>
      </c>
      <c r="ML14" s="244">
        <f t="shared" si="186"/>
        <v>0.15328102439024391</v>
      </c>
      <c r="MM14" s="244">
        <f t="shared" si="187"/>
        <v>4.2348102564102562E-2</v>
      </c>
      <c r="MN14" s="244">
        <f t="shared" si="188"/>
        <v>9.6246205882352942E-2</v>
      </c>
      <c r="MO14" s="244">
        <f t="shared" si="189"/>
        <v>9.188654838709677E-2</v>
      </c>
      <c r="MP14" s="244">
        <f t="shared" si="190"/>
        <v>6.9473451612903234E-2</v>
      </c>
      <c r="MQ14" s="244">
        <f t="shared" si="191"/>
        <v>8.4642857142857145E-2</v>
      </c>
      <c r="MR14" s="244">
        <f t="shared" si="192"/>
        <v>6.0799999999999995E-3</v>
      </c>
      <c r="MS14" s="244">
        <f t="shared" si="193"/>
        <v>-0.15260714285714286</v>
      </c>
      <c r="MT14" s="244">
        <f t="shared" si="194"/>
        <v>-6.686274509803922E-3</v>
      </c>
    </row>
    <row r="15" spans="1:358" s="101" customFormat="1" ht="18" customHeight="1" x14ac:dyDescent="0.25">
      <c r="A15" s="101" t="s">
        <v>103</v>
      </c>
      <c r="B15" s="273">
        <v>37851515</v>
      </c>
      <c r="C15" s="5" t="s">
        <v>104</v>
      </c>
      <c r="D15" s="5"/>
      <c r="E15" s="5">
        <v>245100</v>
      </c>
      <c r="F15" s="203">
        <v>45462</v>
      </c>
      <c r="G15" s="148"/>
      <c r="H15" s="148" t="s">
        <v>74</v>
      </c>
      <c r="I15" s="148" t="s">
        <v>74</v>
      </c>
      <c r="J15" s="148" t="s">
        <v>74</v>
      </c>
      <c r="K15" s="148" t="s">
        <v>74</v>
      </c>
      <c r="L15" s="148" t="s">
        <v>74</v>
      </c>
      <c r="M15" s="148" t="s">
        <v>74</v>
      </c>
      <c r="N15" s="148" t="s">
        <v>74</v>
      </c>
      <c r="O15" s="148" t="s">
        <v>74</v>
      </c>
      <c r="P15" s="150">
        <f>Y15/Tabel1[[#This Row],[2023 - Omsætning]]-1</f>
        <v>-1</v>
      </c>
      <c r="Q15" s="150">
        <f>Z15/Tabel1[[#This Row],[2022 - Omsætning]]-1</f>
        <v>-0.13766596785464713</v>
      </c>
      <c r="R15" s="150">
        <f>AA15/Tabel1[[#This Row],[2021 - Omsætning]]-1</f>
        <v>0.59344942116075017</v>
      </c>
      <c r="S15" s="150">
        <f>AB15/Tabel1[[#This Row],[2020 - Omsætning]]-1</f>
        <v>9.0815802975884985E-2</v>
      </c>
      <c r="T15" s="150">
        <f>AC15/Tabel1[[#This Row],[2019 - Omsætning]]-1</f>
        <v>-0.10568702182849976</v>
      </c>
      <c r="U15" s="242">
        <f t="shared" si="0"/>
        <v>-143.14400000000001</v>
      </c>
      <c r="V15" s="242">
        <f t="shared" si="1"/>
        <v>-22.852000000000004</v>
      </c>
      <c r="W15" s="242">
        <f t="shared" si="2"/>
        <v>61.822000000000003</v>
      </c>
      <c r="X15" s="242">
        <f t="shared" si="3"/>
        <v>8.6730000000000018</v>
      </c>
      <c r="Y15" s="151"/>
      <c r="Z15" s="151">
        <v>143.14400000000001</v>
      </c>
      <c r="AA15" s="151">
        <v>165.99600000000001</v>
      </c>
      <c r="AB15" s="151">
        <v>104.17400000000001</v>
      </c>
      <c r="AC15" s="361">
        <v>95.501000000000005</v>
      </c>
      <c r="AD15" s="151">
        <v>106.78700000000001</v>
      </c>
      <c r="AE15" s="151">
        <v>124.667</v>
      </c>
      <c r="AF15" s="151">
        <v>107.77800000000001</v>
      </c>
      <c r="AG15" s="361">
        <v>89.891000000000005</v>
      </c>
      <c r="AH15" s="361">
        <v>88.284999999999997</v>
      </c>
      <c r="AI15" s="361">
        <v>88.978999999999999</v>
      </c>
      <c r="AJ15" s="361">
        <v>93.584999999999994</v>
      </c>
      <c r="AK15" s="361">
        <v>73.908000000000001</v>
      </c>
      <c r="AL15" s="361">
        <v>78.885000000000005</v>
      </c>
      <c r="AM15" s="361">
        <v>59.936999999999998</v>
      </c>
      <c r="AN15" s="361">
        <v>63.634999999999998</v>
      </c>
      <c r="AO15" s="361">
        <v>83.763000000000005</v>
      </c>
      <c r="AP15" s="150">
        <f t="shared" si="4"/>
        <v>-1</v>
      </c>
      <c r="AQ15" s="150">
        <f t="shared" si="5"/>
        <v>-0.55582102519548215</v>
      </c>
      <c r="AR15" s="150">
        <f t="shared" si="6"/>
        <v>-0.22695472099401137</v>
      </c>
      <c r="AS15" s="150">
        <f t="shared" si="7"/>
        <v>0.48347725008302889</v>
      </c>
      <c r="AT15" s="150">
        <f t="shared" si="8"/>
        <v>6.0958421423537718E-2</v>
      </c>
      <c r="AU15" s="242">
        <f t="shared" si="9"/>
        <v>-6.1349999999999998</v>
      </c>
      <c r="AV15" s="242">
        <f t="shared" si="10"/>
        <v>-7.6769999999999996</v>
      </c>
      <c r="AW15" s="242">
        <f t="shared" si="11"/>
        <v>-4.0550000000000015</v>
      </c>
      <c r="AX15" s="242">
        <f t="shared" si="12"/>
        <v>5.8230000000000004</v>
      </c>
      <c r="AY15" s="119"/>
      <c r="AZ15" s="119">
        <v>6.1349999999999998</v>
      </c>
      <c r="BA15" s="119">
        <v>13.811999999999999</v>
      </c>
      <c r="BB15" s="119">
        <v>17.867000000000001</v>
      </c>
      <c r="BC15" s="119">
        <v>12.044</v>
      </c>
      <c r="BD15" s="119">
        <v>11.352</v>
      </c>
      <c r="BE15" s="119">
        <v>20.885999999999999</v>
      </c>
      <c r="BF15" s="119">
        <v>18.617999999999999</v>
      </c>
      <c r="BG15" s="362">
        <v>9.2560000000000002</v>
      </c>
      <c r="BH15" s="362">
        <v>10.85</v>
      </c>
      <c r="BI15" s="362">
        <v>9.3219999999999992</v>
      </c>
      <c r="BJ15" s="362">
        <v>13.679</v>
      </c>
      <c r="BK15" s="362">
        <v>0.69399999999999995</v>
      </c>
      <c r="BL15" s="362">
        <v>-0.57599999999999996</v>
      </c>
      <c r="BM15" s="362">
        <v>-2.637</v>
      </c>
      <c r="BN15" s="362">
        <v>1.208</v>
      </c>
      <c r="BO15" s="362">
        <v>1.2230000000000001</v>
      </c>
      <c r="BP15" s="152">
        <f t="shared" si="13"/>
        <v>1</v>
      </c>
      <c r="BQ15" s="152">
        <f t="shared" si="14"/>
        <v>-2.9304310712761414</v>
      </c>
      <c r="BR15" s="152">
        <f t="shared" si="15"/>
        <v>-0.59666035462213807</v>
      </c>
      <c r="BS15" s="152">
        <f t="shared" si="16"/>
        <v>3.9480408858603067</v>
      </c>
      <c r="BT15" s="152">
        <f t="shared" si="17"/>
        <v>1.9670510708401976</v>
      </c>
      <c r="BU15" s="242">
        <f t="shared" si="18"/>
        <v>4.5229999999999997</v>
      </c>
      <c r="BV15" s="242">
        <f t="shared" si="19"/>
        <v>-6.8659999999999997</v>
      </c>
      <c r="BW15" s="242">
        <f t="shared" si="20"/>
        <v>-3.4660000000000002</v>
      </c>
      <c r="BX15" s="242">
        <f t="shared" si="21"/>
        <v>4.6349999999999998</v>
      </c>
      <c r="BY15" s="119"/>
      <c r="BZ15" s="119">
        <v>-4.5229999999999997</v>
      </c>
      <c r="CA15" s="119">
        <v>2.343</v>
      </c>
      <c r="CB15" s="119">
        <v>5.8090000000000002</v>
      </c>
      <c r="CC15" s="119">
        <v>1.1739999999999999</v>
      </c>
      <c r="CD15" s="119">
        <v>-1.214</v>
      </c>
      <c r="CE15" s="119">
        <v>7.8090000000000002</v>
      </c>
      <c r="CF15" s="119">
        <v>6.3940000000000001</v>
      </c>
      <c r="CG15" s="362">
        <v>-0.97899999999999998</v>
      </c>
      <c r="CH15" s="362">
        <v>0.90300000000000002</v>
      </c>
      <c r="CI15" s="362">
        <v>-2.173</v>
      </c>
      <c r="CJ15" s="362">
        <v>4.1340000000000003</v>
      </c>
      <c r="CK15" s="362">
        <v>-8.9149999999999991</v>
      </c>
      <c r="CL15" s="362">
        <v>-7.5620000000000003</v>
      </c>
      <c r="CM15" s="362">
        <v>-7.93</v>
      </c>
      <c r="CN15" s="362">
        <v>-5.87</v>
      </c>
      <c r="CO15" s="362">
        <v>-8.218</v>
      </c>
      <c r="CP15" s="152">
        <f t="shared" si="22"/>
        <v>1</v>
      </c>
      <c r="CQ15" s="152">
        <f t="shared" si="23"/>
        <v>-3.750251762336354</v>
      </c>
      <c r="CR15" s="152">
        <f t="shared" si="24"/>
        <v>-0.64868211569078371</v>
      </c>
      <c r="CS15" s="152">
        <f t="shared" si="25"/>
        <v>3.7029950083194674</v>
      </c>
      <c r="CT15" s="152">
        <f t="shared" si="26"/>
        <v>2.2252803261977574</v>
      </c>
      <c r="CU15" s="242">
        <f t="shared" si="27"/>
        <v>5.4619999999999997</v>
      </c>
      <c r="CV15" s="242">
        <f t="shared" si="28"/>
        <v>-7.4479999999999995</v>
      </c>
      <c r="CW15" s="242">
        <f t="shared" si="29"/>
        <v>-3.6669999999999998</v>
      </c>
      <c r="CX15" s="242">
        <f t="shared" si="30"/>
        <v>4.4509999999999996</v>
      </c>
      <c r="CY15" s="119"/>
      <c r="CZ15" s="119">
        <v>-5.4619999999999997</v>
      </c>
      <c r="DA15" s="119">
        <v>1.986</v>
      </c>
      <c r="DB15" s="119">
        <v>5.6529999999999996</v>
      </c>
      <c r="DC15" s="119">
        <v>1.202</v>
      </c>
      <c r="DD15" s="119">
        <v>-0.98099999999999998</v>
      </c>
      <c r="DE15" s="119">
        <v>7.8879999999999999</v>
      </c>
      <c r="DF15" s="119">
        <v>6.2809999999999997</v>
      </c>
      <c r="DG15" s="362">
        <v>-1.1659999999999999</v>
      </c>
      <c r="DH15" s="362">
        <v>0.14399999999999999</v>
      </c>
      <c r="DI15" s="362">
        <v>-2.375</v>
      </c>
      <c r="DJ15" s="362">
        <v>4.0439999999999996</v>
      </c>
      <c r="DK15" s="362">
        <v>-9.0570000000000004</v>
      </c>
      <c r="DL15" s="362">
        <v>-7.3639999999999999</v>
      </c>
      <c r="DM15" s="362">
        <v>-7.6970000000000001</v>
      </c>
      <c r="DN15" s="362">
        <v>-5.867</v>
      </c>
      <c r="DO15" s="362">
        <v>-7.4889999999999999</v>
      </c>
      <c r="DP15" s="152">
        <f t="shared" si="31"/>
        <v>-1</v>
      </c>
      <c r="DQ15" s="152">
        <f t="shared" si="32"/>
        <v>-8.846797823357061E-2</v>
      </c>
      <c r="DR15" s="152">
        <f t="shared" si="33"/>
        <v>3.4333463220331609E-2</v>
      </c>
      <c r="DS15" s="152">
        <f t="shared" si="34"/>
        <v>0.10601925010774325</v>
      </c>
      <c r="DT15" s="152">
        <f t="shared" si="35"/>
        <v>1.7343011643201543E-2</v>
      </c>
      <c r="DU15" s="242">
        <f t="shared" si="36"/>
        <v>-43.552999999999997</v>
      </c>
      <c r="DV15" s="242">
        <f t="shared" si="37"/>
        <v>-4.2270000000000039</v>
      </c>
      <c r="DW15" s="242">
        <f t="shared" si="38"/>
        <v>1.5859999999999985</v>
      </c>
      <c r="DX15" s="242">
        <f t="shared" si="39"/>
        <v>4.4280000000000044</v>
      </c>
      <c r="DY15" s="119"/>
      <c r="DZ15" s="119">
        <v>43.552999999999997</v>
      </c>
      <c r="EA15" s="119">
        <v>47.78</v>
      </c>
      <c r="EB15" s="119">
        <v>46.194000000000003</v>
      </c>
      <c r="EC15" s="119">
        <v>41.765999999999998</v>
      </c>
      <c r="ED15" s="119">
        <v>41.054000000000002</v>
      </c>
      <c r="EE15" s="119">
        <v>41.804000000000002</v>
      </c>
      <c r="EF15" s="119">
        <v>37.661999999999999</v>
      </c>
      <c r="EG15" s="362">
        <v>32.774000000000001</v>
      </c>
      <c r="EH15" s="362">
        <v>33.686</v>
      </c>
      <c r="EI15" s="362">
        <v>34.552</v>
      </c>
      <c r="EJ15" s="362">
        <v>36.32</v>
      </c>
      <c r="EK15" s="362">
        <v>35.216000000000001</v>
      </c>
      <c r="EL15" s="362">
        <v>42.029000000000003</v>
      </c>
      <c r="EM15" s="362">
        <v>47.566000000000003</v>
      </c>
      <c r="EN15" s="362">
        <v>53.362000000000002</v>
      </c>
      <c r="EO15" s="362">
        <v>57.762</v>
      </c>
      <c r="EP15" s="153">
        <f t="shared" si="40"/>
        <v>-1</v>
      </c>
      <c r="EQ15" s="153">
        <f t="shared" si="41"/>
        <v>-3.5111842266801062E-3</v>
      </c>
      <c r="ER15" s="153">
        <f t="shared" si="42"/>
        <v>0.15879474193364815</v>
      </c>
      <c r="ES15" s="153">
        <f t="shared" si="43"/>
        <v>0.69891398923657</v>
      </c>
      <c r="ET15" s="153">
        <f t="shared" si="44"/>
        <v>-4.8143433382923512E-2</v>
      </c>
      <c r="EU15" s="242">
        <f t="shared" si="45"/>
        <v>-121.752</v>
      </c>
      <c r="EV15" s="242">
        <f t="shared" si="46"/>
        <v>-0.42900000000000205</v>
      </c>
      <c r="EW15" s="242">
        <f t="shared" si="47"/>
        <v>16.742999999999995</v>
      </c>
      <c r="EX15" s="242">
        <f t="shared" si="48"/>
        <v>43.376000000000005</v>
      </c>
      <c r="EY15" s="119"/>
      <c r="EZ15" s="119">
        <v>121.752</v>
      </c>
      <c r="FA15" s="119">
        <v>122.181</v>
      </c>
      <c r="FB15" s="119">
        <v>105.438</v>
      </c>
      <c r="FC15" s="119">
        <v>62.061999999999998</v>
      </c>
      <c r="FD15" s="119">
        <v>65.200999999999993</v>
      </c>
      <c r="FE15" s="119">
        <v>70.144000000000005</v>
      </c>
      <c r="FF15" s="119">
        <v>70.498000000000005</v>
      </c>
      <c r="FG15" s="362">
        <v>65.378</v>
      </c>
      <c r="FH15" s="362">
        <v>86.042000000000002</v>
      </c>
      <c r="FI15" s="362">
        <v>81.165000000000006</v>
      </c>
      <c r="FJ15" s="362">
        <v>71.650000000000006</v>
      </c>
      <c r="FK15" s="362">
        <v>60.006999999999998</v>
      </c>
      <c r="FL15" s="362">
        <v>62.542000000000002</v>
      </c>
      <c r="FM15" s="362">
        <v>58.015000000000001</v>
      </c>
      <c r="FN15" s="362">
        <v>64.034000000000006</v>
      </c>
      <c r="FO15" s="362">
        <v>65.781999999999996</v>
      </c>
      <c r="FP15" s="153">
        <f t="shared" si="49"/>
        <v>-1</v>
      </c>
      <c r="FQ15" s="153">
        <f t="shared" si="50"/>
        <v>0</v>
      </c>
      <c r="FR15" s="153">
        <f t="shared" si="51"/>
        <v>5.4545454545454543E-2</v>
      </c>
      <c r="FS15" s="153">
        <f t="shared" si="52"/>
        <v>-3.5087719298245612E-2</v>
      </c>
      <c r="FT15" s="153">
        <f t="shared" si="53"/>
        <v>0</v>
      </c>
      <c r="FU15" s="242">
        <f t="shared" si="54"/>
        <v>-58</v>
      </c>
      <c r="FV15" s="242">
        <f t="shared" si="55"/>
        <v>0</v>
      </c>
      <c r="FW15" s="242">
        <f t="shared" si="56"/>
        <v>3</v>
      </c>
      <c r="FX15" s="242">
        <f t="shared" si="57"/>
        <v>-2</v>
      </c>
      <c r="FY15" s="154"/>
      <c r="FZ15" s="154">
        <v>58</v>
      </c>
      <c r="GA15" s="154">
        <v>58</v>
      </c>
      <c r="GB15" s="154">
        <v>55</v>
      </c>
      <c r="GC15" s="154">
        <v>57</v>
      </c>
      <c r="GD15" s="154">
        <v>57</v>
      </c>
      <c r="GE15" s="154">
        <v>57</v>
      </c>
      <c r="GF15" s="154">
        <v>56</v>
      </c>
      <c r="GG15" s="359">
        <v>58</v>
      </c>
      <c r="GH15" s="359">
        <v>53</v>
      </c>
      <c r="GI15" s="359">
        <v>53</v>
      </c>
      <c r="GJ15" s="359">
        <v>50</v>
      </c>
      <c r="GK15" s="359">
        <v>54</v>
      </c>
      <c r="GL15" s="359">
        <v>60</v>
      </c>
      <c r="GM15" s="359">
        <v>52</v>
      </c>
      <c r="GN15" s="359">
        <v>49</v>
      </c>
      <c r="GO15" s="359">
        <v>76</v>
      </c>
      <c r="GP15" s="5"/>
      <c r="GQ15" s="5" t="s">
        <v>386</v>
      </c>
      <c r="GR15" s="5">
        <v>5000</v>
      </c>
      <c r="GS15" s="5" t="s">
        <v>106</v>
      </c>
      <c r="GT15" s="174" t="s">
        <v>78</v>
      </c>
      <c r="GU15" s="172" t="s">
        <v>73</v>
      </c>
      <c r="GV15" s="3"/>
      <c r="GW15" s="158">
        <f t="shared" si="58"/>
        <v>1</v>
      </c>
      <c r="GX15" s="158">
        <f t="shared" si="59"/>
        <v>-3.8297784931382592</v>
      </c>
      <c r="GY15" s="158">
        <f t="shared" si="60"/>
        <v>-0.67116520416457026</v>
      </c>
      <c r="GZ15" s="158">
        <f t="shared" si="61"/>
        <v>3.4281724259779245</v>
      </c>
      <c r="HA15" s="158">
        <f t="shared" si="62"/>
        <v>2.2258425171226008</v>
      </c>
      <c r="HB15" s="263">
        <f t="shared" si="63"/>
        <v>0.11960627593531363</v>
      </c>
      <c r="HC15" s="263">
        <f t="shared" si="64"/>
        <v>-0.16187328595936284</v>
      </c>
      <c r="HD15" s="263">
        <f t="shared" si="65"/>
        <v>-8.6268688020516487E-2</v>
      </c>
      <c r="HE15" s="263">
        <f t="shared" si="66"/>
        <v>9.9508892925029346E-2</v>
      </c>
      <c r="HF15" s="153">
        <f t="shared" si="67"/>
        <v>0</v>
      </c>
      <c r="HG15" s="153">
        <f t="shared" si="68"/>
        <v>-0.11960627593531363</v>
      </c>
      <c r="HH15" s="153">
        <f t="shared" si="69"/>
        <v>4.2267010024049201E-2</v>
      </c>
      <c r="HI15" s="153">
        <f t="shared" si="70"/>
        <v>0.12853569804456569</v>
      </c>
      <c r="HJ15" s="153">
        <f t="shared" si="71"/>
        <v>2.9026805119536345E-2</v>
      </c>
      <c r="HK15" s="153">
        <f t="shared" si="72"/>
        <v>-2.3679065388978734E-2</v>
      </c>
      <c r="HL15" s="153">
        <f t="shared" si="73"/>
        <v>0.19852515541237759</v>
      </c>
      <c r="HM15" s="153">
        <f t="shared" si="74"/>
        <v>0.17834630018740413</v>
      </c>
      <c r="HN15" s="153">
        <f t="shared" si="75"/>
        <v>-3.5088775203129696E-2</v>
      </c>
      <c r="HO15" s="153">
        <f t="shared" si="76"/>
        <v>4.2205222896333416E-3</v>
      </c>
      <c r="HP15" s="153">
        <f t="shared" si="77"/>
        <v>-6.7022237272829896E-2</v>
      </c>
      <c r="HQ15" s="153">
        <f t="shared" si="78"/>
        <v>0.11306195481995078</v>
      </c>
      <c r="HR15" s="153">
        <f t="shared" si="79"/>
        <v>-0.23450061492653246</v>
      </c>
      <c r="HS15" s="153">
        <f t="shared" si="80"/>
        <v>-0.16438417322395224</v>
      </c>
      <c r="HT15" s="153">
        <f t="shared" si="81"/>
        <v>-0.15252457197209893</v>
      </c>
      <c r="HU15" s="153">
        <f t="shared" si="82"/>
        <v>-0.10559375112486952</v>
      </c>
      <c r="HV15" s="150">
        <f t="shared" si="83"/>
        <v>1</v>
      </c>
      <c r="HW15" s="150">
        <f t="shared" si="84"/>
        <v>-2.8013257329381593</v>
      </c>
      <c r="HX15" s="150">
        <f t="shared" si="85"/>
        <v>-0.70319089970173021</v>
      </c>
      <c r="HY15" s="150">
        <f t="shared" si="86"/>
        <v>2.7594180731775535</v>
      </c>
      <c r="HZ15" s="150">
        <f t="shared" si="87"/>
        <v>2.0284648891104764</v>
      </c>
      <c r="IA15" s="263">
        <f t="shared" si="88"/>
        <v>3.7083953380641403E-2</v>
      </c>
      <c r="IB15" s="263">
        <f t="shared" si="89"/>
        <v>-5.7670986976255126E-2</v>
      </c>
      <c r="IC15" s="263">
        <f t="shared" si="90"/>
        <v>-4.8774160434237025E-2</v>
      </c>
      <c r="ID15" s="263">
        <f t="shared" si="91"/>
        <v>5.0911212495547767E-2</v>
      </c>
      <c r="IE15" s="153">
        <f t="shared" si="92"/>
        <v>0</v>
      </c>
      <c r="IF15" s="153">
        <f t="shared" si="93"/>
        <v>-3.7083953380641403E-2</v>
      </c>
      <c r="IG15" s="153">
        <f t="shared" si="94"/>
        <v>2.0587033595613723E-2</v>
      </c>
      <c r="IH15" s="153">
        <f t="shared" si="95"/>
        <v>6.9361194029850748E-2</v>
      </c>
      <c r="II15" s="153">
        <f t="shared" si="96"/>
        <v>1.8449981534302978E-2</v>
      </c>
      <c r="IJ15" s="153">
        <f t="shared" si="97"/>
        <v>-1.793934020466216E-2</v>
      </c>
      <c r="IK15" s="153">
        <f t="shared" si="98"/>
        <v>0.111047908875016</v>
      </c>
      <c r="IL15" s="153">
        <f t="shared" si="99"/>
        <v>9.4115222703052781E-2</v>
      </c>
      <c r="IM15" s="153">
        <f t="shared" si="100"/>
        <v>-1.2930920618148196E-2</v>
      </c>
      <c r="IN15" s="153">
        <f t="shared" si="101"/>
        <v>1.0800983212425317E-2</v>
      </c>
      <c r="IO15" s="153">
        <f t="shared" si="102"/>
        <v>-2.8439616529790924E-2</v>
      </c>
      <c r="IP15" s="153">
        <f t="shared" si="103"/>
        <v>6.2799547308536582E-2</v>
      </c>
      <c r="IQ15" s="153">
        <f t="shared" si="104"/>
        <v>-0.14549282327885171</v>
      </c>
      <c r="IR15" s="153">
        <f t="shared" si="105"/>
        <v>-0.12545103146229586</v>
      </c>
      <c r="IS15" s="153">
        <f t="shared" si="106"/>
        <v>-0.12994780784766774</v>
      </c>
      <c r="IT15" s="153">
        <f t="shared" si="107"/>
        <v>-9.0435693597091263E-2</v>
      </c>
      <c r="IU15" s="150" t="e">
        <f t="shared" si="108"/>
        <v>#VALUE!</v>
      </c>
      <c r="IV15" s="150">
        <f t="shared" si="109"/>
        <v>-8.5256144035053952E-2</v>
      </c>
      <c r="IW15" s="150">
        <f t="shared" si="110"/>
        <v>-0.10740580208849712</v>
      </c>
      <c r="IX15" s="150">
        <f t="shared" si="111"/>
        <v>-0.34898455300568337</v>
      </c>
      <c r="IY15" s="150">
        <f t="shared" si="112"/>
        <v>6.8798648160684137E-2</v>
      </c>
      <c r="IZ15" s="263" t="e">
        <f t="shared" si="113"/>
        <v>#VALUE!</v>
      </c>
      <c r="JA15" s="263">
        <f t="shared" si="114"/>
        <v>-3.3340196609905615E-2</v>
      </c>
      <c r="JB15" s="263">
        <f t="shared" si="115"/>
        <v>-4.7056124183653292E-2</v>
      </c>
      <c r="JC15" s="263">
        <f t="shared" si="116"/>
        <v>-0.23485689859874598</v>
      </c>
      <c r="JD15" s="153" t="str">
        <f t="shared" si="117"/>
        <v>i.a.</v>
      </c>
      <c r="JE15" s="153">
        <f t="shared" si="118"/>
        <v>0.35771896970891648</v>
      </c>
      <c r="JF15" s="153">
        <f t="shared" si="119"/>
        <v>0.39105916631882209</v>
      </c>
      <c r="JG15" s="153">
        <f t="shared" si="120"/>
        <v>0.43811529050247539</v>
      </c>
      <c r="JH15" s="153">
        <f t="shared" si="121"/>
        <v>0.67297218910122136</v>
      </c>
      <c r="JI15" s="153">
        <f t="shared" si="122"/>
        <v>0.62965291943375112</v>
      </c>
      <c r="JJ15" s="153">
        <f t="shared" si="123"/>
        <v>0.59597399635036497</v>
      </c>
      <c r="JK15" s="153">
        <f t="shared" si="124"/>
        <v>0.53422792135947117</v>
      </c>
      <c r="JL15" s="153">
        <f t="shared" si="125"/>
        <v>0.50130013154272079</v>
      </c>
      <c r="JM15" s="153">
        <f t="shared" si="126"/>
        <v>0.39150647358266893</v>
      </c>
      <c r="JN15" s="153">
        <f t="shared" si="127"/>
        <v>0.4257007330746011</v>
      </c>
      <c r="JO15" s="153">
        <f t="shared" si="128"/>
        <v>0.50690858339148637</v>
      </c>
      <c r="JP15" s="153">
        <f t="shared" si="129"/>
        <v>0.58686486576566066</v>
      </c>
      <c r="JQ15" s="153">
        <f t="shared" si="130"/>
        <v>0.67201240766205117</v>
      </c>
      <c r="JR15" s="153">
        <f t="shared" si="131"/>
        <v>0.81989140739463939</v>
      </c>
      <c r="JS15" s="153">
        <f t="shared" si="132"/>
        <v>0.83333853890120868</v>
      </c>
      <c r="JT15" s="153">
        <f t="shared" si="133"/>
        <v>0.8780821501322551</v>
      </c>
      <c r="JU15" s="150" t="e">
        <f t="shared" si="134"/>
        <v>#VALUE!</v>
      </c>
      <c r="JV15" s="150">
        <f t="shared" si="135"/>
        <v>-3.2386117204182807</v>
      </c>
      <c r="JW15" s="150">
        <f t="shared" si="136"/>
        <v>-0.74687640534956634</v>
      </c>
      <c r="JX15" s="150">
        <f t="shared" si="137"/>
        <v>3.5360920444693029</v>
      </c>
      <c r="JY15" s="150">
        <f t="shared" si="138"/>
        <v>2.0813340457357743</v>
      </c>
      <c r="JZ15" s="263" t="e">
        <f t="shared" si="139"/>
        <v>#VALUE!</v>
      </c>
      <c r="KA15" s="263">
        <f t="shared" si="140"/>
        <v>-4.5712350062290845E-2</v>
      </c>
      <c r="KB15" s="263">
        <f t="shared" si="141"/>
        <v>-4.1647676374869262E-2</v>
      </c>
      <c r="KC15" s="263">
        <f t="shared" si="142"/>
        <v>4.3469409327723911E-2</v>
      </c>
      <c r="KD15" s="153" t="str">
        <f t="shared" si="143"/>
        <v>i.a.</v>
      </c>
      <c r="KE15" s="153">
        <f t="shared" si="144"/>
        <v>-3.1597552115352368E-2</v>
      </c>
      <c r="KF15" s="153">
        <f t="shared" si="145"/>
        <v>1.4114797946938479E-2</v>
      </c>
      <c r="KG15" s="153">
        <f t="shared" si="146"/>
        <v>5.576247432180774E-2</v>
      </c>
      <c r="KH15" s="153">
        <f t="shared" si="147"/>
        <v>1.229306499408383E-2</v>
      </c>
      <c r="KI15" s="153">
        <f t="shared" si="148"/>
        <v>-1.1368424995551893E-2</v>
      </c>
      <c r="KJ15" s="153">
        <f t="shared" si="149"/>
        <v>6.2638869949545595E-2</v>
      </c>
      <c r="KK15" s="153">
        <f t="shared" si="150"/>
        <v>5.932565087494665E-2</v>
      </c>
      <c r="KL15" s="153">
        <f t="shared" si="151"/>
        <v>-1.0890967950072866E-2</v>
      </c>
      <c r="KM15" s="153">
        <f t="shared" si="152"/>
        <v>1.0228238092541203E-2</v>
      </c>
      <c r="KN15" s="153">
        <f t="shared" si="153"/>
        <v>-2.442149271176345E-2</v>
      </c>
      <c r="KO15" s="153">
        <f t="shared" si="154"/>
        <v>4.4173745792594976E-2</v>
      </c>
      <c r="KP15" s="153">
        <f t="shared" si="155"/>
        <v>-0.1206229366239108</v>
      </c>
      <c r="KQ15" s="153">
        <f t="shared" si="156"/>
        <v>-9.5861063573556435E-2</v>
      </c>
      <c r="KR15" s="153">
        <f t="shared" si="157"/>
        <v>-0.13230558753357693</v>
      </c>
      <c r="KS15" s="153">
        <f t="shared" si="158"/>
        <v>-9.2244833817867536E-2</v>
      </c>
      <c r="KT15" s="153">
        <f t="shared" si="159"/>
        <v>-9.8110144097035681E-2</v>
      </c>
      <c r="KU15" s="150" t="e">
        <f t="shared" si="160"/>
        <v>#VALUE!</v>
      </c>
      <c r="KV15" s="150">
        <f t="shared" si="161"/>
        <v>-0.13766596785464713</v>
      </c>
      <c r="KW15" s="150">
        <f t="shared" si="162"/>
        <v>0.51102962351450454</v>
      </c>
      <c r="KX15" s="150">
        <f t="shared" si="163"/>
        <v>0.13048183217500819</v>
      </c>
      <c r="KY15" s="150">
        <f t="shared" si="164"/>
        <v>-0.1056870218284998</v>
      </c>
      <c r="KZ15" s="243" t="e">
        <f t="shared" si="165"/>
        <v>#VALUE!</v>
      </c>
      <c r="LA15" s="243">
        <f t="shared" si="166"/>
        <v>-0.39400000000000013</v>
      </c>
      <c r="LB15" s="243">
        <f t="shared" si="167"/>
        <v>0.96792727272727275</v>
      </c>
      <c r="LC15" s="243">
        <f t="shared" si="168"/>
        <v>0.21861658692185015</v>
      </c>
      <c r="LD15" s="254" t="str">
        <f>IFERROR(Tabel1[[#This Row],[2024 - Omsætning]]/Tabel1[[#This Row],[2024 - Ansatte]],"i.a.")</f>
        <v>i.a.</v>
      </c>
      <c r="LE15" s="254">
        <f>IFERROR(Tabel1[[#This Row],[2023 - Omsætning]]/Tabel1[[#This Row],[2023 - Ansatte]],"i.a.")</f>
        <v>2.468</v>
      </c>
      <c r="LF15" s="254">
        <f>IFERROR(Tabel1[[#This Row],[2022 - Omsætning]]/Tabel1[[#This Row],[2022 - Ansatte]],"i.a.")</f>
        <v>2.8620000000000001</v>
      </c>
      <c r="LG15" s="254">
        <f>IFERROR(Tabel1[[#This Row],[2021 - Omsætning]]/Tabel1[[#This Row],[2021 - Ansatte]],"i.a.")</f>
        <v>1.8940727272727274</v>
      </c>
      <c r="LH15" s="254">
        <f>IFERROR(AC15/Tabel1[[#This Row],[2020 - Ansatte]],"i.a.")</f>
        <v>1.6754561403508772</v>
      </c>
      <c r="LI15" s="254">
        <f>IFERROR(Tabel1[[#This Row],[2019 - Omsætning]]/Tabel1[[#This Row],[2019 - Ansatte]],"i.a.")</f>
        <v>1.8734561403508774</v>
      </c>
      <c r="LJ15" s="254">
        <f>IFERROR(Tabel1[[#This Row],[2018 - Omsætning]]/Tabel1[[#This Row],[2018 - Ansatte]],"i.a.")</f>
        <v>2.1871403508771929</v>
      </c>
      <c r="LK15" s="254">
        <f>IFERROR(Tabel1[[#This Row],[2017 - Omsætning]]/Tabel1[[#This Row],[2017 - Ansatte]],"i.a.")</f>
        <v>1.924607142857143</v>
      </c>
      <c r="LL15" s="254">
        <f>IFERROR(Tabel1[[#This Row],[2016 - Omsætning]]/Tabel1[[#This Row],[2016 - Ansatte]],"i.a.")</f>
        <v>1.5498448275862069</v>
      </c>
      <c r="LM15" s="254">
        <f>IFERROR(Tabel1[[#This Row],[2015 - Omsætning]]/Tabel1[[#This Row],[2015 - Ansatte]],"i.a.")</f>
        <v>1.665754716981132</v>
      </c>
      <c r="LN15" s="254">
        <f>IFERROR(Tabel1[[#This Row],[2014 - Omsætning]]/Tabel1[[#This Row],[2014 - Ansatte]],"i.a.")</f>
        <v>1.6788490566037735</v>
      </c>
      <c r="LO15" s="254">
        <f>IFERROR(Tabel1[[#This Row],[2013 - Omsætning]]/Tabel1[[#This Row],[2013 - Ansatte]],"i.a.")</f>
        <v>1.8716999999999999</v>
      </c>
      <c r="LP15" s="254">
        <f>IFERROR(Tabel1[[#This Row],[2012 - Omsætning]]/Tabel1[[#This Row],[2012 - Ansatte]],"i.a.")</f>
        <v>1.3686666666666667</v>
      </c>
      <c r="LQ15" s="254">
        <f>IFERROR(Tabel1[[#This Row],[2011 - Omsætning]]/Tabel1[[#This Row],[2011 - Ansatte]],"i.a.")</f>
        <v>1.3147500000000001</v>
      </c>
      <c r="LR15" s="254">
        <f>IFERROR(Tabel1[[#This Row],[2010 - Omsætning]]/Tabel1[[#This Row],[2010 - Ansatte]],"i.a.")</f>
        <v>1.1526346153846154</v>
      </c>
      <c r="LS15" s="254">
        <f>IFERROR(Tabel1[[#This Row],[2009 - Omsætning]]/Tabel1[[#This Row],[2009 - Ansatte]],"i.a.")</f>
        <v>1.2986734693877551</v>
      </c>
      <c r="LT15" s="254">
        <f>IFERROR(Tabel1[[#This Row],[2008 - Omsætning]]/Tabel1[[#This Row],[2008 - Ansatte]],"i.a.")</f>
        <v>1.1021447368421053</v>
      </c>
      <c r="LU15" s="158" t="e">
        <f t="shared" si="169"/>
        <v>#VALUE!</v>
      </c>
      <c r="LV15" s="158">
        <f t="shared" si="170"/>
        <v>-3.7502517623363545</v>
      </c>
      <c r="LW15" s="158">
        <f t="shared" si="171"/>
        <v>-0.66685373039643281</v>
      </c>
      <c r="LX15" s="158">
        <f t="shared" si="172"/>
        <v>3.874013008621993</v>
      </c>
      <c r="LY15" s="158">
        <f t="shared" si="173"/>
        <v>2.2252803261977574</v>
      </c>
      <c r="LZ15" s="243" t="e">
        <f t="shared" si="174"/>
        <v>#VALUE!</v>
      </c>
      <c r="MA15" s="243">
        <f t="shared" si="175"/>
        <v>-0.12841379310344828</v>
      </c>
      <c r="MB15" s="243">
        <f t="shared" si="176"/>
        <v>-6.8540438871473347E-2</v>
      </c>
      <c r="MC15" s="243">
        <f t="shared" si="177"/>
        <v>8.1694098883572555E-2</v>
      </c>
      <c r="MD15" s="244" t="str">
        <f t="shared" si="178"/>
        <v>i.a.</v>
      </c>
      <c r="ME15" s="244">
        <f t="shared" si="179"/>
        <v>-9.4172413793103441E-2</v>
      </c>
      <c r="MF15" s="244">
        <f t="shared" si="180"/>
        <v>3.4241379310344829E-2</v>
      </c>
      <c r="MG15" s="244">
        <f t="shared" si="181"/>
        <v>0.10278181818181817</v>
      </c>
      <c r="MH15" s="244">
        <f t="shared" si="182"/>
        <v>2.1087719298245614E-2</v>
      </c>
      <c r="MI15" s="244">
        <f t="shared" si="183"/>
        <v>-1.7210526315789475E-2</v>
      </c>
      <c r="MJ15" s="244">
        <f t="shared" si="184"/>
        <v>0.1383859649122807</v>
      </c>
      <c r="MK15" s="244">
        <f t="shared" si="185"/>
        <v>0.11216071428571428</v>
      </c>
      <c r="ML15" s="244">
        <f t="shared" si="186"/>
        <v>-2.0103448275862069E-2</v>
      </c>
      <c r="MM15" s="244">
        <f t="shared" si="187"/>
        <v>2.7169811320754715E-3</v>
      </c>
      <c r="MN15" s="244">
        <f t="shared" si="188"/>
        <v>-4.4811320754716978E-2</v>
      </c>
      <c r="MO15" s="244">
        <f t="shared" si="189"/>
        <v>8.0879999999999994E-2</v>
      </c>
      <c r="MP15" s="244">
        <f t="shared" si="190"/>
        <v>-0.16772222222222222</v>
      </c>
      <c r="MQ15" s="244">
        <f t="shared" si="191"/>
        <v>-0.12273333333333333</v>
      </c>
      <c r="MR15" s="244">
        <f t="shared" si="192"/>
        <v>-0.14801923076923076</v>
      </c>
      <c r="MS15" s="244">
        <f t="shared" si="193"/>
        <v>-0.11973469387755102</v>
      </c>
      <c r="MT15" s="244">
        <f t="shared" si="194"/>
        <v>-9.8539473684210524E-2</v>
      </c>
    </row>
    <row r="16" spans="1:358" ht="18" customHeight="1" x14ac:dyDescent="0.25">
      <c r="A16" s="20" t="s">
        <v>635</v>
      </c>
      <c r="B16" s="273">
        <v>56337415</v>
      </c>
      <c r="C16" s="5" t="s">
        <v>83</v>
      </c>
      <c r="D16" s="5"/>
      <c r="E16" s="5">
        <v>259900</v>
      </c>
      <c r="F16" s="203">
        <v>45728</v>
      </c>
      <c r="G16" s="148" t="s">
        <v>74</v>
      </c>
      <c r="H16" s="148" t="s">
        <v>74</v>
      </c>
      <c r="I16" s="148" t="s">
        <v>74</v>
      </c>
      <c r="J16" s="148" t="s">
        <v>74</v>
      </c>
      <c r="K16" s="148" t="s">
        <v>74</v>
      </c>
      <c r="L16" s="148" t="s">
        <v>74</v>
      </c>
      <c r="M16" s="148" t="s">
        <v>74</v>
      </c>
      <c r="N16" s="148" t="s">
        <v>74</v>
      </c>
      <c r="O16" s="148" t="s">
        <v>74</v>
      </c>
      <c r="P16" s="150" t="e">
        <f>Y16/Tabel1[[#This Row],[2023 - Omsætning]]-1</f>
        <v>#DIV/0!</v>
      </c>
      <c r="Q16" s="150" t="e">
        <f>Z16/Tabel1[[#This Row],[2022 - Omsætning]]-1</f>
        <v>#DIV/0!</v>
      </c>
      <c r="R16" s="150" t="e">
        <f>AA16/Tabel1[[#This Row],[2021 - Omsætning]]-1</f>
        <v>#DIV/0!</v>
      </c>
      <c r="S16" s="150" t="e">
        <f>AB16/Tabel1[[#This Row],[2020 - Omsætning]]-1</f>
        <v>#DIV/0!</v>
      </c>
      <c r="T16" s="150" t="e">
        <f>AC16/Tabel1[[#This Row],[2019 - Omsætning]]-1</f>
        <v>#DIV/0!</v>
      </c>
      <c r="U16" s="242">
        <f t="shared" si="0"/>
        <v>0</v>
      </c>
      <c r="V16" s="242">
        <f t="shared" si="1"/>
        <v>0</v>
      </c>
      <c r="W16" s="242">
        <f t="shared" si="2"/>
        <v>0</v>
      </c>
      <c r="X16" s="242">
        <f t="shared" si="3"/>
        <v>0</v>
      </c>
      <c r="Y16" s="151"/>
      <c r="Z16" s="151"/>
      <c r="AA16" s="151"/>
      <c r="AB16" s="151"/>
      <c r="AC16" s="361"/>
      <c r="AD16" s="361"/>
      <c r="AE16" s="361"/>
      <c r="AF16" s="361"/>
      <c r="AG16" s="361"/>
      <c r="AH16" s="361"/>
      <c r="AI16" s="361"/>
      <c r="AJ16" s="361"/>
      <c r="AK16" s="361"/>
      <c r="AL16" s="361"/>
      <c r="AM16" s="361"/>
      <c r="AN16" s="361"/>
      <c r="AO16" s="361"/>
      <c r="AP16" s="150">
        <f t="shared" si="4"/>
        <v>-4.0066579479253329E-2</v>
      </c>
      <c r="AQ16" s="150">
        <f t="shared" si="5"/>
        <v>2.1474366970188354</v>
      </c>
      <c r="AR16" s="150">
        <f t="shared" si="6"/>
        <v>7.1504945201817591E-2</v>
      </c>
      <c r="AS16" s="150">
        <f t="shared" si="7"/>
        <v>0.36732456140350872</v>
      </c>
      <c r="AT16" s="150">
        <f t="shared" si="8"/>
        <v>-0.2702053881034942</v>
      </c>
      <c r="AU16" s="242">
        <f t="shared" si="9"/>
        <v>-1.0109999999999992</v>
      </c>
      <c r="AV16" s="242">
        <f t="shared" si="10"/>
        <v>17.216000000000001</v>
      </c>
      <c r="AW16" s="242">
        <f t="shared" si="11"/>
        <v>0.53499999999999925</v>
      </c>
      <c r="AX16" s="242">
        <f t="shared" si="12"/>
        <v>2.0099999999999998</v>
      </c>
      <c r="AY16" s="119">
        <v>24.222000000000001</v>
      </c>
      <c r="AZ16" s="119">
        <v>25.233000000000001</v>
      </c>
      <c r="BA16" s="119">
        <v>8.0169999999999995</v>
      </c>
      <c r="BB16" s="119">
        <v>7.4820000000000002</v>
      </c>
      <c r="BC16" s="119">
        <v>5.4720000000000004</v>
      </c>
      <c r="BD16" s="362">
        <v>7.4980000000000002</v>
      </c>
      <c r="BE16" s="362">
        <v>9.2010000000000005</v>
      </c>
      <c r="BF16" s="362">
        <v>10.704000000000001</v>
      </c>
      <c r="BG16" s="362">
        <v>11.744</v>
      </c>
      <c r="BH16" s="362">
        <v>9.1</v>
      </c>
      <c r="BI16" s="362">
        <v>9.08</v>
      </c>
      <c r="BJ16" s="362"/>
      <c r="BK16" s="362"/>
      <c r="BL16" s="362"/>
      <c r="BM16" s="362"/>
      <c r="BN16" s="362"/>
      <c r="BO16" s="362"/>
      <c r="BP16" s="152">
        <f t="shared" si="13"/>
        <v>2.9880952380952381</v>
      </c>
      <c r="BQ16" s="152">
        <f t="shared" si="14"/>
        <v>-0.83030303030303021</v>
      </c>
      <c r="BR16" s="152">
        <f t="shared" si="15"/>
        <v>-0.4425675675675676</v>
      </c>
      <c r="BS16" s="152">
        <f t="shared" si="16"/>
        <v>5.8791208791208796</v>
      </c>
      <c r="BT16" s="152">
        <f t="shared" si="17"/>
        <v>-1.2749244712990937</v>
      </c>
      <c r="BU16" s="242">
        <f t="shared" si="18"/>
        <v>0.251</v>
      </c>
      <c r="BV16" s="242">
        <f t="shared" si="19"/>
        <v>-0.41099999999999998</v>
      </c>
      <c r="BW16" s="242">
        <f t="shared" si="20"/>
        <v>-0.39300000000000002</v>
      </c>
      <c r="BX16" s="242">
        <f t="shared" si="21"/>
        <v>1.07</v>
      </c>
      <c r="BY16" s="119">
        <v>0.33500000000000002</v>
      </c>
      <c r="BZ16" s="119">
        <v>8.4000000000000005E-2</v>
      </c>
      <c r="CA16" s="119">
        <v>0.495</v>
      </c>
      <c r="CB16" s="119">
        <v>0.88800000000000001</v>
      </c>
      <c r="CC16" s="119">
        <v>-0.182</v>
      </c>
      <c r="CD16" s="362">
        <v>0.66200000000000003</v>
      </c>
      <c r="CE16" s="362">
        <v>1.1539999999999999</v>
      </c>
      <c r="CF16" s="362">
        <v>0.80300000000000005</v>
      </c>
      <c r="CG16" s="362">
        <v>3.3690000000000002</v>
      </c>
      <c r="CH16" s="362">
        <v>1.716</v>
      </c>
      <c r="CI16" s="362">
        <v>1.831</v>
      </c>
      <c r="CJ16" s="362"/>
      <c r="CK16" s="362"/>
      <c r="CL16" s="362"/>
      <c r="CM16" s="362"/>
      <c r="CN16" s="362"/>
      <c r="CO16" s="362"/>
      <c r="CP16" s="152">
        <f t="shared" si="22"/>
        <v>0.25206611570247933</v>
      </c>
      <c r="CQ16" s="152">
        <f t="shared" si="23"/>
        <v>-16.125</v>
      </c>
      <c r="CR16" s="152">
        <f t="shared" si="24"/>
        <v>-0.93088552915766742</v>
      </c>
      <c r="CS16" s="152">
        <f t="shared" si="25"/>
        <v>1.8094405594405594</v>
      </c>
      <c r="CT16" s="152">
        <f t="shared" si="26"/>
        <v>-6.3962264150943389</v>
      </c>
      <c r="CU16" s="242">
        <f t="shared" si="27"/>
        <v>0.122</v>
      </c>
      <c r="CV16" s="242">
        <f t="shared" si="28"/>
        <v>-0.51600000000000001</v>
      </c>
      <c r="CW16" s="242">
        <f t="shared" si="29"/>
        <v>-0.43100000000000005</v>
      </c>
      <c r="CX16" s="242">
        <f t="shared" si="30"/>
        <v>1.0349999999999999</v>
      </c>
      <c r="CY16" s="119">
        <v>-0.36199999999999999</v>
      </c>
      <c r="CZ16" s="119">
        <v>-0.48399999999999999</v>
      </c>
      <c r="DA16" s="119">
        <v>3.2000000000000001E-2</v>
      </c>
      <c r="DB16" s="119">
        <v>0.46300000000000002</v>
      </c>
      <c r="DC16" s="119">
        <v>-0.57199999999999995</v>
      </c>
      <c r="DD16" s="362">
        <v>0.106</v>
      </c>
      <c r="DE16" s="362">
        <v>0.437</v>
      </c>
      <c r="DF16" s="362">
        <v>0.17399999999999999</v>
      </c>
      <c r="DG16" s="362">
        <v>2.8279999999999998</v>
      </c>
      <c r="DH16" s="362">
        <v>1.1220000000000001</v>
      </c>
      <c r="DI16" s="362">
        <v>1.1859999999999999</v>
      </c>
      <c r="DJ16" s="362"/>
      <c r="DK16" s="362"/>
      <c r="DL16" s="362"/>
      <c r="DM16" s="362"/>
      <c r="DN16" s="362"/>
      <c r="DO16" s="362"/>
      <c r="DP16" s="152">
        <f t="shared" si="31"/>
        <v>0.17937621250559618</v>
      </c>
      <c r="DQ16" s="152">
        <f t="shared" si="32"/>
        <v>-5.3931949738811318E-2</v>
      </c>
      <c r="DR16" s="152">
        <f t="shared" si="33"/>
        <v>3.5420799093228046E-3</v>
      </c>
      <c r="DS16" s="152">
        <f t="shared" si="34"/>
        <v>5.7536709619418556E-2</v>
      </c>
      <c r="DT16" s="152">
        <f t="shared" si="35"/>
        <v>-6.0397015345628524E-2</v>
      </c>
      <c r="DU16" s="242">
        <f t="shared" si="36"/>
        <v>1.202</v>
      </c>
      <c r="DV16" s="242">
        <f t="shared" si="37"/>
        <v>-0.38200000000000056</v>
      </c>
      <c r="DW16" s="242">
        <f t="shared" si="38"/>
        <v>2.5000000000000355E-2</v>
      </c>
      <c r="DX16" s="242">
        <f t="shared" si="39"/>
        <v>0.38399999999999945</v>
      </c>
      <c r="DY16" s="119">
        <v>7.9029999999999996</v>
      </c>
      <c r="DZ16" s="119">
        <v>6.7009999999999996</v>
      </c>
      <c r="EA16" s="119">
        <v>7.0830000000000002</v>
      </c>
      <c r="EB16" s="119">
        <v>7.0579999999999998</v>
      </c>
      <c r="EC16" s="119">
        <v>6.6740000000000004</v>
      </c>
      <c r="ED16" s="362">
        <v>7.1029999999999998</v>
      </c>
      <c r="EE16" s="362">
        <v>7.024</v>
      </c>
      <c r="EF16" s="362">
        <v>6.6749999999999998</v>
      </c>
      <c r="EG16" s="362">
        <v>10.573</v>
      </c>
      <c r="EH16" s="362">
        <v>8.3780000000000001</v>
      </c>
      <c r="EI16" s="362">
        <v>7.4859999999999998</v>
      </c>
      <c r="EJ16" s="362"/>
      <c r="EK16" s="362"/>
      <c r="EL16" s="362"/>
      <c r="EM16" s="362"/>
      <c r="EN16" s="362"/>
      <c r="EO16" s="362"/>
      <c r="EP16" s="153">
        <f t="shared" si="40"/>
        <v>7.739231316193261E-2</v>
      </c>
      <c r="EQ16" s="153">
        <f t="shared" si="41"/>
        <v>-4.0504147366153188E-2</v>
      </c>
      <c r="ER16" s="153">
        <f t="shared" si="42"/>
        <v>-0.11252390057361374</v>
      </c>
      <c r="ES16" s="153">
        <f t="shared" si="43"/>
        <v>0.27560975609756089</v>
      </c>
      <c r="ET16" s="153">
        <f t="shared" si="44"/>
        <v>1.5878832295102593E-3</v>
      </c>
      <c r="EU16" s="242">
        <f t="shared" si="45"/>
        <v>2.0680000000000014</v>
      </c>
      <c r="EV16" s="242">
        <f t="shared" si="46"/>
        <v>-1.1280000000000001</v>
      </c>
      <c r="EW16" s="242">
        <f t="shared" si="47"/>
        <v>-3.5309999999999988</v>
      </c>
      <c r="EX16" s="242">
        <f t="shared" si="48"/>
        <v>6.7799999999999976</v>
      </c>
      <c r="EY16" s="119">
        <v>28.789000000000001</v>
      </c>
      <c r="EZ16" s="119">
        <v>26.721</v>
      </c>
      <c r="FA16" s="119">
        <v>27.849</v>
      </c>
      <c r="FB16" s="119">
        <v>31.38</v>
      </c>
      <c r="FC16" s="119">
        <v>24.6</v>
      </c>
      <c r="FD16" s="362">
        <v>24.561</v>
      </c>
      <c r="FE16" s="362">
        <v>28.181000000000001</v>
      </c>
      <c r="FF16" s="362">
        <v>29.123000000000001</v>
      </c>
      <c r="FG16" s="362">
        <v>26.545999999999999</v>
      </c>
      <c r="FH16" s="362">
        <v>25.893999999999998</v>
      </c>
      <c r="FI16" s="362">
        <v>23.137</v>
      </c>
      <c r="FJ16" s="362"/>
      <c r="FK16" s="362"/>
      <c r="FL16" s="362"/>
      <c r="FM16" s="362"/>
      <c r="FN16" s="362"/>
      <c r="FO16" s="362"/>
      <c r="FP16" s="153">
        <f t="shared" si="49"/>
        <v>-0.1276595744680851</v>
      </c>
      <c r="FQ16" s="153">
        <f t="shared" si="50"/>
        <v>0</v>
      </c>
      <c r="FR16" s="153">
        <f t="shared" si="51"/>
        <v>4.4444444444444446E-2</v>
      </c>
      <c r="FS16" s="153">
        <f t="shared" si="52"/>
        <v>0.18421052631578946</v>
      </c>
      <c r="FT16" s="153">
        <f t="shared" si="53"/>
        <v>-0.15555555555555556</v>
      </c>
      <c r="FU16" s="242">
        <f t="shared" si="54"/>
        <v>-6</v>
      </c>
      <c r="FV16" s="242">
        <f t="shared" si="55"/>
        <v>0</v>
      </c>
      <c r="FW16" s="242">
        <f t="shared" si="56"/>
        <v>2</v>
      </c>
      <c r="FX16" s="242">
        <f t="shared" si="57"/>
        <v>7</v>
      </c>
      <c r="FY16" s="154">
        <v>41</v>
      </c>
      <c r="FZ16" s="154">
        <v>47</v>
      </c>
      <c r="GA16" s="154">
        <v>47</v>
      </c>
      <c r="GB16" s="154">
        <v>45</v>
      </c>
      <c r="GC16" s="154">
        <v>38</v>
      </c>
      <c r="GD16" s="359">
        <v>45</v>
      </c>
      <c r="GE16" s="359">
        <v>51</v>
      </c>
      <c r="GF16" s="359">
        <v>50</v>
      </c>
      <c r="GG16" s="359">
        <v>50</v>
      </c>
      <c r="GH16" s="359">
        <v>46</v>
      </c>
      <c r="GI16" s="359">
        <v>47</v>
      </c>
      <c r="GJ16" s="359"/>
      <c r="GK16" s="359"/>
      <c r="GL16" s="359"/>
      <c r="GM16" s="359"/>
      <c r="GN16" s="359"/>
      <c r="GO16" s="359"/>
      <c r="GP16" s="5"/>
      <c r="GQ16" s="5" t="s">
        <v>389</v>
      </c>
      <c r="GR16" s="5">
        <v>7700</v>
      </c>
      <c r="GS16" s="5" t="s">
        <v>90</v>
      </c>
      <c r="GT16" s="7" t="s">
        <v>82</v>
      </c>
      <c r="GU16" s="172"/>
      <c r="GV16" s="86"/>
      <c r="GW16" s="158">
        <f t="shared" si="58"/>
        <v>0.29406185557675807</v>
      </c>
      <c r="GX16" s="158">
        <f t="shared" si="59"/>
        <v>-16.516731355194427</v>
      </c>
      <c r="GY16" s="158">
        <f t="shared" si="60"/>
        <v>-0.93288452629892438</v>
      </c>
      <c r="GZ16" s="158">
        <f t="shared" si="61"/>
        <v>1.8120931100650006</v>
      </c>
      <c r="HA16" s="158">
        <f t="shared" si="62"/>
        <v>-6.5333157121316487</v>
      </c>
      <c r="HB16" s="263">
        <f t="shared" si="63"/>
        <v>2.0650890612180922E-2</v>
      </c>
      <c r="HC16" s="263">
        <f t="shared" si="64"/>
        <v>-7.4752196218969197E-2</v>
      </c>
      <c r="HD16" s="263">
        <f t="shared" si="65"/>
        <v>-6.2907884601864555E-2</v>
      </c>
      <c r="HE16" s="263">
        <f t="shared" si="66"/>
        <v>0.15047067706426367</v>
      </c>
      <c r="HF16" s="153">
        <f t="shared" si="67"/>
        <v>-4.9575458778416875E-2</v>
      </c>
      <c r="HG16" s="153">
        <f t="shared" si="68"/>
        <v>-7.0226349390597798E-2</v>
      </c>
      <c r="HH16" s="153">
        <f t="shared" si="69"/>
        <v>4.5258468283714028E-3</v>
      </c>
      <c r="HI16" s="153">
        <f t="shared" si="70"/>
        <v>6.7433731430235955E-2</v>
      </c>
      <c r="HJ16" s="153">
        <f t="shared" si="71"/>
        <v>-8.303694563402772E-2</v>
      </c>
      <c r="HK16" s="153">
        <f t="shared" si="72"/>
        <v>1.5006724711545268E-2</v>
      </c>
      <c r="HL16" s="153">
        <f t="shared" si="73"/>
        <v>6.3800277392510402E-2</v>
      </c>
      <c r="HM16" s="153">
        <f t="shared" si="74"/>
        <v>2.017625231910946E-2</v>
      </c>
      <c r="HN16" s="153">
        <f t="shared" si="75"/>
        <v>0.29845390744551736</v>
      </c>
      <c r="HO16" s="153">
        <f t="shared" si="76"/>
        <v>0.14145234493192133</v>
      </c>
      <c r="HP16" s="153">
        <f t="shared" si="77"/>
        <v>0.15842906759283998</v>
      </c>
      <c r="HQ16" s="153" t="str">
        <f t="shared" si="78"/>
        <v>Negativ EK</v>
      </c>
      <c r="HR16" s="153" t="str">
        <f t="shared" si="79"/>
        <v>Negativ EK</v>
      </c>
      <c r="HS16" s="153" t="str">
        <f t="shared" si="80"/>
        <v>Negativ EK</v>
      </c>
      <c r="HT16" s="153" t="str">
        <f t="shared" si="81"/>
        <v>Negativ EK</v>
      </c>
      <c r="HU16" s="153" t="str">
        <f t="shared" si="82"/>
        <v>Negativ EK</v>
      </c>
      <c r="HV16" s="150">
        <f t="shared" si="83"/>
        <v>2.9205612888282677</v>
      </c>
      <c r="HW16" s="150">
        <f t="shared" si="84"/>
        <v>-0.81581488330251384</v>
      </c>
      <c r="HX16" s="150">
        <f t="shared" si="85"/>
        <v>-0.47314545969765537</v>
      </c>
      <c r="HY16" s="150">
        <f t="shared" si="86"/>
        <v>5.2847885233737326</v>
      </c>
      <c r="HZ16" s="150">
        <f t="shared" si="87"/>
        <v>-1.2949506003795039</v>
      </c>
      <c r="IA16" s="263">
        <f t="shared" si="88"/>
        <v>8.9912826923794938E-3</v>
      </c>
      <c r="IB16" s="263">
        <f t="shared" si="89"/>
        <v>-1.3636170363664567E-2</v>
      </c>
      <c r="IC16" s="263">
        <f t="shared" si="90"/>
        <v>-1.5010831304448656E-2</v>
      </c>
      <c r="ID16" s="263">
        <f t="shared" si="91"/>
        <v>3.9129859492443977E-2</v>
      </c>
      <c r="IE16" s="153">
        <f t="shared" si="92"/>
        <v>1.2069897315798954E-2</v>
      </c>
      <c r="IF16" s="153">
        <f t="shared" si="93"/>
        <v>3.0786146234194614E-3</v>
      </c>
      <c r="IG16" s="153">
        <f t="shared" si="94"/>
        <v>1.6714784987084029E-2</v>
      </c>
      <c r="IH16" s="153">
        <f t="shared" si="95"/>
        <v>3.1725616291532685E-2</v>
      </c>
      <c r="II16" s="153">
        <f t="shared" si="96"/>
        <v>-7.4042432009112907E-3</v>
      </c>
      <c r="IJ16" s="153">
        <f t="shared" si="97"/>
        <v>2.5103333206931856E-2</v>
      </c>
      <c r="IK16" s="153">
        <f t="shared" si="98"/>
        <v>4.0276420494206336E-2</v>
      </c>
      <c r="IL16" s="153">
        <f t="shared" si="99"/>
        <v>2.8849090157897578E-2</v>
      </c>
      <c r="IM16" s="153">
        <f t="shared" si="100"/>
        <v>0.12848970251716249</v>
      </c>
      <c r="IN16" s="153">
        <f t="shared" si="101"/>
        <v>6.9996532805775932E-2</v>
      </c>
      <c r="IO16" s="153">
        <f t="shared" si="102"/>
        <v>7.9137312529714302E-2</v>
      </c>
      <c r="IP16" s="153" t="str">
        <f t="shared" si="103"/>
        <v>i.a.</v>
      </c>
      <c r="IQ16" s="153" t="str">
        <f t="shared" si="104"/>
        <v>i.a.</v>
      </c>
      <c r="IR16" s="153" t="str">
        <f t="shared" si="105"/>
        <v>i.a.</v>
      </c>
      <c r="IS16" s="153" t="str">
        <f t="shared" si="106"/>
        <v>i.a.</v>
      </c>
      <c r="IT16" s="153" t="str">
        <f t="shared" si="107"/>
        <v>i.a.</v>
      </c>
      <c r="IU16" s="150">
        <f t="shared" si="108"/>
        <v>9.4658090741673293E-2</v>
      </c>
      <c r="IV16" s="150">
        <f t="shared" si="109"/>
        <v>-1.3994643474277063E-2</v>
      </c>
      <c r="IW16" s="150">
        <f t="shared" si="110"/>
        <v>0.13078209154923151</v>
      </c>
      <c r="IX16" s="150">
        <f t="shared" si="111"/>
        <v>-0.17095592553735822</v>
      </c>
      <c r="IY16" s="150">
        <f t="shared" si="112"/>
        <v>-6.1886629833495237E-2</v>
      </c>
      <c r="IZ16" s="263">
        <f t="shared" si="113"/>
        <v>2.3738028743682971E-2</v>
      </c>
      <c r="JA16" s="263">
        <f t="shared" si="114"/>
        <v>-3.5593400024526711E-3</v>
      </c>
      <c r="JB16" s="263">
        <f t="shared" si="115"/>
        <v>2.941555137522231E-2</v>
      </c>
      <c r="JC16" s="263">
        <f t="shared" si="116"/>
        <v>-4.6380481586842631E-2</v>
      </c>
      <c r="JD16" s="153">
        <f t="shared" si="117"/>
        <v>0.27451457153774006</v>
      </c>
      <c r="JE16" s="153">
        <f t="shared" si="118"/>
        <v>0.25077654279405709</v>
      </c>
      <c r="JF16" s="153">
        <f t="shared" si="119"/>
        <v>0.25433588279650976</v>
      </c>
      <c r="JG16" s="153">
        <f t="shared" si="120"/>
        <v>0.22492033142128745</v>
      </c>
      <c r="JH16" s="153">
        <f t="shared" si="121"/>
        <v>0.27130081300813008</v>
      </c>
      <c r="JI16" s="153">
        <f t="shared" si="122"/>
        <v>0.28919832254387035</v>
      </c>
      <c r="JJ16" s="153">
        <f t="shared" si="123"/>
        <v>0.24924594585004081</v>
      </c>
      <c r="JK16" s="153">
        <f t="shared" si="124"/>
        <v>0.22920028843182363</v>
      </c>
      <c r="JL16" s="153">
        <f t="shared" si="125"/>
        <v>0.39828976116929105</v>
      </c>
      <c r="JM16" s="153">
        <f t="shared" si="126"/>
        <v>0.3235498571097552</v>
      </c>
      <c r="JN16" s="153">
        <f t="shared" si="127"/>
        <v>0.32355102217227816</v>
      </c>
      <c r="JO16" s="153" t="str">
        <f t="shared" si="128"/>
        <v>i.a.</v>
      </c>
      <c r="JP16" s="153" t="str">
        <f t="shared" si="129"/>
        <v>i.a.</v>
      </c>
      <c r="JQ16" s="153" t="str">
        <f t="shared" si="130"/>
        <v>i.a.</v>
      </c>
      <c r="JR16" s="153" t="str">
        <f t="shared" si="131"/>
        <v>i.a.</v>
      </c>
      <c r="JS16" s="153" t="str">
        <f t="shared" si="132"/>
        <v>i.a.</v>
      </c>
      <c r="JT16" s="153" t="str">
        <f t="shared" si="133"/>
        <v>i.a.</v>
      </c>
      <c r="JU16" s="150" t="e">
        <f t="shared" si="134"/>
        <v>#VALUE!</v>
      </c>
      <c r="JV16" s="150" t="e">
        <f t="shared" si="135"/>
        <v>#VALUE!</v>
      </c>
      <c r="JW16" s="150" t="e">
        <f t="shared" si="136"/>
        <v>#VALUE!</v>
      </c>
      <c r="JX16" s="150" t="e">
        <f t="shared" si="137"/>
        <v>#VALUE!</v>
      </c>
      <c r="JY16" s="150" t="e">
        <f t="shared" si="138"/>
        <v>#VALUE!</v>
      </c>
      <c r="JZ16" s="263" t="e">
        <f t="shared" si="139"/>
        <v>#VALUE!</v>
      </c>
      <c r="KA16" s="263" t="e">
        <f t="shared" si="140"/>
        <v>#VALUE!</v>
      </c>
      <c r="KB16" s="263" t="e">
        <f t="shared" si="141"/>
        <v>#VALUE!</v>
      </c>
      <c r="KC16" s="263" t="e">
        <f t="shared" si="142"/>
        <v>#VALUE!</v>
      </c>
      <c r="KD16" s="153" t="str">
        <f t="shared" si="143"/>
        <v>i.a.</v>
      </c>
      <c r="KE16" s="153" t="str">
        <f t="shared" si="144"/>
        <v>i.a.</v>
      </c>
      <c r="KF16" s="153" t="str">
        <f t="shared" si="145"/>
        <v>i.a.</v>
      </c>
      <c r="KG16" s="153" t="str">
        <f t="shared" si="146"/>
        <v>i.a.</v>
      </c>
      <c r="KH16" s="153" t="str">
        <f t="shared" si="147"/>
        <v>i.a.</v>
      </c>
      <c r="KI16" s="153" t="str">
        <f t="shared" si="148"/>
        <v>i.a.</v>
      </c>
      <c r="KJ16" s="153" t="str">
        <f t="shared" si="149"/>
        <v>i.a.</v>
      </c>
      <c r="KK16" s="153" t="str">
        <f t="shared" si="150"/>
        <v>i.a.</v>
      </c>
      <c r="KL16" s="153" t="str">
        <f t="shared" si="151"/>
        <v>i.a.</v>
      </c>
      <c r="KM16" s="153" t="str">
        <f t="shared" si="152"/>
        <v>i.a.</v>
      </c>
      <c r="KN16" s="153" t="str">
        <f t="shared" si="153"/>
        <v>i.a.</v>
      </c>
      <c r="KO16" s="153" t="str">
        <f t="shared" si="154"/>
        <v>i.a.</v>
      </c>
      <c r="KP16" s="153" t="str">
        <f t="shared" si="155"/>
        <v>i.a.</v>
      </c>
      <c r="KQ16" s="153" t="str">
        <f t="shared" si="156"/>
        <v>i.a.</v>
      </c>
      <c r="KR16" s="153" t="str">
        <f t="shared" si="157"/>
        <v>i.a.</v>
      </c>
      <c r="KS16" s="153" t="str">
        <f t="shared" si="158"/>
        <v>i.a.</v>
      </c>
      <c r="KT16" s="153" t="str">
        <f t="shared" si="159"/>
        <v>i.a.</v>
      </c>
      <c r="KU16" s="150" t="e">
        <f t="shared" si="160"/>
        <v>#DIV/0!</v>
      </c>
      <c r="KV16" s="150" t="e">
        <f t="shared" si="161"/>
        <v>#DIV/0!</v>
      </c>
      <c r="KW16" s="150" t="e">
        <f t="shared" si="162"/>
        <v>#DIV/0!</v>
      </c>
      <c r="KX16" s="150" t="e">
        <f t="shared" si="163"/>
        <v>#DIV/0!</v>
      </c>
      <c r="KY16" s="150" t="e">
        <f t="shared" si="164"/>
        <v>#DIV/0!</v>
      </c>
      <c r="KZ16" s="243">
        <f t="shared" si="165"/>
        <v>0</v>
      </c>
      <c r="LA16" s="243">
        <f t="shared" si="166"/>
        <v>0</v>
      </c>
      <c r="LB16" s="243">
        <f t="shared" si="167"/>
        <v>0</v>
      </c>
      <c r="LC16" s="243">
        <f t="shared" si="168"/>
        <v>0</v>
      </c>
      <c r="LD16" s="254">
        <f>IFERROR(Tabel1[[#This Row],[2024 - Omsætning]]/Tabel1[[#This Row],[2024 - Ansatte]],"i.a.")</f>
        <v>0</v>
      </c>
      <c r="LE16" s="254">
        <f>IFERROR(Tabel1[[#This Row],[2023 - Omsætning]]/Tabel1[[#This Row],[2023 - Ansatte]],"i.a.")</f>
        <v>0</v>
      </c>
      <c r="LF16" s="254">
        <f>IFERROR(Tabel1[[#This Row],[2022 - Omsætning]]/Tabel1[[#This Row],[2022 - Ansatte]],"i.a.")</f>
        <v>0</v>
      </c>
      <c r="LG16" s="254">
        <f>IFERROR(Tabel1[[#This Row],[2021 - Omsætning]]/Tabel1[[#This Row],[2021 - Ansatte]],"i.a.")</f>
        <v>0</v>
      </c>
      <c r="LH16" s="254">
        <f>IFERROR(AC16/Tabel1[[#This Row],[2020 - Ansatte]],"i.a.")</f>
        <v>0</v>
      </c>
      <c r="LI16" s="254">
        <f>IFERROR(Tabel1[[#This Row],[2019 - Omsætning]]/Tabel1[[#This Row],[2019 - Ansatte]],"i.a.")</f>
        <v>0</v>
      </c>
      <c r="LJ16" s="254">
        <f>IFERROR(Tabel1[[#This Row],[2018 - Omsætning]]/Tabel1[[#This Row],[2018 - Ansatte]],"i.a.")</f>
        <v>0</v>
      </c>
      <c r="LK16" s="254">
        <f>IFERROR(Tabel1[[#This Row],[2017 - Omsætning]]/Tabel1[[#This Row],[2017 - Ansatte]],"i.a.")</f>
        <v>0</v>
      </c>
      <c r="LL16" s="254">
        <f>IFERROR(Tabel1[[#This Row],[2016 - Omsætning]]/Tabel1[[#This Row],[2016 - Ansatte]],"i.a.")</f>
        <v>0</v>
      </c>
      <c r="LM16" s="254">
        <f>IFERROR(Tabel1[[#This Row],[2015 - Omsætning]]/Tabel1[[#This Row],[2015 - Ansatte]],"i.a.")</f>
        <v>0</v>
      </c>
      <c r="LN16" s="254">
        <f>IFERROR(Tabel1[[#This Row],[2014 - Omsætning]]/Tabel1[[#This Row],[2014 - Ansatte]],"i.a.")</f>
        <v>0</v>
      </c>
      <c r="LO16" s="254" t="str">
        <f>IFERROR(Tabel1[[#This Row],[2013 - Omsætning]]/Tabel1[[#This Row],[2013 - Ansatte]],"i.a.")</f>
        <v>i.a.</v>
      </c>
      <c r="LP16" s="254" t="str">
        <f>IFERROR(Tabel1[[#This Row],[2012 - Omsætning]]/Tabel1[[#This Row],[2012 - Ansatte]],"i.a.")</f>
        <v>i.a.</v>
      </c>
      <c r="LQ16" s="254" t="str">
        <f>IFERROR(Tabel1[[#This Row],[2011 - Omsætning]]/Tabel1[[#This Row],[2011 - Ansatte]],"i.a.")</f>
        <v>i.a.</v>
      </c>
      <c r="LR16" s="254" t="str">
        <f>IFERROR(Tabel1[[#This Row],[2010 - Omsætning]]/Tabel1[[#This Row],[2010 - Ansatte]],"i.a.")</f>
        <v>i.a.</v>
      </c>
      <c r="LS16" s="254" t="str">
        <f>IFERROR(Tabel1[[#This Row],[2009 - Omsætning]]/Tabel1[[#This Row],[2009 - Ansatte]],"i.a.")</f>
        <v>i.a.</v>
      </c>
      <c r="LT16" s="254" t="str">
        <f>IFERROR(Tabel1[[#This Row],[2008 - Omsætning]]/Tabel1[[#This Row],[2008 - Ansatte]],"i.a.")</f>
        <v>i.a.</v>
      </c>
      <c r="LU16" s="158">
        <f t="shared" si="169"/>
        <v>0.14261237653698852</v>
      </c>
      <c r="LV16" s="158">
        <f t="shared" si="170"/>
        <v>-16.124999999999996</v>
      </c>
      <c r="LW16" s="158">
        <f t="shared" si="171"/>
        <v>-0.93382657047010709</v>
      </c>
      <c r="LX16" s="158">
        <f t="shared" si="172"/>
        <v>1.6835275835275834</v>
      </c>
      <c r="LY16" s="158">
        <f t="shared" si="173"/>
        <v>-7.3902681231380338</v>
      </c>
      <c r="LZ16" s="243">
        <f t="shared" si="174"/>
        <v>1.4686040477426051E-3</v>
      </c>
      <c r="MA16" s="243">
        <f t="shared" si="175"/>
        <v>-1.0978723404255318E-2</v>
      </c>
      <c r="MB16" s="243">
        <f t="shared" si="176"/>
        <v>-9.6080378250591025E-3</v>
      </c>
      <c r="MC16" s="243">
        <f t="shared" si="177"/>
        <v>2.5341520467836255E-2</v>
      </c>
      <c r="MD16" s="244">
        <f t="shared" si="178"/>
        <v>-8.829268292682926E-3</v>
      </c>
      <c r="ME16" s="244">
        <f t="shared" si="179"/>
        <v>-1.0297872340425531E-2</v>
      </c>
      <c r="MF16" s="244">
        <f t="shared" si="180"/>
        <v>6.8085106382978727E-4</v>
      </c>
      <c r="MG16" s="244">
        <f t="shared" si="181"/>
        <v>1.0288888888888889E-2</v>
      </c>
      <c r="MH16" s="244">
        <f t="shared" si="182"/>
        <v>-1.5052631578947368E-2</v>
      </c>
      <c r="MI16" s="244">
        <f t="shared" si="183"/>
        <v>2.3555555555555556E-3</v>
      </c>
      <c r="MJ16" s="244">
        <f t="shared" si="184"/>
        <v>8.5686274509803925E-3</v>
      </c>
      <c r="MK16" s="244">
        <f t="shared" si="185"/>
        <v>3.4799999999999996E-3</v>
      </c>
      <c r="ML16" s="244">
        <f t="shared" si="186"/>
        <v>5.6559999999999999E-2</v>
      </c>
      <c r="MM16" s="244">
        <f t="shared" si="187"/>
        <v>2.439130434782609E-2</v>
      </c>
      <c r="MN16" s="244">
        <f t="shared" si="188"/>
        <v>2.5234042553191487E-2</v>
      </c>
      <c r="MO16" s="244" t="str">
        <f t="shared" si="189"/>
        <v>i.a.</v>
      </c>
      <c r="MP16" s="244" t="str">
        <f t="shared" si="190"/>
        <v>i.a.</v>
      </c>
      <c r="MQ16" s="244" t="str">
        <f t="shared" si="191"/>
        <v>i.a.</v>
      </c>
      <c r="MR16" s="244" t="str">
        <f t="shared" si="192"/>
        <v>i.a.</v>
      </c>
      <c r="MS16" s="244" t="str">
        <f t="shared" si="193"/>
        <v>i.a.</v>
      </c>
      <c r="MT16" s="244" t="str">
        <f t="shared" si="194"/>
        <v>i.a.</v>
      </c>
    </row>
    <row r="17" spans="1:358" ht="18" customHeight="1" x14ac:dyDescent="0.25">
      <c r="A17" s="20" t="s">
        <v>107</v>
      </c>
      <c r="B17" s="273">
        <v>31371716</v>
      </c>
      <c r="C17" s="117" t="s">
        <v>370</v>
      </c>
      <c r="D17" s="5" t="s">
        <v>108</v>
      </c>
      <c r="E17" s="5">
        <v>466900</v>
      </c>
      <c r="F17" s="203">
        <v>45436</v>
      </c>
      <c r="G17" s="148"/>
      <c r="H17" s="148" t="s">
        <v>74</v>
      </c>
      <c r="I17" s="148" t="s">
        <v>74</v>
      </c>
      <c r="J17" s="148" t="s">
        <v>74</v>
      </c>
      <c r="K17" s="148" t="s">
        <v>74</v>
      </c>
      <c r="L17" s="148" t="s">
        <v>74</v>
      </c>
      <c r="M17" s="148" t="s">
        <v>74</v>
      </c>
      <c r="N17" s="148" t="s">
        <v>74</v>
      </c>
      <c r="O17" s="357" t="s">
        <v>74</v>
      </c>
      <c r="P17" s="150">
        <f>Y17/Tabel1[[#This Row],[2023 - Omsætning]]-1</f>
        <v>-1</v>
      </c>
      <c r="Q17" s="150">
        <f>Z17/Tabel1[[#This Row],[2022 - Omsætning]]-1</f>
        <v>0.15726950845861865</v>
      </c>
      <c r="R17" s="150">
        <f>AA17/Tabel1[[#This Row],[2021 - Omsætning]]-1</f>
        <v>0.15535601362822904</v>
      </c>
      <c r="S17" s="150">
        <f>AB17/Tabel1[[#This Row],[2020 - Omsætning]]-1</f>
        <v>4.6844571798542178E-2</v>
      </c>
      <c r="T17" s="150">
        <f>AC17/Tabel1[[#This Row],[2019 - Omsætning]]-1</f>
        <v>-0.10051929690463546</v>
      </c>
      <c r="U17" s="242">
        <f t="shared" si="0"/>
        <v>-2213.7420000000002</v>
      </c>
      <c r="V17" s="242">
        <f t="shared" si="1"/>
        <v>300.84100000000012</v>
      </c>
      <c r="W17" s="242">
        <f t="shared" si="2"/>
        <v>257.22000000000003</v>
      </c>
      <c r="X17" s="242">
        <f t="shared" si="3"/>
        <v>74.088999999999942</v>
      </c>
      <c r="Y17" s="151"/>
      <c r="Z17" s="151">
        <v>2213.7420000000002</v>
      </c>
      <c r="AA17" s="151">
        <v>1912.9010000000001</v>
      </c>
      <c r="AB17" s="361">
        <v>1655.681</v>
      </c>
      <c r="AC17" s="361">
        <v>1581.5920000000001</v>
      </c>
      <c r="AD17" s="361">
        <v>1758.3389999999999</v>
      </c>
      <c r="AE17" s="361">
        <v>1764.9690000000001</v>
      </c>
      <c r="AF17" s="361">
        <v>1660.174</v>
      </c>
      <c r="AG17" s="361">
        <v>2464.9479999999999</v>
      </c>
      <c r="AH17" s="361">
        <v>2243.732</v>
      </c>
      <c r="AI17" s="361">
        <v>1927.8209999999999</v>
      </c>
      <c r="AJ17" s="361">
        <v>2393.2910000000002</v>
      </c>
      <c r="AK17" s="361">
        <v>1897.779</v>
      </c>
      <c r="AL17" s="361"/>
      <c r="AM17" s="361"/>
      <c r="AN17" s="361"/>
      <c r="AO17" s="361"/>
      <c r="AP17" s="150">
        <f t="shared" si="4"/>
        <v>-1</v>
      </c>
      <c r="AQ17" s="150">
        <f t="shared" si="5"/>
        <v>9.013756864278992E-2</v>
      </c>
      <c r="AR17" s="150">
        <f t="shared" si="6"/>
        <v>0.11963743438150062</v>
      </c>
      <c r="AS17" s="150">
        <f t="shared" si="7"/>
        <v>1.8197072861631178E-2</v>
      </c>
      <c r="AT17" s="150">
        <f t="shared" si="8"/>
        <v>-9.8744933598077234E-2</v>
      </c>
      <c r="AU17" s="242">
        <f t="shared" si="9"/>
        <v>-423.63400000000001</v>
      </c>
      <c r="AV17" s="242">
        <f t="shared" si="10"/>
        <v>35.02800000000002</v>
      </c>
      <c r="AW17" s="242">
        <f t="shared" si="11"/>
        <v>41.524000000000001</v>
      </c>
      <c r="AX17" s="242">
        <f t="shared" si="12"/>
        <v>6.2029999999999745</v>
      </c>
      <c r="AY17" s="119"/>
      <c r="AZ17" s="119">
        <v>423.63400000000001</v>
      </c>
      <c r="BA17" s="119">
        <v>388.60599999999999</v>
      </c>
      <c r="BB17" s="362">
        <v>347.08199999999999</v>
      </c>
      <c r="BC17" s="362">
        <v>340.87900000000002</v>
      </c>
      <c r="BD17" s="362">
        <v>378.22699999999998</v>
      </c>
      <c r="BE17" s="362">
        <v>369.92700000000002</v>
      </c>
      <c r="BF17" s="362">
        <v>352.65499999999997</v>
      </c>
      <c r="BG17" s="362">
        <v>426.70299999999997</v>
      </c>
      <c r="BH17" s="362">
        <v>459.67200000000003</v>
      </c>
      <c r="BI17" s="362">
        <v>470.41699999999997</v>
      </c>
      <c r="BJ17" s="362">
        <v>448.85399999999998</v>
      </c>
      <c r="BK17" s="362">
        <v>445.00799999999998</v>
      </c>
      <c r="BL17" s="362"/>
      <c r="BM17" s="362"/>
      <c r="BN17" s="362"/>
      <c r="BO17" s="362"/>
      <c r="BP17" s="152">
        <f t="shared" si="13"/>
        <v>-1</v>
      </c>
      <c r="BQ17" s="152">
        <f t="shared" si="14"/>
        <v>0.15666998506719765</v>
      </c>
      <c r="BR17" s="152">
        <f t="shared" si="15"/>
        <v>6.0123346855314688E-2</v>
      </c>
      <c r="BS17" s="152">
        <f t="shared" si="16"/>
        <v>0.36188465684513127</v>
      </c>
      <c r="BT17" s="152">
        <f t="shared" si="17"/>
        <v>-0.37137532823220493</v>
      </c>
      <c r="BU17" s="242">
        <f t="shared" si="18"/>
        <v>-74.36</v>
      </c>
      <c r="BV17" s="242">
        <f t="shared" si="19"/>
        <v>10.072000000000003</v>
      </c>
      <c r="BW17" s="242">
        <f t="shared" si="20"/>
        <v>3.6459999999999937</v>
      </c>
      <c r="BX17" s="242">
        <f t="shared" si="21"/>
        <v>16.114000000000004</v>
      </c>
      <c r="BY17" s="119"/>
      <c r="BZ17" s="119">
        <v>74.36</v>
      </c>
      <c r="CA17" s="119">
        <v>64.287999999999997</v>
      </c>
      <c r="CB17" s="362">
        <v>60.642000000000003</v>
      </c>
      <c r="CC17" s="362">
        <v>44.527999999999999</v>
      </c>
      <c r="CD17" s="362">
        <v>70.834000000000003</v>
      </c>
      <c r="CE17" s="362">
        <v>75.778000000000006</v>
      </c>
      <c r="CF17" s="362">
        <v>47.697000000000003</v>
      </c>
      <c r="CG17" s="362">
        <v>118.89100000000001</v>
      </c>
      <c r="CH17" s="362">
        <v>116.46899999999999</v>
      </c>
      <c r="CI17" s="362">
        <v>125.044</v>
      </c>
      <c r="CJ17" s="362">
        <v>106.13500000000001</v>
      </c>
      <c r="CK17" s="362">
        <v>103.563</v>
      </c>
      <c r="CL17" s="362"/>
      <c r="CM17" s="362"/>
      <c r="CN17" s="362"/>
      <c r="CO17" s="362"/>
      <c r="CP17" s="152">
        <f t="shared" si="22"/>
        <v>-1</v>
      </c>
      <c r="CQ17" s="152">
        <f t="shared" si="23"/>
        <v>0.31804441648756798</v>
      </c>
      <c r="CR17" s="152">
        <f t="shared" si="24"/>
        <v>-2.0687885010266874E-2</v>
      </c>
      <c r="CS17" s="152">
        <f t="shared" si="25"/>
        <v>0.45793832950803298</v>
      </c>
      <c r="CT17" s="152">
        <f t="shared" si="26"/>
        <v>-0.43015552585937272</v>
      </c>
      <c r="CU17" s="242">
        <f t="shared" si="27"/>
        <v>-75.433000000000007</v>
      </c>
      <c r="CV17" s="242">
        <f t="shared" si="28"/>
        <v>18.202000000000005</v>
      </c>
      <c r="CW17" s="242">
        <f t="shared" si="29"/>
        <v>-1.2089999999999961</v>
      </c>
      <c r="CX17" s="242">
        <f t="shared" si="30"/>
        <v>18.355999999999995</v>
      </c>
      <c r="CY17" s="119"/>
      <c r="CZ17" s="119">
        <v>75.433000000000007</v>
      </c>
      <c r="DA17" s="119">
        <v>57.231000000000002</v>
      </c>
      <c r="DB17" s="362">
        <v>58.44</v>
      </c>
      <c r="DC17" s="362">
        <v>40.084000000000003</v>
      </c>
      <c r="DD17" s="362">
        <v>70.341999999999999</v>
      </c>
      <c r="DE17" s="362">
        <v>73.129000000000005</v>
      </c>
      <c r="DF17" s="362">
        <v>44.631</v>
      </c>
      <c r="DG17" s="362">
        <v>119.941</v>
      </c>
      <c r="DH17" s="362">
        <v>119.29300000000001</v>
      </c>
      <c r="DI17" s="362">
        <v>123.17700000000001</v>
      </c>
      <c r="DJ17" s="362">
        <v>108.818</v>
      </c>
      <c r="DK17" s="362">
        <v>102.935</v>
      </c>
      <c r="DL17" s="362"/>
      <c r="DM17" s="362"/>
      <c r="DN17" s="362"/>
      <c r="DO17" s="362"/>
      <c r="DP17" s="152">
        <f t="shared" si="31"/>
        <v>-1</v>
      </c>
      <c r="DQ17" s="152">
        <f t="shared" si="32"/>
        <v>-2.2595633632486786E-2</v>
      </c>
      <c r="DR17" s="152">
        <f t="shared" si="33"/>
        <v>7.3800143528757106E-2</v>
      </c>
      <c r="DS17" s="152">
        <f t="shared" si="34"/>
        <v>9.4992703149138977E-2</v>
      </c>
      <c r="DT17" s="152">
        <f t="shared" si="35"/>
        <v>-0.3001503950676403</v>
      </c>
      <c r="DU17" s="242">
        <f t="shared" si="36"/>
        <v>-214.98400000000001</v>
      </c>
      <c r="DV17" s="242">
        <f t="shared" si="37"/>
        <v>-4.9699999999999989</v>
      </c>
      <c r="DW17" s="242">
        <f t="shared" si="38"/>
        <v>15.117000000000019</v>
      </c>
      <c r="DX17" s="242">
        <f t="shared" si="39"/>
        <v>17.769999999999982</v>
      </c>
      <c r="DY17" s="119"/>
      <c r="DZ17" s="119">
        <v>214.98400000000001</v>
      </c>
      <c r="EA17" s="119">
        <v>219.95400000000001</v>
      </c>
      <c r="EB17" s="362">
        <v>204.83699999999999</v>
      </c>
      <c r="EC17" s="362">
        <v>187.06700000000001</v>
      </c>
      <c r="ED17" s="362">
        <v>267.29599999999999</v>
      </c>
      <c r="EE17" s="362">
        <v>217.51300000000001</v>
      </c>
      <c r="EF17" s="362">
        <v>204.886</v>
      </c>
      <c r="EG17" s="362">
        <v>253.51300000000001</v>
      </c>
      <c r="EH17" s="362">
        <v>250.01</v>
      </c>
      <c r="EI17" s="362">
        <v>251.58</v>
      </c>
      <c r="EJ17" s="362">
        <v>237.893</v>
      </c>
      <c r="EK17" s="362">
        <v>232.56399999999999</v>
      </c>
      <c r="EL17" s="362"/>
      <c r="EM17" s="362"/>
      <c r="EN17" s="362"/>
      <c r="EO17" s="362"/>
      <c r="EP17" s="153">
        <f t="shared" si="40"/>
        <v>-1</v>
      </c>
      <c r="EQ17" s="153">
        <f t="shared" si="41"/>
        <v>-6.8808033148837012E-3</v>
      </c>
      <c r="ER17" s="153">
        <f t="shared" si="42"/>
        <v>0.23062165015429587</v>
      </c>
      <c r="ES17" s="153">
        <f t="shared" si="43"/>
        <v>5.8822897166963713E-2</v>
      </c>
      <c r="ET17" s="153">
        <f t="shared" si="44"/>
        <v>-0.13730408201742589</v>
      </c>
      <c r="EU17" s="242">
        <f t="shared" si="45"/>
        <v>-722.38099999999997</v>
      </c>
      <c r="EV17" s="242">
        <f t="shared" si="46"/>
        <v>-5.0049999999999955</v>
      </c>
      <c r="EW17" s="242">
        <f t="shared" si="47"/>
        <v>136.31399999999996</v>
      </c>
      <c r="EX17" s="242">
        <f t="shared" si="48"/>
        <v>32.836999999999989</v>
      </c>
      <c r="EY17" s="119"/>
      <c r="EZ17" s="119">
        <v>722.38099999999997</v>
      </c>
      <c r="FA17" s="119">
        <v>727.38599999999997</v>
      </c>
      <c r="FB17" s="362">
        <v>591.072</v>
      </c>
      <c r="FC17" s="362">
        <v>558.23500000000001</v>
      </c>
      <c r="FD17" s="362">
        <v>647.08199999999999</v>
      </c>
      <c r="FE17" s="362">
        <v>750.38400000000001</v>
      </c>
      <c r="FF17" s="362">
        <v>858.71400000000006</v>
      </c>
      <c r="FG17" s="362">
        <v>902.72500000000002</v>
      </c>
      <c r="FH17" s="362">
        <v>953.66899999999998</v>
      </c>
      <c r="FI17" s="362">
        <v>712.53</v>
      </c>
      <c r="FJ17" s="362">
        <v>745.77700000000004</v>
      </c>
      <c r="FK17" s="362">
        <v>834.66399999999999</v>
      </c>
      <c r="FL17" s="362"/>
      <c r="FM17" s="362"/>
      <c r="FN17" s="362"/>
      <c r="FO17" s="362"/>
      <c r="FP17" s="153">
        <f t="shared" si="49"/>
        <v>-1</v>
      </c>
      <c r="FQ17" s="153">
        <f t="shared" si="50"/>
        <v>7.0270270270270274E-2</v>
      </c>
      <c r="FR17" s="153">
        <f t="shared" si="51"/>
        <v>1.6483516483516484E-2</v>
      </c>
      <c r="FS17" s="153">
        <f t="shared" si="52"/>
        <v>-3.1914893617021274E-2</v>
      </c>
      <c r="FT17" s="153">
        <f t="shared" si="53"/>
        <v>-4.3256997455470736E-2</v>
      </c>
      <c r="FU17" s="242">
        <f t="shared" si="54"/>
        <v>-396</v>
      </c>
      <c r="FV17" s="242">
        <f t="shared" si="55"/>
        <v>26</v>
      </c>
      <c r="FW17" s="242">
        <f t="shared" si="56"/>
        <v>6</v>
      </c>
      <c r="FX17" s="242">
        <f t="shared" si="57"/>
        <v>-12</v>
      </c>
      <c r="FY17" s="154"/>
      <c r="FZ17" s="154">
        <v>396</v>
      </c>
      <c r="GA17" s="154">
        <v>370</v>
      </c>
      <c r="GB17" s="359">
        <v>364</v>
      </c>
      <c r="GC17" s="359">
        <v>376</v>
      </c>
      <c r="GD17" s="359">
        <v>393</v>
      </c>
      <c r="GE17" s="359">
        <v>406</v>
      </c>
      <c r="GF17" s="359">
        <v>422</v>
      </c>
      <c r="GG17" s="359">
        <v>458</v>
      </c>
      <c r="GH17" s="359">
        <v>503</v>
      </c>
      <c r="GI17" s="359">
        <v>539</v>
      </c>
      <c r="GJ17" s="359">
        <v>554</v>
      </c>
      <c r="GK17" s="359">
        <v>558</v>
      </c>
      <c r="GL17" s="359"/>
      <c r="GM17" s="359"/>
      <c r="GN17" s="359"/>
      <c r="GO17" s="359"/>
      <c r="GP17" s="5"/>
      <c r="GQ17" s="5" t="s">
        <v>386</v>
      </c>
      <c r="GR17" s="5">
        <v>2740</v>
      </c>
      <c r="GS17" s="5" t="s">
        <v>75</v>
      </c>
      <c r="GT17" s="7" t="s">
        <v>76</v>
      </c>
      <c r="GU17" s="172"/>
      <c r="GV17" s="101"/>
      <c r="GW17" s="158">
        <f t="shared" si="58"/>
        <v>-1</v>
      </c>
      <c r="GX17" s="158">
        <f t="shared" si="59"/>
        <v>0.28729475402050525</v>
      </c>
      <c r="GY17" s="158">
        <f t="shared" si="60"/>
        <v>-9.6505493023777839E-2</v>
      </c>
      <c r="GZ17" s="158">
        <f t="shared" si="61"/>
        <v>0.69029464667433438</v>
      </c>
      <c r="HA17" s="158">
        <f t="shared" si="62"/>
        <v>-0.39197133203266254</v>
      </c>
      <c r="HB17" s="263">
        <f t="shared" si="63"/>
        <v>-0.34686782943775901</v>
      </c>
      <c r="HC17" s="263">
        <f t="shared" si="64"/>
        <v>7.7412968105951108E-2</v>
      </c>
      <c r="HD17" s="263">
        <f t="shared" si="65"/>
        <v>-2.8781441436216915E-2</v>
      </c>
      <c r="HE17" s="263">
        <f t="shared" si="66"/>
        <v>0.12179587958215798</v>
      </c>
      <c r="HF17" s="153">
        <f t="shared" si="67"/>
        <v>0</v>
      </c>
      <c r="HG17" s="153">
        <f t="shared" si="68"/>
        <v>0.34686782943775901</v>
      </c>
      <c r="HH17" s="153">
        <f t="shared" si="69"/>
        <v>0.2694548613318079</v>
      </c>
      <c r="HI17" s="153">
        <f t="shared" si="70"/>
        <v>0.29823630276802482</v>
      </c>
      <c r="HJ17" s="153">
        <f t="shared" si="71"/>
        <v>0.17644042318586683</v>
      </c>
      <c r="HK17" s="153">
        <f t="shared" si="72"/>
        <v>0.29018438189060025</v>
      </c>
      <c r="HL17" s="153">
        <f t="shared" si="73"/>
        <v>0.34625555458227886</v>
      </c>
      <c r="HM17" s="153">
        <f t="shared" si="74"/>
        <v>0.194725555684022</v>
      </c>
      <c r="HN17" s="153">
        <f t="shared" si="75"/>
        <v>0.47640723462483342</v>
      </c>
      <c r="HO17" s="153">
        <f t="shared" si="76"/>
        <v>0.47565940309814786</v>
      </c>
      <c r="HP17" s="153">
        <f t="shared" si="77"/>
        <v>0.5033045745117708</v>
      </c>
      <c r="HQ17" s="153">
        <f t="shared" si="78"/>
        <v>0.46260550911135345</v>
      </c>
      <c r="HR17" s="153">
        <f t="shared" si="79"/>
        <v>0.44260934624447468</v>
      </c>
      <c r="HS17" s="153" t="str">
        <f t="shared" si="80"/>
        <v>Negativ EK</v>
      </c>
      <c r="HT17" s="153" t="str">
        <f t="shared" si="81"/>
        <v>Negativ EK</v>
      </c>
      <c r="HU17" s="153" t="str">
        <f t="shared" si="82"/>
        <v>Negativ EK</v>
      </c>
      <c r="HV17" s="150">
        <f t="shared" si="83"/>
        <v>-1</v>
      </c>
      <c r="HW17" s="150">
        <f t="shared" si="84"/>
        <v>5.1907510083846191E-2</v>
      </c>
      <c r="HX17" s="150">
        <f t="shared" si="85"/>
        <v>-7.5884720329171582E-2</v>
      </c>
      <c r="HY17" s="150">
        <f t="shared" si="86"/>
        <v>0.42825435582886312</v>
      </c>
      <c r="HZ17" s="150">
        <f t="shared" si="87"/>
        <v>-0.27116135791940754</v>
      </c>
      <c r="IA17" s="263">
        <f t="shared" si="88"/>
        <v>-0.10258200110776422</v>
      </c>
      <c r="IB17" s="263">
        <f t="shared" si="89"/>
        <v>5.0620194322008039E-3</v>
      </c>
      <c r="IC17" s="263">
        <f t="shared" si="90"/>
        <v>-8.0079582047296732E-3</v>
      </c>
      <c r="ID17" s="263">
        <f t="shared" si="91"/>
        <v>3.1641982907977928E-2</v>
      </c>
      <c r="IE17" s="153">
        <f t="shared" si="92"/>
        <v>0</v>
      </c>
      <c r="IF17" s="153">
        <f t="shared" si="93"/>
        <v>0.10258200110776422</v>
      </c>
      <c r="IG17" s="153">
        <f t="shared" si="94"/>
        <v>9.7519981675563416E-2</v>
      </c>
      <c r="IH17" s="153">
        <f t="shared" si="95"/>
        <v>0.10552793988029309</v>
      </c>
      <c r="II17" s="153">
        <f t="shared" si="96"/>
        <v>7.3885956972315162E-2</v>
      </c>
      <c r="IJ17" s="153">
        <f t="shared" si="97"/>
        <v>0.10137491717150901</v>
      </c>
      <c r="IK17" s="153">
        <f t="shared" si="98"/>
        <v>9.4186929571722797E-2</v>
      </c>
      <c r="IL17" s="153">
        <f t="shared" si="99"/>
        <v>5.4156856978867844E-2</v>
      </c>
      <c r="IM17" s="153">
        <f t="shared" si="100"/>
        <v>0.12808811060583045</v>
      </c>
      <c r="IN17" s="153">
        <f t="shared" si="101"/>
        <v>0.13980202844918282</v>
      </c>
      <c r="IO17" s="153">
        <f t="shared" si="102"/>
        <v>0.17149201094145472</v>
      </c>
      <c r="IP17" s="153">
        <f t="shared" si="103"/>
        <v>0.134310613303502</v>
      </c>
      <c r="IQ17" s="153">
        <f t="shared" si="104"/>
        <v>0.12407747309096835</v>
      </c>
      <c r="IR17" s="153" t="str">
        <f t="shared" si="105"/>
        <v>i.a.</v>
      </c>
      <c r="IS17" s="153" t="str">
        <f t="shared" si="106"/>
        <v>i.a.</v>
      </c>
      <c r="IT17" s="153" t="str">
        <f t="shared" si="107"/>
        <v>i.a.</v>
      </c>
      <c r="IU17" s="150" t="e">
        <f t="shared" si="108"/>
        <v>#VALUE!</v>
      </c>
      <c r="IV17" s="150">
        <f t="shared" si="109"/>
        <v>-1.5823710154890484E-2</v>
      </c>
      <c r="IW17" s="150">
        <f t="shared" si="110"/>
        <v>-0.12743275449922126</v>
      </c>
      <c r="IX17" s="150">
        <f t="shared" si="111"/>
        <v>3.4160392714355642E-2</v>
      </c>
      <c r="IY17" s="150">
        <f t="shared" si="112"/>
        <v>-0.18876444139324625</v>
      </c>
      <c r="IZ17" s="263" t="e">
        <f t="shared" si="113"/>
        <v>#VALUE!</v>
      </c>
      <c r="JA17" s="263">
        <f t="shared" si="114"/>
        <v>-4.7849262199283205E-3</v>
      </c>
      <c r="JB17" s="263">
        <f t="shared" si="115"/>
        <v>-4.4162036322744069E-2</v>
      </c>
      <c r="JC17" s="263">
        <f t="shared" si="116"/>
        <v>1.1447297614618157E-2</v>
      </c>
      <c r="JD17" s="153" t="str">
        <f t="shared" si="117"/>
        <v>i.a.</v>
      </c>
      <c r="JE17" s="153">
        <f t="shared" si="118"/>
        <v>0.29760472659164627</v>
      </c>
      <c r="JF17" s="153">
        <f t="shared" si="119"/>
        <v>0.30238965281157459</v>
      </c>
      <c r="JG17" s="153">
        <f t="shared" si="120"/>
        <v>0.34655168913431866</v>
      </c>
      <c r="JH17" s="153">
        <f t="shared" si="121"/>
        <v>0.33510439151970051</v>
      </c>
      <c r="JI17" s="153">
        <f t="shared" si="122"/>
        <v>0.41307902244228706</v>
      </c>
      <c r="JJ17" s="153">
        <f t="shared" si="123"/>
        <v>0.28986892044606494</v>
      </c>
      <c r="JK17" s="153">
        <f t="shared" si="124"/>
        <v>0.23859631961281635</v>
      </c>
      <c r="JL17" s="153">
        <f t="shared" si="125"/>
        <v>0.28083081780165609</v>
      </c>
      <c r="JM17" s="153">
        <f t="shared" si="126"/>
        <v>0.26215594718922391</v>
      </c>
      <c r="JN17" s="153">
        <f t="shared" si="127"/>
        <v>0.35307987032124966</v>
      </c>
      <c r="JO17" s="153">
        <f t="shared" si="128"/>
        <v>0.31898677486701787</v>
      </c>
      <c r="JP17" s="153">
        <f t="shared" si="129"/>
        <v>0.27863188061303712</v>
      </c>
      <c r="JQ17" s="153" t="str">
        <f t="shared" si="130"/>
        <v>i.a.</v>
      </c>
      <c r="JR17" s="153" t="str">
        <f t="shared" si="131"/>
        <v>i.a.</v>
      </c>
      <c r="JS17" s="153" t="str">
        <f t="shared" si="132"/>
        <v>i.a.</v>
      </c>
      <c r="JT17" s="153" t="str">
        <f t="shared" si="133"/>
        <v>i.a.</v>
      </c>
      <c r="JU17" s="150" t="e">
        <f t="shared" si="134"/>
        <v>#VALUE!</v>
      </c>
      <c r="JV17" s="150">
        <f t="shared" si="135"/>
        <v>-5.1804993308741606E-4</v>
      </c>
      <c r="JW17" s="150">
        <f t="shared" si="136"/>
        <v>-8.242711826448193E-2</v>
      </c>
      <c r="JX17" s="150">
        <f t="shared" si="137"/>
        <v>0.30094255970141892</v>
      </c>
      <c r="JY17" s="150">
        <f t="shared" si="138"/>
        <v>-0.30112489394767239</v>
      </c>
      <c r="JZ17" s="263" t="e">
        <f t="shared" si="139"/>
        <v>#VALUE!</v>
      </c>
      <c r="KA17" s="263">
        <f t="shared" si="140"/>
        <v>-1.7410411776837276E-5</v>
      </c>
      <c r="KB17" s="263">
        <f t="shared" si="141"/>
        <v>-3.0190267967046269E-3</v>
      </c>
      <c r="KC17" s="263">
        <f t="shared" si="142"/>
        <v>8.4727099646335971E-3</v>
      </c>
      <c r="KD17" s="153" t="str">
        <f t="shared" si="143"/>
        <v>i.a.</v>
      </c>
      <c r="KE17" s="153">
        <f t="shared" si="144"/>
        <v>3.359018349925149E-2</v>
      </c>
      <c r="KF17" s="153">
        <f t="shared" si="145"/>
        <v>3.3607593911028327E-2</v>
      </c>
      <c r="KG17" s="153">
        <f t="shared" si="146"/>
        <v>3.6626620707732954E-2</v>
      </c>
      <c r="KH17" s="153">
        <f t="shared" si="147"/>
        <v>2.8153910743099357E-2</v>
      </c>
      <c r="KI17" s="153">
        <f t="shared" si="148"/>
        <v>4.0284609509315332E-2</v>
      </c>
      <c r="KJ17" s="153">
        <f t="shared" si="149"/>
        <v>4.2934465137914608E-2</v>
      </c>
      <c r="KK17" s="153">
        <f t="shared" si="150"/>
        <v>2.8730121059599777E-2</v>
      </c>
      <c r="KL17" s="153">
        <f t="shared" si="151"/>
        <v>4.8232660486144135E-2</v>
      </c>
      <c r="KM17" s="153">
        <f t="shared" si="152"/>
        <v>5.1908605840626239E-2</v>
      </c>
      <c r="KN17" s="153">
        <f t="shared" si="153"/>
        <v>6.4862868492458592E-2</v>
      </c>
      <c r="KO17" s="153">
        <f t="shared" si="154"/>
        <v>4.4346884687236111E-2</v>
      </c>
      <c r="KP17" s="153">
        <f t="shared" si="155"/>
        <v>5.4570632302285989E-2</v>
      </c>
      <c r="KQ17" s="153" t="str">
        <f t="shared" si="156"/>
        <v>i.a.</v>
      </c>
      <c r="KR17" s="153" t="str">
        <f t="shared" si="157"/>
        <v>i.a.</v>
      </c>
      <c r="KS17" s="153" t="str">
        <f t="shared" si="158"/>
        <v>i.a.</v>
      </c>
      <c r="KT17" s="153" t="str">
        <f t="shared" si="159"/>
        <v>i.a.</v>
      </c>
      <c r="KU17" s="150" t="e">
        <f t="shared" si="160"/>
        <v>#VALUE!</v>
      </c>
      <c r="KV17" s="150">
        <f t="shared" si="161"/>
        <v>8.1287166994163967E-2</v>
      </c>
      <c r="KW17" s="150">
        <f t="shared" si="162"/>
        <v>0.13662051070452799</v>
      </c>
      <c r="KX17" s="150">
        <f t="shared" si="163"/>
        <v>8.1355931308384144E-2</v>
      </c>
      <c r="KY17" s="150">
        <f t="shared" si="164"/>
        <v>-5.9851286392345035E-2</v>
      </c>
      <c r="KZ17" s="243" t="e">
        <f t="shared" si="165"/>
        <v>#VALUE!</v>
      </c>
      <c r="LA17" s="243">
        <f t="shared" si="166"/>
        <v>0.42025487305487363</v>
      </c>
      <c r="LB17" s="243">
        <f t="shared" si="167"/>
        <v>0.62142852687852645</v>
      </c>
      <c r="LC17" s="243">
        <f t="shared" si="168"/>
        <v>0.34221247369651575</v>
      </c>
      <c r="LD17" s="254" t="str">
        <f>IFERROR(Tabel1[[#This Row],[2024 - Omsætning]]/Tabel1[[#This Row],[2024 - Ansatte]],"i.a.")</f>
        <v>i.a.</v>
      </c>
      <c r="LE17" s="254">
        <f>IFERROR(Tabel1[[#This Row],[2023 - Omsætning]]/Tabel1[[#This Row],[2023 - Ansatte]],"i.a.")</f>
        <v>5.5902575757575761</v>
      </c>
      <c r="LF17" s="254">
        <f>IFERROR(Tabel1[[#This Row],[2022 - Omsætning]]/Tabel1[[#This Row],[2022 - Ansatte]],"i.a.")</f>
        <v>5.1700027027027025</v>
      </c>
      <c r="LG17" s="254">
        <f>IFERROR(Tabel1[[#This Row],[2021 - Omsætning]]/Tabel1[[#This Row],[2021 - Ansatte]],"i.a.")</f>
        <v>4.548574175824176</v>
      </c>
      <c r="LH17" s="254">
        <f>IFERROR(AC17/Tabel1[[#This Row],[2020 - Ansatte]],"i.a.")</f>
        <v>4.2063617021276603</v>
      </c>
      <c r="LI17" s="254">
        <f>IFERROR(Tabel1[[#This Row],[2019 - Omsætning]]/Tabel1[[#This Row],[2019 - Ansatte]],"i.a.")</f>
        <v>4.4741450381679391</v>
      </c>
      <c r="LJ17" s="254">
        <f>IFERROR(Tabel1[[#This Row],[2018 - Omsætning]]/Tabel1[[#This Row],[2018 - Ansatte]],"i.a.")</f>
        <v>4.3472142857142861</v>
      </c>
      <c r="LK17" s="254">
        <f>IFERROR(Tabel1[[#This Row],[2017 - Omsætning]]/Tabel1[[#This Row],[2017 - Ansatte]],"i.a.")</f>
        <v>3.9340616113744074</v>
      </c>
      <c r="LL17" s="254">
        <f>IFERROR(Tabel1[[#This Row],[2016 - Omsætning]]/Tabel1[[#This Row],[2016 - Ansatte]],"i.a.")</f>
        <v>5.3819825327510911</v>
      </c>
      <c r="LM17" s="254">
        <f>IFERROR(Tabel1[[#This Row],[2015 - Omsætning]]/Tabel1[[#This Row],[2015 - Ansatte]],"i.a.")</f>
        <v>4.4606998011928427</v>
      </c>
      <c r="LN17" s="254">
        <f>IFERROR(Tabel1[[#This Row],[2014 - Omsætning]]/Tabel1[[#This Row],[2014 - Ansatte]],"i.a.")</f>
        <v>3.5766623376623374</v>
      </c>
      <c r="LO17" s="254">
        <f>IFERROR(Tabel1[[#This Row],[2013 - Omsætning]]/Tabel1[[#This Row],[2013 - Ansatte]],"i.a.")</f>
        <v>4.3200198555956684</v>
      </c>
      <c r="LP17" s="254">
        <f>IFERROR(Tabel1[[#This Row],[2012 - Omsætning]]/Tabel1[[#This Row],[2012 - Ansatte]],"i.a.")</f>
        <v>3.4010376344086022</v>
      </c>
      <c r="LQ17" s="254" t="str">
        <f>IFERROR(Tabel1[[#This Row],[2011 - Omsætning]]/Tabel1[[#This Row],[2011 - Ansatte]],"i.a.")</f>
        <v>i.a.</v>
      </c>
      <c r="LR17" s="254" t="str">
        <f>IFERROR(Tabel1[[#This Row],[2010 - Omsætning]]/Tabel1[[#This Row],[2010 - Ansatte]],"i.a.")</f>
        <v>i.a.</v>
      </c>
      <c r="LS17" s="254" t="str">
        <f>IFERROR(Tabel1[[#This Row],[2009 - Omsætning]]/Tabel1[[#This Row],[2009 - Ansatte]],"i.a.")</f>
        <v>i.a.</v>
      </c>
      <c r="LT17" s="254" t="str">
        <f>IFERROR(Tabel1[[#This Row],[2008 - Omsætning]]/Tabel1[[#This Row],[2008 - Ansatte]],"i.a.")</f>
        <v>i.a.</v>
      </c>
      <c r="LU17" s="158" t="e">
        <f t="shared" si="169"/>
        <v>#VALUE!</v>
      </c>
      <c r="LV17" s="158">
        <f t="shared" si="170"/>
        <v>0.2315061467181822</v>
      </c>
      <c r="LW17" s="158">
        <f t="shared" si="171"/>
        <v>-3.6568622010100388E-2</v>
      </c>
      <c r="LX17" s="158">
        <f t="shared" si="172"/>
        <v>0.50600223048082538</v>
      </c>
      <c r="LY17" s="158">
        <f t="shared" si="173"/>
        <v>-0.40439128101790828</v>
      </c>
      <c r="LZ17" s="243" t="e">
        <f t="shared" si="174"/>
        <v>#VALUE!</v>
      </c>
      <c r="MA17" s="243">
        <f t="shared" si="175"/>
        <v>3.5808995358995371E-2</v>
      </c>
      <c r="MB17" s="243">
        <f t="shared" si="176"/>
        <v>-5.8710721710721614E-3</v>
      </c>
      <c r="MC17" s="243">
        <f t="shared" si="177"/>
        <v>5.3943067570727143E-2</v>
      </c>
      <c r="MD17" s="244" t="str">
        <f t="shared" si="178"/>
        <v>i.a.</v>
      </c>
      <c r="ME17" s="244">
        <f t="shared" si="179"/>
        <v>0.19048737373737376</v>
      </c>
      <c r="MF17" s="244">
        <f t="shared" si="180"/>
        <v>0.15467837837837839</v>
      </c>
      <c r="MG17" s="244">
        <f t="shared" si="181"/>
        <v>0.16054945054945055</v>
      </c>
      <c r="MH17" s="245">
        <f t="shared" si="182"/>
        <v>0.10660638297872341</v>
      </c>
      <c r="MI17" s="245">
        <f t="shared" si="183"/>
        <v>0.17898727735368958</v>
      </c>
      <c r="MJ17" s="245">
        <f t="shared" si="184"/>
        <v>0.18012068965517242</v>
      </c>
      <c r="MK17" s="245">
        <f t="shared" si="185"/>
        <v>0.105760663507109</v>
      </c>
      <c r="ML17" s="245">
        <f t="shared" si="186"/>
        <v>0.26187991266375549</v>
      </c>
      <c r="MM17" s="245">
        <f t="shared" si="187"/>
        <v>0.23716302186878729</v>
      </c>
      <c r="MN17" s="245">
        <f t="shared" si="188"/>
        <v>0.22852875695732841</v>
      </c>
      <c r="MO17" s="245">
        <f t="shared" si="189"/>
        <v>0.19642238267148013</v>
      </c>
      <c r="MP17" s="245">
        <f t="shared" si="190"/>
        <v>0.18447132616487455</v>
      </c>
      <c r="MQ17" s="245" t="str">
        <f t="shared" si="191"/>
        <v>i.a.</v>
      </c>
      <c r="MR17" s="245" t="str">
        <f t="shared" si="192"/>
        <v>i.a.</v>
      </c>
      <c r="MS17" s="245" t="str">
        <f t="shared" si="193"/>
        <v>i.a.</v>
      </c>
      <c r="MT17" s="245" t="str">
        <f t="shared" si="194"/>
        <v>i.a.</v>
      </c>
    </row>
    <row r="18" spans="1:358" ht="18" customHeight="1" x14ac:dyDescent="0.25">
      <c r="A18" s="20" t="s">
        <v>600</v>
      </c>
      <c r="B18" s="273">
        <v>12369395</v>
      </c>
      <c r="C18" s="5" t="s">
        <v>83</v>
      </c>
      <c r="D18" s="5"/>
      <c r="E18" s="5">
        <v>251100</v>
      </c>
      <c r="F18" s="203">
        <v>45771</v>
      </c>
      <c r="G18" s="148" t="s">
        <v>84</v>
      </c>
      <c r="H18" s="148" t="s">
        <v>84</v>
      </c>
      <c r="I18" s="148" t="s">
        <v>84</v>
      </c>
      <c r="J18" s="148" t="s">
        <v>84</v>
      </c>
      <c r="K18" s="148" t="s">
        <v>84</v>
      </c>
      <c r="L18" s="148" t="s">
        <v>84</v>
      </c>
      <c r="M18" s="148" t="s">
        <v>84</v>
      </c>
      <c r="N18" s="357" t="s">
        <v>84</v>
      </c>
      <c r="O18" s="357" t="s">
        <v>84</v>
      </c>
      <c r="P18" s="150" t="e">
        <f>Y18/Tabel1[[#This Row],[2023 - Omsætning]]-1</f>
        <v>#DIV/0!</v>
      </c>
      <c r="Q18" s="150" t="e">
        <f>Z18/Tabel1[[#This Row],[2022 - Omsætning]]-1</f>
        <v>#DIV/0!</v>
      </c>
      <c r="R18" s="150" t="e">
        <f>AA18/Tabel1[[#This Row],[2021 - Omsætning]]-1</f>
        <v>#DIV/0!</v>
      </c>
      <c r="S18" s="150" t="e">
        <f>AB18/Tabel1[[#This Row],[2020 - Omsætning]]-1</f>
        <v>#DIV/0!</v>
      </c>
      <c r="T18" s="150" t="e">
        <f>AC18/Tabel1[[#This Row],[2019 - Omsætning]]-1</f>
        <v>#DIV/0!</v>
      </c>
      <c r="U18" s="242">
        <f t="shared" si="0"/>
        <v>0</v>
      </c>
      <c r="V18" s="242">
        <f t="shared" si="1"/>
        <v>0</v>
      </c>
      <c r="W18" s="242">
        <f t="shared" si="2"/>
        <v>0</v>
      </c>
      <c r="X18" s="242">
        <f t="shared" si="3"/>
        <v>0</v>
      </c>
      <c r="Y18" s="151"/>
      <c r="Z18" s="151"/>
      <c r="AA18" s="151"/>
      <c r="AB18" s="151"/>
      <c r="AC18" s="361"/>
      <c r="AD18" s="151"/>
      <c r="AE18" s="151"/>
      <c r="AF18" s="151"/>
      <c r="AG18" s="361"/>
      <c r="AH18" s="361"/>
      <c r="AI18" s="361"/>
      <c r="AJ18" s="361"/>
      <c r="AK18" s="361"/>
      <c r="AL18" s="361"/>
      <c r="AM18" s="361"/>
      <c r="AN18" s="361"/>
      <c r="AO18" s="361"/>
      <c r="AP18" s="150">
        <f t="shared" si="4"/>
        <v>3.9303165498194161E-2</v>
      </c>
      <c r="AQ18" s="150">
        <f t="shared" si="5"/>
        <v>-0.30149386624455876</v>
      </c>
      <c r="AR18" s="150">
        <f t="shared" si="6"/>
        <v>0.16357775987107187</v>
      </c>
      <c r="AS18" s="150">
        <f t="shared" si="7"/>
        <v>0.16588377399006843</v>
      </c>
      <c r="AT18" s="150">
        <f t="shared" si="8"/>
        <v>-0.21394661884164995</v>
      </c>
      <c r="AU18" s="242">
        <f t="shared" si="9"/>
        <v>0.55499999999999972</v>
      </c>
      <c r="AV18" s="242">
        <f t="shared" si="10"/>
        <v>-6.0950000000000006</v>
      </c>
      <c r="AW18" s="242">
        <f t="shared" si="11"/>
        <v>2.8420000000000023</v>
      </c>
      <c r="AX18" s="242">
        <f t="shared" si="12"/>
        <v>2.4719999999999995</v>
      </c>
      <c r="AY18" s="119">
        <v>14.676</v>
      </c>
      <c r="AZ18" s="119">
        <v>14.121</v>
      </c>
      <c r="BA18" s="119">
        <v>20.216000000000001</v>
      </c>
      <c r="BB18" s="119">
        <v>17.373999999999999</v>
      </c>
      <c r="BC18" s="119">
        <v>14.901999999999999</v>
      </c>
      <c r="BD18" s="119">
        <v>18.957999999999998</v>
      </c>
      <c r="BE18" s="119">
        <v>20.960999999999999</v>
      </c>
      <c r="BF18" s="119">
        <v>19.713999999999999</v>
      </c>
      <c r="BG18" s="119">
        <v>19.111000000000001</v>
      </c>
      <c r="BH18" s="362">
        <v>15.962</v>
      </c>
      <c r="BI18" s="362">
        <v>8.0969999999999995</v>
      </c>
      <c r="BJ18" s="362">
        <v>8.2910000000000004</v>
      </c>
      <c r="BK18" s="362">
        <v>18.062000000000001</v>
      </c>
      <c r="BL18" s="362">
        <v>19.04</v>
      </c>
      <c r="BM18" s="362">
        <v>17.779</v>
      </c>
      <c r="BN18" s="362">
        <v>15.374000000000001</v>
      </c>
      <c r="BO18" s="362">
        <v>20.510999999999999</v>
      </c>
      <c r="BP18" s="152">
        <f t="shared" si="13"/>
        <v>0.26100433973961568</v>
      </c>
      <c r="BQ18" s="152">
        <f t="shared" si="14"/>
        <v>-1.5934510669610005</v>
      </c>
      <c r="BR18" s="152">
        <f t="shared" si="15"/>
        <v>1.2840336134453783</v>
      </c>
      <c r="BS18" s="152">
        <f t="shared" si="16"/>
        <v>1.3156498673740054</v>
      </c>
      <c r="BT18" s="152">
        <f t="shared" si="17"/>
        <v>-9.340707964601771</v>
      </c>
      <c r="BU18" s="242">
        <f t="shared" si="18"/>
        <v>0.42100000000000004</v>
      </c>
      <c r="BV18" s="242">
        <f t="shared" si="19"/>
        <v>-4.3309999999999995</v>
      </c>
      <c r="BW18" s="242">
        <f t="shared" si="20"/>
        <v>1.528</v>
      </c>
      <c r="BX18" s="242">
        <f t="shared" si="21"/>
        <v>4.96</v>
      </c>
      <c r="BY18" s="119">
        <v>-1.1919999999999999</v>
      </c>
      <c r="BZ18" s="119">
        <v>-1.613</v>
      </c>
      <c r="CA18" s="119">
        <v>2.718</v>
      </c>
      <c r="CB18" s="119">
        <v>1.19</v>
      </c>
      <c r="CC18" s="119">
        <v>-3.77</v>
      </c>
      <c r="CD18" s="119">
        <v>0.45200000000000001</v>
      </c>
      <c r="CE18" s="119">
        <v>2.218</v>
      </c>
      <c r="CF18" s="119">
        <v>1.395</v>
      </c>
      <c r="CG18" s="119">
        <v>0.72299999999999998</v>
      </c>
      <c r="CH18" s="362">
        <v>-1.655</v>
      </c>
      <c r="CI18" s="362">
        <v>1.7789999999999999</v>
      </c>
      <c r="CJ18" s="362">
        <v>1.925</v>
      </c>
      <c r="CK18" s="362">
        <v>0.17100000000000001</v>
      </c>
      <c r="CL18" s="362">
        <v>1.893</v>
      </c>
      <c r="CM18" s="362">
        <v>2.5920000000000001</v>
      </c>
      <c r="CN18" s="362">
        <v>0.5</v>
      </c>
      <c r="CO18" s="362">
        <v>2.9940000000000002</v>
      </c>
      <c r="CP18" s="152">
        <f t="shared" si="22"/>
        <v>0.15073185923388352</v>
      </c>
      <c r="CQ18" s="152">
        <f t="shared" si="23"/>
        <v>-2.7671986791414418</v>
      </c>
      <c r="CR18" s="152">
        <f t="shared" si="24"/>
        <v>3.5883838383838378</v>
      </c>
      <c r="CS18" s="152">
        <f t="shared" si="25"/>
        <v>1.0884520884520885</v>
      </c>
      <c r="CT18" s="152">
        <f t="shared" si="26"/>
        <v>-25.029069767441865</v>
      </c>
      <c r="CU18" s="242">
        <f t="shared" si="27"/>
        <v>0.48399999999999999</v>
      </c>
      <c r="CV18" s="242">
        <f t="shared" si="28"/>
        <v>-5.0279999999999996</v>
      </c>
      <c r="CW18" s="242">
        <f t="shared" si="29"/>
        <v>1.4209999999999998</v>
      </c>
      <c r="CX18" s="242">
        <f t="shared" si="30"/>
        <v>4.8730000000000002</v>
      </c>
      <c r="CY18" s="119">
        <v>-2.7269999999999999</v>
      </c>
      <c r="CZ18" s="119">
        <v>-3.2109999999999999</v>
      </c>
      <c r="DA18" s="119">
        <v>1.8169999999999999</v>
      </c>
      <c r="DB18" s="119">
        <v>0.39600000000000002</v>
      </c>
      <c r="DC18" s="119">
        <v>-4.4770000000000003</v>
      </c>
      <c r="DD18" s="119">
        <v>-0.17199999999999999</v>
      </c>
      <c r="DE18" s="119">
        <v>1.64</v>
      </c>
      <c r="DF18" s="119">
        <v>0.81699999999999995</v>
      </c>
      <c r="DG18" s="119">
        <v>5.7000000000000002E-2</v>
      </c>
      <c r="DH18" s="362">
        <v>-2.2589999999999999</v>
      </c>
      <c r="DI18" s="362">
        <v>0.95899999999999996</v>
      </c>
      <c r="DJ18" s="362">
        <v>1.0960000000000001</v>
      </c>
      <c r="DK18" s="362">
        <v>-0.75800000000000001</v>
      </c>
      <c r="DL18" s="362">
        <v>0.91600000000000004</v>
      </c>
      <c r="DM18" s="362">
        <v>1.778</v>
      </c>
      <c r="DN18" s="362">
        <v>7.0000000000000001E-3</v>
      </c>
      <c r="DO18" s="362">
        <v>2.1560000000000001</v>
      </c>
      <c r="DP18" s="152">
        <f t="shared" si="31"/>
        <v>-0.49464901142753492</v>
      </c>
      <c r="DQ18" s="152">
        <f t="shared" si="32"/>
        <v>-0.47354851031321621</v>
      </c>
      <c r="DR18" s="152">
        <f t="shared" si="33"/>
        <v>0.26641673721127096</v>
      </c>
      <c r="DS18" s="152">
        <f t="shared" si="34"/>
        <v>5.0431910569105724E-2</v>
      </c>
      <c r="DT18" s="152">
        <f t="shared" si="35"/>
        <v>-0.39627272030063654</v>
      </c>
      <c r="DU18" s="242">
        <f t="shared" si="36"/>
        <v>-2.7269999999999999</v>
      </c>
      <c r="DV18" s="242">
        <f t="shared" si="37"/>
        <v>-4.9589999999999996</v>
      </c>
      <c r="DW18" s="242">
        <f t="shared" si="38"/>
        <v>2.2029999999999994</v>
      </c>
      <c r="DX18" s="242">
        <f t="shared" si="39"/>
        <v>0.39700000000000024</v>
      </c>
      <c r="DY18" s="119">
        <v>2.786</v>
      </c>
      <c r="DZ18" s="119">
        <v>5.5129999999999999</v>
      </c>
      <c r="EA18" s="119">
        <v>10.472</v>
      </c>
      <c r="EB18" s="119">
        <v>8.2690000000000001</v>
      </c>
      <c r="EC18" s="119">
        <v>7.8719999999999999</v>
      </c>
      <c r="ED18" s="119">
        <v>13.039</v>
      </c>
      <c r="EE18" s="119">
        <v>13.279</v>
      </c>
      <c r="EF18" s="119">
        <v>12.095000000000001</v>
      </c>
      <c r="EG18" s="362">
        <v>11.458</v>
      </c>
      <c r="EH18" s="362">
        <v>11.422000000000001</v>
      </c>
      <c r="EI18" s="362">
        <v>13.221</v>
      </c>
      <c r="EJ18" s="362">
        <v>12.483000000000001</v>
      </c>
      <c r="EK18" s="362">
        <v>11.750999999999999</v>
      </c>
      <c r="EL18" s="362">
        <v>12.37</v>
      </c>
      <c r="EM18" s="362">
        <v>11.704000000000001</v>
      </c>
      <c r="EN18" s="362">
        <v>10.368</v>
      </c>
      <c r="EO18" s="362">
        <v>10.4</v>
      </c>
      <c r="EP18" s="153">
        <f t="shared" si="40"/>
        <v>-7.6850217419382624E-2</v>
      </c>
      <c r="EQ18" s="153">
        <f t="shared" si="41"/>
        <v>-0.1056218713900654</v>
      </c>
      <c r="ER18" s="153">
        <f t="shared" si="42"/>
        <v>5.1055304854604612E-2</v>
      </c>
      <c r="ES18" s="153">
        <f t="shared" si="43"/>
        <v>0.19592943055589176</v>
      </c>
      <c r="ET18" s="153">
        <f t="shared" si="44"/>
        <v>-0.1039574975604468</v>
      </c>
      <c r="EU18" s="242">
        <f t="shared" si="45"/>
        <v>-3.5700000000000003</v>
      </c>
      <c r="EV18" s="242">
        <f t="shared" si="46"/>
        <v>-5.4859999999999971</v>
      </c>
      <c r="EW18" s="242">
        <f t="shared" si="47"/>
        <v>2.5229999999999961</v>
      </c>
      <c r="EX18" s="242">
        <f t="shared" si="48"/>
        <v>8.0960000000000036</v>
      </c>
      <c r="EY18" s="119">
        <v>42.884</v>
      </c>
      <c r="EZ18" s="119">
        <v>46.454000000000001</v>
      </c>
      <c r="FA18" s="119">
        <v>51.94</v>
      </c>
      <c r="FB18" s="119">
        <v>49.417000000000002</v>
      </c>
      <c r="FC18" s="119">
        <v>41.320999999999998</v>
      </c>
      <c r="FD18" s="119">
        <v>46.115000000000002</v>
      </c>
      <c r="FE18" s="119">
        <v>30.542999999999999</v>
      </c>
      <c r="FF18" s="119">
        <v>33.927</v>
      </c>
      <c r="FG18" s="362">
        <v>33.968000000000004</v>
      </c>
      <c r="FH18" s="362">
        <v>36.871000000000002</v>
      </c>
      <c r="FI18" s="362">
        <v>36.487000000000002</v>
      </c>
      <c r="FJ18" s="362">
        <v>39.270000000000003</v>
      </c>
      <c r="FK18" s="362">
        <v>36.926000000000002</v>
      </c>
      <c r="FL18" s="362">
        <v>40.720999999999997</v>
      </c>
      <c r="FM18" s="362">
        <v>40.22</v>
      </c>
      <c r="FN18" s="362">
        <v>25.303000000000001</v>
      </c>
      <c r="FO18" s="362">
        <v>27.704000000000001</v>
      </c>
      <c r="FP18" s="153">
        <f t="shared" si="49"/>
        <v>0.125</v>
      </c>
      <c r="FQ18" s="153">
        <f t="shared" si="50"/>
        <v>-0.17241379310344829</v>
      </c>
      <c r="FR18" s="153">
        <f t="shared" si="51"/>
        <v>7.407407407407407E-2</v>
      </c>
      <c r="FS18" s="153">
        <f t="shared" si="52"/>
        <v>-0.12903225806451613</v>
      </c>
      <c r="FT18" s="153">
        <f t="shared" si="53"/>
        <v>-8.8235294117647065E-2</v>
      </c>
      <c r="FU18" s="242">
        <f t="shared" si="54"/>
        <v>3</v>
      </c>
      <c r="FV18" s="242">
        <f t="shared" si="55"/>
        <v>-5</v>
      </c>
      <c r="FW18" s="242">
        <f t="shared" si="56"/>
        <v>2</v>
      </c>
      <c r="FX18" s="242">
        <f t="shared" si="57"/>
        <v>-4</v>
      </c>
      <c r="FY18" s="154">
        <v>27</v>
      </c>
      <c r="FZ18" s="154">
        <v>24</v>
      </c>
      <c r="GA18" s="154">
        <v>29</v>
      </c>
      <c r="GB18" s="154">
        <v>27</v>
      </c>
      <c r="GC18" s="154">
        <v>31</v>
      </c>
      <c r="GD18" s="154">
        <v>34</v>
      </c>
      <c r="GE18" s="154">
        <v>36</v>
      </c>
      <c r="GF18" s="154">
        <v>33</v>
      </c>
      <c r="GG18" s="359">
        <v>34</v>
      </c>
      <c r="GH18" s="359"/>
      <c r="GI18" s="359"/>
      <c r="GJ18" s="359"/>
      <c r="GK18" s="359"/>
      <c r="GL18" s="359"/>
      <c r="GM18" s="359"/>
      <c r="GN18" s="359">
        <v>32</v>
      </c>
      <c r="GO18" s="359"/>
      <c r="GP18" s="5"/>
      <c r="GQ18" s="5" t="s">
        <v>390</v>
      </c>
      <c r="GR18" s="5">
        <v>6500</v>
      </c>
      <c r="GS18" s="5" t="s">
        <v>85</v>
      </c>
      <c r="GT18" s="7" t="s">
        <v>78</v>
      </c>
      <c r="GU18" s="16"/>
      <c r="GW18" s="158">
        <f t="shared" si="58"/>
        <v>-0.63580566696546226</v>
      </c>
      <c r="GX18" s="158">
        <f t="shared" si="59"/>
        <v>-3.071884294387849</v>
      </c>
      <c r="GY18" s="158">
        <f t="shared" si="60"/>
        <v>2.9518223966359063</v>
      </c>
      <c r="GZ18" s="158">
        <f t="shared" si="61"/>
        <v>1.1145915136374216</v>
      </c>
      <c r="HA18" s="158">
        <f t="shared" si="62"/>
        <v>-31.759459525586291</v>
      </c>
      <c r="HB18" s="263">
        <f t="shared" si="63"/>
        <v>-0.25543597080088826</v>
      </c>
      <c r="HC18" s="263">
        <f t="shared" si="64"/>
        <v>-0.59565805057389909</v>
      </c>
      <c r="HD18" s="263">
        <f t="shared" si="65"/>
        <v>0.14483881656252018</v>
      </c>
      <c r="HE18" s="263">
        <f t="shared" si="66"/>
        <v>0.47726327832764925</v>
      </c>
      <c r="HF18" s="153">
        <f t="shared" si="67"/>
        <v>-0.6571876129654175</v>
      </c>
      <c r="HG18" s="153">
        <f t="shared" si="68"/>
        <v>-0.40175164216452924</v>
      </c>
      <c r="HH18" s="153">
        <f t="shared" si="69"/>
        <v>0.19390640840936982</v>
      </c>
      <c r="HI18" s="153">
        <f t="shared" si="70"/>
        <v>4.9067591846849647E-2</v>
      </c>
      <c r="HJ18" s="153">
        <f t="shared" si="71"/>
        <v>-0.42819568648079959</v>
      </c>
      <c r="HK18" s="153">
        <f t="shared" si="72"/>
        <v>-1.3070902044228285E-2</v>
      </c>
      <c r="HL18" s="153">
        <f t="shared" si="73"/>
        <v>0.12926617797745721</v>
      </c>
      <c r="HM18" s="153">
        <f t="shared" si="74"/>
        <v>6.9375451110261957E-2</v>
      </c>
      <c r="HN18" s="153">
        <f t="shared" si="75"/>
        <v>4.9825174825174822E-3</v>
      </c>
      <c r="HO18" s="153">
        <f t="shared" si="76"/>
        <v>-0.18333806760540516</v>
      </c>
      <c r="HP18" s="153">
        <f t="shared" si="77"/>
        <v>7.4618736383442255E-2</v>
      </c>
      <c r="HQ18" s="153">
        <f t="shared" si="78"/>
        <v>9.0451431872575719E-2</v>
      </c>
      <c r="HR18" s="153">
        <f t="shared" si="79"/>
        <v>-6.2849798930392609E-2</v>
      </c>
      <c r="HS18" s="153">
        <f t="shared" si="80"/>
        <v>7.6098695688294429E-2</v>
      </c>
      <c r="HT18" s="153">
        <f t="shared" si="81"/>
        <v>0.16110909749909386</v>
      </c>
      <c r="HU18" s="153">
        <f t="shared" si="82"/>
        <v>6.7411402157164873E-4</v>
      </c>
      <c r="HV18" s="150">
        <f t="shared" si="83"/>
        <v>0.18609394663345649</v>
      </c>
      <c r="HW18" s="150">
        <f t="shared" si="84"/>
        <v>-1.6113220297372415</v>
      </c>
      <c r="HX18" s="150">
        <f t="shared" si="85"/>
        <v>1.0447393077617406</v>
      </c>
      <c r="HY18" s="150">
        <f t="shared" si="86"/>
        <v>1.3041632150115006</v>
      </c>
      <c r="HZ18" s="150">
        <f t="shared" si="87"/>
        <v>-8.312571379642737</v>
      </c>
      <c r="IA18" s="263">
        <f t="shared" si="88"/>
        <v>6.1013788629340274E-3</v>
      </c>
      <c r="IB18" s="263">
        <f t="shared" si="89"/>
        <v>-8.6418762923642617E-2</v>
      </c>
      <c r="IC18" s="263">
        <f t="shared" si="90"/>
        <v>2.7402847235699954E-2</v>
      </c>
      <c r="ID18" s="263">
        <f t="shared" si="91"/>
        <v>0.11246386661314232</v>
      </c>
      <c r="IE18" s="153">
        <f t="shared" si="92"/>
        <v>-2.6685173162595985E-2</v>
      </c>
      <c r="IF18" s="153">
        <f t="shared" si="93"/>
        <v>-3.2786552025530012E-2</v>
      </c>
      <c r="IG18" s="153">
        <f t="shared" si="94"/>
        <v>5.3632210898112612E-2</v>
      </c>
      <c r="IH18" s="153">
        <f t="shared" si="95"/>
        <v>2.6229363662412658E-2</v>
      </c>
      <c r="II18" s="153">
        <f t="shared" si="96"/>
        <v>-8.6234502950729666E-2</v>
      </c>
      <c r="IJ18" s="153">
        <f t="shared" si="97"/>
        <v>1.1792637428578882E-2</v>
      </c>
      <c r="IK18" s="153">
        <f t="shared" si="98"/>
        <v>6.8807197145959356E-2</v>
      </c>
      <c r="IL18" s="153">
        <f t="shared" si="99"/>
        <v>4.1092863981147351E-2</v>
      </c>
      <c r="IM18" s="153">
        <f t="shared" si="100"/>
        <v>2.041248464828696E-2</v>
      </c>
      <c r="IN18" s="153">
        <f t="shared" si="101"/>
        <v>-4.5121186509992091E-2</v>
      </c>
      <c r="IO18" s="153">
        <f t="shared" si="102"/>
        <v>4.696595694127275E-2</v>
      </c>
      <c r="IP18" s="153">
        <f t="shared" si="103"/>
        <v>5.0527586749960628E-2</v>
      </c>
      <c r="IQ18" s="153">
        <f t="shared" si="104"/>
        <v>4.4045487913248428E-3</v>
      </c>
      <c r="IR18" s="153">
        <f t="shared" si="105"/>
        <v>4.6774811282292036E-2</v>
      </c>
      <c r="IS18" s="153">
        <f t="shared" si="106"/>
        <v>7.9117256535872912E-2</v>
      </c>
      <c r="IT18" s="153">
        <f t="shared" si="107"/>
        <v>1.8865432867357139E-2</v>
      </c>
      <c r="IU18" s="150">
        <f t="shared" si="108"/>
        <v>-0.45257963755374281</v>
      </c>
      <c r="IV18" s="150">
        <f t="shared" si="109"/>
        <v>-0.41137705312068817</v>
      </c>
      <c r="IW18" s="150">
        <f t="shared" si="110"/>
        <v>0.20490019065786252</v>
      </c>
      <c r="IX18" s="150">
        <f t="shared" si="111"/>
        <v>-0.12166062333557247</v>
      </c>
      <c r="IY18" s="150">
        <f t="shared" si="112"/>
        <v>-0.32622919330761241</v>
      </c>
      <c r="IZ18" s="263">
        <f t="shared" si="113"/>
        <v>-5.3710585564941321E-2</v>
      </c>
      <c r="JA18" s="263">
        <f t="shared" si="114"/>
        <v>-8.2940710440505327E-2</v>
      </c>
      <c r="JB18" s="263">
        <f t="shared" si="115"/>
        <v>3.4286170276420364E-2</v>
      </c>
      <c r="JC18" s="263">
        <f t="shared" si="116"/>
        <v>-2.3177377771535695E-2</v>
      </c>
      <c r="JD18" s="153">
        <f t="shared" si="117"/>
        <v>6.4965954668407794E-2</v>
      </c>
      <c r="JE18" s="153">
        <f t="shared" si="118"/>
        <v>0.11867654023334911</v>
      </c>
      <c r="JF18" s="153">
        <f t="shared" si="119"/>
        <v>0.20161725067385444</v>
      </c>
      <c r="JG18" s="153">
        <f t="shared" si="120"/>
        <v>0.16733108039743408</v>
      </c>
      <c r="JH18" s="153">
        <f t="shared" si="121"/>
        <v>0.19050845816896977</v>
      </c>
      <c r="JI18" s="153">
        <f t="shared" si="122"/>
        <v>0.2827496476200802</v>
      </c>
      <c r="JJ18" s="153">
        <f t="shared" si="123"/>
        <v>0.43476410306780605</v>
      </c>
      <c r="JK18" s="153">
        <f t="shared" si="124"/>
        <v>0.35650072213870959</v>
      </c>
      <c r="JL18" s="153">
        <f t="shared" si="125"/>
        <v>0.3373174752708431</v>
      </c>
      <c r="JM18" s="153">
        <f t="shared" si="126"/>
        <v>0.30978275609557648</v>
      </c>
      <c r="JN18" s="153">
        <f t="shared" si="127"/>
        <v>0.36234823361745278</v>
      </c>
      <c r="JO18" s="153">
        <f t="shared" si="128"/>
        <v>0.31787624140565318</v>
      </c>
      <c r="JP18" s="153">
        <f t="shared" si="129"/>
        <v>0.31823105670801061</v>
      </c>
      <c r="JQ18" s="153">
        <f t="shared" si="130"/>
        <v>0.30377446526362317</v>
      </c>
      <c r="JR18" s="153">
        <f t="shared" si="131"/>
        <v>0.29099950273495778</v>
      </c>
      <c r="JS18" s="153">
        <f t="shared" si="132"/>
        <v>0.40975378413626845</v>
      </c>
      <c r="JT18" s="153">
        <f t="shared" si="133"/>
        <v>0.37539705457695638</v>
      </c>
      <c r="JU18" s="150" t="e">
        <f t="shared" si="134"/>
        <v>#VALUE!</v>
      </c>
      <c r="JV18" s="150" t="e">
        <f t="shared" si="135"/>
        <v>#VALUE!</v>
      </c>
      <c r="JW18" s="150" t="e">
        <f t="shared" si="136"/>
        <v>#VALUE!</v>
      </c>
      <c r="JX18" s="150" t="e">
        <f t="shared" si="137"/>
        <v>#VALUE!</v>
      </c>
      <c r="JY18" s="150" t="e">
        <f t="shared" si="138"/>
        <v>#VALUE!</v>
      </c>
      <c r="JZ18" s="263" t="e">
        <f t="shared" si="139"/>
        <v>#VALUE!</v>
      </c>
      <c r="KA18" s="263" t="e">
        <f t="shared" si="140"/>
        <v>#VALUE!</v>
      </c>
      <c r="KB18" s="263" t="e">
        <f t="shared" si="141"/>
        <v>#VALUE!</v>
      </c>
      <c r="KC18" s="263" t="e">
        <f t="shared" si="142"/>
        <v>#VALUE!</v>
      </c>
      <c r="KD18" s="153" t="str">
        <f t="shared" si="143"/>
        <v>i.a.</v>
      </c>
      <c r="KE18" s="153" t="str">
        <f t="shared" si="144"/>
        <v>i.a.</v>
      </c>
      <c r="KF18" s="153" t="str">
        <f t="shared" si="145"/>
        <v>i.a.</v>
      </c>
      <c r="KG18" s="153" t="str">
        <f t="shared" si="146"/>
        <v>i.a.</v>
      </c>
      <c r="KH18" s="153" t="str">
        <f t="shared" si="147"/>
        <v>i.a.</v>
      </c>
      <c r="KI18" s="153" t="str">
        <f t="shared" si="148"/>
        <v>i.a.</v>
      </c>
      <c r="KJ18" s="153" t="str">
        <f t="shared" si="149"/>
        <v>i.a.</v>
      </c>
      <c r="KK18" s="153" t="str">
        <f t="shared" si="150"/>
        <v>i.a.</v>
      </c>
      <c r="KL18" s="153" t="str">
        <f t="shared" si="151"/>
        <v>i.a.</v>
      </c>
      <c r="KM18" s="153" t="str">
        <f t="shared" si="152"/>
        <v>i.a.</v>
      </c>
      <c r="KN18" s="153" t="str">
        <f t="shared" si="153"/>
        <v>i.a.</v>
      </c>
      <c r="KO18" s="153" t="str">
        <f t="shared" si="154"/>
        <v>i.a.</v>
      </c>
      <c r="KP18" s="153" t="str">
        <f t="shared" si="155"/>
        <v>i.a.</v>
      </c>
      <c r="KQ18" s="153" t="str">
        <f t="shared" si="156"/>
        <v>i.a.</v>
      </c>
      <c r="KR18" s="153" t="str">
        <f t="shared" si="157"/>
        <v>i.a.</v>
      </c>
      <c r="KS18" s="153" t="str">
        <f t="shared" si="158"/>
        <v>i.a.</v>
      </c>
      <c r="KT18" s="153" t="str">
        <f t="shared" si="159"/>
        <v>i.a.</v>
      </c>
      <c r="KU18" s="150" t="e">
        <f t="shared" si="160"/>
        <v>#DIV/0!</v>
      </c>
      <c r="KV18" s="150" t="e">
        <f t="shared" si="161"/>
        <v>#DIV/0!</v>
      </c>
      <c r="KW18" s="150" t="e">
        <f t="shared" si="162"/>
        <v>#DIV/0!</v>
      </c>
      <c r="KX18" s="150" t="e">
        <f t="shared" si="163"/>
        <v>#DIV/0!</v>
      </c>
      <c r="KY18" s="150" t="e">
        <f t="shared" si="164"/>
        <v>#DIV/0!</v>
      </c>
      <c r="KZ18" s="243">
        <f t="shared" si="165"/>
        <v>0</v>
      </c>
      <c r="LA18" s="243">
        <f t="shared" si="166"/>
        <v>0</v>
      </c>
      <c r="LB18" s="243">
        <f t="shared" si="167"/>
        <v>0</v>
      </c>
      <c r="LC18" s="243">
        <f t="shared" si="168"/>
        <v>0</v>
      </c>
      <c r="LD18" s="254">
        <f>IFERROR(Tabel1[[#This Row],[2024 - Omsætning]]/Tabel1[[#This Row],[2024 - Ansatte]],"i.a.")</f>
        <v>0</v>
      </c>
      <c r="LE18" s="254">
        <f>IFERROR(Tabel1[[#This Row],[2023 - Omsætning]]/Tabel1[[#This Row],[2023 - Ansatte]],"i.a.")</f>
        <v>0</v>
      </c>
      <c r="LF18" s="254">
        <f>IFERROR(Tabel1[[#This Row],[2022 - Omsætning]]/Tabel1[[#This Row],[2022 - Ansatte]],"i.a.")</f>
        <v>0</v>
      </c>
      <c r="LG18" s="254">
        <f>IFERROR(Tabel1[[#This Row],[2021 - Omsætning]]/Tabel1[[#This Row],[2021 - Ansatte]],"i.a.")</f>
        <v>0</v>
      </c>
      <c r="LH18" s="254">
        <f>IFERROR(AC18/Tabel1[[#This Row],[2020 - Ansatte]],"i.a.")</f>
        <v>0</v>
      </c>
      <c r="LI18" s="254">
        <f>IFERROR(Tabel1[[#This Row],[2019 - Omsætning]]/Tabel1[[#This Row],[2019 - Ansatte]],"i.a.")</f>
        <v>0</v>
      </c>
      <c r="LJ18" s="254">
        <f>IFERROR(Tabel1[[#This Row],[2018 - Omsætning]]/Tabel1[[#This Row],[2018 - Ansatte]],"i.a.")</f>
        <v>0</v>
      </c>
      <c r="LK18" s="254">
        <f>IFERROR(Tabel1[[#This Row],[2017 - Omsætning]]/Tabel1[[#This Row],[2017 - Ansatte]],"i.a.")</f>
        <v>0</v>
      </c>
      <c r="LL18" s="254">
        <f>IFERROR(Tabel1[[#This Row],[2016 - Omsætning]]/Tabel1[[#This Row],[2016 - Ansatte]],"i.a.")</f>
        <v>0</v>
      </c>
      <c r="LM18" s="254" t="str">
        <f>IFERROR(Tabel1[[#This Row],[2015 - Omsætning]]/Tabel1[[#This Row],[2015 - Ansatte]],"i.a.")</f>
        <v>i.a.</v>
      </c>
      <c r="LN18" s="254" t="str">
        <f>IFERROR(Tabel1[[#This Row],[2014 - Omsætning]]/Tabel1[[#This Row],[2014 - Ansatte]],"i.a.")</f>
        <v>i.a.</v>
      </c>
      <c r="LO18" s="254" t="str">
        <f>IFERROR(Tabel1[[#This Row],[2013 - Omsætning]]/Tabel1[[#This Row],[2013 - Ansatte]],"i.a.")</f>
        <v>i.a.</v>
      </c>
      <c r="LP18" s="254" t="str">
        <f>IFERROR(Tabel1[[#This Row],[2012 - Omsætning]]/Tabel1[[#This Row],[2012 - Ansatte]],"i.a.")</f>
        <v>i.a.</v>
      </c>
      <c r="LQ18" s="254" t="str">
        <f>IFERROR(Tabel1[[#This Row],[2011 - Omsætning]]/Tabel1[[#This Row],[2011 - Ansatte]],"i.a.")</f>
        <v>i.a.</v>
      </c>
      <c r="LR18" s="254" t="str">
        <f>IFERROR(Tabel1[[#This Row],[2010 - Omsætning]]/Tabel1[[#This Row],[2010 - Ansatte]],"i.a.")</f>
        <v>i.a.</v>
      </c>
      <c r="LS18" s="254">
        <f>IFERROR(Tabel1[[#This Row],[2009 - Omsætning]]/Tabel1[[#This Row],[2009 - Ansatte]],"i.a.")</f>
        <v>0</v>
      </c>
      <c r="LT18" s="254" t="str">
        <f>IFERROR(Tabel1[[#This Row],[2008 - Omsætning]]/Tabel1[[#This Row],[2008 - Ansatte]],"i.a.")</f>
        <v>i.a.</v>
      </c>
      <c r="LU18" s="158">
        <f t="shared" si="169"/>
        <v>0.24509498598567431</v>
      </c>
      <c r="LV18" s="158">
        <f t="shared" si="170"/>
        <v>-3.1353650706292426</v>
      </c>
      <c r="LW18" s="158">
        <f t="shared" si="171"/>
        <v>3.2719435736677114</v>
      </c>
      <c r="LX18" s="158">
        <f t="shared" si="172"/>
        <v>1.1015561015561015</v>
      </c>
      <c r="LY18" s="158">
        <f t="shared" si="173"/>
        <v>-27.548012003000757</v>
      </c>
      <c r="LZ18" s="243">
        <f t="shared" si="174"/>
        <v>3.2791666666666677E-2</v>
      </c>
      <c r="MA18" s="243">
        <f t="shared" si="175"/>
        <v>-0.19644683908045979</v>
      </c>
      <c r="MB18" s="243">
        <f t="shared" si="176"/>
        <v>4.7988505747126438E-2</v>
      </c>
      <c r="MC18" s="243">
        <f t="shared" si="177"/>
        <v>0.15908602150537635</v>
      </c>
      <c r="MD18" s="244">
        <f t="shared" si="178"/>
        <v>-0.10099999999999999</v>
      </c>
      <c r="ME18" s="244">
        <f t="shared" si="179"/>
        <v>-0.13379166666666667</v>
      </c>
      <c r="MF18" s="244">
        <f t="shared" si="180"/>
        <v>6.2655172413793106E-2</v>
      </c>
      <c r="MG18" s="244">
        <f t="shared" si="181"/>
        <v>1.4666666666666668E-2</v>
      </c>
      <c r="MH18" s="244">
        <f t="shared" si="182"/>
        <v>-0.14441935483870968</v>
      </c>
      <c r="MI18" s="244">
        <f t="shared" si="183"/>
        <v>-5.058823529411764E-3</v>
      </c>
      <c r="MJ18" s="244">
        <f t="shared" si="184"/>
        <v>4.5555555555555551E-2</v>
      </c>
      <c r="MK18" s="244">
        <f t="shared" si="185"/>
        <v>2.4757575757575756E-2</v>
      </c>
      <c r="ML18" s="244">
        <f t="shared" si="186"/>
        <v>1.6764705882352942E-3</v>
      </c>
      <c r="MM18" s="244" t="str">
        <f t="shared" si="187"/>
        <v>i.a.</v>
      </c>
      <c r="MN18" s="244" t="str">
        <f t="shared" si="188"/>
        <v>i.a.</v>
      </c>
      <c r="MO18" s="244" t="str">
        <f t="shared" si="189"/>
        <v>i.a.</v>
      </c>
      <c r="MP18" s="244" t="str">
        <f t="shared" si="190"/>
        <v>i.a.</v>
      </c>
      <c r="MQ18" s="244" t="str">
        <f t="shared" si="191"/>
        <v>i.a.</v>
      </c>
      <c r="MR18" s="244" t="str">
        <f t="shared" si="192"/>
        <v>i.a.</v>
      </c>
      <c r="MS18" s="244">
        <f t="shared" si="193"/>
        <v>2.1875E-4</v>
      </c>
      <c r="MT18" s="244" t="str">
        <f t="shared" si="194"/>
        <v>i.a.</v>
      </c>
    </row>
    <row r="19" spans="1:358" ht="18" customHeight="1" x14ac:dyDescent="0.25">
      <c r="A19" t="s">
        <v>383</v>
      </c>
      <c r="B19" s="273">
        <v>33859341</v>
      </c>
      <c r="C19" s="5" t="s">
        <v>83</v>
      </c>
      <c r="D19" s="5"/>
      <c r="E19" s="5">
        <v>281110</v>
      </c>
      <c r="F19" s="203">
        <v>45751</v>
      </c>
      <c r="G19" s="148" t="s">
        <v>84</v>
      </c>
      <c r="H19" s="148" t="s">
        <v>84</v>
      </c>
      <c r="I19" s="148" t="s">
        <v>84</v>
      </c>
      <c r="J19" s="148" t="s">
        <v>84</v>
      </c>
      <c r="K19" s="148" t="s">
        <v>84</v>
      </c>
      <c r="L19" s="148" t="s">
        <v>84</v>
      </c>
      <c r="M19" s="148" t="s">
        <v>74</v>
      </c>
      <c r="N19" s="148" t="s">
        <v>74</v>
      </c>
      <c r="O19" s="148" t="s">
        <v>74</v>
      </c>
      <c r="P19" s="150">
        <f>Y19/Tabel1[[#This Row],[2023 - Omsætning]]-1</f>
        <v>-8.091251093049312E-3</v>
      </c>
      <c r="Q19" s="150">
        <f>Z19/Tabel1[[#This Row],[2022 - Omsætning]]-1</f>
        <v>-0.13122174479506921</v>
      </c>
      <c r="R19" s="150">
        <f>AA19/Tabel1[[#This Row],[2021 - Omsætning]]-1</f>
        <v>0.39222835224747832</v>
      </c>
      <c r="S19" s="150">
        <f>AB19/Tabel1[[#This Row],[2020 - Omsætning]]-1</f>
        <v>-5.0421723315944522E-2</v>
      </c>
      <c r="T19" s="150">
        <f>AC19/Tabel1[[#This Row],[2019 - Omsætning]]-1</f>
        <v>0.34968193172356377</v>
      </c>
      <c r="U19" s="242">
        <f t="shared" si="0"/>
        <v>-3.7659999999999627</v>
      </c>
      <c r="V19" s="242">
        <f t="shared" si="1"/>
        <v>-70.300999999999988</v>
      </c>
      <c r="W19" s="242">
        <f t="shared" si="2"/>
        <v>150.93299999999994</v>
      </c>
      <c r="X19" s="242">
        <f t="shared" si="3"/>
        <v>-20.432999999999993</v>
      </c>
      <c r="Y19" s="151">
        <v>461.67500000000001</v>
      </c>
      <c r="Z19" s="151">
        <v>465.44099999999997</v>
      </c>
      <c r="AA19" s="361">
        <v>535.74199999999996</v>
      </c>
      <c r="AB19" s="361">
        <v>384.80900000000003</v>
      </c>
      <c r="AC19" s="361">
        <v>405.24200000000002</v>
      </c>
      <c r="AD19" s="361">
        <v>300.25</v>
      </c>
      <c r="AE19" s="361">
        <v>429.41199999999998</v>
      </c>
      <c r="AF19" s="361">
        <v>541.60599999999999</v>
      </c>
      <c r="AG19" s="361">
        <v>697.65599999999995</v>
      </c>
      <c r="AH19" s="361">
        <v>600.32000000000005</v>
      </c>
      <c r="AI19" s="361">
        <v>530.38499999999999</v>
      </c>
      <c r="AJ19" s="361"/>
      <c r="AK19" s="361"/>
      <c r="AL19" s="361"/>
      <c r="AM19" s="361"/>
      <c r="AN19" s="361"/>
      <c r="AO19" s="361"/>
      <c r="AP19" s="150">
        <f t="shared" si="4"/>
        <v>0.24871139697784034</v>
      </c>
      <c r="AQ19" s="150">
        <f t="shared" si="5"/>
        <v>-3.0992529348986088E-2</v>
      </c>
      <c r="AR19" s="150">
        <f t="shared" si="6"/>
        <v>0.10263832992068546</v>
      </c>
      <c r="AS19" s="150">
        <f t="shared" si="7"/>
        <v>0.16467250524238314</v>
      </c>
      <c r="AT19" s="150">
        <f t="shared" si="8"/>
        <v>1.8328544805093956</v>
      </c>
      <c r="AU19" s="242">
        <f t="shared" si="9"/>
        <v>22.581999999999994</v>
      </c>
      <c r="AV19" s="242">
        <f t="shared" si="10"/>
        <v>-2.9039999999999964</v>
      </c>
      <c r="AW19" s="242">
        <f t="shared" si="11"/>
        <v>8.7220000000000084</v>
      </c>
      <c r="AX19" s="242">
        <f t="shared" si="12"/>
        <v>12.015000000000001</v>
      </c>
      <c r="AY19" s="119">
        <v>113.378</v>
      </c>
      <c r="AZ19" s="119">
        <v>90.796000000000006</v>
      </c>
      <c r="BA19" s="362">
        <v>93.7</v>
      </c>
      <c r="BB19" s="362">
        <v>84.977999999999994</v>
      </c>
      <c r="BC19" s="362">
        <v>72.962999999999994</v>
      </c>
      <c r="BD19" s="362">
        <v>25.756</v>
      </c>
      <c r="BE19" s="362">
        <v>89.03</v>
      </c>
      <c r="BF19" s="362">
        <v>112.25</v>
      </c>
      <c r="BG19" s="362">
        <v>129.12299999999999</v>
      </c>
      <c r="BH19" s="362">
        <v>115.556</v>
      </c>
      <c r="BI19" s="362">
        <v>114.58499999999999</v>
      </c>
      <c r="BJ19" s="362"/>
      <c r="BK19" s="362"/>
      <c r="BL19" s="362"/>
      <c r="BM19" s="362"/>
      <c r="BN19" s="362"/>
      <c r="BO19" s="362"/>
      <c r="BP19" s="152">
        <f t="shared" si="13"/>
        <v>0.48676221757738619</v>
      </c>
      <c r="BQ19" s="152">
        <f t="shared" si="14"/>
        <v>0.15257542732591486</v>
      </c>
      <c r="BR19" s="152">
        <f t="shared" si="15"/>
        <v>1.3823449029789563</v>
      </c>
      <c r="BS19" s="152">
        <f t="shared" si="16"/>
        <v>2.52776617954071</v>
      </c>
      <c r="BT19" s="152">
        <f t="shared" si="17"/>
        <v>0.9344652556402292</v>
      </c>
      <c r="BU19" s="242">
        <f t="shared" si="18"/>
        <v>9.7809999999999988</v>
      </c>
      <c r="BV19" s="242">
        <f t="shared" si="19"/>
        <v>2.66</v>
      </c>
      <c r="BW19" s="242">
        <f t="shared" si="20"/>
        <v>10.116000000000001</v>
      </c>
      <c r="BX19" s="242">
        <f t="shared" si="21"/>
        <v>12.108000000000001</v>
      </c>
      <c r="BY19" s="119">
        <v>29.875</v>
      </c>
      <c r="BZ19" s="119">
        <v>20.094000000000001</v>
      </c>
      <c r="CA19" s="362">
        <v>17.434000000000001</v>
      </c>
      <c r="CB19" s="362">
        <v>7.3179999999999996</v>
      </c>
      <c r="CC19" s="362">
        <v>-4.79</v>
      </c>
      <c r="CD19" s="362">
        <v>-73.090999999999994</v>
      </c>
      <c r="CE19" s="362">
        <v>-2.371</v>
      </c>
      <c r="CF19" s="362">
        <v>10.646000000000001</v>
      </c>
      <c r="CG19" s="362">
        <v>-1.887</v>
      </c>
      <c r="CH19" s="362">
        <v>-6.7329999999999997</v>
      </c>
      <c r="CI19" s="362">
        <v>-0.6</v>
      </c>
      <c r="CJ19" s="362"/>
      <c r="CK19" s="362"/>
      <c r="CL19" s="362"/>
      <c r="CM19" s="362"/>
      <c r="CN19" s="362"/>
      <c r="CO19" s="362"/>
      <c r="CP19" s="152">
        <f t="shared" si="22"/>
        <v>0.62309448867493678</v>
      </c>
      <c r="CQ19" s="152">
        <f t="shared" si="23"/>
        <v>0.10865549093397189</v>
      </c>
      <c r="CR19" s="152">
        <f t="shared" si="24"/>
        <v>1.4771186440677966</v>
      </c>
      <c r="CS19" s="152">
        <f t="shared" si="25"/>
        <v>1.7744814912050406</v>
      </c>
      <c r="CT19" s="152">
        <f t="shared" si="26"/>
        <v>0.89742830214083757</v>
      </c>
      <c r="CU19" s="242">
        <f t="shared" si="27"/>
        <v>10.096</v>
      </c>
      <c r="CV19" s="242">
        <f t="shared" si="28"/>
        <v>1.5879999999999992</v>
      </c>
      <c r="CW19" s="242">
        <f t="shared" si="29"/>
        <v>8.7149999999999999</v>
      </c>
      <c r="CX19" s="242">
        <f t="shared" si="30"/>
        <v>13.518000000000001</v>
      </c>
      <c r="CY19" s="119">
        <v>26.298999999999999</v>
      </c>
      <c r="CZ19" s="119">
        <v>16.202999999999999</v>
      </c>
      <c r="DA19" s="362">
        <v>14.615</v>
      </c>
      <c r="DB19" s="362">
        <v>5.9</v>
      </c>
      <c r="DC19" s="362">
        <v>-7.6180000000000003</v>
      </c>
      <c r="DD19" s="362">
        <v>-74.27</v>
      </c>
      <c r="DE19" s="362">
        <v>-15.228</v>
      </c>
      <c r="DF19" s="362">
        <v>-1.028</v>
      </c>
      <c r="DG19" s="362">
        <v>-20.338000000000001</v>
      </c>
      <c r="DH19" s="362">
        <v>-57.482999999999997</v>
      </c>
      <c r="DI19" s="362">
        <v>-14.436</v>
      </c>
      <c r="DJ19" s="362"/>
      <c r="DK19" s="362"/>
      <c r="DL19" s="362"/>
      <c r="DM19" s="362"/>
      <c r="DN19" s="362"/>
      <c r="DO19" s="362"/>
      <c r="DP19" s="152">
        <f t="shared" si="31"/>
        <v>0.58500673178836415</v>
      </c>
      <c r="DQ19" s="152">
        <f t="shared" si="32"/>
        <v>0.79121555749397088</v>
      </c>
      <c r="DR19" s="152">
        <f t="shared" si="33"/>
        <v>2.7754746222394426</v>
      </c>
      <c r="DS19" s="152">
        <f t="shared" si="34"/>
        <v>1.1128577362863201</v>
      </c>
      <c r="DT19" s="152">
        <f t="shared" si="35"/>
        <v>-4.5056777937715495E-2</v>
      </c>
      <c r="DU19" s="242">
        <f t="shared" si="36"/>
        <v>20.422000000000004</v>
      </c>
      <c r="DV19" s="242">
        <f t="shared" si="37"/>
        <v>15.419999999999998</v>
      </c>
      <c r="DW19" s="242">
        <f t="shared" si="38"/>
        <v>14.327000000000002</v>
      </c>
      <c r="DX19" s="242">
        <f t="shared" si="39"/>
        <v>50.900999999999996</v>
      </c>
      <c r="DY19" s="119">
        <v>55.331000000000003</v>
      </c>
      <c r="DZ19" s="119">
        <v>34.908999999999999</v>
      </c>
      <c r="EA19" s="362">
        <v>19.489000000000001</v>
      </c>
      <c r="EB19" s="362">
        <v>5.1619999999999999</v>
      </c>
      <c r="EC19" s="362">
        <v>-45.738999999999997</v>
      </c>
      <c r="ED19" s="362">
        <v>-43.767000000000003</v>
      </c>
      <c r="EE19" s="362">
        <v>22.161000000000001</v>
      </c>
      <c r="EF19" s="362">
        <v>37.052999999999997</v>
      </c>
      <c r="EG19" s="362">
        <v>49.316000000000003</v>
      </c>
      <c r="EH19" s="362">
        <v>66.488</v>
      </c>
      <c r="EI19" s="362">
        <v>119.566</v>
      </c>
      <c r="EJ19" s="362"/>
      <c r="EK19" s="362"/>
      <c r="EL19" s="362"/>
      <c r="EM19" s="362"/>
      <c r="EN19" s="362"/>
      <c r="EO19" s="362"/>
      <c r="EP19" s="153">
        <f t="shared" si="40"/>
        <v>0.21751237809452359</v>
      </c>
      <c r="EQ19" s="153">
        <f t="shared" si="41"/>
        <v>-0.10332301896946046</v>
      </c>
      <c r="ER19" s="153">
        <f t="shared" si="42"/>
        <v>6.34675365553551E-2</v>
      </c>
      <c r="ES19" s="153">
        <f t="shared" si="43"/>
        <v>0.10359876714751295</v>
      </c>
      <c r="ET19" s="153">
        <f t="shared" si="44"/>
        <v>0.16087689713322098</v>
      </c>
      <c r="EU19" s="242">
        <f t="shared" si="45"/>
        <v>36.242999999999995</v>
      </c>
      <c r="EV19" s="242">
        <f t="shared" si="46"/>
        <v>-19.199999999999989</v>
      </c>
      <c r="EW19" s="242">
        <f t="shared" si="47"/>
        <v>11.089999999999975</v>
      </c>
      <c r="EX19" s="242">
        <f t="shared" si="48"/>
        <v>16.40300000000002</v>
      </c>
      <c r="EY19" s="119">
        <v>202.86799999999999</v>
      </c>
      <c r="EZ19" s="119">
        <v>166.625</v>
      </c>
      <c r="FA19" s="362">
        <v>185.82499999999999</v>
      </c>
      <c r="FB19" s="362">
        <v>174.73500000000001</v>
      </c>
      <c r="FC19" s="362">
        <v>158.33199999999999</v>
      </c>
      <c r="FD19" s="362">
        <v>136.38999999999999</v>
      </c>
      <c r="FE19" s="362">
        <v>206.88200000000001</v>
      </c>
      <c r="FF19" s="362">
        <v>222.767</v>
      </c>
      <c r="FG19" s="362">
        <v>263.61500000000001</v>
      </c>
      <c r="FH19" s="362">
        <v>304.709</v>
      </c>
      <c r="FI19" s="362">
        <v>319.58699999999999</v>
      </c>
      <c r="FJ19" s="362"/>
      <c r="FK19" s="362"/>
      <c r="FL19" s="362"/>
      <c r="FM19" s="362"/>
      <c r="FN19" s="362"/>
      <c r="FO19" s="362"/>
      <c r="FP19" s="153">
        <f t="shared" si="49"/>
        <v>7.874015748031496E-3</v>
      </c>
      <c r="FQ19" s="153">
        <f t="shared" si="50"/>
        <v>-7.2992700729927001E-2</v>
      </c>
      <c r="FR19" s="153">
        <f t="shared" si="51"/>
        <v>7.03125E-2</v>
      </c>
      <c r="FS19" s="153">
        <f t="shared" si="52"/>
        <v>-0.12328767123287671</v>
      </c>
      <c r="FT19" s="153">
        <f t="shared" si="53"/>
        <v>-9.8765432098765427E-2</v>
      </c>
      <c r="FU19" s="242">
        <f t="shared" si="54"/>
        <v>1</v>
      </c>
      <c r="FV19" s="242">
        <f t="shared" si="55"/>
        <v>-10</v>
      </c>
      <c r="FW19" s="242">
        <f t="shared" si="56"/>
        <v>9</v>
      </c>
      <c r="FX19" s="242">
        <f t="shared" si="57"/>
        <v>-18</v>
      </c>
      <c r="FY19" s="154">
        <v>128</v>
      </c>
      <c r="FZ19" s="154">
        <v>127</v>
      </c>
      <c r="GA19" s="359">
        <v>137</v>
      </c>
      <c r="GB19" s="359">
        <v>128</v>
      </c>
      <c r="GC19" s="359">
        <v>146</v>
      </c>
      <c r="GD19" s="359">
        <v>162</v>
      </c>
      <c r="GE19" s="359">
        <v>152</v>
      </c>
      <c r="GF19" s="359">
        <v>191</v>
      </c>
      <c r="GG19" s="359">
        <v>206</v>
      </c>
      <c r="GH19" s="359">
        <v>222</v>
      </c>
      <c r="GI19" s="359">
        <v>223</v>
      </c>
      <c r="GJ19" s="359"/>
      <c r="GK19" s="359"/>
      <c r="GL19" s="359"/>
      <c r="GM19" s="359"/>
      <c r="GN19" s="359"/>
      <c r="GO19" s="359"/>
      <c r="GP19" s="201"/>
      <c r="GQ19" s="5" t="s">
        <v>386</v>
      </c>
      <c r="GR19" s="5">
        <v>6760</v>
      </c>
      <c r="GS19" s="5" t="s">
        <v>109</v>
      </c>
      <c r="GT19" s="7" t="s">
        <v>78</v>
      </c>
      <c r="GU19" s="172" t="s">
        <v>73</v>
      </c>
      <c r="GV19" s="101"/>
      <c r="GW19" s="158">
        <f t="shared" si="58"/>
        <v>-2.1574756261755351E-2</v>
      </c>
      <c r="GX19" s="158">
        <f t="shared" si="59"/>
        <v>-0.49760163044572703</v>
      </c>
      <c r="GY19" s="158" t="e">
        <f t="shared" si="60"/>
        <v>#VALUE!</v>
      </c>
      <c r="GZ19" s="158" t="e">
        <f t="shared" si="61"/>
        <v>#VALUE!</v>
      </c>
      <c r="HA19" s="158" t="e">
        <f t="shared" si="62"/>
        <v>#VALUE!</v>
      </c>
      <c r="HB19" s="263">
        <f t="shared" si="63"/>
        <v>-1.2852523096776425E-2</v>
      </c>
      <c r="HC19" s="263">
        <f t="shared" si="64"/>
        <v>-0.59003268256576213</v>
      </c>
      <c r="HD19" s="263" t="e">
        <f t="shared" si="65"/>
        <v>#VALUE!</v>
      </c>
      <c r="HE19" s="263" t="e">
        <f t="shared" si="66"/>
        <v>#VALUE!</v>
      </c>
      <c r="HF19" s="153">
        <f t="shared" si="67"/>
        <v>0.58286790780141839</v>
      </c>
      <c r="HG19" s="153">
        <f t="shared" si="68"/>
        <v>0.59572043089819482</v>
      </c>
      <c r="HH19" s="153">
        <f t="shared" si="69"/>
        <v>1.185753113463957</v>
      </c>
      <c r="HI19" s="153" t="str">
        <f t="shared" si="70"/>
        <v>Negativ EK</v>
      </c>
      <c r="HJ19" s="153" t="str">
        <f t="shared" si="71"/>
        <v>Negativ EK</v>
      </c>
      <c r="HK19" s="153" t="str">
        <f t="shared" si="72"/>
        <v>Negativ EK</v>
      </c>
      <c r="HL19" s="153">
        <f t="shared" si="73"/>
        <v>-0.51433782551423646</v>
      </c>
      <c r="HM19" s="153">
        <f t="shared" si="74"/>
        <v>-2.3804837383783535E-2</v>
      </c>
      <c r="HN19" s="153">
        <f t="shared" si="75"/>
        <v>-0.35124866153155332</v>
      </c>
      <c r="HO19" s="153">
        <f t="shared" si="76"/>
        <v>-0.61791737882550224</v>
      </c>
      <c r="HP19" s="153">
        <f t="shared" si="77"/>
        <v>-0.12073666426910661</v>
      </c>
      <c r="HQ19" s="153" t="str">
        <f t="shared" si="78"/>
        <v>Negativ EK</v>
      </c>
      <c r="HR19" s="153" t="str">
        <f t="shared" si="79"/>
        <v>Negativ EK</v>
      </c>
      <c r="HS19" s="153" t="str">
        <f t="shared" si="80"/>
        <v>Negativ EK</v>
      </c>
      <c r="HT19" s="153" t="str">
        <f t="shared" si="81"/>
        <v>Negativ EK</v>
      </c>
      <c r="HU19" s="153" t="str">
        <f t="shared" si="82"/>
        <v>Negativ EK</v>
      </c>
      <c r="HV19" s="150">
        <f t="shared" si="83"/>
        <v>0.41818476557106549</v>
      </c>
      <c r="HW19" s="150">
        <f t="shared" si="84"/>
        <v>0.17909659831644745</v>
      </c>
      <c r="HX19" s="150">
        <f t="shared" si="85"/>
        <v>1.2006891219228204</v>
      </c>
      <c r="HY19" s="150">
        <f t="shared" si="86"/>
        <v>2.3518790632713449</v>
      </c>
      <c r="HZ19" s="150">
        <f t="shared" si="87"/>
        <v>0.92366961826444172</v>
      </c>
      <c r="IA19" s="263">
        <f t="shared" si="88"/>
        <v>4.768338589521913E-2</v>
      </c>
      <c r="IB19" s="263">
        <f t="shared" si="89"/>
        <v>1.7319558991840164E-2</v>
      </c>
      <c r="IC19" s="263">
        <f t="shared" si="90"/>
        <v>5.2762014815224551E-2</v>
      </c>
      <c r="ID19" s="263">
        <f t="shared" si="91"/>
        <v>7.6448318843315002E-2</v>
      </c>
      <c r="IE19" s="153">
        <f t="shared" si="92"/>
        <v>0.16170807024760955</v>
      </c>
      <c r="IF19" s="153">
        <f t="shared" si="93"/>
        <v>0.11402468435239042</v>
      </c>
      <c r="IG19" s="153">
        <f t="shared" si="94"/>
        <v>9.6705125360550259E-2</v>
      </c>
      <c r="IH19" s="153">
        <f t="shared" si="95"/>
        <v>4.3943110545325709E-2</v>
      </c>
      <c r="II19" s="153">
        <f t="shared" si="96"/>
        <v>-3.2505208297989294E-2</v>
      </c>
      <c r="IJ19" s="153">
        <f t="shared" si="97"/>
        <v>-0.4258488895103591</v>
      </c>
      <c r="IK19" s="153">
        <f t="shared" si="98"/>
        <v>-1.1036916180417038E-2</v>
      </c>
      <c r="IL19" s="153">
        <f t="shared" si="99"/>
        <v>4.377629106340284E-2</v>
      </c>
      <c r="IM19" s="153">
        <f t="shared" si="100"/>
        <v>-6.6405782616957921E-3</v>
      </c>
      <c r="IN19" s="153">
        <f t="shared" si="101"/>
        <v>-2.1569896331227491E-2</v>
      </c>
      <c r="IO19" s="153">
        <f t="shared" si="102"/>
        <v>-1.877423049122774E-3</v>
      </c>
      <c r="IP19" s="153" t="str">
        <f t="shared" si="103"/>
        <v>i.a.</v>
      </c>
      <c r="IQ19" s="153" t="str">
        <f t="shared" si="104"/>
        <v>i.a.</v>
      </c>
      <c r="IR19" s="153" t="str">
        <f t="shared" si="105"/>
        <v>i.a.</v>
      </c>
      <c r="IS19" s="153" t="str">
        <f t="shared" si="106"/>
        <v>i.a.</v>
      </c>
      <c r="IT19" s="153" t="str">
        <f t="shared" si="107"/>
        <v>i.a.</v>
      </c>
      <c r="IU19" s="150">
        <f t="shared" si="108"/>
        <v>0.30184034290393852</v>
      </c>
      <c r="IV19" s="150">
        <f t="shared" si="109"/>
        <v>0.99761518962530915</v>
      </c>
      <c r="IW19" s="150">
        <f t="shared" si="110"/>
        <v>2.5501550282093848</v>
      </c>
      <c r="IX19" s="150">
        <f t="shared" si="111"/>
        <v>1.102263376551267</v>
      </c>
      <c r="IY19" s="150">
        <f t="shared" si="112"/>
        <v>9.9769509998452605E-2</v>
      </c>
      <c r="IZ19" s="263">
        <f t="shared" si="113"/>
        <v>6.3237476551739474E-2</v>
      </c>
      <c r="JA19" s="263">
        <f t="shared" si="114"/>
        <v>0.10462813093290811</v>
      </c>
      <c r="JB19" s="263">
        <f t="shared" si="115"/>
        <v>7.5336367960722489E-2</v>
      </c>
      <c r="JC19" s="263">
        <f t="shared" si="116"/>
        <v>0.31842220511380137</v>
      </c>
      <c r="JD19" s="153">
        <f t="shared" si="117"/>
        <v>0.272743853145888</v>
      </c>
      <c r="JE19" s="153">
        <f t="shared" si="118"/>
        <v>0.20950637659414853</v>
      </c>
      <c r="JF19" s="153">
        <f t="shared" si="119"/>
        <v>0.10487824566124042</v>
      </c>
      <c r="JG19" s="153">
        <f t="shared" si="120"/>
        <v>2.9541877700517926E-2</v>
      </c>
      <c r="JH19" s="153">
        <f t="shared" si="121"/>
        <v>-0.28888032741328346</v>
      </c>
      <c r="JI19" s="153">
        <f t="shared" si="122"/>
        <v>-0.32089596011437793</v>
      </c>
      <c r="JJ19" s="153">
        <f t="shared" si="123"/>
        <v>0.1071190340387274</v>
      </c>
      <c r="JK19" s="153">
        <f t="shared" si="124"/>
        <v>0.16633074019042318</v>
      </c>
      <c r="JL19" s="153">
        <f t="shared" si="125"/>
        <v>0.18707584924985302</v>
      </c>
      <c r="JM19" s="153">
        <f t="shared" si="126"/>
        <v>0.21820162843893681</v>
      </c>
      <c r="JN19" s="153">
        <f t="shared" si="127"/>
        <v>0.37412660715235602</v>
      </c>
      <c r="JO19" s="153" t="str">
        <f t="shared" si="128"/>
        <v>i.a.</v>
      </c>
      <c r="JP19" s="153" t="str">
        <f t="shared" si="129"/>
        <v>i.a.</v>
      </c>
      <c r="JQ19" s="153" t="str">
        <f t="shared" si="130"/>
        <v>i.a.</v>
      </c>
      <c r="JR19" s="153" t="str">
        <f t="shared" si="131"/>
        <v>i.a.</v>
      </c>
      <c r="JS19" s="153" t="str">
        <f t="shared" si="132"/>
        <v>i.a.</v>
      </c>
      <c r="JT19" s="153" t="str">
        <f t="shared" si="133"/>
        <v>i.a.</v>
      </c>
      <c r="JU19" s="150">
        <f t="shared" si="134"/>
        <v>0.49889011384943099</v>
      </c>
      <c r="JV19" s="150">
        <f t="shared" si="135"/>
        <v>0.32666237952058447</v>
      </c>
      <c r="JW19" s="150">
        <f t="shared" si="136"/>
        <v>0.71117396017192847</v>
      </c>
      <c r="JX19" s="150">
        <f t="shared" si="137"/>
        <v>2.6088891427420782</v>
      </c>
      <c r="JY19" s="150">
        <f t="shared" si="138"/>
        <v>0.95144430489924248</v>
      </c>
      <c r="JZ19" s="263">
        <f t="shared" si="139"/>
        <v>2.1538063788300706E-2</v>
      </c>
      <c r="KA19" s="263">
        <f t="shared" si="140"/>
        <v>1.0630176324726959E-2</v>
      </c>
      <c r="KB19" s="263">
        <f t="shared" si="141"/>
        <v>1.3524556443685495E-2</v>
      </c>
      <c r="KC19" s="263">
        <f t="shared" si="142"/>
        <v>3.0837324348746066E-2</v>
      </c>
      <c r="KD19" s="153">
        <f t="shared" si="143"/>
        <v>6.4710023284778248E-2</v>
      </c>
      <c r="KE19" s="153">
        <f t="shared" si="144"/>
        <v>4.3171959496477542E-2</v>
      </c>
      <c r="KF19" s="153">
        <f t="shared" si="145"/>
        <v>3.2541783171750584E-2</v>
      </c>
      <c r="KG19" s="153">
        <f t="shared" si="146"/>
        <v>1.9017226728065089E-2</v>
      </c>
      <c r="KH19" s="153">
        <f t="shared" si="147"/>
        <v>-1.1820097620680975E-2</v>
      </c>
      <c r="KI19" s="153">
        <f t="shared" si="148"/>
        <v>-0.24343380516236468</v>
      </c>
      <c r="KJ19" s="153">
        <f t="shared" si="149"/>
        <v>-5.5215038238335219E-3</v>
      </c>
      <c r="KK19" s="153">
        <f t="shared" si="150"/>
        <v>1.9656355357953938E-2</v>
      </c>
      <c r="KL19" s="153">
        <f t="shared" si="151"/>
        <v>-2.7047714059651178E-3</v>
      </c>
      <c r="KM19" s="153">
        <f t="shared" si="152"/>
        <v>-1.1215684968017055E-2</v>
      </c>
      <c r="KN19" s="153">
        <f t="shared" si="153"/>
        <v>-1.1312537119262422E-3</v>
      </c>
      <c r="KO19" s="153" t="str">
        <f t="shared" si="154"/>
        <v>i.a.</v>
      </c>
      <c r="KP19" s="153" t="str">
        <f t="shared" si="155"/>
        <v>i.a.</v>
      </c>
      <c r="KQ19" s="153" t="str">
        <f t="shared" si="156"/>
        <v>i.a.</v>
      </c>
      <c r="KR19" s="153" t="str">
        <f t="shared" si="157"/>
        <v>i.a.</v>
      </c>
      <c r="KS19" s="153" t="str">
        <f t="shared" si="158"/>
        <v>i.a.</v>
      </c>
      <c r="KT19" s="153" t="str">
        <f t="shared" si="159"/>
        <v>i.a.</v>
      </c>
      <c r="KU19" s="150">
        <f t="shared" si="160"/>
        <v>-1.584053819388483E-2</v>
      </c>
      <c r="KV19" s="150">
        <f t="shared" si="161"/>
        <v>-6.2814008164759766E-2</v>
      </c>
      <c r="KW19" s="150">
        <f t="shared" si="162"/>
        <v>0.30076809553049078</v>
      </c>
      <c r="KX19" s="150">
        <f t="shared" si="163"/>
        <v>8.3112721842750786E-2</v>
      </c>
      <c r="KY19" s="150">
        <f t="shared" si="164"/>
        <v>0.49759228040559822</v>
      </c>
      <c r="KZ19" s="243">
        <f t="shared" si="165"/>
        <v>-5.8053826279527154E-2</v>
      </c>
      <c r="LA19" s="243">
        <f t="shared" si="166"/>
        <v>-0.24563578366572791</v>
      </c>
      <c r="LB19" s="243">
        <f t="shared" si="167"/>
        <v>0.90420523494525495</v>
      </c>
      <c r="LC19" s="243">
        <f t="shared" si="168"/>
        <v>0.23069017551369875</v>
      </c>
      <c r="LD19" s="254">
        <f>IFERROR(Tabel1[[#This Row],[2024 - Omsætning]]/Tabel1[[#This Row],[2024 - Ansatte]],"i.a.")</f>
        <v>3.6068359375000001</v>
      </c>
      <c r="LE19" s="254">
        <f>IFERROR(Tabel1[[#This Row],[2023 - Omsætning]]/Tabel1[[#This Row],[2023 - Ansatte]],"i.a.")</f>
        <v>3.6648897637795272</v>
      </c>
      <c r="LF19" s="254">
        <f>IFERROR(Tabel1[[#This Row],[2022 - Omsætning]]/Tabel1[[#This Row],[2022 - Ansatte]],"i.a.")</f>
        <v>3.9105255474452552</v>
      </c>
      <c r="LG19" s="254">
        <f>IFERROR(Tabel1[[#This Row],[2021 - Omsætning]]/Tabel1[[#This Row],[2021 - Ansatte]],"i.a.")</f>
        <v>3.0063203125000002</v>
      </c>
      <c r="LH19" s="254">
        <f>IFERROR(AC19/Tabel1[[#This Row],[2020 - Ansatte]],"i.a.")</f>
        <v>2.7756301369863015</v>
      </c>
      <c r="LI19" s="254">
        <f>IFERROR(Tabel1[[#This Row],[2019 - Omsætning]]/Tabel1[[#This Row],[2019 - Ansatte]],"i.a.")</f>
        <v>1.853395061728395</v>
      </c>
      <c r="LJ19" s="254">
        <f>IFERROR(Tabel1[[#This Row],[2018 - Omsætning]]/Tabel1[[#This Row],[2018 - Ansatte]],"i.a.")</f>
        <v>2.825078947368421</v>
      </c>
      <c r="LK19" s="254">
        <f>IFERROR(Tabel1[[#This Row],[2017 - Omsætning]]/Tabel1[[#This Row],[2017 - Ansatte]],"i.a.")</f>
        <v>2.835633507853403</v>
      </c>
      <c r="LL19" s="254">
        <f>IFERROR(Tabel1[[#This Row],[2016 - Omsætning]]/Tabel1[[#This Row],[2016 - Ansatte]],"i.a.")</f>
        <v>3.3866796116504854</v>
      </c>
      <c r="LM19" s="254">
        <f>IFERROR(Tabel1[[#This Row],[2015 - Omsætning]]/Tabel1[[#This Row],[2015 - Ansatte]],"i.a.")</f>
        <v>2.7041441441441445</v>
      </c>
      <c r="LN19" s="254">
        <f>IFERROR(Tabel1[[#This Row],[2014 - Omsætning]]/Tabel1[[#This Row],[2014 - Ansatte]],"i.a.")</f>
        <v>2.3784080717488787</v>
      </c>
      <c r="LO19" s="254" t="str">
        <f>IFERROR(Tabel1[[#This Row],[2013 - Omsætning]]/Tabel1[[#This Row],[2013 - Ansatte]],"i.a.")</f>
        <v>i.a.</v>
      </c>
      <c r="LP19" s="254" t="str">
        <f>IFERROR(Tabel1[[#This Row],[2012 - Omsætning]]/Tabel1[[#This Row],[2012 - Ansatte]],"i.a.")</f>
        <v>i.a.</v>
      </c>
      <c r="LQ19" s="254" t="str">
        <f>IFERROR(Tabel1[[#This Row],[2011 - Omsætning]]/Tabel1[[#This Row],[2011 - Ansatte]],"i.a.")</f>
        <v>i.a.</v>
      </c>
      <c r="LR19" s="254" t="str">
        <f>IFERROR(Tabel1[[#This Row],[2010 - Omsætning]]/Tabel1[[#This Row],[2010 - Ansatte]],"i.a.")</f>
        <v>i.a.</v>
      </c>
      <c r="LS19" s="254" t="str">
        <f>IFERROR(Tabel1[[#This Row],[2009 - Omsætning]]/Tabel1[[#This Row],[2009 - Ansatte]],"i.a.")</f>
        <v>i.a.</v>
      </c>
      <c r="LT19" s="254" t="str">
        <f>IFERROR(Tabel1[[#This Row],[2008 - Omsætning]]/Tabel1[[#This Row],[2008 - Ansatte]],"i.a.")</f>
        <v>i.a.</v>
      </c>
      <c r="LU19" s="158">
        <f t="shared" si="169"/>
        <v>0.61041406298216394</v>
      </c>
      <c r="LV19" s="158">
        <f t="shared" si="170"/>
        <v>0.19595119888152873</v>
      </c>
      <c r="LW19" s="158">
        <f t="shared" si="171"/>
        <v>1.3143882221947294</v>
      </c>
      <c r="LX19" s="158">
        <f t="shared" si="172"/>
        <v>1.8833929509057494</v>
      </c>
      <c r="LY19" s="158">
        <f t="shared" si="173"/>
        <v>0.88618756812887445</v>
      </c>
      <c r="LZ19" s="243">
        <f t="shared" si="174"/>
        <v>7.7878260334645677E-2</v>
      </c>
      <c r="MA19" s="243">
        <f t="shared" si="175"/>
        <v>2.0903845048566003E-2</v>
      </c>
      <c r="MB19" s="243">
        <f t="shared" si="176"/>
        <v>6.0585082116788314E-2</v>
      </c>
      <c r="MC19" s="243">
        <f t="shared" si="177"/>
        <v>9.8271832191780817E-2</v>
      </c>
      <c r="MD19" s="244">
        <f t="shared" si="178"/>
        <v>0.2054609375</v>
      </c>
      <c r="ME19" s="244">
        <f t="shared" si="179"/>
        <v>0.12758267716535432</v>
      </c>
      <c r="MF19" s="244">
        <f t="shared" si="180"/>
        <v>0.10667883211678832</v>
      </c>
      <c r="MG19" s="244">
        <f t="shared" si="181"/>
        <v>4.6093750000000003E-2</v>
      </c>
      <c r="MH19" s="245">
        <f t="shared" si="182"/>
        <v>-5.2178082191780821E-2</v>
      </c>
      <c r="MI19" s="245">
        <f t="shared" si="183"/>
        <v>-0.45845679012345675</v>
      </c>
      <c r="MJ19" s="245">
        <f t="shared" si="184"/>
        <v>-0.10018421052631579</v>
      </c>
      <c r="MK19" s="245">
        <f t="shared" si="185"/>
        <v>-5.3821989528795812E-3</v>
      </c>
      <c r="ML19" s="245">
        <f t="shared" si="186"/>
        <v>-9.8728155339805834E-2</v>
      </c>
      <c r="MM19" s="245">
        <f t="shared" si="187"/>
        <v>-0.25893243243243241</v>
      </c>
      <c r="MN19" s="245">
        <f t="shared" si="188"/>
        <v>-6.4735426008968616E-2</v>
      </c>
      <c r="MO19" s="245" t="str">
        <f t="shared" si="189"/>
        <v>i.a.</v>
      </c>
      <c r="MP19" s="245" t="str">
        <f t="shared" si="190"/>
        <v>i.a.</v>
      </c>
      <c r="MQ19" s="245" t="str">
        <f t="shared" si="191"/>
        <v>i.a.</v>
      </c>
      <c r="MR19" s="245" t="str">
        <f t="shared" si="192"/>
        <v>i.a.</v>
      </c>
      <c r="MS19" s="245" t="str">
        <f t="shared" si="193"/>
        <v>i.a.</v>
      </c>
      <c r="MT19" s="244" t="str">
        <f t="shared" si="194"/>
        <v>i.a.</v>
      </c>
    </row>
    <row r="20" spans="1:358" ht="18" customHeight="1" x14ac:dyDescent="0.25">
      <c r="A20" s="116" t="s">
        <v>568</v>
      </c>
      <c r="B20" s="273">
        <v>83672617</v>
      </c>
      <c r="C20" s="5" t="s">
        <v>83</v>
      </c>
      <c r="D20" s="5"/>
      <c r="E20" s="133">
        <v>259900</v>
      </c>
      <c r="F20" s="203">
        <v>45460</v>
      </c>
      <c r="G20" s="148"/>
      <c r="H20" s="148" t="s">
        <v>105</v>
      </c>
      <c r="I20" s="148" t="s">
        <v>105</v>
      </c>
      <c r="J20" s="148" t="s">
        <v>105</v>
      </c>
      <c r="K20" s="148" t="s">
        <v>105</v>
      </c>
      <c r="L20" s="148" t="s">
        <v>105</v>
      </c>
      <c r="M20" s="357" t="s">
        <v>105</v>
      </c>
      <c r="N20" s="357" t="s">
        <v>105</v>
      </c>
      <c r="O20" s="357" t="s">
        <v>105</v>
      </c>
      <c r="P20" s="150" t="e">
        <f>Y20/Tabel1[[#This Row],[2023 - Omsætning]]-1</f>
        <v>#DIV/0!</v>
      </c>
      <c r="Q20" s="150" t="e">
        <f>Z20/Tabel1[[#This Row],[2022 - Omsætning]]-1</f>
        <v>#DIV/0!</v>
      </c>
      <c r="R20" s="150" t="e">
        <f>AA20/Tabel1[[#This Row],[2021 - Omsætning]]-1</f>
        <v>#DIV/0!</v>
      </c>
      <c r="S20" s="150" t="e">
        <f>AB20/Tabel1[[#This Row],[2020 - Omsætning]]-1</f>
        <v>#DIV/0!</v>
      </c>
      <c r="T20" s="150" t="e">
        <f>AC20/Tabel1[[#This Row],[2019 - Omsætning]]-1</f>
        <v>#DIV/0!</v>
      </c>
      <c r="U20" s="242">
        <f t="shared" si="0"/>
        <v>0</v>
      </c>
      <c r="V20" s="242">
        <f t="shared" si="1"/>
        <v>0</v>
      </c>
      <c r="W20" s="242">
        <f t="shared" si="2"/>
        <v>0</v>
      </c>
      <c r="X20" s="242">
        <f t="shared" si="3"/>
        <v>0</v>
      </c>
      <c r="Y20" s="151"/>
      <c r="Z20" s="151"/>
      <c r="AA20" s="151"/>
      <c r="AB20" s="151"/>
      <c r="AC20" s="361"/>
      <c r="AD20" s="361"/>
      <c r="AE20" s="361"/>
      <c r="AF20" s="361"/>
      <c r="AG20" s="361"/>
      <c r="AH20" s="361"/>
      <c r="AI20" s="361"/>
      <c r="AJ20" s="361"/>
      <c r="AK20" s="361"/>
      <c r="AL20" s="361"/>
      <c r="AM20" s="361"/>
      <c r="AN20" s="361"/>
      <c r="AO20" s="361"/>
      <c r="AP20" s="150">
        <f t="shared" si="4"/>
        <v>-1</v>
      </c>
      <c r="AQ20" s="150">
        <f t="shared" si="5"/>
        <v>0.42651829158406912</v>
      </c>
      <c r="AR20" s="150">
        <f t="shared" si="6"/>
        <v>-7.6667082657348465E-2</v>
      </c>
      <c r="AS20" s="150">
        <f t="shared" si="7"/>
        <v>0.65114362250154567</v>
      </c>
      <c r="AT20" s="150">
        <f t="shared" si="8"/>
        <v>0.30808625336927209</v>
      </c>
      <c r="AU20" s="242">
        <f t="shared" si="9"/>
        <v>-31.663</v>
      </c>
      <c r="AV20" s="242">
        <f t="shared" si="10"/>
        <v>9.4669999999999987</v>
      </c>
      <c r="AW20" s="242">
        <f t="shared" si="11"/>
        <v>-1.843</v>
      </c>
      <c r="AX20" s="242">
        <f t="shared" si="12"/>
        <v>9.4800000000000022</v>
      </c>
      <c r="AY20" s="119"/>
      <c r="AZ20" s="119">
        <v>31.663</v>
      </c>
      <c r="BA20" s="119">
        <v>22.196000000000002</v>
      </c>
      <c r="BB20" s="119">
        <v>24.039000000000001</v>
      </c>
      <c r="BC20" s="119">
        <v>14.558999999999999</v>
      </c>
      <c r="BD20" s="362">
        <v>11.13</v>
      </c>
      <c r="BE20" s="362">
        <v>13.412000000000001</v>
      </c>
      <c r="BF20" s="362">
        <v>10.590999999999999</v>
      </c>
      <c r="BG20" s="362">
        <v>9.0869999999999997</v>
      </c>
      <c r="BH20" s="362">
        <v>9.8789999999999996</v>
      </c>
      <c r="BI20" s="362"/>
      <c r="BJ20" s="362"/>
      <c r="BK20" s="362"/>
      <c r="BL20" s="362"/>
      <c r="BM20" s="362"/>
      <c r="BN20" s="362"/>
      <c r="BO20" s="362"/>
      <c r="BP20" s="152">
        <f t="shared" si="13"/>
        <v>-1</v>
      </c>
      <c r="BQ20" s="152">
        <f t="shared" si="14"/>
        <v>0.7056710775047258</v>
      </c>
      <c r="BR20" s="152">
        <f t="shared" si="15"/>
        <v>-0.24514840182648401</v>
      </c>
      <c r="BS20" s="152">
        <f t="shared" si="16"/>
        <v>1.7407117716073526</v>
      </c>
      <c r="BT20" s="152">
        <f t="shared" si="17"/>
        <v>2.4624238320920782</v>
      </c>
      <c r="BU20" s="242">
        <f t="shared" si="18"/>
        <v>-18.045999999999999</v>
      </c>
      <c r="BV20" s="242">
        <f t="shared" si="19"/>
        <v>7.4659999999999993</v>
      </c>
      <c r="BW20" s="242">
        <f t="shared" si="20"/>
        <v>-3.4359999999999999</v>
      </c>
      <c r="BX20" s="242">
        <f t="shared" si="21"/>
        <v>8.902000000000001</v>
      </c>
      <c r="BY20" s="119"/>
      <c r="BZ20" s="119">
        <v>18.045999999999999</v>
      </c>
      <c r="CA20" s="119">
        <v>10.58</v>
      </c>
      <c r="CB20" s="119">
        <v>14.016</v>
      </c>
      <c r="CC20" s="119">
        <v>5.1139999999999999</v>
      </c>
      <c r="CD20" s="362">
        <v>1.4770000000000001</v>
      </c>
      <c r="CE20" s="362">
        <v>4.2789999999999999</v>
      </c>
      <c r="CF20" s="362">
        <v>2.83</v>
      </c>
      <c r="CG20" s="362">
        <v>2.0190000000000001</v>
      </c>
      <c r="CH20" s="362">
        <v>2.2839999999999998</v>
      </c>
      <c r="CI20" s="362"/>
      <c r="CJ20" s="362"/>
      <c r="CK20" s="362"/>
      <c r="CL20" s="362"/>
      <c r="CM20" s="362"/>
      <c r="CN20" s="362"/>
      <c r="CO20" s="362"/>
      <c r="CP20" s="152">
        <f t="shared" si="22"/>
        <v>-1</v>
      </c>
      <c r="CQ20" s="152">
        <f t="shared" si="23"/>
        <v>0.80029727147255547</v>
      </c>
      <c r="CR20" s="152">
        <f t="shared" si="24"/>
        <v>-0.29651206214056308</v>
      </c>
      <c r="CS20" s="152">
        <f t="shared" si="25"/>
        <v>2.0026911863646557</v>
      </c>
      <c r="CT20" s="152">
        <f t="shared" si="26"/>
        <v>7.4291115311909257</v>
      </c>
      <c r="CU20" s="242">
        <f t="shared" si="27"/>
        <v>-16.957000000000001</v>
      </c>
      <c r="CV20" s="242">
        <f t="shared" si="28"/>
        <v>7.5380000000000003</v>
      </c>
      <c r="CW20" s="242">
        <f t="shared" si="29"/>
        <v>-3.9699999999999989</v>
      </c>
      <c r="CX20" s="242">
        <f t="shared" si="30"/>
        <v>8.93</v>
      </c>
      <c r="CY20" s="119"/>
      <c r="CZ20" s="119">
        <v>16.957000000000001</v>
      </c>
      <c r="DA20" s="119">
        <v>9.4190000000000005</v>
      </c>
      <c r="DB20" s="119">
        <v>13.388999999999999</v>
      </c>
      <c r="DC20" s="119">
        <v>4.4589999999999996</v>
      </c>
      <c r="DD20" s="362">
        <v>0.52900000000000003</v>
      </c>
      <c r="DE20" s="362">
        <v>3.3250000000000002</v>
      </c>
      <c r="DF20" s="362">
        <v>1.9259999999999999</v>
      </c>
      <c r="DG20" s="362">
        <v>1.046</v>
      </c>
      <c r="DH20" s="362">
        <v>1.331</v>
      </c>
      <c r="DI20" s="362"/>
      <c r="DJ20" s="362"/>
      <c r="DK20" s="362"/>
      <c r="DL20" s="362"/>
      <c r="DM20" s="362"/>
      <c r="DN20" s="362"/>
      <c r="DO20" s="362"/>
      <c r="DP20" s="152">
        <f t="shared" si="31"/>
        <v>-1</v>
      </c>
      <c r="DQ20" s="152">
        <f t="shared" si="32"/>
        <v>0.29545206376938199</v>
      </c>
      <c r="DR20" s="152">
        <f t="shared" si="33"/>
        <v>0.14913106217454036</v>
      </c>
      <c r="DS20" s="152">
        <f t="shared" si="34"/>
        <v>0.41485065021525908</v>
      </c>
      <c r="DT20" s="152">
        <f t="shared" si="35"/>
        <v>0.18117955439056355</v>
      </c>
      <c r="DU20" s="242">
        <f t="shared" si="36"/>
        <v>-47.454999999999998</v>
      </c>
      <c r="DV20" s="242">
        <f t="shared" si="37"/>
        <v>10.823</v>
      </c>
      <c r="DW20" s="242">
        <f t="shared" si="38"/>
        <v>4.7539999999999978</v>
      </c>
      <c r="DX20" s="242">
        <f t="shared" si="39"/>
        <v>9.3470000000000013</v>
      </c>
      <c r="DY20" s="119"/>
      <c r="DZ20" s="119">
        <v>47.454999999999998</v>
      </c>
      <c r="EA20" s="119">
        <v>36.631999999999998</v>
      </c>
      <c r="EB20" s="119">
        <v>31.878</v>
      </c>
      <c r="EC20" s="119">
        <v>22.530999999999999</v>
      </c>
      <c r="ED20" s="362">
        <v>19.074999999999999</v>
      </c>
      <c r="EE20" s="362">
        <v>19.465</v>
      </c>
      <c r="EF20" s="362">
        <v>17.672999999999998</v>
      </c>
      <c r="EG20" s="362">
        <v>16.573</v>
      </c>
      <c r="EH20" s="362">
        <v>16.181000000000001</v>
      </c>
      <c r="EI20" s="362"/>
      <c r="EJ20" s="362"/>
      <c r="EK20" s="362"/>
      <c r="EL20" s="362"/>
      <c r="EM20" s="362"/>
      <c r="EN20" s="362"/>
      <c r="EO20" s="362"/>
      <c r="EP20" s="153">
        <f t="shared" si="40"/>
        <v>-1</v>
      </c>
      <c r="EQ20" s="153">
        <f t="shared" si="41"/>
        <v>-2.9348072679274893E-2</v>
      </c>
      <c r="ER20" s="153">
        <f t="shared" si="42"/>
        <v>0.35061281337047362</v>
      </c>
      <c r="ES20" s="153">
        <f t="shared" si="43"/>
        <v>0.29893624719588957</v>
      </c>
      <c r="ET20" s="153">
        <f t="shared" si="44"/>
        <v>-6.5652467883705101E-2</v>
      </c>
      <c r="EU20" s="242">
        <f t="shared" si="45"/>
        <v>-94.128</v>
      </c>
      <c r="EV20" s="242">
        <f t="shared" si="46"/>
        <v>-2.8460000000000036</v>
      </c>
      <c r="EW20" s="242">
        <f t="shared" si="47"/>
        <v>25.174000000000007</v>
      </c>
      <c r="EX20" s="242">
        <f t="shared" si="48"/>
        <v>16.523999999999994</v>
      </c>
      <c r="EY20" s="119"/>
      <c r="EZ20" s="119">
        <v>94.128</v>
      </c>
      <c r="FA20" s="119">
        <v>96.974000000000004</v>
      </c>
      <c r="FB20" s="119">
        <v>71.8</v>
      </c>
      <c r="FC20" s="119">
        <v>55.276000000000003</v>
      </c>
      <c r="FD20" s="362">
        <v>59.16</v>
      </c>
      <c r="FE20" s="362">
        <v>57.107999999999997</v>
      </c>
      <c r="FF20" s="362">
        <v>50.555999999999997</v>
      </c>
      <c r="FG20" s="362">
        <v>48.198999999999998</v>
      </c>
      <c r="FH20" s="362">
        <v>46.795999999999999</v>
      </c>
      <c r="FI20" s="362"/>
      <c r="FJ20" s="362"/>
      <c r="FK20" s="362"/>
      <c r="FL20" s="362"/>
      <c r="FM20" s="362"/>
      <c r="FN20" s="362"/>
      <c r="FO20" s="362"/>
      <c r="FP20" s="153">
        <f t="shared" si="49"/>
        <v>-1</v>
      </c>
      <c r="FQ20" s="153">
        <f t="shared" si="50"/>
        <v>6.8181818181818177E-2</v>
      </c>
      <c r="FR20" s="153">
        <f t="shared" si="51"/>
        <v>0.25714285714285712</v>
      </c>
      <c r="FS20" s="153">
        <f t="shared" si="52"/>
        <v>0</v>
      </c>
      <c r="FT20" s="153">
        <f t="shared" si="53"/>
        <v>-5.4054054054054057E-2</v>
      </c>
      <c r="FU20" s="242">
        <f t="shared" si="54"/>
        <v>-47</v>
      </c>
      <c r="FV20" s="242">
        <f t="shared" si="55"/>
        <v>3</v>
      </c>
      <c r="FW20" s="242">
        <f t="shared" si="56"/>
        <v>9</v>
      </c>
      <c r="FX20" s="242">
        <f t="shared" si="57"/>
        <v>0</v>
      </c>
      <c r="FY20" s="154"/>
      <c r="FZ20" s="154">
        <v>47</v>
      </c>
      <c r="GA20" s="154">
        <v>44</v>
      </c>
      <c r="GB20" s="154">
        <v>35</v>
      </c>
      <c r="GC20" s="154">
        <v>35</v>
      </c>
      <c r="GD20" s="359">
        <v>37</v>
      </c>
      <c r="GE20" s="359">
        <v>36</v>
      </c>
      <c r="GF20" s="359">
        <v>35</v>
      </c>
      <c r="GG20" s="359">
        <v>33</v>
      </c>
      <c r="GH20" s="359">
        <v>30</v>
      </c>
      <c r="GI20" s="359"/>
      <c r="GJ20" s="359"/>
      <c r="GK20" s="359"/>
      <c r="GL20" s="359"/>
      <c r="GM20" s="359"/>
      <c r="GN20" s="359"/>
      <c r="GO20" s="359"/>
      <c r="GP20" s="133"/>
      <c r="GQ20" s="5" t="s">
        <v>386</v>
      </c>
      <c r="GR20" s="133">
        <v>3450</v>
      </c>
      <c r="GS20" s="133" t="s">
        <v>341</v>
      </c>
      <c r="GT20" s="168" t="s">
        <v>76</v>
      </c>
      <c r="GU20" s="169"/>
      <c r="GV20" s="170"/>
      <c r="GW20" s="158">
        <f t="shared" si="58"/>
        <v>-1</v>
      </c>
      <c r="GX20" s="158">
        <f t="shared" si="59"/>
        <v>0.46679470154226893</v>
      </c>
      <c r="GY20" s="158">
        <f t="shared" si="60"/>
        <v>-0.44130674046133256</v>
      </c>
      <c r="GZ20" s="158">
        <f t="shared" si="61"/>
        <v>1.2961269183386548</v>
      </c>
      <c r="HA20" s="158">
        <f t="shared" si="62"/>
        <v>6.8079593907633109</v>
      </c>
      <c r="HB20" s="263">
        <f t="shared" si="63"/>
        <v>-0.40332037056857784</v>
      </c>
      <c r="HC20" s="263">
        <f t="shared" si="64"/>
        <v>0.12835321248946524</v>
      </c>
      <c r="HD20" s="263">
        <f t="shared" si="65"/>
        <v>-0.21719406524791052</v>
      </c>
      <c r="HE20" s="263">
        <f t="shared" si="66"/>
        <v>0.27781713833928096</v>
      </c>
      <c r="HF20" s="153">
        <f t="shared" si="67"/>
        <v>0</v>
      </c>
      <c r="HG20" s="153">
        <f t="shared" si="68"/>
        <v>0.40332037056857784</v>
      </c>
      <c r="HH20" s="153">
        <f t="shared" si="69"/>
        <v>0.27496715807911259</v>
      </c>
      <c r="HI20" s="342">
        <f t="shared" si="70"/>
        <v>0.49216122332702311</v>
      </c>
      <c r="HJ20" s="153">
        <f t="shared" si="71"/>
        <v>0.21434408498774216</v>
      </c>
      <c r="HK20" s="153">
        <f t="shared" si="72"/>
        <v>2.7451997924234563E-2</v>
      </c>
      <c r="HL20" s="153">
        <f t="shared" si="73"/>
        <v>0.1790618773224191</v>
      </c>
      <c r="HM20" s="153">
        <f t="shared" si="74"/>
        <v>0.11248028966886645</v>
      </c>
      <c r="HN20" s="153">
        <f t="shared" si="75"/>
        <v>6.3870061671856868E-2</v>
      </c>
      <c r="HO20" s="153">
        <f t="shared" si="76"/>
        <v>8.2256968048946291E-2</v>
      </c>
      <c r="HP20" s="153" t="str">
        <f t="shared" si="77"/>
        <v>Negativ EK</v>
      </c>
      <c r="HQ20" s="153" t="str">
        <f t="shared" si="78"/>
        <v>Negativ EK</v>
      </c>
      <c r="HR20" s="153" t="str">
        <f t="shared" si="79"/>
        <v>Negativ EK</v>
      </c>
      <c r="HS20" s="153" t="str">
        <f t="shared" si="80"/>
        <v>Negativ EK</v>
      </c>
      <c r="HT20" s="153" t="str">
        <f t="shared" si="81"/>
        <v>Negativ EK</v>
      </c>
      <c r="HU20" s="153" t="str">
        <f t="shared" si="82"/>
        <v>Negativ EK</v>
      </c>
      <c r="HV20" s="150">
        <f t="shared" si="83"/>
        <v>-1</v>
      </c>
      <c r="HW20" s="150">
        <f t="shared" si="84"/>
        <v>0.50638366126352741</v>
      </c>
      <c r="HX20" s="150">
        <f t="shared" si="85"/>
        <v>-0.43164514860406394</v>
      </c>
      <c r="HY20" s="150">
        <f t="shared" si="86"/>
        <v>1.4680985575219476</v>
      </c>
      <c r="HZ20" s="150">
        <f t="shared" si="87"/>
        <v>2.5178535959809998</v>
      </c>
      <c r="IA20" s="263">
        <f t="shared" si="88"/>
        <v>-0.18886249228160876</v>
      </c>
      <c r="IB20" s="263">
        <f t="shared" si="89"/>
        <v>6.3487730766209477E-2</v>
      </c>
      <c r="IC20" s="263">
        <f t="shared" si="90"/>
        <v>-9.5217639882189564E-2</v>
      </c>
      <c r="ID20" s="263">
        <f t="shared" si="91"/>
        <v>0.13121493276883567</v>
      </c>
      <c r="IE20" s="153">
        <f t="shared" si="92"/>
        <v>0</v>
      </c>
      <c r="IF20" s="153">
        <f t="shared" si="93"/>
        <v>0.18886249228160876</v>
      </c>
      <c r="IG20" s="153">
        <f t="shared" si="94"/>
        <v>0.12537476151539928</v>
      </c>
      <c r="IH20" s="342">
        <f t="shared" si="95"/>
        <v>0.22059240139758884</v>
      </c>
      <c r="II20" s="153">
        <f t="shared" si="96"/>
        <v>8.9377468628753176E-2</v>
      </c>
      <c r="IJ20" s="153">
        <f t="shared" si="97"/>
        <v>2.5406818729143014E-2</v>
      </c>
      <c r="IK20" s="153">
        <f t="shared" si="98"/>
        <v>7.9488036855401997E-2</v>
      </c>
      <c r="IL20" s="153">
        <f t="shared" si="99"/>
        <v>5.7313553744114225E-2</v>
      </c>
      <c r="IM20" s="153">
        <f t="shared" si="100"/>
        <v>4.2507500394757619E-2</v>
      </c>
      <c r="IN20" s="153">
        <f t="shared" si="101"/>
        <v>4.880759039234122E-2</v>
      </c>
      <c r="IO20" s="153" t="str">
        <f t="shared" si="102"/>
        <v>i.a.</v>
      </c>
      <c r="IP20" s="153" t="str">
        <f t="shared" si="103"/>
        <v>i.a.</v>
      </c>
      <c r="IQ20" s="153" t="str">
        <f t="shared" si="104"/>
        <v>i.a.</v>
      </c>
      <c r="IR20" s="153" t="str">
        <f t="shared" si="105"/>
        <v>i.a.</v>
      </c>
      <c r="IS20" s="153" t="str">
        <f t="shared" si="106"/>
        <v>i.a.</v>
      </c>
      <c r="IT20" s="153" t="str">
        <f t="shared" si="107"/>
        <v>i.a.</v>
      </c>
      <c r="IU20" s="150" t="e">
        <f t="shared" si="108"/>
        <v>#VALUE!</v>
      </c>
      <c r="IV20" s="150">
        <f t="shared" si="109"/>
        <v>0.33462060632300777</v>
      </c>
      <c r="IW20" s="150">
        <f t="shared" si="110"/>
        <v>-0.14917802437630723</v>
      </c>
      <c r="IX20" s="150">
        <f t="shared" si="111"/>
        <v>8.9237946257641684E-2</v>
      </c>
      <c r="IY20" s="150">
        <f t="shared" si="112"/>
        <v>0.26417581658849648</v>
      </c>
      <c r="IZ20" s="263" t="e">
        <f t="shared" si="113"/>
        <v>#VALUE!</v>
      </c>
      <c r="JA20" s="263">
        <f t="shared" si="114"/>
        <v>0.12640318075798068</v>
      </c>
      <c r="JB20" s="263">
        <f t="shared" si="115"/>
        <v>-6.6232549597046275E-2</v>
      </c>
      <c r="JC20" s="263">
        <f t="shared" si="116"/>
        <v>3.6374197972554534E-2</v>
      </c>
      <c r="JD20" s="153" t="str">
        <f t="shared" si="117"/>
        <v>i.a.</v>
      </c>
      <c r="JE20" s="153">
        <f t="shared" si="118"/>
        <v>0.50415391806901244</v>
      </c>
      <c r="JF20" s="153">
        <f t="shared" si="119"/>
        <v>0.37775073731103176</v>
      </c>
      <c r="JG20" s="342">
        <f t="shared" si="120"/>
        <v>0.44398328690807803</v>
      </c>
      <c r="JH20" s="153">
        <f t="shared" si="121"/>
        <v>0.4076090889355235</v>
      </c>
      <c r="JI20" s="153">
        <f t="shared" si="122"/>
        <v>0.32243069641649763</v>
      </c>
      <c r="JJ20" s="153">
        <f t="shared" si="123"/>
        <v>0.34084541570357918</v>
      </c>
      <c r="JK20" s="153">
        <f t="shared" si="124"/>
        <v>0.34957275100878232</v>
      </c>
      <c r="JL20" s="153">
        <f t="shared" si="125"/>
        <v>0.34384530799394181</v>
      </c>
      <c r="JM20" s="153">
        <f t="shared" si="126"/>
        <v>0.34577741687323704</v>
      </c>
      <c r="JN20" s="153" t="str">
        <f t="shared" si="127"/>
        <v>i.a.</v>
      </c>
      <c r="JO20" s="153" t="str">
        <f t="shared" si="128"/>
        <v>i.a.</v>
      </c>
      <c r="JP20" s="153" t="str">
        <f t="shared" si="129"/>
        <v>i.a.</v>
      </c>
      <c r="JQ20" s="153" t="str">
        <f t="shared" si="130"/>
        <v>i.a.</v>
      </c>
      <c r="JR20" s="153" t="str">
        <f t="shared" si="131"/>
        <v>i.a.</v>
      </c>
      <c r="JS20" s="153" t="str">
        <f t="shared" si="132"/>
        <v>i.a.</v>
      </c>
      <c r="JT20" s="153" t="str">
        <f t="shared" si="133"/>
        <v>i.a.</v>
      </c>
      <c r="JU20" s="150" t="e">
        <f t="shared" si="134"/>
        <v>#VALUE!</v>
      </c>
      <c r="JV20" s="150" t="e">
        <f t="shared" si="135"/>
        <v>#VALUE!</v>
      </c>
      <c r="JW20" s="150" t="e">
        <f t="shared" si="136"/>
        <v>#VALUE!</v>
      </c>
      <c r="JX20" s="150" t="e">
        <f t="shared" si="137"/>
        <v>#VALUE!</v>
      </c>
      <c r="JY20" s="150" t="e">
        <f t="shared" si="138"/>
        <v>#VALUE!</v>
      </c>
      <c r="JZ20" s="263" t="e">
        <f t="shared" si="139"/>
        <v>#VALUE!</v>
      </c>
      <c r="KA20" s="263" t="e">
        <f t="shared" si="140"/>
        <v>#VALUE!</v>
      </c>
      <c r="KB20" s="263" t="e">
        <f t="shared" si="141"/>
        <v>#VALUE!</v>
      </c>
      <c r="KC20" s="263" t="e">
        <f t="shared" si="142"/>
        <v>#VALUE!</v>
      </c>
      <c r="KD20" s="153" t="str">
        <f t="shared" si="143"/>
        <v>i.a.</v>
      </c>
      <c r="KE20" s="153" t="str">
        <f t="shared" si="144"/>
        <v>i.a.</v>
      </c>
      <c r="KF20" s="153" t="str">
        <f t="shared" si="145"/>
        <v>i.a.</v>
      </c>
      <c r="KG20" s="342" t="str">
        <f t="shared" si="146"/>
        <v>i.a.</v>
      </c>
      <c r="KH20" s="153" t="str">
        <f t="shared" si="147"/>
        <v>i.a.</v>
      </c>
      <c r="KI20" s="153" t="str">
        <f t="shared" si="148"/>
        <v>i.a.</v>
      </c>
      <c r="KJ20" s="153" t="str">
        <f t="shared" si="149"/>
        <v>i.a.</v>
      </c>
      <c r="KK20" s="153" t="str">
        <f t="shared" si="150"/>
        <v>i.a.</v>
      </c>
      <c r="KL20" s="153" t="str">
        <f t="shared" si="151"/>
        <v>i.a.</v>
      </c>
      <c r="KM20" s="153" t="str">
        <f t="shared" si="152"/>
        <v>i.a.</v>
      </c>
      <c r="KN20" s="153" t="str">
        <f t="shared" si="153"/>
        <v>i.a.</v>
      </c>
      <c r="KO20" s="153" t="str">
        <f t="shared" si="154"/>
        <v>i.a.</v>
      </c>
      <c r="KP20" s="153" t="str">
        <f t="shared" si="155"/>
        <v>i.a.</v>
      </c>
      <c r="KQ20" s="153" t="str">
        <f t="shared" si="156"/>
        <v>i.a.</v>
      </c>
      <c r="KR20" s="153" t="str">
        <f t="shared" si="157"/>
        <v>i.a.</v>
      </c>
      <c r="KS20" s="153" t="str">
        <f t="shared" si="158"/>
        <v>i.a.</v>
      </c>
      <c r="KT20" s="153" t="str">
        <f t="shared" si="159"/>
        <v>i.a.</v>
      </c>
      <c r="KU20" s="150" t="e">
        <f t="shared" si="160"/>
        <v>#VALUE!</v>
      </c>
      <c r="KV20" s="150" t="e">
        <f t="shared" si="161"/>
        <v>#DIV/0!</v>
      </c>
      <c r="KW20" s="150" t="e">
        <f t="shared" si="162"/>
        <v>#DIV/0!</v>
      </c>
      <c r="KX20" s="150" t="e">
        <f t="shared" si="163"/>
        <v>#DIV/0!</v>
      </c>
      <c r="KY20" s="150" t="e">
        <f t="shared" si="164"/>
        <v>#DIV/0!</v>
      </c>
      <c r="KZ20" s="243" t="e">
        <f t="shared" si="165"/>
        <v>#VALUE!</v>
      </c>
      <c r="LA20" s="243">
        <f t="shared" si="166"/>
        <v>0</v>
      </c>
      <c r="LB20" s="243">
        <f t="shared" si="167"/>
        <v>0</v>
      </c>
      <c r="LC20" s="272">
        <f t="shared" si="168"/>
        <v>0</v>
      </c>
      <c r="LD20" s="254" t="str">
        <f>IFERROR(Tabel1[[#This Row],[2024 - Omsætning]]/Tabel1[[#This Row],[2024 - Ansatte]],"i.a.")</f>
        <v>i.a.</v>
      </c>
      <c r="LE20" s="254">
        <f>IFERROR(Tabel1[[#This Row],[2023 - Omsætning]]/Tabel1[[#This Row],[2023 - Ansatte]],"i.a.")</f>
        <v>0</v>
      </c>
      <c r="LF20" s="254">
        <f>IFERROR(Tabel1[[#This Row],[2022 - Omsætning]]/Tabel1[[#This Row],[2022 - Ansatte]],"i.a.")</f>
        <v>0</v>
      </c>
      <c r="LG20" s="348">
        <f>IFERROR(Tabel1[[#This Row],[2021 - Omsætning]]/Tabel1[[#This Row],[2021 - Ansatte]],"i.a.")</f>
        <v>0</v>
      </c>
      <c r="LH20" s="254">
        <f>IFERROR(AC20/Tabel1[[#This Row],[2020 - Ansatte]],"i.a.")</f>
        <v>0</v>
      </c>
      <c r="LI20" s="254">
        <f>IFERROR(Tabel1[[#This Row],[2019 - Omsætning]]/Tabel1[[#This Row],[2019 - Ansatte]],"i.a.")</f>
        <v>0</v>
      </c>
      <c r="LJ20" s="254">
        <f>IFERROR(Tabel1[[#This Row],[2018 - Omsætning]]/Tabel1[[#This Row],[2018 - Ansatte]],"i.a.")</f>
        <v>0</v>
      </c>
      <c r="LK20" s="254">
        <f>IFERROR(Tabel1[[#This Row],[2017 - Omsætning]]/Tabel1[[#This Row],[2017 - Ansatte]],"i.a.")</f>
        <v>0</v>
      </c>
      <c r="LL20" s="254">
        <f>IFERROR(Tabel1[[#This Row],[2016 - Omsætning]]/Tabel1[[#This Row],[2016 - Ansatte]],"i.a.")</f>
        <v>0</v>
      </c>
      <c r="LM20" s="254">
        <f>IFERROR(Tabel1[[#This Row],[2015 - Omsætning]]/Tabel1[[#This Row],[2015 - Ansatte]],"i.a.")</f>
        <v>0</v>
      </c>
      <c r="LN20" s="254" t="str">
        <f>IFERROR(Tabel1[[#This Row],[2014 - Omsætning]]/Tabel1[[#This Row],[2014 - Ansatte]],"i.a.")</f>
        <v>i.a.</v>
      </c>
      <c r="LO20" s="254" t="str">
        <f>IFERROR(Tabel1[[#This Row],[2013 - Omsætning]]/Tabel1[[#This Row],[2013 - Ansatte]],"i.a.")</f>
        <v>i.a.</v>
      </c>
      <c r="LP20" s="254" t="str">
        <f>IFERROR(Tabel1[[#This Row],[2012 - Omsætning]]/Tabel1[[#This Row],[2012 - Ansatte]],"i.a.")</f>
        <v>i.a.</v>
      </c>
      <c r="LQ20" s="254" t="str">
        <f>IFERROR(Tabel1[[#This Row],[2011 - Omsætning]]/Tabel1[[#This Row],[2011 - Ansatte]],"i.a.")</f>
        <v>i.a.</v>
      </c>
      <c r="LR20" s="254" t="str">
        <f>IFERROR(Tabel1[[#This Row],[2010 - Omsætning]]/Tabel1[[#This Row],[2010 - Ansatte]],"i.a.")</f>
        <v>i.a.</v>
      </c>
      <c r="LS20" s="254" t="str">
        <f>IFERROR(Tabel1[[#This Row],[2009 - Omsætning]]/Tabel1[[#This Row],[2009 - Ansatte]],"i.a.")</f>
        <v>i.a.</v>
      </c>
      <c r="LT20" s="254" t="str">
        <f>IFERROR(Tabel1[[#This Row],[2008 - Omsætning]]/Tabel1[[#This Row],[2008 - Ansatte]],"i.a.")</f>
        <v>i.a.</v>
      </c>
      <c r="LU20" s="158" t="e">
        <f t="shared" si="169"/>
        <v>#VALUE!</v>
      </c>
      <c r="LV20" s="158">
        <f t="shared" si="170"/>
        <v>0.6853846796764349</v>
      </c>
      <c r="LW20" s="158">
        <f t="shared" si="171"/>
        <v>-0.44040732215726608</v>
      </c>
      <c r="LX20" s="158">
        <f t="shared" si="172"/>
        <v>2.0026911863646557</v>
      </c>
      <c r="LY20" s="158">
        <f t="shared" si="173"/>
        <v>7.9107750472589773</v>
      </c>
      <c r="LZ20" s="243" t="e">
        <f t="shared" si="174"/>
        <v>#VALUE!</v>
      </c>
      <c r="MA20" s="243">
        <f t="shared" si="175"/>
        <v>0.14671905222437137</v>
      </c>
      <c r="MB20" s="243">
        <f t="shared" si="176"/>
        <v>-0.1684746753246753</v>
      </c>
      <c r="MC20" s="272">
        <f t="shared" si="177"/>
        <v>0.25514285714285712</v>
      </c>
      <c r="MD20" s="244" t="str">
        <f t="shared" si="178"/>
        <v>i.a.</v>
      </c>
      <c r="ME20" s="244">
        <f t="shared" si="179"/>
        <v>0.3607872340425532</v>
      </c>
      <c r="MF20" s="244">
        <f t="shared" si="180"/>
        <v>0.21406818181818182</v>
      </c>
      <c r="MG20" s="388">
        <f t="shared" si="181"/>
        <v>0.38254285714285713</v>
      </c>
      <c r="MH20" s="244">
        <f t="shared" si="182"/>
        <v>0.12739999999999999</v>
      </c>
      <c r="MI20" s="244">
        <f t="shared" si="183"/>
        <v>1.4297297297297298E-2</v>
      </c>
      <c r="MJ20" s="244">
        <f t="shared" si="184"/>
        <v>9.2361111111111116E-2</v>
      </c>
      <c r="MK20" s="244">
        <f t="shared" si="185"/>
        <v>5.5028571428571427E-2</v>
      </c>
      <c r="ML20" s="244">
        <f t="shared" si="186"/>
        <v>3.1696969696969696E-2</v>
      </c>
      <c r="MM20" s="244">
        <f t="shared" si="187"/>
        <v>4.4366666666666665E-2</v>
      </c>
      <c r="MN20" s="244" t="str">
        <f t="shared" si="188"/>
        <v>i.a.</v>
      </c>
      <c r="MO20" s="244" t="str">
        <f t="shared" si="189"/>
        <v>i.a.</v>
      </c>
      <c r="MP20" s="244" t="str">
        <f t="shared" si="190"/>
        <v>i.a.</v>
      </c>
      <c r="MQ20" s="244" t="str">
        <f t="shared" si="191"/>
        <v>i.a.</v>
      </c>
      <c r="MR20" s="244" t="str">
        <f t="shared" si="192"/>
        <v>i.a.</v>
      </c>
      <c r="MS20" s="244" t="str">
        <f t="shared" si="193"/>
        <v>i.a.</v>
      </c>
      <c r="MT20" s="244" t="str">
        <f t="shared" si="194"/>
        <v>i.a.</v>
      </c>
    </row>
    <row r="21" spans="1:358" ht="18" customHeight="1" x14ac:dyDescent="0.25">
      <c r="A21" s="101" t="s">
        <v>867</v>
      </c>
      <c r="B21" s="273">
        <v>42997811</v>
      </c>
      <c r="C21" s="117" t="s">
        <v>370</v>
      </c>
      <c r="D21" s="5"/>
      <c r="E21" s="129">
        <v>467400</v>
      </c>
      <c r="F21" s="203">
        <v>45429</v>
      </c>
      <c r="G21" s="148"/>
      <c r="H21" s="148" t="s">
        <v>74</v>
      </c>
      <c r="I21" s="148" t="s">
        <v>74</v>
      </c>
      <c r="J21" s="148" t="s">
        <v>74</v>
      </c>
      <c r="K21" s="148" t="s">
        <v>74</v>
      </c>
      <c r="L21" s="148" t="s">
        <v>74</v>
      </c>
      <c r="M21" s="148" t="s">
        <v>74</v>
      </c>
      <c r="N21" s="148" t="s">
        <v>74</v>
      </c>
      <c r="O21" s="357" t="s">
        <v>74</v>
      </c>
      <c r="P21" s="150">
        <f>Y21/Tabel1[[#This Row],[2023 - Omsætning]]-1</f>
        <v>-1</v>
      </c>
      <c r="Q21" s="150">
        <f>Z21/Tabel1[[#This Row],[2022 - Omsætning]]-1</f>
        <v>-4.1000867087823467E-2</v>
      </c>
      <c r="R21" s="150">
        <f>AA21/Tabel1[[#This Row],[2021 - Omsætning]]-1</f>
        <v>-5.1964065527567382E-2</v>
      </c>
      <c r="S21" s="150">
        <f>AB21/Tabel1[[#This Row],[2020 - Omsætning]]-1</f>
        <v>4.7835850739840646E-2</v>
      </c>
      <c r="T21" s="150">
        <f>AC21/Tabel1[[#This Row],[2019 - Omsætning]]-1</f>
        <v>-0.10530371838273755</v>
      </c>
      <c r="U21" s="242">
        <f t="shared" si="0"/>
        <v>-3096.8</v>
      </c>
      <c r="V21" s="242">
        <f t="shared" si="1"/>
        <v>-132.39999999999964</v>
      </c>
      <c r="W21" s="242">
        <f t="shared" si="2"/>
        <v>-177</v>
      </c>
      <c r="X21" s="242">
        <f t="shared" si="3"/>
        <v>155.5</v>
      </c>
      <c r="Y21" s="151"/>
      <c r="Z21" s="151">
        <v>3096.8</v>
      </c>
      <c r="AA21" s="151">
        <v>3229.2</v>
      </c>
      <c r="AB21" s="151">
        <v>3406.2</v>
      </c>
      <c r="AC21" s="361">
        <v>3250.7</v>
      </c>
      <c r="AD21" s="151">
        <v>3633.3</v>
      </c>
      <c r="AE21" s="151">
        <v>4634</v>
      </c>
      <c r="AF21" s="151">
        <v>4519.1000000000004</v>
      </c>
      <c r="AG21" s="361">
        <v>4343.098</v>
      </c>
      <c r="AH21" s="361">
        <v>4114.277</v>
      </c>
      <c r="AI21" s="361">
        <v>4374.9049999999997</v>
      </c>
      <c r="AJ21" s="361">
        <v>4307.3990000000003</v>
      </c>
      <c r="AK21" s="361">
        <v>4447.0910000000003</v>
      </c>
      <c r="AL21" s="361">
        <v>4302.6000000000004</v>
      </c>
      <c r="AM21" s="361">
        <v>3821.6</v>
      </c>
      <c r="AN21" s="361">
        <v>3896.2</v>
      </c>
      <c r="AO21" s="361">
        <v>6335.3</v>
      </c>
      <c r="AP21" s="150">
        <f t="shared" si="4"/>
        <v>-1</v>
      </c>
      <c r="AQ21" s="150">
        <f t="shared" si="5"/>
        <v>-6.9637537239324754E-2</v>
      </c>
      <c r="AR21" s="150" t="e">
        <f t="shared" si="6"/>
        <v>#DIV/0!</v>
      </c>
      <c r="AS21" s="150" t="e">
        <f t="shared" si="7"/>
        <v>#DIV/0!</v>
      </c>
      <c r="AT21" s="150">
        <f t="shared" si="8"/>
        <v>-1</v>
      </c>
      <c r="AU21" s="242">
        <f t="shared" si="9"/>
        <v>-749.5</v>
      </c>
      <c r="AV21" s="242">
        <f t="shared" si="10"/>
        <v>-56.100000000000023</v>
      </c>
      <c r="AW21" s="242">
        <f t="shared" si="11"/>
        <v>805.6</v>
      </c>
      <c r="AX21" s="242">
        <f t="shared" si="12"/>
        <v>0</v>
      </c>
      <c r="AY21" s="119"/>
      <c r="AZ21" s="119">
        <v>749.5</v>
      </c>
      <c r="BA21" s="119">
        <v>805.6</v>
      </c>
      <c r="BB21" s="119"/>
      <c r="BC21" s="119"/>
      <c r="BD21" s="119">
        <v>807.6</v>
      </c>
      <c r="BE21" s="119">
        <v>975.5</v>
      </c>
      <c r="BF21" s="119">
        <v>993.5</v>
      </c>
      <c r="BG21" s="362">
        <v>1019.802</v>
      </c>
      <c r="BH21" s="362">
        <v>962.39700000000005</v>
      </c>
      <c r="BI21" s="362">
        <v>986.11099999999999</v>
      </c>
      <c r="BJ21" s="362">
        <v>989.125</v>
      </c>
      <c r="BK21" s="362">
        <v>1162.9549999999999</v>
      </c>
      <c r="BL21" s="362">
        <v>1136.5999999999999</v>
      </c>
      <c r="BM21" s="362">
        <v>1074.0999999999999</v>
      </c>
      <c r="BN21" s="362">
        <v>988.2</v>
      </c>
      <c r="BO21" s="362">
        <v>1452.8</v>
      </c>
      <c r="BP21" s="152">
        <f t="shared" si="13"/>
        <v>-1</v>
      </c>
      <c r="BQ21" s="152">
        <f t="shared" si="14"/>
        <v>-0.43908969210174031</v>
      </c>
      <c r="BR21" s="152" t="e">
        <f t="shared" si="15"/>
        <v>#DIV/0!</v>
      </c>
      <c r="BS21" s="152" t="e">
        <f t="shared" si="16"/>
        <v>#DIV/0!</v>
      </c>
      <c r="BT21" s="152">
        <f t="shared" si="17"/>
        <v>1</v>
      </c>
      <c r="BU21" s="242">
        <f t="shared" si="18"/>
        <v>-41.9</v>
      </c>
      <c r="BV21" s="242">
        <f t="shared" si="19"/>
        <v>-32.800000000000004</v>
      </c>
      <c r="BW21" s="242">
        <f t="shared" si="20"/>
        <v>74.7</v>
      </c>
      <c r="BX21" s="242">
        <f t="shared" si="21"/>
        <v>0</v>
      </c>
      <c r="BY21" s="119"/>
      <c r="BZ21" s="119">
        <v>41.9</v>
      </c>
      <c r="CA21" s="119">
        <v>74.7</v>
      </c>
      <c r="CB21" s="119"/>
      <c r="CC21" s="119"/>
      <c r="CD21" s="119">
        <v>-163.30000000000001</v>
      </c>
      <c r="CE21" s="119">
        <v>-169</v>
      </c>
      <c r="CF21" s="119">
        <v>108.8</v>
      </c>
      <c r="CG21" s="362">
        <v>118.831</v>
      </c>
      <c r="CH21" s="362">
        <v>85</v>
      </c>
      <c r="CI21" s="362">
        <v>84</v>
      </c>
      <c r="CJ21" s="362">
        <v>100</v>
      </c>
      <c r="CK21" s="362">
        <v>119</v>
      </c>
      <c r="CL21" s="362">
        <v>91.9</v>
      </c>
      <c r="CM21" s="362">
        <v>25.3</v>
      </c>
      <c r="CN21" s="362">
        <v>-184.7</v>
      </c>
      <c r="CO21" s="362">
        <v>-166.3</v>
      </c>
      <c r="CP21" s="152">
        <f t="shared" si="22"/>
        <v>-1</v>
      </c>
      <c r="CQ21" s="152">
        <f t="shared" si="23"/>
        <v>-0.33839479392624733</v>
      </c>
      <c r="CR21" s="152" t="e">
        <f t="shared" si="24"/>
        <v>#DIV/0!</v>
      </c>
      <c r="CS21" s="152" t="e">
        <f t="shared" si="25"/>
        <v>#DIV/0!</v>
      </c>
      <c r="CT21" s="152">
        <f t="shared" si="26"/>
        <v>1</v>
      </c>
      <c r="CU21" s="242">
        <f t="shared" si="27"/>
        <v>-30.5</v>
      </c>
      <c r="CV21" s="242">
        <f t="shared" si="28"/>
        <v>-15.600000000000001</v>
      </c>
      <c r="CW21" s="242">
        <f t="shared" si="29"/>
        <v>46.1</v>
      </c>
      <c r="CX21" s="242">
        <f t="shared" si="30"/>
        <v>0</v>
      </c>
      <c r="CY21" s="119"/>
      <c r="CZ21" s="119">
        <v>30.5</v>
      </c>
      <c r="DA21" s="119">
        <v>46.1</v>
      </c>
      <c r="DB21" s="119"/>
      <c r="DC21" s="119"/>
      <c r="DD21" s="119">
        <v>-181.8</v>
      </c>
      <c r="DE21" s="119">
        <v>-190</v>
      </c>
      <c r="DF21" s="119">
        <v>92.2</v>
      </c>
      <c r="DG21" s="362">
        <v>97.090999999999994</v>
      </c>
      <c r="DH21" s="362">
        <v>92.817999999999998</v>
      </c>
      <c r="DI21" s="362">
        <v>56.125999999999998</v>
      </c>
      <c r="DJ21" s="362">
        <v>25.754000000000001</v>
      </c>
      <c r="DK21" s="362">
        <v>176.63900000000001</v>
      </c>
      <c r="DL21" s="362">
        <v>74.900000000000006</v>
      </c>
      <c r="DM21" s="362">
        <v>-44.6</v>
      </c>
      <c r="DN21" s="362">
        <v>-322.7</v>
      </c>
      <c r="DO21" s="362">
        <v>-473.8</v>
      </c>
      <c r="DP21" s="152">
        <f t="shared" si="31"/>
        <v>-1</v>
      </c>
      <c r="DQ21" s="152">
        <f t="shared" si="32"/>
        <v>2.9720853858784931E-2</v>
      </c>
      <c r="DR21" s="152" t="e">
        <f t="shared" si="33"/>
        <v>#DIV/0!</v>
      </c>
      <c r="DS21" s="152" t="e">
        <f t="shared" si="34"/>
        <v>#DIV/0!</v>
      </c>
      <c r="DT21" s="152">
        <f t="shared" si="35"/>
        <v>-1</v>
      </c>
      <c r="DU21" s="242">
        <f t="shared" si="36"/>
        <v>-627.1</v>
      </c>
      <c r="DV21" s="242">
        <f t="shared" si="37"/>
        <v>18.100000000000023</v>
      </c>
      <c r="DW21" s="242">
        <f t="shared" si="38"/>
        <v>609</v>
      </c>
      <c r="DX21" s="242">
        <f t="shared" si="39"/>
        <v>0</v>
      </c>
      <c r="DY21" s="119"/>
      <c r="DZ21" s="119">
        <v>627.1</v>
      </c>
      <c r="EA21" s="119">
        <v>609</v>
      </c>
      <c r="EB21" s="119"/>
      <c r="EC21" s="119"/>
      <c r="ED21" s="119">
        <v>602.1</v>
      </c>
      <c r="EE21" s="119">
        <v>802.5</v>
      </c>
      <c r="EF21" s="119">
        <v>976.43899999999996</v>
      </c>
      <c r="EG21" s="362">
        <v>917.18299999999999</v>
      </c>
      <c r="EH21" s="362">
        <v>848.11599999999999</v>
      </c>
      <c r="EI21" s="362">
        <v>761.83600000000001</v>
      </c>
      <c r="EJ21" s="362">
        <v>710.90200000000004</v>
      </c>
      <c r="EK21" s="362">
        <v>698.55100000000004</v>
      </c>
      <c r="EL21" s="362">
        <v>536.6</v>
      </c>
      <c r="EM21" s="362">
        <v>-74.900000000000006</v>
      </c>
      <c r="EN21" s="362">
        <v>45.5</v>
      </c>
      <c r="EO21" s="362">
        <v>378.6</v>
      </c>
      <c r="EP21" s="153">
        <f t="shared" si="40"/>
        <v>-1</v>
      </c>
      <c r="EQ21" s="153">
        <f t="shared" si="41"/>
        <v>-0.14641210544981678</v>
      </c>
      <c r="ER21" s="153" t="e">
        <f t="shared" si="42"/>
        <v>#DIV/0!</v>
      </c>
      <c r="ES21" s="153" t="e">
        <f t="shared" si="43"/>
        <v>#DIV/0!</v>
      </c>
      <c r="ET21" s="153">
        <f t="shared" si="44"/>
        <v>-1</v>
      </c>
      <c r="EU21" s="242">
        <f t="shared" si="45"/>
        <v>-1444.1</v>
      </c>
      <c r="EV21" s="242">
        <f t="shared" si="46"/>
        <v>-247.70000000000005</v>
      </c>
      <c r="EW21" s="242">
        <f t="shared" si="47"/>
        <v>1691.8</v>
      </c>
      <c r="EX21" s="242">
        <f t="shared" si="48"/>
        <v>0</v>
      </c>
      <c r="EY21" s="119"/>
      <c r="EZ21" s="119">
        <v>1444.1</v>
      </c>
      <c r="FA21" s="119">
        <v>1691.8</v>
      </c>
      <c r="FB21" s="119"/>
      <c r="FC21" s="119"/>
      <c r="FD21" s="119">
        <v>1892.1</v>
      </c>
      <c r="FE21" s="119">
        <v>2309.5</v>
      </c>
      <c r="FF21" s="119">
        <v>2396.08</v>
      </c>
      <c r="FG21" s="362">
        <v>2210.1210000000001</v>
      </c>
      <c r="FH21" s="362">
        <v>2526.5520000000001</v>
      </c>
      <c r="FI21" s="362">
        <v>2585.125</v>
      </c>
      <c r="FJ21" s="362">
        <v>2635.56</v>
      </c>
      <c r="FK21" s="362">
        <v>2678.5830000000001</v>
      </c>
      <c r="FL21" s="362">
        <v>2720.3</v>
      </c>
      <c r="FM21" s="362">
        <v>2713.9</v>
      </c>
      <c r="FN21" s="362">
        <v>2980.7</v>
      </c>
      <c r="FO21" s="362">
        <v>3902.6</v>
      </c>
      <c r="FP21" s="153">
        <f t="shared" si="49"/>
        <v>-1</v>
      </c>
      <c r="FQ21" s="153">
        <f t="shared" si="50"/>
        <v>-5.8072009291521488E-2</v>
      </c>
      <c r="FR21" s="153">
        <f t="shared" si="51"/>
        <v>-0.27341772151898736</v>
      </c>
      <c r="FS21" s="153">
        <f t="shared" si="52"/>
        <v>-3.8149350649350648E-2</v>
      </c>
      <c r="FT21" s="153">
        <f t="shared" si="53"/>
        <v>-6.8783068783068779E-2</v>
      </c>
      <c r="FU21" s="242">
        <f t="shared" si="54"/>
        <v>-811</v>
      </c>
      <c r="FV21" s="242">
        <f t="shared" si="55"/>
        <v>-50</v>
      </c>
      <c r="FW21" s="242">
        <f t="shared" si="56"/>
        <v>-324</v>
      </c>
      <c r="FX21" s="242">
        <f t="shared" si="57"/>
        <v>-47</v>
      </c>
      <c r="FY21" s="154"/>
      <c r="FZ21" s="154">
        <v>811</v>
      </c>
      <c r="GA21" s="154">
        <v>861</v>
      </c>
      <c r="GB21" s="154">
        <v>1185</v>
      </c>
      <c r="GC21" s="154">
        <v>1232</v>
      </c>
      <c r="GD21" s="154">
        <v>1323</v>
      </c>
      <c r="GE21" s="154">
        <v>1424</v>
      </c>
      <c r="GF21" s="154">
        <v>1429</v>
      </c>
      <c r="GG21" s="359">
        <v>1495</v>
      </c>
      <c r="GH21" s="359">
        <v>1512</v>
      </c>
      <c r="GI21" s="359">
        <v>1511</v>
      </c>
      <c r="GJ21" s="359">
        <v>1536</v>
      </c>
      <c r="GK21" s="359">
        <v>1532</v>
      </c>
      <c r="GL21" s="359">
        <v>1547</v>
      </c>
      <c r="GM21" s="359">
        <v>1547</v>
      </c>
      <c r="GN21" s="359">
        <v>1942</v>
      </c>
      <c r="GO21" s="359">
        <v>2866</v>
      </c>
      <c r="GP21" s="5"/>
      <c r="GQ21" s="5" t="s">
        <v>389</v>
      </c>
      <c r="GR21" s="5">
        <v>9000</v>
      </c>
      <c r="GS21" s="5" t="s">
        <v>275</v>
      </c>
      <c r="GT21" s="7" t="s">
        <v>82</v>
      </c>
      <c r="GU21" s="16"/>
      <c r="GW21" s="158">
        <f t="shared" si="58"/>
        <v>-1</v>
      </c>
      <c r="GX21" s="158">
        <f t="shared" si="59"/>
        <v>-0.34808256532818471</v>
      </c>
      <c r="GY21" s="158" t="e">
        <f t="shared" si="60"/>
        <v>#VALUE!</v>
      </c>
      <c r="GZ21" s="158" t="e">
        <f t="shared" si="61"/>
        <v>#VALUE!</v>
      </c>
      <c r="HA21" s="158">
        <f t="shared" si="62"/>
        <v>1</v>
      </c>
      <c r="HB21" s="263">
        <f t="shared" si="63"/>
        <v>-4.934875819108487E-2</v>
      </c>
      <c r="HC21" s="263">
        <f t="shared" si="64"/>
        <v>-2.6349107161952899E-2</v>
      </c>
      <c r="HD21" s="263" t="e">
        <f t="shared" si="65"/>
        <v>#VALUE!</v>
      </c>
      <c r="HE21" s="263" t="e">
        <f t="shared" si="66"/>
        <v>#VALUE!</v>
      </c>
      <c r="HF21" s="153">
        <f t="shared" si="67"/>
        <v>0</v>
      </c>
      <c r="HG21" s="153">
        <f t="shared" si="68"/>
        <v>4.934875819108487E-2</v>
      </c>
      <c r="HH21" s="153">
        <f t="shared" si="69"/>
        <v>7.5697865353037769E-2</v>
      </c>
      <c r="HI21" s="342" t="str">
        <f t="shared" si="70"/>
        <v>Negativ EK</v>
      </c>
      <c r="HJ21" s="153">
        <f t="shared" si="71"/>
        <v>0</v>
      </c>
      <c r="HK21" s="153">
        <f t="shared" si="72"/>
        <v>-0.25886373344724478</v>
      </c>
      <c r="HL21" s="153">
        <f t="shared" si="73"/>
        <v>-0.21361047230961827</v>
      </c>
      <c r="HM21" s="153">
        <f t="shared" si="74"/>
        <v>9.7379519249353896E-2</v>
      </c>
      <c r="HN21" s="153">
        <f t="shared" si="75"/>
        <v>0.10999949583611614</v>
      </c>
      <c r="HO21" s="153">
        <f t="shared" si="76"/>
        <v>0.11530530102760828</v>
      </c>
      <c r="HP21" s="153">
        <f t="shared" si="77"/>
        <v>7.621993864489135E-2</v>
      </c>
      <c r="HQ21" s="153">
        <f t="shared" si="78"/>
        <v>3.6544673713845018E-2</v>
      </c>
      <c r="HR21" s="153">
        <f t="shared" si="79"/>
        <v>0.28602008985136229</v>
      </c>
      <c r="HS21" s="153">
        <f t="shared" si="80"/>
        <v>0.32445310807883909</v>
      </c>
      <c r="HT21" s="153" t="str">
        <f t="shared" si="81"/>
        <v>Negativ EK</v>
      </c>
      <c r="HU21" s="153">
        <f t="shared" si="82"/>
        <v>-1.5218108936571562</v>
      </c>
      <c r="HV21" s="150">
        <f t="shared" si="83"/>
        <v>-1</v>
      </c>
      <c r="HW21" s="150">
        <f t="shared" si="84"/>
        <v>-0.39478423489124287</v>
      </c>
      <c r="HX21" s="150" t="e">
        <f t="shared" si="85"/>
        <v>#VALUE!</v>
      </c>
      <c r="HY21" s="150" t="e">
        <f t="shared" si="86"/>
        <v>#VALUE!</v>
      </c>
      <c r="HZ21" s="150">
        <f t="shared" si="87"/>
        <v>1</v>
      </c>
      <c r="IA21" s="263">
        <f t="shared" si="88"/>
        <v>-2.6722790905322237E-2</v>
      </c>
      <c r="IB21" s="263">
        <f t="shared" si="89"/>
        <v>-1.7431364432188109E-2</v>
      </c>
      <c r="IC21" s="263" t="e">
        <f t="shared" si="90"/>
        <v>#VALUE!</v>
      </c>
      <c r="ID21" s="263" t="e">
        <f t="shared" si="91"/>
        <v>#VALUE!</v>
      </c>
      <c r="IE21" s="153">
        <f t="shared" si="92"/>
        <v>0</v>
      </c>
      <c r="IF21" s="153">
        <f t="shared" si="93"/>
        <v>2.6722790905322237E-2</v>
      </c>
      <c r="IG21" s="153">
        <f t="shared" si="94"/>
        <v>4.4154155337510347E-2</v>
      </c>
      <c r="IH21" s="342" t="str">
        <f t="shared" si="95"/>
        <v>i.a.</v>
      </c>
      <c r="II21" s="153">
        <f t="shared" si="96"/>
        <v>0</v>
      </c>
      <c r="IJ21" s="153">
        <f t="shared" si="97"/>
        <v>-7.7732292460015229E-2</v>
      </c>
      <c r="IK21" s="153">
        <f t="shared" si="98"/>
        <v>-7.1829615052767137E-2</v>
      </c>
      <c r="IL21" s="153">
        <f t="shared" si="99"/>
        <v>4.7240665355246111E-2</v>
      </c>
      <c r="IM21" s="153">
        <f t="shared" si="100"/>
        <v>5.0174880132109599E-2</v>
      </c>
      <c r="IN21" s="153">
        <f t="shared" si="101"/>
        <v>3.3257187416184553E-2</v>
      </c>
      <c r="IO21" s="153">
        <f t="shared" si="102"/>
        <v>3.217968523287653E-2</v>
      </c>
      <c r="IP21" s="153">
        <f t="shared" si="103"/>
        <v>3.7635419295265482E-2</v>
      </c>
      <c r="IQ21" s="153">
        <f t="shared" si="104"/>
        <v>4.4083192764132875E-2</v>
      </c>
      <c r="IR21" s="153">
        <f t="shared" si="105"/>
        <v>3.3822825806926499E-2</v>
      </c>
      <c r="IS21" s="153">
        <f t="shared" si="106"/>
        <v>8.8856109296526539E-3</v>
      </c>
      <c r="IT21" s="153">
        <f t="shared" si="107"/>
        <v>-5.3666119448520337E-2</v>
      </c>
      <c r="IU21" s="150" t="e">
        <f t="shared" si="108"/>
        <v>#VALUE!</v>
      </c>
      <c r="IV21" s="150">
        <f t="shared" si="109"/>
        <v>0.20634425632455669</v>
      </c>
      <c r="IW21" s="150" t="e">
        <f t="shared" si="110"/>
        <v>#VALUE!</v>
      </c>
      <c r="IX21" s="150" t="e">
        <f t="shared" si="111"/>
        <v>#VALUE!</v>
      </c>
      <c r="IY21" s="150" t="e">
        <f t="shared" si="112"/>
        <v>#VALUE!</v>
      </c>
      <c r="IZ21" s="263" t="e">
        <f t="shared" si="113"/>
        <v>#VALUE!</v>
      </c>
      <c r="JA21" s="263">
        <f t="shared" si="114"/>
        <v>7.4278077847059365E-2</v>
      </c>
      <c r="JB21" s="263" t="e">
        <f t="shared" si="115"/>
        <v>#VALUE!</v>
      </c>
      <c r="JC21" s="263" t="e">
        <f t="shared" si="116"/>
        <v>#VALUE!</v>
      </c>
      <c r="JD21" s="153" t="str">
        <f t="shared" si="117"/>
        <v>i.a.</v>
      </c>
      <c r="JE21" s="153">
        <f t="shared" si="118"/>
        <v>0.43424970569905136</v>
      </c>
      <c r="JF21" s="153">
        <f t="shared" si="119"/>
        <v>0.35997162785199199</v>
      </c>
      <c r="JG21" s="342" t="str">
        <f t="shared" si="120"/>
        <v>i.a.</v>
      </c>
      <c r="JH21" s="153" t="str">
        <f t="shared" si="121"/>
        <v>i.a.</v>
      </c>
      <c r="JI21" s="153">
        <f t="shared" si="122"/>
        <v>0.31821785317900747</v>
      </c>
      <c r="JJ21" s="153">
        <f t="shared" si="123"/>
        <v>0.34747780904957781</v>
      </c>
      <c r="JK21" s="153">
        <f t="shared" si="124"/>
        <v>0.40751519147941639</v>
      </c>
      <c r="JL21" s="153">
        <f t="shared" si="125"/>
        <v>0.41499221083370547</v>
      </c>
      <c r="JM21" s="153">
        <f t="shared" si="126"/>
        <v>0.3356811971414006</v>
      </c>
      <c r="JN21" s="153">
        <f t="shared" si="127"/>
        <v>0.29469986944538468</v>
      </c>
      <c r="JO21" s="153">
        <f t="shared" si="128"/>
        <v>0.26973470533776506</v>
      </c>
      <c r="JP21" s="153">
        <f t="shared" si="129"/>
        <v>0.26079124671514753</v>
      </c>
      <c r="JQ21" s="153">
        <f t="shared" si="130"/>
        <v>0.19725765540565379</v>
      </c>
      <c r="JR21" s="153">
        <f t="shared" si="131"/>
        <v>-2.75986587567707E-2</v>
      </c>
      <c r="JS21" s="153">
        <f t="shared" si="132"/>
        <v>1.5264870667963903E-2</v>
      </c>
      <c r="JT21" s="153">
        <f t="shared" si="133"/>
        <v>9.7012248244759916E-2</v>
      </c>
      <c r="JU21" s="150" t="e">
        <f t="shared" si="134"/>
        <v>#VALUE!</v>
      </c>
      <c r="JV21" s="150">
        <f t="shared" si="135"/>
        <v>-0.41510863915491475</v>
      </c>
      <c r="JW21" s="150" t="e">
        <f t="shared" si="136"/>
        <v>#DIV/0!</v>
      </c>
      <c r="JX21" s="150" t="e">
        <f t="shared" si="137"/>
        <v>#DIV/0!</v>
      </c>
      <c r="JY21" s="150">
        <f t="shared" si="138"/>
        <v>1</v>
      </c>
      <c r="JZ21" s="263" t="e">
        <f t="shared" si="139"/>
        <v>#VALUE!</v>
      </c>
      <c r="KA21" s="263">
        <f t="shared" si="140"/>
        <v>-9.6025688544754528E-3</v>
      </c>
      <c r="KB21" s="263">
        <f t="shared" si="141"/>
        <v>2.3132664437012264E-2</v>
      </c>
      <c r="KC21" s="263">
        <f t="shared" si="142"/>
        <v>0</v>
      </c>
      <c r="KD21" s="153" t="str">
        <f t="shared" si="143"/>
        <v>i.a.</v>
      </c>
      <c r="KE21" s="153">
        <f t="shared" si="144"/>
        <v>1.3530095582536811E-2</v>
      </c>
      <c r="KF21" s="153">
        <f t="shared" si="145"/>
        <v>2.3132664437012264E-2</v>
      </c>
      <c r="KG21" s="342">
        <f t="shared" si="146"/>
        <v>0</v>
      </c>
      <c r="KH21" s="153">
        <f t="shared" si="147"/>
        <v>0</v>
      </c>
      <c r="KI21" s="153">
        <f t="shared" si="148"/>
        <v>-4.4945366471252031E-2</v>
      </c>
      <c r="KJ21" s="153">
        <f t="shared" si="149"/>
        <v>-3.6469572723349157E-2</v>
      </c>
      <c r="KK21" s="153">
        <f t="shared" si="150"/>
        <v>2.4075590272399368E-2</v>
      </c>
      <c r="KL21" s="153">
        <f t="shared" si="151"/>
        <v>2.7360883866769759E-2</v>
      </c>
      <c r="KM21" s="153">
        <f t="shared" si="152"/>
        <v>2.0659765980754335E-2</v>
      </c>
      <c r="KN21" s="153">
        <f t="shared" si="153"/>
        <v>1.9200416923338907E-2</v>
      </c>
      <c r="KO21" s="153">
        <f t="shared" si="154"/>
        <v>2.3215866466050623E-2</v>
      </c>
      <c r="KP21" s="153">
        <f t="shared" si="155"/>
        <v>2.6759065645384814E-2</v>
      </c>
      <c r="KQ21" s="153">
        <f t="shared" si="156"/>
        <v>2.1359178171338259E-2</v>
      </c>
      <c r="KR21" s="153">
        <f t="shared" si="157"/>
        <v>6.6202637638685374E-3</v>
      </c>
      <c r="KS21" s="153">
        <f t="shared" si="158"/>
        <v>-4.7405164005954521E-2</v>
      </c>
      <c r="KT21" s="153">
        <f t="shared" si="159"/>
        <v>-2.6249743500702416E-2</v>
      </c>
      <c r="KU21" s="150" t="e">
        <f t="shared" si="160"/>
        <v>#VALUE!</v>
      </c>
      <c r="KV21" s="150">
        <f t="shared" si="161"/>
        <v>1.8123617062125771E-2</v>
      </c>
      <c r="KW21" s="150">
        <f t="shared" si="162"/>
        <v>0.30478813281049089</v>
      </c>
      <c r="KX21" s="150">
        <f t="shared" si="163"/>
        <v>8.9395584904205502E-2</v>
      </c>
      <c r="KY21" s="150">
        <f t="shared" si="164"/>
        <v>-3.9218197581462416E-2</v>
      </c>
      <c r="KZ21" s="243" t="e">
        <f t="shared" si="165"/>
        <v>#VALUE!</v>
      </c>
      <c r="LA21" s="243">
        <f t="shared" si="166"/>
        <v>6.7973036256697483E-2</v>
      </c>
      <c r="LB21" s="243">
        <f t="shared" si="167"/>
        <v>0.87609226833678822</v>
      </c>
      <c r="LC21" s="272">
        <f t="shared" si="168"/>
        <v>0.23587518494164028</v>
      </c>
      <c r="LD21" s="254" t="str">
        <f>IFERROR(Tabel1[[#This Row],[2024 - Omsætning]]/Tabel1[[#This Row],[2024 - Ansatte]],"i.a.")</f>
        <v>i.a.</v>
      </c>
      <c r="LE21" s="254">
        <f>IFERROR(Tabel1[[#This Row],[2023 - Omsætning]]/Tabel1[[#This Row],[2023 - Ansatte]],"i.a.")</f>
        <v>3.8184956843403208</v>
      </c>
      <c r="LF21" s="254">
        <f>IFERROR(Tabel1[[#This Row],[2022 - Omsætning]]/Tabel1[[#This Row],[2022 - Ansatte]],"i.a.")</f>
        <v>3.7505226480836233</v>
      </c>
      <c r="LG21" s="348">
        <f>IFERROR(Tabel1[[#This Row],[2021 - Omsætning]]/Tabel1[[#This Row],[2021 - Ansatte]],"i.a.")</f>
        <v>2.8744303797468351</v>
      </c>
      <c r="LH21" s="254">
        <f>IFERROR(AC21/Tabel1[[#This Row],[2020 - Ansatte]],"i.a.")</f>
        <v>2.6385551948051948</v>
      </c>
      <c r="LI21" s="254">
        <f>IFERROR(Tabel1[[#This Row],[2019 - Omsætning]]/Tabel1[[#This Row],[2019 - Ansatte]],"i.a.")</f>
        <v>2.7462585034013607</v>
      </c>
      <c r="LJ21" s="254">
        <f>IFERROR(Tabel1[[#This Row],[2018 - Omsætning]]/Tabel1[[#This Row],[2018 - Ansatte]],"i.a.")</f>
        <v>3.2542134831460676</v>
      </c>
      <c r="LK21" s="254">
        <f>IFERROR(Tabel1[[#This Row],[2017 - Omsætning]]/Tabel1[[#This Row],[2017 - Ansatte]],"i.a.")</f>
        <v>3.1624212736179147</v>
      </c>
      <c r="LL21" s="254">
        <f>IFERROR(Tabel1[[#This Row],[2016 - Omsætning]]/Tabel1[[#This Row],[2016 - Ansatte]],"i.a.")</f>
        <v>2.9050822742474915</v>
      </c>
      <c r="LM21" s="254">
        <f>IFERROR(Tabel1[[#This Row],[2015 - Omsætning]]/Tabel1[[#This Row],[2015 - Ansatte]],"i.a.")</f>
        <v>2.7210826719576722</v>
      </c>
      <c r="LN21" s="254">
        <f>IFERROR(Tabel1[[#This Row],[2014 - Omsætning]]/Tabel1[[#This Row],[2014 - Ansatte]],"i.a.")</f>
        <v>2.8953706154864327</v>
      </c>
      <c r="LO21" s="254">
        <f>IFERROR(Tabel1[[#This Row],[2013 - Omsætning]]/Tabel1[[#This Row],[2013 - Ansatte]],"i.a.")</f>
        <v>2.8042962239583336</v>
      </c>
      <c r="LP21" s="254">
        <f>IFERROR(Tabel1[[#This Row],[2012 - Omsætning]]/Tabel1[[#This Row],[2012 - Ansatte]],"i.a.")</f>
        <v>2.9028009138381203</v>
      </c>
      <c r="LQ21" s="254">
        <f>IFERROR(Tabel1[[#This Row],[2011 - Omsætning]]/Tabel1[[#This Row],[2011 - Ansatte]],"i.a.")</f>
        <v>2.7812540400775698</v>
      </c>
      <c r="LR21" s="254">
        <f>IFERROR(Tabel1[[#This Row],[2010 - Omsætning]]/Tabel1[[#This Row],[2010 - Ansatte]],"i.a.")</f>
        <v>2.4703296703296704</v>
      </c>
      <c r="LS21" s="254">
        <f>IFERROR(Tabel1[[#This Row],[2009 - Omsætning]]/Tabel1[[#This Row],[2009 - Ansatte]],"i.a.")</f>
        <v>2.0062821833161686</v>
      </c>
      <c r="LT21" s="254">
        <f>IFERROR(Tabel1[[#This Row],[2008 - Omsætning]]/Tabel1[[#This Row],[2008 - Ansatte]],"i.a.")</f>
        <v>2.2105024424284716</v>
      </c>
      <c r="LU21" s="158" t="e">
        <f t="shared" si="169"/>
        <v>#VALUE!</v>
      </c>
      <c r="LV21" s="158">
        <f t="shared" si="170"/>
        <v>-0.29760532376140436</v>
      </c>
      <c r="LW21" s="158" t="e">
        <f t="shared" si="171"/>
        <v>#DIV/0!</v>
      </c>
      <c r="LX21" s="158" t="e">
        <f t="shared" si="172"/>
        <v>#DIV/0!</v>
      </c>
      <c r="LY21" s="158">
        <f t="shared" si="173"/>
        <v>1</v>
      </c>
      <c r="LZ21" s="243" t="e">
        <f t="shared" si="174"/>
        <v>#VALUE!</v>
      </c>
      <c r="MA21" s="243">
        <f t="shared" si="175"/>
        <v>-1.5934501074797609E-2</v>
      </c>
      <c r="MB21" s="243">
        <f t="shared" si="176"/>
        <v>5.3542392566782809E-2</v>
      </c>
      <c r="MC21" s="272">
        <f t="shared" si="177"/>
        <v>0</v>
      </c>
      <c r="MD21" s="244" t="str">
        <f t="shared" si="178"/>
        <v>i.a.</v>
      </c>
      <c r="ME21" s="244">
        <f t="shared" si="179"/>
        <v>3.76078914919852E-2</v>
      </c>
      <c r="MF21" s="244">
        <f t="shared" si="180"/>
        <v>5.3542392566782809E-2</v>
      </c>
      <c r="MG21" s="388">
        <f t="shared" si="181"/>
        <v>0</v>
      </c>
      <c r="MH21" s="244">
        <f t="shared" si="182"/>
        <v>0</v>
      </c>
      <c r="MI21" s="244">
        <f t="shared" si="183"/>
        <v>-0.13741496598639458</v>
      </c>
      <c r="MJ21" s="244">
        <f t="shared" si="184"/>
        <v>-0.13342696629213482</v>
      </c>
      <c r="MK21" s="244">
        <f t="shared" si="185"/>
        <v>6.4520643806857944E-2</v>
      </c>
      <c r="ML21" s="244">
        <f t="shared" si="186"/>
        <v>6.4943812709030102E-2</v>
      </c>
      <c r="MM21" s="244">
        <f t="shared" si="187"/>
        <v>6.1387566137566137E-2</v>
      </c>
      <c r="MN21" s="244">
        <f t="shared" si="188"/>
        <v>3.7144937127729975E-2</v>
      </c>
      <c r="MO21" s="244">
        <f t="shared" si="189"/>
        <v>1.6766927083333334E-2</v>
      </c>
      <c r="MP21" s="244">
        <f t="shared" si="190"/>
        <v>0.11529960835509138</v>
      </c>
      <c r="MQ21" s="244">
        <f t="shared" si="191"/>
        <v>4.8416289592760182E-2</v>
      </c>
      <c r="MR21" s="244">
        <f t="shared" si="192"/>
        <v>-2.882999353587589E-2</v>
      </c>
      <c r="MS21" s="244">
        <f t="shared" si="193"/>
        <v>-0.16616889804325438</v>
      </c>
      <c r="MT21" s="244">
        <f t="shared" si="194"/>
        <v>-0.16531751570132588</v>
      </c>
    </row>
    <row r="22" spans="1:358" ht="18" customHeight="1" x14ac:dyDescent="0.25">
      <c r="A22" s="20" t="s">
        <v>552</v>
      </c>
      <c r="B22" s="273">
        <v>12096283</v>
      </c>
      <c r="C22" s="5" t="s">
        <v>104</v>
      </c>
      <c r="D22" s="5"/>
      <c r="E22" s="5">
        <v>245300</v>
      </c>
      <c r="F22" s="203">
        <v>45618</v>
      </c>
      <c r="G22" s="148" t="s">
        <v>84</v>
      </c>
      <c r="H22" s="148" t="s">
        <v>84</v>
      </c>
      <c r="I22" s="148" t="s">
        <v>84</v>
      </c>
      <c r="J22" s="148" t="s">
        <v>84</v>
      </c>
      <c r="K22" s="148" t="s">
        <v>84</v>
      </c>
      <c r="L22" s="148" t="s">
        <v>84</v>
      </c>
      <c r="M22" s="148" t="s">
        <v>84</v>
      </c>
      <c r="N22" s="357" t="s">
        <v>84</v>
      </c>
      <c r="O22" s="357" t="s">
        <v>84</v>
      </c>
      <c r="P22" s="150" t="e">
        <f>Y22/Tabel1[[#This Row],[2023 - Omsætning]]-1</f>
        <v>#DIV/0!</v>
      </c>
      <c r="Q22" s="150" t="e">
        <f>Z22/Tabel1[[#This Row],[2022 - Omsætning]]-1</f>
        <v>#DIV/0!</v>
      </c>
      <c r="R22" s="150" t="e">
        <f>AA22/Tabel1[[#This Row],[2021 - Omsætning]]-1</f>
        <v>#DIV/0!</v>
      </c>
      <c r="S22" s="150" t="e">
        <f>AB22/Tabel1[[#This Row],[2020 - Omsætning]]-1</f>
        <v>#DIV/0!</v>
      </c>
      <c r="T22" s="150" t="e">
        <f>AC22/Tabel1[[#This Row],[2019 - Omsætning]]-1</f>
        <v>#DIV/0!</v>
      </c>
      <c r="U22" s="242">
        <f t="shared" si="0"/>
        <v>0</v>
      </c>
      <c r="V22" s="242">
        <f t="shared" si="1"/>
        <v>0</v>
      </c>
      <c r="W22" s="242">
        <f t="shared" si="2"/>
        <v>0</v>
      </c>
      <c r="X22" s="242">
        <f t="shared" si="3"/>
        <v>0</v>
      </c>
      <c r="Y22" s="151"/>
      <c r="Z22" s="151"/>
      <c r="AA22" s="151"/>
      <c r="AB22" s="151"/>
      <c r="AC22" s="361"/>
      <c r="AD22" s="361"/>
      <c r="AE22" s="361"/>
      <c r="AF22" s="361"/>
      <c r="AG22" s="361"/>
      <c r="AH22" s="361"/>
      <c r="AI22" s="361"/>
      <c r="AJ22" s="361"/>
      <c r="AK22" s="361"/>
      <c r="AL22" s="361"/>
      <c r="AM22" s="361"/>
      <c r="AN22" s="361"/>
      <c r="AO22" s="361"/>
      <c r="AP22" s="150">
        <f t="shared" si="4"/>
        <v>-0.16564060866535024</v>
      </c>
      <c r="AQ22" s="150">
        <f t="shared" si="5"/>
        <v>0.18581267217630856</v>
      </c>
      <c r="AR22" s="150">
        <f t="shared" si="6"/>
        <v>4.8072758770030345E-2</v>
      </c>
      <c r="AS22" s="150">
        <f t="shared" si="7"/>
        <v>-9.5691906005221997E-2</v>
      </c>
      <c r="AT22" s="150">
        <f t="shared" si="8"/>
        <v>-5.0099206349206338E-2</v>
      </c>
      <c r="AU22" s="242">
        <f t="shared" si="9"/>
        <v>-1.4260000000000002</v>
      </c>
      <c r="AV22" s="242">
        <f t="shared" si="10"/>
        <v>1.3490000000000002</v>
      </c>
      <c r="AW22" s="242">
        <f t="shared" si="11"/>
        <v>0.33300000000000018</v>
      </c>
      <c r="AX22" s="242">
        <f t="shared" si="12"/>
        <v>-0.73300000000000054</v>
      </c>
      <c r="AY22" s="119">
        <v>7.1829999999999998</v>
      </c>
      <c r="AZ22" s="119">
        <v>8.609</v>
      </c>
      <c r="BA22" s="119">
        <v>7.26</v>
      </c>
      <c r="BB22" s="119">
        <v>6.9269999999999996</v>
      </c>
      <c r="BC22" s="119">
        <v>7.66</v>
      </c>
      <c r="BD22" s="362">
        <v>8.0640000000000001</v>
      </c>
      <c r="BE22" s="362">
        <v>8.52</v>
      </c>
      <c r="BF22" s="362">
        <v>10.242000000000001</v>
      </c>
      <c r="BG22" s="362">
        <v>10.473000000000001</v>
      </c>
      <c r="BH22" s="362">
        <v>7.2290000000000001</v>
      </c>
      <c r="BI22" s="362"/>
      <c r="BJ22" s="362"/>
      <c r="BK22" s="362"/>
      <c r="BL22" s="362"/>
      <c r="BM22" s="362"/>
      <c r="BN22" s="362"/>
      <c r="BO22" s="362"/>
      <c r="BP22" s="152">
        <f t="shared" si="13"/>
        <v>-0.61688311688311692</v>
      </c>
      <c r="BQ22" s="152">
        <f t="shared" si="14"/>
        <v>0.40196078431372539</v>
      </c>
      <c r="BR22" s="152">
        <f t="shared" si="15"/>
        <v>-7.0917371502927776E-2</v>
      </c>
      <c r="BS22" s="152">
        <f t="shared" si="16"/>
        <v>-0.21501532175689481</v>
      </c>
      <c r="BT22" s="152">
        <f t="shared" si="17"/>
        <v>-0.2602946732149603</v>
      </c>
      <c r="BU22" s="242">
        <f t="shared" si="18"/>
        <v>-1.2349999999999999</v>
      </c>
      <c r="BV22" s="242">
        <f t="shared" si="19"/>
        <v>0.57399999999999984</v>
      </c>
      <c r="BW22" s="242">
        <f t="shared" si="20"/>
        <v>-0.10899999999999999</v>
      </c>
      <c r="BX22" s="242">
        <f t="shared" si="21"/>
        <v>-0.42100000000000004</v>
      </c>
      <c r="BY22" s="119">
        <v>0.76700000000000002</v>
      </c>
      <c r="BZ22" s="119">
        <v>2.0019999999999998</v>
      </c>
      <c r="CA22" s="119">
        <v>1.4279999999999999</v>
      </c>
      <c r="CB22" s="119">
        <v>1.5369999999999999</v>
      </c>
      <c r="CC22" s="119">
        <v>1.958</v>
      </c>
      <c r="CD22" s="362">
        <v>2.6469999999999998</v>
      </c>
      <c r="CE22" s="362">
        <v>3.0179999999999998</v>
      </c>
      <c r="CF22" s="362">
        <v>4.6929999999999996</v>
      </c>
      <c r="CG22" s="362">
        <v>5.1749999999999998</v>
      </c>
      <c r="CH22" s="362">
        <v>2.3940000000000001</v>
      </c>
      <c r="CI22" s="362"/>
      <c r="CJ22" s="362"/>
      <c r="CK22" s="362"/>
      <c r="CL22" s="362"/>
      <c r="CM22" s="362"/>
      <c r="CN22" s="362"/>
      <c r="CO22" s="362"/>
      <c r="CP22" s="152">
        <f t="shared" si="22"/>
        <v>-1.0352622061482821</v>
      </c>
      <c r="CQ22" s="152">
        <f t="shared" si="23"/>
        <v>-3.4904013961605425E-2</v>
      </c>
      <c r="CR22" s="152">
        <f t="shared" si="24"/>
        <v>-0.1428571428571429</v>
      </c>
      <c r="CS22" s="152">
        <f t="shared" si="25"/>
        <v>-0.23293172690763059</v>
      </c>
      <c r="CT22" s="152">
        <f t="shared" si="26"/>
        <v>-0.27495840266222954</v>
      </c>
      <c r="CU22" s="242">
        <f t="shared" si="27"/>
        <v>-1.145</v>
      </c>
      <c r="CV22" s="242">
        <f t="shared" si="28"/>
        <v>-3.9999999999999813E-2</v>
      </c>
      <c r="CW22" s="242">
        <f t="shared" si="29"/>
        <v>-0.19100000000000006</v>
      </c>
      <c r="CX22" s="242">
        <f t="shared" si="30"/>
        <v>-0.40600000000000014</v>
      </c>
      <c r="CY22" s="119">
        <v>-3.9E-2</v>
      </c>
      <c r="CZ22" s="119">
        <v>1.1060000000000001</v>
      </c>
      <c r="DA22" s="119">
        <v>1.1459999999999999</v>
      </c>
      <c r="DB22" s="119">
        <v>1.337</v>
      </c>
      <c r="DC22" s="119">
        <v>1.7430000000000001</v>
      </c>
      <c r="DD22" s="362">
        <v>2.4039999999999999</v>
      </c>
      <c r="DE22" s="362">
        <v>2.7589999999999999</v>
      </c>
      <c r="DF22" s="362">
        <v>4.4649999999999999</v>
      </c>
      <c r="DG22" s="362">
        <v>5.0999999999999996</v>
      </c>
      <c r="DH22" s="362">
        <v>2.258</v>
      </c>
      <c r="DI22" s="362"/>
      <c r="DJ22" s="362"/>
      <c r="DK22" s="362"/>
      <c r="DL22" s="362"/>
      <c r="DM22" s="362"/>
      <c r="DN22" s="362"/>
      <c r="DO22" s="362"/>
      <c r="DP22" s="152">
        <f t="shared" si="31"/>
        <v>-4.0750982389754714E-3</v>
      </c>
      <c r="DQ22" s="152">
        <f t="shared" si="32"/>
        <v>0.14497583736043992</v>
      </c>
      <c r="DR22" s="152">
        <f t="shared" si="33"/>
        <v>7.1798535452759438E-2</v>
      </c>
      <c r="DS22" s="152">
        <f t="shared" si="34"/>
        <v>0.1065217391304349</v>
      </c>
      <c r="DT22" s="152">
        <f t="shared" si="35"/>
        <v>-8.9928057553956844E-2</v>
      </c>
      <c r="DU22" s="242">
        <f t="shared" si="36"/>
        <v>-2.8000000000000469E-2</v>
      </c>
      <c r="DV22" s="242">
        <f t="shared" si="37"/>
        <v>0.87000000000000011</v>
      </c>
      <c r="DW22" s="242">
        <f t="shared" si="38"/>
        <v>0.40200000000000014</v>
      </c>
      <c r="DX22" s="242">
        <f t="shared" si="39"/>
        <v>0.53900000000000059</v>
      </c>
      <c r="DY22" s="119">
        <v>6.843</v>
      </c>
      <c r="DZ22" s="119">
        <v>6.8710000000000004</v>
      </c>
      <c r="EA22" s="119">
        <v>6.0010000000000003</v>
      </c>
      <c r="EB22" s="119">
        <v>5.5990000000000002</v>
      </c>
      <c r="EC22" s="119">
        <v>5.0599999999999996</v>
      </c>
      <c r="ED22" s="362">
        <v>5.56</v>
      </c>
      <c r="EE22" s="362">
        <v>5.6920000000000002</v>
      </c>
      <c r="EF22" s="362">
        <v>13.537000000000001</v>
      </c>
      <c r="EG22" s="362">
        <v>16.059999999999999</v>
      </c>
      <c r="EH22" s="362">
        <v>13.782999999999999</v>
      </c>
      <c r="EI22" s="362"/>
      <c r="EJ22" s="362"/>
      <c r="EK22" s="362"/>
      <c r="EL22" s="362"/>
      <c r="EM22" s="362"/>
      <c r="EN22" s="362"/>
      <c r="EO22" s="362"/>
      <c r="EP22" s="153">
        <f t="shared" si="40"/>
        <v>-1.9459141681364082E-2</v>
      </c>
      <c r="EQ22" s="153">
        <f t="shared" si="41"/>
        <v>-7.307503678273651E-2</v>
      </c>
      <c r="ER22" s="153">
        <f t="shared" si="42"/>
        <v>0.43456848030018758</v>
      </c>
      <c r="ES22" s="153">
        <f t="shared" si="43"/>
        <v>-3.9495419732692584E-2</v>
      </c>
      <c r="ET22" s="153">
        <f t="shared" si="44"/>
        <v>-0.15128728014274792</v>
      </c>
      <c r="EU22" s="242">
        <f t="shared" si="45"/>
        <v>-0.33100000000000307</v>
      </c>
      <c r="EV22" s="242">
        <f t="shared" si="46"/>
        <v>-1.3409999999999975</v>
      </c>
      <c r="EW22" s="242">
        <f t="shared" si="47"/>
        <v>5.5589999999999993</v>
      </c>
      <c r="EX22" s="242">
        <f t="shared" si="48"/>
        <v>-0.5259999999999998</v>
      </c>
      <c r="EY22" s="119">
        <v>16.678999999999998</v>
      </c>
      <c r="EZ22" s="119">
        <v>17.010000000000002</v>
      </c>
      <c r="FA22" s="119">
        <v>18.350999999999999</v>
      </c>
      <c r="FB22" s="119">
        <v>12.792</v>
      </c>
      <c r="FC22" s="119">
        <v>13.318</v>
      </c>
      <c r="FD22" s="362">
        <v>15.692</v>
      </c>
      <c r="FE22" s="362">
        <v>18.532</v>
      </c>
      <c r="FF22" s="362">
        <v>29.634</v>
      </c>
      <c r="FG22" s="362">
        <v>32.686</v>
      </c>
      <c r="FH22" s="362">
        <v>32.279000000000003</v>
      </c>
      <c r="FI22" s="362"/>
      <c r="FJ22" s="362"/>
      <c r="FK22" s="362"/>
      <c r="FL22" s="362"/>
      <c r="FM22" s="362"/>
      <c r="FN22" s="362"/>
      <c r="FO22" s="362"/>
      <c r="FP22" s="153">
        <f t="shared" si="49"/>
        <v>-0.13333333333333333</v>
      </c>
      <c r="FQ22" s="153">
        <f t="shared" si="50"/>
        <v>0</v>
      </c>
      <c r="FR22" s="153">
        <f t="shared" si="51"/>
        <v>4.6511627906976744E-2</v>
      </c>
      <c r="FS22" s="153">
        <f t="shared" si="52"/>
        <v>-6.5217391304347824E-2</v>
      </c>
      <c r="FT22" s="153">
        <f t="shared" si="53"/>
        <v>-0.11538461538461539</v>
      </c>
      <c r="FU22" s="242">
        <f t="shared" si="54"/>
        <v>-6</v>
      </c>
      <c r="FV22" s="242">
        <f t="shared" si="55"/>
        <v>0</v>
      </c>
      <c r="FW22" s="242">
        <f t="shared" si="56"/>
        <v>2</v>
      </c>
      <c r="FX22" s="242">
        <f t="shared" si="57"/>
        <v>-3</v>
      </c>
      <c r="FY22" s="154">
        <v>39</v>
      </c>
      <c r="FZ22" s="154">
        <v>45</v>
      </c>
      <c r="GA22" s="154">
        <v>45</v>
      </c>
      <c r="GB22" s="154">
        <v>43</v>
      </c>
      <c r="GC22" s="154">
        <v>46</v>
      </c>
      <c r="GD22" s="154">
        <v>52</v>
      </c>
      <c r="GE22" s="154">
        <v>50</v>
      </c>
      <c r="GF22" s="154">
        <v>52</v>
      </c>
      <c r="GG22" s="154"/>
      <c r="GH22" s="359"/>
      <c r="GI22" s="359"/>
      <c r="GJ22" s="359"/>
      <c r="GK22" s="359"/>
      <c r="GL22" s="359"/>
      <c r="GM22" s="359"/>
      <c r="GN22" s="359"/>
      <c r="GO22" s="359"/>
      <c r="GP22" s="179"/>
      <c r="GQ22" s="5" t="s">
        <v>389</v>
      </c>
      <c r="GR22" s="5">
        <v>6400</v>
      </c>
      <c r="GS22" s="5" t="s">
        <v>554</v>
      </c>
      <c r="GT22" s="175" t="s">
        <v>78</v>
      </c>
      <c r="GU22" s="172" t="s">
        <v>73</v>
      </c>
      <c r="GV22" s="101"/>
      <c r="GW22" s="158">
        <f t="shared" si="58"/>
        <v>-1.033097208512519</v>
      </c>
      <c r="GX22" s="158">
        <f t="shared" si="59"/>
        <v>-0.13027397156266479</v>
      </c>
      <c r="GY22" s="158">
        <f t="shared" si="60"/>
        <v>-0.21238916256157656</v>
      </c>
      <c r="GZ22" s="158">
        <f t="shared" si="61"/>
        <v>-0.23573833753251125</v>
      </c>
      <c r="HA22" s="158">
        <f t="shared" si="62"/>
        <v>-0.23181091777357873</v>
      </c>
      <c r="HB22" s="263">
        <f t="shared" si="63"/>
        <v>-0.17753348549018741</v>
      </c>
      <c r="HC22" s="263">
        <f t="shared" si="64"/>
        <v>-2.5740339898416176E-2</v>
      </c>
      <c r="HD22" s="263">
        <f t="shared" si="65"/>
        <v>-5.3281604342776595E-2</v>
      </c>
      <c r="HE22" s="263">
        <f t="shared" si="66"/>
        <v>-7.7380776331293255E-2</v>
      </c>
      <c r="HF22" s="153">
        <f t="shared" si="67"/>
        <v>-5.6876184920519176E-3</v>
      </c>
      <c r="HG22" s="153">
        <f t="shared" si="68"/>
        <v>0.1718458669981355</v>
      </c>
      <c r="HH22" s="153">
        <f t="shared" si="69"/>
        <v>0.19758620689655168</v>
      </c>
      <c r="HI22" s="342">
        <f t="shared" si="70"/>
        <v>0.25086781123932828</v>
      </c>
      <c r="HJ22" s="153">
        <f t="shared" si="71"/>
        <v>0.32824858757062153</v>
      </c>
      <c r="HK22" s="153">
        <f t="shared" si="72"/>
        <v>0.42730181301102027</v>
      </c>
      <c r="HL22" s="153">
        <f t="shared" si="73"/>
        <v>0.28696240054084976</v>
      </c>
      <c r="HM22" s="153">
        <f t="shared" si="74"/>
        <v>0.30171976889549612</v>
      </c>
      <c r="HN22" s="153">
        <f t="shared" si="75"/>
        <v>0.34178869416613611</v>
      </c>
      <c r="HO22" s="153">
        <f t="shared" si="76"/>
        <v>0.16382500181382864</v>
      </c>
      <c r="HP22" s="153" t="str">
        <f t="shared" si="77"/>
        <v>Negativ EK</v>
      </c>
      <c r="HQ22" s="153" t="str">
        <f t="shared" si="78"/>
        <v>Negativ EK</v>
      </c>
      <c r="HR22" s="153" t="str">
        <f t="shared" si="79"/>
        <v>Negativ EK</v>
      </c>
      <c r="HS22" s="153" t="str">
        <f t="shared" si="80"/>
        <v>Negativ EK</v>
      </c>
      <c r="HT22" s="153" t="str">
        <f t="shared" si="81"/>
        <v>Negativ EK</v>
      </c>
      <c r="HU22" s="153" t="str">
        <f t="shared" si="82"/>
        <v>Negativ EK</v>
      </c>
      <c r="HV22" s="150">
        <f t="shared" si="83"/>
        <v>-0.59786885618759511</v>
      </c>
      <c r="HW22" s="150">
        <f t="shared" si="84"/>
        <v>0.23472935453981356</v>
      </c>
      <c r="HX22" s="150">
        <f t="shared" si="85"/>
        <v>-0.22106581157696578</v>
      </c>
      <c r="HY22" s="150">
        <f t="shared" si="86"/>
        <v>-0.12782820697692532</v>
      </c>
      <c r="HZ22" s="150">
        <f t="shared" si="87"/>
        <v>-0.12734660103787651</v>
      </c>
      <c r="IA22" s="263">
        <f t="shared" si="88"/>
        <v>-6.7697941239646231E-2</v>
      </c>
      <c r="IB22" s="263">
        <f t="shared" si="89"/>
        <v>2.1526090503988293E-2</v>
      </c>
      <c r="IC22" s="263">
        <f t="shared" si="90"/>
        <v>-2.6026668126679156E-2</v>
      </c>
      <c r="ID22" s="263">
        <f t="shared" si="91"/>
        <v>-1.7255265719463619E-2</v>
      </c>
      <c r="IE22" s="153">
        <f t="shared" si="92"/>
        <v>4.553415061295972E-2</v>
      </c>
      <c r="IF22" s="153">
        <f t="shared" si="93"/>
        <v>0.11323209185260595</v>
      </c>
      <c r="IG22" s="153">
        <f t="shared" si="94"/>
        <v>9.1706001348617658E-2</v>
      </c>
      <c r="IH22" s="342">
        <f t="shared" si="95"/>
        <v>0.11773266947529681</v>
      </c>
      <c r="II22" s="153">
        <f t="shared" si="96"/>
        <v>0.13498793519476043</v>
      </c>
      <c r="IJ22" s="153">
        <f t="shared" si="97"/>
        <v>0.15468676951846655</v>
      </c>
      <c r="IK22" s="153">
        <f t="shared" si="98"/>
        <v>0.12531661337873187</v>
      </c>
      <c r="IL22" s="153">
        <f t="shared" si="99"/>
        <v>0.15060975609756097</v>
      </c>
      <c r="IM22" s="153">
        <f t="shared" si="100"/>
        <v>0.1593165550681136</v>
      </c>
      <c r="IN22" s="153">
        <f t="shared" si="101"/>
        <v>7.4165866352737073E-2</v>
      </c>
      <c r="IO22" s="153" t="str">
        <f t="shared" si="102"/>
        <v>i.a.</v>
      </c>
      <c r="IP22" s="153" t="str">
        <f t="shared" si="103"/>
        <v>i.a.</v>
      </c>
      <c r="IQ22" s="153" t="str">
        <f t="shared" si="104"/>
        <v>i.a.</v>
      </c>
      <c r="IR22" s="153" t="str">
        <f t="shared" si="105"/>
        <v>i.a.</v>
      </c>
      <c r="IS22" s="153" t="str">
        <f t="shared" si="106"/>
        <v>i.a.</v>
      </c>
      <c r="IT22" s="153" t="str">
        <f t="shared" si="107"/>
        <v>i.a.</v>
      </c>
      <c r="IU22" s="150">
        <f t="shared" si="108"/>
        <v>1.5689344622281252E-2</v>
      </c>
      <c r="IV22" s="150">
        <f t="shared" si="109"/>
        <v>0.23524112824229448</v>
      </c>
      <c r="IW22" s="150">
        <f t="shared" si="110"/>
        <v>-0.25287739820654459</v>
      </c>
      <c r="IX22" s="150">
        <f t="shared" si="111"/>
        <v>0.15202130407591702</v>
      </c>
      <c r="IY22" s="150">
        <f t="shared" si="112"/>
        <v>7.2296810396704478E-2</v>
      </c>
      <c r="IZ22" s="263">
        <f t="shared" si="113"/>
        <v>6.3375359729391234E-3</v>
      </c>
      <c r="JA22" s="263">
        <f t="shared" si="114"/>
        <v>7.6926707568089447E-2</v>
      </c>
      <c r="JB22" s="263">
        <f t="shared" si="115"/>
        <v>-0.11068328272032857</v>
      </c>
      <c r="JC22" s="263">
        <f t="shared" si="116"/>
        <v>5.7758507180067586E-2</v>
      </c>
      <c r="JD22" s="153">
        <f t="shared" si="117"/>
        <v>0.41027639546735417</v>
      </c>
      <c r="JE22" s="153">
        <f t="shared" si="118"/>
        <v>0.40393885949441505</v>
      </c>
      <c r="JF22" s="153">
        <f t="shared" si="119"/>
        <v>0.3270121519263256</v>
      </c>
      <c r="JG22" s="342">
        <f t="shared" si="120"/>
        <v>0.43769543464665417</v>
      </c>
      <c r="JH22" s="153">
        <f t="shared" si="121"/>
        <v>0.37993692746658658</v>
      </c>
      <c r="JI22" s="153">
        <f t="shared" si="122"/>
        <v>0.35432067295437164</v>
      </c>
      <c r="JJ22" s="153">
        <f t="shared" si="123"/>
        <v>0.30714439887761713</v>
      </c>
      <c r="JK22" s="153">
        <f t="shared" si="124"/>
        <v>0.45680637106026861</v>
      </c>
      <c r="JL22" s="153">
        <f t="shared" si="125"/>
        <v>0.49134185889983473</v>
      </c>
      <c r="JM22" s="153">
        <f t="shared" si="126"/>
        <v>0.42699587967409147</v>
      </c>
      <c r="JN22" s="153" t="str">
        <f t="shared" si="127"/>
        <v>i.a.</v>
      </c>
      <c r="JO22" s="153" t="str">
        <f t="shared" si="128"/>
        <v>i.a.</v>
      </c>
      <c r="JP22" s="153" t="str">
        <f t="shared" si="129"/>
        <v>i.a.</v>
      </c>
      <c r="JQ22" s="153" t="str">
        <f t="shared" si="130"/>
        <v>i.a.</v>
      </c>
      <c r="JR22" s="153" t="str">
        <f t="shared" si="131"/>
        <v>i.a.</v>
      </c>
      <c r="JS22" s="153" t="str">
        <f t="shared" si="132"/>
        <v>i.a.</v>
      </c>
      <c r="JT22" s="153" t="str">
        <f t="shared" si="133"/>
        <v>i.a.</v>
      </c>
      <c r="JU22" s="150" t="e">
        <f t="shared" si="134"/>
        <v>#VALUE!</v>
      </c>
      <c r="JV22" s="150" t="e">
        <f t="shared" si="135"/>
        <v>#VALUE!</v>
      </c>
      <c r="JW22" s="150" t="e">
        <f t="shared" si="136"/>
        <v>#VALUE!</v>
      </c>
      <c r="JX22" s="150" t="e">
        <f t="shared" si="137"/>
        <v>#VALUE!</v>
      </c>
      <c r="JY22" s="150" t="e">
        <f t="shared" si="138"/>
        <v>#VALUE!</v>
      </c>
      <c r="JZ22" s="263" t="e">
        <f t="shared" si="139"/>
        <v>#VALUE!</v>
      </c>
      <c r="KA22" s="263" t="e">
        <f t="shared" si="140"/>
        <v>#VALUE!</v>
      </c>
      <c r="KB22" s="263" t="e">
        <f t="shared" si="141"/>
        <v>#VALUE!</v>
      </c>
      <c r="KC22" s="263" t="e">
        <f t="shared" si="142"/>
        <v>#VALUE!</v>
      </c>
      <c r="KD22" s="153" t="str">
        <f t="shared" si="143"/>
        <v>i.a.</v>
      </c>
      <c r="KE22" s="153" t="str">
        <f t="shared" si="144"/>
        <v>i.a.</v>
      </c>
      <c r="KF22" s="153" t="str">
        <f t="shared" si="145"/>
        <v>i.a.</v>
      </c>
      <c r="KG22" s="342" t="str">
        <f t="shared" si="146"/>
        <v>i.a.</v>
      </c>
      <c r="KH22" s="153" t="str">
        <f t="shared" si="147"/>
        <v>i.a.</v>
      </c>
      <c r="KI22" s="153" t="str">
        <f t="shared" si="148"/>
        <v>i.a.</v>
      </c>
      <c r="KJ22" s="153" t="str">
        <f t="shared" si="149"/>
        <v>i.a.</v>
      </c>
      <c r="KK22" s="153" t="str">
        <f t="shared" si="150"/>
        <v>i.a.</v>
      </c>
      <c r="KL22" s="153" t="str">
        <f t="shared" si="151"/>
        <v>i.a.</v>
      </c>
      <c r="KM22" s="153" t="str">
        <f t="shared" si="152"/>
        <v>i.a.</v>
      </c>
      <c r="KN22" s="153" t="str">
        <f t="shared" si="153"/>
        <v>i.a.</v>
      </c>
      <c r="KO22" s="153" t="str">
        <f t="shared" si="154"/>
        <v>i.a.</v>
      </c>
      <c r="KP22" s="153" t="str">
        <f t="shared" si="155"/>
        <v>i.a.</v>
      </c>
      <c r="KQ22" s="153" t="str">
        <f t="shared" si="156"/>
        <v>i.a.</v>
      </c>
      <c r="KR22" s="153" t="str">
        <f t="shared" si="157"/>
        <v>i.a.</v>
      </c>
      <c r="KS22" s="153" t="str">
        <f t="shared" si="158"/>
        <v>i.a.</v>
      </c>
      <c r="KT22" s="153" t="str">
        <f t="shared" si="159"/>
        <v>i.a.</v>
      </c>
      <c r="KU22" s="150" t="e">
        <f t="shared" si="160"/>
        <v>#DIV/0!</v>
      </c>
      <c r="KV22" s="150" t="e">
        <f t="shared" si="161"/>
        <v>#DIV/0!</v>
      </c>
      <c r="KW22" s="150" t="e">
        <f t="shared" si="162"/>
        <v>#DIV/0!</v>
      </c>
      <c r="KX22" s="150" t="e">
        <f t="shared" si="163"/>
        <v>#DIV/0!</v>
      </c>
      <c r="KY22" s="150" t="e">
        <f t="shared" si="164"/>
        <v>#DIV/0!</v>
      </c>
      <c r="KZ22" s="243">
        <f t="shared" si="165"/>
        <v>0</v>
      </c>
      <c r="LA22" s="243">
        <f t="shared" si="166"/>
        <v>0</v>
      </c>
      <c r="LB22" s="243">
        <f t="shared" si="167"/>
        <v>0</v>
      </c>
      <c r="LC22" s="272">
        <f t="shared" si="168"/>
        <v>0</v>
      </c>
      <c r="LD22" s="254">
        <f>IFERROR(Tabel1[[#This Row],[2024 - Omsætning]]/Tabel1[[#This Row],[2024 - Ansatte]],"i.a.")</f>
        <v>0</v>
      </c>
      <c r="LE22" s="254">
        <f>IFERROR(Tabel1[[#This Row],[2023 - Omsætning]]/Tabel1[[#This Row],[2023 - Ansatte]],"i.a.")</f>
        <v>0</v>
      </c>
      <c r="LF22" s="254">
        <f>IFERROR(Tabel1[[#This Row],[2022 - Omsætning]]/Tabel1[[#This Row],[2022 - Ansatte]],"i.a.")</f>
        <v>0</v>
      </c>
      <c r="LG22" s="348">
        <f>IFERROR(Tabel1[[#This Row],[2021 - Omsætning]]/Tabel1[[#This Row],[2021 - Ansatte]],"i.a.")</f>
        <v>0</v>
      </c>
      <c r="LH22" s="254">
        <f>IFERROR(AC22/Tabel1[[#This Row],[2020 - Ansatte]],"i.a.")</f>
        <v>0</v>
      </c>
      <c r="LI22" s="254">
        <f>IFERROR(Tabel1[[#This Row],[2019 - Omsætning]]/Tabel1[[#This Row],[2019 - Ansatte]],"i.a.")</f>
        <v>0</v>
      </c>
      <c r="LJ22" s="254">
        <f>IFERROR(Tabel1[[#This Row],[2018 - Omsætning]]/Tabel1[[#This Row],[2018 - Ansatte]],"i.a.")</f>
        <v>0</v>
      </c>
      <c r="LK22" s="254">
        <f>IFERROR(Tabel1[[#This Row],[2017 - Omsætning]]/Tabel1[[#This Row],[2017 - Ansatte]],"i.a.")</f>
        <v>0</v>
      </c>
      <c r="LL22" s="254" t="str">
        <f>IFERROR(Tabel1[[#This Row],[2016 - Omsætning]]/Tabel1[[#This Row],[2016 - Ansatte]],"i.a.")</f>
        <v>i.a.</v>
      </c>
      <c r="LM22" s="254" t="str">
        <f>IFERROR(Tabel1[[#This Row],[2015 - Omsætning]]/Tabel1[[#This Row],[2015 - Ansatte]],"i.a.")</f>
        <v>i.a.</v>
      </c>
      <c r="LN22" s="254" t="str">
        <f>IFERROR(Tabel1[[#This Row],[2014 - Omsætning]]/Tabel1[[#This Row],[2014 - Ansatte]],"i.a.")</f>
        <v>i.a.</v>
      </c>
      <c r="LO22" s="254" t="str">
        <f>IFERROR(Tabel1[[#This Row],[2013 - Omsætning]]/Tabel1[[#This Row],[2013 - Ansatte]],"i.a.")</f>
        <v>i.a.</v>
      </c>
      <c r="LP22" s="254" t="str">
        <f>IFERROR(Tabel1[[#This Row],[2012 - Omsætning]]/Tabel1[[#This Row],[2012 - Ansatte]],"i.a.")</f>
        <v>i.a.</v>
      </c>
      <c r="LQ22" s="254" t="str">
        <f>IFERROR(Tabel1[[#This Row],[2011 - Omsætning]]/Tabel1[[#This Row],[2011 - Ansatte]],"i.a.")</f>
        <v>i.a.</v>
      </c>
      <c r="LR22" s="254" t="str">
        <f>IFERROR(Tabel1[[#This Row],[2010 - Omsætning]]/Tabel1[[#This Row],[2010 - Ansatte]],"i.a.")</f>
        <v>i.a.</v>
      </c>
      <c r="LS22" s="254" t="str">
        <f>IFERROR(Tabel1[[#This Row],[2009 - Omsætning]]/Tabel1[[#This Row],[2009 - Ansatte]],"i.a.")</f>
        <v>i.a.</v>
      </c>
      <c r="LT22" s="254" t="str">
        <f>IFERROR(Tabel1[[#This Row],[2008 - Omsætning]]/Tabel1[[#This Row],[2008 - Ansatte]],"i.a.")</f>
        <v>i.a.</v>
      </c>
      <c r="LU22" s="158">
        <f t="shared" si="169"/>
        <v>-1.0406871609403254</v>
      </c>
      <c r="LV22" s="158">
        <f t="shared" si="170"/>
        <v>-3.4904013961605515E-2</v>
      </c>
      <c r="LW22" s="158">
        <f t="shared" si="171"/>
        <v>-0.18095238095238103</v>
      </c>
      <c r="LX22" s="158">
        <f t="shared" si="172"/>
        <v>-0.17941533576165125</v>
      </c>
      <c r="LY22" s="158">
        <f t="shared" si="173"/>
        <v>-0.18038775953121602</v>
      </c>
      <c r="LZ22" s="243">
        <f t="shared" si="174"/>
        <v>-2.5577777777777779E-2</v>
      </c>
      <c r="MA22" s="243">
        <f t="shared" si="175"/>
        <v>-8.8888888888888698E-4</v>
      </c>
      <c r="MB22" s="243">
        <f t="shared" si="176"/>
        <v>-5.626356589147289E-3</v>
      </c>
      <c r="MC22" s="272">
        <f t="shared" si="177"/>
        <v>-6.7982810920121338E-3</v>
      </c>
      <c r="MD22" s="244">
        <f t="shared" si="178"/>
        <v>-1E-3</v>
      </c>
      <c r="ME22" s="244">
        <f t="shared" si="179"/>
        <v>2.4577777777777778E-2</v>
      </c>
      <c r="MF22" s="244">
        <f t="shared" si="180"/>
        <v>2.5466666666666665E-2</v>
      </c>
      <c r="MG22" s="388">
        <f t="shared" si="181"/>
        <v>3.1093023255813954E-2</v>
      </c>
      <c r="MH22" s="244">
        <f t="shared" si="182"/>
        <v>3.7891304347826088E-2</v>
      </c>
      <c r="MI22" s="244">
        <f t="shared" si="183"/>
        <v>4.6230769230769228E-2</v>
      </c>
      <c r="MJ22" s="244">
        <f t="shared" si="184"/>
        <v>5.518E-2</v>
      </c>
      <c r="MK22" s="244">
        <f t="shared" si="185"/>
        <v>8.5865384615384607E-2</v>
      </c>
      <c r="ML22" s="244" t="str">
        <f t="shared" si="186"/>
        <v>i.a.</v>
      </c>
      <c r="MM22" s="244" t="str">
        <f t="shared" si="187"/>
        <v>i.a.</v>
      </c>
      <c r="MN22" s="244" t="str">
        <f t="shared" si="188"/>
        <v>i.a.</v>
      </c>
      <c r="MO22" s="244" t="str">
        <f t="shared" si="189"/>
        <v>i.a.</v>
      </c>
      <c r="MP22" s="244" t="str">
        <f t="shared" si="190"/>
        <v>i.a.</v>
      </c>
      <c r="MQ22" s="244" t="str">
        <f t="shared" si="191"/>
        <v>i.a.</v>
      </c>
      <c r="MR22" s="244" t="str">
        <f t="shared" si="192"/>
        <v>i.a.</v>
      </c>
      <c r="MS22" s="244" t="str">
        <f t="shared" si="193"/>
        <v>i.a.</v>
      </c>
      <c r="MT22" s="244" t="str">
        <f t="shared" si="194"/>
        <v>i.a.</v>
      </c>
    </row>
    <row r="23" spans="1:358" ht="18" customHeight="1" x14ac:dyDescent="0.25">
      <c r="A23" s="134" t="s">
        <v>706</v>
      </c>
      <c r="B23" s="273">
        <v>14913882</v>
      </c>
      <c r="C23" s="135" t="s">
        <v>83</v>
      </c>
      <c r="D23" s="5"/>
      <c r="E23" s="135">
        <v>259900</v>
      </c>
      <c r="F23" s="203">
        <v>45750</v>
      </c>
      <c r="G23" s="148" t="s">
        <v>74</v>
      </c>
      <c r="H23" s="148" t="s">
        <v>74</v>
      </c>
      <c r="I23" s="148" t="s">
        <v>74</v>
      </c>
      <c r="J23" s="148" t="s">
        <v>74</v>
      </c>
      <c r="K23" s="357" t="s">
        <v>74</v>
      </c>
      <c r="L23" s="148" t="s">
        <v>74</v>
      </c>
      <c r="M23" s="357" t="s">
        <v>74</v>
      </c>
      <c r="N23" s="357" t="s">
        <v>74</v>
      </c>
      <c r="O23" s="357" t="s">
        <v>74</v>
      </c>
      <c r="P23" s="150" t="e">
        <f>Y23/Tabel1[[#This Row],[2023 - Omsætning]]-1</f>
        <v>#DIV/0!</v>
      </c>
      <c r="Q23" s="150" t="e">
        <f>Z23/Tabel1[[#This Row],[2022 - Omsætning]]-1</f>
        <v>#DIV/0!</v>
      </c>
      <c r="R23" s="150" t="e">
        <f>AA23/Tabel1[[#This Row],[2021 - Omsætning]]-1</f>
        <v>#DIV/0!</v>
      </c>
      <c r="S23" s="150" t="e">
        <f>AB23/Tabel1[[#This Row],[2020 - Omsætning]]-1</f>
        <v>#DIV/0!</v>
      </c>
      <c r="T23" s="150" t="e">
        <f>AC23/Tabel1[[#This Row],[2019 - Omsætning]]-1</f>
        <v>#DIV/0!</v>
      </c>
      <c r="U23" s="242">
        <f t="shared" si="0"/>
        <v>0</v>
      </c>
      <c r="V23" s="242">
        <f t="shared" si="1"/>
        <v>0</v>
      </c>
      <c r="W23" s="242">
        <f t="shared" si="2"/>
        <v>0</v>
      </c>
      <c r="X23" s="242">
        <f t="shared" si="3"/>
        <v>0</v>
      </c>
      <c r="Y23" s="151"/>
      <c r="Z23" s="151"/>
      <c r="AA23" s="151"/>
      <c r="AB23" s="361"/>
      <c r="AC23" s="361">
        <f>0+0</f>
        <v>0</v>
      </c>
      <c r="AD23" s="361"/>
      <c r="AE23" s="361"/>
      <c r="AF23" s="361"/>
      <c r="AG23" s="361"/>
      <c r="AH23" s="361"/>
      <c r="AI23" s="361"/>
      <c r="AJ23" s="361"/>
      <c r="AK23" s="361"/>
      <c r="AL23" s="361"/>
      <c r="AM23" s="361"/>
      <c r="AN23" s="361"/>
      <c r="AO23" s="361"/>
      <c r="AP23" s="150">
        <f t="shared" si="4"/>
        <v>-1.1012433392540015E-2</v>
      </c>
      <c r="AQ23" s="150">
        <f t="shared" si="5"/>
        <v>-0.10268159540981001</v>
      </c>
      <c r="AR23" s="150">
        <f t="shared" si="6"/>
        <v>-0.1617288486589398</v>
      </c>
      <c r="AS23" s="150">
        <f t="shared" si="7"/>
        <v>4.8137515754096062E-2</v>
      </c>
      <c r="AT23" s="150">
        <f t="shared" si="8"/>
        <v>0.14631992936832816</v>
      </c>
      <c r="AU23" s="242">
        <f t="shared" si="9"/>
        <v>-0.24800000000000111</v>
      </c>
      <c r="AV23" s="242">
        <f t="shared" si="10"/>
        <v>-2.5770000000000017</v>
      </c>
      <c r="AW23" s="242">
        <f t="shared" si="11"/>
        <v>-4.8419999999999987</v>
      </c>
      <c r="AX23" s="242">
        <f t="shared" si="12"/>
        <v>1.375</v>
      </c>
      <c r="AY23" s="119">
        <v>22.271999999999998</v>
      </c>
      <c r="AZ23" s="119">
        <v>22.52</v>
      </c>
      <c r="BA23" s="119">
        <v>25.097000000000001</v>
      </c>
      <c r="BB23" s="362">
        <v>29.939</v>
      </c>
      <c r="BC23" s="362">
        <v>28.564</v>
      </c>
      <c r="BD23" s="362">
        <v>24.917999999999999</v>
      </c>
      <c r="BE23" s="362">
        <v>18.905000000000001</v>
      </c>
      <c r="BF23" s="362">
        <v>16.788</v>
      </c>
      <c r="BG23" s="362">
        <v>19.399000000000001</v>
      </c>
      <c r="BH23" s="362">
        <v>17.998000000000001</v>
      </c>
      <c r="BI23" s="362"/>
      <c r="BJ23" s="362"/>
      <c r="BK23" s="362"/>
      <c r="BL23" s="362"/>
      <c r="BM23" s="362"/>
      <c r="BN23" s="362"/>
      <c r="BO23" s="362"/>
      <c r="BP23" s="152">
        <f t="shared" si="13"/>
        <v>0.16306208184222812</v>
      </c>
      <c r="BQ23" s="152">
        <f t="shared" si="14"/>
        <v>-0.21774586173320348</v>
      </c>
      <c r="BR23" s="152">
        <f t="shared" si="15"/>
        <v>-0.25464936950013611</v>
      </c>
      <c r="BS23" s="152">
        <f t="shared" si="16"/>
        <v>-7.8307830783078073E-3</v>
      </c>
      <c r="BT23" s="152">
        <f t="shared" si="17"/>
        <v>0.35454767129968295</v>
      </c>
      <c r="BU23" s="242">
        <f t="shared" si="18"/>
        <v>1.048</v>
      </c>
      <c r="BV23" s="242">
        <f t="shared" si="19"/>
        <v>-1.7889999999999997</v>
      </c>
      <c r="BW23" s="242">
        <f t="shared" si="20"/>
        <v>-2.8070000000000004</v>
      </c>
      <c r="BX23" s="242">
        <f t="shared" si="21"/>
        <v>-8.6999999999999744E-2</v>
      </c>
      <c r="BY23" s="119">
        <v>7.4749999999999996</v>
      </c>
      <c r="BZ23" s="119">
        <v>6.4269999999999996</v>
      </c>
      <c r="CA23" s="119">
        <v>8.2159999999999993</v>
      </c>
      <c r="CB23" s="362">
        <v>11.023</v>
      </c>
      <c r="CC23" s="362">
        <v>11.11</v>
      </c>
      <c r="CD23" s="362">
        <v>8.202</v>
      </c>
      <c r="CE23" s="362">
        <v>1.304</v>
      </c>
      <c r="CF23" s="362">
        <v>1.8149999999999999</v>
      </c>
      <c r="CG23" s="362">
        <v>2.911</v>
      </c>
      <c r="CH23" s="362">
        <v>0.56100000000000005</v>
      </c>
      <c r="CI23" s="362"/>
      <c r="CJ23" s="362"/>
      <c r="CK23" s="362"/>
      <c r="CL23" s="362"/>
      <c r="CM23" s="362"/>
      <c r="CN23" s="362"/>
      <c r="CO23" s="362"/>
      <c r="CP23" s="152">
        <f t="shared" si="22"/>
        <v>0.16817508639131154</v>
      </c>
      <c r="CQ23" s="152">
        <f t="shared" si="23"/>
        <v>-0.26862438319894083</v>
      </c>
      <c r="CR23" s="152">
        <f t="shared" si="24"/>
        <v>-0.21981220657277004</v>
      </c>
      <c r="CS23" s="152">
        <f t="shared" si="25"/>
        <v>-5.137786081270408E-3</v>
      </c>
      <c r="CT23" s="152">
        <f t="shared" si="26"/>
        <v>0.36334691798267954</v>
      </c>
      <c r="CU23" s="242">
        <f t="shared" si="27"/>
        <v>1.0220000000000002</v>
      </c>
      <c r="CV23" s="242">
        <f t="shared" si="28"/>
        <v>-2.2319999999999993</v>
      </c>
      <c r="CW23" s="242">
        <f t="shared" si="29"/>
        <v>-2.3410000000000011</v>
      </c>
      <c r="CX23" s="242">
        <f t="shared" si="30"/>
        <v>-5.4999999999999716E-2</v>
      </c>
      <c r="CY23" s="119">
        <v>7.0990000000000002</v>
      </c>
      <c r="CZ23" s="119">
        <v>6.077</v>
      </c>
      <c r="DA23" s="119">
        <v>8.3089999999999993</v>
      </c>
      <c r="DB23" s="362">
        <v>10.65</v>
      </c>
      <c r="DC23" s="362">
        <v>10.705</v>
      </c>
      <c r="DD23" s="362">
        <v>7.8520000000000003</v>
      </c>
      <c r="DE23" s="362">
        <v>0.96199999999999997</v>
      </c>
      <c r="DF23" s="362">
        <v>1.4410000000000001</v>
      </c>
      <c r="DG23" s="362">
        <v>2.512</v>
      </c>
      <c r="DH23" s="362">
        <v>0.159</v>
      </c>
      <c r="DI23" s="362"/>
      <c r="DJ23" s="362"/>
      <c r="DK23" s="362"/>
      <c r="DL23" s="362"/>
      <c r="DM23" s="362"/>
      <c r="DN23" s="362"/>
      <c r="DO23" s="362"/>
      <c r="DP23" s="152">
        <f t="shared" si="31"/>
        <v>-0.20750366799413125</v>
      </c>
      <c r="DQ23" s="152">
        <f t="shared" si="32"/>
        <v>-0.10156299039608302</v>
      </c>
      <c r="DR23" s="152">
        <f t="shared" si="33"/>
        <v>-4.6789924011248832E-2</v>
      </c>
      <c r="DS23" s="152">
        <f t="shared" si="34"/>
        <v>0.63532289628180039</v>
      </c>
      <c r="DT23" s="152">
        <f t="shared" si="35"/>
        <v>-0.28601369288808154</v>
      </c>
      <c r="DU23" s="242">
        <f t="shared" si="36"/>
        <v>-2.9700000000000006</v>
      </c>
      <c r="DV23" s="242">
        <f t="shared" si="37"/>
        <v>-1.6179999999999986</v>
      </c>
      <c r="DW23" s="242">
        <f t="shared" si="38"/>
        <v>-0.7820000000000018</v>
      </c>
      <c r="DX23" s="242">
        <f t="shared" si="39"/>
        <v>6.4930000000000003</v>
      </c>
      <c r="DY23" s="119">
        <v>11.343</v>
      </c>
      <c r="DZ23" s="119">
        <v>14.313000000000001</v>
      </c>
      <c r="EA23" s="119">
        <v>15.930999999999999</v>
      </c>
      <c r="EB23" s="362">
        <v>16.713000000000001</v>
      </c>
      <c r="EC23" s="362">
        <v>10.220000000000001</v>
      </c>
      <c r="ED23" s="362">
        <v>14.314</v>
      </c>
      <c r="EE23" s="362">
        <v>9.3520000000000003</v>
      </c>
      <c r="EF23" s="362">
        <v>9.7530000000000001</v>
      </c>
      <c r="EG23" s="362">
        <v>10.936999999999999</v>
      </c>
      <c r="EH23" s="362">
        <v>9.7210000000000001</v>
      </c>
      <c r="EI23" s="362"/>
      <c r="EJ23" s="362"/>
      <c r="EK23" s="362"/>
      <c r="EL23" s="362"/>
      <c r="EM23" s="362"/>
      <c r="EN23" s="362"/>
      <c r="EO23" s="362"/>
      <c r="EP23" s="153">
        <f t="shared" si="40"/>
        <v>-5.9393549309876323E-2</v>
      </c>
      <c r="EQ23" s="153">
        <f t="shared" si="41"/>
        <v>-0.11578348298975588</v>
      </c>
      <c r="ER23" s="153">
        <f t="shared" si="42"/>
        <v>-0.12793647292378957</v>
      </c>
      <c r="ES23" s="153">
        <f t="shared" si="43"/>
        <v>5.033304373008976E-2</v>
      </c>
      <c r="ET23" s="153">
        <f t="shared" si="44"/>
        <v>-2.801282236405155E-3</v>
      </c>
      <c r="EU23" s="242">
        <f t="shared" si="45"/>
        <v>-1.6610000000000014</v>
      </c>
      <c r="EV23" s="242">
        <f t="shared" si="46"/>
        <v>-3.661999999999999</v>
      </c>
      <c r="EW23" s="242">
        <f t="shared" si="47"/>
        <v>-4.6400000000000006</v>
      </c>
      <c r="EX23" s="242">
        <f t="shared" si="48"/>
        <v>1.7379999999999995</v>
      </c>
      <c r="EY23" s="119">
        <v>26.305</v>
      </c>
      <c r="EZ23" s="119">
        <v>27.966000000000001</v>
      </c>
      <c r="FA23" s="119">
        <v>31.628</v>
      </c>
      <c r="FB23" s="362">
        <v>36.268000000000001</v>
      </c>
      <c r="FC23" s="362">
        <v>34.53</v>
      </c>
      <c r="FD23" s="362">
        <v>34.627000000000002</v>
      </c>
      <c r="FE23" s="362">
        <v>33.99</v>
      </c>
      <c r="FF23" s="362">
        <v>28.718</v>
      </c>
      <c r="FG23" s="362">
        <v>28.184000000000001</v>
      </c>
      <c r="FH23" s="362">
        <v>29.745000000000001</v>
      </c>
      <c r="FI23" s="362"/>
      <c r="FJ23" s="362"/>
      <c r="FK23" s="362"/>
      <c r="FL23" s="362"/>
      <c r="FM23" s="362"/>
      <c r="FN23" s="362"/>
      <c r="FO23" s="362"/>
      <c r="FP23" s="153">
        <f t="shared" si="49"/>
        <v>-0.05</v>
      </c>
      <c r="FQ23" s="153">
        <f t="shared" si="50"/>
        <v>-0.16666666666666666</v>
      </c>
      <c r="FR23" s="153">
        <f t="shared" si="51"/>
        <v>-7.6923076923076927E-2</v>
      </c>
      <c r="FS23" s="153">
        <f t="shared" si="52"/>
        <v>-0.16129032258064516</v>
      </c>
      <c r="FT23" s="153">
        <f t="shared" si="53"/>
        <v>6.8965517241379309E-2</v>
      </c>
      <c r="FU23" s="242">
        <f t="shared" si="54"/>
        <v>-1</v>
      </c>
      <c r="FV23" s="242">
        <f t="shared" si="55"/>
        <v>-4</v>
      </c>
      <c r="FW23" s="242">
        <f t="shared" si="56"/>
        <v>-2</v>
      </c>
      <c r="FX23" s="242">
        <f t="shared" si="57"/>
        <v>-5</v>
      </c>
      <c r="FY23" s="154">
        <v>19</v>
      </c>
      <c r="FZ23" s="154">
        <v>20</v>
      </c>
      <c r="GA23" s="154">
        <v>24</v>
      </c>
      <c r="GB23" s="359">
        <v>26</v>
      </c>
      <c r="GC23" s="359">
        <v>31</v>
      </c>
      <c r="GD23" s="359">
        <v>29</v>
      </c>
      <c r="GE23" s="359">
        <v>28</v>
      </c>
      <c r="GF23" s="359">
        <v>26</v>
      </c>
      <c r="GG23" s="359">
        <v>26</v>
      </c>
      <c r="GH23" s="359">
        <v>25</v>
      </c>
      <c r="GI23" s="359"/>
      <c r="GJ23" s="359"/>
      <c r="GK23" s="359"/>
      <c r="GL23" s="359"/>
      <c r="GM23" s="359"/>
      <c r="GN23" s="359"/>
      <c r="GO23" s="359"/>
      <c r="GP23" s="135"/>
      <c r="GQ23" s="5" t="s">
        <v>389</v>
      </c>
      <c r="GR23" s="135">
        <v>8660</v>
      </c>
      <c r="GS23" s="135" t="s">
        <v>110</v>
      </c>
      <c r="GT23" s="199" t="s">
        <v>94</v>
      </c>
      <c r="GU23" s="183"/>
      <c r="GV23" s="184"/>
      <c r="GW23" s="158">
        <f t="shared" si="58"/>
        <v>0.37707699223646818</v>
      </c>
      <c r="GX23" s="158">
        <f t="shared" si="59"/>
        <v>-0.21058637631087909</v>
      </c>
      <c r="GY23" s="158">
        <f t="shared" si="60"/>
        <v>-0.35630444062076994</v>
      </c>
      <c r="GZ23" s="158">
        <f t="shared" si="61"/>
        <v>-9.3753033220134757E-2</v>
      </c>
      <c r="HA23" s="158">
        <f t="shared" si="62"/>
        <v>0.31511242198492295</v>
      </c>
      <c r="HB23" s="263">
        <f t="shared" si="63"/>
        <v>0.15153398239789823</v>
      </c>
      <c r="HC23" s="263">
        <f t="shared" si="64"/>
        <v>-0.10720268354166734</v>
      </c>
      <c r="HD23" s="263">
        <f t="shared" si="65"/>
        <v>-0.28178385568716446</v>
      </c>
      <c r="HE23" s="263">
        <f t="shared" si="66"/>
        <v>-8.1815131704699007E-2</v>
      </c>
      <c r="HF23" s="153">
        <f t="shared" si="67"/>
        <v>0.5533988150919863</v>
      </c>
      <c r="HG23" s="153">
        <f t="shared" si="68"/>
        <v>0.40186483269408807</v>
      </c>
      <c r="HH23" s="153">
        <f t="shared" si="69"/>
        <v>0.50906751623575541</v>
      </c>
      <c r="HI23" s="342">
        <f t="shared" si="70"/>
        <v>0.79085137192291988</v>
      </c>
      <c r="HJ23" s="153">
        <f t="shared" si="71"/>
        <v>0.87266650362761888</v>
      </c>
      <c r="HK23" s="153">
        <f t="shared" si="72"/>
        <v>0.66356798783064308</v>
      </c>
      <c r="HL23" s="153">
        <f t="shared" si="73"/>
        <v>0.10070662130332374</v>
      </c>
      <c r="HM23" s="153">
        <f t="shared" si="74"/>
        <v>0.13929434509424846</v>
      </c>
      <c r="HN23" s="153">
        <f t="shared" si="75"/>
        <v>0.24319876077064573</v>
      </c>
      <c r="HO23" s="153">
        <f t="shared" si="76"/>
        <v>1.6356341940129616E-2</v>
      </c>
      <c r="HP23" s="153" t="str">
        <f t="shared" si="77"/>
        <v>Negativ EK</v>
      </c>
      <c r="HQ23" s="153" t="str">
        <f t="shared" si="78"/>
        <v>Negativ EK</v>
      </c>
      <c r="HR23" s="153" t="str">
        <f t="shared" si="79"/>
        <v>Negativ EK</v>
      </c>
      <c r="HS23" s="185" t="str">
        <f t="shared" si="80"/>
        <v>Negativ EK</v>
      </c>
      <c r="HT23" s="185" t="str">
        <f t="shared" si="81"/>
        <v>Negativ EK</v>
      </c>
      <c r="HU23" s="185" t="str">
        <f t="shared" si="82"/>
        <v>Negativ EK</v>
      </c>
      <c r="HV23" s="150">
        <f t="shared" si="83"/>
        <v>0.27713736075078288</v>
      </c>
      <c r="HW23" s="150">
        <f t="shared" si="84"/>
        <v>-0.10877056462458615</v>
      </c>
      <c r="HX23" s="150">
        <f t="shared" si="85"/>
        <v>-0.2227917117631471</v>
      </c>
      <c r="HY23" s="150">
        <f t="shared" si="86"/>
        <v>-3.0827897191255671E-2</v>
      </c>
      <c r="HZ23" s="150">
        <f t="shared" si="87"/>
        <v>0.34397092935740897</v>
      </c>
      <c r="IA23" s="263">
        <f t="shared" si="88"/>
        <v>5.9776548563455434E-2</v>
      </c>
      <c r="IB23" s="263">
        <f t="shared" si="89"/>
        <v>-2.632434779532225E-2</v>
      </c>
      <c r="IC23" s="263">
        <f t="shared" si="90"/>
        <v>-6.937577442202239E-2</v>
      </c>
      <c r="ID23" s="263">
        <f t="shared" si="91"/>
        <v>-9.9049391325491398E-3</v>
      </c>
      <c r="IE23" s="153">
        <f t="shared" si="92"/>
        <v>0.27546940354885663</v>
      </c>
      <c r="IF23" s="153">
        <f t="shared" si="93"/>
        <v>0.21569285498540119</v>
      </c>
      <c r="IG23" s="153">
        <f t="shared" si="94"/>
        <v>0.24201720278072344</v>
      </c>
      <c r="IH23" s="342">
        <f t="shared" si="95"/>
        <v>0.31139297720274584</v>
      </c>
      <c r="II23" s="153">
        <f t="shared" si="96"/>
        <v>0.32129791633529498</v>
      </c>
      <c r="IJ23" s="153">
        <f t="shared" si="97"/>
        <v>0.23906612064065755</v>
      </c>
      <c r="IK23" s="153">
        <f t="shared" si="98"/>
        <v>4.1589589844995854E-2</v>
      </c>
      <c r="IL23" s="185">
        <f t="shared" si="99"/>
        <v>6.3793891251625601E-2</v>
      </c>
      <c r="IM23" s="185">
        <f t="shared" si="100"/>
        <v>0.10050233907024116</v>
      </c>
      <c r="IN23" s="185">
        <f t="shared" si="101"/>
        <v>1.8860312657589511E-2</v>
      </c>
      <c r="IO23" s="185" t="str">
        <f t="shared" si="102"/>
        <v>i.a.</v>
      </c>
      <c r="IP23" s="185" t="str">
        <f t="shared" si="103"/>
        <v>i.a.</v>
      </c>
      <c r="IQ23" s="185" t="str">
        <f t="shared" si="104"/>
        <v>i.a.</v>
      </c>
      <c r="IR23" s="185" t="str">
        <f t="shared" si="105"/>
        <v>i.a.</v>
      </c>
      <c r="IS23" s="185" t="str">
        <f t="shared" si="106"/>
        <v>i.a.</v>
      </c>
      <c r="IT23" s="185" t="str">
        <f t="shared" si="107"/>
        <v>i.a.</v>
      </c>
      <c r="IU23" s="150">
        <f t="shared" si="108"/>
        <v>-0.157462367577414</v>
      </c>
      <c r="IV23" s="150">
        <f t="shared" si="109"/>
        <v>1.6082590994517879E-2</v>
      </c>
      <c r="IW23" s="150">
        <f t="shared" si="110"/>
        <v>9.3051189957001026E-2</v>
      </c>
      <c r="IX23" s="150">
        <f t="shared" si="111"/>
        <v>0.55695653492363972</v>
      </c>
      <c r="IY23" s="150">
        <f t="shared" si="112"/>
        <v>-0.28400799720925574</v>
      </c>
      <c r="IZ23" s="263">
        <f t="shared" si="113"/>
        <v>-8.0589246482712096E-2</v>
      </c>
      <c r="JA23" s="263">
        <f t="shared" si="114"/>
        <v>8.1007890835229635E-3</v>
      </c>
      <c r="JB23" s="263">
        <f t="shared" si="115"/>
        <v>4.287979865863456E-2</v>
      </c>
      <c r="JC23" s="263">
        <f t="shared" si="116"/>
        <v>0.16484494025252239</v>
      </c>
      <c r="JD23" s="153">
        <f t="shared" si="117"/>
        <v>0.43121079642653487</v>
      </c>
      <c r="JE23" s="153">
        <f t="shared" si="118"/>
        <v>0.51180004290924697</v>
      </c>
      <c r="JF23" s="153">
        <f t="shared" si="119"/>
        <v>0.503699253825724</v>
      </c>
      <c r="JG23" s="342">
        <f t="shared" si="120"/>
        <v>0.46081945516708944</v>
      </c>
      <c r="JH23" s="153">
        <f t="shared" si="121"/>
        <v>0.29597451491456706</v>
      </c>
      <c r="JI23" s="153">
        <f t="shared" si="122"/>
        <v>0.41337684465879226</v>
      </c>
      <c r="JJ23" s="153">
        <f t="shared" si="123"/>
        <v>0.27513974698440719</v>
      </c>
      <c r="JK23" s="185">
        <f t="shared" si="124"/>
        <v>0.33961278640573855</v>
      </c>
      <c r="JL23" s="186">
        <f t="shared" si="125"/>
        <v>0.38805705364745952</v>
      </c>
      <c r="JM23" s="186">
        <f t="shared" si="126"/>
        <v>0.32681122877794588</v>
      </c>
      <c r="JN23" s="186" t="str">
        <f t="shared" si="127"/>
        <v>i.a.</v>
      </c>
      <c r="JO23" s="186" t="str">
        <f t="shared" si="128"/>
        <v>i.a.</v>
      </c>
      <c r="JP23" s="186" t="str">
        <f t="shared" si="129"/>
        <v>i.a.</v>
      </c>
      <c r="JQ23" s="185" t="str">
        <f t="shared" si="130"/>
        <v>i.a.</v>
      </c>
      <c r="JR23" s="185" t="str">
        <f t="shared" si="131"/>
        <v>i.a.</v>
      </c>
      <c r="JS23" s="185" t="str">
        <f t="shared" si="132"/>
        <v>i.a.</v>
      </c>
      <c r="JT23" s="185" t="str">
        <f t="shared" si="133"/>
        <v>i.a.</v>
      </c>
      <c r="JU23" s="150" t="e">
        <f t="shared" si="134"/>
        <v>#VALUE!</v>
      </c>
      <c r="JV23" s="150" t="e">
        <f t="shared" si="135"/>
        <v>#VALUE!</v>
      </c>
      <c r="JW23" s="150" t="e">
        <f t="shared" si="136"/>
        <v>#VALUE!</v>
      </c>
      <c r="JX23" s="150" t="e">
        <f t="shared" si="137"/>
        <v>#VALUE!</v>
      </c>
      <c r="JY23" s="150" t="e">
        <f t="shared" si="138"/>
        <v>#VALUE!</v>
      </c>
      <c r="JZ23" s="263" t="e">
        <f t="shared" si="139"/>
        <v>#VALUE!</v>
      </c>
      <c r="KA23" s="263" t="e">
        <f t="shared" si="140"/>
        <v>#VALUE!</v>
      </c>
      <c r="KB23" s="263" t="e">
        <f t="shared" si="141"/>
        <v>#VALUE!</v>
      </c>
      <c r="KC23" s="263" t="e">
        <f t="shared" si="142"/>
        <v>#VALUE!</v>
      </c>
      <c r="KD23" s="153" t="str">
        <f t="shared" si="143"/>
        <v>i.a.</v>
      </c>
      <c r="KE23" s="153" t="str">
        <f t="shared" si="144"/>
        <v>i.a.</v>
      </c>
      <c r="KF23" s="153" t="str">
        <f t="shared" si="145"/>
        <v>i.a.</v>
      </c>
      <c r="KG23" s="342" t="str">
        <f t="shared" si="146"/>
        <v>i.a.</v>
      </c>
      <c r="KH23" s="153" t="str">
        <f t="shared" si="147"/>
        <v>i.a.</v>
      </c>
      <c r="KI23" s="153" t="str">
        <f t="shared" si="148"/>
        <v>i.a.</v>
      </c>
      <c r="KJ23" s="153" t="str">
        <f t="shared" si="149"/>
        <v>i.a.</v>
      </c>
      <c r="KK23" s="185" t="str">
        <f t="shared" si="150"/>
        <v>i.a.</v>
      </c>
      <c r="KL23" s="186" t="str">
        <f t="shared" si="151"/>
        <v>i.a.</v>
      </c>
      <c r="KM23" s="186" t="str">
        <f t="shared" si="152"/>
        <v>i.a.</v>
      </c>
      <c r="KN23" s="186" t="str">
        <f t="shared" si="153"/>
        <v>i.a.</v>
      </c>
      <c r="KO23" s="186" t="str">
        <f t="shared" si="154"/>
        <v>i.a.</v>
      </c>
      <c r="KP23" s="186" t="str">
        <f t="shared" si="155"/>
        <v>i.a.</v>
      </c>
      <c r="KQ23" s="185" t="str">
        <f t="shared" si="156"/>
        <v>i.a.</v>
      </c>
      <c r="KR23" s="185" t="str">
        <f t="shared" si="157"/>
        <v>i.a.</v>
      </c>
      <c r="KS23" s="185" t="str">
        <f t="shared" si="158"/>
        <v>i.a.</v>
      </c>
      <c r="KT23" s="185" t="str">
        <f t="shared" si="159"/>
        <v>i.a.</v>
      </c>
      <c r="KU23" s="150" t="e">
        <f t="shared" si="160"/>
        <v>#DIV/0!</v>
      </c>
      <c r="KV23" s="150" t="e">
        <f t="shared" si="161"/>
        <v>#DIV/0!</v>
      </c>
      <c r="KW23" s="150" t="e">
        <f t="shared" si="162"/>
        <v>#DIV/0!</v>
      </c>
      <c r="KX23" s="150" t="e">
        <f t="shared" si="163"/>
        <v>#DIV/0!</v>
      </c>
      <c r="KY23" s="150" t="e">
        <f t="shared" si="164"/>
        <v>#DIV/0!</v>
      </c>
      <c r="KZ23" s="243">
        <f t="shared" si="165"/>
        <v>0</v>
      </c>
      <c r="LA23" s="243">
        <f t="shared" si="166"/>
        <v>0</v>
      </c>
      <c r="LB23" s="243">
        <f t="shared" si="167"/>
        <v>0</v>
      </c>
      <c r="LC23" s="272">
        <f t="shared" si="168"/>
        <v>0</v>
      </c>
      <c r="LD23" s="254">
        <f>IFERROR(Tabel1[[#This Row],[2024 - Omsætning]]/Tabel1[[#This Row],[2024 - Ansatte]],"i.a.")</f>
        <v>0</v>
      </c>
      <c r="LE23" s="254">
        <f>IFERROR(Tabel1[[#This Row],[2023 - Omsætning]]/Tabel1[[#This Row],[2023 - Ansatte]],"i.a.")</f>
        <v>0</v>
      </c>
      <c r="LF23" s="254">
        <f>IFERROR(Tabel1[[#This Row],[2022 - Omsætning]]/Tabel1[[#This Row],[2022 - Ansatte]],"i.a.")</f>
        <v>0</v>
      </c>
      <c r="LG23" s="348">
        <f>IFERROR(Tabel1[[#This Row],[2021 - Omsætning]]/Tabel1[[#This Row],[2021 - Ansatte]],"i.a.")</f>
        <v>0</v>
      </c>
      <c r="LH23" s="254">
        <f>IFERROR(AC23/Tabel1[[#This Row],[2020 - Ansatte]],"i.a.")</f>
        <v>0</v>
      </c>
      <c r="LI23" s="254">
        <f>IFERROR(Tabel1[[#This Row],[2019 - Omsætning]]/Tabel1[[#This Row],[2019 - Ansatte]],"i.a.")</f>
        <v>0</v>
      </c>
      <c r="LJ23" s="254">
        <f>IFERROR(Tabel1[[#This Row],[2018 - Omsætning]]/Tabel1[[#This Row],[2018 - Ansatte]],"i.a.")</f>
        <v>0</v>
      </c>
      <c r="LK23" s="257">
        <f>IFERROR(Tabel1[[#This Row],[2017 - Omsætning]]/Tabel1[[#This Row],[2017 - Ansatte]],"i.a.")</f>
        <v>0</v>
      </c>
      <c r="LL23" s="258">
        <f>IFERROR(Tabel1[[#This Row],[2016 - Omsætning]]/Tabel1[[#This Row],[2016 - Ansatte]],"i.a.")</f>
        <v>0</v>
      </c>
      <c r="LM23" s="258">
        <f>IFERROR(Tabel1[[#This Row],[2015 - Omsætning]]/Tabel1[[#This Row],[2015 - Ansatte]],"i.a.")</f>
        <v>0</v>
      </c>
      <c r="LN23" s="258" t="str">
        <f>IFERROR(Tabel1[[#This Row],[2014 - Omsætning]]/Tabel1[[#This Row],[2014 - Ansatte]],"i.a.")</f>
        <v>i.a.</v>
      </c>
      <c r="LO23" s="258" t="str">
        <f>IFERROR(Tabel1[[#This Row],[2013 - Omsætning]]/Tabel1[[#This Row],[2013 - Ansatte]],"i.a.")</f>
        <v>i.a.</v>
      </c>
      <c r="LP23" s="258" t="str">
        <f>IFERROR(Tabel1[[#This Row],[2012 - Omsætning]]/Tabel1[[#This Row],[2012 - Ansatte]],"i.a.")</f>
        <v>i.a.</v>
      </c>
      <c r="LQ23" s="258" t="str">
        <f>IFERROR(Tabel1[[#This Row],[2011 - Omsætning]]/Tabel1[[#This Row],[2011 - Ansatte]],"i.a.")</f>
        <v>i.a.</v>
      </c>
      <c r="LR23" s="258" t="str">
        <f>IFERROR(Tabel1[[#This Row],[2010 - Omsætning]]/Tabel1[[#This Row],[2010 - Ansatte]],"i.a.")</f>
        <v>i.a.</v>
      </c>
      <c r="LS23" s="258" t="str">
        <f>IFERROR(Tabel1[[#This Row],[2009 - Omsætning]]/Tabel1[[#This Row],[2009 - Ansatte]],"i.a.")</f>
        <v>i.a.</v>
      </c>
      <c r="LT23" s="258" t="str">
        <f>IFERROR(Tabel1[[#This Row],[2008 - Omsætning]]/Tabel1[[#This Row],[2008 - Ansatte]],"i.a.")</f>
        <v>i.a.</v>
      </c>
      <c r="LU23" s="158">
        <f t="shared" si="169"/>
        <v>0.22965798567506471</v>
      </c>
      <c r="LV23" s="158">
        <f t="shared" si="170"/>
        <v>-0.12234925983872894</v>
      </c>
      <c r="LW23" s="158">
        <f t="shared" si="171"/>
        <v>-0.15479655712050089</v>
      </c>
      <c r="LX23" s="158">
        <f t="shared" si="172"/>
        <v>0.18618187044156209</v>
      </c>
      <c r="LY23" s="158">
        <f t="shared" si="173"/>
        <v>0.27538905230637772</v>
      </c>
      <c r="LZ23" s="243">
        <f t="shared" si="174"/>
        <v>6.9781578947368417E-2</v>
      </c>
      <c r="MA23" s="243">
        <f t="shared" si="175"/>
        <v>-4.2358333333333276E-2</v>
      </c>
      <c r="MB23" s="243">
        <f t="shared" si="176"/>
        <v>-6.3407051282051319E-2</v>
      </c>
      <c r="MC23" s="272">
        <f t="shared" si="177"/>
        <v>6.42928039702233E-2</v>
      </c>
      <c r="MD23" s="244">
        <f t="shared" si="178"/>
        <v>0.37363157894736843</v>
      </c>
      <c r="ME23" s="244">
        <f t="shared" si="179"/>
        <v>0.30385000000000001</v>
      </c>
      <c r="MF23" s="244">
        <f t="shared" si="180"/>
        <v>0.34620833333333328</v>
      </c>
      <c r="MG23" s="388">
        <f t="shared" si="181"/>
        <v>0.4096153846153846</v>
      </c>
      <c r="MH23" s="246">
        <f t="shared" si="182"/>
        <v>0.3453225806451613</v>
      </c>
      <c r="MI23" s="245">
        <f t="shared" si="183"/>
        <v>0.27075862068965517</v>
      </c>
      <c r="MJ23" s="245">
        <f t="shared" si="184"/>
        <v>3.4357142857142857E-2</v>
      </c>
      <c r="MK23" s="247">
        <f t="shared" si="185"/>
        <v>5.5423076923076922E-2</v>
      </c>
      <c r="ML23" s="248">
        <f t="shared" si="186"/>
        <v>9.6615384615384617E-2</v>
      </c>
      <c r="MM23" s="248">
        <f t="shared" si="187"/>
        <v>6.3600000000000002E-3</v>
      </c>
      <c r="MN23" s="248" t="str">
        <f t="shared" si="188"/>
        <v>i.a.</v>
      </c>
      <c r="MO23" s="248" t="str">
        <f t="shared" si="189"/>
        <v>i.a.</v>
      </c>
      <c r="MP23" s="248" t="str">
        <f t="shared" si="190"/>
        <v>i.a.</v>
      </c>
      <c r="MQ23" s="248" t="str">
        <f t="shared" si="191"/>
        <v>i.a.</v>
      </c>
      <c r="MR23" s="248" t="str">
        <f t="shared" si="192"/>
        <v>i.a.</v>
      </c>
      <c r="MS23" s="248" t="str">
        <f t="shared" si="193"/>
        <v>i.a.</v>
      </c>
      <c r="MT23" s="248" t="str">
        <f t="shared" si="194"/>
        <v>i.a.</v>
      </c>
    </row>
    <row r="24" spans="1:358" ht="18" customHeight="1" x14ac:dyDescent="0.25">
      <c r="A24" s="3" t="s">
        <v>111</v>
      </c>
      <c r="B24" t="s">
        <v>112</v>
      </c>
      <c r="C24" s="117" t="s">
        <v>588</v>
      </c>
      <c r="D24" s="5" t="s">
        <v>370</v>
      </c>
      <c r="E24" s="5"/>
      <c r="F24" s="202" t="s">
        <v>112</v>
      </c>
      <c r="G24" s="148"/>
      <c r="H24" s="148"/>
      <c r="I24" s="148"/>
      <c r="J24" s="148"/>
      <c r="K24" s="148"/>
      <c r="L24" s="148"/>
      <c r="M24" s="148"/>
      <c r="N24" s="148"/>
      <c r="O24" s="357" t="s">
        <v>74</v>
      </c>
      <c r="P24" s="150" t="e">
        <f>Y24/Tabel1[[#This Row],[2023 - Omsætning]]-1</f>
        <v>#DIV/0!</v>
      </c>
      <c r="Q24" s="150" t="e">
        <f>Z24/Tabel1[[#This Row],[2022 - Omsætning]]-1</f>
        <v>#DIV/0!</v>
      </c>
      <c r="R24" s="150" t="e">
        <f>AA24/Tabel1[[#This Row],[2021 - Omsætning]]-1</f>
        <v>#DIV/0!</v>
      </c>
      <c r="S24" s="150" t="e">
        <f>AB24/Tabel1[[#This Row],[2020 - Omsætning]]-1</f>
        <v>#DIV/0!</v>
      </c>
      <c r="T24" s="150" t="e">
        <f>AC24/Tabel1[[#This Row],[2019 - Omsætning]]-1</f>
        <v>#DIV/0!</v>
      </c>
      <c r="U24" s="242">
        <f t="shared" si="0"/>
        <v>0</v>
      </c>
      <c r="V24" s="242">
        <f t="shared" si="1"/>
        <v>0</v>
      </c>
      <c r="W24" s="242">
        <f t="shared" si="2"/>
        <v>0</v>
      </c>
      <c r="X24" s="242">
        <f t="shared" si="3"/>
        <v>0</v>
      </c>
      <c r="Y24" s="151"/>
      <c r="Z24" s="151"/>
      <c r="AA24" s="151"/>
      <c r="AB24" s="151"/>
      <c r="AC24" s="361"/>
      <c r="AD24" s="151"/>
      <c r="AE24" s="151"/>
      <c r="AF24" s="151"/>
      <c r="AG24" s="361">
        <v>4537.7240000000002</v>
      </c>
      <c r="AH24" s="361">
        <v>4844.8069999999998</v>
      </c>
      <c r="AI24" s="361">
        <v>4713.28</v>
      </c>
      <c r="AJ24" s="361"/>
      <c r="AK24" s="361"/>
      <c r="AL24" s="361"/>
      <c r="AM24" s="361"/>
      <c r="AN24" s="361"/>
      <c r="AO24" s="361"/>
      <c r="AP24" s="150" t="e">
        <f t="shared" si="4"/>
        <v>#DIV/0!</v>
      </c>
      <c r="AQ24" s="150" t="e">
        <f t="shared" si="5"/>
        <v>#DIV/0!</v>
      </c>
      <c r="AR24" s="150" t="e">
        <f t="shared" si="6"/>
        <v>#DIV/0!</v>
      </c>
      <c r="AS24" s="150" t="e">
        <f t="shared" si="7"/>
        <v>#DIV/0!</v>
      </c>
      <c r="AT24" s="150" t="e">
        <f t="shared" si="8"/>
        <v>#DIV/0!</v>
      </c>
      <c r="AU24" s="242">
        <f t="shared" si="9"/>
        <v>0</v>
      </c>
      <c r="AV24" s="242">
        <f t="shared" si="10"/>
        <v>0</v>
      </c>
      <c r="AW24" s="242">
        <f t="shared" si="11"/>
        <v>0</v>
      </c>
      <c r="AX24" s="242">
        <f t="shared" si="12"/>
        <v>0</v>
      </c>
      <c r="AY24" s="119"/>
      <c r="AZ24" s="119"/>
      <c r="BA24" s="119"/>
      <c r="BB24" s="119"/>
      <c r="BC24" s="119"/>
      <c r="BD24" s="119"/>
      <c r="BE24" s="119"/>
      <c r="BF24" s="119"/>
      <c r="BG24" s="362">
        <v>997.35199999999998</v>
      </c>
      <c r="BH24" s="362">
        <v>1145.808</v>
      </c>
      <c r="BI24" s="362">
        <v>1186.384</v>
      </c>
      <c r="BJ24" s="362"/>
      <c r="BK24" s="362"/>
      <c r="BL24" s="362"/>
      <c r="BM24" s="362"/>
      <c r="BN24" s="362"/>
      <c r="BO24" s="362"/>
      <c r="BP24" s="152" t="e">
        <f t="shared" si="13"/>
        <v>#DIV/0!</v>
      </c>
      <c r="BQ24" s="152" t="e">
        <f t="shared" si="14"/>
        <v>#DIV/0!</v>
      </c>
      <c r="BR24" s="152" t="e">
        <f t="shared" si="15"/>
        <v>#DIV/0!</v>
      </c>
      <c r="BS24" s="152" t="e">
        <f t="shared" si="16"/>
        <v>#DIV/0!</v>
      </c>
      <c r="BT24" s="152" t="e">
        <f t="shared" si="17"/>
        <v>#DIV/0!</v>
      </c>
      <c r="BU24" s="242">
        <f t="shared" si="18"/>
        <v>0</v>
      </c>
      <c r="BV24" s="242">
        <f t="shared" si="19"/>
        <v>0</v>
      </c>
      <c r="BW24" s="242">
        <f t="shared" si="20"/>
        <v>0</v>
      </c>
      <c r="BX24" s="242">
        <f t="shared" si="21"/>
        <v>0</v>
      </c>
      <c r="BY24" s="119"/>
      <c r="BZ24" s="119"/>
      <c r="CA24" s="119"/>
      <c r="CB24" s="119"/>
      <c r="CC24" s="119"/>
      <c r="CD24" s="119"/>
      <c r="CE24" s="119"/>
      <c r="CF24" s="119"/>
      <c r="CG24" s="362">
        <v>127.17700000000001</v>
      </c>
      <c r="CH24" s="362">
        <v>300.23</v>
      </c>
      <c r="CI24" s="362">
        <v>296.43799999999999</v>
      </c>
      <c r="CJ24" s="362"/>
      <c r="CK24" s="362"/>
      <c r="CL24" s="362"/>
      <c r="CM24" s="362"/>
      <c r="CN24" s="362"/>
      <c r="CO24" s="362"/>
      <c r="CP24" s="152" t="e">
        <f t="shared" si="22"/>
        <v>#DIV/0!</v>
      </c>
      <c r="CQ24" s="152" t="e">
        <f t="shared" si="23"/>
        <v>#DIV/0!</v>
      </c>
      <c r="CR24" s="152" t="e">
        <f t="shared" si="24"/>
        <v>#DIV/0!</v>
      </c>
      <c r="CS24" s="152" t="e">
        <f t="shared" si="25"/>
        <v>#DIV/0!</v>
      </c>
      <c r="CT24" s="152" t="e">
        <f t="shared" si="26"/>
        <v>#DIV/0!</v>
      </c>
      <c r="CU24" s="242">
        <f t="shared" si="27"/>
        <v>0</v>
      </c>
      <c r="CV24" s="242">
        <f t="shared" si="28"/>
        <v>0</v>
      </c>
      <c r="CW24" s="242">
        <f t="shared" si="29"/>
        <v>0</v>
      </c>
      <c r="CX24" s="242">
        <f t="shared" si="30"/>
        <v>0</v>
      </c>
      <c r="CY24" s="119"/>
      <c r="CZ24" s="119"/>
      <c r="DA24" s="119"/>
      <c r="DB24" s="119"/>
      <c r="DC24" s="119"/>
      <c r="DD24" s="119"/>
      <c r="DE24" s="119"/>
      <c r="DF24" s="119"/>
      <c r="DG24" s="362">
        <v>416.23500000000001</v>
      </c>
      <c r="DH24" s="362">
        <v>460.88099999999997</v>
      </c>
      <c r="DI24" s="362">
        <v>481.32499999999999</v>
      </c>
      <c r="DJ24" s="362"/>
      <c r="DK24" s="362"/>
      <c r="DL24" s="362"/>
      <c r="DM24" s="362"/>
      <c r="DN24" s="362"/>
      <c r="DO24" s="362"/>
      <c r="DP24" s="152" t="e">
        <f t="shared" si="31"/>
        <v>#DIV/0!</v>
      </c>
      <c r="DQ24" s="152" t="e">
        <f t="shared" si="32"/>
        <v>#DIV/0!</v>
      </c>
      <c r="DR24" s="152" t="e">
        <f t="shared" si="33"/>
        <v>#DIV/0!</v>
      </c>
      <c r="DS24" s="152" t="e">
        <f t="shared" si="34"/>
        <v>#DIV/0!</v>
      </c>
      <c r="DT24" s="152" t="e">
        <f t="shared" si="35"/>
        <v>#DIV/0!</v>
      </c>
      <c r="DU24" s="242">
        <f t="shared" si="36"/>
        <v>0</v>
      </c>
      <c r="DV24" s="242">
        <f t="shared" si="37"/>
        <v>0</v>
      </c>
      <c r="DW24" s="242">
        <f t="shared" si="38"/>
        <v>0</v>
      </c>
      <c r="DX24" s="242">
        <f t="shared" si="39"/>
        <v>0</v>
      </c>
      <c r="DY24" s="119"/>
      <c r="DZ24" s="119"/>
      <c r="EA24" s="119"/>
      <c r="EB24" s="119"/>
      <c r="EC24" s="119"/>
      <c r="ED24" s="119"/>
      <c r="EE24" s="119"/>
      <c r="EF24" s="119"/>
      <c r="EG24" s="362">
        <v>848.60500000000002</v>
      </c>
      <c r="EH24" s="362">
        <v>989.95500000000004</v>
      </c>
      <c r="EI24" s="362">
        <v>1024.55</v>
      </c>
      <c r="EJ24" s="362"/>
      <c r="EK24" s="362"/>
      <c r="EL24" s="362"/>
      <c r="EM24" s="362"/>
      <c r="EN24" s="362"/>
      <c r="EO24" s="362"/>
      <c r="EP24" s="153" t="e">
        <f t="shared" si="40"/>
        <v>#DIV/0!</v>
      </c>
      <c r="EQ24" s="153" t="e">
        <f t="shared" si="41"/>
        <v>#DIV/0!</v>
      </c>
      <c r="ER24" s="153" t="e">
        <f t="shared" si="42"/>
        <v>#DIV/0!</v>
      </c>
      <c r="ES24" s="153" t="e">
        <f t="shared" si="43"/>
        <v>#DIV/0!</v>
      </c>
      <c r="ET24" s="153" t="e">
        <f t="shared" si="44"/>
        <v>#DIV/0!</v>
      </c>
      <c r="EU24" s="242">
        <f t="shared" si="45"/>
        <v>0</v>
      </c>
      <c r="EV24" s="242">
        <f t="shared" si="46"/>
        <v>0</v>
      </c>
      <c r="EW24" s="242">
        <f t="shared" si="47"/>
        <v>0</v>
      </c>
      <c r="EX24" s="242">
        <f t="shared" si="48"/>
        <v>0</v>
      </c>
      <c r="EY24" s="119"/>
      <c r="EZ24" s="119"/>
      <c r="FA24" s="119"/>
      <c r="FB24" s="119"/>
      <c r="FC24" s="119"/>
      <c r="FD24" s="119"/>
      <c r="FE24" s="119"/>
      <c r="FF24" s="119"/>
      <c r="FG24" s="362">
        <v>3793.3359999999998</v>
      </c>
      <c r="FH24" s="362">
        <v>3556.3850000000002</v>
      </c>
      <c r="FI24" s="362">
        <v>3411.3270000000002</v>
      </c>
      <c r="FJ24" s="362"/>
      <c r="FK24" s="362"/>
      <c r="FL24" s="362"/>
      <c r="FM24" s="362"/>
      <c r="FN24" s="362"/>
      <c r="FO24" s="362"/>
      <c r="FP24" s="153" t="e">
        <f t="shared" si="49"/>
        <v>#DIV/0!</v>
      </c>
      <c r="FQ24" s="153" t="e">
        <f t="shared" si="50"/>
        <v>#DIV/0!</v>
      </c>
      <c r="FR24" s="153" t="e">
        <f t="shared" si="51"/>
        <v>#DIV/0!</v>
      </c>
      <c r="FS24" s="153" t="e">
        <f t="shared" si="52"/>
        <v>#DIV/0!</v>
      </c>
      <c r="FT24" s="153" t="e">
        <f t="shared" si="53"/>
        <v>#DIV/0!</v>
      </c>
      <c r="FU24" s="242">
        <f t="shared" si="54"/>
        <v>0</v>
      </c>
      <c r="FV24" s="242">
        <f t="shared" si="55"/>
        <v>0</v>
      </c>
      <c r="FW24" s="242">
        <f t="shared" si="56"/>
        <v>0</v>
      </c>
      <c r="FX24" s="242">
        <f t="shared" si="57"/>
        <v>0</v>
      </c>
      <c r="FY24" s="154"/>
      <c r="FZ24" s="154"/>
      <c r="GA24" s="154"/>
      <c r="GB24" s="154"/>
      <c r="GC24" s="154"/>
      <c r="GD24" s="154"/>
      <c r="GE24" s="154"/>
      <c r="GF24" s="154"/>
      <c r="GG24" s="359">
        <v>1806</v>
      </c>
      <c r="GH24" s="359">
        <v>1867</v>
      </c>
      <c r="GI24" s="359">
        <v>1832</v>
      </c>
      <c r="GJ24" s="359"/>
      <c r="GK24" s="359"/>
      <c r="GL24" s="359"/>
      <c r="GM24" s="359"/>
      <c r="GN24" s="359"/>
      <c r="GO24" s="359"/>
      <c r="GP24" s="5"/>
      <c r="GQ24" s="5" t="s">
        <v>389</v>
      </c>
      <c r="GR24" s="5"/>
      <c r="GS24" s="5"/>
      <c r="GT24" s="7"/>
      <c r="GU24" s="172" t="s">
        <v>73</v>
      </c>
      <c r="GW24" s="158" t="e">
        <f t="shared" si="58"/>
        <v>#VALUE!</v>
      </c>
      <c r="GX24" s="158" t="e">
        <f t="shared" si="59"/>
        <v>#VALUE!</v>
      </c>
      <c r="GY24" s="158" t="e">
        <f t="shared" si="60"/>
        <v>#VALUE!</v>
      </c>
      <c r="GZ24" s="158" t="e">
        <f t="shared" si="61"/>
        <v>#VALUE!</v>
      </c>
      <c r="HA24" s="158" t="e">
        <f t="shared" si="62"/>
        <v>#VALUE!</v>
      </c>
      <c r="HB24" s="263" t="e">
        <f t="shared" si="63"/>
        <v>#VALUE!</v>
      </c>
      <c r="HC24" s="263" t="e">
        <f t="shared" si="64"/>
        <v>#VALUE!</v>
      </c>
      <c r="HD24" s="263" t="e">
        <f t="shared" si="65"/>
        <v>#VALUE!</v>
      </c>
      <c r="HE24" s="263" t="e">
        <f t="shared" si="66"/>
        <v>#VALUE!</v>
      </c>
      <c r="HF24" s="153" t="str">
        <f t="shared" si="67"/>
        <v>Negativ EK</v>
      </c>
      <c r="HG24" s="153" t="str">
        <f t="shared" si="68"/>
        <v>Negativ EK</v>
      </c>
      <c r="HH24" s="153" t="str">
        <f t="shared" si="69"/>
        <v>Negativ EK</v>
      </c>
      <c r="HI24" s="342" t="str">
        <f t="shared" si="70"/>
        <v>Negativ EK</v>
      </c>
      <c r="HJ24" s="153" t="str">
        <f t="shared" si="71"/>
        <v>Negativ EK</v>
      </c>
      <c r="HK24" s="153" t="str">
        <f t="shared" si="72"/>
        <v>Negativ EK</v>
      </c>
      <c r="HL24" s="153" t="str">
        <f t="shared" si="73"/>
        <v>Negativ EK</v>
      </c>
      <c r="HM24" s="153">
        <f t="shared" si="74"/>
        <v>0</v>
      </c>
      <c r="HN24" s="153">
        <f t="shared" si="75"/>
        <v>0.45278370028718129</v>
      </c>
      <c r="HO24" s="153">
        <f t="shared" si="76"/>
        <v>0.45756252776736711</v>
      </c>
      <c r="HP24" s="153">
        <f t="shared" si="77"/>
        <v>0.4697916158313406</v>
      </c>
      <c r="HQ24" s="153" t="str">
        <f t="shared" si="78"/>
        <v>Negativ EK</v>
      </c>
      <c r="HR24" s="153" t="str">
        <f t="shared" si="79"/>
        <v>Negativ EK</v>
      </c>
      <c r="HS24" s="153" t="str">
        <f t="shared" si="80"/>
        <v>Negativ EK</v>
      </c>
      <c r="HT24" s="153" t="str">
        <f t="shared" si="81"/>
        <v>Negativ EK</v>
      </c>
      <c r="HU24" s="153" t="str">
        <f t="shared" si="82"/>
        <v>Negativ EK</v>
      </c>
      <c r="HV24" s="150" t="e">
        <f t="shared" si="83"/>
        <v>#VALUE!</v>
      </c>
      <c r="HW24" s="150" t="e">
        <f t="shared" si="84"/>
        <v>#VALUE!</v>
      </c>
      <c r="HX24" s="150" t="e">
        <f t="shared" si="85"/>
        <v>#VALUE!</v>
      </c>
      <c r="HY24" s="150" t="e">
        <f t="shared" si="86"/>
        <v>#VALUE!</v>
      </c>
      <c r="HZ24" s="150" t="e">
        <f t="shared" si="87"/>
        <v>#VALUE!</v>
      </c>
      <c r="IA24" s="263" t="e">
        <f t="shared" si="88"/>
        <v>#VALUE!</v>
      </c>
      <c r="IB24" s="263" t="e">
        <f t="shared" si="89"/>
        <v>#VALUE!</v>
      </c>
      <c r="IC24" s="263" t="e">
        <f t="shared" si="90"/>
        <v>#VALUE!</v>
      </c>
      <c r="ID24" s="263" t="e">
        <f t="shared" si="91"/>
        <v>#VALUE!</v>
      </c>
      <c r="IE24" s="153" t="str">
        <f t="shared" si="92"/>
        <v>i.a.</v>
      </c>
      <c r="IF24" s="153" t="str">
        <f t="shared" si="93"/>
        <v>i.a.</v>
      </c>
      <c r="IG24" s="153" t="str">
        <f t="shared" si="94"/>
        <v>i.a.</v>
      </c>
      <c r="IH24" s="342" t="str">
        <f t="shared" si="95"/>
        <v>i.a.</v>
      </c>
      <c r="II24" s="153" t="str">
        <f t="shared" si="96"/>
        <v>i.a.</v>
      </c>
      <c r="IJ24" s="153" t="str">
        <f t="shared" si="97"/>
        <v>i.a.</v>
      </c>
      <c r="IK24" s="153" t="str">
        <f t="shared" si="98"/>
        <v>i.a.</v>
      </c>
      <c r="IL24" s="153">
        <f t="shared" si="99"/>
        <v>0</v>
      </c>
      <c r="IM24" s="153">
        <f t="shared" si="100"/>
        <v>3.4607300059417229E-2</v>
      </c>
      <c r="IN24" s="153">
        <f t="shared" si="101"/>
        <v>8.6177499873703156E-2</v>
      </c>
      <c r="IO24" s="153">
        <f t="shared" si="102"/>
        <v>8.6898148433146388E-2</v>
      </c>
      <c r="IP24" s="153" t="str">
        <f t="shared" si="103"/>
        <v>i.a.</v>
      </c>
      <c r="IQ24" s="153" t="str">
        <f t="shared" si="104"/>
        <v>i.a.</v>
      </c>
      <c r="IR24" s="153" t="str">
        <f t="shared" si="105"/>
        <v>i.a.</v>
      </c>
      <c r="IS24" s="153" t="str">
        <f t="shared" si="106"/>
        <v>i.a.</v>
      </c>
      <c r="IT24" s="153" t="str">
        <f t="shared" si="107"/>
        <v>i.a.</v>
      </c>
      <c r="IU24" s="150" t="e">
        <f t="shared" si="108"/>
        <v>#VALUE!</v>
      </c>
      <c r="IV24" s="150" t="e">
        <f t="shared" si="109"/>
        <v>#VALUE!</v>
      </c>
      <c r="IW24" s="150" t="e">
        <f t="shared" si="110"/>
        <v>#VALUE!</v>
      </c>
      <c r="IX24" s="150" t="e">
        <f t="shared" si="111"/>
        <v>#VALUE!</v>
      </c>
      <c r="IY24" s="150" t="e">
        <f t="shared" si="112"/>
        <v>#VALUE!</v>
      </c>
      <c r="IZ24" s="263" t="e">
        <f t="shared" si="113"/>
        <v>#VALUE!</v>
      </c>
      <c r="JA24" s="263" t="e">
        <f t="shared" si="114"/>
        <v>#VALUE!</v>
      </c>
      <c r="JB24" s="263" t="e">
        <f t="shared" si="115"/>
        <v>#VALUE!</v>
      </c>
      <c r="JC24" s="263" t="e">
        <f t="shared" si="116"/>
        <v>#VALUE!</v>
      </c>
      <c r="JD24" s="153" t="str">
        <f t="shared" si="117"/>
        <v>i.a.</v>
      </c>
      <c r="JE24" s="153" t="str">
        <f t="shared" si="118"/>
        <v>i.a.</v>
      </c>
      <c r="JF24" s="153" t="str">
        <f t="shared" si="119"/>
        <v>i.a.</v>
      </c>
      <c r="JG24" s="342" t="str">
        <f t="shared" si="120"/>
        <v>i.a.</v>
      </c>
      <c r="JH24" s="153" t="str">
        <f t="shared" si="121"/>
        <v>i.a.</v>
      </c>
      <c r="JI24" s="153" t="str">
        <f t="shared" si="122"/>
        <v>i.a.</v>
      </c>
      <c r="JJ24" s="153" t="str">
        <f t="shared" si="123"/>
        <v>i.a.</v>
      </c>
      <c r="JK24" s="153" t="str">
        <f t="shared" si="124"/>
        <v>i.a.</v>
      </c>
      <c r="JL24" s="153">
        <f t="shared" si="125"/>
        <v>0.22370942094241061</v>
      </c>
      <c r="JM24" s="153">
        <f t="shared" si="126"/>
        <v>0.27835990760280455</v>
      </c>
      <c r="JN24" s="153">
        <f t="shared" si="127"/>
        <v>0.30033766918269633</v>
      </c>
      <c r="JO24" s="153" t="str">
        <f t="shared" si="128"/>
        <v>i.a.</v>
      </c>
      <c r="JP24" s="153" t="str">
        <f t="shared" si="129"/>
        <v>i.a.</v>
      </c>
      <c r="JQ24" s="153" t="str">
        <f t="shared" si="130"/>
        <v>i.a.</v>
      </c>
      <c r="JR24" s="153" t="str">
        <f t="shared" si="131"/>
        <v>i.a.</v>
      </c>
      <c r="JS24" s="153" t="str">
        <f t="shared" si="132"/>
        <v>i.a.</v>
      </c>
      <c r="JT24" s="153" t="str">
        <f t="shared" si="133"/>
        <v>i.a.</v>
      </c>
      <c r="JU24" s="150" t="e">
        <f t="shared" si="134"/>
        <v>#VALUE!</v>
      </c>
      <c r="JV24" s="150" t="e">
        <f t="shared" si="135"/>
        <v>#VALUE!</v>
      </c>
      <c r="JW24" s="150" t="e">
        <f t="shared" si="136"/>
        <v>#VALUE!</v>
      </c>
      <c r="JX24" s="150" t="e">
        <f t="shared" si="137"/>
        <v>#VALUE!</v>
      </c>
      <c r="JY24" s="150" t="e">
        <f t="shared" si="138"/>
        <v>#VALUE!</v>
      </c>
      <c r="JZ24" s="263" t="e">
        <f t="shared" si="139"/>
        <v>#VALUE!</v>
      </c>
      <c r="KA24" s="263" t="e">
        <f t="shared" si="140"/>
        <v>#VALUE!</v>
      </c>
      <c r="KB24" s="263" t="e">
        <f t="shared" si="141"/>
        <v>#VALUE!</v>
      </c>
      <c r="KC24" s="263" t="e">
        <f t="shared" si="142"/>
        <v>#VALUE!</v>
      </c>
      <c r="KD24" s="153" t="str">
        <f t="shared" si="143"/>
        <v>i.a.</v>
      </c>
      <c r="KE24" s="153" t="str">
        <f t="shared" si="144"/>
        <v>i.a.</v>
      </c>
      <c r="KF24" s="153" t="str">
        <f t="shared" si="145"/>
        <v>i.a.</v>
      </c>
      <c r="KG24" s="342" t="str">
        <f t="shared" si="146"/>
        <v>i.a.</v>
      </c>
      <c r="KH24" s="153" t="str">
        <f t="shared" si="147"/>
        <v>i.a.</v>
      </c>
      <c r="KI24" s="153" t="str">
        <f t="shared" si="148"/>
        <v>i.a.</v>
      </c>
      <c r="KJ24" s="153" t="str">
        <f t="shared" si="149"/>
        <v>i.a.</v>
      </c>
      <c r="KK24" s="153" t="str">
        <f t="shared" si="150"/>
        <v>i.a.</v>
      </c>
      <c r="KL24" s="153">
        <f t="shared" si="151"/>
        <v>2.8026605408350089E-2</v>
      </c>
      <c r="KM24" s="153">
        <f t="shared" si="152"/>
        <v>6.1969444809669413E-2</v>
      </c>
      <c r="KN24" s="153">
        <f t="shared" si="153"/>
        <v>6.2894205309253853E-2</v>
      </c>
      <c r="KO24" s="153" t="str">
        <f t="shared" si="154"/>
        <v>i.a.</v>
      </c>
      <c r="KP24" s="153" t="str">
        <f t="shared" si="155"/>
        <v>i.a.</v>
      </c>
      <c r="KQ24" s="153" t="str">
        <f t="shared" si="156"/>
        <v>i.a.</v>
      </c>
      <c r="KR24" s="153" t="str">
        <f t="shared" si="157"/>
        <v>i.a.</v>
      </c>
      <c r="KS24" s="153" t="str">
        <f t="shared" si="158"/>
        <v>i.a.</v>
      </c>
      <c r="KT24" s="153" t="str">
        <f t="shared" si="159"/>
        <v>i.a.</v>
      </c>
      <c r="KU24" s="150" t="e">
        <f t="shared" si="160"/>
        <v>#VALUE!</v>
      </c>
      <c r="KV24" s="150" t="e">
        <f t="shared" si="161"/>
        <v>#VALUE!</v>
      </c>
      <c r="KW24" s="150" t="e">
        <f t="shared" si="162"/>
        <v>#VALUE!</v>
      </c>
      <c r="KX24" s="150" t="e">
        <f t="shared" si="163"/>
        <v>#VALUE!</v>
      </c>
      <c r="KY24" s="150" t="e">
        <f t="shared" si="164"/>
        <v>#VALUE!</v>
      </c>
      <c r="KZ24" s="243" t="e">
        <f t="shared" si="165"/>
        <v>#VALUE!</v>
      </c>
      <c r="LA24" s="243" t="e">
        <f t="shared" si="166"/>
        <v>#VALUE!</v>
      </c>
      <c r="LB24" s="243" t="e">
        <f t="shared" si="167"/>
        <v>#VALUE!</v>
      </c>
      <c r="LC24" s="272" t="e">
        <f t="shared" si="168"/>
        <v>#VALUE!</v>
      </c>
      <c r="LD24" s="254" t="str">
        <f>IFERROR(Tabel1[[#This Row],[2024 - Omsætning]]/Tabel1[[#This Row],[2024 - Ansatte]],"i.a.")</f>
        <v>i.a.</v>
      </c>
      <c r="LE24" s="254" t="str">
        <f>IFERROR(Tabel1[[#This Row],[2023 - Omsætning]]/Tabel1[[#This Row],[2023 - Ansatte]],"i.a.")</f>
        <v>i.a.</v>
      </c>
      <c r="LF24" s="254" t="str">
        <f>IFERROR(Tabel1[[#This Row],[2022 - Omsætning]]/Tabel1[[#This Row],[2022 - Ansatte]],"i.a.")</f>
        <v>i.a.</v>
      </c>
      <c r="LG24" s="348" t="str">
        <f>IFERROR(Tabel1[[#This Row],[2021 - Omsætning]]/Tabel1[[#This Row],[2021 - Ansatte]],"i.a.")</f>
        <v>i.a.</v>
      </c>
      <c r="LH24" s="254" t="str">
        <f>IFERROR(AC24/Tabel1[[#This Row],[2020 - Ansatte]],"i.a.")</f>
        <v>i.a.</v>
      </c>
      <c r="LI24" s="254" t="str">
        <f>IFERROR(Tabel1[[#This Row],[2019 - Omsætning]]/Tabel1[[#This Row],[2019 - Ansatte]],"i.a.")</f>
        <v>i.a.</v>
      </c>
      <c r="LJ24" s="254" t="str">
        <f>IFERROR(Tabel1[[#This Row],[2018 - Omsætning]]/Tabel1[[#This Row],[2018 - Ansatte]],"i.a.")</f>
        <v>i.a.</v>
      </c>
      <c r="LK24" s="254" t="str">
        <f>IFERROR(Tabel1[[#This Row],[2017 - Omsætning]]/Tabel1[[#This Row],[2017 - Ansatte]],"i.a.")</f>
        <v>i.a.</v>
      </c>
      <c r="LL24" s="254">
        <f>IFERROR(Tabel1[[#This Row],[2016 - Omsætning]]/Tabel1[[#This Row],[2016 - Ansatte]],"i.a.")</f>
        <v>2.5125825027685496</v>
      </c>
      <c r="LM24" s="254">
        <f>IFERROR(Tabel1[[#This Row],[2015 - Omsætning]]/Tabel1[[#This Row],[2015 - Ansatte]],"i.a.")</f>
        <v>2.5949689341189073</v>
      </c>
      <c r="LN24" s="254">
        <f>IFERROR(Tabel1[[#This Row],[2014 - Omsætning]]/Tabel1[[#This Row],[2014 - Ansatte]],"i.a.")</f>
        <v>2.5727510917030565</v>
      </c>
      <c r="LO24" s="254" t="str">
        <f>IFERROR(Tabel1[[#This Row],[2013 - Omsætning]]/Tabel1[[#This Row],[2013 - Ansatte]],"i.a.")</f>
        <v>i.a.</v>
      </c>
      <c r="LP24" s="254" t="str">
        <f>IFERROR(Tabel1[[#This Row],[2012 - Omsætning]]/Tabel1[[#This Row],[2012 - Ansatte]],"i.a.")</f>
        <v>i.a.</v>
      </c>
      <c r="LQ24" s="254" t="str">
        <f>IFERROR(Tabel1[[#This Row],[2011 - Omsætning]]/Tabel1[[#This Row],[2011 - Ansatte]],"i.a.")</f>
        <v>i.a.</v>
      </c>
      <c r="LR24" s="254" t="str">
        <f>IFERROR(Tabel1[[#This Row],[2010 - Omsætning]]/Tabel1[[#This Row],[2010 - Ansatte]],"i.a.")</f>
        <v>i.a.</v>
      </c>
      <c r="LS24" s="254" t="str">
        <f>IFERROR(Tabel1[[#This Row],[2009 - Omsætning]]/Tabel1[[#This Row],[2009 - Ansatte]],"i.a.")</f>
        <v>i.a.</v>
      </c>
      <c r="LT24" s="254" t="str">
        <f>IFERROR(Tabel1[[#This Row],[2008 - Omsætning]]/Tabel1[[#This Row],[2008 - Ansatte]],"i.a.")</f>
        <v>i.a.</v>
      </c>
      <c r="LU24" s="158" t="e">
        <f t="shared" si="169"/>
        <v>#VALUE!</v>
      </c>
      <c r="LV24" s="158" t="e">
        <f t="shared" si="170"/>
        <v>#VALUE!</v>
      </c>
      <c r="LW24" s="158" t="e">
        <f t="shared" si="171"/>
        <v>#VALUE!</v>
      </c>
      <c r="LX24" s="158" t="e">
        <f t="shared" si="172"/>
        <v>#VALUE!</v>
      </c>
      <c r="LY24" s="158" t="e">
        <f t="shared" si="173"/>
        <v>#VALUE!</v>
      </c>
      <c r="LZ24" s="243" t="e">
        <f t="shared" si="174"/>
        <v>#VALUE!</v>
      </c>
      <c r="MA24" s="243" t="e">
        <f t="shared" si="175"/>
        <v>#VALUE!</v>
      </c>
      <c r="MB24" s="243" t="e">
        <f t="shared" si="176"/>
        <v>#VALUE!</v>
      </c>
      <c r="MC24" s="272" t="e">
        <f t="shared" si="177"/>
        <v>#VALUE!</v>
      </c>
      <c r="MD24" s="244" t="str">
        <f t="shared" si="178"/>
        <v>i.a.</v>
      </c>
      <c r="ME24" s="244" t="str">
        <f t="shared" si="179"/>
        <v>i.a.</v>
      </c>
      <c r="MF24" s="244" t="str">
        <f t="shared" si="180"/>
        <v>i.a.</v>
      </c>
      <c r="MG24" s="388" t="str">
        <f t="shared" si="181"/>
        <v>i.a.</v>
      </c>
      <c r="MH24" s="244" t="str">
        <f t="shared" si="182"/>
        <v>i.a.</v>
      </c>
      <c r="MI24" s="244" t="str">
        <f t="shared" si="183"/>
        <v>i.a.</v>
      </c>
      <c r="MJ24" s="244" t="str">
        <f t="shared" si="184"/>
        <v>i.a.</v>
      </c>
      <c r="MK24" s="244" t="str">
        <f t="shared" si="185"/>
        <v>i.a.</v>
      </c>
      <c r="ML24" s="244">
        <f t="shared" si="186"/>
        <v>0.23047342192691031</v>
      </c>
      <c r="MM24" s="244">
        <f t="shared" si="187"/>
        <v>0.24685645420460631</v>
      </c>
      <c r="MN24" s="244">
        <f t="shared" si="188"/>
        <v>0.26273198689956329</v>
      </c>
      <c r="MO24" s="244" t="str">
        <f t="shared" si="189"/>
        <v>i.a.</v>
      </c>
      <c r="MP24" s="244" t="str">
        <f t="shared" si="190"/>
        <v>i.a.</v>
      </c>
      <c r="MQ24" s="244" t="str">
        <f t="shared" si="191"/>
        <v>i.a.</v>
      </c>
      <c r="MR24" s="244" t="str">
        <f t="shared" si="192"/>
        <v>i.a.</v>
      </c>
      <c r="MS24" s="244" t="str">
        <f t="shared" si="193"/>
        <v>i.a.</v>
      </c>
      <c r="MT24" s="244" t="str">
        <f t="shared" si="194"/>
        <v>i.a.</v>
      </c>
    </row>
    <row r="25" spans="1:358" ht="18" customHeight="1" x14ac:dyDescent="0.25">
      <c r="A25" s="3" t="s">
        <v>113</v>
      </c>
      <c r="B25" s="273">
        <v>16636371</v>
      </c>
      <c r="C25" t="s">
        <v>83</v>
      </c>
      <c r="D25" s="5"/>
      <c r="E25" s="5">
        <v>256200</v>
      </c>
      <c r="F25" s="203">
        <v>45722</v>
      </c>
      <c r="G25" s="148" t="s">
        <v>74</v>
      </c>
      <c r="H25" s="148" t="s">
        <v>74</v>
      </c>
      <c r="I25" s="148" t="s">
        <v>74</v>
      </c>
      <c r="J25" s="148" t="s">
        <v>74</v>
      </c>
      <c r="K25" s="148" t="s">
        <v>74</v>
      </c>
      <c r="L25" s="148" t="s">
        <v>74</v>
      </c>
      <c r="M25" s="148" t="s">
        <v>74</v>
      </c>
      <c r="N25" s="148" t="s">
        <v>74</v>
      </c>
      <c r="O25" s="148" t="s">
        <v>74</v>
      </c>
      <c r="P25" s="150" t="e">
        <f>Y25/Tabel1[[#This Row],[2023 - Omsætning]]-1</f>
        <v>#DIV/0!</v>
      </c>
      <c r="Q25" s="150" t="e">
        <f>Z25/Tabel1[[#This Row],[2022 - Omsætning]]-1</f>
        <v>#DIV/0!</v>
      </c>
      <c r="R25" s="150" t="e">
        <f>AA25/Tabel1[[#This Row],[2021 - Omsætning]]-1</f>
        <v>#DIV/0!</v>
      </c>
      <c r="S25" s="150" t="e">
        <f>AB25/Tabel1[[#This Row],[2020 - Omsætning]]-1</f>
        <v>#DIV/0!</v>
      </c>
      <c r="T25" s="150" t="e">
        <f>AC25/Tabel1[[#This Row],[2019 - Omsætning]]-1</f>
        <v>#DIV/0!</v>
      </c>
      <c r="U25" s="242">
        <f t="shared" si="0"/>
        <v>0</v>
      </c>
      <c r="V25" s="242">
        <f t="shared" si="1"/>
        <v>0</v>
      </c>
      <c r="W25" s="242">
        <f t="shared" si="2"/>
        <v>0</v>
      </c>
      <c r="X25" s="242">
        <f t="shared" si="3"/>
        <v>0</v>
      </c>
      <c r="Y25" s="151"/>
      <c r="Z25" s="151"/>
      <c r="AA25" s="151"/>
      <c r="AB25" s="151"/>
      <c r="AC25" s="361"/>
      <c r="AD25" s="151"/>
      <c r="AE25" s="151"/>
      <c r="AF25" s="151"/>
      <c r="AG25" s="361"/>
      <c r="AH25" s="361"/>
      <c r="AI25" s="361"/>
      <c r="AJ25" s="361"/>
      <c r="AK25" s="361"/>
      <c r="AL25" s="361"/>
      <c r="AM25" s="361"/>
      <c r="AN25" s="361"/>
      <c r="AO25" s="361"/>
      <c r="AP25" s="150">
        <f t="shared" si="4"/>
        <v>-0.23990803614393413</v>
      </c>
      <c r="AQ25" s="150">
        <f t="shared" si="5"/>
        <v>-0.13564100194102977</v>
      </c>
      <c r="AR25" s="150">
        <f t="shared" si="6"/>
        <v>2.6081183611532659E-2</v>
      </c>
      <c r="AS25" s="150">
        <f t="shared" si="7"/>
        <v>0.38381783581599843</v>
      </c>
      <c r="AT25" s="150">
        <f t="shared" si="8"/>
        <v>-0.26626221772834502</v>
      </c>
      <c r="AU25" s="242">
        <f t="shared" si="9"/>
        <v>-8.9740000000000002</v>
      </c>
      <c r="AV25" s="242">
        <f t="shared" si="10"/>
        <v>-5.8700000000000045</v>
      </c>
      <c r="AW25" s="242">
        <f t="shared" si="11"/>
        <v>1.1000000000000014</v>
      </c>
      <c r="AX25" s="242">
        <f t="shared" si="12"/>
        <v>11.698</v>
      </c>
      <c r="AY25" s="119">
        <v>28.431999999999999</v>
      </c>
      <c r="AZ25" s="119">
        <v>37.405999999999999</v>
      </c>
      <c r="BA25" s="119">
        <v>43.276000000000003</v>
      </c>
      <c r="BB25" s="119">
        <v>42.176000000000002</v>
      </c>
      <c r="BC25" s="119">
        <v>30.478000000000002</v>
      </c>
      <c r="BD25" s="119">
        <v>41.537999999999997</v>
      </c>
      <c r="BE25" s="119">
        <v>41.12</v>
      </c>
      <c r="BF25" s="119">
        <v>38.628</v>
      </c>
      <c r="BG25" s="362">
        <v>34.209000000000003</v>
      </c>
      <c r="BH25" s="362">
        <v>42.331000000000003</v>
      </c>
      <c r="BI25" s="362">
        <v>37.555999999999997</v>
      </c>
      <c r="BJ25" s="362">
        <v>40.438000000000002</v>
      </c>
      <c r="BK25" s="362">
        <v>42.042000000000002</v>
      </c>
      <c r="BL25" s="362">
        <v>40.984000000000002</v>
      </c>
      <c r="BM25" s="362">
        <v>29.59</v>
      </c>
      <c r="BN25" s="362">
        <v>25.448</v>
      </c>
      <c r="BO25" s="362">
        <v>38.167999999999999</v>
      </c>
      <c r="BP25" s="152">
        <f t="shared" si="13"/>
        <v>-1.7189988623435724</v>
      </c>
      <c r="BQ25" s="152">
        <f t="shared" si="14"/>
        <v>-0.55815823866492409</v>
      </c>
      <c r="BR25" s="152">
        <f t="shared" si="15"/>
        <v>2.9710144927536132E-2</v>
      </c>
      <c r="BS25" s="152">
        <f t="shared" si="16"/>
        <v>1.4845679012345681</v>
      </c>
      <c r="BT25" s="152">
        <f t="shared" si="17"/>
        <v>-0.55717539863325738</v>
      </c>
      <c r="BU25" s="242">
        <f t="shared" si="18"/>
        <v>-7.5549999999999997</v>
      </c>
      <c r="BV25" s="242">
        <f t="shared" si="19"/>
        <v>-5.5519999999999996</v>
      </c>
      <c r="BW25" s="242">
        <f t="shared" si="20"/>
        <v>0.28699999999999903</v>
      </c>
      <c r="BX25" s="242">
        <f t="shared" si="21"/>
        <v>5.7720000000000002</v>
      </c>
      <c r="BY25" s="119">
        <v>-3.16</v>
      </c>
      <c r="BZ25" s="119">
        <v>4.3949999999999996</v>
      </c>
      <c r="CA25" s="119">
        <v>9.9469999999999992</v>
      </c>
      <c r="CB25" s="119">
        <v>9.66</v>
      </c>
      <c r="CC25" s="119">
        <v>3.8879999999999999</v>
      </c>
      <c r="CD25" s="119">
        <v>8.7799999999999994</v>
      </c>
      <c r="CE25" s="119">
        <v>9.6609999999999996</v>
      </c>
      <c r="CF25" s="119">
        <v>7.8920000000000003</v>
      </c>
      <c r="CG25" s="362">
        <v>5.8410000000000002</v>
      </c>
      <c r="CH25" s="362">
        <v>10.731</v>
      </c>
      <c r="CI25" s="362">
        <v>4.899</v>
      </c>
      <c r="CJ25" s="362">
        <v>5.4480000000000004</v>
      </c>
      <c r="CK25" s="362">
        <v>7.55</v>
      </c>
      <c r="CL25" s="362">
        <v>7.7220000000000004</v>
      </c>
      <c r="CM25" s="362">
        <v>-0.55800000000000005</v>
      </c>
      <c r="CN25" s="362">
        <v>-6.4420000000000002</v>
      </c>
      <c r="CO25" s="362">
        <v>5.2050000000000001</v>
      </c>
      <c r="CP25" s="152">
        <f t="shared" si="22"/>
        <v>-2.5098235098235095</v>
      </c>
      <c r="CQ25" s="152">
        <f t="shared" si="23"/>
        <v>-0.67531625040544929</v>
      </c>
      <c r="CR25" s="152">
        <f t="shared" si="24"/>
        <v>2.0523005627275728E-2</v>
      </c>
      <c r="CS25" s="152">
        <f t="shared" si="25"/>
        <v>1.7355870811952911</v>
      </c>
      <c r="CT25" s="152">
        <f t="shared" si="26"/>
        <v>-0.59513625809605275</v>
      </c>
      <c r="CU25" s="242">
        <f t="shared" si="27"/>
        <v>-7.5369999999999999</v>
      </c>
      <c r="CV25" s="242">
        <f t="shared" si="28"/>
        <v>-6.2460000000000004</v>
      </c>
      <c r="CW25" s="242">
        <f t="shared" si="29"/>
        <v>0.18599999999999994</v>
      </c>
      <c r="CX25" s="242">
        <f t="shared" si="30"/>
        <v>5.75</v>
      </c>
      <c r="CY25" s="119">
        <v>-4.5339999999999998</v>
      </c>
      <c r="CZ25" s="119">
        <v>3.0030000000000001</v>
      </c>
      <c r="DA25" s="119">
        <v>9.2490000000000006</v>
      </c>
      <c r="DB25" s="119">
        <v>9.0630000000000006</v>
      </c>
      <c r="DC25" s="119">
        <v>3.3130000000000002</v>
      </c>
      <c r="DD25" s="119">
        <v>8.1829999999999998</v>
      </c>
      <c r="DE25" s="119">
        <v>9.1519999999999992</v>
      </c>
      <c r="DF25" s="119">
        <v>7.2069999999999999</v>
      </c>
      <c r="DG25" s="362">
        <v>5.1719999999999997</v>
      </c>
      <c r="DH25" s="362">
        <v>10.134</v>
      </c>
      <c r="DI25" s="362">
        <v>4.3259999999999996</v>
      </c>
      <c r="DJ25" s="362">
        <v>5.1820000000000004</v>
      </c>
      <c r="DK25" s="362">
        <v>6.8890000000000002</v>
      </c>
      <c r="DL25" s="362">
        <v>6.1840000000000002</v>
      </c>
      <c r="DM25" s="362">
        <v>-3.746</v>
      </c>
      <c r="DN25" s="362">
        <v>-7.8550000000000004</v>
      </c>
      <c r="DO25" s="362">
        <v>3.2610000000000001</v>
      </c>
      <c r="DP25" s="152">
        <f t="shared" si="31"/>
        <v>-0.34559697838707426</v>
      </c>
      <c r="DQ25" s="152">
        <f t="shared" si="32"/>
        <v>-0.25903083700440532</v>
      </c>
      <c r="DR25" s="152">
        <f t="shared" si="33"/>
        <v>2.230581752675654E-2</v>
      </c>
      <c r="DS25" s="152">
        <f t="shared" si="34"/>
        <v>0.35725586077951949</v>
      </c>
      <c r="DT25" s="152">
        <f t="shared" si="35"/>
        <v>-0.22735859539948886</v>
      </c>
      <c r="DU25" s="242">
        <f t="shared" si="36"/>
        <v>-4.9410000000000007</v>
      </c>
      <c r="DV25" s="242">
        <f t="shared" si="37"/>
        <v>-4.9980000000000011</v>
      </c>
      <c r="DW25" s="242">
        <f t="shared" si="38"/>
        <v>0.42100000000000293</v>
      </c>
      <c r="DX25" s="242">
        <f t="shared" si="39"/>
        <v>4.9679999999999982</v>
      </c>
      <c r="DY25" s="119">
        <v>9.3559999999999999</v>
      </c>
      <c r="DZ25" s="119">
        <v>14.297000000000001</v>
      </c>
      <c r="EA25" s="119">
        <v>19.295000000000002</v>
      </c>
      <c r="EB25" s="119">
        <v>18.873999999999999</v>
      </c>
      <c r="EC25" s="119">
        <v>13.906000000000001</v>
      </c>
      <c r="ED25" s="119">
        <v>17.998000000000001</v>
      </c>
      <c r="EE25" s="119">
        <v>19.12</v>
      </c>
      <c r="EF25" s="119">
        <v>17.972000000000001</v>
      </c>
      <c r="EG25" s="362">
        <v>15.353999999999999</v>
      </c>
      <c r="EH25" s="362">
        <v>18.803999999999998</v>
      </c>
      <c r="EI25" s="362">
        <v>13.935</v>
      </c>
      <c r="EJ25" s="362">
        <v>14.25</v>
      </c>
      <c r="EK25" s="362">
        <v>13.241</v>
      </c>
      <c r="EL25" s="362">
        <v>8.0779999999999994</v>
      </c>
      <c r="EM25" s="362">
        <v>3.4449999999999998</v>
      </c>
      <c r="EN25" s="362">
        <v>6.2530000000000001</v>
      </c>
      <c r="EO25" s="362">
        <v>15.718</v>
      </c>
      <c r="EP25" s="153">
        <f t="shared" si="40"/>
        <v>1.9819679776154266E-2</v>
      </c>
      <c r="EQ25" s="153">
        <f t="shared" si="41"/>
        <v>3.7162434502216873E-2</v>
      </c>
      <c r="ER25" s="153">
        <f t="shared" si="42"/>
        <v>2.933244824295719E-2</v>
      </c>
      <c r="ES25" s="153">
        <f t="shared" si="43"/>
        <v>2.4700280588385474E-2</v>
      </c>
      <c r="ET25" s="153">
        <f t="shared" si="44"/>
        <v>4.5770812493053183E-2</v>
      </c>
      <c r="EU25" s="242">
        <f t="shared" si="45"/>
        <v>1.0200000000000031</v>
      </c>
      <c r="EV25" s="242">
        <f t="shared" si="46"/>
        <v>1.8440000000000012</v>
      </c>
      <c r="EW25" s="242">
        <f t="shared" si="47"/>
        <v>1.4139999999999944</v>
      </c>
      <c r="EX25" s="242">
        <f t="shared" si="48"/>
        <v>1.1620000000000061</v>
      </c>
      <c r="EY25" s="119">
        <v>52.484000000000002</v>
      </c>
      <c r="EZ25" s="119">
        <v>51.463999999999999</v>
      </c>
      <c r="FA25" s="119">
        <v>49.62</v>
      </c>
      <c r="FB25" s="119">
        <v>48.206000000000003</v>
      </c>
      <c r="FC25" s="119">
        <v>47.043999999999997</v>
      </c>
      <c r="FD25" s="119">
        <v>44.984999999999999</v>
      </c>
      <c r="FE25" s="119">
        <v>46.127000000000002</v>
      </c>
      <c r="FF25" s="119">
        <v>47.290999999999997</v>
      </c>
      <c r="FG25" s="362">
        <v>48.287999999999997</v>
      </c>
      <c r="FH25" s="362">
        <v>44.298000000000002</v>
      </c>
      <c r="FI25" s="362">
        <v>42.39</v>
      </c>
      <c r="FJ25" s="362">
        <v>42.926000000000002</v>
      </c>
      <c r="FK25" s="362">
        <v>41.192</v>
      </c>
      <c r="FL25" s="362">
        <v>45.213999999999999</v>
      </c>
      <c r="FM25" s="362">
        <v>45.847000000000001</v>
      </c>
      <c r="FN25" s="362">
        <v>48.262999999999998</v>
      </c>
      <c r="FO25" s="362">
        <v>48.494</v>
      </c>
      <c r="FP25" s="153">
        <f t="shared" si="49"/>
        <v>-1.9607843137254902E-2</v>
      </c>
      <c r="FQ25" s="153">
        <f t="shared" si="50"/>
        <v>0.02</v>
      </c>
      <c r="FR25" s="153">
        <f t="shared" si="51"/>
        <v>0</v>
      </c>
      <c r="FS25" s="153">
        <f t="shared" si="52"/>
        <v>0</v>
      </c>
      <c r="FT25" s="153">
        <f t="shared" si="53"/>
        <v>-1.9607843137254902E-2</v>
      </c>
      <c r="FU25" s="242">
        <f t="shared" si="54"/>
        <v>-1</v>
      </c>
      <c r="FV25" s="242">
        <f t="shared" si="55"/>
        <v>1</v>
      </c>
      <c r="FW25" s="242">
        <f t="shared" si="56"/>
        <v>0</v>
      </c>
      <c r="FX25" s="242">
        <f t="shared" si="57"/>
        <v>0</v>
      </c>
      <c r="FY25" s="154">
        <v>50</v>
      </c>
      <c r="FZ25" s="154">
        <v>51</v>
      </c>
      <c r="GA25" s="154">
        <v>50</v>
      </c>
      <c r="GB25" s="154">
        <v>50</v>
      </c>
      <c r="GC25" s="154">
        <v>50</v>
      </c>
      <c r="GD25" s="154">
        <v>51</v>
      </c>
      <c r="GE25" s="154">
        <v>50</v>
      </c>
      <c r="GF25" s="154">
        <v>49</v>
      </c>
      <c r="GG25" s="359">
        <v>48</v>
      </c>
      <c r="GH25" s="359">
        <v>51</v>
      </c>
      <c r="GI25" s="359"/>
      <c r="GJ25" s="359"/>
      <c r="GK25" s="359"/>
      <c r="GL25" s="359"/>
      <c r="GM25" s="359"/>
      <c r="GN25" s="359"/>
      <c r="GO25" s="359"/>
      <c r="GP25" s="5"/>
      <c r="GQ25" s="5" t="s">
        <v>390</v>
      </c>
      <c r="GR25" s="5">
        <v>6440</v>
      </c>
      <c r="GS25" s="5" t="s">
        <v>114</v>
      </c>
      <c r="GT25" s="7" t="s">
        <v>78</v>
      </c>
      <c r="GU25" s="172" t="s">
        <v>73</v>
      </c>
      <c r="GW25" s="158">
        <f t="shared" si="58"/>
        <v>-3.1442519486742202</v>
      </c>
      <c r="GX25" s="158">
        <f t="shared" si="59"/>
        <v>-0.63107721962745866</v>
      </c>
      <c r="GY25" s="158">
        <f t="shared" si="60"/>
        <v>-0.12356246890245751</v>
      </c>
      <c r="GZ25" s="158">
        <f t="shared" si="61"/>
        <v>1.6624823135587123</v>
      </c>
      <c r="HA25" s="158">
        <f t="shared" si="62"/>
        <v>-0.52897027419788389</v>
      </c>
      <c r="HB25" s="263">
        <f t="shared" si="63"/>
        <v>-0.56216888556017408</v>
      </c>
      <c r="HC25" s="263">
        <f t="shared" si="64"/>
        <v>-0.30584155751182196</v>
      </c>
      <c r="HD25" s="263">
        <f t="shared" si="65"/>
        <v>-6.8324994244232606E-2</v>
      </c>
      <c r="HE25" s="263">
        <f t="shared" si="66"/>
        <v>0.34527356474548732</v>
      </c>
      <c r="HF25" s="153">
        <f t="shared" si="67"/>
        <v>-0.3833763159007314</v>
      </c>
      <c r="HG25" s="153">
        <f t="shared" si="68"/>
        <v>0.17879256965944273</v>
      </c>
      <c r="HH25" s="153">
        <f t="shared" si="69"/>
        <v>0.48463412717126469</v>
      </c>
      <c r="HI25" s="342">
        <f t="shared" si="70"/>
        <v>0.5529591214154973</v>
      </c>
      <c r="HJ25" s="153">
        <f t="shared" si="71"/>
        <v>0.20768555667001001</v>
      </c>
      <c r="HK25" s="153">
        <f t="shared" si="72"/>
        <v>0.44091815291772185</v>
      </c>
      <c r="HL25" s="153">
        <f t="shared" si="73"/>
        <v>0.4934756820877817</v>
      </c>
      <c r="HM25" s="153">
        <f t="shared" si="74"/>
        <v>0.43251515333373342</v>
      </c>
      <c r="HN25" s="153">
        <f t="shared" si="75"/>
        <v>0.30282803442824519</v>
      </c>
      <c r="HO25" s="153">
        <f t="shared" si="76"/>
        <v>0.6190781636580226</v>
      </c>
      <c r="HP25" s="153">
        <f t="shared" si="77"/>
        <v>0.30697179350718462</v>
      </c>
      <c r="HQ25" s="153">
        <f t="shared" si="78"/>
        <v>0.3769961078171038</v>
      </c>
      <c r="HR25" s="153">
        <f t="shared" si="79"/>
        <v>0.64627796800975656</v>
      </c>
      <c r="HS25" s="153">
        <f t="shared" si="80"/>
        <v>1.0733315976742168</v>
      </c>
      <c r="HT25" s="153">
        <f t="shared" si="81"/>
        <v>-0.77253041864301919</v>
      </c>
      <c r="HU25" s="153">
        <f t="shared" si="82"/>
        <v>-0.7150334531882937</v>
      </c>
      <c r="HV25" s="150">
        <f t="shared" si="83"/>
        <v>-1.6991888348129609</v>
      </c>
      <c r="HW25" s="150">
        <f t="shared" si="84"/>
        <v>-0.57239907260926426</v>
      </c>
      <c r="HX25" s="150">
        <f t="shared" si="85"/>
        <v>2.5953356402982548E-3</v>
      </c>
      <c r="HY25" s="150">
        <f t="shared" si="86"/>
        <v>1.4005490748841583</v>
      </c>
      <c r="HZ25" s="150">
        <f t="shared" si="87"/>
        <v>-0.56158781384425938</v>
      </c>
      <c r="IA25" s="263">
        <f t="shared" si="88"/>
        <v>-0.14775701256386692</v>
      </c>
      <c r="IB25" s="263">
        <f t="shared" si="89"/>
        <v>-0.11640368767494023</v>
      </c>
      <c r="IC25" s="263">
        <f t="shared" si="90"/>
        <v>5.2642398499277987E-4</v>
      </c>
      <c r="ID25" s="263">
        <f t="shared" si="91"/>
        <v>0.11833954086537085</v>
      </c>
      <c r="IE25" s="153">
        <f t="shared" si="92"/>
        <v>-6.0799630584523028E-2</v>
      </c>
      <c r="IF25" s="153">
        <f t="shared" si="93"/>
        <v>8.6957381979343898E-2</v>
      </c>
      <c r="IG25" s="153">
        <f t="shared" si="94"/>
        <v>0.20336106965428413</v>
      </c>
      <c r="IH25" s="342">
        <f t="shared" si="95"/>
        <v>0.20283464566929135</v>
      </c>
      <c r="II25" s="153">
        <f t="shared" si="96"/>
        <v>8.4495104803920501E-2</v>
      </c>
      <c r="IJ25" s="153">
        <f t="shared" si="97"/>
        <v>0.1927298270260778</v>
      </c>
      <c r="IK25" s="153">
        <f t="shared" si="98"/>
        <v>0.20683380076644756</v>
      </c>
      <c r="IL25" s="153">
        <f t="shared" si="99"/>
        <v>0.16514087822638865</v>
      </c>
      <c r="IM25" s="153">
        <f t="shared" si="100"/>
        <v>0.1261745836303545</v>
      </c>
      <c r="IN25" s="153">
        <f t="shared" si="101"/>
        <v>0.24757751937984496</v>
      </c>
      <c r="IO25" s="153">
        <f t="shared" si="102"/>
        <v>0.11484364011439824</v>
      </c>
      <c r="IP25" s="153">
        <f t="shared" si="103"/>
        <v>0.12953232364060013</v>
      </c>
      <c r="IQ25" s="153">
        <f t="shared" si="104"/>
        <v>0.17475638265861165</v>
      </c>
      <c r="IR25" s="153">
        <f t="shared" si="105"/>
        <v>0.16960059740174169</v>
      </c>
      <c r="IS25" s="153">
        <f t="shared" si="106"/>
        <v>-1.1858463500159389E-2</v>
      </c>
      <c r="IT25" s="153">
        <f t="shared" si="107"/>
        <v>-0.13315832446231279</v>
      </c>
      <c r="IU25" s="150">
        <f t="shared" si="108"/>
        <v>-0.35831497019496206</v>
      </c>
      <c r="IV25" s="150">
        <f t="shared" si="109"/>
        <v>-0.28558040828848513</v>
      </c>
      <c r="IW25" s="150">
        <f t="shared" si="110"/>
        <v>-6.8263958142919549E-3</v>
      </c>
      <c r="IX25" s="150">
        <f t="shared" si="111"/>
        <v>0.32453936676993966</v>
      </c>
      <c r="IY25" s="150">
        <f t="shared" si="112"/>
        <v>-0.26117520648852155</v>
      </c>
      <c r="IZ25" s="263">
        <f t="shared" si="113"/>
        <v>-9.954199302186717E-2</v>
      </c>
      <c r="JA25" s="263">
        <f t="shared" si="114"/>
        <v>-0.11104945541971628</v>
      </c>
      <c r="JB25" s="263">
        <f t="shared" si="115"/>
        <v>-2.6727252748401931E-3</v>
      </c>
      <c r="JC25" s="263">
        <f t="shared" si="116"/>
        <v>9.5932412939009892E-2</v>
      </c>
      <c r="JD25" s="153">
        <f t="shared" si="117"/>
        <v>0.17826385184056093</v>
      </c>
      <c r="JE25" s="153">
        <f t="shared" si="118"/>
        <v>0.2778058448624281</v>
      </c>
      <c r="JF25" s="153">
        <f t="shared" si="119"/>
        <v>0.38885530028214438</v>
      </c>
      <c r="JG25" s="342">
        <f t="shared" si="120"/>
        <v>0.39152802555698457</v>
      </c>
      <c r="JH25" s="153">
        <f t="shared" si="121"/>
        <v>0.29559561261797468</v>
      </c>
      <c r="JI25" s="153">
        <f t="shared" si="122"/>
        <v>0.4000889185283984</v>
      </c>
      <c r="JJ25" s="153">
        <f t="shared" si="123"/>
        <v>0.41450777202072536</v>
      </c>
      <c r="JK25" s="153">
        <f t="shared" si="124"/>
        <v>0.3800300268550042</v>
      </c>
      <c r="JL25" s="153">
        <f t="shared" si="125"/>
        <v>0.31796719681908547</v>
      </c>
      <c r="JM25" s="153">
        <f t="shared" si="126"/>
        <v>0.42448869023432206</v>
      </c>
      <c r="JN25" s="153">
        <f t="shared" si="127"/>
        <v>0.32873319179051663</v>
      </c>
      <c r="JO25" s="153">
        <f t="shared" si="128"/>
        <v>0.33196664026464145</v>
      </c>
      <c r="JP25" s="153">
        <f t="shared" si="129"/>
        <v>0.32144591182753934</v>
      </c>
      <c r="JQ25" s="153">
        <f t="shared" si="130"/>
        <v>0.17866147653381695</v>
      </c>
      <c r="JR25" s="153">
        <f t="shared" si="131"/>
        <v>7.5141230614871199E-2</v>
      </c>
      <c r="JS25" s="153">
        <f t="shared" si="132"/>
        <v>0.12956094730953319</v>
      </c>
      <c r="JT25" s="153">
        <f t="shared" si="133"/>
        <v>0.32412257186456056</v>
      </c>
      <c r="JU25" s="150" t="e">
        <f t="shared" si="134"/>
        <v>#VALUE!</v>
      </c>
      <c r="JV25" s="150" t="e">
        <f t="shared" si="135"/>
        <v>#VALUE!</v>
      </c>
      <c r="JW25" s="150" t="e">
        <f t="shared" si="136"/>
        <v>#VALUE!</v>
      </c>
      <c r="JX25" s="150" t="e">
        <f t="shared" si="137"/>
        <v>#VALUE!</v>
      </c>
      <c r="JY25" s="150" t="e">
        <f t="shared" si="138"/>
        <v>#VALUE!</v>
      </c>
      <c r="JZ25" s="263" t="e">
        <f t="shared" si="139"/>
        <v>#VALUE!</v>
      </c>
      <c r="KA25" s="263" t="e">
        <f t="shared" si="140"/>
        <v>#VALUE!</v>
      </c>
      <c r="KB25" s="263" t="e">
        <f t="shared" si="141"/>
        <v>#VALUE!</v>
      </c>
      <c r="KC25" s="263" t="e">
        <f t="shared" si="142"/>
        <v>#VALUE!</v>
      </c>
      <c r="KD25" s="153" t="str">
        <f t="shared" si="143"/>
        <v>i.a.</v>
      </c>
      <c r="KE25" s="153" t="str">
        <f t="shared" si="144"/>
        <v>i.a.</v>
      </c>
      <c r="KF25" s="153" t="str">
        <f t="shared" si="145"/>
        <v>i.a.</v>
      </c>
      <c r="KG25" s="342" t="str">
        <f t="shared" si="146"/>
        <v>i.a.</v>
      </c>
      <c r="KH25" s="153" t="str">
        <f t="shared" si="147"/>
        <v>i.a.</v>
      </c>
      <c r="KI25" s="153" t="str">
        <f t="shared" si="148"/>
        <v>i.a.</v>
      </c>
      <c r="KJ25" s="153" t="str">
        <f t="shared" si="149"/>
        <v>i.a.</v>
      </c>
      <c r="KK25" s="153" t="str">
        <f t="shared" si="150"/>
        <v>i.a.</v>
      </c>
      <c r="KL25" s="153" t="str">
        <f t="shared" si="151"/>
        <v>i.a.</v>
      </c>
      <c r="KM25" s="153" t="str">
        <f t="shared" si="152"/>
        <v>i.a.</v>
      </c>
      <c r="KN25" s="153" t="str">
        <f t="shared" si="153"/>
        <v>i.a.</v>
      </c>
      <c r="KO25" s="153" t="str">
        <f t="shared" si="154"/>
        <v>i.a.</v>
      </c>
      <c r="KP25" s="153" t="str">
        <f t="shared" si="155"/>
        <v>i.a.</v>
      </c>
      <c r="KQ25" s="153" t="str">
        <f t="shared" si="156"/>
        <v>i.a.</v>
      </c>
      <c r="KR25" s="153" t="str">
        <f t="shared" si="157"/>
        <v>i.a.</v>
      </c>
      <c r="KS25" s="153" t="str">
        <f t="shared" si="158"/>
        <v>i.a.</v>
      </c>
      <c r="KT25" s="153" t="str">
        <f t="shared" si="159"/>
        <v>i.a.</v>
      </c>
      <c r="KU25" s="150" t="e">
        <f t="shared" si="160"/>
        <v>#DIV/0!</v>
      </c>
      <c r="KV25" s="150" t="e">
        <f t="shared" si="161"/>
        <v>#DIV/0!</v>
      </c>
      <c r="KW25" s="150" t="e">
        <f t="shared" si="162"/>
        <v>#DIV/0!</v>
      </c>
      <c r="KX25" s="150" t="e">
        <f t="shared" si="163"/>
        <v>#DIV/0!</v>
      </c>
      <c r="KY25" s="150" t="e">
        <f t="shared" si="164"/>
        <v>#DIV/0!</v>
      </c>
      <c r="KZ25" s="243">
        <f t="shared" si="165"/>
        <v>0</v>
      </c>
      <c r="LA25" s="243">
        <f t="shared" si="166"/>
        <v>0</v>
      </c>
      <c r="LB25" s="243">
        <f t="shared" si="167"/>
        <v>0</v>
      </c>
      <c r="LC25" s="272">
        <f t="shared" si="168"/>
        <v>0</v>
      </c>
      <c r="LD25" s="254">
        <f>IFERROR(Tabel1[[#This Row],[2024 - Omsætning]]/Tabel1[[#This Row],[2024 - Ansatte]],"i.a.")</f>
        <v>0</v>
      </c>
      <c r="LE25" s="254">
        <f>IFERROR(Tabel1[[#This Row],[2023 - Omsætning]]/Tabel1[[#This Row],[2023 - Ansatte]],"i.a.")</f>
        <v>0</v>
      </c>
      <c r="LF25" s="254">
        <f>IFERROR(Tabel1[[#This Row],[2022 - Omsætning]]/Tabel1[[#This Row],[2022 - Ansatte]],"i.a.")</f>
        <v>0</v>
      </c>
      <c r="LG25" s="348">
        <f>IFERROR(Tabel1[[#This Row],[2021 - Omsætning]]/Tabel1[[#This Row],[2021 - Ansatte]],"i.a.")</f>
        <v>0</v>
      </c>
      <c r="LH25" s="254">
        <f>IFERROR(AC25/Tabel1[[#This Row],[2020 - Ansatte]],"i.a.")</f>
        <v>0</v>
      </c>
      <c r="LI25" s="254">
        <f>IFERROR(Tabel1[[#This Row],[2019 - Omsætning]]/Tabel1[[#This Row],[2019 - Ansatte]],"i.a.")</f>
        <v>0</v>
      </c>
      <c r="LJ25" s="254">
        <f>IFERROR(Tabel1[[#This Row],[2018 - Omsætning]]/Tabel1[[#This Row],[2018 - Ansatte]],"i.a.")</f>
        <v>0</v>
      </c>
      <c r="LK25" s="254">
        <f>IFERROR(Tabel1[[#This Row],[2017 - Omsætning]]/Tabel1[[#This Row],[2017 - Ansatte]],"i.a.")</f>
        <v>0</v>
      </c>
      <c r="LL25" s="254">
        <f>IFERROR(Tabel1[[#This Row],[2016 - Omsætning]]/Tabel1[[#This Row],[2016 - Ansatte]],"i.a.")</f>
        <v>0</v>
      </c>
      <c r="LM25" s="254">
        <f>IFERROR(Tabel1[[#This Row],[2015 - Omsætning]]/Tabel1[[#This Row],[2015 - Ansatte]],"i.a.")</f>
        <v>0</v>
      </c>
      <c r="LN25" s="254" t="str">
        <f>IFERROR(Tabel1[[#This Row],[2014 - Omsætning]]/Tabel1[[#This Row],[2014 - Ansatte]],"i.a.")</f>
        <v>i.a.</v>
      </c>
      <c r="LO25" s="254" t="str">
        <f>IFERROR(Tabel1[[#This Row],[2013 - Omsætning]]/Tabel1[[#This Row],[2013 - Ansatte]],"i.a.")</f>
        <v>i.a.</v>
      </c>
      <c r="LP25" s="254" t="str">
        <f>IFERROR(Tabel1[[#This Row],[2012 - Omsætning]]/Tabel1[[#This Row],[2012 - Ansatte]],"i.a.")</f>
        <v>i.a.</v>
      </c>
      <c r="LQ25" s="254" t="str">
        <f>IFERROR(Tabel1[[#This Row],[2011 - Omsætning]]/Tabel1[[#This Row],[2011 - Ansatte]],"i.a.")</f>
        <v>i.a.</v>
      </c>
      <c r="LR25" s="254" t="str">
        <f>IFERROR(Tabel1[[#This Row],[2010 - Omsætning]]/Tabel1[[#This Row],[2010 - Ansatte]],"i.a.")</f>
        <v>i.a.</v>
      </c>
      <c r="LS25" s="254" t="str">
        <f>IFERROR(Tabel1[[#This Row],[2009 - Omsætning]]/Tabel1[[#This Row],[2009 - Ansatte]],"i.a.")</f>
        <v>i.a.</v>
      </c>
      <c r="LT25" s="254" t="str">
        <f>IFERROR(Tabel1[[#This Row],[2008 - Omsætning]]/Tabel1[[#This Row],[2008 - Ansatte]],"i.a.")</f>
        <v>i.a.</v>
      </c>
      <c r="LU25" s="158">
        <f t="shared" si="169"/>
        <v>-2.5400199800199799</v>
      </c>
      <c r="LV25" s="158">
        <f t="shared" si="170"/>
        <v>-0.68168259843671497</v>
      </c>
      <c r="LW25" s="158">
        <f t="shared" si="171"/>
        <v>2.0523005627275742E-2</v>
      </c>
      <c r="LX25" s="158">
        <f t="shared" si="172"/>
        <v>1.7355870811952914</v>
      </c>
      <c r="LY25" s="158">
        <f t="shared" si="173"/>
        <v>-0.58703898325797388</v>
      </c>
      <c r="LZ25" s="243">
        <f t="shared" si="174"/>
        <v>-0.14956235294117648</v>
      </c>
      <c r="MA25" s="243">
        <f t="shared" si="175"/>
        <v>-0.12609764705882354</v>
      </c>
      <c r="MB25" s="243">
        <f t="shared" si="176"/>
        <v>3.7200000000000011E-3</v>
      </c>
      <c r="MC25" s="272">
        <f t="shared" si="177"/>
        <v>0.115</v>
      </c>
      <c r="MD25" s="244">
        <f t="shared" si="178"/>
        <v>-9.0679999999999997E-2</v>
      </c>
      <c r="ME25" s="244">
        <f t="shared" si="179"/>
        <v>5.8882352941176476E-2</v>
      </c>
      <c r="MF25" s="244">
        <f t="shared" si="180"/>
        <v>0.18498000000000001</v>
      </c>
      <c r="MG25" s="388">
        <f t="shared" si="181"/>
        <v>0.18126</v>
      </c>
      <c r="MH25" s="244">
        <f t="shared" si="182"/>
        <v>6.6259999999999999E-2</v>
      </c>
      <c r="MI25" s="244">
        <f t="shared" si="183"/>
        <v>0.16045098039215686</v>
      </c>
      <c r="MJ25" s="244">
        <f t="shared" si="184"/>
        <v>0.18303999999999998</v>
      </c>
      <c r="MK25" s="244">
        <f t="shared" si="185"/>
        <v>0.14708163265306123</v>
      </c>
      <c r="ML25" s="244">
        <f t="shared" si="186"/>
        <v>0.10775</v>
      </c>
      <c r="MM25" s="244">
        <f t="shared" si="187"/>
        <v>0.19870588235294118</v>
      </c>
      <c r="MN25" s="244" t="str">
        <f t="shared" si="188"/>
        <v>i.a.</v>
      </c>
      <c r="MO25" s="244" t="str">
        <f t="shared" si="189"/>
        <v>i.a.</v>
      </c>
      <c r="MP25" s="244" t="str">
        <f t="shared" si="190"/>
        <v>i.a.</v>
      </c>
      <c r="MQ25" s="244" t="str">
        <f t="shared" si="191"/>
        <v>i.a.</v>
      </c>
      <c r="MR25" s="244" t="str">
        <f t="shared" si="192"/>
        <v>i.a.</v>
      </c>
      <c r="MS25" s="244" t="str">
        <f t="shared" si="193"/>
        <v>i.a.</v>
      </c>
      <c r="MT25" s="244" t="str">
        <f t="shared" si="194"/>
        <v>i.a.</v>
      </c>
    </row>
    <row r="26" spans="1:358" ht="18" customHeight="1" x14ac:dyDescent="0.25">
      <c r="A26" s="274" t="s">
        <v>803</v>
      </c>
      <c r="B26" s="273">
        <v>41656204</v>
      </c>
      <c r="C26" s="5" t="s">
        <v>397</v>
      </c>
      <c r="D26" s="5"/>
      <c r="E26" s="275">
        <v>331500</v>
      </c>
      <c r="F26" s="291">
        <v>45686</v>
      </c>
      <c r="G26" s="148" t="s">
        <v>98</v>
      </c>
      <c r="H26" s="148" t="s">
        <v>98</v>
      </c>
      <c r="I26" s="148" t="s">
        <v>98</v>
      </c>
      <c r="J26" s="148" t="s">
        <v>74</v>
      </c>
      <c r="K26" s="357"/>
      <c r="L26" s="148"/>
      <c r="M26" s="357"/>
      <c r="N26" s="357"/>
      <c r="O26" s="357"/>
      <c r="P26" s="150">
        <f>Y26/Tabel1[[#This Row],[2023 - Omsætning]]-1</f>
        <v>-4.2833858349365705E-2</v>
      </c>
      <c r="Q26" s="150">
        <f>Z26/Tabel1[[#This Row],[2022 - Omsætning]]-1</f>
        <v>1.6262849800114219</v>
      </c>
      <c r="R26" s="150">
        <f>AA26/Tabel1[[#This Row],[2021 - Omsætning]]-1</f>
        <v>5.1081745800158451E-2</v>
      </c>
      <c r="S26" s="150" t="e">
        <f>AB26/Tabel1[[#This Row],[2020 - Omsætning]]-1</f>
        <v>#DIV/0!</v>
      </c>
      <c r="T26" s="150" t="e">
        <f>AC26/Tabel1[[#This Row],[2019 - Omsætning]]-1</f>
        <v>#DIV/0!</v>
      </c>
      <c r="U26" s="242">
        <f t="shared" si="0"/>
        <v>-42.547000000000025</v>
      </c>
      <c r="V26" s="242">
        <f t="shared" si="1"/>
        <v>615.08699999999999</v>
      </c>
      <c r="W26" s="242">
        <f t="shared" si="2"/>
        <v>18.381000000000029</v>
      </c>
      <c r="X26" s="242">
        <f t="shared" si="3"/>
        <v>359.83499999999998</v>
      </c>
      <c r="Y26" s="151">
        <v>950.75599999999997</v>
      </c>
      <c r="Z26" s="151">
        <v>993.303</v>
      </c>
      <c r="AA26" s="361">
        <v>378.21600000000001</v>
      </c>
      <c r="AB26" s="361">
        <v>359.83499999999998</v>
      </c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150">
        <f t="shared" si="4"/>
        <v>-2.3799525090242062E-2</v>
      </c>
      <c r="AQ26" s="150">
        <f t="shared" si="5"/>
        <v>1.7785966778776852</v>
      </c>
      <c r="AR26" s="150">
        <f t="shared" si="6"/>
        <v>-0.1013723978411718</v>
      </c>
      <c r="AS26" s="150" t="e">
        <f t="shared" si="7"/>
        <v>#DIV/0!</v>
      </c>
      <c r="AT26" s="150" t="e">
        <f t="shared" si="8"/>
        <v>#DIV/0!</v>
      </c>
      <c r="AU26" s="242">
        <f t="shared" si="9"/>
        <v>-15.414999999999964</v>
      </c>
      <c r="AV26" s="242">
        <f t="shared" si="10"/>
        <v>414.59799999999996</v>
      </c>
      <c r="AW26" s="242">
        <f t="shared" si="11"/>
        <v>-26.295999999999964</v>
      </c>
      <c r="AX26" s="242">
        <f t="shared" si="12"/>
        <v>259.39999999999998</v>
      </c>
      <c r="AY26" s="119">
        <v>632.28700000000003</v>
      </c>
      <c r="AZ26" s="119">
        <v>647.702</v>
      </c>
      <c r="BA26" s="362">
        <v>233.10400000000001</v>
      </c>
      <c r="BB26" s="362">
        <v>259.39999999999998</v>
      </c>
      <c r="BC26" s="362"/>
      <c r="BD26" s="362"/>
      <c r="BE26" s="362"/>
      <c r="BF26" s="362"/>
      <c r="BG26" s="362"/>
      <c r="BH26" s="362"/>
      <c r="BI26" s="362"/>
      <c r="BJ26" s="362"/>
      <c r="BK26" s="362"/>
      <c r="BL26" s="362"/>
      <c r="BM26" s="362"/>
      <c r="BN26" s="362"/>
      <c r="BO26" s="362"/>
      <c r="BP26" s="152">
        <f t="shared" si="13"/>
        <v>1.8547465437788022</v>
      </c>
      <c r="BQ26" s="152">
        <f t="shared" si="14"/>
        <v>4.5244399185336048</v>
      </c>
      <c r="BR26" s="152">
        <f t="shared" si="15"/>
        <v>2.4822695035460995</v>
      </c>
      <c r="BS26" s="152" t="e">
        <f t="shared" si="16"/>
        <v>#DIV/0!</v>
      </c>
      <c r="BT26" s="152" t="e">
        <f t="shared" si="17"/>
        <v>#DIV/0!</v>
      </c>
      <c r="BU26" s="242">
        <f t="shared" si="18"/>
        <v>10.062000000000001</v>
      </c>
      <c r="BV26" s="242">
        <f t="shared" si="19"/>
        <v>4.4429999999999996</v>
      </c>
      <c r="BW26" s="242">
        <f t="shared" si="20"/>
        <v>0.7</v>
      </c>
      <c r="BX26" s="242">
        <f t="shared" si="21"/>
        <v>0.28199999999999997</v>
      </c>
      <c r="BY26" s="119">
        <v>15.487</v>
      </c>
      <c r="BZ26" s="119">
        <v>5.4249999999999998</v>
      </c>
      <c r="CA26" s="362">
        <v>0.98199999999999998</v>
      </c>
      <c r="CB26" s="362">
        <v>0.28199999999999997</v>
      </c>
      <c r="CC26" s="362"/>
      <c r="CD26" s="362"/>
      <c r="CE26" s="362"/>
      <c r="CF26" s="362"/>
      <c r="CG26" s="362"/>
      <c r="CH26" s="362"/>
      <c r="CI26" s="362"/>
      <c r="CJ26" s="362"/>
      <c r="CK26" s="362"/>
      <c r="CL26" s="362"/>
      <c r="CM26" s="362"/>
      <c r="CN26" s="362"/>
      <c r="CO26" s="362"/>
      <c r="CP26" s="152">
        <f t="shared" si="22"/>
        <v>7.4793577981651369</v>
      </c>
      <c r="CQ26" s="152">
        <f t="shared" si="23"/>
        <v>5.773722627737226</v>
      </c>
      <c r="CR26" s="152">
        <f t="shared" si="24"/>
        <v>-1.2276422764227644</v>
      </c>
      <c r="CS26" s="152" t="e">
        <f t="shared" si="25"/>
        <v>#DIV/0!</v>
      </c>
      <c r="CT26" s="152" t="e">
        <f t="shared" si="26"/>
        <v>#DIV/0!</v>
      </c>
      <c r="CU26" s="242">
        <f t="shared" si="27"/>
        <v>9.7829999999999995</v>
      </c>
      <c r="CV26" s="242">
        <f t="shared" si="28"/>
        <v>1.5820000000000001</v>
      </c>
      <c r="CW26" s="242">
        <f t="shared" si="29"/>
        <v>-0.15100000000000002</v>
      </c>
      <c r="CX26" s="242">
        <f t="shared" si="30"/>
        <v>-0.123</v>
      </c>
      <c r="CY26" s="119">
        <v>11.090999999999999</v>
      </c>
      <c r="CZ26" s="119">
        <v>1.3080000000000001</v>
      </c>
      <c r="DA26" s="362">
        <v>-0.27400000000000002</v>
      </c>
      <c r="DB26" s="362">
        <v>-0.123</v>
      </c>
      <c r="DC26" s="362"/>
      <c r="DD26" s="362"/>
      <c r="DE26" s="362"/>
      <c r="DF26" s="362"/>
      <c r="DG26" s="362"/>
      <c r="DH26" s="362"/>
      <c r="DI26" s="362"/>
      <c r="DJ26" s="362"/>
      <c r="DK26" s="362"/>
      <c r="DL26" s="362"/>
      <c r="DM26" s="362"/>
      <c r="DN26" s="362"/>
      <c r="DO26" s="362"/>
      <c r="DP26" s="152">
        <f t="shared" si="31"/>
        <v>0.19348219407793121</v>
      </c>
      <c r="DQ26" s="152">
        <f t="shared" si="32"/>
        <v>2.1271801343007855E-2</v>
      </c>
      <c r="DR26" s="152">
        <f t="shared" si="33"/>
        <v>-5.4904421486676701E-3</v>
      </c>
      <c r="DS26" s="152" t="e">
        <f t="shared" si="34"/>
        <v>#DIV/0!</v>
      </c>
      <c r="DT26" s="152" t="e">
        <f t="shared" si="35"/>
        <v>#DIV/0!</v>
      </c>
      <c r="DU26" s="242">
        <f t="shared" si="36"/>
        <v>8.7689999999999984</v>
      </c>
      <c r="DV26" s="242">
        <f t="shared" si="37"/>
        <v>0.94400000000000261</v>
      </c>
      <c r="DW26" s="242">
        <f t="shared" si="38"/>
        <v>-0.24499999999999744</v>
      </c>
      <c r="DX26" s="242">
        <f t="shared" si="39"/>
        <v>44.622999999999998</v>
      </c>
      <c r="DY26" s="119">
        <v>54.091000000000001</v>
      </c>
      <c r="DZ26" s="119">
        <v>45.322000000000003</v>
      </c>
      <c r="EA26" s="362">
        <v>44.378</v>
      </c>
      <c r="EB26" s="362">
        <v>44.622999999999998</v>
      </c>
      <c r="EC26" s="362"/>
      <c r="ED26" s="362"/>
      <c r="EE26" s="362"/>
      <c r="EF26" s="362"/>
      <c r="EG26" s="362"/>
      <c r="EH26" s="362"/>
      <c r="EI26" s="362"/>
      <c r="EJ26" s="362"/>
      <c r="EK26" s="362"/>
      <c r="EL26" s="362"/>
      <c r="EM26" s="362"/>
      <c r="EN26" s="362"/>
      <c r="EO26" s="362"/>
      <c r="EP26" s="153">
        <f t="shared" si="40"/>
        <v>-0.29533260327127803</v>
      </c>
      <c r="EQ26" s="153">
        <f t="shared" si="41"/>
        <v>0.72760296309094452</v>
      </c>
      <c r="ER26" s="153">
        <f t="shared" si="42"/>
        <v>0.99773058702724149</v>
      </c>
      <c r="ES26" s="153" t="e">
        <f t="shared" si="43"/>
        <v>#DIV/0!</v>
      </c>
      <c r="ET26" s="153" t="e">
        <f t="shared" si="44"/>
        <v>#DIV/0!</v>
      </c>
      <c r="EU26" s="242">
        <f t="shared" si="45"/>
        <v>-118.12299999999999</v>
      </c>
      <c r="EV26" s="242">
        <f t="shared" si="46"/>
        <v>168.45100000000002</v>
      </c>
      <c r="EW26" s="242">
        <f t="shared" si="47"/>
        <v>115.62599999999999</v>
      </c>
      <c r="EX26" s="242">
        <f t="shared" si="48"/>
        <v>115.889</v>
      </c>
      <c r="EY26" s="119">
        <v>281.84300000000002</v>
      </c>
      <c r="EZ26" s="119">
        <v>399.96600000000001</v>
      </c>
      <c r="FA26" s="362">
        <v>231.51499999999999</v>
      </c>
      <c r="FB26" s="362">
        <v>115.889</v>
      </c>
      <c r="FC26" s="362"/>
      <c r="FD26" s="362"/>
      <c r="FE26" s="362"/>
      <c r="FF26" s="362"/>
      <c r="FG26" s="362"/>
      <c r="FH26" s="362"/>
      <c r="FI26" s="362"/>
      <c r="FJ26" s="362"/>
      <c r="FK26" s="362"/>
      <c r="FL26" s="362"/>
      <c r="FM26" s="362"/>
      <c r="FN26" s="362"/>
      <c r="FO26" s="362"/>
      <c r="FP26" s="153">
        <f t="shared" si="49"/>
        <v>-6.8926553672316385E-2</v>
      </c>
      <c r="FQ26" s="153">
        <f t="shared" si="50"/>
        <v>0.71511627906976749</v>
      </c>
      <c r="FR26" s="153">
        <f t="shared" si="51"/>
        <v>0.26781326781326781</v>
      </c>
      <c r="FS26" s="153" t="e">
        <f t="shared" si="52"/>
        <v>#DIV/0!</v>
      </c>
      <c r="FT26" s="153" t="e">
        <f t="shared" si="53"/>
        <v>#DIV/0!</v>
      </c>
      <c r="FU26" s="242">
        <f t="shared" si="54"/>
        <v>-61</v>
      </c>
      <c r="FV26" s="242">
        <f t="shared" si="55"/>
        <v>369</v>
      </c>
      <c r="FW26" s="242">
        <f t="shared" si="56"/>
        <v>109</v>
      </c>
      <c r="FX26" s="242">
        <f t="shared" si="57"/>
        <v>407</v>
      </c>
      <c r="FY26" s="154">
        <v>824</v>
      </c>
      <c r="FZ26" s="154">
        <v>885</v>
      </c>
      <c r="GA26" s="154">
        <v>516</v>
      </c>
      <c r="GB26" s="359">
        <v>407</v>
      </c>
      <c r="GC26" s="359"/>
      <c r="GD26" s="359"/>
      <c r="GE26" s="359"/>
      <c r="GF26" s="359"/>
      <c r="GG26" s="359"/>
      <c r="GH26" s="359"/>
      <c r="GI26" s="359"/>
      <c r="GJ26" s="359"/>
      <c r="GK26" s="359"/>
      <c r="GL26" s="359"/>
      <c r="GM26" s="359"/>
      <c r="GN26" s="359"/>
      <c r="GO26" s="359"/>
      <c r="GP26" s="275"/>
      <c r="GQ26" s="5" t="s">
        <v>389</v>
      </c>
      <c r="GR26" s="275">
        <v>8600</v>
      </c>
      <c r="GS26" s="5" t="s">
        <v>147</v>
      </c>
      <c r="GT26" s="7" t="s">
        <v>94</v>
      </c>
      <c r="GU26" s="276"/>
      <c r="GV26" s="277"/>
      <c r="GW26" s="158">
        <f t="shared" si="58"/>
        <v>6.6508946968244871</v>
      </c>
      <c r="GX26" s="158">
        <f t="shared" si="59"/>
        <v>5.7365227156214145</v>
      </c>
      <c r="GY26" s="158">
        <f t="shared" si="60"/>
        <v>-1.2337744812038742</v>
      </c>
      <c r="GZ26" s="158" t="e">
        <f t="shared" si="61"/>
        <v>#VALUE!</v>
      </c>
      <c r="HA26" s="158" t="e">
        <f t="shared" si="62"/>
        <v>#VALUE!</v>
      </c>
      <c r="HB26" s="263">
        <f t="shared" si="63"/>
        <v>0.19396589216157031</v>
      </c>
      <c r="HC26" s="263">
        <f t="shared" si="64"/>
        <v>3.5321113787042113E-2</v>
      </c>
      <c r="HD26" s="278">
        <f t="shared" si="65"/>
        <v>-3.4008081300691689E-3</v>
      </c>
      <c r="HE26" s="279" t="e">
        <f t="shared" si="66"/>
        <v>#VALUE!</v>
      </c>
      <c r="HF26" s="153">
        <f t="shared" si="67"/>
        <v>0.22312977176023252</v>
      </c>
      <c r="HG26" s="153">
        <f t="shared" si="68"/>
        <v>2.9163879598662207E-2</v>
      </c>
      <c r="HH26" s="153">
        <f t="shared" si="69"/>
        <v>-6.1572341883799056E-3</v>
      </c>
      <c r="HI26" s="342">
        <f t="shared" si="70"/>
        <v>-2.7564260583107366E-3</v>
      </c>
      <c r="HJ26" s="153" t="str">
        <f t="shared" si="71"/>
        <v>Negativ EK</v>
      </c>
      <c r="HK26" s="153" t="str">
        <f t="shared" si="72"/>
        <v>Negativ EK</v>
      </c>
      <c r="HL26" s="153" t="str">
        <f t="shared" si="73"/>
        <v>Negativ EK</v>
      </c>
      <c r="HM26" s="153" t="str">
        <f t="shared" si="74"/>
        <v>Negativ EK</v>
      </c>
      <c r="HN26" s="153" t="str">
        <f t="shared" si="75"/>
        <v>Negativ EK</v>
      </c>
      <c r="HO26" s="153" t="str">
        <f t="shared" si="76"/>
        <v>Negativ EK</v>
      </c>
      <c r="HP26" s="153" t="str">
        <f t="shared" si="77"/>
        <v>Negativ EK</v>
      </c>
      <c r="HQ26" s="153" t="str">
        <f t="shared" si="78"/>
        <v>Negativ EK</v>
      </c>
      <c r="HR26" s="153" t="str">
        <f t="shared" si="79"/>
        <v>Negativ EK</v>
      </c>
      <c r="HS26" s="280" t="str">
        <f t="shared" si="80"/>
        <v>Negativ EK</v>
      </c>
      <c r="HT26" s="280" t="str">
        <f t="shared" si="81"/>
        <v>Negativ EK</v>
      </c>
      <c r="HU26" s="280" t="str">
        <f t="shared" si="82"/>
        <v>Negativ EK</v>
      </c>
      <c r="HV26" s="150">
        <f t="shared" si="83"/>
        <v>1.6440223027445833</v>
      </c>
      <c r="HW26" s="150">
        <f t="shared" si="84"/>
        <v>2.0392244983748498</v>
      </c>
      <c r="HX26" s="150">
        <f t="shared" si="85"/>
        <v>1.3232704890931244</v>
      </c>
      <c r="HY26" s="150" t="e">
        <f t="shared" si="86"/>
        <v>#VALUE!</v>
      </c>
      <c r="HZ26" s="150" t="e">
        <f t="shared" si="87"/>
        <v>#VALUE!</v>
      </c>
      <c r="IA26" s="263">
        <f t="shared" si="88"/>
        <v>2.8247313830152814E-2</v>
      </c>
      <c r="IB26" s="263">
        <f t="shared" si="89"/>
        <v>1.1528470929546595E-2</v>
      </c>
      <c r="IC26" s="263">
        <f t="shared" si="90"/>
        <v>3.2199973934045603E-3</v>
      </c>
      <c r="ID26" s="263" t="e">
        <f t="shared" si="91"/>
        <v>#VALUE!</v>
      </c>
      <c r="IE26" s="153">
        <f t="shared" si="92"/>
        <v>4.5429145112487516E-2</v>
      </c>
      <c r="IF26" s="153">
        <f t="shared" si="93"/>
        <v>1.7181831282334702E-2</v>
      </c>
      <c r="IG26" s="153">
        <f t="shared" si="94"/>
        <v>5.6533603527881083E-3</v>
      </c>
      <c r="IH26" s="342">
        <f t="shared" si="95"/>
        <v>2.433362959383548E-3</v>
      </c>
      <c r="II26" s="153" t="str">
        <f t="shared" si="96"/>
        <v>i.a.</v>
      </c>
      <c r="IJ26" s="153" t="str">
        <f t="shared" si="97"/>
        <v>i.a.</v>
      </c>
      <c r="IK26" s="153" t="str">
        <f t="shared" si="98"/>
        <v>i.a.</v>
      </c>
      <c r="IL26" s="280" t="str">
        <f t="shared" si="99"/>
        <v>i.a.</v>
      </c>
      <c r="IM26" s="280" t="str">
        <f t="shared" si="100"/>
        <v>i.a.</v>
      </c>
      <c r="IN26" s="280" t="str">
        <f t="shared" si="101"/>
        <v>i.a.</v>
      </c>
      <c r="IO26" s="280" t="str">
        <f t="shared" si="102"/>
        <v>i.a.</v>
      </c>
      <c r="IP26" s="280" t="str">
        <f t="shared" si="103"/>
        <v>i.a.</v>
      </c>
      <c r="IQ26" s="280" t="str">
        <f t="shared" si="104"/>
        <v>i.a.</v>
      </c>
      <c r="IR26" s="280" t="str">
        <f t="shared" si="105"/>
        <v>i.a.</v>
      </c>
      <c r="IS26" s="280" t="str">
        <f t="shared" si="106"/>
        <v>i.a.</v>
      </c>
      <c r="IT26" s="280" t="str">
        <f t="shared" si="107"/>
        <v>i.a.</v>
      </c>
      <c r="IU26" s="150">
        <f t="shared" si="108"/>
        <v>0.69368158597720653</v>
      </c>
      <c r="IV26" s="150">
        <f t="shared" si="109"/>
        <v>-0.40885039956414687</v>
      </c>
      <c r="IW26" s="153">
        <f t="shared" si="110"/>
        <v>-0.50218034187921712</v>
      </c>
      <c r="IX26" s="150" t="e">
        <f t="shared" si="111"/>
        <v>#VALUE!</v>
      </c>
      <c r="IY26" s="150" t="e">
        <f t="shared" si="112"/>
        <v>#VALUE!</v>
      </c>
      <c r="IZ26" s="263">
        <f t="shared" si="113"/>
        <v>7.8604273462391683E-2</v>
      </c>
      <c r="JA26" s="263">
        <f t="shared" si="114"/>
        <v>-7.8370572238765146E-2</v>
      </c>
      <c r="JB26" s="263">
        <f t="shared" si="115"/>
        <v>-0.19336428302665742</v>
      </c>
      <c r="JC26" s="281" t="e">
        <f t="shared" si="116"/>
        <v>#VALUE!</v>
      </c>
      <c r="JD26" s="153">
        <f t="shared" si="117"/>
        <v>0.1919189052060899</v>
      </c>
      <c r="JE26" s="153">
        <f t="shared" si="118"/>
        <v>0.11331463174369821</v>
      </c>
      <c r="JF26" s="153">
        <f t="shared" si="119"/>
        <v>0.19168520398246336</v>
      </c>
      <c r="JG26" s="342">
        <f t="shared" si="120"/>
        <v>0.38504948700912078</v>
      </c>
      <c r="JH26" s="153" t="str">
        <f t="shared" si="121"/>
        <v>i.a.</v>
      </c>
      <c r="JI26" s="153" t="str">
        <f t="shared" si="122"/>
        <v>i.a.</v>
      </c>
      <c r="JJ26" s="153" t="str">
        <f t="shared" si="123"/>
        <v>i.a.</v>
      </c>
      <c r="JK26" s="280" t="str">
        <f t="shared" si="124"/>
        <v>i.a.</v>
      </c>
      <c r="JL26" s="282" t="str">
        <f t="shared" si="125"/>
        <v>i.a.</v>
      </c>
      <c r="JM26" s="282" t="str">
        <f t="shared" si="126"/>
        <v>i.a.</v>
      </c>
      <c r="JN26" s="282" t="str">
        <f t="shared" si="127"/>
        <v>i.a.</v>
      </c>
      <c r="JO26" s="282" t="str">
        <f t="shared" si="128"/>
        <v>i.a.</v>
      </c>
      <c r="JP26" s="282" t="str">
        <f t="shared" si="129"/>
        <v>i.a.</v>
      </c>
      <c r="JQ26" s="280" t="str">
        <f t="shared" si="130"/>
        <v>i.a.</v>
      </c>
      <c r="JR26" s="280" t="str">
        <f t="shared" si="131"/>
        <v>i.a.</v>
      </c>
      <c r="JS26" s="280" t="str">
        <f t="shared" si="132"/>
        <v>i.a.</v>
      </c>
      <c r="JT26" s="280" t="str">
        <f t="shared" si="133"/>
        <v>i.a.</v>
      </c>
      <c r="JU26" s="150">
        <f t="shared" si="134"/>
        <v>1.9824984603569322</v>
      </c>
      <c r="JV26" s="150">
        <f t="shared" si="135"/>
        <v>1.1035188338584558</v>
      </c>
      <c r="JW26" s="150">
        <f t="shared" si="136"/>
        <v>2.3130339457043347</v>
      </c>
      <c r="JX26" s="150" t="e">
        <f t="shared" si="137"/>
        <v>#VALUE!</v>
      </c>
      <c r="JY26" s="150" t="e">
        <f t="shared" si="138"/>
        <v>#VALUE!</v>
      </c>
      <c r="JZ26" s="263">
        <f t="shared" si="139"/>
        <v>1.0827566359344889E-2</v>
      </c>
      <c r="KA26" s="263">
        <f t="shared" si="140"/>
        <v>2.8651762348737325E-3</v>
      </c>
      <c r="KB26" s="263">
        <f t="shared" si="141"/>
        <v>1.8127074150336192E-3</v>
      </c>
      <c r="KC26" s="281" t="e">
        <f t="shared" si="142"/>
        <v>#VALUE!</v>
      </c>
      <c r="KD26" s="153">
        <f t="shared" si="143"/>
        <v>1.6289142534993205E-2</v>
      </c>
      <c r="KE26" s="153">
        <f t="shared" si="144"/>
        <v>5.4615761756483163E-3</v>
      </c>
      <c r="KF26" s="153">
        <f t="shared" si="145"/>
        <v>2.5963999407745838E-3</v>
      </c>
      <c r="KG26" s="342">
        <f t="shared" si="146"/>
        <v>7.8369252574096455E-4</v>
      </c>
      <c r="KH26" s="153" t="str">
        <f t="shared" si="147"/>
        <v>i.a.</v>
      </c>
      <c r="KI26" s="153" t="str">
        <f t="shared" si="148"/>
        <v>i.a.</v>
      </c>
      <c r="KJ26" s="153" t="str">
        <f t="shared" si="149"/>
        <v>i.a.</v>
      </c>
      <c r="KK26" s="280" t="str">
        <f t="shared" si="150"/>
        <v>i.a.</v>
      </c>
      <c r="KL26" s="282" t="str">
        <f t="shared" si="151"/>
        <v>i.a.</v>
      </c>
      <c r="KM26" s="282" t="str">
        <f t="shared" si="152"/>
        <v>i.a.</v>
      </c>
      <c r="KN26" s="282" t="str">
        <f t="shared" si="153"/>
        <v>i.a.</v>
      </c>
      <c r="KO26" s="282" t="str">
        <f t="shared" si="154"/>
        <v>i.a.</v>
      </c>
      <c r="KP26" s="282" t="str">
        <f t="shared" si="155"/>
        <v>i.a.</v>
      </c>
      <c r="KQ26" s="280" t="str">
        <f t="shared" si="156"/>
        <v>i.a.</v>
      </c>
      <c r="KR26" s="280" t="str">
        <f t="shared" si="157"/>
        <v>i.a.</v>
      </c>
      <c r="KS26" s="280" t="str">
        <f t="shared" si="158"/>
        <v>i.a.</v>
      </c>
      <c r="KT26" s="280" t="str">
        <f t="shared" si="159"/>
        <v>i.a.</v>
      </c>
      <c r="KU26" s="150">
        <f t="shared" si="160"/>
        <v>2.8024314758266271E-2</v>
      </c>
      <c r="KV26" s="150">
        <f t="shared" si="161"/>
        <v>0.53125768326089684</v>
      </c>
      <c r="KW26" s="150">
        <f t="shared" si="162"/>
        <v>-0.17094908809948739</v>
      </c>
      <c r="KX26" s="150" t="e">
        <f t="shared" si="163"/>
        <v>#VALUE!</v>
      </c>
      <c r="KY26" s="150" t="e">
        <f t="shared" si="164"/>
        <v>#VALUE!</v>
      </c>
      <c r="KZ26" s="243">
        <f t="shared" si="165"/>
        <v>3.1453825900938037E-2</v>
      </c>
      <c r="LA26" s="243">
        <f t="shared" si="166"/>
        <v>0.38939952700039415</v>
      </c>
      <c r="LB26" s="263">
        <f t="shared" si="167"/>
        <v>-0.15113873492943253</v>
      </c>
      <c r="LC26" s="395" t="e">
        <f t="shared" si="168"/>
        <v>#VALUE!</v>
      </c>
      <c r="LD26" s="254">
        <f>IFERROR(Tabel1[[#This Row],[2024 - Omsætning]]/Tabel1[[#This Row],[2024 - Ansatte]],"i.a.")</f>
        <v>1.1538300970873787</v>
      </c>
      <c r="LE26" s="254">
        <f>IFERROR(Tabel1[[#This Row],[2023 - Omsætning]]/Tabel1[[#This Row],[2023 - Ansatte]],"i.a.")</f>
        <v>1.1223762711864407</v>
      </c>
      <c r="LF26" s="254">
        <f>IFERROR(Tabel1[[#This Row],[2022 - Omsætning]]/Tabel1[[#This Row],[2022 - Ansatte]],"i.a.")</f>
        <v>0.73297674418604652</v>
      </c>
      <c r="LG26" s="348">
        <f>IFERROR(Tabel1[[#This Row],[2021 - Omsætning]]/Tabel1[[#This Row],[2021 - Ansatte]],"i.a.")</f>
        <v>0.88411547911547905</v>
      </c>
      <c r="LH26" s="254" t="str">
        <f>IFERROR(AC26/Tabel1[[#This Row],[2020 - Ansatte]],"i.a.")</f>
        <v>i.a.</v>
      </c>
      <c r="LI26" s="254" t="str">
        <f>IFERROR(Tabel1[[#This Row],[2019 - Omsætning]]/Tabel1[[#This Row],[2019 - Ansatte]],"i.a.")</f>
        <v>i.a.</v>
      </c>
      <c r="LJ26" s="254" t="str">
        <f>IFERROR(Tabel1[[#This Row],[2018 - Omsætning]]/Tabel1[[#This Row],[2018 - Ansatte]],"i.a.")</f>
        <v>i.a.</v>
      </c>
      <c r="LK26" s="254" t="str">
        <f>IFERROR(Tabel1[[#This Row],[2017 - Omsætning]]/Tabel1[[#This Row],[2017 - Ansatte]],"i.a.")</f>
        <v>i.a.</v>
      </c>
      <c r="LL26" s="254" t="str">
        <f>IFERROR(Tabel1[[#This Row],[2016 - Omsætning]]/Tabel1[[#This Row],[2016 - Ansatte]],"i.a.")</f>
        <v>i.a.</v>
      </c>
      <c r="LM26" s="254" t="str">
        <f>IFERROR(Tabel1[[#This Row],[2015 - Omsætning]]/Tabel1[[#This Row],[2015 - Ansatte]],"i.a.")</f>
        <v>i.a.</v>
      </c>
      <c r="LN26" s="254" t="str">
        <f>IFERROR(Tabel1[[#This Row],[2014 - Omsætning]]/Tabel1[[#This Row],[2014 - Ansatte]],"i.a.")</f>
        <v>i.a.</v>
      </c>
      <c r="LO26" s="254" t="str">
        <f>IFERROR(Tabel1[[#This Row],[2013 - Omsætning]]/Tabel1[[#This Row],[2013 - Ansatte]],"i.a.")</f>
        <v>i.a.</v>
      </c>
      <c r="LP26" s="254" t="str">
        <f>IFERROR(Tabel1[[#This Row],[2012 - Omsætning]]/Tabel1[[#This Row],[2012 - Ansatte]],"i.a.")</f>
        <v>i.a.</v>
      </c>
      <c r="LQ26" s="254" t="str">
        <f>IFERROR(Tabel1[[#This Row],[2011 - Omsætning]]/Tabel1[[#This Row],[2011 - Ansatte]],"i.a.")</f>
        <v>i.a.</v>
      </c>
      <c r="LR26" s="254" t="str">
        <f>IFERROR(Tabel1[[#This Row],[2010 - Omsætning]]/Tabel1[[#This Row],[2010 - Ansatte]],"i.a.")</f>
        <v>i.a.</v>
      </c>
      <c r="LS26" s="254" t="str">
        <f>IFERROR(Tabel1[[#This Row],[2009 - Omsætning]]/Tabel1[[#This Row],[2009 - Ansatte]],"i.a.")</f>
        <v>i.a.</v>
      </c>
      <c r="LT26" s="254" t="str">
        <f>IFERROR(Tabel1[[#This Row],[2008 - Omsætning]]/Tabel1[[#This Row],[2008 - Ansatte]],"i.a.")</f>
        <v>i.a.</v>
      </c>
      <c r="LU26" s="158">
        <f t="shared" si="169"/>
        <v>8.1070772468157113</v>
      </c>
      <c r="LV26" s="158">
        <f t="shared" si="170"/>
        <v>3.7833230236298405</v>
      </c>
      <c r="LW26" s="158">
        <f t="shared" si="171"/>
        <v>-0.75707443120942863</v>
      </c>
      <c r="LX26" s="158" t="e">
        <f t="shared" si="172"/>
        <v>#VALUE!</v>
      </c>
      <c r="LY26" s="158" t="e">
        <f t="shared" si="173"/>
        <v>#VALUE!</v>
      </c>
      <c r="LZ26" s="243">
        <f t="shared" si="174"/>
        <v>1.1981985354615763E-2</v>
      </c>
      <c r="MA26" s="243">
        <f t="shared" si="175"/>
        <v>2.0089738536328999E-3</v>
      </c>
      <c r="MB26" s="278">
        <f t="shared" si="176"/>
        <v>-2.2879644972668235E-4</v>
      </c>
      <c r="MC26" s="396" t="e">
        <f t="shared" si="177"/>
        <v>#VALUE!</v>
      </c>
      <c r="MD26" s="244">
        <f t="shared" si="178"/>
        <v>1.3459951456310678E-2</v>
      </c>
      <c r="ME26" s="244">
        <f t="shared" si="179"/>
        <v>1.4779661016949153E-3</v>
      </c>
      <c r="MF26" s="244">
        <f t="shared" si="180"/>
        <v>-5.3100775193798454E-4</v>
      </c>
      <c r="MG26" s="388">
        <f t="shared" si="181"/>
        <v>-3.0221130221130219E-4</v>
      </c>
      <c r="MH26" s="246" t="str">
        <f t="shared" si="182"/>
        <v>i.a.</v>
      </c>
      <c r="MI26" s="245" t="str">
        <f t="shared" si="183"/>
        <v>i.a.</v>
      </c>
      <c r="MJ26" s="245" t="str">
        <f t="shared" si="184"/>
        <v>i.a.</v>
      </c>
      <c r="MK26" s="285" t="str">
        <f t="shared" si="185"/>
        <v>i.a.</v>
      </c>
      <c r="ML26" s="286" t="str">
        <f t="shared" si="186"/>
        <v>i.a.</v>
      </c>
      <c r="MM26" s="286" t="str">
        <f t="shared" si="187"/>
        <v>i.a.</v>
      </c>
      <c r="MN26" s="286" t="str">
        <f t="shared" si="188"/>
        <v>i.a.</v>
      </c>
      <c r="MO26" s="286" t="str">
        <f t="shared" si="189"/>
        <v>i.a.</v>
      </c>
      <c r="MP26" s="286" t="str">
        <f t="shared" si="190"/>
        <v>i.a.</v>
      </c>
      <c r="MQ26" s="286" t="str">
        <f t="shared" si="191"/>
        <v>i.a.</v>
      </c>
      <c r="MR26" s="286" t="str">
        <f t="shared" si="192"/>
        <v>i.a.</v>
      </c>
      <c r="MS26" s="286" t="str">
        <f t="shared" si="193"/>
        <v>i.a.</v>
      </c>
      <c r="MT26" s="244" t="str">
        <f t="shared" si="194"/>
        <v>i.a.</v>
      </c>
    </row>
    <row r="27" spans="1:358" ht="18" customHeight="1" x14ac:dyDescent="0.25">
      <c r="A27" s="20" t="s">
        <v>421</v>
      </c>
      <c r="B27" s="273">
        <v>51636112</v>
      </c>
      <c r="C27" s="5" t="s">
        <v>96</v>
      </c>
      <c r="D27" s="5"/>
      <c r="E27" s="5">
        <v>467600</v>
      </c>
      <c r="F27" s="203">
        <v>45385</v>
      </c>
      <c r="G27" s="148"/>
      <c r="H27" s="148" t="s">
        <v>74</v>
      </c>
      <c r="I27" s="148" t="s">
        <v>74</v>
      </c>
      <c r="J27" s="148" t="s">
        <v>74</v>
      </c>
      <c r="K27" s="148" t="s">
        <v>74</v>
      </c>
      <c r="L27" s="357" t="s">
        <v>74</v>
      </c>
      <c r="M27" s="357" t="s">
        <v>74</v>
      </c>
      <c r="N27" s="357" t="s">
        <v>74</v>
      </c>
      <c r="O27" s="357" t="s">
        <v>74</v>
      </c>
      <c r="P27" s="150" t="e">
        <f>Y27/Tabel1[[#This Row],[2023 - Omsætning]]-1</f>
        <v>#DIV/0!</v>
      </c>
      <c r="Q27" s="150" t="e">
        <f>Z27/Tabel1[[#This Row],[2022 - Omsætning]]-1</f>
        <v>#DIV/0!</v>
      </c>
      <c r="R27" s="150" t="e">
        <f>AA27/Tabel1[[#This Row],[2021 - Omsætning]]-1</f>
        <v>#DIV/0!</v>
      </c>
      <c r="S27" s="150" t="e">
        <f>AB27/Tabel1[[#This Row],[2020 - Omsætning]]-1</f>
        <v>#DIV/0!</v>
      </c>
      <c r="T27" s="150" t="e">
        <f>AC27/Tabel1[[#This Row],[2019 - Omsætning]]-1</f>
        <v>#DIV/0!</v>
      </c>
      <c r="U27" s="242">
        <f t="shared" si="0"/>
        <v>0</v>
      </c>
      <c r="V27" s="242">
        <f t="shared" si="1"/>
        <v>0</v>
      </c>
      <c r="W27" s="242">
        <f t="shared" si="2"/>
        <v>0</v>
      </c>
      <c r="X27" s="242">
        <f t="shared" si="3"/>
        <v>0</v>
      </c>
      <c r="Y27" s="151"/>
      <c r="Z27" s="151"/>
      <c r="AA27" s="361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150">
        <f t="shared" si="4"/>
        <v>-1</v>
      </c>
      <c r="AQ27" s="150">
        <f t="shared" si="5"/>
        <v>-0.23689640940982257</v>
      </c>
      <c r="AR27" s="150">
        <f t="shared" si="6"/>
        <v>-0.19980184940554821</v>
      </c>
      <c r="AS27" s="150">
        <f t="shared" si="7"/>
        <v>0.3430915945886005</v>
      </c>
      <c r="AT27" s="150">
        <f t="shared" si="8"/>
        <v>-5.5904522613065215E-2</v>
      </c>
      <c r="AU27" s="242">
        <f t="shared" si="9"/>
        <v>-3.698</v>
      </c>
      <c r="AV27" s="242">
        <f t="shared" si="10"/>
        <v>-1.1480000000000001</v>
      </c>
      <c r="AW27" s="242">
        <f t="shared" si="11"/>
        <v>-1.21</v>
      </c>
      <c r="AX27" s="242">
        <f t="shared" si="12"/>
        <v>1.5469999999999997</v>
      </c>
      <c r="AY27" s="119"/>
      <c r="AZ27" s="119">
        <v>3.698</v>
      </c>
      <c r="BA27" s="362">
        <v>4.8460000000000001</v>
      </c>
      <c r="BB27" s="362">
        <v>6.056</v>
      </c>
      <c r="BC27" s="362">
        <v>4.5090000000000003</v>
      </c>
      <c r="BD27" s="362">
        <v>4.7759999999999998</v>
      </c>
      <c r="BE27" s="362">
        <v>3.6589999999999998</v>
      </c>
      <c r="BF27" s="362">
        <v>6.5339999999999998</v>
      </c>
      <c r="BG27" s="362">
        <v>5.6660000000000004</v>
      </c>
      <c r="BH27" s="362">
        <v>4.1040000000000001</v>
      </c>
      <c r="BI27" s="362">
        <v>4.3890000000000002</v>
      </c>
      <c r="BJ27" s="362">
        <v>4.8319999999999999</v>
      </c>
      <c r="BK27" s="362">
        <v>4.5780000000000003</v>
      </c>
      <c r="BL27" s="362">
        <v>4.4180000000000001</v>
      </c>
      <c r="BM27" s="362">
        <v>3.266</v>
      </c>
      <c r="BN27" s="362">
        <v>4.5540000000000003</v>
      </c>
      <c r="BO27" s="362">
        <v>6.5529999999999999</v>
      </c>
      <c r="BP27" s="152">
        <f t="shared" si="13"/>
        <v>1</v>
      </c>
      <c r="BQ27" s="152">
        <f t="shared" si="14"/>
        <v>-0.15266272189349114</v>
      </c>
      <c r="BR27" s="152">
        <f t="shared" si="15"/>
        <v>-2.0279805352798053</v>
      </c>
      <c r="BS27" s="152">
        <f t="shared" si="16"/>
        <v>9.7446808510638281</v>
      </c>
      <c r="BT27" s="152">
        <f t="shared" si="17"/>
        <v>0.81422924901185778</v>
      </c>
      <c r="BU27" s="242">
        <f t="shared" si="18"/>
        <v>0.97399999999999998</v>
      </c>
      <c r="BV27" s="242">
        <f t="shared" si="19"/>
        <v>-0.129</v>
      </c>
      <c r="BW27" s="242">
        <f t="shared" si="20"/>
        <v>-1.6669999999999998</v>
      </c>
      <c r="BX27" s="242">
        <f t="shared" si="21"/>
        <v>0.91599999999999993</v>
      </c>
      <c r="BY27" s="119"/>
      <c r="BZ27" s="119">
        <v>-0.97399999999999998</v>
      </c>
      <c r="CA27" s="362">
        <v>-0.84499999999999997</v>
      </c>
      <c r="CB27" s="362">
        <v>0.82199999999999995</v>
      </c>
      <c r="CC27" s="362">
        <v>-9.4E-2</v>
      </c>
      <c r="CD27" s="362">
        <v>-0.50600000000000001</v>
      </c>
      <c r="CE27" s="362">
        <v>-1.3680000000000001</v>
      </c>
      <c r="CF27" s="362">
        <v>1.712</v>
      </c>
      <c r="CG27" s="362">
        <v>1.0760000000000001</v>
      </c>
      <c r="CH27" s="362">
        <v>-0.63800000000000001</v>
      </c>
      <c r="CI27" s="362">
        <v>-0.41599999999999998</v>
      </c>
      <c r="CJ27" s="362">
        <v>0.26400000000000001</v>
      </c>
      <c r="CK27" s="362">
        <v>0.16500000000000001</v>
      </c>
      <c r="CL27" s="362">
        <v>-5.6000000000000001E-2</v>
      </c>
      <c r="CM27" s="362">
        <v>-0.625</v>
      </c>
      <c r="CN27" s="362">
        <v>-0.21</v>
      </c>
      <c r="CO27" s="362">
        <v>1.355</v>
      </c>
      <c r="CP27" s="152">
        <f t="shared" si="22"/>
        <v>1</v>
      </c>
      <c r="CQ27" s="152">
        <f t="shared" si="23"/>
        <v>-5.5180180180180227E-2</v>
      </c>
      <c r="CR27" s="152">
        <f t="shared" si="24"/>
        <v>-2.1155778894472363</v>
      </c>
      <c r="CS27" s="152">
        <f t="shared" si="25"/>
        <v>6.5664335664335676</v>
      </c>
      <c r="CT27" s="152">
        <f t="shared" si="26"/>
        <v>0.76324503311258274</v>
      </c>
      <c r="CU27" s="242">
        <f t="shared" si="27"/>
        <v>0.93700000000000006</v>
      </c>
      <c r="CV27" s="242">
        <f t="shared" si="28"/>
        <v>-4.9000000000000044E-2</v>
      </c>
      <c r="CW27" s="242">
        <f t="shared" si="29"/>
        <v>-1.6840000000000002</v>
      </c>
      <c r="CX27" s="242">
        <f t="shared" si="30"/>
        <v>0.93900000000000006</v>
      </c>
      <c r="CY27" s="119"/>
      <c r="CZ27" s="119">
        <v>-0.93700000000000006</v>
      </c>
      <c r="DA27" s="362">
        <v>-0.88800000000000001</v>
      </c>
      <c r="DB27" s="362">
        <v>0.79600000000000004</v>
      </c>
      <c r="DC27" s="362">
        <v>-0.14299999999999999</v>
      </c>
      <c r="DD27" s="362">
        <v>-0.60399999999999998</v>
      </c>
      <c r="DE27" s="362">
        <v>-1.403</v>
      </c>
      <c r="DF27" s="362">
        <v>1.704</v>
      </c>
      <c r="DG27" s="362">
        <v>1.02</v>
      </c>
      <c r="DH27" s="362">
        <v>-0.72099999999999997</v>
      </c>
      <c r="DI27" s="362">
        <v>-0.53100000000000003</v>
      </c>
      <c r="DJ27" s="362">
        <v>0.13700000000000001</v>
      </c>
      <c r="DK27" s="362">
        <v>3.1E-2</v>
      </c>
      <c r="DL27" s="362">
        <v>-0.253</v>
      </c>
      <c r="DM27" s="362">
        <v>-0.82799999999999996</v>
      </c>
      <c r="DN27" s="362">
        <v>-0.38100000000000001</v>
      </c>
      <c r="DO27" s="362">
        <v>0.28299999999999997</v>
      </c>
      <c r="DP27" s="152">
        <f t="shared" si="31"/>
        <v>-1</v>
      </c>
      <c r="DQ27" s="152">
        <f t="shared" si="32"/>
        <v>-0.9496002780674313</v>
      </c>
      <c r="DR27" s="152">
        <f t="shared" si="33"/>
        <v>-0.16945727482678991</v>
      </c>
      <c r="DS27" s="152">
        <f t="shared" si="34"/>
        <v>0.21800281293952184</v>
      </c>
      <c r="DT27" s="152">
        <f t="shared" si="35"/>
        <v>-3.7563451776649819E-2</v>
      </c>
      <c r="DU27" s="242">
        <f t="shared" si="36"/>
        <v>-0.14499999999999999</v>
      </c>
      <c r="DV27" s="242">
        <f t="shared" si="37"/>
        <v>-2.7319999999999998</v>
      </c>
      <c r="DW27" s="242">
        <f t="shared" si="38"/>
        <v>-0.58700000000000019</v>
      </c>
      <c r="DX27" s="242">
        <f t="shared" si="39"/>
        <v>0.62000000000000011</v>
      </c>
      <c r="DY27" s="119"/>
      <c r="DZ27" s="119">
        <v>0.14499999999999999</v>
      </c>
      <c r="EA27" s="362">
        <v>2.8769999999999998</v>
      </c>
      <c r="EB27" s="362">
        <v>3.464</v>
      </c>
      <c r="EC27" s="362">
        <v>2.8439999999999999</v>
      </c>
      <c r="ED27" s="362">
        <v>2.9550000000000001</v>
      </c>
      <c r="EE27" s="362">
        <v>3.427</v>
      </c>
      <c r="EF27" s="362">
        <v>6.0209999999999999</v>
      </c>
      <c r="EG27" s="362">
        <v>4.6929999999999996</v>
      </c>
      <c r="EH27" s="362">
        <v>3.8969999999999998</v>
      </c>
      <c r="EI27" s="362">
        <v>4.4119999999999999</v>
      </c>
      <c r="EJ27" s="362">
        <v>3.79</v>
      </c>
      <c r="EK27" s="362">
        <v>3.6760000000000002</v>
      </c>
      <c r="EL27" s="362">
        <v>1.9530000000000001</v>
      </c>
      <c r="EM27" s="362">
        <v>2.1429999999999998</v>
      </c>
      <c r="EN27" s="362">
        <v>2.855</v>
      </c>
      <c r="EO27" s="362">
        <v>3.9550000000000001</v>
      </c>
      <c r="EP27" s="153">
        <f t="shared" si="40"/>
        <v>-1</v>
      </c>
      <c r="EQ27" s="153">
        <f t="shared" si="41"/>
        <v>-0.59849930052142952</v>
      </c>
      <c r="ER27" s="153">
        <f t="shared" si="42"/>
        <v>0.18276173285198569</v>
      </c>
      <c r="ES27" s="153">
        <f t="shared" si="43"/>
        <v>1.5116811726981112E-2</v>
      </c>
      <c r="ET27" s="153">
        <f t="shared" si="44"/>
        <v>-0.12749800159872099</v>
      </c>
      <c r="EU27" s="242">
        <f t="shared" si="45"/>
        <v>-3.157</v>
      </c>
      <c r="EV27" s="242">
        <f t="shared" si="46"/>
        <v>-4.7060000000000004</v>
      </c>
      <c r="EW27" s="242">
        <f t="shared" si="47"/>
        <v>1.2150000000000007</v>
      </c>
      <c r="EX27" s="242">
        <f t="shared" si="48"/>
        <v>9.8999999999999311E-2</v>
      </c>
      <c r="EY27" s="119"/>
      <c r="EZ27" s="119">
        <v>3.157</v>
      </c>
      <c r="FA27" s="362">
        <v>7.8630000000000004</v>
      </c>
      <c r="FB27" s="362">
        <v>6.6479999999999997</v>
      </c>
      <c r="FC27" s="362">
        <v>6.5490000000000004</v>
      </c>
      <c r="FD27" s="362">
        <v>7.5060000000000002</v>
      </c>
      <c r="FE27" s="362">
        <v>7.6440000000000001</v>
      </c>
      <c r="FF27" s="362">
        <v>8.8849999999999998</v>
      </c>
      <c r="FG27" s="362">
        <v>7.4690000000000003</v>
      </c>
      <c r="FH27" s="362">
        <v>7.7030000000000003</v>
      </c>
      <c r="FI27" s="362">
        <v>7.7229999999999999</v>
      </c>
      <c r="FJ27" s="362">
        <v>7.3049999999999997</v>
      </c>
      <c r="FK27" s="362">
        <v>7.6379999999999999</v>
      </c>
      <c r="FL27" s="362">
        <v>7.2409999999999997</v>
      </c>
      <c r="FM27" s="362">
        <v>7.2</v>
      </c>
      <c r="FN27" s="362">
        <v>8.3960000000000008</v>
      </c>
      <c r="FO27" s="362">
        <v>9.0389999999999997</v>
      </c>
      <c r="FP27" s="153">
        <f t="shared" si="49"/>
        <v>-1</v>
      </c>
      <c r="FQ27" s="153">
        <f t="shared" si="50"/>
        <v>-0.1</v>
      </c>
      <c r="FR27" s="153">
        <f t="shared" si="51"/>
        <v>0</v>
      </c>
      <c r="FS27" s="153">
        <f t="shared" si="52"/>
        <v>0.1111111111111111</v>
      </c>
      <c r="FT27" s="153">
        <f t="shared" si="53"/>
        <v>-0.18181818181818182</v>
      </c>
      <c r="FU27" s="242">
        <f t="shared" si="54"/>
        <v>-9</v>
      </c>
      <c r="FV27" s="242">
        <f t="shared" si="55"/>
        <v>-1</v>
      </c>
      <c r="FW27" s="242">
        <f t="shared" si="56"/>
        <v>0</v>
      </c>
      <c r="FX27" s="242">
        <f t="shared" si="57"/>
        <v>1</v>
      </c>
      <c r="FY27" s="154"/>
      <c r="FZ27" s="154">
        <v>9</v>
      </c>
      <c r="GA27" s="359">
        <v>10</v>
      </c>
      <c r="GB27" s="359">
        <v>10</v>
      </c>
      <c r="GC27" s="359">
        <v>9</v>
      </c>
      <c r="GD27" s="359">
        <v>11</v>
      </c>
      <c r="GE27" s="359">
        <v>11</v>
      </c>
      <c r="GF27" s="359">
        <v>10</v>
      </c>
      <c r="GG27" s="359">
        <v>11</v>
      </c>
      <c r="GH27" s="359"/>
      <c r="GI27" s="359"/>
      <c r="GJ27" s="359"/>
      <c r="GK27" s="359"/>
      <c r="GL27" s="359"/>
      <c r="GM27" s="359"/>
      <c r="GN27" s="359"/>
      <c r="GO27" s="359"/>
      <c r="GP27" s="181"/>
      <c r="GQ27" s="5" t="s">
        <v>389</v>
      </c>
      <c r="GR27" s="5">
        <v>3520</v>
      </c>
      <c r="GS27" s="5" t="s">
        <v>344</v>
      </c>
      <c r="GT27" s="171" t="s">
        <v>76</v>
      </c>
      <c r="GU27" s="172"/>
      <c r="GV27" s="101"/>
      <c r="GW27" s="158">
        <f t="shared" si="58"/>
        <v>1</v>
      </c>
      <c r="GX27" s="158">
        <f t="shared" si="59"/>
        <v>-1.2140627142695311</v>
      </c>
      <c r="GY27" s="158">
        <f t="shared" si="60"/>
        <v>-2.1097721694737683</v>
      </c>
      <c r="GZ27" s="158">
        <f t="shared" si="61"/>
        <v>6.1172714413044158</v>
      </c>
      <c r="HA27" s="158">
        <f t="shared" si="62"/>
        <v>0.73944297315476859</v>
      </c>
      <c r="HB27" s="263">
        <f t="shared" si="63"/>
        <v>0.62011912640635347</v>
      </c>
      <c r="HC27" s="263">
        <f t="shared" si="64"/>
        <v>-0.34003712041360784</v>
      </c>
      <c r="HD27" s="263">
        <f t="shared" si="65"/>
        <v>-0.53245993877651232</v>
      </c>
      <c r="HE27" s="263">
        <f t="shared" si="66"/>
        <v>0.30169678086102136</v>
      </c>
      <c r="HF27" s="153">
        <f t="shared" si="67"/>
        <v>0</v>
      </c>
      <c r="HG27" s="153">
        <f t="shared" si="68"/>
        <v>-0.62011912640635347</v>
      </c>
      <c r="HH27" s="153">
        <f t="shared" si="69"/>
        <v>-0.28008200599274563</v>
      </c>
      <c r="HI27" s="153">
        <f t="shared" si="70"/>
        <v>0.25237793278376669</v>
      </c>
      <c r="HJ27" s="153">
        <f t="shared" si="71"/>
        <v>-4.9318848077254701E-2</v>
      </c>
      <c r="HK27" s="153">
        <f t="shared" si="72"/>
        <v>-0.18928235662801629</v>
      </c>
      <c r="HL27" s="153">
        <f t="shared" si="73"/>
        <v>-0.29699407281964435</v>
      </c>
      <c r="HM27" s="153">
        <f t="shared" si="74"/>
        <v>0.31808848235952963</v>
      </c>
      <c r="HN27" s="153">
        <f t="shared" si="75"/>
        <v>0.23748544819557627</v>
      </c>
      <c r="HO27" s="153">
        <f t="shared" si="76"/>
        <v>-0.17354675652906487</v>
      </c>
      <c r="HP27" s="153">
        <f t="shared" si="77"/>
        <v>-0.12948061448427214</v>
      </c>
      <c r="HQ27" s="153">
        <f t="shared" si="78"/>
        <v>3.669970533083311E-2</v>
      </c>
      <c r="HR27" s="153">
        <f t="shared" si="79"/>
        <v>1.1014389767276603E-2</v>
      </c>
      <c r="HS27" s="153">
        <f t="shared" si="80"/>
        <v>-0.12353515625</v>
      </c>
      <c r="HT27" s="153">
        <f t="shared" si="81"/>
        <v>-0.33133253301320531</v>
      </c>
      <c r="HU27" s="153">
        <f t="shared" si="82"/>
        <v>-0.1118942731277533</v>
      </c>
      <c r="HV27" s="150">
        <f t="shared" si="83"/>
        <v>1</v>
      </c>
      <c r="HW27" s="150">
        <f t="shared" si="84"/>
        <v>-0.51781204695067606</v>
      </c>
      <c r="HX27" s="150">
        <f t="shared" si="85"/>
        <v>-1.934894846949734</v>
      </c>
      <c r="HY27" s="150">
        <f t="shared" si="86"/>
        <v>10.313214318534676</v>
      </c>
      <c r="HZ27" s="150">
        <f t="shared" si="87"/>
        <v>0.79975618089858724</v>
      </c>
      <c r="IA27" s="263">
        <f t="shared" si="88"/>
        <v>0.17676950998185118</v>
      </c>
      <c r="IB27" s="263">
        <f t="shared" si="89"/>
        <v>-6.0306137367972051E-2</v>
      </c>
      <c r="IC27" s="263">
        <f t="shared" si="90"/>
        <v>-0.24103713937905302</v>
      </c>
      <c r="ID27" s="263">
        <f t="shared" si="91"/>
        <v>0.13794978953287224</v>
      </c>
      <c r="IE27" s="153">
        <f t="shared" si="92"/>
        <v>0</v>
      </c>
      <c r="IF27" s="153">
        <f t="shared" si="93"/>
        <v>-0.17676950998185118</v>
      </c>
      <c r="IG27" s="153">
        <f t="shared" si="94"/>
        <v>-0.11646337261387912</v>
      </c>
      <c r="IH27" s="153">
        <f t="shared" si="95"/>
        <v>0.1245737667651739</v>
      </c>
      <c r="II27" s="153">
        <f t="shared" si="96"/>
        <v>-1.3376022767698328E-2</v>
      </c>
      <c r="IJ27" s="153">
        <f t="shared" si="97"/>
        <v>-6.6798679867986793E-2</v>
      </c>
      <c r="IK27" s="153">
        <f t="shared" si="98"/>
        <v>-0.16552725512735195</v>
      </c>
      <c r="IL27" s="153">
        <f t="shared" si="99"/>
        <v>0.20936773877950349</v>
      </c>
      <c r="IM27" s="153">
        <f t="shared" si="100"/>
        <v>0.14184023200632745</v>
      </c>
      <c r="IN27" s="153">
        <f t="shared" si="101"/>
        <v>-8.2717489952029044E-2</v>
      </c>
      <c r="IO27" s="153">
        <f t="shared" si="102"/>
        <v>-5.536332179930796E-2</v>
      </c>
      <c r="IP27" s="153">
        <f t="shared" si="103"/>
        <v>3.5334270226862079E-2</v>
      </c>
      <c r="IQ27" s="153">
        <f t="shared" si="104"/>
        <v>2.2178909872975335E-2</v>
      </c>
      <c r="IR27" s="153">
        <f t="shared" si="105"/>
        <v>-7.7556955889481341E-3</v>
      </c>
      <c r="IS27" s="153">
        <f t="shared" si="106"/>
        <v>-8.0148756091305465E-2</v>
      </c>
      <c r="IT27" s="153">
        <f t="shared" si="107"/>
        <v>-2.4089475193576137E-2</v>
      </c>
      <c r="IU27" s="150" t="e">
        <f t="shared" si="108"/>
        <v>#VALUE!</v>
      </c>
      <c r="IV27" s="150">
        <f t="shared" si="109"/>
        <v>-0.87447164600703597</v>
      </c>
      <c r="IW27" s="150">
        <f t="shared" si="110"/>
        <v>-0.29779371271124255</v>
      </c>
      <c r="IX27" s="150">
        <f t="shared" si="111"/>
        <v>0.19986468440748045</v>
      </c>
      <c r="IY27" s="150">
        <f t="shared" si="112"/>
        <v>0.10307661184371146</v>
      </c>
      <c r="IZ27" s="263" t="e">
        <f t="shared" si="113"/>
        <v>#VALUE!</v>
      </c>
      <c r="JA27" s="263">
        <f t="shared" si="114"/>
        <v>-0.31996120126697725</v>
      </c>
      <c r="JB27" s="263">
        <f t="shared" si="115"/>
        <v>-0.15516808375928764</v>
      </c>
      <c r="JC27" s="263">
        <f t="shared" si="116"/>
        <v>8.679419185446241E-2</v>
      </c>
      <c r="JD27" s="153" t="str">
        <f t="shared" si="117"/>
        <v>i.a.</v>
      </c>
      <c r="JE27" s="153">
        <f t="shared" si="118"/>
        <v>4.5929680076021537E-2</v>
      </c>
      <c r="JF27" s="153">
        <f t="shared" si="119"/>
        <v>0.3658908813429988</v>
      </c>
      <c r="JG27" s="153">
        <f t="shared" si="120"/>
        <v>0.52105896510228644</v>
      </c>
      <c r="JH27" s="153">
        <f t="shared" si="121"/>
        <v>0.43426477324782403</v>
      </c>
      <c r="JI27" s="153">
        <f t="shared" si="122"/>
        <v>0.39368505195843323</v>
      </c>
      <c r="JJ27" s="153">
        <f t="shared" si="123"/>
        <v>0.44832548403976974</v>
      </c>
      <c r="JK27" s="153">
        <f t="shared" si="124"/>
        <v>0.67765897580191337</v>
      </c>
      <c r="JL27" s="153">
        <f t="shared" si="125"/>
        <v>0.62833043245414377</v>
      </c>
      <c r="JM27" s="153">
        <f t="shared" si="126"/>
        <v>0.50590678956250812</v>
      </c>
      <c r="JN27" s="153">
        <f t="shared" si="127"/>
        <v>0.57128059044412793</v>
      </c>
      <c r="JO27" s="153">
        <f t="shared" si="128"/>
        <v>0.51882272416153319</v>
      </c>
      <c r="JP27" s="153">
        <f t="shared" si="129"/>
        <v>0.48127782141921971</v>
      </c>
      <c r="JQ27" s="153">
        <f t="shared" si="130"/>
        <v>0.26971412788288912</v>
      </c>
      <c r="JR27" s="153">
        <f t="shared" si="131"/>
        <v>0.29763888888888884</v>
      </c>
      <c r="JS27" s="153">
        <f t="shared" si="132"/>
        <v>0.3400428775607432</v>
      </c>
      <c r="JT27" s="153">
        <f t="shared" si="133"/>
        <v>0.43754840137183321</v>
      </c>
      <c r="JU27" s="150" t="e">
        <f t="shared" si="134"/>
        <v>#VALUE!</v>
      </c>
      <c r="JV27" s="150" t="e">
        <f t="shared" si="135"/>
        <v>#VALUE!</v>
      </c>
      <c r="JW27" s="150" t="e">
        <f t="shared" si="136"/>
        <v>#VALUE!</v>
      </c>
      <c r="JX27" s="150" t="e">
        <f t="shared" si="137"/>
        <v>#VALUE!</v>
      </c>
      <c r="JY27" s="150" t="e">
        <f t="shared" si="138"/>
        <v>#VALUE!</v>
      </c>
      <c r="JZ27" s="263" t="e">
        <f t="shared" si="139"/>
        <v>#VALUE!</v>
      </c>
      <c r="KA27" s="263" t="e">
        <f t="shared" si="140"/>
        <v>#VALUE!</v>
      </c>
      <c r="KB27" s="263" t="e">
        <f t="shared" si="141"/>
        <v>#VALUE!</v>
      </c>
      <c r="KC27" s="263" t="e">
        <f t="shared" si="142"/>
        <v>#VALUE!</v>
      </c>
      <c r="KD27" s="153" t="str">
        <f t="shared" si="143"/>
        <v>i.a.</v>
      </c>
      <c r="KE27" s="153" t="str">
        <f t="shared" si="144"/>
        <v>i.a.</v>
      </c>
      <c r="KF27" s="153" t="str">
        <f t="shared" si="145"/>
        <v>i.a.</v>
      </c>
      <c r="KG27" s="153" t="str">
        <f t="shared" si="146"/>
        <v>i.a.</v>
      </c>
      <c r="KH27" s="153" t="str">
        <f t="shared" si="147"/>
        <v>i.a.</v>
      </c>
      <c r="KI27" s="153" t="str">
        <f t="shared" si="148"/>
        <v>i.a.</v>
      </c>
      <c r="KJ27" s="153" t="str">
        <f t="shared" si="149"/>
        <v>i.a.</v>
      </c>
      <c r="KK27" s="153" t="str">
        <f t="shared" si="150"/>
        <v>i.a.</v>
      </c>
      <c r="KL27" s="153" t="str">
        <f t="shared" si="151"/>
        <v>i.a.</v>
      </c>
      <c r="KM27" s="153" t="str">
        <f t="shared" si="152"/>
        <v>i.a.</v>
      </c>
      <c r="KN27" s="153" t="str">
        <f t="shared" si="153"/>
        <v>i.a.</v>
      </c>
      <c r="KO27" s="153" t="str">
        <f t="shared" si="154"/>
        <v>i.a.</v>
      </c>
      <c r="KP27" s="153" t="str">
        <f t="shared" si="155"/>
        <v>i.a.</v>
      </c>
      <c r="KQ27" s="153" t="str">
        <f t="shared" si="156"/>
        <v>i.a.</v>
      </c>
      <c r="KR27" s="153" t="str">
        <f t="shared" si="157"/>
        <v>i.a.</v>
      </c>
      <c r="KS27" s="153" t="str">
        <f t="shared" si="158"/>
        <v>i.a.</v>
      </c>
      <c r="KT27" s="153" t="str">
        <f t="shared" si="159"/>
        <v>i.a.</v>
      </c>
      <c r="KU27" s="150" t="e">
        <f t="shared" si="160"/>
        <v>#VALUE!</v>
      </c>
      <c r="KV27" s="150" t="e">
        <f t="shared" si="161"/>
        <v>#DIV/0!</v>
      </c>
      <c r="KW27" s="150" t="e">
        <f t="shared" si="162"/>
        <v>#DIV/0!</v>
      </c>
      <c r="KX27" s="150" t="e">
        <f t="shared" si="163"/>
        <v>#DIV/0!</v>
      </c>
      <c r="KY27" s="150" t="e">
        <f t="shared" si="164"/>
        <v>#DIV/0!</v>
      </c>
      <c r="KZ27" s="243" t="e">
        <f t="shared" si="165"/>
        <v>#VALUE!</v>
      </c>
      <c r="LA27" s="243">
        <f t="shared" si="166"/>
        <v>0</v>
      </c>
      <c r="LB27" s="243">
        <f t="shared" si="167"/>
        <v>0</v>
      </c>
      <c r="LC27" s="243">
        <f t="shared" si="168"/>
        <v>0</v>
      </c>
      <c r="LD27" s="254" t="str">
        <f>IFERROR(Tabel1[[#This Row],[2024 - Omsætning]]/Tabel1[[#This Row],[2024 - Ansatte]],"i.a.")</f>
        <v>i.a.</v>
      </c>
      <c r="LE27" s="254">
        <f>IFERROR(Tabel1[[#This Row],[2023 - Omsætning]]/Tabel1[[#This Row],[2023 - Ansatte]],"i.a.")</f>
        <v>0</v>
      </c>
      <c r="LF27" s="254">
        <f>IFERROR(Tabel1[[#This Row],[2022 - Omsætning]]/Tabel1[[#This Row],[2022 - Ansatte]],"i.a.")</f>
        <v>0</v>
      </c>
      <c r="LG27" s="254">
        <f>IFERROR(Tabel1[[#This Row],[2021 - Omsætning]]/Tabel1[[#This Row],[2021 - Ansatte]],"i.a.")</f>
        <v>0</v>
      </c>
      <c r="LH27" s="254">
        <f>IFERROR(AC27/Tabel1[[#This Row],[2020 - Ansatte]],"i.a.")</f>
        <v>0</v>
      </c>
      <c r="LI27" s="254">
        <f>IFERROR(Tabel1[[#This Row],[2019 - Omsætning]]/Tabel1[[#This Row],[2019 - Ansatte]],"i.a.")</f>
        <v>0</v>
      </c>
      <c r="LJ27" s="254">
        <f>IFERROR(Tabel1[[#This Row],[2018 - Omsætning]]/Tabel1[[#This Row],[2018 - Ansatte]],"i.a.")</f>
        <v>0</v>
      </c>
      <c r="LK27" s="254">
        <f>IFERROR(Tabel1[[#This Row],[2017 - Omsætning]]/Tabel1[[#This Row],[2017 - Ansatte]],"i.a.")</f>
        <v>0</v>
      </c>
      <c r="LL27" s="254">
        <f>IFERROR(Tabel1[[#This Row],[2016 - Omsætning]]/Tabel1[[#This Row],[2016 - Ansatte]],"i.a.")</f>
        <v>0</v>
      </c>
      <c r="LM27" s="254" t="str">
        <f>IFERROR(Tabel1[[#This Row],[2015 - Omsætning]]/Tabel1[[#This Row],[2015 - Ansatte]],"i.a.")</f>
        <v>i.a.</v>
      </c>
      <c r="LN27" s="254" t="str">
        <f>IFERROR(Tabel1[[#This Row],[2014 - Omsætning]]/Tabel1[[#This Row],[2014 - Ansatte]],"i.a.")</f>
        <v>i.a.</v>
      </c>
      <c r="LO27" s="254" t="str">
        <f>IFERROR(Tabel1[[#This Row],[2013 - Omsætning]]/Tabel1[[#This Row],[2013 - Ansatte]],"i.a.")</f>
        <v>i.a.</v>
      </c>
      <c r="LP27" s="254" t="str">
        <f>IFERROR(Tabel1[[#This Row],[2012 - Omsætning]]/Tabel1[[#This Row],[2012 - Ansatte]],"i.a.")</f>
        <v>i.a.</v>
      </c>
      <c r="LQ27" s="254" t="str">
        <f>IFERROR(Tabel1[[#This Row],[2011 - Omsætning]]/Tabel1[[#This Row],[2011 - Ansatte]],"i.a.")</f>
        <v>i.a.</v>
      </c>
      <c r="LR27" s="254" t="str">
        <f>IFERROR(Tabel1[[#This Row],[2010 - Omsætning]]/Tabel1[[#This Row],[2010 - Ansatte]],"i.a.")</f>
        <v>i.a.</v>
      </c>
      <c r="LS27" s="254" t="str">
        <f>IFERROR(Tabel1[[#This Row],[2009 - Omsætning]]/Tabel1[[#This Row],[2009 - Ansatte]],"i.a.")</f>
        <v>i.a.</v>
      </c>
      <c r="LT27" s="254" t="str">
        <f>IFERROR(Tabel1[[#This Row],[2008 - Omsætning]]/Tabel1[[#This Row],[2008 - Ansatte]],"i.a.")</f>
        <v>i.a.</v>
      </c>
      <c r="LU27" s="158" t="e">
        <f t="shared" si="169"/>
        <v>#VALUE!</v>
      </c>
      <c r="LV27" s="158">
        <f t="shared" si="170"/>
        <v>-0.17242242242242239</v>
      </c>
      <c r="LW27" s="158">
        <f t="shared" si="171"/>
        <v>-2.1155778894472359</v>
      </c>
      <c r="LX27" s="158">
        <f t="shared" si="172"/>
        <v>6.0097902097902107</v>
      </c>
      <c r="LY27" s="158">
        <f t="shared" si="173"/>
        <v>0.71063281824871238</v>
      </c>
      <c r="LZ27" s="243" t="e">
        <f t="shared" si="174"/>
        <v>#VALUE!</v>
      </c>
      <c r="MA27" s="243">
        <f t="shared" si="175"/>
        <v>-1.5311111111111109E-2</v>
      </c>
      <c r="MB27" s="243">
        <f t="shared" si="176"/>
        <v>-0.16839999999999999</v>
      </c>
      <c r="MC27" s="243">
        <f t="shared" si="177"/>
        <v>9.5488888888888887E-2</v>
      </c>
      <c r="MD27" s="244" t="str">
        <f t="shared" si="178"/>
        <v>i.a.</v>
      </c>
      <c r="ME27" s="244">
        <f t="shared" si="179"/>
        <v>-0.10411111111111111</v>
      </c>
      <c r="MF27" s="244">
        <f t="shared" si="180"/>
        <v>-8.8800000000000004E-2</v>
      </c>
      <c r="MG27" s="244">
        <f t="shared" si="181"/>
        <v>7.9600000000000004E-2</v>
      </c>
      <c r="MH27" s="245">
        <f t="shared" si="182"/>
        <v>-1.5888888888888886E-2</v>
      </c>
      <c r="MI27" s="245">
        <f t="shared" si="183"/>
        <v>-5.4909090909090907E-2</v>
      </c>
      <c r="MJ27" s="245">
        <f t="shared" si="184"/>
        <v>-0.12754545454545455</v>
      </c>
      <c r="MK27" s="245">
        <f t="shared" si="185"/>
        <v>0.1704</v>
      </c>
      <c r="ML27" s="245">
        <f t="shared" si="186"/>
        <v>9.2727272727272728E-2</v>
      </c>
      <c r="MM27" s="245" t="str">
        <f t="shared" si="187"/>
        <v>i.a.</v>
      </c>
      <c r="MN27" s="245" t="str">
        <f t="shared" si="188"/>
        <v>i.a.</v>
      </c>
      <c r="MO27" s="245" t="str">
        <f t="shared" si="189"/>
        <v>i.a.</v>
      </c>
      <c r="MP27" s="245" t="str">
        <f t="shared" si="190"/>
        <v>i.a.</v>
      </c>
      <c r="MQ27" s="245" t="str">
        <f t="shared" si="191"/>
        <v>i.a.</v>
      </c>
      <c r="MR27" s="245" t="str">
        <f t="shared" si="192"/>
        <v>i.a.</v>
      </c>
      <c r="MS27" s="245" t="str">
        <f t="shared" si="193"/>
        <v>i.a.</v>
      </c>
      <c r="MT27" s="244" t="str">
        <f t="shared" si="194"/>
        <v>i.a.</v>
      </c>
    </row>
    <row r="28" spans="1:358" ht="18" customHeight="1" x14ac:dyDescent="0.25">
      <c r="A28" s="20" t="s">
        <v>636</v>
      </c>
      <c r="B28" s="273">
        <v>73428513</v>
      </c>
      <c r="C28" s="5" t="s">
        <v>83</v>
      </c>
      <c r="D28" s="5"/>
      <c r="E28" s="5">
        <v>259900</v>
      </c>
      <c r="F28" s="203">
        <v>45397</v>
      </c>
      <c r="G28" s="148"/>
      <c r="H28" s="148" t="s">
        <v>74</v>
      </c>
      <c r="I28" s="148" t="s">
        <v>74</v>
      </c>
      <c r="J28" s="148" t="s">
        <v>74</v>
      </c>
      <c r="K28" s="148" t="s">
        <v>74</v>
      </c>
      <c r="L28" s="148" t="s">
        <v>74</v>
      </c>
      <c r="M28" s="148" t="s">
        <v>74</v>
      </c>
      <c r="N28" s="148" t="s">
        <v>74</v>
      </c>
      <c r="O28" s="148" t="s">
        <v>74</v>
      </c>
      <c r="P28" s="150" t="e">
        <f>Y28/Tabel1[[#This Row],[2023 - Omsætning]]-1</f>
        <v>#DIV/0!</v>
      </c>
      <c r="Q28" s="150" t="e">
        <f>Z28/Tabel1[[#This Row],[2022 - Omsætning]]-1</f>
        <v>#DIV/0!</v>
      </c>
      <c r="R28" s="150" t="e">
        <f>AA28/Tabel1[[#This Row],[2021 - Omsætning]]-1</f>
        <v>#DIV/0!</v>
      </c>
      <c r="S28" s="150" t="e">
        <f>AB28/Tabel1[[#This Row],[2020 - Omsætning]]-1</f>
        <v>#DIV/0!</v>
      </c>
      <c r="T28" s="150" t="e">
        <f>AC28/Tabel1[[#This Row],[2019 - Omsætning]]-1</f>
        <v>#DIV/0!</v>
      </c>
      <c r="U28" s="242">
        <f t="shared" si="0"/>
        <v>0</v>
      </c>
      <c r="V28" s="242">
        <f t="shared" si="1"/>
        <v>0</v>
      </c>
      <c r="W28" s="242">
        <f t="shared" si="2"/>
        <v>0</v>
      </c>
      <c r="X28" s="242">
        <f t="shared" si="3"/>
        <v>0</v>
      </c>
      <c r="Y28" s="151"/>
      <c r="Z28" s="151"/>
      <c r="AA28" s="151"/>
      <c r="AB28" s="15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150">
        <f t="shared" si="4"/>
        <v>-1</v>
      </c>
      <c r="AQ28" s="150">
        <f t="shared" si="5"/>
        <v>8.4940939039591462E-2</v>
      </c>
      <c r="AR28" s="150">
        <f t="shared" si="6"/>
        <v>7.199898189685347E-2</v>
      </c>
      <c r="AS28" s="150">
        <f t="shared" si="7"/>
        <v>7.3316486818740687E-2</v>
      </c>
      <c r="AT28" s="150">
        <f t="shared" si="8"/>
        <v>-0.11049010525036838</v>
      </c>
      <c r="AU28" s="242">
        <f t="shared" si="9"/>
        <v>-73.111999999999995</v>
      </c>
      <c r="AV28" s="242">
        <f t="shared" si="10"/>
        <v>5.7239999999999895</v>
      </c>
      <c r="AW28" s="242">
        <f t="shared" si="11"/>
        <v>4.5260000000000034</v>
      </c>
      <c r="AX28" s="242">
        <f t="shared" si="12"/>
        <v>4.294000000000004</v>
      </c>
      <c r="AY28" s="119"/>
      <c r="AZ28" s="119">
        <v>73.111999999999995</v>
      </c>
      <c r="BA28" s="119">
        <v>67.388000000000005</v>
      </c>
      <c r="BB28" s="119">
        <v>62.862000000000002</v>
      </c>
      <c r="BC28" s="119">
        <v>58.567999999999998</v>
      </c>
      <c r="BD28" s="362">
        <v>65.843000000000004</v>
      </c>
      <c r="BE28" s="362">
        <v>68.138000000000005</v>
      </c>
      <c r="BF28" s="362">
        <v>77.174999999999997</v>
      </c>
      <c r="BG28" s="362">
        <v>64.739000000000004</v>
      </c>
      <c r="BH28" s="362">
        <v>55.97</v>
      </c>
      <c r="BI28" s="362">
        <v>54.963999999999999</v>
      </c>
      <c r="BJ28" s="362"/>
      <c r="BK28" s="362"/>
      <c r="BL28" s="362"/>
      <c r="BM28" s="362"/>
      <c r="BN28" s="362"/>
      <c r="BO28" s="362"/>
      <c r="BP28" s="152">
        <f t="shared" si="13"/>
        <v>-1</v>
      </c>
      <c r="BQ28" s="152">
        <f t="shared" si="14"/>
        <v>-0.29663799843627825</v>
      </c>
      <c r="BR28" s="152">
        <f t="shared" si="15"/>
        <v>0.14718808861781327</v>
      </c>
      <c r="BS28" s="152">
        <f t="shared" si="16"/>
        <v>-4.9612138777597882E-2</v>
      </c>
      <c r="BT28" s="152">
        <f t="shared" si="17"/>
        <v>5.684684684684687E-2</v>
      </c>
      <c r="BU28" s="242">
        <f t="shared" si="18"/>
        <v>-8.9960000000000004</v>
      </c>
      <c r="BV28" s="242">
        <f t="shared" si="19"/>
        <v>-3.7939999999999987</v>
      </c>
      <c r="BW28" s="242">
        <f t="shared" si="20"/>
        <v>1.641</v>
      </c>
      <c r="BX28" s="242">
        <f t="shared" si="21"/>
        <v>-0.58200000000000074</v>
      </c>
      <c r="BY28" s="119"/>
      <c r="BZ28" s="119">
        <v>8.9960000000000004</v>
      </c>
      <c r="CA28" s="119">
        <v>12.79</v>
      </c>
      <c r="CB28" s="119">
        <v>11.148999999999999</v>
      </c>
      <c r="CC28" s="119">
        <v>11.731</v>
      </c>
      <c r="CD28" s="362">
        <v>11.1</v>
      </c>
      <c r="CE28" s="362">
        <v>14.281000000000001</v>
      </c>
      <c r="CF28" s="362">
        <v>21.701000000000001</v>
      </c>
      <c r="CG28" s="362">
        <v>14.893000000000001</v>
      </c>
      <c r="CH28" s="362">
        <v>9.9890000000000008</v>
      </c>
      <c r="CI28" s="362">
        <v>10.475</v>
      </c>
      <c r="CJ28" s="362"/>
      <c r="CK28" s="362"/>
      <c r="CL28" s="362"/>
      <c r="CM28" s="362"/>
      <c r="CN28" s="362"/>
      <c r="CO28" s="362"/>
      <c r="CP28" s="152">
        <f t="shared" si="22"/>
        <v>-1</v>
      </c>
      <c r="CQ28" s="152">
        <f t="shared" si="23"/>
        <v>-0.38260799743054441</v>
      </c>
      <c r="CR28" s="152">
        <f t="shared" si="24"/>
        <v>7.1977355438738707E-3</v>
      </c>
      <c r="CS28" s="152">
        <f t="shared" si="25"/>
        <v>-1.1748721227621502E-2</v>
      </c>
      <c r="CT28" s="152">
        <f t="shared" si="26"/>
        <v>8.4040894125801471E-2</v>
      </c>
      <c r="CU28" s="242">
        <f t="shared" si="27"/>
        <v>-7.6890000000000001</v>
      </c>
      <c r="CV28" s="242">
        <f t="shared" si="28"/>
        <v>-4.7650000000000006</v>
      </c>
      <c r="CW28" s="242">
        <f t="shared" si="29"/>
        <v>8.9000000000000412E-2</v>
      </c>
      <c r="CX28" s="242">
        <f t="shared" si="30"/>
        <v>-0.14700000000000024</v>
      </c>
      <c r="CY28" s="119"/>
      <c r="CZ28" s="119">
        <v>7.6890000000000001</v>
      </c>
      <c r="DA28" s="119">
        <v>12.454000000000001</v>
      </c>
      <c r="DB28" s="119">
        <v>12.365</v>
      </c>
      <c r="DC28" s="119">
        <v>12.512</v>
      </c>
      <c r="DD28" s="362">
        <v>11.542</v>
      </c>
      <c r="DE28" s="362">
        <v>14.664</v>
      </c>
      <c r="DF28" s="362">
        <v>22.201000000000001</v>
      </c>
      <c r="DG28" s="362">
        <v>14.869</v>
      </c>
      <c r="DH28" s="362">
        <v>9.8119999999999994</v>
      </c>
      <c r="DI28" s="362">
        <v>10.173</v>
      </c>
      <c r="DJ28" s="362"/>
      <c r="DK28" s="362"/>
      <c r="DL28" s="362"/>
      <c r="DM28" s="362"/>
      <c r="DN28" s="362"/>
      <c r="DO28" s="362"/>
      <c r="DP28" s="152">
        <f t="shared" si="31"/>
        <v>-1</v>
      </c>
      <c r="DQ28" s="152">
        <f t="shared" si="32"/>
        <v>1.1508330657266804E-2</v>
      </c>
      <c r="DR28" s="152">
        <f t="shared" si="33"/>
        <v>-0.25719214937925067</v>
      </c>
      <c r="DS28" s="152">
        <f t="shared" si="34"/>
        <v>5.519913835491335E-2</v>
      </c>
      <c r="DT28" s="152">
        <f t="shared" si="35"/>
        <v>4.6442966175407788E-2</v>
      </c>
      <c r="DU28" s="242">
        <f t="shared" si="36"/>
        <v>-135.44399999999999</v>
      </c>
      <c r="DV28" s="242">
        <f t="shared" si="37"/>
        <v>1.5409999999999968</v>
      </c>
      <c r="DW28" s="242">
        <f t="shared" si="38"/>
        <v>-46.363</v>
      </c>
      <c r="DX28" s="242">
        <f t="shared" si="39"/>
        <v>9.4299999999999784</v>
      </c>
      <c r="DY28" s="119"/>
      <c r="DZ28" s="119">
        <v>135.44399999999999</v>
      </c>
      <c r="EA28" s="119">
        <v>133.90299999999999</v>
      </c>
      <c r="EB28" s="119">
        <v>180.26599999999999</v>
      </c>
      <c r="EC28" s="119">
        <v>170.83600000000001</v>
      </c>
      <c r="ED28" s="362">
        <v>163.25399999999999</v>
      </c>
      <c r="EE28" s="362">
        <v>159.34299999999999</v>
      </c>
      <c r="EF28" s="362">
        <v>151.762</v>
      </c>
      <c r="EG28" s="362">
        <v>136.96199999999999</v>
      </c>
      <c r="EH28" s="362">
        <v>127.381</v>
      </c>
      <c r="EI28" s="362">
        <v>120.45699999999999</v>
      </c>
      <c r="EJ28" s="362"/>
      <c r="EK28" s="362"/>
      <c r="EL28" s="362"/>
      <c r="EM28" s="362"/>
      <c r="EN28" s="362"/>
      <c r="EO28" s="362"/>
      <c r="EP28" s="153">
        <f t="shared" si="40"/>
        <v>-1</v>
      </c>
      <c r="EQ28" s="153">
        <f t="shared" si="41"/>
        <v>-1.8267376883108314E-2</v>
      </c>
      <c r="ER28" s="153">
        <f t="shared" si="42"/>
        <v>-5.3567562552191243E-2</v>
      </c>
      <c r="ES28" s="153">
        <f t="shared" si="43"/>
        <v>0.11061985985435834</v>
      </c>
      <c r="ET28" s="153">
        <f t="shared" si="44"/>
        <v>1.1470291894360185E-2</v>
      </c>
      <c r="EU28" s="242">
        <f t="shared" si="45"/>
        <v>-210.29400000000001</v>
      </c>
      <c r="EV28" s="242">
        <f t="shared" si="46"/>
        <v>-3.9129999999999825</v>
      </c>
      <c r="EW28" s="242">
        <f t="shared" si="47"/>
        <v>-12.123999999999995</v>
      </c>
      <c r="EX28" s="242">
        <f t="shared" si="48"/>
        <v>22.542999999999978</v>
      </c>
      <c r="EY28" s="119"/>
      <c r="EZ28" s="119">
        <v>210.29400000000001</v>
      </c>
      <c r="FA28" s="119">
        <v>214.20699999999999</v>
      </c>
      <c r="FB28" s="119">
        <v>226.33099999999999</v>
      </c>
      <c r="FC28" s="119">
        <v>203.78800000000001</v>
      </c>
      <c r="FD28" s="362">
        <v>201.477</v>
      </c>
      <c r="FE28" s="362">
        <v>193.053</v>
      </c>
      <c r="FF28" s="362">
        <v>185.399</v>
      </c>
      <c r="FG28" s="362">
        <v>167.785</v>
      </c>
      <c r="FH28" s="362">
        <v>159.42599999999999</v>
      </c>
      <c r="FI28" s="362">
        <v>152.661</v>
      </c>
      <c r="FJ28" s="362"/>
      <c r="FK28" s="362"/>
      <c r="FL28" s="362"/>
      <c r="FM28" s="362"/>
      <c r="FN28" s="362"/>
      <c r="FO28" s="362"/>
      <c r="FP28" s="153">
        <f t="shared" si="49"/>
        <v>-1</v>
      </c>
      <c r="FQ28" s="153">
        <f t="shared" si="50"/>
        <v>0</v>
      </c>
      <c r="FR28" s="153">
        <f t="shared" si="51"/>
        <v>0.12345679012345678</v>
      </c>
      <c r="FS28" s="153">
        <f t="shared" si="52"/>
        <v>0.08</v>
      </c>
      <c r="FT28" s="153">
        <f t="shared" si="53"/>
        <v>-0.21052631578947367</v>
      </c>
      <c r="FU28" s="242">
        <f t="shared" si="54"/>
        <v>-91</v>
      </c>
      <c r="FV28" s="242">
        <f t="shared" si="55"/>
        <v>0</v>
      </c>
      <c r="FW28" s="242">
        <f t="shared" si="56"/>
        <v>10</v>
      </c>
      <c r="FX28" s="242">
        <f t="shared" si="57"/>
        <v>6</v>
      </c>
      <c r="FY28" s="154"/>
      <c r="FZ28" s="154">
        <v>91</v>
      </c>
      <c r="GA28" s="154">
        <v>91</v>
      </c>
      <c r="GB28" s="154">
        <v>81</v>
      </c>
      <c r="GC28" s="154">
        <v>75</v>
      </c>
      <c r="GD28" s="359">
        <v>95</v>
      </c>
      <c r="GE28" s="359">
        <v>95</v>
      </c>
      <c r="GF28" s="359">
        <v>101</v>
      </c>
      <c r="GG28" s="359">
        <v>89</v>
      </c>
      <c r="GH28" s="359">
        <v>82</v>
      </c>
      <c r="GI28" s="359">
        <v>84</v>
      </c>
      <c r="GJ28" s="359"/>
      <c r="GK28" s="359"/>
      <c r="GL28" s="359"/>
      <c r="GM28" s="359"/>
      <c r="GN28" s="359"/>
      <c r="GO28" s="359"/>
      <c r="GP28" s="5"/>
      <c r="GQ28" s="5" t="s">
        <v>386</v>
      </c>
      <c r="GR28" s="5">
        <v>4340</v>
      </c>
      <c r="GS28" s="5" t="s">
        <v>645</v>
      </c>
      <c r="GT28" s="7" t="s">
        <v>72</v>
      </c>
      <c r="GU28" s="172" t="s">
        <v>73</v>
      </c>
      <c r="GV28" s="86"/>
      <c r="GW28" s="158">
        <f t="shared" si="58"/>
        <v>-1</v>
      </c>
      <c r="GX28" s="158">
        <f t="shared" si="59"/>
        <v>-0.2798678728359949</v>
      </c>
      <c r="GY28" s="158">
        <f t="shared" si="60"/>
        <v>0.12560163270381605</v>
      </c>
      <c r="GZ28" s="158">
        <f t="shared" si="61"/>
        <v>-5.963261466735028E-2</v>
      </c>
      <c r="HA28" s="158">
        <f t="shared" si="62"/>
        <v>4.6748900961720428E-2</v>
      </c>
      <c r="HB28" s="263">
        <f t="shared" si="63"/>
        <v>-5.7093637575321057E-2</v>
      </c>
      <c r="HC28" s="263">
        <f t="shared" si="64"/>
        <v>-2.2188532212277345E-2</v>
      </c>
      <c r="HD28" s="263">
        <f t="shared" si="65"/>
        <v>8.846797730475392E-3</v>
      </c>
      <c r="HE28" s="263">
        <f t="shared" si="66"/>
        <v>-4.4666004652511998E-3</v>
      </c>
      <c r="HF28" s="153">
        <f t="shared" si="67"/>
        <v>0</v>
      </c>
      <c r="HG28" s="153">
        <f t="shared" si="68"/>
        <v>5.7093637575321057E-2</v>
      </c>
      <c r="HH28" s="153">
        <f t="shared" si="69"/>
        <v>7.9282169787598403E-2</v>
      </c>
      <c r="HI28" s="153">
        <f t="shared" si="70"/>
        <v>7.0435372057123011E-2</v>
      </c>
      <c r="HJ28" s="153">
        <f t="shared" si="71"/>
        <v>7.4901972522374211E-2</v>
      </c>
      <c r="HK28" s="153">
        <f t="shared" si="72"/>
        <v>7.1556772071655964E-2</v>
      </c>
      <c r="HL28" s="153">
        <f t="shared" si="73"/>
        <v>9.4270423169026521E-2</v>
      </c>
      <c r="HM28" s="153">
        <f t="shared" si="74"/>
        <v>0.15378700766129591</v>
      </c>
      <c r="HN28" s="153">
        <f t="shared" si="75"/>
        <v>0.11249777750876704</v>
      </c>
      <c r="HO28" s="153">
        <f t="shared" si="76"/>
        <v>7.9180755170716349E-2</v>
      </c>
      <c r="HP28" s="153">
        <f t="shared" si="77"/>
        <v>8.4453373402957083E-2</v>
      </c>
      <c r="HQ28" s="153" t="str">
        <f t="shared" si="78"/>
        <v>Negativ EK</v>
      </c>
      <c r="HR28" s="153" t="str">
        <f t="shared" si="79"/>
        <v>Negativ EK</v>
      </c>
      <c r="HS28" s="153" t="str">
        <f t="shared" si="80"/>
        <v>Negativ EK</v>
      </c>
      <c r="HT28" s="153" t="str">
        <f t="shared" si="81"/>
        <v>Negativ EK</v>
      </c>
      <c r="HU28" s="153" t="str">
        <f t="shared" si="82"/>
        <v>Negativ EK</v>
      </c>
      <c r="HV28" s="150">
        <f t="shared" si="83"/>
        <v>-1</v>
      </c>
      <c r="HW28" s="150">
        <f t="shared" si="84"/>
        <v>-0.27006605533348832</v>
      </c>
      <c r="HX28" s="150">
        <f t="shared" si="85"/>
        <v>0.12005637081978232</v>
      </c>
      <c r="HY28" s="150">
        <f t="shared" si="86"/>
        <v>-0.10452935913480509</v>
      </c>
      <c r="HZ28" s="150">
        <f t="shared" si="87"/>
        <v>2.885219914497052E-2</v>
      </c>
      <c r="IA28" s="263">
        <f t="shared" si="88"/>
        <v>-4.2383881310055813E-2</v>
      </c>
      <c r="IB28" s="263">
        <f t="shared" si="89"/>
        <v>-1.5681484220273011E-2</v>
      </c>
      <c r="IC28" s="263">
        <f t="shared" si="90"/>
        <v>6.2238984014644921E-3</v>
      </c>
      <c r="ID28" s="263">
        <f t="shared" si="91"/>
        <v>-6.0515164744569527E-3</v>
      </c>
      <c r="IE28" s="153">
        <f t="shared" si="92"/>
        <v>0</v>
      </c>
      <c r="IF28" s="153">
        <f t="shared" si="93"/>
        <v>4.2383881310055813E-2</v>
      </c>
      <c r="IG28" s="153">
        <f t="shared" si="94"/>
        <v>5.8065365530328823E-2</v>
      </c>
      <c r="IH28" s="153">
        <f t="shared" si="95"/>
        <v>5.1841467128864331E-2</v>
      </c>
      <c r="II28" s="153">
        <f t="shared" si="96"/>
        <v>5.7892983603321284E-2</v>
      </c>
      <c r="IJ28" s="153">
        <f t="shared" si="97"/>
        <v>5.6269485210250172E-2</v>
      </c>
      <c r="IK28" s="153">
        <f t="shared" si="98"/>
        <v>7.5470601291577274E-2</v>
      </c>
      <c r="IL28" s="153">
        <f t="shared" si="99"/>
        <v>0.12288778653619645</v>
      </c>
      <c r="IM28" s="153">
        <f t="shared" si="100"/>
        <v>9.1029947037232856E-2</v>
      </c>
      <c r="IN28" s="153">
        <f t="shared" si="101"/>
        <v>6.4014201168263979E-2</v>
      </c>
      <c r="IO28" s="153">
        <f t="shared" si="102"/>
        <v>6.8616084003118014E-2</v>
      </c>
      <c r="IP28" s="153" t="str">
        <f t="shared" si="103"/>
        <v>i.a.</v>
      </c>
      <c r="IQ28" s="153" t="str">
        <f t="shared" si="104"/>
        <v>i.a.</v>
      </c>
      <c r="IR28" s="153" t="str">
        <f t="shared" si="105"/>
        <v>i.a.</v>
      </c>
      <c r="IS28" s="153" t="str">
        <f t="shared" si="106"/>
        <v>i.a.</v>
      </c>
      <c r="IT28" s="153" t="str">
        <f t="shared" si="107"/>
        <v>i.a.</v>
      </c>
      <c r="IU28" s="150" t="e">
        <f t="shared" si="108"/>
        <v>#VALUE!</v>
      </c>
      <c r="IV28" s="150">
        <f t="shared" si="109"/>
        <v>3.0329752561181748E-2</v>
      </c>
      <c r="IW28" s="150">
        <f t="shared" si="110"/>
        <v>-0.21514962798206969</v>
      </c>
      <c r="IX28" s="150">
        <f t="shared" si="111"/>
        <v>-4.9900711758128033E-2</v>
      </c>
      <c r="IY28" s="150">
        <f t="shared" si="112"/>
        <v>3.4576076589998471E-2</v>
      </c>
      <c r="IZ28" s="263" t="e">
        <f t="shared" si="113"/>
        <v>#VALUE!</v>
      </c>
      <c r="JA28" s="263">
        <f t="shared" si="114"/>
        <v>1.895944043471931E-2</v>
      </c>
      <c r="JB28" s="263">
        <f t="shared" si="115"/>
        <v>-0.17136036529603005</v>
      </c>
      <c r="JC28" s="263">
        <f t="shared" si="116"/>
        <v>-4.1831893899108685E-2</v>
      </c>
      <c r="JD28" s="153" t="str">
        <f t="shared" si="117"/>
        <v>i.a.</v>
      </c>
      <c r="JE28" s="153">
        <f t="shared" si="118"/>
        <v>0.64406973094810116</v>
      </c>
      <c r="JF28" s="153">
        <f t="shared" si="119"/>
        <v>0.62511029051338185</v>
      </c>
      <c r="JG28" s="153">
        <f t="shared" si="120"/>
        <v>0.7964706558094119</v>
      </c>
      <c r="JH28" s="153">
        <f t="shared" si="121"/>
        <v>0.83830254970852058</v>
      </c>
      <c r="JI28" s="153">
        <f t="shared" si="122"/>
        <v>0.81028603761223361</v>
      </c>
      <c r="JJ28" s="153">
        <f t="shared" si="123"/>
        <v>0.82538473890589625</v>
      </c>
      <c r="JK28" s="153">
        <f t="shared" si="124"/>
        <v>0.81856967944810921</v>
      </c>
      <c r="JL28" s="153">
        <f t="shared" si="125"/>
        <v>0.81629466281252794</v>
      </c>
      <c r="JM28" s="153">
        <f t="shared" si="126"/>
        <v>0.79899765408402645</v>
      </c>
      <c r="JN28" s="153">
        <f t="shared" si="127"/>
        <v>0.78904893849771707</v>
      </c>
      <c r="JO28" s="153" t="str">
        <f t="shared" si="128"/>
        <v>i.a.</v>
      </c>
      <c r="JP28" s="153" t="str">
        <f t="shared" si="129"/>
        <v>i.a.</v>
      </c>
      <c r="JQ28" s="153" t="str">
        <f t="shared" si="130"/>
        <v>i.a.</v>
      </c>
      <c r="JR28" s="153" t="str">
        <f t="shared" si="131"/>
        <v>i.a.</v>
      </c>
      <c r="JS28" s="153" t="str">
        <f t="shared" si="132"/>
        <v>i.a.</v>
      </c>
      <c r="JT28" s="153" t="str">
        <f t="shared" si="133"/>
        <v>i.a.</v>
      </c>
      <c r="JU28" s="150" t="e">
        <f t="shared" si="134"/>
        <v>#VALUE!</v>
      </c>
      <c r="JV28" s="150" t="e">
        <f t="shared" si="135"/>
        <v>#VALUE!</v>
      </c>
      <c r="JW28" s="150" t="e">
        <f t="shared" si="136"/>
        <v>#VALUE!</v>
      </c>
      <c r="JX28" s="150" t="e">
        <f t="shared" si="137"/>
        <v>#VALUE!</v>
      </c>
      <c r="JY28" s="150" t="e">
        <f t="shared" si="138"/>
        <v>#VALUE!</v>
      </c>
      <c r="JZ28" s="263" t="e">
        <f t="shared" si="139"/>
        <v>#VALUE!</v>
      </c>
      <c r="KA28" s="263" t="e">
        <f t="shared" si="140"/>
        <v>#VALUE!</v>
      </c>
      <c r="KB28" s="263" t="e">
        <f t="shared" si="141"/>
        <v>#VALUE!</v>
      </c>
      <c r="KC28" s="263" t="e">
        <f t="shared" si="142"/>
        <v>#VALUE!</v>
      </c>
      <c r="KD28" s="153" t="str">
        <f t="shared" si="143"/>
        <v>i.a.</v>
      </c>
      <c r="KE28" s="153" t="str">
        <f t="shared" si="144"/>
        <v>i.a.</v>
      </c>
      <c r="KF28" s="153" t="str">
        <f t="shared" si="145"/>
        <v>i.a.</v>
      </c>
      <c r="KG28" s="153" t="str">
        <f t="shared" si="146"/>
        <v>i.a.</v>
      </c>
      <c r="KH28" s="153" t="str">
        <f t="shared" si="147"/>
        <v>i.a.</v>
      </c>
      <c r="KI28" s="153" t="str">
        <f t="shared" si="148"/>
        <v>i.a.</v>
      </c>
      <c r="KJ28" s="153" t="str">
        <f t="shared" si="149"/>
        <v>i.a.</v>
      </c>
      <c r="KK28" s="153" t="str">
        <f t="shared" si="150"/>
        <v>i.a.</v>
      </c>
      <c r="KL28" s="153" t="str">
        <f t="shared" si="151"/>
        <v>i.a.</v>
      </c>
      <c r="KM28" s="153" t="str">
        <f t="shared" si="152"/>
        <v>i.a.</v>
      </c>
      <c r="KN28" s="153" t="str">
        <f t="shared" si="153"/>
        <v>i.a.</v>
      </c>
      <c r="KO28" s="153" t="str">
        <f t="shared" si="154"/>
        <v>i.a.</v>
      </c>
      <c r="KP28" s="153" t="str">
        <f t="shared" si="155"/>
        <v>i.a.</v>
      </c>
      <c r="KQ28" s="153" t="str">
        <f t="shared" si="156"/>
        <v>i.a.</v>
      </c>
      <c r="KR28" s="153" t="str">
        <f t="shared" si="157"/>
        <v>i.a.</v>
      </c>
      <c r="KS28" s="153" t="str">
        <f t="shared" si="158"/>
        <v>i.a.</v>
      </c>
      <c r="KT28" s="153" t="str">
        <f t="shared" si="159"/>
        <v>i.a.</v>
      </c>
      <c r="KU28" s="150" t="e">
        <f t="shared" si="160"/>
        <v>#VALUE!</v>
      </c>
      <c r="KV28" s="150" t="e">
        <f t="shared" si="161"/>
        <v>#DIV/0!</v>
      </c>
      <c r="KW28" s="150" t="e">
        <f t="shared" si="162"/>
        <v>#DIV/0!</v>
      </c>
      <c r="KX28" s="150" t="e">
        <f t="shared" si="163"/>
        <v>#DIV/0!</v>
      </c>
      <c r="KY28" s="150" t="e">
        <f t="shared" si="164"/>
        <v>#DIV/0!</v>
      </c>
      <c r="KZ28" s="243" t="e">
        <f t="shared" si="165"/>
        <v>#VALUE!</v>
      </c>
      <c r="LA28" s="243">
        <f t="shared" si="166"/>
        <v>0</v>
      </c>
      <c r="LB28" s="243">
        <f t="shared" si="167"/>
        <v>0</v>
      </c>
      <c r="LC28" s="243">
        <f t="shared" si="168"/>
        <v>0</v>
      </c>
      <c r="LD28" s="254" t="str">
        <f>IFERROR(Tabel1[[#This Row],[2024 - Omsætning]]/Tabel1[[#This Row],[2024 - Ansatte]],"i.a.")</f>
        <v>i.a.</v>
      </c>
      <c r="LE28" s="254">
        <f>IFERROR(Tabel1[[#This Row],[2023 - Omsætning]]/Tabel1[[#This Row],[2023 - Ansatte]],"i.a.")</f>
        <v>0</v>
      </c>
      <c r="LF28" s="254">
        <f>IFERROR(Tabel1[[#This Row],[2022 - Omsætning]]/Tabel1[[#This Row],[2022 - Ansatte]],"i.a.")</f>
        <v>0</v>
      </c>
      <c r="LG28" s="254">
        <f>IFERROR(Tabel1[[#This Row],[2021 - Omsætning]]/Tabel1[[#This Row],[2021 - Ansatte]],"i.a.")</f>
        <v>0</v>
      </c>
      <c r="LH28" s="254">
        <f>IFERROR(AC28/Tabel1[[#This Row],[2020 - Ansatte]],"i.a.")</f>
        <v>0</v>
      </c>
      <c r="LI28" s="254">
        <f>IFERROR(Tabel1[[#This Row],[2019 - Omsætning]]/Tabel1[[#This Row],[2019 - Ansatte]],"i.a.")</f>
        <v>0</v>
      </c>
      <c r="LJ28" s="254">
        <f>IFERROR(Tabel1[[#This Row],[2018 - Omsætning]]/Tabel1[[#This Row],[2018 - Ansatte]],"i.a.")</f>
        <v>0</v>
      </c>
      <c r="LK28" s="254">
        <f>IFERROR(Tabel1[[#This Row],[2017 - Omsætning]]/Tabel1[[#This Row],[2017 - Ansatte]],"i.a.")</f>
        <v>0</v>
      </c>
      <c r="LL28" s="254">
        <f>IFERROR(Tabel1[[#This Row],[2016 - Omsætning]]/Tabel1[[#This Row],[2016 - Ansatte]],"i.a.")</f>
        <v>0</v>
      </c>
      <c r="LM28" s="254">
        <f>IFERROR(Tabel1[[#This Row],[2015 - Omsætning]]/Tabel1[[#This Row],[2015 - Ansatte]],"i.a.")</f>
        <v>0</v>
      </c>
      <c r="LN28" s="254">
        <f>IFERROR(Tabel1[[#This Row],[2014 - Omsætning]]/Tabel1[[#This Row],[2014 - Ansatte]],"i.a.")</f>
        <v>0</v>
      </c>
      <c r="LO28" s="254" t="str">
        <f>IFERROR(Tabel1[[#This Row],[2013 - Omsætning]]/Tabel1[[#This Row],[2013 - Ansatte]],"i.a.")</f>
        <v>i.a.</v>
      </c>
      <c r="LP28" s="254" t="str">
        <f>IFERROR(Tabel1[[#This Row],[2012 - Omsætning]]/Tabel1[[#This Row],[2012 - Ansatte]],"i.a.")</f>
        <v>i.a.</v>
      </c>
      <c r="LQ28" s="254" t="str">
        <f>IFERROR(Tabel1[[#This Row],[2011 - Omsætning]]/Tabel1[[#This Row],[2011 - Ansatte]],"i.a.")</f>
        <v>i.a.</v>
      </c>
      <c r="LR28" s="254" t="str">
        <f>IFERROR(Tabel1[[#This Row],[2010 - Omsætning]]/Tabel1[[#This Row],[2010 - Ansatte]],"i.a.")</f>
        <v>i.a.</v>
      </c>
      <c r="LS28" s="254" t="str">
        <f>IFERROR(Tabel1[[#This Row],[2009 - Omsætning]]/Tabel1[[#This Row],[2009 - Ansatte]],"i.a.")</f>
        <v>i.a.</v>
      </c>
      <c r="LT28" s="254" t="str">
        <f>IFERROR(Tabel1[[#This Row],[2008 - Omsætning]]/Tabel1[[#This Row],[2008 - Ansatte]],"i.a.")</f>
        <v>i.a.</v>
      </c>
      <c r="LU28" s="158" t="e">
        <f t="shared" si="169"/>
        <v>#VALUE!</v>
      </c>
      <c r="LV28" s="158">
        <f t="shared" si="170"/>
        <v>-0.38260799743054452</v>
      </c>
      <c r="LW28" s="158">
        <f t="shared" si="171"/>
        <v>-0.10348333429611226</v>
      </c>
      <c r="LX28" s="158">
        <f t="shared" si="172"/>
        <v>-8.4952519655205089E-2</v>
      </c>
      <c r="LY28" s="158">
        <f t="shared" si="173"/>
        <v>0.37311846589268188</v>
      </c>
      <c r="LZ28" s="243" t="e">
        <f t="shared" si="174"/>
        <v>#VALUE!</v>
      </c>
      <c r="MA28" s="243">
        <f t="shared" si="175"/>
        <v>-5.2362637362637382E-2</v>
      </c>
      <c r="MB28" s="243">
        <f t="shared" si="176"/>
        <v>-1.5797178130511458E-2</v>
      </c>
      <c r="MC28" s="243">
        <f t="shared" si="177"/>
        <v>-1.4172345679012349E-2</v>
      </c>
      <c r="MD28" s="244" t="str">
        <f t="shared" si="178"/>
        <v>i.a.</v>
      </c>
      <c r="ME28" s="244">
        <f t="shared" si="179"/>
        <v>8.449450549450549E-2</v>
      </c>
      <c r="MF28" s="244">
        <f t="shared" si="180"/>
        <v>0.13685714285714287</v>
      </c>
      <c r="MG28" s="244">
        <f t="shared" si="181"/>
        <v>0.15265432098765433</v>
      </c>
      <c r="MH28" s="244">
        <f t="shared" si="182"/>
        <v>0.16682666666666668</v>
      </c>
      <c r="MI28" s="244">
        <f t="shared" si="183"/>
        <v>0.12149473684210527</v>
      </c>
      <c r="MJ28" s="244">
        <f t="shared" si="184"/>
        <v>0.15435789473684211</v>
      </c>
      <c r="MK28" s="244">
        <f t="shared" si="185"/>
        <v>0.21981188118811881</v>
      </c>
      <c r="ML28" s="244">
        <f t="shared" si="186"/>
        <v>0.16706741573033707</v>
      </c>
      <c r="MM28" s="244">
        <f t="shared" si="187"/>
        <v>0.11965853658536585</v>
      </c>
      <c r="MN28" s="244">
        <f t="shared" si="188"/>
        <v>0.12110714285714286</v>
      </c>
      <c r="MO28" s="244" t="str">
        <f t="shared" si="189"/>
        <v>i.a.</v>
      </c>
      <c r="MP28" s="244" t="str">
        <f t="shared" si="190"/>
        <v>i.a.</v>
      </c>
      <c r="MQ28" s="244" t="str">
        <f t="shared" si="191"/>
        <v>i.a.</v>
      </c>
      <c r="MR28" s="244" t="str">
        <f t="shared" si="192"/>
        <v>i.a.</v>
      </c>
      <c r="MS28" s="244" t="str">
        <f t="shared" si="193"/>
        <v>i.a.</v>
      </c>
      <c r="MT28" s="244" t="str">
        <f t="shared" si="194"/>
        <v>i.a.</v>
      </c>
    </row>
    <row r="29" spans="1:358" s="101" customFormat="1" ht="18" customHeight="1" x14ac:dyDescent="0.25">
      <c r="A29" s="3" t="s">
        <v>791</v>
      </c>
      <c r="B29" s="273">
        <v>19851974</v>
      </c>
      <c r="C29" s="5" t="s">
        <v>790</v>
      </c>
      <c r="D29" s="5" t="s">
        <v>790</v>
      </c>
      <c r="E29" s="5">
        <v>467200</v>
      </c>
      <c r="F29" s="203">
        <v>45236</v>
      </c>
      <c r="G29" s="148"/>
      <c r="H29" s="148" t="s">
        <v>70</v>
      </c>
      <c r="I29" s="148" t="s">
        <v>70</v>
      </c>
      <c r="J29" s="148" t="s">
        <v>70</v>
      </c>
      <c r="K29" s="148" t="s">
        <v>70</v>
      </c>
      <c r="L29" s="148" t="s">
        <v>70</v>
      </c>
      <c r="M29" s="148" t="s">
        <v>70</v>
      </c>
      <c r="N29" s="357" t="s">
        <v>70</v>
      </c>
      <c r="O29" s="357" t="s">
        <v>70</v>
      </c>
      <c r="P29" s="150">
        <f>Y29/Tabel1[[#This Row],[2023 - Omsætning]]-1</f>
        <v>-1</v>
      </c>
      <c r="Q29" s="150">
        <f>Z29/Tabel1[[#This Row],[2022 - Omsætning]]-1</f>
        <v>-0.15903111278495252</v>
      </c>
      <c r="R29" s="150">
        <f>AA29/Tabel1[[#This Row],[2021 - Omsætning]]-1</f>
        <v>0.68435960734916579</v>
      </c>
      <c r="S29" s="150">
        <f>AB29/Tabel1[[#This Row],[2020 - Omsætning]]-1</f>
        <v>0.14352306267451964</v>
      </c>
      <c r="T29" s="150">
        <f>AC29/Tabel1[[#This Row],[2019 - Omsætning]]-1</f>
        <v>-9.9444883811233731E-2</v>
      </c>
      <c r="U29" s="242">
        <f t="shared" si="0"/>
        <v>-6551.5370000000003</v>
      </c>
      <c r="V29" s="242">
        <f t="shared" si="1"/>
        <v>-1238.9259999999995</v>
      </c>
      <c r="W29" s="242">
        <f t="shared" si="2"/>
        <v>3165.2849999999999</v>
      </c>
      <c r="X29" s="242">
        <f t="shared" si="3"/>
        <v>580.50399999999991</v>
      </c>
      <c r="Y29" s="151"/>
      <c r="Z29" s="151">
        <v>6551.5370000000003</v>
      </c>
      <c r="AA29" s="151">
        <v>7790.4629999999997</v>
      </c>
      <c r="AB29" s="151">
        <v>4625.1779999999999</v>
      </c>
      <c r="AC29" s="361">
        <v>4044.674</v>
      </c>
      <c r="AD29" s="151">
        <v>4491.3119999999999</v>
      </c>
      <c r="AE29" s="151">
        <v>4307.6210000000001</v>
      </c>
      <c r="AF29" s="151">
        <v>3282.6909999999998</v>
      </c>
      <c r="AG29" s="361">
        <v>2914.8049999999998</v>
      </c>
      <c r="AH29" s="361">
        <v>2656.74</v>
      </c>
      <c r="AI29" s="361">
        <v>2376.4169999999999</v>
      </c>
      <c r="AJ29" s="361">
        <v>2228.665</v>
      </c>
      <c r="AK29" s="361">
        <v>2117.681</v>
      </c>
      <c r="AL29" s="361">
        <v>1827.18</v>
      </c>
      <c r="AM29" s="361">
        <v>1310.663</v>
      </c>
      <c r="AN29" s="361">
        <v>1461.614</v>
      </c>
      <c r="AO29" s="361"/>
      <c r="AP29" s="150">
        <f t="shared" si="4"/>
        <v>-1</v>
      </c>
      <c r="AQ29" s="150">
        <f t="shared" si="5"/>
        <v>-0.46305913237153767</v>
      </c>
      <c r="AR29" s="150">
        <f t="shared" si="6"/>
        <v>0.91727315772859608</v>
      </c>
      <c r="AS29" s="150">
        <f t="shared" si="7"/>
        <v>0.31817630163032473</v>
      </c>
      <c r="AT29" s="150">
        <f t="shared" si="8"/>
        <v>2.164530280397017E-2</v>
      </c>
      <c r="AU29" s="242">
        <f t="shared" si="9"/>
        <v>-704.42399999999998</v>
      </c>
      <c r="AV29" s="242">
        <f t="shared" si="10"/>
        <v>-607.49700000000007</v>
      </c>
      <c r="AW29" s="242">
        <f t="shared" si="11"/>
        <v>627.65700000000004</v>
      </c>
      <c r="AX29" s="242">
        <f t="shared" si="12"/>
        <v>165.16499999999996</v>
      </c>
      <c r="AY29" s="119"/>
      <c r="AZ29" s="119">
        <v>704.42399999999998</v>
      </c>
      <c r="BA29" s="119">
        <v>1311.921</v>
      </c>
      <c r="BB29" s="119">
        <v>684.26400000000001</v>
      </c>
      <c r="BC29" s="119">
        <v>519.09900000000005</v>
      </c>
      <c r="BD29" s="119">
        <v>508.101</v>
      </c>
      <c r="BE29" s="119">
        <v>555.048</v>
      </c>
      <c r="BF29" s="362">
        <v>458.40600000000001</v>
      </c>
      <c r="BG29" s="362">
        <v>417.28399999999999</v>
      </c>
      <c r="BH29" s="362">
        <v>377.959</v>
      </c>
      <c r="BI29" s="362">
        <v>360.69499999999999</v>
      </c>
      <c r="BJ29" s="362">
        <v>300.56400000000002</v>
      </c>
      <c r="BK29" s="362">
        <v>365.69099999999997</v>
      </c>
      <c r="BL29" s="362">
        <v>334.95699999999999</v>
      </c>
      <c r="BM29" s="362">
        <v>240.55600000000001</v>
      </c>
      <c r="BN29" s="362">
        <v>196.858</v>
      </c>
      <c r="BO29" s="362"/>
      <c r="BP29" s="152">
        <f t="shared" si="13"/>
        <v>-1</v>
      </c>
      <c r="BQ29" s="152">
        <f t="shared" si="14"/>
        <v>-0.66233016718286197</v>
      </c>
      <c r="BR29" s="152">
        <f t="shared" si="15"/>
        <v>1.7265648754462901</v>
      </c>
      <c r="BS29" s="152">
        <f t="shared" si="16"/>
        <v>1.126609027217641</v>
      </c>
      <c r="BT29" s="152">
        <f t="shared" si="17"/>
        <v>0.24183975032905899</v>
      </c>
      <c r="BU29" s="242">
        <f t="shared" si="18"/>
        <v>-293.714</v>
      </c>
      <c r="BV29" s="242">
        <f t="shared" si="19"/>
        <v>-576.11200000000008</v>
      </c>
      <c r="BW29" s="242">
        <f t="shared" si="20"/>
        <v>550.80700000000002</v>
      </c>
      <c r="BX29" s="242">
        <f t="shared" si="21"/>
        <v>169.006</v>
      </c>
      <c r="BY29" s="119"/>
      <c r="BZ29" s="119">
        <v>293.714</v>
      </c>
      <c r="CA29" s="119">
        <v>869.82600000000002</v>
      </c>
      <c r="CB29" s="119">
        <v>319.01900000000001</v>
      </c>
      <c r="CC29" s="119">
        <v>150.01300000000001</v>
      </c>
      <c r="CD29" s="119">
        <v>120.79900000000001</v>
      </c>
      <c r="CE29" s="119">
        <v>169.62299999999999</v>
      </c>
      <c r="CF29" s="362">
        <v>132.179</v>
      </c>
      <c r="CG29" s="362">
        <v>132.49299999999999</v>
      </c>
      <c r="CH29" s="362">
        <v>112.289</v>
      </c>
      <c r="CI29" s="362">
        <v>115.392</v>
      </c>
      <c r="CJ29" s="362">
        <v>41.430999999999997</v>
      </c>
      <c r="CK29" s="362">
        <v>64.405000000000001</v>
      </c>
      <c r="CL29" s="362">
        <v>69.546999999999997</v>
      </c>
      <c r="CM29" s="362">
        <v>90.563999999999993</v>
      </c>
      <c r="CN29" s="362">
        <v>33.802999999999997</v>
      </c>
      <c r="CO29" s="362"/>
      <c r="CP29" s="152">
        <f t="shared" si="22"/>
        <v>-1</v>
      </c>
      <c r="CQ29" s="152">
        <f t="shared" si="23"/>
        <v>-0.69624127628921972</v>
      </c>
      <c r="CR29" s="152">
        <f t="shared" si="24"/>
        <v>1.7221557887157328</v>
      </c>
      <c r="CS29" s="152">
        <f t="shared" si="25"/>
        <v>1.2878659733917763</v>
      </c>
      <c r="CT29" s="152">
        <f t="shared" si="26"/>
        <v>0.2850189955960461</v>
      </c>
      <c r="CU29" s="242">
        <f t="shared" si="27"/>
        <v>-257.23200000000003</v>
      </c>
      <c r="CV29" s="242">
        <f t="shared" si="28"/>
        <v>-589.59799999999996</v>
      </c>
      <c r="CW29" s="242">
        <f t="shared" si="29"/>
        <v>535.74199999999996</v>
      </c>
      <c r="CX29" s="242">
        <f t="shared" si="30"/>
        <v>175.11500000000001</v>
      </c>
      <c r="CY29" s="119"/>
      <c r="CZ29" s="119">
        <v>257.23200000000003</v>
      </c>
      <c r="DA29" s="119">
        <v>846.83</v>
      </c>
      <c r="DB29" s="119">
        <v>311.08800000000002</v>
      </c>
      <c r="DC29" s="119">
        <v>135.97300000000001</v>
      </c>
      <c r="DD29" s="119">
        <v>105.81399999999999</v>
      </c>
      <c r="DE29" s="119">
        <v>153.80600000000001</v>
      </c>
      <c r="DF29" s="362">
        <v>120.944</v>
      </c>
      <c r="DG29" s="362">
        <v>121.935</v>
      </c>
      <c r="DH29" s="362">
        <v>103.352</v>
      </c>
      <c r="DI29" s="362">
        <v>101.864</v>
      </c>
      <c r="DJ29" s="362">
        <v>30.632999999999999</v>
      </c>
      <c r="DK29" s="362">
        <v>50.037999999999997</v>
      </c>
      <c r="DL29" s="362">
        <v>57.052999999999997</v>
      </c>
      <c r="DM29" s="362">
        <v>91.364999999999995</v>
      </c>
      <c r="DN29" s="362">
        <v>20.283000000000001</v>
      </c>
      <c r="DO29" s="362"/>
      <c r="DP29" s="152">
        <f t="shared" si="31"/>
        <v>-1</v>
      </c>
      <c r="DQ29" s="152">
        <f t="shared" si="32"/>
        <v>-4.16557542617398E-2</v>
      </c>
      <c r="DR29" s="152">
        <f t="shared" si="33"/>
        <v>0.66413269935042529</v>
      </c>
      <c r="DS29" s="152">
        <f t="shared" si="34"/>
        <v>0.36139640686136049</v>
      </c>
      <c r="DT29" s="152">
        <f t="shared" si="35"/>
        <v>0.12018595281157202</v>
      </c>
      <c r="DU29" s="242">
        <f t="shared" si="36"/>
        <v>-1299.027</v>
      </c>
      <c r="DV29" s="242">
        <f t="shared" si="37"/>
        <v>-56.463999999999942</v>
      </c>
      <c r="DW29" s="242">
        <f t="shared" si="38"/>
        <v>540.95799999999997</v>
      </c>
      <c r="DX29" s="242">
        <f t="shared" si="39"/>
        <v>216.226</v>
      </c>
      <c r="DY29" s="119"/>
      <c r="DZ29" s="119">
        <v>1299.027</v>
      </c>
      <c r="EA29" s="119">
        <v>1355.491</v>
      </c>
      <c r="EB29" s="119">
        <v>814.53300000000002</v>
      </c>
      <c r="EC29" s="119">
        <v>598.30700000000002</v>
      </c>
      <c r="ED29" s="119">
        <v>534.11400000000003</v>
      </c>
      <c r="EE29" s="119">
        <v>494.89299999999997</v>
      </c>
      <c r="EF29" s="362">
        <v>408.99299999999999</v>
      </c>
      <c r="EG29" s="362">
        <v>379.89699999999999</v>
      </c>
      <c r="EH29" s="362">
        <v>346.15499999999997</v>
      </c>
      <c r="EI29" s="362">
        <v>317.52</v>
      </c>
      <c r="EJ29" s="362">
        <v>273.483</v>
      </c>
      <c r="EK29" s="362">
        <v>258.10199999999998</v>
      </c>
      <c r="EL29" s="362">
        <v>231.559</v>
      </c>
      <c r="EM29" s="362">
        <v>243.35</v>
      </c>
      <c r="EN29" s="362">
        <v>175.392</v>
      </c>
      <c r="EO29" s="362"/>
      <c r="EP29" s="153">
        <f t="shared" si="40"/>
        <v>-1</v>
      </c>
      <c r="EQ29" s="153">
        <f t="shared" si="41"/>
        <v>-0.33253809745983037</v>
      </c>
      <c r="ER29" s="153">
        <f t="shared" si="42"/>
        <v>1.0260230038058071</v>
      </c>
      <c r="ES29" s="153">
        <f t="shared" si="43"/>
        <v>0.24181042285974541</v>
      </c>
      <c r="ET29" s="153">
        <f t="shared" si="44"/>
        <v>-8.7854905143706724E-2</v>
      </c>
      <c r="EU29" s="242">
        <f t="shared" si="45"/>
        <v>-2625.1309999999999</v>
      </c>
      <c r="EV29" s="242">
        <f t="shared" si="46"/>
        <v>-1307.8740000000003</v>
      </c>
      <c r="EW29" s="242">
        <f t="shared" si="47"/>
        <v>1991.7610000000002</v>
      </c>
      <c r="EX29" s="242">
        <f t="shared" si="48"/>
        <v>378.00699999999983</v>
      </c>
      <c r="EY29" s="119"/>
      <c r="EZ29" s="119">
        <v>2625.1309999999999</v>
      </c>
      <c r="FA29" s="119">
        <v>3933.0050000000001</v>
      </c>
      <c r="FB29" s="119">
        <v>1941.2439999999999</v>
      </c>
      <c r="FC29" s="119">
        <v>1563.2370000000001</v>
      </c>
      <c r="FD29" s="119">
        <v>1713.8030000000001</v>
      </c>
      <c r="FE29" s="119">
        <v>1695.2850000000001</v>
      </c>
      <c r="FF29" s="362">
        <v>1396.8969999999999</v>
      </c>
      <c r="FG29" s="362">
        <v>1171.5509999999999</v>
      </c>
      <c r="FH29" s="362">
        <v>1143.4390000000001</v>
      </c>
      <c r="FI29" s="362">
        <v>983.88300000000004</v>
      </c>
      <c r="FJ29" s="362">
        <v>899.97400000000005</v>
      </c>
      <c r="FK29" s="362">
        <v>999.66099999999994</v>
      </c>
      <c r="FL29" s="362">
        <v>1091.7349999999999</v>
      </c>
      <c r="FM29" s="362">
        <v>926.572</v>
      </c>
      <c r="FN29" s="362">
        <v>642.05499999999995</v>
      </c>
      <c r="FO29" s="362"/>
      <c r="FP29" s="153">
        <f t="shared" si="49"/>
        <v>-1</v>
      </c>
      <c r="FQ29" s="153">
        <f t="shared" si="50"/>
        <v>-9.6339113680154135E-3</v>
      </c>
      <c r="FR29" s="153">
        <f t="shared" si="51"/>
        <v>5.7026476578411409E-2</v>
      </c>
      <c r="FS29" s="153">
        <f t="shared" si="52"/>
        <v>-1.017293997965412E-3</v>
      </c>
      <c r="FT29" s="153">
        <f t="shared" si="53"/>
        <v>2.9319371727748691E-2</v>
      </c>
      <c r="FU29" s="242">
        <f t="shared" si="54"/>
        <v>-1028</v>
      </c>
      <c r="FV29" s="242">
        <f t="shared" si="55"/>
        <v>-10</v>
      </c>
      <c r="FW29" s="242">
        <f t="shared" si="56"/>
        <v>56</v>
      </c>
      <c r="FX29" s="242">
        <f t="shared" si="57"/>
        <v>-1</v>
      </c>
      <c r="FY29" s="154"/>
      <c r="FZ29" s="154">
        <v>1028</v>
      </c>
      <c r="GA29" s="154">
        <v>1038</v>
      </c>
      <c r="GB29" s="154">
        <v>982</v>
      </c>
      <c r="GC29" s="154">
        <v>983</v>
      </c>
      <c r="GD29" s="154">
        <v>955</v>
      </c>
      <c r="GE29" s="154">
        <v>937</v>
      </c>
      <c r="GF29" s="359">
        <v>821</v>
      </c>
      <c r="GG29" s="359">
        <v>683</v>
      </c>
      <c r="GH29" s="359">
        <v>620</v>
      </c>
      <c r="GI29" s="359">
        <v>545</v>
      </c>
      <c r="GJ29" s="359">
        <v>673</v>
      </c>
      <c r="GK29" s="359">
        <v>624</v>
      </c>
      <c r="GL29" s="359">
        <v>548</v>
      </c>
      <c r="GM29" s="359">
        <v>480</v>
      </c>
      <c r="GN29" s="359">
        <v>505</v>
      </c>
      <c r="GO29" s="359">
        <v>505</v>
      </c>
      <c r="GP29" s="192"/>
      <c r="GQ29" s="5" t="s">
        <v>389</v>
      </c>
      <c r="GR29" s="5">
        <v>5000</v>
      </c>
      <c r="GS29" s="5" t="s">
        <v>106</v>
      </c>
      <c r="GT29" s="174" t="s">
        <v>78</v>
      </c>
      <c r="GU29" s="16"/>
      <c r="GV29" s="3"/>
      <c r="GW29" s="158">
        <f t="shared" si="58"/>
        <v>-1</v>
      </c>
      <c r="GX29" s="158">
        <f t="shared" si="59"/>
        <v>-0.75168233153372388</v>
      </c>
      <c r="GY29" s="158">
        <f t="shared" si="60"/>
        <v>0.77231707323473708</v>
      </c>
      <c r="GZ29" s="158">
        <f t="shared" si="61"/>
        <v>0.83377273679559505</v>
      </c>
      <c r="HA29" s="158">
        <f t="shared" si="62"/>
        <v>0.16766956953403417</v>
      </c>
      <c r="HB29" s="263">
        <f t="shared" si="63"/>
        <v>-0.19380693594844717</v>
      </c>
      <c r="HC29" s="263">
        <f t="shared" si="64"/>
        <v>-0.58667291127904897</v>
      </c>
      <c r="HD29" s="263">
        <f t="shared" si="65"/>
        <v>0.34010726434479188</v>
      </c>
      <c r="HE29" s="263">
        <f t="shared" si="66"/>
        <v>0.20022691267701226</v>
      </c>
      <c r="HF29" s="153">
        <f t="shared" si="67"/>
        <v>0</v>
      </c>
      <c r="HG29" s="153">
        <f t="shared" si="68"/>
        <v>0.19380693594844717</v>
      </c>
      <c r="HH29" s="153">
        <f t="shared" si="69"/>
        <v>0.78047984722749619</v>
      </c>
      <c r="HI29" s="153">
        <f t="shared" si="70"/>
        <v>0.44037258288270431</v>
      </c>
      <c r="HJ29" s="153">
        <f t="shared" si="71"/>
        <v>0.24014567020569205</v>
      </c>
      <c r="HK29" s="153">
        <f t="shared" si="72"/>
        <v>0.20566235215115153</v>
      </c>
      <c r="HL29" s="153">
        <f t="shared" si="73"/>
        <v>0.34032167773369654</v>
      </c>
      <c r="HM29" s="153">
        <f t="shared" si="74"/>
        <v>0.30661815969273282</v>
      </c>
      <c r="HN29" s="153">
        <f t="shared" si="75"/>
        <v>0.33588503302793743</v>
      </c>
      <c r="HO29" s="153">
        <f t="shared" si="76"/>
        <v>0.31145364824650623</v>
      </c>
      <c r="HP29" s="153">
        <f t="shared" si="77"/>
        <v>0.34471567826220856</v>
      </c>
      <c r="HQ29" s="153">
        <f t="shared" si="78"/>
        <v>0.11525155901690227</v>
      </c>
      <c r="HR29" s="153">
        <f t="shared" si="79"/>
        <v>0.20437813099266636</v>
      </c>
      <c r="HS29" s="153">
        <f t="shared" si="80"/>
        <v>0.24026918841293804</v>
      </c>
      <c r="HT29" s="153">
        <f t="shared" si="81"/>
        <v>0.43637848603674817</v>
      </c>
      <c r="HU29" s="153">
        <f t="shared" si="82"/>
        <v>0.11564381499726328</v>
      </c>
      <c r="HV29" s="150">
        <f t="shared" si="83"/>
        <v>-1</v>
      </c>
      <c r="HW29" s="150">
        <f t="shared" si="84"/>
        <v>-0.69754261306013765</v>
      </c>
      <c r="HX29" s="150">
        <f t="shared" si="85"/>
        <v>0.62662406739463883</v>
      </c>
      <c r="HY29" s="150">
        <f t="shared" si="86"/>
        <v>0.98859199024143618</v>
      </c>
      <c r="HZ29" s="150">
        <f t="shared" si="87"/>
        <v>0.29187955922716585</v>
      </c>
      <c r="IA29" s="263">
        <f t="shared" si="88"/>
        <v>-8.9572402890089498E-2</v>
      </c>
      <c r="IB29" s="263">
        <f t="shared" si="89"/>
        <v>-0.20657643247592922</v>
      </c>
      <c r="IC29" s="263">
        <f t="shared" si="90"/>
        <v>0.11408535720762664</v>
      </c>
      <c r="ID29" s="263">
        <f t="shared" si="91"/>
        <v>9.0509514825628357E-2</v>
      </c>
      <c r="IE29" s="153">
        <f t="shared" si="92"/>
        <v>0</v>
      </c>
      <c r="IF29" s="153">
        <f t="shared" si="93"/>
        <v>8.9572402890089498E-2</v>
      </c>
      <c r="IG29" s="153">
        <f t="shared" si="94"/>
        <v>0.29614883536601871</v>
      </c>
      <c r="IH29" s="153">
        <f t="shared" si="95"/>
        <v>0.18206347815839208</v>
      </c>
      <c r="II29" s="153">
        <f t="shared" si="96"/>
        <v>9.1553963332763721E-2</v>
      </c>
      <c r="IJ29" s="153">
        <f t="shared" si="97"/>
        <v>7.0868807141382092E-2</v>
      </c>
      <c r="IK29" s="153">
        <f t="shared" si="98"/>
        <v>0.10971087730282371</v>
      </c>
      <c r="IL29" s="153">
        <f t="shared" si="99"/>
        <v>0.10292519062095087</v>
      </c>
      <c r="IM29" s="153">
        <f t="shared" si="100"/>
        <v>0.11446528926690828</v>
      </c>
      <c r="IN29" s="153">
        <f t="shared" si="101"/>
        <v>0.1055684094838487</v>
      </c>
      <c r="IO29" s="153">
        <f t="shared" si="102"/>
        <v>0.12250611378676832</v>
      </c>
      <c r="IP29" s="153">
        <f t="shared" si="103"/>
        <v>4.3619958570988632E-2</v>
      </c>
      <c r="IQ29" s="153">
        <f t="shared" si="104"/>
        <v>6.1590440069695086E-2</v>
      </c>
      <c r="IR29" s="153">
        <f t="shared" si="105"/>
        <v>6.8916175784952446E-2</v>
      </c>
      <c r="IS29" s="153">
        <f t="shared" si="106"/>
        <v>0.11546913319737578</v>
      </c>
      <c r="IT29" s="153">
        <f t="shared" si="107"/>
        <v>5.2648137620608826E-2</v>
      </c>
      <c r="IU29" s="150" t="e">
        <f t="shared" si="108"/>
        <v>#VALUE!</v>
      </c>
      <c r="IV29" s="150">
        <f t="shared" si="109"/>
        <v>0.43580366473513377</v>
      </c>
      <c r="IW29" s="150">
        <f t="shared" si="110"/>
        <v>-0.17862102442844174</v>
      </c>
      <c r="IX29" s="150">
        <f t="shared" si="111"/>
        <v>9.6299710326333429E-2</v>
      </c>
      <c r="IY29" s="150">
        <f t="shared" si="112"/>
        <v>0.2280786895949434</v>
      </c>
      <c r="IZ29" s="263" t="e">
        <f t="shared" si="113"/>
        <v>#VALUE!</v>
      </c>
      <c r="JA29" s="263">
        <f t="shared" si="114"/>
        <v>0.15019760852465003</v>
      </c>
      <c r="JB29" s="263">
        <f t="shared" si="115"/>
        <v>-7.4948187291639767E-2</v>
      </c>
      <c r="JC29" s="263">
        <f t="shared" si="116"/>
        <v>3.6857361223037566E-2</v>
      </c>
      <c r="JD29" s="153" t="str">
        <f t="shared" si="117"/>
        <v>i.a.</v>
      </c>
      <c r="JE29" s="153">
        <f t="shared" si="118"/>
        <v>0.49484273356262987</v>
      </c>
      <c r="JF29" s="153">
        <f t="shared" si="119"/>
        <v>0.34464512503797984</v>
      </c>
      <c r="JG29" s="153">
        <f t="shared" si="120"/>
        <v>0.41959331232961961</v>
      </c>
      <c r="JH29" s="153">
        <f t="shared" si="121"/>
        <v>0.38273595110658204</v>
      </c>
      <c r="JI29" s="153">
        <f t="shared" si="122"/>
        <v>0.31165425664443347</v>
      </c>
      <c r="JJ29" s="153">
        <f t="shared" si="123"/>
        <v>0.29192318695676533</v>
      </c>
      <c r="JK29" s="153">
        <f t="shared" si="124"/>
        <v>0.29278679816765302</v>
      </c>
      <c r="JL29" s="153">
        <f t="shared" si="125"/>
        <v>0.32426842706804909</v>
      </c>
      <c r="JM29" s="153">
        <f t="shared" si="126"/>
        <v>0.30273149682667805</v>
      </c>
      <c r="JN29" s="153">
        <f t="shared" si="127"/>
        <v>0.32272129917886577</v>
      </c>
      <c r="JO29" s="153">
        <f t="shared" si="128"/>
        <v>0.30387877872027413</v>
      </c>
      <c r="JP29" s="153">
        <f t="shared" si="129"/>
        <v>0.25818952624939856</v>
      </c>
      <c r="JQ29" s="153">
        <f t="shared" si="130"/>
        <v>0.21210183790022305</v>
      </c>
      <c r="JR29" s="153">
        <f t="shared" si="131"/>
        <v>0.26263474398103981</v>
      </c>
      <c r="JS29" s="153">
        <f t="shared" si="132"/>
        <v>0.27317285902298089</v>
      </c>
      <c r="JT29" s="153" t="str">
        <f t="shared" si="133"/>
        <v>i.a.</v>
      </c>
      <c r="JU29" s="150" t="e">
        <f t="shared" si="134"/>
        <v>#VALUE!</v>
      </c>
      <c r="JV29" s="150">
        <f t="shared" si="135"/>
        <v>-0.59847523737130703</v>
      </c>
      <c r="JW29" s="150">
        <f t="shared" si="136"/>
        <v>0.61875460771547486</v>
      </c>
      <c r="JX29" s="150">
        <f t="shared" si="137"/>
        <v>0.8596992895305835</v>
      </c>
      <c r="JY29" s="150">
        <f t="shared" si="138"/>
        <v>0.37897140108940963</v>
      </c>
      <c r="JZ29" s="263" t="e">
        <f t="shared" si="139"/>
        <v>#VALUE!</v>
      </c>
      <c r="KA29" s="263">
        <f t="shared" si="140"/>
        <v>-6.6821358604967962E-2</v>
      </c>
      <c r="KB29" s="263">
        <f t="shared" si="141"/>
        <v>4.2678244210013774E-2</v>
      </c>
      <c r="KC29" s="263">
        <f t="shared" si="142"/>
        <v>3.188540523175698E-2</v>
      </c>
      <c r="KD29" s="153" t="str">
        <f t="shared" si="143"/>
        <v>i.a.</v>
      </c>
      <c r="KE29" s="153">
        <f t="shared" si="144"/>
        <v>4.4831312102793584E-2</v>
      </c>
      <c r="KF29" s="153">
        <f t="shared" si="145"/>
        <v>0.11165267070776154</v>
      </c>
      <c r="KG29" s="153">
        <f t="shared" si="146"/>
        <v>6.8974426497747765E-2</v>
      </c>
      <c r="KH29" s="153">
        <f t="shared" si="147"/>
        <v>3.7089021265990785E-2</v>
      </c>
      <c r="KI29" s="153">
        <f t="shared" si="148"/>
        <v>2.6896149721952072E-2</v>
      </c>
      <c r="KJ29" s="153">
        <f t="shared" si="149"/>
        <v>3.9377419694072435E-2</v>
      </c>
      <c r="KK29" s="153">
        <f t="shared" si="150"/>
        <v>4.0265440761862753E-2</v>
      </c>
      <c r="KL29" s="153">
        <f t="shared" si="151"/>
        <v>4.5455184823684602E-2</v>
      </c>
      <c r="KM29" s="153">
        <f t="shared" si="152"/>
        <v>4.226570910213269E-2</v>
      </c>
      <c r="KN29" s="153">
        <f t="shared" si="153"/>
        <v>4.8557134543306159E-2</v>
      </c>
      <c r="KO29" s="153">
        <f t="shared" si="154"/>
        <v>1.8590052789450185E-2</v>
      </c>
      <c r="KP29" s="153">
        <f t="shared" si="155"/>
        <v>3.0412984769660777E-2</v>
      </c>
      <c r="KQ29" s="153">
        <f t="shared" si="156"/>
        <v>3.8062478792456132E-2</v>
      </c>
      <c r="KR29" s="153">
        <f t="shared" si="157"/>
        <v>6.9097853529091757E-2</v>
      </c>
      <c r="KS29" s="153">
        <f t="shared" si="158"/>
        <v>2.3127173111368662E-2</v>
      </c>
      <c r="KT29" s="153" t="str">
        <f t="shared" si="159"/>
        <v>i.a.</v>
      </c>
      <c r="KU29" s="150" t="e">
        <f t="shared" si="160"/>
        <v>#VALUE!</v>
      </c>
      <c r="KV29" s="150">
        <f t="shared" si="161"/>
        <v>-0.15085048158636247</v>
      </c>
      <c r="KW29" s="150">
        <f t="shared" si="162"/>
        <v>0.59348856880238976</v>
      </c>
      <c r="KX29" s="150">
        <f t="shared" si="163"/>
        <v>0.14468754644506404</v>
      </c>
      <c r="KY29" s="150">
        <f t="shared" si="164"/>
        <v>-0.12509650461823835</v>
      </c>
      <c r="KZ29" s="243" t="e">
        <f t="shared" si="165"/>
        <v>#VALUE!</v>
      </c>
      <c r="LA29" s="243">
        <f t="shared" si="166"/>
        <v>-1.1321725388542756</v>
      </c>
      <c r="LB29" s="243">
        <f t="shared" si="167"/>
        <v>2.7953057756377797</v>
      </c>
      <c r="LC29" s="243">
        <f t="shared" si="168"/>
        <v>0.59533464621581178</v>
      </c>
      <c r="LD29" s="254" t="str">
        <f>IFERROR(Tabel1[[#This Row],[2024 - Omsætning]]/Tabel1[[#This Row],[2024 - Ansatte]],"i.a.")</f>
        <v>i.a.</v>
      </c>
      <c r="LE29" s="254">
        <f>IFERROR(Tabel1[[#This Row],[2023 - Omsætning]]/Tabel1[[#This Row],[2023 - Ansatte]],"i.a.")</f>
        <v>6.3730904669260706</v>
      </c>
      <c r="LF29" s="254">
        <f>IFERROR(Tabel1[[#This Row],[2022 - Omsætning]]/Tabel1[[#This Row],[2022 - Ansatte]],"i.a.")</f>
        <v>7.5052630057803462</v>
      </c>
      <c r="LG29" s="254">
        <f>IFERROR(Tabel1[[#This Row],[2021 - Omsætning]]/Tabel1[[#This Row],[2021 - Ansatte]],"i.a.")</f>
        <v>4.7099572301425665</v>
      </c>
      <c r="LH29" s="254">
        <f>IFERROR(AC29/Tabel1[[#This Row],[2020 - Ansatte]],"i.a.")</f>
        <v>4.1146225839267547</v>
      </c>
      <c r="LI29" s="254">
        <f>IFERROR(Tabel1[[#This Row],[2019 - Omsætning]]/Tabel1[[#This Row],[2019 - Ansatte]],"i.a.")</f>
        <v>4.7029445026178012</v>
      </c>
      <c r="LJ29" s="254">
        <f>IFERROR(Tabel1[[#This Row],[2018 - Omsætning]]/Tabel1[[#This Row],[2018 - Ansatte]],"i.a.")</f>
        <v>4.5972475987193171</v>
      </c>
      <c r="LK29" s="254">
        <f>IFERROR(Tabel1[[#This Row],[2017 - Omsætning]]/Tabel1[[#This Row],[2017 - Ansatte]],"i.a.")</f>
        <v>3.9984056029232642</v>
      </c>
      <c r="LL29" s="254">
        <f>IFERROR(Tabel1[[#This Row],[2016 - Omsætning]]/Tabel1[[#This Row],[2016 - Ansatte]],"i.a.")</f>
        <v>4.2676500732064415</v>
      </c>
      <c r="LM29" s="254">
        <f>IFERROR(Tabel1[[#This Row],[2015 - Omsætning]]/Tabel1[[#This Row],[2015 - Ansatte]],"i.a.")</f>
        <v>4.2850645161290322</v>
      </c>
      <c r="LN29" s="254">
        <f>IFERROR(Tabel1[[#This Row],[2014 - Omsætning]]/Tabel1[[#This Row],[2014 - Ansatte]],"i.a.")</f>
        <v>4.3603981651376147</v>
      </c>
      <c r="LO29" s="254">
        <f>IFERROR(Tabel1[[#This Row],[2013 - Omsætning]]/Tabel1[[#This Row],[2013 - Ansatte]],"i.a.")</f>
        <v>3.3115378900445767</v>
      </c>
      <c r="LP29" s="254">
        <f>IFERROR(Tabel1[[#This Row],[2012 - Omsætning]]/Tabel1[[#This Row],[2012 - Ansatte]],"i.a.")</f>
        <v>3.3937195512820515</v>
      </c>
      <c r="LQ29" s="254">
        <f>IFERROR(Tabel1[[#This Row],[2011 - Omsætning]]/Tabel1[[#This Row],[2011 - Ansatte]],"i.a.")</f>
        <v>3.3342700729927008</v>
      </c>
      <c r="LR29" s="254">
        <f>IFERROR(Tabel1[[#This Row],[2010 - Omsætning]]/Tabel1[[#This Row],[2010 - Ansatte]],"i.a.")</f>
        <v>2.7305479166666666</v>
      </c>
      <c r="LS29" s="254">
        <f>IFERROR(Tabel1[[#This Row],[2009 - Omsætning]]/Tabel1[[#This Row],[2009 - Ansatte]],"i.a.")</f>
        <v>2.8942851485148515</v>
      </c>
      <c r="LT29" s="254">
        <f>IFERROR(Tabel1[[#This Row],[2008 - Omsætning]]/Tabel1[[#This Row],[2008 - Ansatte]],"i.a.")</f>
        <v>0</v>
      </c>
      <c r="LU29" s="158" t="e">
        <f t="shared" si="169"/>
        <v>#VALUE!</v>
      </c>
      <c r="LV29" s="158">
        <f t="shared" si="170"/>
        <v>-0.69328642489125492</v>
      </c>
      <c r="LW29" s="158">
        <f t="shared" si="171"/>
        <v>1.5752957461645956</v>
      </c>
      <c r="LX29" s="158">
        <f t="shared" si="172"/>
        <v>1.2901957758086717</v>
      </c>
      <c r="LY29" s="158">
        <f t="shared" si="173"/>
        <v>0.24841621647428694</v>
      </c>
      <c r="LZ29" s="243" t="e">
        <f t="shared" si="174"/>
        <v>#VALUE!</v>
      </c>
      <c r="MA29" s="243">
        <f t="shared" si="175"/>
        <v>-0.56560283544379719</v>
      </c>
      <c r="MB29" s="243">
        <f t="shared" si="176"/>
        <v>0.49903829234506286</v>
      </c>
      <c r="MC29" s="243">
        <f t="shared" si="177"/>
        <v>0.17846570724723557</v>
      </c>
      <c r="MD29" s="244" t="str">
        <f t="shared" si="178"/>
        <v>i.a.</v>
      </c>
      <c r="ME29" s="244">
        <f t="shared" si="179"/>
        <v>0.25022568093385217</v>
      </c>
      <c r="MF29" s="244">
        <f t="shared" si="180"/>
        <v>0.81582851637764942</v>
      </c>
      <c r="MG29" s="244">
        <f t="shared" si="181"/>
        <v>0.31679022403258655</v>
      </c>
      <c r="MH29" s="244">
        <f t="shared" si="182"/>
        <v>0.13832451678535099</v>
      </c>
      <c r="MI29" s="244">
        <f t="shared" si="183"/>
        <v>0.1108</v>
      </c>
      <c r="MJ29" s="244">
        <f t="shared" si="184"/>
        <v>0.16414727854855923</v>
      </c>
      <c r="MK29" s="244">
        <f t="shared" si="185"/>
        <v>0.14731303288672351</v>
      </c>
      <c r="ML29" s="244">
        <f t="shared" si="186"/>
        <v>0.17852855051244509</v>
      </c>
      <c r="MM29" s="244">
        <f t="shared" si="187"/>
        <v>0.16669677419354839</v>
      </c>
      <c r="MN29" s="244">
        <f t="shared" si="188"/>
        <v>0.18690642201834864</v>
      </c>
      <c r="MO29" s="244">
        <f t="shared" si="189"/>
        <v>4.5517087667161962E-2</v>
      </c>
      <c r="MP29" s="244">
        <f t="shared" si="190"/>
        <v>8.0189102564102555E-2</v>
      </c>
      <c r="MQ29" s="244">
        <f t="shared" si="191"/>
        <v>0.10411131386861314</v>
      </c>
      <c r="MR29" s="244">
        <f t="shared" si="192"/>
        <v>0.19034374999999998</v>
      </c>
      <c r="MS29" s="244">
        <f t="shared" si="193"/>
        <v>4.0164356435643568E-2</v>
      </c>
      <c r="MT29" s="244">
        <f t="shared" si="194"/>
        <v>0</v>
      </c>
    </row>
    <row r="30" spans="1:358" ht="18" customHeight="1" x14ac:dyDescent="0.25">
      <c r="A30" s="3" t="s">
        <v>115</v>
      </c>
      <c r="B30" s="273">
        <v>32472044</v>
      </c>
      <c r="C30" s="5" t="s">
        <v>83</v>
      </c>
      <c r="D30" s="5"/>
      <c r="E30" s="5">
        <v>251100</v>
      </c>
      <c r="F30" s="203">
        <v>45407</v>
      </c>
      <c r="G30" s="148"/>
      <c r="H30" s="148" t="s">
        <v>74</v>
      </c>
      <c r="I30" s="148" t="s">
        <v>74</v>
      </c>
      <c r="J30" s="148" t="s">
        <v>74</v>
      </c>
      <c r="K30" s="148" t="s">
        <v>74</v>
      </c>
      <c r="L30" s="148" t="s">
        <v>74</v>
      </c>
      <c r="M30" s="148" t="s">
        <v>74</v>
      </c>
      <c r="N30" s="148" t="s">
        <v>74</v>
      </c>
      <c r="O30" s="148" t="s">
        <v>74</v>
      </c>
      <c r="P30" s="150" t="e">
        <f>Y30/Tabel1[[#This Row],[2023 - Omsætning]]-1</f>
        <v>#DIV/0!</v>
      </c>
      <c r="Q30" s="150" t="e">
        <f>Z30/Tabel1[[#This Row],[2022 - Omsætning]]-1</f>
        <v>#DIV/0!</v>
      </c>
      <c r="R30" s="150" t="e">
        <f>AA30/Tabel1[[#This Row],[2021 - Omsætning]]-1</f>
        <v>#DIV/0!</v>
      </c>
      <c r="S30" s="150" t="e">
        <f>AB30/Tabel1[[#This Row],[2020 - Omsætning]]-1</f>
        <v>#DIV/0!</v>
      </c>
      <c r="T30" s="150" t="e">
        <f>AC30/Tabel1[[#This Row],[2019 - Omsætning]]-1</f>
        <v>#DIV/0!</v>
      </c>
      <c r="U30" s="242">
        <f t="shared" si="0"/>
        <v>0</v>
      </c>
      <c r="V30" s="242">
        <f t="shared" si="1"/>
        <v>0</v>
      </c>
      <c r="W30" s="242">
        <f t="shared" si="2"/>
        <v>0</v>
      </c>
      <c r="X30" s="242">
        <f t="shared" si="3"/>
        <v>0</v>
      </c>
      <c r="Y30" s="151"/>
      <c r="Z30" s="151"/>
      <c r="AA30" s="151"/>
      <c r="AB30" s="151"/>
      <c r="AC30" s="361"/>
      <c r="AD30" s="151"/>
      <c r="AE30" s="151"/>
      <c r="AF30" s="151"/>
      <c r="AG30" s="361"/>
      <c r="AH30" s="361"/>
      <c r="AI30" s="361"/>
      <c r="AJ30" s="361"/>
      <c r="AK30" s="361"/>
      <c r="AL30" s="361"/>
      <c r="AM30" s="361"/>
      <c r="AN30" s="361"/>
      <c r="AO30" s="361"/>
      <c r="AP30" s="150">
        <f t="shared" si="4"/>
        <v>-1</v>
      </c>
      <c r="AQ30" s="150">
        <f t="shared" si="5"/>
        <v>0.12554209900735641</v>
      </c>
      <c r="AR30" s="150">
        <f t="shared" si="6"/>
        <v>0.18415246500304325</v>
      </c>
      <c r="AS30" s="150">
        <f t="shared" si="7"/>
        <v>0.13022915860527107</v>
      </c>
      <c r="AT30" s="150">
        <f t="shared" si="8"/>
        <v>3.2907007727151598E-2</v>
      </c>
      <c r="AU30" s="242">
        <f t="shared" si="9"/>
        <v>-35.036999999999999</v>
      </c>
      <c r="AV30" s="242">
        <f t="shared" si="10"/>
        <v>3.9079999999999977</v>
      </c>
      <c r="AW30" s="242">
        <f t="shared" si="11"/>
        <v>4.8410000000000011</v>
      </c>
      <c r="AX30" s="242">
        <f t="shared" si="12"/>
        <v>3.0289999999999999</v>
      </c>
      <c r="AY30" s="119"/>
      <c r="AZ30" s="119">
        <v>35.036999999999999</v>
      </c>
      <c r="BA30" s="119">
        <v>31.129000000000001</v>
      </c>
      <c r="BB30" s="119">
        <v>26.288</v>
      </c>
      <c r="BC30" s="119">
        <v>23.259</v>
      </c>
      <c r="BD30" s="119">
        <v>22.518000000000001</v>
      </c>
      <c r="BE30" s="119">
        <v>23.837</v>
      </c>
      <c r="BF30" s="119">
        <v>25.37</v>
      </c>
      <c r="BG30" s="362">
        <v>27.41</v>
      </c>
      <c r="BH30" s="362">
        <v>25.477</v>
      </c>
      <c r="BI30" s="362">
        <v>24.821999999999999</v>
      </c>
      <c r="BJ30" s="362">
        <v>20.431000000000001</v>
      </c>
      <c r="BK30" s="362">
        <v>17.823</v>
      </c>
      <c r="BL30" s="362">
        <v>16.844999999999999</v>
      </c>
      <c r="BM30" s="362">
        <v>15.372999999999999</v>
      </c>
      <c r="BN30" s="362"/>
      <c r="BO30" s="362"/>
      <c r="BP30" s="152">
        <f t="shared" si="13"/>
        <v>-1</v>
      </c>
      <c r="BQ30" s="152">
        <f t="shared" si="14"/>
        <v>5.6954779622209455E-2</v>
      </c>
      <c r="BR30" s="152">
        <f t="shared" si="15"/>
        <v>-0.20896536110482219</v>
      </c>
      <c r="BS30" s="152">
        <f t="shared" si="16"/>
        <v>0.22354570637119112</v>
      </c>
      <c r="BT30" s="152">
        <f t="shared" si="17"/>
        <v>0.25652627915071341</v>
      </c>
      <c r="BU30" s="242">
        <f t="shared" si="18"/>
        <v>-3.6930000000000001</v>
      </c>
      <c r="BV30" s="242">
        <f t="shared" si="19"/>
        <v>0.19899999999999984</v>
      </c>
      <c r="BW30" s="242">
        <f t="shared" si="20"/>
        <v>-0.9229999999999996</v>
      </c>
      <c r="BX30" s="242">
        <f t="shared" si="21"/>
        <v>0.80699999999999994</v>
      </c>
      <c r="BY30" s="119"/>
      <c r="BZ30" s="119">
        <v>3.6930000000000001</v>
      </c>
      <c r="CA30" s="119">
        <v>3.4940000000000002</v>
      </c>
      <c r="CB30" s="119">
        <v>4.4169999999999998</v>
      </c>
      <c r="CC30" s="119">
        <v>3.61</v>
      </c>
      <c r="CD30" s="119">
        <v>2.8730000000000002</v>
      </c>
      <c r="CE30" s="119">
        <v>4.3460000000000001</v>
      </c>
      <c r="CF30" s="119">
        <v>2.6280000000000001</v>
      </c>
      <c r="CG30" s="362">
        <v>2.2250000000000001</v>
      </c>
      <c r="CH30" s="362">
        <v>2.298</v>
      </c>
      <c r="CI30" s="362">
        <v>1.4810000000000001</v>
      </c>
      <c r="CJ30" s="362">
        <v>1.8320000000000001</v>
      </c>
      <c r="CK30" s="362">
        <v>1.966</v>
      </c>
      <c r="CL30" s="362">
        <v>3.0609999999999999</v>
      </c>
      <c r="CM30" s="362">
        <v>1.921</v>
      </c>
      <c r="CN30" s="362"/>
      <c r="CO30" s="362"/>
      <c r="CP30" s="152">
        <f t="shared" si="22"/>
        <v>-1</v>
      </c>
      <c r="CQ30" s="152">
        <f t="shared" si="23"/>
        <v>-0.50842266462480856</v>
      </c>
      <c r="CR30" s="152">
        <f t="shared" si="24"/>
        <v>-0.35089463220675943</v>
      </c>
      <c r="CS30" s="152">
        <f t="shared" si="25"/>
        <v>8.5213032581453151E-3</v>
      </c>
      <c r="CT30" s="152">
        <f t="shared" si="26"/>
        <v>0.49662415603900989</v>
      </c>
      <c r="CU30" s="242">
        <f t="shared" si="27"/>
        <v>-0.64200000000000002</v>
      </c>
      <c r="CV30" s="242">
        <f t="shared" si="28"/>
        <v>-0.66400000000000003</v>
      </c>
      <c r="CW30" s="242">
        <f t="shared" si="29"/>
        <v>-0.70599999999999996</v>
      </c>
      <c r="CX30" s="242">
        <f t="shared" si="30"/>
        <v>1.6999999999999904E-2</v>
      </c>
      <c r="CY30" s="119"/>
      <c r="CZ30" s="119">
        <v>0.64200000000000002</v>
      </c>
      <c r="DA30" s="119">
        <v>1.306</v>
      </c>
      <c r="DB30" s="119">
        <v>2.012</v>
      </c>
      <c r="DC30" s="119">
        <v>1.9950000000000001</v>
      </c>
      <c r="DD30" s="119">
        <v>1.333</v>
      </c>
      <c r="DE30" s="119">
        <v>2.9849999999999999</v>
      </c>
      <c r="DF30" s="119">
        <v>1.6</v>
      </c>
      <c r="DG30" s="362">
        <v>0.96299999999999997</v>
      </c>
      <c r="DH30" s="362">
        <v>1.1020000000000001</v>
      </c>
      <c r="DI30" s="362">
        <v>0.41</v>
      </c>
      <c r="DJ30" s="362">
        <v>0.747</v>
      </c>
      <c r="DK30" s="362">
        <v>1.177</v>
      </c>
      <c r="DL30" s="362">
        <v>2.3759999999999999</v>
      </c>
      <c r="DM30" s="362">
        <v>0.78400000000000003</v>
      </c>
      <c r="DN30" s="362"/>
      <c r="DO30" s="362"/>
      <c r="DP30" s="152">
        <f t="shared" si="31"/>
        <v>-1</v>
      </c>
      <c r="DQ30" s="152">
        <f t="shared" si="32"/>
        <v>2.8182623399629569E-2</v>
      </c>
      <c r="DR30" s="152">
        <f t="shared" si="33"/>
        <v>7.3286664938207652E-2</v>
      </c>
      <c r="DS30" s="152">
        <f t="shared" si="34"/>
        <v>0.13174882629107976</v>
      </c>
      <c r="DT30" s="152">
        <f t="shared" si="35"/>
        <v>0.16010439124021325</v>
      </c>
      <c r="DU30" s="242">
        <f t="shared" si="36"/>
        <v>-12.769</v>
      </c>
      <c r="DV30" s="242">
        <f t="shared" si="37"/>
        <v>0.34999999999999964</v>
      </c>
      <c r="DW30" s="242">
        <f t="shared" si="38"/>
        <v>0.84800000000000075</v>
      </c>
      <c r="DX30" s="242">
        <f t="shared" si="39"/>
        <v>1.3469999999999995</v>
      </c>
      <c r="DY30" s="119"/>
      <c r="DZ30" s="119">
        <v>12.769</v>
      </c>
      <c r="EA30" s="119">
        <v>12.419</v>
      </c>
      <c r="EB30" s="119">
        <v>11.571</v>
      </c>
      <c r="EC30" s="119">
        <v>10.224</v>
      </c>
      <c r="ED30" s="119">
        <v>8.8130000000000006</v>
      </c>
      <c r="EE30" s="119">
        <v>7.88</v>
      </c>
      <c r="EF30" s="119">
        <v>5.6630000000000003</v>
      </c>
      <c r="EG30" s="362">
        <v>4.54</v>
      </c>
      <c r="EH30" s="362">
        <v>3.891</v>
      </c>
      <c r="EI30" s="362">
        <v>3.004</v>
      </c>
      <c r="EJ30" s="362">
        <v>2.9060000000000001</v>
      </c>
      <c r="EK30" s="362">
        <v>2.3450000000000002</v>
      </c>
      <c r="EL30" s="362">
        <v>2.2709999999999999</v>
      </c>
      <c r="EM30" s="362">
        <v>0.70099999999999996</v>
      </c>
      <c r="EN30" s="362"/>
      <c r="EO30" s="362"/>
      <c r="EP30" s="153">
        <f t="shared" si="40"/>
        <v>-1</v>
      </c>
      <c r="EQ30" s="153">
        <f t="shared" si="41"/>
        <v>-1.5492429285532749E-2</v>
      </c>
      <c r="ER30" s="153">
        <f t="shared" si="42"/>
        <v>-5.1826434235743776E-2</v>
      </c>
      <c r="ES30" s="153">
        <f t="shared" si="43"/>
        <v>0.32662941704855125</v>
      </c>
      <c r="ET30" s="153">
        <f t="shared" si="44"/>
        <v>0.14576028747361644</v>
      </c>
      <c r="EU30" s="242">
        <f t="shared" si="45"/>
        <v>-81.340999999999994</v>
      </c>
      <c r="EV30" s="242">
        <f t="shared" si="46"/>
        <v>-1.2800000000000011</v>
      </c>
      <c r="EW30" s="242">
        <f t="shared" si="47"/>
        <v>-4.5160000000000053</v>
      </c>
      <c r="EX30" s="242">
        <f t="shared" si="48"/>
        <v>21.453999999999994</v>
      </c>
      <c r="EY30" s="119"/>
      <c r="EZ30" s="119">
        <v>81.340999999999994</v>
      </c>
      <c r="FA30" s="119">
        <v>82.620999999999995</v>
      </c>
      <c r="FB30" s="119">
        <v>87.137</v>
      </c>
      <c r="FC30" s="119">
        <v>65.683000000000007</v>
      </c>
      <c r="FD30" s="119">
        <v>57.326999999999998</v>
      </c>
      <c r="FE30" s="119">
        <v>49.781999999999996</v>
      </c>
      <c r="FF30" s="119">
        <v>41.101999999999997</v>
      </c>
      <c r="FG30" s="362">
        <v>40.396000000000001</v>
      </c>
      <c r="FH30" s="362">
        <v>38.671999999999997</v>
      </c>
      <c r="FI30" s="362">
        <v>33.131</v>
      </c>
      <c r="FJ30" s="362">
        <v>32.975000000000001</v>
      </c>
      <c r="FK30" s="362">
        <v>25.728000000000002</v>
      </c>
      <c r="FL30" s="362">
        <v>17.422999999999998</v>
      </c>
      <c r="FM30" s="362">
        <v>16.864000000000001</v>
      </c>
      <c r="FN30" s="362"/>
      <c r="FO30" s="362"/>
      <c r="FP30" s="153">
        <f t="shared" si="49"/>
        <v>-1</v>
      </c>
      <c r="FQ30" s="153">
        <f t="shared" si="50"/>
        <v>0.29729729729729731</v>
      </c>
      <c r="FR30" s="153">
        <f t="shared" si="51"/>
        <v>5.7142857142857141E-2</v>
      </c>
      <c r="FS30" s="153">
        <f t="shared" si="52"/>
        <v>2.9411764705882353E-2</v>
      </c>
      <c r="FT30" s="153">
        <f t="shared" si="53"/>
        <v>-2.8571428571428571E-2</v>
      </c>
      <c r="FU30" s="242">
        <f t="shared" si="54"/>
        <v>-48</v>
      </c>
      <c r="FV30" s="242">
        <f t="shared" si="55"/>
        <v>11</v>
      </c>
      <c r="FW30" s="242">
        <f t="shared" si="56"/>
        <v>2</v>
      </c>
      <c r="FX30" s="242">
        <f t="shared" si="57"/>
        <v>1</v>
      </c>
      <c r="FY30" s="154"/>
      <c r="FZ30" s="154">
        <v>48</v>
      </c>
      <c r="GA30" s="154">
        <v>37</v>
      </c>
      <c r="GB30" s="154">
        <v>35</v>
      </c>
      <c r="GC30" s="154">
        <v>34</v>
      </c>
      <c r="GD30" s="154">
        <v>35</v>
      </c>
      <c r="GE30" s="154">
        <v>35</v>
      </c>
      <c r="GF30" s="154">
        <v>42</v>
      </c>
      <c r="GG30" s="359">
        <v>47</v>
      </c>
      <c r="GH30" s="359">
        <v>44</v>
      </c>
      <c r="GI30" s="359"/>
      <c r="GJ30" s="359"/>
      <c r="GK30" s="359"/>
      <c r="GL30" s="359"/>
      <c r="GM30" s="359"/>
      <c r="GN30" s="359"/>
      <c r="GO30" s="359"/>
      <c r="GP30" s="5"/>
      <c r="GQ30" s="5" t="s">
        <v>386</v>
      </c>
      <c r="GR30" s="5">
        <v>5772</v>
      </c>
      <c r="GS30" s="5" t="s">
        <v>116</v>
      </c>
      <c r="GT30" s="157" t="s">
        <v>78</v>
      </c>
      <c r="GU30" s="16"/>
      <c r="GW30" s="158">
        <f t="shared" si="58"/>
        <v>-1</v>
      </c>
      <c r="GX30" s="158">
        <f t="shared" si="59"/>
        <v>-0.53180322869418606</v>
      </c>
      <c r="GY30" s="158">
        <f t="shared" si="60"/>
        <v>-0.41028547348671629</v>
      </c>
      <c r="GZ30" s="158">
        <f t="shared" si="61"/>
        <v>-0.11909979123077259</v>
      </c>
      <c r="HA30" s="158">
        <f t="shared" si="62"/>
        <v>0.31234685280029395</v>
      </c>
      <c r="HB30" s="263">
        <f t="shared" si="63"/>
        <v>-5.0976655550262026E-2</v>
      </c>
      <c r="HC30" s="263">
        <f t="shared" si="64"/>
        <v>-5.7902043907845507E-2</v>
      </c>
      <c r="HD30" s="263">
        <f t="shared" si="65"/>
        <v>-7.5750802721291408E-2</v>
      </c>
      <c r="HE30" s="263">
        <f t="shared" si="66"/>
        <v>-2.4962345275557213E-2</v>
      </c>
      <c r="HF30" s="153">
        <f t="shared" si="67"/>
        <v>0</v>
      </c>
      <c r="HG30" s="153">
        <f t="shared" si="68"/>
        <v>5.0976655550262026E-2</v>
      </c>
      <c r="HH30" s="153">
        <f t="shared" si="69"/>
        <v>0.10887869945810753</v>
      </c>
      <c r="HI30" s="153">
        <f t="shared" si="70"/>
        <v>0.18462950217939894</v>
      </c>
      <c r="HJ30" s="153">
        <f t="shared" si="71"/>
        <v>0.20959184745495615</v>
      </c>
      <c r="HK30" s="153">
        <f t="shared" si="72"/>
        <v>0.15970766189420713</v>
      </c>
      <c r="HL30" s="153">
        <f t="shared" si="73"/>
        <v>0.44081813482980137</v>
      </c>
      <c r="HM30" s="153">
        <f t="shared" si="74"/>
        <v>0.31363324512398316</v>
      </c>
      <c r="HN30" s="153">
        <f t="shared" si="75"/>
        <v>0.22844265211718653</v>
      </c>
      <c r="HO30" s="153">
        <f t="shared" si="76"/>
        <v>0.3196519216823786</v>
      </c>
      <c r="HP30" s="153">
        <f t="shared" si="77"/>
        <v>0.13874788494077833</v>
      </c>
      <c r="HQ30" s="153">
        <f t="shared" si="78"/>
        <v>0.28451723481241664</v>
      </c>
      <c r="HR30" s="153">
        <f t="shared" si="79"/>
        <v>0.50996533795493937</v>
      </c>
      <c r="HS30" s="153">
        <f t="shared" si="80"/>
        <v>1.5989232839838492</v>
      </c>
      <c r="HT30" s="153">
        <f t="shared" si="81"/>
        <v>1.1184022824536377</v>
      </c>
      <c r="HU30" s="153" t="str">
        <f t="shared" si="82"/>
        <v>Negativ EK</v>
      </c>
      <c r="HV30" s="150">
        <f t="shared" si="83"/>
        <v>-1</v>
      </c>
      <c r="HW30" s="150">
        <f t="shared" si="84"/>
        <v>9.4317765574383317E-2</v>
      </c>
      <c r="HX30" s="150">
        <f t="shared" si="85"/>
        <v>-0.2878926853758817</v>
      </c>
      <c r="HY30" s="150">
        <f t="shared" si="86"/>
        <v>-1.5126571517339142E-2</v>
      </c>
      <c r="HZ30" s="150">
        <f t="shared" si="87"/>
        <v>9.4100262040108573E-2</v>
      </c>
      <c r="IA30" s="263">
        <f t="shared" si="88"/>
        <v>-4.5047023090716148E-2</v>
      </c>
      <c r="IB30" s="263">
        <f t="shared" si="89"/>
        <v>3.8825418880629528E-3</v>
      </c>
      <c r="IC30" s="263">
        <f t="shared" si="90"/>
        <v>-1.6642088618050901E-2</v>
      </c>
      <c r="ID30" s="263">
        <f t="shared" si="91"/>
        <v>-8.8784526750011056E-4</v>
      </c>
      <c r="IE30" s="153">
        <f t="shared" si="92"/>
        <v>0</v>
      </c>
      <c r="IF30" s="153">
        <f t="shared" si="93"/>
        <v>4.5047023090716148E-2</v>
      </c>
      <c r="IG30" s="153">
        <f t="shared" si="94"/>
        <v>4.1164481202653196E-2</v>
      </c>
      <c r="IH30" s="153">
        <f t="shared" si="95"/>
        <v>5.7806569820704097E-2</v>
      </c>
      <c r="II30" s="153">
        <f t="shared" si="96"/>
        <v>5.8694415088204208E-2</v>
      </c>
      <c r="IJ30" s="153">
        <f t="shared" si="97"/>
        <v>5.3646285559570163E-2</v>
      </c>
      <c r="IK30" s="153">
        <f t="shared" si="98"/>
        <v>9.5638396197350484E-2</v>
      </c>
      <c r="IL30" s="153">
        <f t="shared" si="99"/>
        <v>6.4492380181108755E-2</v>
      </c>
      <c r="IM30" s="153">
        <f t="shared" si="100"/>
        <v>5.6280669803207367E-2</v>
      </c>
      <c r="IN30" s="153">
        <f t="shared" si="101"/>
        <v>6.4008467612773845E-2</v>
      </c>
      <c r="IO30" s="153">
        <f t="shared" si="102"/>
        <v>4.4806825401627698E-2</v>
      </c>
      <c r="IP30" s="153">
        <f t="shared" si="103"/>
        <v>6.2415890158935658E-2</v>
      </c>
      <c r="IQ30" s="153">
        <f t="shared" si="104"/>
        <v>9.1121874348219056E-2</v>
      </c>
      <c r="IR30" s="153">
        <f t="shared" si="105"/>
        <v>0.17855163764692158</v>
      </c>
      <c r="IS30" s="153">
        <f t="shared" si="106"/>
        <v>0.11391129032258064</v>
      </c>
      <c r="IT30" s="153" t="str">
        <f t="shared" si="107"/>
        <v>i.a.</v>
      </c>
      <c r="IU30" s="150" t="e">
        <f t="shared" si="108"/>
        <v>#VALUE!</v>
      </c>
      <c r="IV30" s="150">
        <f t="shared" si="109"/>
        <v>4.4362332991981862E-2</v>
      </c>
      <c r="IW30" s="150">
        <f t="shared" si="110"/>
        <v>0.13195168447150959</v>
      </c>
      <c r="IX30" s="150">
        <f t="shared" si="111"/>
        <v>-0.14689904222916778</v>
      </c>
      <c r="IY30" s="150">
        <f t="shared" si="112"/>
        <v>1.2519288653497813E-2</v>
      </c>
      <c r="IZ30" s="263" t="e">
        <f t="shared" si="113"/>
        <v>#VALUE!</v>
      </c>
      <c r="JA30" s="263">
        <f t="shared" si="114"/>
        <v>6.668229789368596E-3</v>
      </c>
      <c r="JB30" s="263">
        <f t="shared" si="115"/>
        <v>1.7521981948194654E-2</v>
      </c>
      <c r="JC30" s="263">
        <f t="shared" si="116"/>
        <v>-2.2865822324665608E-2</v>
      </c>
      <c r="JD30" s="153" t="str">
        <f t="shared" si="117"/>
        <v>i.a.</v>
      </c>
      <c r="JE30" s="153">
        <f t="shared" si="118"/>
        <v>0.15698110424017409</v>
      </c>
      <c r="JF30" s="153">
        <f t="shared" si="119"/>
        <v>0.15031287445080549</v>
      </c>
      <c r="JG30" s="153">
        <f t="shared" si="120"/>
        <v>0.13279089250261084</v>
      </c>
      <c r="JH30" s="153">
        <f t="shared" si="121"/>
        <v>0.15565671482727644</v>
      </c>
      <c r="JI30" s="153">
        <f t="shared" si="122"/>
        <v>0.15373209831318577</v>
      </c>
      <c r="JJ30" s="153">
        <f t="shared" si="123"/>
        <v>0.15829014503234101</v>
      </c>
      <c r="JK30" s="153">
        <f t="shared" si="124"/>
        <v>0.13777918349472046</v>
      </c>
      <c r="JL30" s="153">
        <f t="shared" si="125"/>
        <v>0.11238736508565204</v>
      </c>
      <c r="JM30" s="153">
        <f t="shared" si="126"/>
        <v>0.10061543235415805</v>
      </c>
      <c r="JN30" s="153">
        <f t="shared" si="127"/>
        <v>9.0670369140683951E-2</v>
      </c>
      <c r="JO30" s="153">
        <f t="shared" si="128"/>
        <v>8.8127369219105384E-2</v>
      </c>
      <c r="JP30" s="153">
        <f t="shared" si="129"/>
        <v>9.1145833333333329E-2</v>
      </c>
      <c r="JQ30" s="153">
        <f t="shared" si="130"/>
        <v>0.13034494633530391</v>
      </c>
      <c r="JR30" s="153">
        <f t="shared" si="131"/>
        <v>4.156783681214421E-2</v>
      </c>
      <c r="JS30" s="153" t="str">
        <f t="shared" si="132"/>
        <v>i.a.</v>
      </c>
      <c r="JT30" s="153" t="str">
        <f t="shared" si="133"/>
        <v>i.a.</v>
      </c>
      <c r="JU30" s="150" t="e">
        <f t="shared" si="134"/>
        <v>#VALUE!</v>
      </c>
      <c r="JV30" s="150" t="e">
        <f t="shared" si="135"/>
        <v>#VALUE!</v>
      </c>
      <c r="JW30" s="150" t="e">
        <f t="shared" si="136"/>
        <v>#VALUE!</v>
      </c>
      <c r="JX30" s="150" t="e">
        <f t="shared" si="137"/>
        <v>#VALUE!</v>
      </c>
      <c r="JY30" s="150" t="e">
        <f t="shared" si="138"/>
        <v>#VALUE!</v>
      </c>
      <c r="JZ30" s="263" t="e">
        <f t="shared" si="139"/>
        <v>#VALUE!</v>
      </c>
      <c r="KA30" s="263" t="e">
        <f t="shared" si="140"/>
        <v>#VALUE!</v>
      </c>
      <c r="KB30" s="263" t="e">
        <f t="shared" si="141"/>
        <v>#VALUE!</v>
      </c>
      <c r="KC30" s="263" t="e">
        <f t="shared" si="142"/>
        <v>#VALUE!</v>
      </c>
      <c r="KD30" s="153" t="str">
        <f t="shared" si="143"/>
        <v>i.a.</v>
      </c>
      <c r="KE30" s="153" t="str">
        <f t="shared" si="144"/>
        <v>i.a.</v>
      </c>
      <c r="KF30" s="153" t="str">
        <f t="shared" si="145"/>
        <v>i.a.</v>
      </c>
      <c r="KG30" s="153" t="str">
        <f t="shared" si="146"/>
        <v>i.a.</v>
      </c>
      <c r="KH30" s="153" t="str">
        <f t="shared" si="147"/>
        <v>i.a.</v>
      </c>
      <c r="KI30" s="153" t="str">
        <f t="shared" si="148"/>
        <v>i.a.</v>
      </c>
      <c r="KJ30" s="153" t="str">
        <f t="shared" si="149"/>
        <v>i.a.</v>
      </c>
      <c r="KK30" s="153" t="str">
        <f t="shared" si="150"/>
        <v>i.a.</v>
      </c>
      <c r="KL30" s="153" t="str">
        <f t="shared" si="151"/>
        <v>i.a.</v>
      </c>
      <c r="KM30" s="153" t="str">
        <f t="shared" si="152"/>
        <v>i.a.</v>
      </c>
      <c r="KN30" s="153" t="str">
        <f t="shared" si="153"/>
        <v>i.a.</v>
      </c>
      <c r="KO30" s="153" t="str">
        <f t="shared" si="154"/>
        <v>i.a.</v>
      </c>
      <c r="KP30" s="153" t="str">
        <f t="shared" si="155"/>
        <v>i.a.</v>
      </c>
      <c r="KQ30" s="153" t="str">
        <f t="shared" si="156"/>
        <v>i.a.</v>
      </c>
      <c r="KR30" s="153" t="str">
        <f t="shared" si="157"/>
        <v>i.a.</v>
      </c>
      <c r="KS30" s="153" t="str">
        <f t="shared" si="158"/>
        <v>i.a.</v>
      </c>
      <c r="KT30" s="153" t="str">
        <f t="shared" si="159"/>
        <v>i.a.</v>
      </c>
      <c r="KU30" s="150" t="e">
        <f t="shared" si="160"/>
        <v>#VALUE!</v>
      </c>
      <c r="KV30" s="150" t="e">
        <f t="shared" si="161"/>
        <v>#DIV/0!</v>
      </c>
      <c r="KW30" s="150" t="e">
        <f t="shared" si="162"/>
        <v>#DIV/0!</v>
      </c>
      <c r="KX30" s="150" t="e">
        <f t="shared" si="163"/>
        <v>#DIV/0!</v>
      </c>
      <c r="KY30" s="150" t="e">
        <f t="shared" si="164"/>
        <v>#DIV/0!</v>
      </c>
      <c r="KZ30" s="243" t="e">
        <f t="shared" si="165"/>
        <v>#VALUE!</v>
      </c>
      <c r="LA30" s="243">
        <f t="shared" si="166"/>
        <v>0</v>
      </c>
      <c r="LB30" s="243">
        <f t="shared" si="167"/>
        <v>0</v>
      </c>
      <c r="LC30" s="243">
        <f t="shared" si="168"/>
        <v>0</v>
      </c>
      <c r="LD30" s="254" t="str">
        <f>IFERROR(Tabel1[[#This Row],[2024 - Omsætning]]/Tabel1[[#This Row],[2024 - Ansatte]],"i.a.")</f>
        <v>i.a.</v>
      </c>
      <c r="LE30" s="254">
        <f>IFERROR(Tabel1[[#This Row],[2023 - Omsætning]]/Tabel1[[#This Row],[2023 - Ansatte]],"i.a.")</f>
        <v>0</v>
      </c>
      <c r="LF30" s="254">
        <f>IFERROR(Tabel1[[#This Row],[2022 - Omsætning]]/Tabel1[[#This Row],[2022 - Ansatte]],"i.a.")</f>
        <v>0</v>
      </c>
      <c r="LG30" s="254">
        <f>IFERROR(Tabel1[[#This Row],[2021 - Omsætning]]/Tabel1[[#This Row],[2021 - Ansatte]],"i.a.")</f>
        <v>0</v>
      </c>
      <c r="LH30" s="254">
        <f>IFERROR(AC30/Tabel1[[#This Row],[2020 - Ansatte]],"i.a.")</f>
        <v>0</v>
      </c>
      <c r="LI30" s="254">
        <f>IFERROR(Tabel1[[#This Row],[2019 - Omsætning]]/Tabel1[[#This Row],[2019 - Ansatte]],"i.a.")</f>
        <v>0</v>
      </c>
      <c r="LJ30" s="254">
        <f>IFERROR(Tabel1[[#This Row],[2018 - Omsætning]]/Tabel1[[#This Row],[2018 - Ansatte]],"i.a.")</f>
        <v>0</v>
      </c>
      <c r="LK30" s="254">
        <f>IFERROR(Tabel1[[#This Row],[2017 - Omsætning]]/Tabel1[[#This Row],[2017 - Ansatte]],"i.a.")</f>
        <v>0</v>
      </c>
      <c r="LL30" s="254">
        <f>IFERROR(Tabel1[[#This Row],[2016 - Omsætning]]/Tabel1[[#This Row],[2016 - Ansatte]],"i.a.")</f>
        <v>0</v>
      </c>
      <c r="LM30" s="254">
        <f>IFERROR(Tabel1[[#This Row],[2015 - Omsætning]]/Tabel1[[#This Row],[2015 - Ansatte]],"i.a.")</f>
        <v>0</v>
      </c>
      <c r="LN30" s="254" t="str">
        <f>IFERROR(Tabel1[[#This Row],[2014 - Omsætning]]/Tabel1[[#This Row],[2014 - Ansatte]],"i.a.")</f>
        <v>i.a.</v>
      </c>
      <c r="LO30" s="254" t="str">
        <f>IFERROR(Tabel1[[#This Row],[2013 - Omsætning]]/Tabel1[[#This Row],[2013 - Ansatte]],"i.a.")</f>
        <v>i.a.</v>
      </c>
      <c r="LP30" s="254" t="str">
        <f>IFERROR(Tabel1[[#This Row],[2012 - Omsætning]]/Tabel1[[#This Row],[2012 - Ansatte]],"i.a.")</f>
        <v>i.a.</v>
      </c>
      <c r="LQ30" s="254" t="str">
        <f>IFERROR(Tabel1[[#This Row],[2011 - Omsætning]]/Tabel1[[#This Row],[2011 - Ansatte]],"i.a.")</f>
        <v>i.a.</v>
      </c>
      <c r="LR30" s="254" t="str">
        <f>IFERROR(Tabel1[[#This Row],[2010 - Omsætning]]/Tabel1[[#This Row],[2010 - Ansatte]],"i.a.")</f>
        <v>i.a.</v>
      </c>
      <c r="LS30" s="254" t="str">
        <f>IFERROR(Tabel1[[#This Row],[2009 - Omsætning]]/Tabel1[[#This Row],[2009 - Ansatte]],"i.a.")</f>
        <v>i.a.</v>
      </c>
      <c r="LT30" s="254" t="str">
        <f>IFERROR(Tabel1[[#This Row],[2008 - Omsætning]]/Tabel1[[#This Row],[2008 - Ansatte]],"i.a.")</f>
        <v>i.a.</v>
      </c>
      <c r="LU30" s="158" t="e">
        <f t="shared" si="169"/>
        <v>#VALUE!</v>
      </c>
      <c r="LV30" s="158">
        <f t="shared" si="170"/>
        <v>-0.62107580398162332</v>
      </c>
      <c r="LW30" s="158">
        <f t="shared" si="171"/>
        <v>-0.38598140884423193</v>
      </c>
      <c r="LX30" s="158">
        <f t="shared" si="172"/>
        <v>-2.0293591120658806E-2</v>
      </c>
      <c r="LY30" s="158">
        <f t="shared" si="173"/>
        <v>0.54064251356956894</v>
      </c>
      <c r="LZ30" s="243" t="e">
        <f t="shared" si="174"/>
        <v>#VALUE!</v>
      </c>
      <c r="MA30" s="243">
        <f t="shared" si="175"/>
        <v>-2.1922297297297298E-2</v>
      </c>
      <c r="MB30" s="243">
        <f t="shared" si="176"/>
        <v>-2.218841698841699E-2</v>
      </c>
      <c r="MC30" s="243">
        <f t="shared" si="177"/>
        <v>-1.1907563025210094E-3</v>
      </c>
      <c r="MD30" s="244" t="str">
        <f t="shared" si="178"/>
        <v>i.a.</v>
      </c>
      <c r="ME30" s="244">
        <f t="shared" si="179"/>
        <v>1.3375E-2</v>
      </c>
      <c r="MF30" s="244">
        <f t="shared" si="180"/>
        <v>3.5297297297297296E-2</v>
      </c>
      <c r="MG30" s="244">
        <f t="shared" si="181"/>
        <v>5.7485714285714286E-2</v>
      </c>
      <c r="MH30" s="244">
        <f t="shared" si="182"/>
        <v>5.8676470588235295E-2</v>
      </c>
      <c r="MI30" s="244">
        <f t="shared" si="183"/>
        <v>3.8085714285714285E-2</v>
      </c>
      <c r="MJ30" s="244">
        <f t="shared" si="184"/>
        <v>8.5285714285714284E-2</v>
      </c>
      <c r="MK30" s="244">
        <f t="shared" si="185"/>
        <v>3.8095238095238099E-2</v>
      </c>
      <c r="ML30" s="244">
        <f t="shared" si="186"/>
        <v>2.0489361702127659E-2</v>
      </c>
      <c r="MM30" s="244">
        <f t="shared" si="187"/>
        <v>2.5045454545454548E-2</v>
      </c>
      <c r="MN30" s="244" t="str">
        <f t="shared" si="188"/>
        <v>i.a.</v>
      </c>
      <c r="MO30" s="244" t="str">
        <f t="shared" si="189"/>
        <v>i.a.</v>
      </c>
      <c r="MP30" s="244" t="str">
        <f t="shared" si="190"/>
        <v>i.a.</v>
      </c>
      <c r="MQ30" s="244" t="str">
        <f t="shared" si="191"/>
        <v>i.a.</v>
      </c>
      <c r="MR30" s="244" t="str">
        <f t="shared" si="192"/>
        <v>i.a.</v>
      </c>
      <c r="MS30" s="244" t="str">
        <f t="shared" si="193"/>
        <v>i.a.</v>
      </c>
      <c r="MT30" s="244" t="str">
        <f t="shared" si="194"/>
        <v>i.a.</v>
      </c>
    </row>
    <row r="31" spans="1:358" ht="18" customHeight="1" x14ac:dyDescent="0.25">
      <c r="A31" s="100" t="s">
        <v>401</v>
      </c>
      <c r="B31" s="273">
        <v>24226069</v>
      </c>
      <c r="C31" s="5" t="s">
        <v>96</v>
      </c>
      <c r="D31" s="5"/>
      <c r="E31" s="118">
        <v>245300</v>
      </c>
      <c r="F31" s="203">
        <v>45471</v>
      </c>
      <c r="G31" s="148"/>
      <c r="H31" s="148" t="s">
        <v>74</v>
      </c>
      <c r="I31" s="148" t="s">
        <v>74</v>
      </c>
      <c r="J31" s="148" t="s">
        <v>74</v>
      </c>
      <c r="K31" s="148" t="s">
        <v>74</v>
      </c>
      <c r="L31" s="148" t="s">
        <v>74</v>
      </c>
      <c r="M31" s="148" t="s">
        <v>74</v>
      </c>
      <c r="N31" s="357" t="s">
        <v>74</v>
      </c>
      <c r="O31" s="357" t="s">
        <v>74</v>
      </c>
      <c r="P31" s="150" t="e">
        <f>Y31/Tabel1[[#This Row],[2023 - Omsætning]]-1</f>
        <v>#DIV/0!</v>
      </c>
      <c r="Q31" s="150" t="e">
        <f>Z31/Tabel1[[#This Row],[2022 - Omsætning]]-1</f>
        <v>#DIV/0!</v>
      </c>
      <c r="R31" s="150" t="e">
        <f>AA31/Tabel1[[#This Row],[2021 - Omsætning]]-1</f>
        <v>#DIV/0!</v>
      </c>
      <c r="S31" s="150" t="e">
        <f>AB31/Tabel1[[#This Row],[2020 - Omsætning]]-1</f>
        <v>#DIV/0!</v>
      </c>
      <c r="T31" s="150" t="e">
        <f>AC31/Tabel1[[#This Row],[2019 - Omsætning]]-1</f>
        <v>#DIV/0!</v>
      </c>
      <c r="U31" s="242">
        <f t="shared" si="0"/>
        <v>0</v>
      </c>
      <c r="V31" s="242">
        <f t="shared" si="1"/>
        <v>0</v>
      </c>
      <c r="W31" s="242">
        <f t="shared" si="2"/>
        <v>0</v>
      </c>
      <c r="X31" s="242">
        <f t="shared" si="3"/>
        <v>0</v>
      </c>
      <c r="Y31" s="151"/>
      <c r="Z31" s="151"/>
      <c r="AA31" s="151"/>
      <c r="AB31" s="15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150">
        <f t="shared" si="4"/>
        <v>-1</v>
      </c>
      <c r="AQ31" s="150">
        <f t="shared" si="5"/>
        <v>0.20261984392419183</v>
      </c>
      <c r="AR31" s="150">
        <f t="shared" si="6"/>
        <v>-4.3199999999999981E-2</v>
      </c>
      <c r="AS31" s="150">
        <f t="shared" si="7"/>
        <v>0.22669283611383712</v>
      </c>
      <c r="AT31" s="150">
        <f t="shared" si="8"/>
        <v>7.8687367678193315E-2</v>
      </c>
      <c r="AU31" s="242">
        <f t="shared" si="9"/>
        <v>-4.3150000000000004</v>
      </c>
      <c r="AV31" s="242">
        <f t="shared" si="10"/>
        <v>0.72700000000000031</v>
      </c>
      <c r="AW31" s="242">
        <f t="shared" si="11"/>
        <v>-0.16199999999999992</v>
      </c>
      <c r="AX31" s="242">
        <f t="shared" si="12"/>
        <v>0.69300000000000006</v>
      </c>
      <c r="AY31" s="119"/>
      <c r="AZ31" s="119">
        <v>4.3150000000000004</v>
      </c>
      <c r="BA31" s="119">
        <v>3.5880000000000001</v>
      </c>
      <c r="BB31" s="119">
        <v>3.75</v>
      </c>
      <c r="BC31" s="119">
        <v>3.0569999999999999</v>
      </c>
      <c r="BD31" s="362">
        <v>2.8340000000000001</v>
      </c>
      <c r="BE31" s="362">
        <v>3.78</v>
      </c>
      <c r="BF31" s="362">
        <v>3.1669999999999998</v>
      </c>
      <c r="BG31" s="362">
        <v>2.4780000000000002</v>
      </c>
      <c r="BH31" s="362">
        <v>1.911</v>
      </c>
      <c r="BI31" s="362">
        <v>1.7669999999999999</v>
      </c>
      <c r="BJ31" s="362"/>
      <c r="BK31" s="362"/>
      <c r="BL31" s="362"/>
      <c r="BM31" s="362"/>
      <c r="BN31" s="362"/>
      <c r="BO31" s="362"/>
      <c r="BP31" s="152">
        <f t="shared" si="13"/>
        <v>-1</v>
      </c>
      <c r="BQ31" s="152">
        <f t="shared" si="14"/>
        <v>0.84994400895856648</v>
      </c>
      <c r="BR31" s="152">
        <f t="shared" si="15"/>
        <v>-5.4025423728813492E-2</v>
      </c>
      <c r="BS31" s="152">
        <f t="shared" si="16"/>
        <v>0.33521923620933525</v>
      </c>
      <c r="BT31" s="152">
        <f t="shared" si="17"/>
        <v>0.35181644359464614</v>
      </c>
      <c r="BU31" s="242">
        <f t="shared" si="18"/>
        <v>-1.6519999999999999</v>
      </c>
      <c r="BV31" s="242">
        <f t="shared" si="19"/>
        <v>0.7589999999999999</v>
      </c>
      <c r="BW31" s="242">
        <f t="shared" si="20"/>
        <v>-5.0999999999999934E-2</v>
      </c>
      <c r="BX31" s="242">
        <f t="shared" si="21"/>
        <v>0.23699999999999999</v>
      </c>
      <c r="BY31" s="119"/>
      <c r="BZ31" s="119">
        <v>1.6519999999999999</v>
      </c>
      <c r="CA31" s="119">
        <v>0.89300000000000002</v>
      </c>
      <c r="CB31" s="119">
        <v>0.94399999999999995</v>
      </c>
      <c r="CC31" s="119">
        <v>0.70699999999999996</v>
      </c>
      <c r="CD31" s="362">
        <v>0.52300000000000002</v>
      </c>
      <c r="CE31" s="362">
        <v>1.1910000000000001</v>
      </c>
      <c r="CF31" s="362">
        <v>0.69</v>
      </c>
      <c r="CG31" s="362">
        <v>0.222</v>
      </c>
      <c r="CH31" s="362">
        <v>0.223</v>
      </c>
      <c r="CI31" s="362">
        <v>0.14899999999999999</v>
      </c>
      <c r="CJ31" s="362"/>
      <c r="CK31" s="362"/>
      <c r="CL31" s="362"/>
      <c r="CM31" s="362"/>
      <c r="CN31" s="362"/>
      <c r="CO31" s="362"/>
      <c r="CP31" s="152">
        <f t="shared" si="22"/>
        <v>-1</v>
      </c>
      <c r="CQ31" s="152">
        <f t="shared" si="23"/>
        <v>0.87034949267192785</v>
      </c>
      <c r="CR31" s="152">
        <f t="shared" si="24"/>
        <v>-5.3361792956243374E-2</v>
      </c>
      <c r="CS31" s="152">
        <f t="shared" si="25"/>
        <v>0.43272171253822633</v>
      </c>
      <c r="CT31" s="152">
        <f t="shared" si="26"/>
        <v>0.27984344422700591</v>
      </c>
      <c r="CU31" s="242">
        <f t="shared" si="27"/>
        <v>-1.659</v>
      </c>
      <c r="CV31" s="242">
        <f t="shared" si="28"/>
        <v>0.77200000000000002</v>
      </c>
      <c r="CW31" s="242">
        <f t="shared" si="29"/>
        <v>-5.0000000000000044E-2</v>
      </c>
      <c r="CX31" s="242">
        <f t="shared" si="30"/>
        <v>0.28300000000000003</v>
      </c>
      <c r="CY31" s="119"/>
      <c r="CZ31" s="119">
        <v>1.659</v>
      </c>
      <c r="DA31" s="119">
        <v>0.88700000000000001</v>
      </c>
      <c r="DB31" s="119">
        <v>0.93700000000000006</v>
      </c>
      <c r="DC31" s="119">
        <v>0.65400000000000003</v>
      </c>
      <c r="DD31" s="362">
        <v>0.51100000000000001</v>
      </c>
      <c r="DE31" s="362">
        <v>1.163</v>
      </c>
      <c r="DF31" s="362">
        <v>0.64500000000000002</v>
      </c>
      <c r="DG31" s="362">
        <v>0.188</v>
      </c>
      <c r="DH31" s="362">
        <v>0.187</v>
      </c>
      <c r="DI31" s="362">
        <v>9.4E-2</v>
      </c>
      <c r="DJ31" s="362"/>
      <c r="DK31" s="362"/>
      <c r="DL31" s="362"/>
      <c r="DM31" s="362"/>
      <c r="DN31" s="362"/>
      <c r="DO31" s="362"/>
      <c r="DP31" s="152">
        <f t="shared" si="31"/>
        <v>-1</v>
      </c>
      <c r="DQ31" s="152">
        <f t="shared" si="32"/>
        <v>0.11294660007683426</v>
      </c>
      <c r="DR31" s="152">
        <f t="shared" si="33"/>
        <v>0.20286506469500926</v>
      </c>
      <c r="DS31" s="152">
        <f t="shared" si="34"/>
        <v>0.28351126927639397</v>
      </c>
      <c r="DT31" s="152">
        <f t="shared" si="35"/>
        <v>0.18232819074333803</v>
      </c>
      <c r="DU31" s="242">
        <f t="shared" si="36"/>
        <v>-2.8969999999999998</v>
      </c>
      <c r="DV31" s="242">
        <f t="shared" si="37"/>
        <v>0.29399999999999959</v>
      </c>
      <c r="DW31" s="242">
        <f t="shared" si="38"/>
        <v>0.43900000000000006</v>
      </c>
      <c r="DX31" s="242">
        <f t="shared" si="39"/>
        <v>0.4780000000000002</v>
      </c>
      <c r="DY31" s="119"/>
      <c r="DZ31" s="119">
        <v>2.8969999999999998</v>
      </c>
      <c r="EA31" s="119">
        <v>2.6030000000000002</v>
      </c>
      <c r="EB31" s="119">
        <v>2.1640000000000001</v>
      </c>
      <c r="EC31" s="119">
        <v>1.6859999999999999</v>
      </c>
      <c r="ED31" s="362">
        <v>1.4259999999999999</v>
      </c>
      <c r="EE31" s="362">
        <v>1.2789999999999999</v>
      </c>
      <c r="EF31" s="362">
        <v>0.377</v>
      </c>
      <c r="EG31" s="362">
        <v>-0.11700000000000001</v>
      </c>
      <c r="EH31" s="362">
        <v>-0.25700000000000001</v>
      </c>
      <c r="EI31" s="362">
        <v>-0.39900000000000002</v>
      </c>
      <c r="EJ31" s="362"/>
      <c r="EK31" s="362"/>
      <c r="EL31" s="362"/>
      <c r="EM31" s="362"/>
      <c r="EN31" s="362"/>
      <c r="EO31" s="362"/>
      <c r="EP31" s="153">
        <f t="shared" si="40"/>
        <v>-1</v>
      </c>
      <c r="EQ31" s="153">
        <f t="shared" si="41"/>
        <v>6.3330727130570724E-2</v>
      </c>
      <c r="ER31" s="153">
        <f t="shared" si="42"/>
        <v>-0.19744823258732475</v>
      </c>
      <c r="ES31" s="153">
        <f t="shared" si="43"/>
        <v>6.647334374302924E-2</v>
      </c>
      <c r="ET31" s="153">
        <f t="shared" si="44"/>
        <v>0.20284411054467394</v>
      </c>
      <c r="EU31" s="242">
        <f t="shared" si="45"/>
        <v>-4.08</v>
      </c>
      <c r="EV31" s="242">
        <f t="shared" si="46"/>
        <v>0.24299999999999988</v>
      </c>
      <c r="EW31" s="242">
        <f t="shared" si="47"/>
        <v>-0.94399999999999951</v>
      </c>
      <c r="EX31" s="242">
        <f t="shared" si="48"/>
        <v>0.29800000000000004</v>
      </c>
      <c r="EY31" s="119"/>
      <c r="EZ31" s="119">
        <v>4.08</v>
      </c>
      <c r="FA31" s="119">
        <v>3.8370000000000002</v>
      </c>
      <c r="FB31" s="119">
        <v>4.7809999999999997</v>
      </c>
      <c r="FC31" s="119">
        <v>4.4829999999999997</v>
      </c>
      <c r="FD31" s="362">
        <v>3.7269999999999999</v>
      </c>
      <c r="FE31" s="362">
        <v>3.3439999999999999</v>
      </c>
      <c r="FF31" s="362">
        <v>2.2000000000000002</v>
      </c>
      <c r="FG31" s="362">
        <v>1.899</v>
      </c>
      <c r="FH31" s="362">
        <v>0.96499999999999997</v>
      </c>
      <c r="FI31" s="362">
        <v>1.1839999999999999</v>
      </c>
      <c r="FJ31" s="362"/>
      <c r="FK31" s="362"/>
      <c r="FL31" s="362"/>
      <c r="FM31" s="362"/>
      <c r="FN31" s="362"/>
      <c r="FO31" s="362"/>
      <c r="FP31" s="153">
        <f t="shared" si="49"/>
        <v>-1</v>
      </c>
      <c r="FQ31" s="153">
        <f t="shared" si="50"/>
        <v>0</v>
      </c>
      <c r="FR31" s="153">
        <f t="shared" si="51"/>
        <v>-0.125</v>
      </c>
      <c r="FS31" s="153">
        <f t="shared" si="52"/>
        <v>0.33333333333333331</v>
      </c>
      <c r="FT31" s="153">
        <f t="shared" si="53"/>
        <v>0</v>
      </c>
      <c r="FU31" s="242">
        <f t="shared" si="54"/>
        <v>-7</v>
      </c>
      <c r="FV31" s="242">
        <f t="shared" si="55"/>
        <v>0</v>
      </c>
      <c r="FW31" s="242">
        <f t="shared" si="56"/>
        <v>-1</v>
      </c>
      <c r="FX31" s="242">
        <f t="shared" si="57"/>
        <v>2</v>
      </c>
      <c r="FY31" s="154"/>
      <c r="FZ31" s="154">
        <v>7</v>
      </c>
      <c r="GA31" s="154">
        <v>7</v>
      </c>
      <c r="GB31" s="154">
        <v>8</v>
      </c>
      <c r="GC31" s="154">
        <v>6</v>
      </c>
      <c r="GD31" s="359">
        <v>6</v>
      </c>
      <c r="GE31" s="359">
        <v>7</v>
      </c>
      <c r="GF31" s="359">
        <v>7</v>
      </c>
      <c r="GG31" s="359">
        <v>7</v>
      </c>
      <c r="GH31" s="359"/>
      <c r="GI31" s="359"/>
      <c r="GJ31" s="359"/>
      <c r="GK31" s="359"/>
      <c r="GL31" s="359"/>
      <c r="GM31" s="359"/>
      <c r="GN31" s="359"/>
      <c r="GO31" s="359"/>
      <c r="GP31" s="118"/>
      <c r="GQ31" s="5" t="s">
        <v>389</v>
      </c>
      <c r="GR31" s="118">
        <v>7400</v>
      </c>
      <c r="GS31" s="118" t="s">
        <v>97</v>
      </c>
      <c r="GT31" s="160" t="s">
        <v>94</v>
      </c>
      <c r="GU31" s="161"/>
      <c r="GV31" s="162"/>
      <c r="GW31" s="158">
        <f t="shared" si="58"/>
        <v>-1</v>
      </c>
      <c r="GX31" s="158">
        <f t="shared" si="59"/>
        <v>0.62108291483037836</v>
      </c>
      <c r="GY31" s="158">
        <f t="shared" si="60"/>
        <v>-0.23546106626422011</v>
      </c>
      <c r="GZ31" s="158">
        <f t="shared" si="61"/>
        <v>0.15808570634258715</v>
      </c>
      <c r="HA31" s="158">
        <f t="shared" si="62"/>
        <v>0.11246032025515766</v>
      </c>
      <c r="HB31" s="263">
        <f t="shared" si="63"/>
        <v>-0.60327272727272729</v>
      </c>
      <c r="HC31" s="263">
        <f t="shared" si="64"/>
        <v>0.23113091900757105</v>
      </c>
      <c r="HD31" s="263">
        <f t="shared" si="65"/>
        <v>-0.11461143848809052</v>
      </c>
      <c r="HE31" s="263">
        <f t="shared" si="66"/>
        <v>6.6444763462758349E-2</v>
      </c>
      <c r="HF31" s="153">
        <f t="shared" si="67"/>
        <v>0</v>
      </c>
      <c r="HG31" s="153">
        <f t="shared" si="68"/>
        <v>0.60327272727272729</v>
      </c>
      <c r="HH31" s="153">
        <f t="shared" si="69"/>
        <v>0.37214180826515625</v>
      </c>
      <c r="HI31" s="153">
        <f t="shared" si="70"/>
        <v>0.48675324675324677</v>
      </c>
      <c r="HJ31" s="153">
        <f t="shared" si="71"/>
        <v>0.42030848329048842</v>
      </c>
      <c r="HK31" s="153">
        <f t="shared" si="72"/>
        <v>0.37781885397412202</v>
      </c>
      <c r="HL31" s="153">
        <f t="shared" si="73"/>
        <v>1.4045893719806763</v>
      </c>
      <c r="HM31" s="153">
        <f t="shared" si="74"/>
        <v>4.9615384615384617</v>
      </c>
      <c r="HN31" s="153" t="str">
        <f t="shared" si="75"/>
        <v>Negativ EK</v>
      </c>
      <c r="HO31" s="153" t="str">
        <f t="shared" si="76"/>
        <v>Negativ EK</v>
      </c>
      <c r="HP31" s="153" t="str">
        <f t="shared" si="77"/>
        <v>Negativ EK</v>
      </c>
      <c r="HQ31" s="153" t="str">
        <f t="shared" si="78"/>
        <v>Negativ EK</v>
      </c>
      <c r="HR31" s="153" t="str">
        <f t="shared" si="79"/>
        <v>Negativ EK</v>
      </c>
      <c r="HS31" s="153" t="str">
        <f t="shared" si="80"/>
        <v>Negativ EK</v>
      </c>
      <c r="HT31" s="153" t="str">
        <f t="shared" si="81"/>
        <v>Negativ EK</v>
      </c>
      <c r="HU31" s="153" t="str">
        <f t="shared" si="82"/>
        <v>Negativ EK</v>
      </c>
      <c r="HV31" s="150">
        <f t="shared" si="83"/>
        <v>-1</v>
      </c>
      <c r="HW31" s="150">
        <f t="shared" si="84"/>
        <v>1.0137447858033255</v>
      </c>
      <c r="HX31" s="150">
        <f t="shared" si="85"/>
        <v>1.6884250937139866E-2</v>
      </c>
      <c r="HY31" s="150">
        <f t="shared" si="86"/>
        <v>0.18330633951626085</v>
      </c>
      <c r="HZ31" s="150">
        <f t="shared" si="87"/>
        <v>0.16427455208985922</v>
      </c>
      <c r="IA31" s="263">
        <f t="shared" si="88"/>
        <v>-0.41732979664014147</v>
      </c>
      <c r="IB31" s="263">
        <f t="shared" si="89"/>
        <v>0.21008913755450676</v>
      </c>
      <c r="IC31" s="263">
        <f t="shared" si="90"/>
        <v>3.4410045087780727E-3</v>
      </c>
      <c r="ID31" s="263">
        <f t="shared" si="91"/>
        <v>3.1570665539097792E-2</v>
      </c>
      <c r="IE31" s="153">
        <f t="shared" si="92"/>
        <v>0</v>
      </c>
      <c r="IF31" s="153">
        <f t="shared" si="93"/>
        <v>0.41732979664014147</v>
      </c>
      <c r="IG31" s="153">
        <f t="shared" si="94"/>
        <v>0.20724065908563472</v>
      </c>
      <c r="IH31" s="153">
        <f t="shared" si="95"/>
        <v>0.20379965457685664</v>
      </c>
      <c r="II31" s="153">
        <f t="shared" si="96"/>
        <v>0.17222898903775885</v>
      </c>
      <c r="IJ31" s="153">
        <f t="shared" si="97"/>
        <v>0.1479281572620563</v>
      </c>
      <c r="IK31" s="153">
        <f t="shared" si="98"/>
        <v>0.42965367965367962</v>
      </c>
      <c r="IL31" s="153">
        <f t="shared" si="99"/>
        <v>0.33666747987313977</v>
      </c>
      <c r="IM31" s="153">
        <f t="shared" si="100"/>
        <v>0.15502793296089387</v>
      </c>
      <c r="IN31" s="153">
        <f t="shared" si="101"/>
        <v>0.20753838994881341</v>
      </c>
      <c r="IO31" s="153">
        <f t="shared" si="102"/>
        <v>0.1258445945945946</v>
      </c>
      <c r="IP31" s="153" t="str">
        <f t="shared" si="103"/>
        <v>i.a.</v>
      </c>
      <c r="IQ31" s="153" t="str">
        <f t="shared" si="104"/>
        <v>i.a.</v>
      </c>
      <c r="IR31" s="153" t="str">
        <f t="shared" si="105"/>
        <v>i.a.</v>
      </c>
      <c r="IS31" s="153" t="str">
        <f t="shared" si="106"/>
        <v>i.a.</v>
      </c>
      <c r="IT31" s="153" t="str">
        <f t="shared" si="107"/>
        <v>i.a.</v>
      </c>
      <c r="IU31" s="150" t="e">
        <f t="shared" si="108"/>
        <v>#VALUE!</v>
      </c>
      <c r="IV31" s="150">
        <f t="shared" si="109"/>
        <v>4.6660809925199311E-2</v>
      </c>
      <c r="IW31" s="150">
        <f t="shared" si="110"/>
        <v>0.49880059273047661</v>
      </c>
      <c r="IX31" s="150">
        <f t="shared" si="111"/>
        <v>0.20350993937796988</v>
      </c>
      <c r="IY31" s="150">
        <f t="shared" si="112"/>
        <v>-1.7056175128168396E-2</v>
      </c>
      <c r="IZ31" s="263" t="e">
        <f t="shared" si="113"/>
        <v>#VALUE!</v>
      </c>
      <c r="JA31" s="263">
        <f t="shared" si="114"/>
        <v>3.165444050958921E-2</v>
      </c>
      <c r="JB31" s="263">
        <f t="shared" si="115"/>
        <v>0.22576960524341172</v>
      </c>
      <c r="JC31" s="263">
        <f t="shared" si="116"/>
        <v>7.6537532409381492E-2</v>
      </c>
      <c r="JD31" s="153" t="str">
        <f t="shared" si="117"/>
        <v>i.a.</v>
      </c>
      <c r="JE31" s="153">
        <f t="shared" si="118"/>
        <v>0.71004901960784306</v>
      </c>
      <c r="JF31" s="153">
        <f t="shared" si="119"/>
        <v>0.67839457909825385</v>
      </c>
      <c r="JG31" s="153">
        <f t="shared" si="120"/>
        <v>0.45262497385484213</v>
      </c>
      <c r="JH31" s="153">
        <f t="shared" si="121"/>
        <v>0.37608744144546064</v>
      </c>
      <c r="JI31" s="153">
        <f t="shared" si="122"/>
        <v>0.38261336195331364</v>
      </c>
      <c r="JJ31" s="153">
        <f t="shared" si="123"/>
        <v>0.38247607655502391</v>
      </c>
      <c r="JK31" s="153">
        <f t="shared" si="124"/>
        <v>0.17136363636363636</v>
      </c>
      <c r="JL31" s="153">
        <f t="shared" si="125"/>
        <v>-6.1611374407582943E-2</v>
      </c>
      <c r="JM31" s="153">
        <f t="shared" si="126"/>
        <v>-0.2663212435233161</v>
      </c>
      <c r="JN31" s="153">
        <f t="shared" si="127"/>
        <v>-0.33699324324324326</v>
      </c>
      <c r="JO31" s="153" t="str">
        <f t="shared" si="128"/>
        <v>i.a.</v>
      </c>
      <c r="JP31" s="153" t="str">
        <f t="shared" si="129"/>
        <v>i.a.</v>
      </c>
      <c r="JQ31" s="153" t="str">
        <f t="shared" si="130"/>
        <v>i.a.</v>
      </c>
      <c r="JR31" s="153" t="str">
        <f t="shared" si="131"/>
        <v>i.a.</v>
      </c>
      <c r="JS31" s="153" t="str">
        <f t="shared" si="132"/>
        <v>i.a.</v>
      </c>
      <c r="JT31" s="153" t="str">
        <f t="shared" si="133"/>
        <v>i.a.</v>
      </c>
      <c r="JU31" s="150" t="e">
        <f t="shared" si="134"/>
        <v>#VALUE!</v>
      </c>
      <c r="JV31" s="150" t="e">
        <f t="shared" si="135"/>
        <v>#VALUE!</v>
      </c>
      <c r="JW31" s="150" t="e">
        <f t="shared" si="136"/>
        <v>#VALUE!</v>
      </c>
      <c r="JX31" s="150" t="e">
        <f t="shared" si="137"/>
        <v>#VALUE!</v>
      </c>
      <c r="JY31" s="150" t="e">
        <f t="shared" si="138"/>
        <v>#VALUE!</v>
      </c>
      <c r="JZ31" s="263" t="e">
        <f t="shared" si="139"/>
        <v>#VALUE!</v>
      </c>
      <c r="KA31" s="263" t="e">
        <f t="shared" si="140"/>
        <v>#VALUE!</v>
      </c>
      <c r="KB31" s="263" t="e">
        <f t="shared" si="141"/>
        <v>#VALUE!</v>
      </c>
      <c r="KC31" s="263" t="e">
        <f t="shared" si="142"/>
        <v>#VALUE!</v>
      </c>
      <c r="KD31" s="153" t="str">
        <f t="shared" si="143"/>
        <v>i.a.</v>
      </c>
      <c r="KE31" s="153" t="str">
        <f t="shared" si="144"/>
        <v>i.a.</v>
      </c>
      <c r="KF31" s="153" t="str">
        <f t="shared" si="145"/>
        <v>i.a.</v>
      </c>
      <c r="KG31" s="153" t="str">
        <f t="shared" si="146"/>
        <v>i.a.</v>
      </c>
      <c r="KH31" s="153" t="str">
        <f t="shared" si="147"/>
        <v>i.a.</v>
      </c>
      <c r="KI31" s="153" t="str">
        <f t="shared" si="148"/>
        <v>i.a.</v>
      </c>
      <c r="KJ31" s="153" t="str">
        <f t="shared" si="149"/>
        <v>i.a.</v>
      </c>
      <c r="KK31" s="153" t="str">
        <f t="shared" si="150"/>
        <v>i.a.</v>
      </c>
      <c r="KL31" s="153" t="str">
        <f t="shared" si="151"/>
        <v>i.a.</v>
      </c>
      <c r="KM31" s="153" t="str">
        <f t="shared" si="152"/>
        <v>i.a.</v>
      </c>
      <c r="KN31" s="153" t="str">
        <f t="shared" si="153"/>
        <v>i.a.</v>
      </c>
      <c r="KO31" s="153" t="str">
        <f t="shared" si="154"/>
        <v>i.a.</v>
      </c>
      <c r="KP31" s="153" t="str">
        <f t="shared" si="155"/>
        <v>i.a.</v>
      </c>
      <c r="KQ31" s="153" t="str">
        <f t="shared" si="156"/>
        <v>i.a.</v>
      </c>
      <c r="KR31" s="153" t="str">
        <f t="shared" si="157"/>
        <v>i.a.</v>
      </c>
      <c r="KS31" s="153" t="str">
        <f t="shared" si="158"/>
        <v>i.a.</v>
      </c>
      <c r="KT31" s="153" t="str">
        <f t="shared" si="159"/>
        <v>i.a.</v>
      </c>
      <c r="KU31" s="150" t="e">
        <f t="shared" si="160"/>
        <v>#VALUE!</v>
      </c>
      <c r="KV31" s="150" t="e">
        <f t="shared" si="161"/>
        <v>#DIV/0!</v>
      </c>
      <c r="KW31" s="150" t="e">
        <f t="shared" si="162"/>
        <v>#DIV/0!</v>
      </c>
      <c r="KX31" s="150" t="e">
        <f t="shared" si="163"/>
        <v>#DIV/0!</v>
      </c>
      <c r="KY31" s="150" t="e">
        <f t="shared" si="164"/>
        <v>#DIV/0!</v>
      </c>
      <c r="KZ31" s="243" t="e">
        <f t="shared" si="165"/>
        <v>#VALUE!</v>
      </c>
      <c r="LA31" s="243">
        <f t="shared" si="166"/>
        <v>0</v>
      </c>
      <c r="LB31" s="243">
        <f t="shared" si="167"/>
        <v>0</v>
      </c>
      <c r="LC31" s="243">
        <f t="shared" si="168"/>
        <v>0</v>
      </c>
      <c r="LD31" s="254" t="str">
        <f>IFERROR(Tabel1[[#This Row],[2024 - Omsætning]]/Tabel1[[#This Row],[2024 - Ansatte]],"i.a.")</f>
        <v>i.a.</v>
      </c>
      <c r="LE31" s="254">
        <f>IFERROR(Tabel1[[#This Row],[2023 - Omsætning]]/Tabel1[[#This Row],[2023 - Ansatte]],"i.a.")</f>
        <v>0</v>
      </c>
      <c r="LF31" s="254">
        <f>IFERROR(Tabel1[[#This Row],[2022 - Omsætning]]/Tabel1[[#This Row],[2022 - Ansatte]],"i.a.")</f>
        <v>0</v>
      </c>
      <c r="LG31" s="254">
        <f>IFERROR(Tabel1[[#This Row],[2021 - Omsætning]]/Tabel1[[#This Row],[2021 - Ansatte]],"i.a.")</f>
        <v>0</v>
      </c>
      <c r="LH31" s="254">
        <f>IFERROR(AC31/Tabel1[[#This Row],[2020 - Ansatte]],"i.a.")</f>
        <v>0</v>
      </c>
      <c r="LI31" s="254">
        <f>IFERROR(Tabel1[[#This Row],[2019 - Omsætning]]/Tabel1[[#This Row],[2019 - Ansatte]],"i.a.")</f>
        <v>0</v>
      </c>
      <c r="LJ31" s="254">
        <f>IFERROR(Tabel1[[#This Row],[2018 - Omsætning]]/Tabel1[[#This Row],[2018 - Ansatte]],"i.a.")</f>
        <v>0</v>
      </c>
      <c r="LK31" s="254">
        <f>IFERROR(Tabel1[[#This Row],[2017 - Omsætning]]/Tabel1[[#This Row],[2017 - Ansatte]],"i.a.")</f>
        <v>0</v>
      </c>
      <c r="LL31" s="254">
        <f>IFERROR(Tabel1[[#This Row],[2016 - Omsætning]]/Tabel1[[#This Row],[2016 - Ansatte]],"i.a.")</f>
        <v>0</v>
      </c>
      <c r="LM31" s="254" t="str">
        <f>IFERROR(Tabel1[[#This Row],[2015 - Omsætning]]/Tabel1[[#This Row],[2015 - Ansatte]],"i.a.")</f>
        <v>i.a.</v>
      </c>
      <c r="LN31" s="254" t="str">
        <f>IFERROR(Tabel1[[#This Row],[2014 - Omsætning]]/Tabel1[[#This Row],[2014 - Ansatte]],"i.a.")</f>
        <v>i.a.</v>
      </c>
      <c r="LO31" s="254" t="str">
        <f>IFERROR(Tabel1[[#This Row],[2013 - Omsætning]]/Tabel1[[#This Row],[2013 - Ansatte]],"i.a.")</f>
        <v>i.a.</v>
      </c>
      <c r="LP31" s="254" t="str">
        <f>IFERROR(Tabel1[[#This Row],[2012 - Omsætning]]/Tabel1[[#This Row],[2012 - Ansatte]],"i.a.")</f>
        <v>i.a.</v>
      </c>
      <c r="LQ31" s="254" t="str">
        <f>IFERROR(Tabel1[[#This Row],[2011 - Omsætning]]/Tabel1[[#This Row],[2011 - Ansatte]],"i.a.")</f>
        <v>i.a.</v>
      </c>
      <c r="LR31" s="254" t="str">
        <f>IFERROR(Tabel1[[#This Row],[2010 - Omsætning]]/Tabel1[[#This Row],[2010 - Ansatte]],"i.a.")</f>
        <v>i.a.</v>
      </c>
      <c r="LS31" s="254" t="str">
        <f>IFERROR(Tabel1[[#This Row],[2009 - Omsætning]]/Tabel1[[#This Row],[2009 - Ansatte]],"i.a.")</f>
        <v>i.a.</v>
      </c>
      <c r="LT31" s="254" t="str">
        <f>IFERROR(Tabel1[[#This Row],[2008 - Omsætning]]/Tabel1[[#This Row],[2008 - Ansatte]],"i.a.")</f>
        <v>i.a.</v>
      </c>
      <c r="LU31" s="158" t="e">
        <f t="shared" si="169"/>
        <v>#VALUE!</v>
      </c>
      <c r="LV31" s="158">
        <f t="shared" si="170"/>
        <v>0.87034949267192785</v>
      </c>
      <c r="LW31" s="158">
        <f t="shared" si="171"/>
        <v>8.1872236621436209E-2</v>
      </c>
      <c r="LX31" s="158">
        <f t="shared" si="172"/>
        <v>7.4541284403669791E-2</v>
      </c>
      <c r="LY31" s="158">
        <f t="shared" si="173"/>
        <v>0.27984344422700586</v>
      </c>
      <c r="LZ31" s="243" t="e">
        <f t="shared" si="174"/>
        <v>#VALUE!</v>
      </c>
      <c r="MA31" s="243">
        <f t="shared" si="175"/>
        <v>0.11028571428571429</v>
      </c>
      <c r="MB31" s="243">
        <f t="shared" si="176"/>
        <v>9.5892857142857169E-3</v>
      </c>
      <c r="MC31" s="243">
        <f t="shared" si="177"/>
        <v>8.1250000000000072E-3</v>
      </c>
      <c r="MD31" s="244" t="str">
        <f t="shared" si="178"/>
        <v>i.a.</v>
      </c>
      <c r="ME31" s="244">
        <f t="shared" si="179"/>
        <v>0.23700000000000002</v>
      </c>
      <c r="MF31" s="244">
        <f t="shared" si="180"/>
        <v>0.12671428571428572</v>
      </c>
      <c r="MG31" s="244">
        <f t="shared" si="181"/>
        <v>0.11712500000000001</v>
      </c>
      <c r="MH31" s="244">
        <f t="shared" si="182"/>
        <v>0.109</v>
      </c>
      <c r="MI31" s="244">
        <f t="shared" si="183"/>
        <v>8.5166666666666668E-2</v>
      </c>
      <c r="MJ31" s="244">
        <f t="shared" si="184"/>
        <v>0.16614285714285715</v>
      </c>
      <c r="MK31" s="244">
        <f t="shared" si="185"/>
        <v>9.2142857142857151E-2</v>
      </c>
      <c r="ML31" s="244">
        <f t="shared" si="186"/>
        <v>2.6857142857142857E-2</v>
      </c>
      <c r="MM31" s="244" t="str">
        <f t="shared" si="187"/>
        <v>i.a.</v>
      </c>
      <c r="MN31" s="244" t="str">
        <f t="shared" si="188"/>
        <v>i.a.</v>
      </c>
      <c r="MO31" s="244" t="str">
        <f t="shared" si="189"/>
        <v>i.a.</v>
      </c>
      <c r="MP31" s="244" t="str">
        <f t="shared" si="190"/>
        <v>i.a.</v>
      </c>
      <c r="MQ31" s="244" t="str">
        <f t="shared" si="191"/>
        <v>i.a.</v>
      </c>
      <c r="MR31" s="244" t="str">
        <f t="shared" si="192"/>
        <v>i.a.</v>
      </c>
      <c r="MS31" s="244" t="str">
        <f t="shared" si="193"/>
        <v>i.a.</v>
      </c>
      <c r="MT31" s="244" t="str">
        <f t="shared" si="194"/>
        <v>i.a.</v>
      </c>
    </row>
    <row r="32" spans="1:358" ht="18" customHeight="1" x14ac:dyDescent="0.25">
      <c r="A32" s="99" t="s">
        <v>117</v>
      </c>
      <c r="B32" s="273">
        <v>32140726</v>
      </c>
      <c r="C32" s="117" t="s">
        <v>370</v>
      </c>
      <c r="D32" s="5"/>
      <c r="E32" s="5">
        <v>256200</v>
      </c>
      <c r="F32" s="203">
        <v>45237</v>
      </c>
      <c r="G32" s="148"/>
      <c r="H32" s="148" t="s">
        <v>70</v>
      </c>
      <c r="I32" s="148" t="s">
        <v>70</v>
      </c>
      <c r="J32" s="148" t="s">
        <v>70</v>
      </c>
      <c r="K32" s="148" t="s">
        <v>70</v>
      </c>
      <c r="L32" s="148" t="s">
        <v>70</v>
      </c>
      <c r="M32" s="148" t="s">
        <v>70</v>
      </c>
      <c r="N32" s="357" t="s">
        <v>70</v>
      </c>
      <c r="O32" s="357" t="s">
        <v>70</v>
      </c>
      <c r="P32" s="150" t="e">
        <f>Y32/Tabel1[[#This Row],[2023 - Omsætning]]-1</f>
        <v>#DIV/0!</v>
      </c>
      <c r="Q32" s="150" t="e">
        <f>Z32/Tabel1[[#This Row],[2022 - Omsætning]]-1</f>
        <v>#DIV/0!</v>
      </c>
      <c r="R32" s="150" t="e">
        <f>AA32/Tabel1[[#This Row],[2021 - Omsætning]]-1</f>
        <v>#DIV/0!</v>
      </c>
      <c r="S32" s="150">
        <f>AB32/Tabel1[[#This Row],[2020 - Omsætning]]-1</f>
        <v>-1</v>
      </c>
      <c r="T32" s="150">
        <f>AC32/Tabel1[[#This Row],[2019 - Omsætning]]-1</f>
        <v>-0.81120417950128998</v>
      </c>
      <c r="U32" s="242">
        <f t="shared" si="0"/>
        <v>0</v>
      </c>
      <c r="V32" s="242">
        <f t="shared" si="1"/>
        <v>0</v>
      </c>
      <c r="W32" s="242">
        <f t="shared" si="2"/>
        <v>0</v>
      </c>
      <c r="X32" s="242">
        <f t="shared" si="3"/>
        <v>-52.832999999999998</v>
      </c>
      <c r="Y32" s="151"/>
      <c r="Z32" s="151"/>
      <c r="AA32" s="151"/>
      <c r="AB32" s="151"/>
      <c r="AC32" s="361">
        <v>52.832999999999998</v>
      </c>
      <c r="AD32" s="151">
        <v>279.84199999999998</v>
      </c>
      <c r="AE32" s="151">
        <v>325.70699999999999</v>
      </c>
      <c r="AF32" s="151">
        <v>490.637</v>
      </c>
      <c r="AG32" s="361">
        <v>425.95699999999999</v>
      </c>
      <c r="AH32" s="361">
        <v>323.24</v>
      </c>
      <c r="AI32" s="361">
        <v>377.23</v>
      </c>
      <c r="AJ32" s="361"/>
      <c r="AK32" s="361"/>
      <c r="AL32" s="361"/>
      <c r="AM32" s="361"/>
      <c r="AN32" s="361"/>
      <c r="AO32" s="361"/>
      <c r="AP32" s="150" t="e">
        <f t="shared" si="4"/>
        <v>#DIV/0!</v>
      </c>
      <c r="AQ32" s="150" t="e">
        <f t="shared" si="5"/>
        <v>#DIV/0!</v>
      </c>
      <c r="AR32" s="150" t="e">
        <f t="shared" si="6"/>
        <v>#DIV/0!</v>
      </c>
      <c r="AS32" s="150">
        <f t="shared" si="7"/>
        <v>-1</v>
      </c>
      <c r="AT32" s="150">
        <f t="shared" si="8"/>
        <v>-0.83552091878589008</v>
      </c>
      <c r="AU32" s="242">
        <f t="shared" si="9"/>
        <v>0</v>
      </c>
      <c r="AV32" s="242">
        <f t="shared" si="10"/>
        <v>0</v>
      </c>
      <c r="AW32" s="242">
        <f t="shared" si="11"/>
        <v>0</v>
      </c>
      <c r="AX32" s="242">
        <f t="shared" si="12"/>
        <v>-1.2030000000000001</v>
      </c>
      <c r="AY32" s="119"/>
      <c r="AZ32" s="119"/>
      <c r="BA32" s="119"/>
      <c r="BB32" s="119"/>
      <c r="BC32" s="119">
        <v>1.2030000000000001</v>
      </c>
      <c r="BD32" s="119">
        <v>7.3140000000000001</v>
      </c>
      <c r="BE32" s="119">
        <v>59.975999999999999</v>
      </c>
      <c r="BF32" s="119">
        <v>73.39</v>
      </c>
      <c r="BG32" s="362">
        <v>74.209000000000003</v>
      </c>
      <c r="BH32" s="362">
        <v>53.877000000000002</v>
      </c>
      <c r="BI32" s="362">
        <v>76.856999999999999</v>
      </c>
      <c r="BJ32" s="362">
        <v>73.215000000000003</v>
      </c>
      <c r="BK32" s="362">
        <v>62.957000000000001</v>
      </c>
      <c r="BL32" s="362"/>
      <c r="BM32" s="362"/>
      <c r="BN32" s="362"/>
      <c r="BO32" s="362"/>
      <c r="BP32" s="152" t="e">
        <f t="shared" si="13"/>
        <v>#DIV/0!</v>
      </c>
      <c r="BQ32" s="152" t="e">
        <f t="shared" si="14"/>
        <v>#DIV/0!</v>
      </c>
      <c r="BR32" s="152" t="e">
        <f t="shared" si="15"/>
        <v>#DIV/0!</v>
      </c>
      <c r="BS32" s="152">
        <f t="shared" si="16"/>
        <v>1</v>
      </c>
      <c r="BT32" s="152">
        <f t="shared" si="17"/>
        <v>0.63991329238807204</v>
      </c>
      <c r="BU32" s="242">
        <f t="shared" si="18"/>
        <v>0</v>
      </c>
      <c r="BV32" s="242">
        <f t="shared" si="19"/>
        <v>0</v>
      </c>
      <c r="BW32" s="242">
        <f t="shared" si="20"/>
        <v>0</v>
      </c>
      <c r="BX32" s="242">
        <f t="shared" si="21"/>
        <v>12.957000000000001</v>
      </c>
      <c r="BY32" s="119"/>
      <c r="BZ32" s="119"/>
      <c r="CA32" s="119"/>
      <c r="CB32" s="119"/>
      <c r="CC32" s="119">
        <v>-12.957000000000001</v>
      </c>
      <c r="CD32" s="119">
        <v>-35.982999999999997</v>
      </c>
      <c r="CE32" s="119">
        <v>-9.4410000000000007</v>
      </c>
      <c r="CF32" s="119">
        <v>1.3260000000000001</v>
      </c>
      <c r="CG32" s="362">
        <v>15.005000000000001</v>
      </c>
      <c r="CH32" s="362">
        <v>0.79300000000000004</v>
      </c>
      <c r="CI32" s="362">
        <v>25.611000000000001</v>
      </c>
      <c r="CJ32" s="362">
        <v>18.446000000000002</v>
      </c>
      <c r="CK32" s="362">
        <v>20.015999999999998</v>
      </c>
      <c r="CL32" s="362"/>
      <c r="CM32" s="362"/>
      <c r="CN32" s="362"/>
      <c r="CO32" s="362"/>
      <c r="CP32" s="152" t="e">
        <f t="shared" si="22"/>
        <v>#DIV/0!</v>
      </c>
      <c r="CQ32" s="152" t="e">
        <f t="shared" si="23"/>
        <v>#DIV/0!</v>
      </c>
      <c r="CR32" s="152" t="e">
        <f t="shared" si="24"/>
        <v>#DIV/0!</v>
      </c>
      <c r="CS32" s="152">
        <f t="shared" si="25"/>
        <v>-1</v>
      </c>
      <c r="CT32" s="152">
        <f t="shared" si="26"/>
        <v>1.2434394444945442</v>
      </c>
      <c r="CU32" s="242">
        <f t="shared" si="27"/>
        <v>0</v>
      </c>
      <c r="CV32" s="242">
        <f t="shared" si="28"/>
        <v>0</v>
      </c>
      <c r="CW32" s="242">
        <f t="shared" si="29"/>
        <v>0</v>
      </c>
      <c r="CX32" s="242">
        <f t="shared" si="30"/>
        <v>-5.399</v>
      </c>
      <c r="CY32" s="119"/>
      <c r="CZ32" s="119"/>
      <c r="DA32" s="119"/>
      <c r="DB32" s="119"/>
      <c r="DC32" s="119">
        <v>5.399</v>
      </c>
      <c r="DD32" s="119">
        <v>-22.178000000000001</v>
      </c>
      <c r="DE32" s="119">
        <v>-1.2170000000000001</v>
      </c>
      <c r="DF32" s="119">
        <v>13.711</v>
      </c>
      <c r="DG32" s="362">
        <v>28.274000000000001</v>
      </c>
      <c r="DH32" s="362">
        <v>19.175000000000001</v>
      </c>
      <c r="DI32" s="362">
        <v>34.722999999999999</v>
      </c>
      <c r="DJ32" s="362">
        <v>14.976000000000001</v>
      </c>
      <c r="DK32" s="362">
        <v>15.122</v>
      </c>
      <c r="DL32" s="362"/>
      <c r="DM32" s="362"/>
      <c r="DN32" s="362"/>
      <c r="DO32" s="362"/>
      <c r="DP32" s="152" t="e">
        <f t="shared" si="31"/>
        <v>#DIV/0!</v>
      </c>
      <c r="DQ32" s="152" t="e">
        <f t="shared" si="32"/>
        <v>#DIV/0!</v>
      </c>
      <c r="DR32" s="152" t="e">
        <f t="shared" si="33"/>
        <v>#DIV/0!</v>
      </c>
      <c r="DS32" s="152">
        <f t="shared" si="34"/>
        <v>-1</v>
      </c>
      <c r="DT32" s="152">
        <f t="shared" si="35"/>
        <v>8.9542096207509775E-2</v>
      </c>
      <c r="DU32" s="242">
        <f t="shared" si="36"/>
        <v>0</v>
      </c>
      <c r="DV32" s="242">
        <f t="shared" si="37"/>
        <v>0</v>
      </c>
      <c r="DW32" s="242">
        <f t="shared" si="38"/>
        <v>0</v>
      </c>
      <c r="DX32" s="242">
        <f t="shared" si="39"/>
        <v>-75.355999999999995</v>
      </c>
      <c r="DY32" s="119"/>
      <c r="DZ32" s="119"/>
      <c r="EA32" s="119"/>
      <c r="EB32" s="119"/>
      <c r="EC32" s="119">
        <v>75.355999999999995</v>
      </c>
      <c r="ED32" s="119">
        <v>69.162999999999997</v>
      </c>
      <c r="EE32" s="119">
        <v>81.956999999999994</v>
      </c>
      <c r="EF32" s="119">
        <v>91.704999999999998</v>
      </c>
      <c r="EG32" s="362">
        <v>95.850999999999999</v>
      </c>
      <c r="EH32" s="362">
        <v>88.247</v>
      </c>
      <c r="EI32" s="362">
        <v>79.953000000000003</v>
      </c>
      <c r="EJ32" s="362">
        <v>62.801000000000002</v>
      </c>
      <c r="EK32" s="362">
        <v>82.144000000000005</v>
      </c>
      <c r="EL32" s="362"/>
      <c r="EM32" s="362"/>
      <c r="EN32" s="362"/>
      <c r="EO32" s="362"/>
      <c r="EP32" s="153" t="e">
        <f t="shared" si="40"/>
        <v>#DIV/0!</v>
      </c>
      <c r="EQ32" s="153" t="e">
        <f t="shared" si="41"/>
        <v>#DIV/0!</v>
      </c>
      <c r="ER32" s="153" t="e">
        <f t="shared" si="42"/>
        <v>#DIV/0!</v>
      </c>
      <c r="ES32" s="153">
        <f t="shared" si="43"/>
        <v>-1</v>
      </c>
      <c r="ET32" s="153">
        <f t="shared" si="44"/>
        <v>0.18771984435797662</v>
      </c>
      <c r="EU32" s="242">
        <f t="shared" si="45"/>
        <v>0</v>
      </c>
      <c r="EV32" s="242">
        <f t="shared" si="46"/>
        <v>0</v>
      </c>
      <c r="EW32" s="242">
        <f t="shared" si="47"/>
        <v>0</v>
      </c>
      <c r="EX32" s="242">
        <f t="shared" si="48"/>
        <v>-228.93299999999999</v>
      </c>
      <c r="EY32" s="119"/>
      <c r="EZ32" s="119"/>
      <c r="FA32" s="119"/>
      <c r="FB32" s="119"/>
      <c r="FC32" s="119">
        <v>228.93299999999999</v>
      </c>
      <c r="FD32" s="119">
        <v>192.75</v>
      </c>
      <c r="FE32" s="119">
        <v>235.46</v>
      </c>
      <c r="FF32" s="119">
        <v>231.428</v>
      </c>
      <c r="FG32" s="362">
        <v>198.93899999999999</v>
      </c>
      <c r="FH32" s="362">
        <v>223.166</v>
      </c>
      <c r="FI32" s="362">
        <v>176.934</v>
      </c>
      <c r="FJ32" s="362">
        <v>142.03100000000001</v>
      </c>
      <c r="FK32" s="362">
        <v>148.482</v>
      </c>
      <c r="FL32" s="362"/>
      <c r="FM32" s="362"/>
      <c r="FN32" s="362"/>
      <c r="FO32" s="362"/>
      <c r="FP32" s="153">
        <f t="shared" si="49"/>
        <v>-1</v>
      </c>
      <c r="FQ32" s="153">
        <f t="shared" si="50"/>
        <v>-0.45454545454545453</v>
      </c>
      <c r="FR32" s="153">
        <f t="shared" si="51"/>
        <v>-8.3333333333333329E-2</v>
      </c>
      <c r="FS32" s="153">
        <f t="shared" si="52"/>
        <v>-0.33333333333333331</v>
      </c>
      <c r="FT32" s="153">
        <f t="shared" si="53"/>
        <v>-0.77777777777777779</v>
      </c>
      <c r="FU32" s="242">
        <f t="shared" si="54"/>
        <v>-6</v>
      </c>
      <c r="FV32" s="242">
        <f t="shared" si="55"/>
        <v>-5</v>
      </c>
      <c r="FW32" s="242">
        <f t="shared" si="56"/>
        <v>-1</v>
      </c>
      <c r="FX32" s="242">
        <f t="shared" si="57"/>
        <v>-6</v>
      </c>
      <c r="FY32" s="154"/>
      <c r="FZ32" s="154">
        <v>6</v>
      </c>
      <c r="GA32" s="154">
        <v>11</v>
      </c>
      <c r="GB32" s="154">
        <v>12</v>
      </c>
      <c r="GC32" s="154">
        <v>18</v>
      </c>
      <c r="GD32" s="154">
        <v>81</v>
      </c>
      <c r="GE32" s="154">
        <v>134</v>
      </c>
      <c r="GF32" s="154">
        <v>146</v>
      </c>
      <c r="GG32" s="359">
        <v>115</v>
      </c>
      <c r="GH32" s="359">
        <v>93</v>
      </c>
      <c r="GI32" s="359">
        <v>89</v>
      </c>
      <c r="GJ32" s="359">
        <v>93</v>
      </c>
      <c r="GK32" s="359">
        <v>72</v>
      </c>
      <c r="GL32" s="359"/>
      <c r="GM32" s="359"/>
      <c r="GN32" s="359"/>
      <c r="GO32" s="359"/>
      <c r="GP32" s="167"/>
      <c r="GQ32" s="5" t="s">
        <v>389</v>
      </c>
      <c r="GR32" s="5">
        <v>5000</v>
      </c>
      <c r="GS32" s="5" t="s">
        <v>106</v>
      </c>
      <c r="GT32" s="7" t="s">
        <v>78</v>
      </c>
      <c r="GU32" s="16"/>
      <c r="GW32" s="158" t="e">
        <f t="shared" si="58"/>
        <v>#VALUE!</v>
      </c>
      <c r="GX32" s="158" t="e">
        <f t="shared" si="59"/>
        <v>#VALUE!</v>
      </c>
      <c r="GY32" s="158" t="e">
        <f t="shared" si="60"/>
        <v>#VALUE!</v>
      </c>
      <c r="GZ32" s="158">
        <f t="shared" si="61"/>
        <v>-1</v>
      </c>
      <c r="HA32" s="158">
        <f t="shared" si="62"/>
        <v>1.2545587006000285</v>
      </c>
      <c r="HB32" s="263" t="e">
        <f t="shared" si="63"/>
        <v>#VALUE!</v>
      </c>
      <c r="HC32" s="263" t="e">
        <f t="shared" si="64"/>
        <v>#VALUE!</v>
      </c>
      <c r="HD32" s="263" t="e">
        <f t="shared" si="65"/>
        <v>#VALUE!</v>
      </c>
      <c r="HE32" s="263">
        <f t="shared" si="66"/>
        <v>-7.4716819241760601E-2</v>
      </c>
      <c r="HF32" s="153" t="str">
        <f t="shared" si="67"/>
        <v>Negativ EK</v>
      </c>
      <c r="HG32" s="153" t="str">
        <f t="shared" si="68"/>
        <v>Negativ EK</v>
      </c>
      <c r="HH32" s="153" t="str">
        <f t="shared" si="69"/>
        <v>Negativ EK</v>
      </c>
      <c r="HI32" s="153">
        <f t="shared" si="70"/>
        <v>0</v>
      </c>
      <c r="HJ32" s="153">
        <f t="shared" si="71"/>
        <v>7.4716819241760601E-2</v>
      </c>
      <c r="HK32" s="153">
        <f t="shared" si="72"/>
        <v>-0.29351508734780307</v>
      </c>
      <c r="HL32" s="153">
        <f t="shared" si="73"/>
        <v>-1.4015731708721542E-2</v>
      </c>
      <c r="HM32" s="153">
        <f t="shared" si="74"/>
        <v>0.14620699950947985</v>
      </c>
      <c r="HN32" s="153">
        <f t="shared" si="75"/>
        <v>0.30716248954361264</v>
      </c>
      <c r="HO32" s="153">
        <f t="shared" si="76"/>
        <v>0.22800237812128421</v>
      </c>
      <c r="HP32" s="153">
        <f t="shared" si="77"/>
        <v>0.48647323367471307</v>
      </c>
      <c r="HQ32" s="153">
        <f t="shared" si="78"/>
        <v>0.2066438994101211</v>
      </c>
      <c r="HR32" s="153">
        <f t="shared" si="79"/>
        <v>0.18409135177249705</v>
      </c>
      <c r="HS32" s="153" t="str">
        <f t="shared" si="80"/>
        <v>Negativ EK</v>
      </c>
      <c r="HT32" s="153" t="str">
        <f t="shared" si="81"/>
        <v>Negativ EK</v>
      </c>
      <c r="HU32" s="153" t="str">
        <f t="shared" si="82"/>
        <v>Negativ EK</v>
      </c>
      <c r="HV32" s="150" t="e">
        <f t="shared" si="83"/>
        <v>#VALUE!</v>
      </c>
      <c r="HW32" s="150" t="e">
        <f t="shared" si="84"/>
        <v>#VALUE!</v>
      </c>
      <c r="HX32" s="150" t="e">
        <f t="shared" si="85"/>
        <v>#VALUE!</v>
      </c>
      <c r="HY32" s="150">
        <f t="shared" si="86"/>
        <v>1</v>
      </c>
      <c r="HZ32" s="150">
        <f t="shared" si="87"/>
        <v>0.63433970763226488</v>
      </c>
      <c r="IA32" s="263" t="e">
        <f t="shared" si="88"/>
        <v>#VALUE!</v>
      </c>
      <c r="IB32" s="263" t="e">
        <f t="shared" si="89"/>
        <v>#VALUE!</v>
      </c>
      <c r="IC32" s="263" t="e">
        <f t="shared" si="90"/>
        <v>#VALUE!</v>
      </c>
      <c r="ID32" s="263">
        <f t="shared" si="91"/>
        <v>6.1453746060429283E-2</v>
      </c>
      <c r="IE32" s="153" t="str">
        <f t="shared" si="92"/>
        <v>i.a.</v>
      </c>
      <c r="IF32" s="153" t="str">
        <f t="shared" si="93"/>
        <v>i.a.</v>
      </c>
      <c r="IG32" s="153" t="str">
        <f t="shared" si="94"/>
        <v>i.a.</v>
      </c>
      <c r="IH32" s="153">
        <f t="shared" si="95"/>
        <v>0</v>
      </c>
      <c r="II32" s="153">
        <f t="shared" si="96"/>
        <v>-6.1453746060429283E-2</v>
      </c>
      <c r="IJ32" s="153">
        <f t="shared" si="97"/>
        <v>-0.16806239929006792</v>
      </c>
      <c r="IK32" s="153">
        <f t="shared" si="98"/>
        <v>-4.04422473912373E-2</v>
      </c>
      <c r="IL32" s="153">
        <f t="shared" si="99"/>
        <v>6.1621825093466746E-3</v>
      </c>
      <c r="IM32" s="153">
        <f t="shared" si="100"/>
        <v>7.1096054299285727E-2</v>
      </c>
      <c r="IN32" s="153">
        <f t="shared" si="101"/>
        <v>3.9640089977505625E-3</v>
      </c>
      <c r="IO32" s="153">
        <f t="shared" si="102"/>
        <v>0.16058815230511184</v>
      </c>
      <c r="IP32" s="153">
        <f t="shared" si="103"/>
        <v>0.12698915366954319</v>
      </c>
      <c r="IQ32" s="153">
        <f t="shared" si="104"/>
        <v>0.13480421869317491</v>
      </c>
      <c r="IR32" s="153" t="str">
        <f t="shared" si="105"/>
        <v>i.a.</v>
      </c>
      <c r="IS32" s="153" t="str">
        <f t="shared" si="106"/>
        <v>i.a.</v>
      </c>
      <c r="IT32" s="153" t="str">
        <f t="shared" si="107"/>
        <v>i.a.</v>
      </c>
      <c r="IU32" s="150" t="e">
        <f t="shared" si="108"/>
        <v>#VALUE!</v>
      </c>
      <c r="IV32" s="150" t="e">
        <f t="shared" si="109"/>
        <v>#VALUE!</v>
      </c>
      <c r="IW32" s="150" t="e">
        <f t="shared" si="110"/>
        <v>#VALUE!</v>
      </c>
      <c r="IX32" s="150" t="e">
        <f t="shared" si="111"/>
        <v>#VALUE!</v>
      </c>
      <c r="IY32" s="150">
        <f t="shared" si="112"/>
        <v>-8.2660695295140987E-2</v>
      </c>
      <c r="IZ32" s="263" t="e">
        <f t="shared" si="113"/>
        <v>#VALUE!</v>
      </c>
      <c r="JA32" s="263" t="e">
        <f t="shared" si="114"/>
        <v>#VALUE!</v>
      </c>
      <c r="JB32" s="263" t="e">
        <f t="shared" si="115"/>
        <v>#VALUE!</v>
      </c>
      <c r="JC32" s="263" t="e">
        <f t="shared" si="116"/>
        <v>#VALUE!</v>
      </c>
      <c r="JD32" s="153" t="str">
        <f t="shared" si="117"/>
        <v>i.a.</v>
      </c>
      <c r="JE32" s="153" t="str">
        <f t="shared" si="118"/>
        <v>i.a.</v>
      </c>
      <c r="JF32" s="153" t="str">
        <f t="shared" si="119"/>
        <v>i.a.</v>
      </c>
      <c r="JG32" s="153" t="str">
        <f t="shared" si="120"/>
        <v>i.a.</v>
      </c>
      <c r="JH32" s="153">
        <f t="shared" si="121"/>
        <v>0.32916180716628879</v>
      </c>
      <c r="JI32" s="153">
        <f t="shared" si="122"/>
        <v>0.35882230869001297</v>
      </c>
      <c r="JJ32" s="153">
        <f t="shared" si="123"/>
        <v>0.34807185933916585</v>
      </c>
      <c r="JK32" s="153">
        <f t="shared" si="124"/>
        <v>0.39625715125222533</v>
      </c>
      <c r="JL32" s="153">
        <f t="shared" si="125"/>
        <v>0.48181100739422639</v>
      </c>
      <c r="JM32" s="153">
        <f t="shared" si="126"/>
        <v>0.3954320998718443</v>
      </c>
      <c r="JN32" s="153">
        <f t="shared" si="127"/>
        <v>0.45188036216894439</v>
      </c>
      <c r="JO32" s="153">
        <f t="shared" si="128"/>
        <v>0.44216403461216214</v>
      </c>
      <c r="JP32" s="153">
        <f t="shared" si="129"/>
        <v>0.55322530677119119</v>
      </c>
      <c r="JQ32" s="153" t="str">
        <f t="shared" si="130"/>
        <v>i.a.</v>
      </c>
      <c r="JR32" s="153" t="str">
        <f t="shared" si="131"/>
        <v>i.a.</v>
      </c>
      <c r="JS32" s="153" t="str">
        <f t="shared" si="132"/>
        <v>i.a.</v>
      </c>
      <c r="JT32" s="153" t="str">
        <f t="shared" si="133"/>
        <v>i.a.</v>
      </c>
      <c r="JU32" s="150" t="e">
        <f t="shared" si="134"/>
        <v>#VALUE!</v>
      </c>
      <c r="JV32" s="150" t="e">
        <f t="shared" si="135"/>
        <v>#VALUE!</v>
      </c>
      <c r="JW32" s="150" t="e">
        <f t="shared" si="136"/>
        <v>#VALUE!</v>
      </c>
      <c r="JX32" s="150" t="e">
        <f t="shared" si="137"/>
        <v>#VALUE!</v>
      </c>
      <c r="JY32" s="150">
        <f t="shared" si="138"/>
        <v>-0.90728113927918397</v>
      </c>
      <c r="JZ32" s="263" t="e">
        <f t="shared" si="139"/>
        <v>#VALUE!</v>
      </c>
      <c r="KA32" s="263" t="e">
        <f t="shared" si="140"/>
        <v>#VALUE!</v>
      </c>
      <c r="KB32" s="263" t="e">
        <f t="shared" si="141"/>
        <v>#VALUE!</v>
      </c>
      <c r="KC32" s="263" t="e">
        <f t="shared" si="142"/>
        <v>#VALUE!</v>
      </c>
      <c r="KD32" s="153" t="str">
        <f t="shared" si="143"/>
        <v>i.a.</v>
      </c>
      <c r="KE32" s="153" t="str">
        <f t="shared" si="144"/>
        <v>i.a.</v>
      </c>
      <c r="KF32" s="153" t="str">
        <f t="shared" si="145"/>
        <v>i.a.</v>
      </c>
      <c r="KG32" s="153" t="str">
        <f t="shared" si="146"/>
        <v>i.a.</v>
      </c>
      <c r="KH32" s="153">
        <f t="shared" si="147"/>
        <v>-0.24524444949179491</v>
      </c>
      <c r="KI32" s="153">
        <f t="shared" si="148"/>
        <v>-0.12858327198919389</v>
      </c>
      <c r="KJ32" s="153">
        <f t="shared" si="149"/>
        <v>-2.8986174690749666E-2</v>
      </c>
      <c r="KK32" s="153">
        <f t="shared" si="150"/>
        <v>2.7026090572052253E-3</v>
      </c>
      <c r="KL32" s="153">
        <f t="shared" si="151"/>
        <v>3.5226560427460987E-2</v>
      </c>
      <c r="KM32" s="153">
        <f t="shared" si="152"/>
        <v>2.4532854844697438E-3</v>
      </c>
      <c r="KN32" s="153">
        <f t="shared" si="153"/>
        <v>6.7892267317021443E-2</v>
      </c>
      <c r="KO32" s="153" t="str">
        <f t="shared" si="154"/>
        <v>i.a.</v>
      </c>
      <c r="KP32" s="153" t="str">
        <f t="shared" si="155"/>
        <v>i.a.</v>
      </c>
      <c r="KQ32" s="153" t="str">
        <f t="shared" si="156"/>
        <v>i.a.</v>
      </c>
      <c r="KR32" s="153" t="str">
        <f t="shared" si="157"/>
        <v>i.a.</v>
      </c>
      <c r="KS32" s="153" t="str">
        <f t="shared" si="158"/>
        <v>i.a.</v>
      </c>
      <c r="KT32" s="153" t="str">
        <f t="shared" si="159"/>
        <v>i.a.</v>
      </c>
      <c r="KU32" s="150" t="e">
        <f t="shared" si="160"/>
        <v>#VALUE!</v>
      </c>
      <c r="KV32" s="150" t="e">
        <f t="shared" si="161"/>
        <v>#DIV/0!</v>
      </c>
      <c r="KW32" s="150" t="e">
        <f t="shared" si="162"/>
        <v>#DIV/0!</v>
      </c>
      <c r="KX32" s="150">
        <f t="shared" si="163"/>
        <v>-1</v>
      </c>
      <c r="KY32" s="150">
        <f t="shared" si="164"/>
        <v>-0.1504188077558051</v>
      </c>
      <c r="KZ32" s="243" t="e">
        <f t="shared" si="165"/>
        <v>#VALUE!</v>
      </c>
      <c r="LA32" s="243">
        <f t="shared" si="166"/>
        <v>0</v>
      </c>
      <c r="LB32" s="243">
        <f t="shared" si="167"/>
        <v>0</v>
      </c>
      <c r="LC32" s="243">
        <f t="shared" si="168"/>
        <v>-2.9351666666666665</v>
      </c>
      <c r="LD32" s="254" t="str">
        <f>IFERROR(Tabel1[[#This Row],[2024 - Omsætning]]/Tabel1[[#This Row],[2024 - Ansatte]],"i.a.")</f>
        <v>i.a.</v>
      </c>
      <c r="LE32" s="254">
        <f>IFERROR(Tabel1[[#This Row],[2023 - Omsætning]]/Tabel1[[#This Row],[2023 - Ansatte]],"i.a.")</f>
        <v>0</v>
      </c>
      <c r="LF32" s="254">
        <f>IFERROR(Tabel1[[#This Row],[2022 - Omsætning]]/Tabel1[[#This Row],[2022 - Ansatte]],"i.a.")</f>
        <v>0</v>
      </c>
      <c r="LG32" s="254">
        <f>IFERROR(Tabel1[[#This Row],[2021 - Omsætning]]/Tabel1[[#This Row],[2021 - Ansatte]],"i.a.")</f>
        <v>0</v>
      </c>
      <c r="LH32" s="254">
        <f>IFERROR(AC32/Tabel1[[#This Row],[2020 - Ansatte]],"i.a.")</f>
        <v>2.9351666666666665</v>
      </c>
      <c r="LI32" s="254">
        <f>IFERROR(Tabel1[[#This Row],[2019 - Omsætning]]/Tabel1[[#This Row],[2019 - Ansatte]],"i.a.")</f>
        <v>3.4548395061728394</v>
      </c>
      <c r="LJ32" s="254">
        <f>IFERROR(Tabel1[[#This Row],[2018 - Omsætning]]/Tabel1[[#This Row],[2018 - Ansatte]],"i.a.")</f>
        <v>2.4306492537313433</v>
      </c>
      <c r="LK32" s="254">
        <f>IFERROR(Tabel1[[#This Row],[2017 - Omsætning]]/Tabel1[[#This Row],[2017 - Ansatte]],"i.a.")</f>
        <v>3.3605273972602738</v>
      </c>
      <c r="LL32" s="254">
        <f>IFERROR(Tabel1[[#This Row],[2016 - Omsætning]]/Tabel1[[#This Row],[2016 - Ansatte]],"i.a.")</f>
        <v>3.7039739130434781</v>
      </c>
      <c r="LM32" s="254">
        <f>IFERROR(Tabel1[[#This Row],[2015 - Omsætning]]/Tabel1[[#This Row],[2015 - Ansatte]],"i.a.")</f>
        <v>3.4756989247311827</v>
      </c>
      <c r="LN32" s="254">
        <f>IFERROR(Tabel1[[#This Row],[2014 - Omsætning]]/Tabel1[[#This Row],[2014 - Ansatte]],"i.a.")</f>
        <v>4.2385393258426971</v>
      </c>
      <c r="LO32" s="254">
        <f>IFERROR(Tabel1[[#This Row],[2013 - Omsætning]]/Tabel1[[#This Row],[2013 - Ansatte]],"i.a.")</f>
        <v>0</v>
      </c>
      <c r="LP32" s="254">
        <f>IFERROR(Tabel1[[#This Row],[2012 - Omsætning]]/Tabel1[[#This Row],[2012 - Ansatte]],"i.a.")</f>
        <v>0</v>
      </c>
      <c r="LQ32" s="254" t="str">
        <f>IFERROR(Tabel1[[#This Row],[2011 - Omsætning]]/Tabel1[[#This Row],[2011 - Ansatte]],"i.a.")</f>
        <v>i.a.</v>
      </c>
      <c r="LR32" s="254" t="str">
        <f>IFERROR(Tabel1[[#This Row],[2010 - Omsætning]]/Tabel1[[#This Row],[2010 - Ansatte]],"i.a.")</f>
        <v>i.a.</v>
      </c>
      <c r="LS32" s="254" t="str">
        <f>IFERROR(Tabel1[[#This Row],[2009 - Omsætning]]/Tabel1[[#This Row],[2009 - Ansatte]],"i.a.")</f>
        <v>i.a.</v>
      </c>
      <c r="LT32" s="254" t="str">
        <f>IFERROR(Tabel1[[#This Row],[2008 - Omsætning]]/Tabel1[[#This Row],[2008 - Ansatte]],"i.a.")</f>
        <v>i.a.</v>
      </c>
      <c r="LU32" s="158" t="e">
        <f t="shared" si="169"/>
        <v>#VALUE!</v>
      </c>
      <c r="LV32" s="158" t="e">
        <f t="shared" si="170"/>
        <v>#DIV/0!</v>
      </c>
      <c r="LW32" s="158" t="e">
        <f t="shared" si="171"/>
        <v>#DIV/0!</v>
      </c>
      <c r="LX32" s="158">
        <f t="shared" si="172"/>
        <v>-1</v>
      </c>
      <c r="LY32" s="158">
        <f t="shared" si="173"/>
        <v>2.0954775002254484</v>
      </c>
      <c r="LZ32" s="243" t="e">
        <f t="shared" si="174"/>
        <v>#VALUE!</v>
      </c>
      <c r="MA32" s="243">
        <f t="shared" si="175"/>
        <v>0</v>
      </c>
      <c r="MB32" s="243">
        <f t="shared" si="176"/>
        <v>0</v>
      </c>
      <c r="MC32" s="243">
        <f t="shared" si="177"/>
        <v>-0.29994444444444446</v>
      </c>
      <c r="MD32" s="244" t="str">
        <f t="shared" si="178"/>
        <v>i.a.</v>
      </c>
      <c r="ME32" s="244">
        <f t="shared" si="179"/>
        <v>0</v>
      </c>
      <c r="MF32" s="244">
        <f t="shared" si="180"/>
        <v>0</v>
      </c>
      <c r="MG32" s="244">
        <f t="shared" si="181"/>
        <v>0</v>
      </c>
      <c r="MH32" s="244">
        <f t="shared" si="182"/>
        <v>0.29994444444444446</v>
      </c>
      <c r="MI32" s="244">
        <f t="shared" si="183"/>
        <v>-0.27380246913580247</v>
      </c>
      <c r="MJ32" s="244">
        <f t="shared" si="184"/>
        <v>-9.0820895522388066E-3</v>
      </c>
      <c r="MK32" s="244">
        <f t="shared" si="185"/>
        <v>9.3910958904109595E-2</v>
      </c>
      <c r="ML32" s="244">
        <f t="shared" si="186"/>
        <v>0.24586086956521741</v>
      </c>
      <c r="MM32" s="244">
        <f t="shared" si="187"/>
        <v>0.20618279569892473</v>
      </c>
      <c r="MN32" s="244">
        <f t="shared" si="188"/>
        <v>0.39014606741573032</v>
      </c>
      <c r="MO32" s="244">
        <f t="shared" si="189"/>
        <v>0.16103225806451613</v>
      </c>
      <c r="MP32" s="244">
        <f t="shared" si="190"/>
        <v>0.21002777777777779</v>
      </c>
      <c r="MQ32" s="244" t="str">
        <f t="shared" si="191"/>
        <v>i.a.</v>
      </c>
      <c r="MR32" s="244" t="str">
        <f t="shared" si="192"/>
        <v>i.a.</v>
      </c>
      <c r="MS32" s="244" t="str">
        <f t="shared" si="193"/>
        <v>i.a.</v>
      </c>
      <c r="MT32" s="244" t="str">
        <f t="shared" si="194"/>
        <v>i.a.</v>
      </c>
    </row>
    <row r="33" spans="1:358" s="101" customFormat="1" ht="18" customHeight="1" x14ac:dyDescent="0.25">
      <c r="A33" s="5" t="s">
        <v>120</v>
      </c>
      <c r="B33" s="273">
        <v>32646433</v>
      </c>
      <c r="C33" s="5" t="s">
        <v>80</v>
      </c>
      <c r="D33" s="5"/>
      <c r="E33" s="5">
        <v>256100</v>
      </c>
      <c r="F33" s="203">
        <v>45469</v>
      </c>
      <c r="G33" s="148"/>
      <c r="H33" s="148" t="s">
        <v>74</v>
      </c>
      <c r="I33" s="148" t="s">
        <v>74</v>
      </c>
      <c r="J33" s="148" t="s">
        <v>74</v>
      </c>
      <c r="K33" s="148" t="s">
        <v>121</v>
      </c>
      <c r="L33" s="148" t="s">
        <v>121</v>
      </c>
      <c r="M33" s="148" t="s">
        <v>121</v>
      </c>
      <c r="N33" s="148" t="s">
        <v>121</v>
      </c>
      <c r="O33" s="357" t="s">
        <v>121</v>
      </c>
      <c r="P33" s="150" t="e">
        <f>Y33/Tabel1[[#This Row],[2023 - Omsætning]]-1</f>
        <v>#DIV/0!</v>
      </c>
      <c r="Q33" s="150" t="e">
        <f>Z33/Tabel1[[#This Row],[2022 - Omsætning]]-1</f>
        <v>#DIV/0!</v>
      </c>
      <c r="R33" s="150" t="e">
        <f>AA33/Tabel1[[#This Row],[2021 - Omsætning]]-1</f>
        <v>#DIV/0!</v>
      </c>
      <c r="S33" s="150" t="e">
        <f>AB33/Tabel1[[#This Row],[2020 - Omsætning]]-1</f>
        <v>#DIV/0!</v>
      </c>
      <c r="T33" s="150" t="e">
        <f>AC33/Tabel1[[#This Row],[2019 - Omsætning]]-1</f>
        <v>#DIV/0!</v>
      </c>
      <c r="U33" s="242">
        <f t="shared" si="0"/>
        <v>0</v>
      </c>
      <c r="V33" s="242">
        <f t="shared" si="1"/>
        <v>0</v>
      </c>
      <c r="W33" s="242">
        <f t="shared" si="2"/>
        <v>0</v>
      </c>
      <c r="X33" s="242">
        <f t="shared" si="3"/>
        <v>0</v>
      </c>
      <c r="Y33" s="151"/>
      <c r="Z33" s="151"/>
      <c r="AA33" s="151"/>
      <c r="AB33" s="151"/>
      <c r="AC33" s="361"/>
      <c r="AD33" s="151"/>
      <c r="AE33" s="151"/>
      <c r="AF33" s="151"/>
      <c r="AG33" s="361"/>
      <c r="AH33" s="361"/>
      <c r="AI33" s="361"/>
      <c r="AJ33" s="361"/>
      <c r="AK33" s="361"/>
      <c r="AL33" s="361"/>
      <c r="AM33" s="361"/>
      <c r="AN33" s="361"/>
      <c r="AO33" s="361"/>
      <c r="AP33" s="150">
        <f t="shared" si="4"/>
        <v>-1</v>
      </c>
      <c r="AQ33" s="150">
        <f t="shared" si="5"/>
        <v>1.0407632263659972E-2</v>
      </c>
      <c r="AR33" s="150">
        <f t="shared" si="6"/>
        <v>4.0006195786864929</v>
      </c>
      <c r="AS33" s="150">
        <f t="shared" si="7"/>
        <v>-0.72022880915236609</v>
      </c>
      <c r="AT33" s="150">
        <f t="shared" si="8"/>
        <v>-3.1071548538797383E-2</v>
      </c>
      <c r="AU33" s="242">
        <f t="shared" si="9"/>
        <v>-8.1549999999999994</v>
      </c>
      <c r="AV33" s="242">
        <f t="shared" si="10"/>
        <v>8.3999999999999631E-2</v>
      </c>
      <c r="AW33" s="242">
        <f t="shared" si="11"/>
        <v>6.4569999999999999</v>
      </c>
      <c r="AX33" s="242">
        <f t="shared" si="12"/>
        <v>-4.1550000000000002</v>
      </c>
      <c r="AY33" s="119"/>
      <c r="AZ33" s="119">
        <v>8.1549999999999994</v>
      </c>
      <c r="BA33" s="119">
        <v>8.0709999999999997</v>
      </c>
      <c r="BB33" s="119">
        <v>1.6140000000000001</v>
      </c>
      <c r="BC33" s="119">
        <v>5.7690000000000001</v>
      </c>
      <c r="BD33" s="119">
        <v>5.9539999999999997</v>
      </c>
      <c r="BE33" s="119">
        <v>5.0880000000000001</v>
      </c>
      <c r="BF33" s="119">
        <v>4.4080000000000004</v>
      </c>
      <c r="BG33" s="362">
        <v>5.8044370000000001</v>
      </c>
      <c r="BH33" s="362">
        <v>5.2449050000000002</v>
      </c>
      <c r="BI33" s="362">
        <v>5.2250329999999998</v>
      </c>
      <c r="BJ33" s="362">
        <v>4.8694540000000002</v>
      </c>
      <c r="BK33" s="362">
        <v>5.3047259999999996</v>
      </c>
      <c r="BL33" s="362"/>
      <c r="BM33" s="362"/>
      <c r="BN33" s="362"/>
      <c r="BO33" s="362"/>
      <c r="BP33" s="152">
        <f t="shared" si="13"/>
        <v>-1</v>
      </c>
      <c r="BQ33" s="152">
        <f t="shared" si="14"/>
        <v>-0.40550363447559706</v>
      </c>
      <c r="BR33" s="152">
        <f t="shared" si="15"/>
        <v>2.5018181818181815</v>
      </c>
      <c r="BS33" s="152">
        <f t="shared" si="16"/>
        <v>7.8709677419354849</v>
      </c>
      <c r="BT33" s="152">
        <f t="shared" si="17"/>
        <v>-0.92111959287531797</v>
      </c>
      <c r="BU33" s="242">
        <f t="shared" si="18"/>
        <v>-1.145</v>
      </c>
      <c r="BV33" s="242">
        <f t="shared" si="19"/>
        <v>-0.78099999999999992</v>
      </c>
      <c r="BW33" s="242">
        <f t="shared" si="20"/>
        <v>1.3759999999999999</v>
      </c>
      <c r="BX33" s="242">
        <f t="shared" si="21"/>
        <v>0.48800000000000004</v>
      </c>
      <c r="BY33" s="119"/>
      <c r="BZ33" s="119">
        <v>1.145</v>
      </c>
      <c r="CA33" s="119">
        <v>1.9259999999999999</v>
      </c>
      <c r="CB33" s="119">
        <v>0.55000000000000004</v>
      </c>
      <c r="CC33" s="119">
        <v>6.2E-2</v>
      </c>
      <c r="CD33" s="119">
        <v>0.78600000000000003</v>
      </c>
      <c r="CE33" s="119">
        <v>0.32</v>
      </c>
      <c r="CF33" s="119">
        <v>-0.35899999999999999</v>
      </c>
      <c r="CG33" s="362">
        <v>0.98396099999999997</v>
      </c>
      <c r="CH33" s="362">
        <v>0.26921400000000001</v>
      </c>
      <c r="CI33" s="362">
        <v>-0.26329200000000003</v>
      </c>
      <c r="CJ33" s="362">
        <v>-0.20893</v>
      </c>
      <c r="CK33" s="362">
        <v>0.56697799999999998</v>
      </c>
      <c r="CL33" s="362"/>
      <c r="CM33" s="362"/>
      <c r="CN33" s="362"/>
      <c r="CO33" s="362"/>
      <c r="CP33" s="152">
        <f t="shared" si="22"/>
        <v>-1</v>
      </c>
      <c r="CQ33" s="152">
        <f t="shared" si="23"/>
        <v>-0.14770797962648552</v>
      </c>
      <c r="CR33" s="152">
        <f t="shared" si="24"/>
        <v>2.3785850860420643</v>
      </c>
      <c r="CS33" s="152">
        <f t="shared" si="25"/>
        <v>5.8878504672897201</v>
      </c>
      <c r="CT33" s="152">
        <f t="shared" si="26"/>
        <v>-1.1890459363957597</v>
      </c>
      <c r="CU33" s="242">
        <f t="shared" si="27"/>
        <v>-1.506</v>
      </c>
      <c r="CV33" s="242">
        <f t="shared" si="28"/>
        <v>-0.2609999999999999</v>
      </c>
      <c r="CW33" s="242">
        <f t="shared" si="29"/>
        <v>1.2439999999999998</v>
      </c>
      <c r="CX33" s="242">
        <f t="shared" si="30"/>
        <v>0.63</v>
      </c>
      <c r="CY33" s="119"/>
      <c r="CZ33" s="119">
        <v>1.506</v>
      </c>
      <c r="DA33" s="119">
        <v>1.7669999999999999</v>
      </c>
      <c r="DB33" s="119">
        <v>0.52300000000000002</v>
      </c>
      <c r="DC33" s="119">
        <v>-0.107</v>
      </c>
      <c r="DD33" s="119">
        <v>0.56599999999999995</v>
      </c>
      <c r="DE33" s="119">
        <v>8.4000000000000005E-2</v>
      </c>
      <c r="DF33" s="119">
        <v>-0.53900000000000003</v>
      </c>
      <c r="DG33" s="362">
        <v>0.81857100000000005</v>
      </c>
      <c r="DH33" s="362">
        <v>5.389E-2</v>
      </c>
      <c r="DI33" s="362">
        <v>-0.51136899999999996</v>
      </c>
      <c r="DJ33" s="362">
        <v>-0.4854</v>
      </c>
      <c r="DK33" s="362">
        <v>0.228604</v>
      </c>
      <c r="DL33" s="362"/>
      <c r="DM33" s="362"/>
      <c r="DN33" s="362"/>
      <c r="DO33" s="362"/>
      <c r="DP33" s="152">
        <f t="shared" si="31"/>
        <v>-1</v>
      </c>
      <c r="DQ33" s="152">
        <f t="shared" si="32"/>
        <v>0.27513475509725788</v>
      </c>
      <c r="DR33" s="152">
        <f t="shared" si="33"/>
        <v>0.47698165455174824</v>
      </c>
      <c r="DS33" s="152">
        <f t="shared" si="34"/>
        <v>0.36466698157770422</v>
      </c>
      <c r="DT33" s="152">
        <f t="shared" si="35"/>
        <v>-4.1647804436396596E-2</v>
      </c>
      <c r="DU33" s="242">
        <f t="shared" si="36"/>
        <v>-5.4409999999999998</v>
      </c>
      <c r="DV33" s="242">
        <f t="shared" si="37"/>
        <v>1.1739999999999995</v>
      </c>
      <c r="DW33" s="242">
        <f t="shared" si="38"/>
        <v>1.3780000000000006</v>
      </c>
      <c r="DX33" s="242">
        <f t="shared" si="39"/>
        <v>0.7719999999999998</v>
      </c>
      <c r="DY33" s="119"/>
      <c r="DZ33" s="119">
        <v>5.4409999999999998</v>
      </c>
      <c r="EA33" s="119">
        <v>4.2670000000000003</v>
      </c>
      <c r="EB33" s="119">
        <v>2.8889999999999998</v>
      </c>
      <c r="EC33" s="119">
        <v>2.117</v>
      </c>
      <c r="ED33" s="119">
        <v>2.2090000000000001</v>
      </c>
      <c r="EE33" s="119">
        <v>1.768</v>
      </c>
      <c r="EF33" s="119">
        <v>1.7010000000000001</v>
      </c>
      <c r="EG33" s="362">
        <v>2.1320000000000001</v>
      </c>
      <c r="EH33" s="362">
        <v>1.493117</v>
      </c>
      <c r="EI33" s="362">
        <v>1.4489190000000001</v>
      </c>
      <c r="EJ33" s="362">
        <v>-1.192448</v>
      </c>
      <c r="EK33" s="362">
        <v>-0.84427700000000006</v>
      </c>
      <c r="EL33" s="362"/>
      <c r="EM33" s="362"/>
      <c r="EN33" s="362"/>
      <c r="EO33" s="362"/>
      <c r="EP33" s="153">
        <f t="shared" si="40"/>
        <v>-1</v>
      </c>
      <c r="EQ33" s="153">
        <f t="shared" si="41"/>
        <v>8.7463556851311935E-2</v>
      </c>
      <c r="ER33" s="153">
        <f t="shared" si="42"/>
        <v>6.9328978622327869E-2</v>
      </c>
      <c r="ES33" s="153">
        <f t="shared" si="43"/>
        <v>4.0710699111626052E-2</v>
      </c>
      <c r="ET33" s="153">
        <f t="shared" si="44"/>
        <v>-2.3755656108597249E-2</v>
      </c>
      <c r="EU33" s="242">
        <f t="shared" si="45"/>
        <v>-15.666</v>
      </c>
      <c r="EV33" s="242">
        <f t="shared" si="46"/>
        <v>1.2599999999999998</v>
      </c>
      <c r="EW33" s="242">
        <f t="shared" si="47"/>
        <v>0.93400000000000105</v>
      </c>
      <c r="EX33" s="242">
        <f t="shared" si="48"/>
        <v>0.52699999999999925</v>
      </c>
      <c r="EY33" s="119"/>
      <c r="EZ33" s="119">
        <v>15.666</v>
      </c>
      <c r="FA33" s="119">
        <v>14.406000000000001</v>
      </c>
      <c r="FB33" s="119">
        <v>13.472</v>
      </c>
      <c r="FC33" s="119">
        <v>12.945</v>
      </c>
      <c r="FD33" s="119">
        <v>13.26</v>
      </c>
      <c r="FE33" s="119">
        <v>13.491</v>
      </c>
      <c r="FF33" s="119">
        <v>12.182</v>
      </c>
      <c r="FG33" s="362">
        <v>9.7604100000000003</v>
      </c>
      <c r="FH33" s="362">
        <v>10.413662</v>
      </c>
      <c r="FI33" s="362">
        <v>9.9382629999999992</v>
      </c>
      <c r="FJ33" s="362">
        <v>9.8747579999999999</v>
      </c>
      <c r="FK33" s="362">
        <v>10.104405</v>
      </c>
      <c r="FL33" s="362"/>
      <c r="FM33" s="362"/>
      <c r="FN33" s="362"/>
      <c r="FO33" s="362"/>
      <c r="FP33" s="153">
        <f t="shared" si="49"/>
        <v>-1</v>
      </c>
      <c r="FQ33" s="153">
        <f t="shared" si="50"/>
        <v>8.3333333333333329E-2</v>
      </c>
      <c r="FR33" s="153">
        <f t="shared" si="51"/>
        <v>-0.14285714285714285</v>
      </c>
      <c r="FS33" s="153">
        <f t="shared" si="52"/>
        <v>0.27272727272727271</v>
      </c>
      <c r="FT33" s="153">
        <f t="shared" si="53"/>
        <v>-8.3333333333333329E-2</v>
      </c>
      <c r="FU33" s="242">
        <f t="shared" si="54"/>
        <v>-13</v>
      </c>
      <c r="FV33" s="242">
        <f t="shared" si="55"/>
        <v>1</v>
      </c>
      <c r="FW33" s="242">
        <f t="shared" si="56"/>
        <v>-2</v>
      </c>
      <c r="FX33" s="242">
        <f t="shared" si="57"/>
        <v>3</v>
      </c>
      <c r="FY33" s="154"/>
      <c r="FZ33" s="154">
        <v>13</v>
      </c>
      <c r="GA33" s="154">
        <v>12</v>
      </c>
      <c r="GB33" s="154">
        <v>14</v>
      </c>
      <c r="GC33" s="154">
        <v>11</v>
      </c>
      <c r="GD33" s="154">
        <v>12</v>
      </c>
      <c r="GE33" s="154">
        <v>12</v>
      </c>
      <c r="GF33" s="154">
        <v>12</v>
      </c>
      <c r="GG33" s="359"/>
      <c r="GH33" s="359">
        <v>12</v>
      </c>
      <c r="GI33" s="359">
        <v>12</v>
      </c>
      <c r="GJ33" s="359">
        <v>13</v>
      </c>
      <c r="GK33" s="359">
        <v>12</v>
      </c>
      <c r="GL33" s="359"/>
      <c r="GM33" s="359"/>
      <c r="GN33" s="359"/>
      <c r="GO33" s="359"/>
      <c r="GP33" s="5"/>
      <c r="GQ33" s="5" t="s">
        <v>386</v>
      </c>
      <c r="GR33" s="5">
        <v>7200</v>
      </c>
      <c r="GS33" s="5" t="s">
        <v>122</v>
      </c>
      <c r="GT33" s="107" t="s">
        <v>78</v>
      </c>
      <c r="GU33" s="16"/>
      <c r="GV33" s="3"/>
      <c r="GW33" s="158">
        <f t="shared" si="58"/>
        <v>-1</v>
      </c>
      <c r="GX33" s="158">
        <f t="shared" si="59"/>
        <v>-0.37175507851330136</v>
      </c>
      <c r="GY33" s="158">
        <f t="shared" si="60"/>
        <v>1.3634987340311031</v>
      </c>
      <c r="GZ33" s="158">
        <f t="shared" si="61"/>
        <v>5.2238995448452519</v>
      </c>
      <c r="HA33" s="158">
        <f t="shared" si="62"/>
        <v>-1.1737946576620288</v>
      </c>
      <c r="HB33" s="263">
        <f t="shared" si="63"/>
        <v>-0.31025957972805934</v>
      </c>
      <c r="HC33" s="263">
        <f t="shared" si="64"/>
        <v>-0.18359173385494787</v>
      </c>
      <c r="HD33" s="263">
        <f t="shared" si="65"/>
        <v>0.28490205269607149</v>
      </c>
      <c r="HE33" s="263">
        <f t="shared" si="66"/>
        <v>0.25841759190866476</v>
      </c>
      <c r="HF33" s="153">
        <f t="shared" si="67"/>
        <v>0</v>
      </c>
      <c r="HG33" s="153">
        <f t="shared" si="68"/>
        <v>0.31025957972805934</v>
      </c>
      <c r="HH33" s="153">
        <f t="shared" si="69"/>
        <v>0.49385131358300721</v>
      </c>
      <c r="HI33" s="153">
        <f t="shared" si="70"/>
        <v>0.20894926088693569</v>
      </c>
      <c r="HJ33" s="153">
        <f t="shared" si="71"/>
        <v>-4.9468331021729074E-2</v>
      </c>
      <c r="HK33" s="153">
        <f t="shared" si="72"/>
        <v>0.28463666079959765</v>
      </c>
      <c r="HL33" s="153">
        <f t="shared" si="73"/>
        <v>4.8428942058230035E-2</v>
      </c>
      <c r="HM33" s="153">
        <f t="shared" si="74"/>
        <v>-0.28124184711714062</v>
      </c>
      <c r="HN33" s="153">
        <f t="shared" si="75"/>
        <v>0.45161080318235242</v>
      </c>
      <c r="HO33" s="153">
        <f t="shared" si="76"/>
        <v>3.6634493935492292E-2</v>
      </c>
      <c r="HP33" s="153">
        <f t="shared" si="77"/>
        <v>-3.9877335059324426</v>
      </c>
      <c r="HQ33" s="153" t="str">
        <f t="shared" si="78"/>
        <v>Negativ EK</v>
      </c>
      <c r="HR33" s="153" t="str">
        <f t="shared" si="79"/>
        <v>Negativ EK</v>
      </c>
      <c r="HS33" s="153" t="str">
        <f t="shared" si="80"/>
        <v>Negativ EK</v>
      </c>
      <c r="HT33" s="153" t="str">
        <f t="shared" si="81"/>
        <v>Negativ EK</v>
      </c>
      <c r="HU33" s="153" t="str">
        <f t="shared" si="82"/>
        <v>Negativ EK</v>
      </c>
      <c r="HV33" s="150">
        <f t="shared" si="83"/>
        <v>-1</v>
      </c>
      <c r="HW33" s="150">
        <f t="shared" si="84"/>
        <v>-0.44887703916968263</v>
      </c>
      <c r="HX33" s="150">
        <f t="shared" si="85"/>
        <v>2.3182986910499643</v>
      </c>
      <c r="HY33" s="150">
        <f t="shared" si="86"/>
        <v>7.7997770253026211</v>
      </c>
      <c r="HZ33" s="150">
        <f t="shared" si="87"/>
        <v>-0.91947606292721362</v>
      </c>
      <c r="IA33" s="263">
        <f t="shared" si="88"/>
        <v>-7.6150571960627828E-2</v>
      </c>
      <c r="IB33" s="263">
        <f t="shared" si="89"/>
        <v>-6.2022898159179912E-2</v>
      </c>
      <c r="IC33" s="263">
        <f t="shared" si="90"/>
        <v>9.6533616994926033E-2</v>
      </c>
      <c r="ID33" s="263">
        <f t="shared" si="91"/>
        <v>3.6907931735833815E-2</v>
      </c>
      <c r="IE33" s="153">
        <f t="shared" si="92"/>
        <v>0</v>
      </c>
      <c r="IF33" s="153">
        <f t="shared" si="93"/>
        <v>7.6150571960627828E-2</v>
      </c>
      <c r="IG33" s="153">
        <f t="shared" si="94"/>
        <v>0.13817347011980774</v>
      </c>
      <c r="IH33" s="153">
        <f t="shared" si="95"/>
        <v>4.1639853124881707E-2</v>
      </c>
      <c r="II33" s="153">
        <f t="shared" si="96"/>
        <v>4.731921389047892E-3</v>
      </c>
      <c r="IJ33" s="153">
        <f t="shared" si="97"/>
        <v>5.8764158349220601E-2</v>
      </c>
      <c r="IK33" s="153">
        <f t="shared" si="98"/>
        <v>2.4928913644685077E-2</v>
      </c>
      <c r="IL33" s="153">
        <f t="shared" si="99"/>
        <v>-3.2722020963057381E-2</v>
      </c>
      <c r="IM33" s="153">
        <f t="shared" si="100"/>
        <v>9.7547089154831984E-2</v>
      </c>
      <c r="IN33" s="153">
        <f t="shared" si="101"/>
        <v>2.6455875795532855E-2</v>
      </c>
      <c r="IO33" s="153">
        <f t="shared" si="102"/>
        <v>-2.6577673339164182E-2</v>
      </c>
      <c r="IP33" s="153">
        <f t="shared" si="103"/>
        <v>-2.0914790074038639E-2</v>
      </c>
      <c r="IQ33" s="153">
        <f t="shared" si="104"/>
        <v>5.6111963049778786E-2</v>
      </c>
      <c r="IR33" s="153" t="str">
        <f t="shared" si="105"/>
        <v>i.a.</v>
      </c>
      <c r="IS33" s="153" t="str">
        <f t="shared" si="106"/>
        <v>i.a.</v>
      </c>
      <c r="IT33" s="153" t="str">
        <f t="shared" si="107"/>
        <v>i.a.</v>
      </c>
      <c r="IU33" s="150" t="e">
        <f t="shared" si="108"/>
        <v>#VALUE!</v>
      </c>
      <c r="IV33" s="150">
        <f t="shared" si="109"/>
        <v>0.1725769999956018</v>
      </c>
      <c r="IW33" s="150">
        <f t="shared" si="110"/>
        <v>0.38122288283500971</v>
      </c>
      <c r="IX33" s="150">
        <f t="shared" si="111"/>
        <v>0.31128370520512039</v>
      </c>
      <c r="IY33" s="150">
        <f t="shared" si="112"/>
        <v>-1.8327530847942804E-2</v>
      </c>
      <c r="IZ33" s="263" t="e">
        <f t="shared" si="113"/>
        <v>#VALUE!</v>
      </c>
      <c r="JA33" s="263">
        <f t="shared" si="114"/>
        <v>5.111662217001478E-2</v>
      </c>
      <c r="JB33" s="263">
        <f t="shared" si="115"/>
        <v>8.1751255085387692E-2</v>
      </c>
      <c r="JC33" s="263">
        <f t="shared" si="116"/>
        <v>5.0906728769350318E-2</v>
      </c>
      <c r="JD33" s="153" t="str">
        <f t="shared" si="117"/>
        <v>i.a.</v>
      </c>
      <c r="JE33" s="153">
        <f t="shared" si="118"/>
        <v>0.34731265160219582</v>
      </c>
      <c r="JF33" s="153">
        <f t="shared" si="119"/>
        <v>0.29619602943218104</v>
      </c>
      <c r="JG33" s="153">
        <f t="shared" si="120"/>
        <v>0.21444477434679335</v>
      </c>
      <c r="JH33" s="153">
        <f t="shared" si="121"/>
        <v>0.16353804557744303</v>
      </c>
      <c r="JI33" s="153">
        <f t="shared" si="122"/>
        <v>0.16659125188536955</v>
      </c>
      <c r="JJ33" s="153">
        <f t="shared" si="123"/>
        <v>0.13105032984952933</v>
      </c>
      <c r="JK33" s="153">
        <f t="shared" si="124"/>
        <v>0.13963224429486126</v>
      </c>
      <c r="JL33" s="153">
        <f t="shared" si="125"/>
        <v>0.21843344695560946</v>
      </c>
      <c r="JM33" s="153">
        <f t="shared" si="126"/>
        <v>0.14338058984437943</v>
      </c>
      <c r="JN33" s="153">
        <f t="shared" si="127"/>
        <v>0.14579197592174811</v>
      </c>
      <c r="JO33" s="153">
        <f t="shared" si="128"/>
        <v>-0.12075718716347277</v>
      </c>
      <c r="JP33" s="153">
        <f t="shared" si="129"/>
        <v>-8.3555340467845463E-2</v>
      </c>
      <c r="JQ33" s="153" t="str">
        <f t="shared" si="130"/>
        <v>i.a.</v>
      </c>
      <c r="JR33" s="153" t="str">
        <f t="shared" si="131"/>
        <v>i.a.</v>
      </c>
      <c r="JS33" s="153" t="str">
        <f t="shared" si="132"/>
        <v>i.a.</v>
      </c>
      <c r="JT33" s="153" t="str">
        <f t="shared" si="133"/>
        <v>i.a.</v>
      </c>
      <c r="JU33" s="150" t="e">
        <f t="shared" si="134"/>
        <v>#VALUE!</v>
      </c>
      <c r="JV33" s="150" t="e">
        <f t="shared" si="135"/>
        <v>#VALUE!</v>
      </c>
      <c r="JW33" s="150" t="e">
        <f t="shared" si="136"/>
        <v>#VALUE!</v>
      </c>
      <c r="JX33" s="150" t="e">
        <f t="shared" si="137"/>
        <v>#VALUE!</v>
      </c>
      <c r="JY33" s="150" t="e">
        <f t="shared" si="138"/>
        <v>#VALUE!</v>
      </c>
      <c r="JZ33" s="263" t="e">
        <f t="shared" si="139"/>
        <v>#VALUE!</v>
      </c>
      <c r="KA33" s="263" t="e">
        <f t="shared" si="140"/>
        <v>#VALUE!</v>
      </c>
      <c r="KB33" s="263" t="e">
        <f t="shared" si="141"/>
        <v>#VALUE!</v>
      </c>
      <c r="KC33" s="263" t="e">
        <f t="shared" si="142"/>
        <v>#VALUE!</v>
      </c>
      <c r="KD33" s="153" t="str">
        <f t="shared" si="143"/>
        <v>i.a.</v>
      </c>
      <c r="KE33" s="153" t="str">
        <f t="shared" si="144"/>
        <v>i.a.</v>
      </c>
      <c r="KF33" s="153" t="str">
        <f t="shared" si="145"/>
        <v>i.a.</v>
      </c>
      <c r="KG33" s="153" t="str">
        <f t="shared" si="146"/>
        <v>i.a.</v>
      </c>
      <c r="KH33" s="153" t="str">
        <f t="shared" si="147"/>
        <v>i.a.</v>
      </c>
      <c r="KI33" s="153" t="str">
        <f t="shared" si="148"/>
        <v>i.a.</v>
      </c>
      <c r="KJ33" s="153" t="str">
        <f t="shared" si="149"/>
        <v>i.a.</v>
      </c>
      <c r="KK33" s="153" t="str">
        <f t="shared" si="150"/>
        <v>i.a.</v>
      </c>
      <c r="KL33" s="153" t="str">
        <f t="shared" si="151"/>
        <v>i.a.</v>
      </c>
      <c r="KM33" s="153" t="str">
        <f t="shared" si="152"/>
        <v>i.a.</v>
      </c>
      <c r="KN33" s="153" t="str">
        <f t="shared" si="153"/>
        <v>i.a.</v>
      </c>
      <c r="KO33" s="153" t="str">
        <f t="shared" si="154"/>
        <v>i.a.</v>
      </c>
      <c r="KP33" s="153" t="str">
        <f t="shared" si="155"/>
        <v>i.a.</v>
      </c>
      <c r="KQ33" s="153" t="str">
        <f t="shared" si="156"/>
        <v>i.a.</v>
      </c>
      <c r="KR33" s="153" t="str">
        <f t="shared" si="157"/>
        <v>i.a.</v>
      </c>
      <c r="KS33" s="153" t="str">
        <f t="shared" si="158"/>
        <v>i.a.</v>
      </c>
      <c r="KT33" s="153" t="str">
        <f t="shared" si="159"/>
        <v>i.a.</v>
      </c>
      <c r="KU33" s="150" t="e">
        <f t="shared" si="160"/>
        <v>#VALUE!</v>
      </c>
      <c r="KV33" s="150" t="e">
        <f t="shared" si="161"/>
        <v>#DIV/0!</v>
      </c>
      <c r="KW33" s="150" t="e">
        <f t="shared" si="162"/>
        <v>#DIV/0!</v>
      </c>
      <c r="KX33" s="150" t="e">
        <f t="shared" si="163"/>
        <v>#DIV/0!</v>
      </c>
      <c r="KY33" s="150" t="e">
        <f t="shared" si="164"/>
        <v>#DIV/0!</v>
      </c>
      <c r="KZ33" s="243" t="e">
        <f t="shared" si="165"/>
        <v>#VALUE!</v>
      </c>
      <c r="LA33" s="243">
        <f t="shared" si="166"/>
        <v>0</v>
      </c>
      <c r="LB33" s="243">
        <f t="shared" si="167"/>
        <v>0</v>
      </c>
      <c r="LC33" s="243">
        <f t="shared" si="168"/>
        <v>0</v>
      </c>
      <c r="LD33" s="254" t="str">
        <f>IFERROR(Tabel1[[#This Row],[2024 - Omsætning]]/Tabel1[[#This Row],[2024 - Ansatte]],"i.a.")</f>
        <v>i.a.</v>
      </c>
      <c r="LE33" s="254">
        <f>IFERROR(Tabel1[[#This Row],[2023 - Omsætning]]/Tabel1[[#This Row],[2023 - Ansatte]],"i.a.")</f>
        <v>0</v>
      </c>
      <c r="LF33" s="254">
        <f>IFERROR(Tabel1[[#This Row],[2022 - Omsætning]]/Tabel1[[#This Row],[2022 - Ansatte]],"i.a.")</f>
        <v>0</v>
      </c>
      <c r="LG33" s="254">
        <f>IFERROR(Tabel1[[#This Row],[2021 - Omsætning]]/Tabel1[[#This Row],[2021 - Ansatte]],"i.a.")</f>
        <v>0</v>
      </c>
      <c r="LH33" s="254">
        <f>IFERROR(AC33/Tabel1[[#This Row],[2020 - Ansatte]],"i.a.")</f>
        <v>0</v>
      </c>
      <c r="LI33" s="254">
        <f>IFERROR(Tabel1[[#This Row],[2019 - Omsætning]]/Tabel1[[#This Row],[2019 - Ansatte]],"i.a.")</f>
        <v>0</v>
      </c>
      <c r="LJ33" s="254">
        <f>IFERROR(Tabel1[[#This Row],[2018 - Omsætning]]/Tabel1[[#This Row],[2018 - Ansatte]],"i.a.")</f>
        <v>0</v>
      </c>
      <c r="LK33" s="254">
        <f>IFERROR(Tabel1[[#This Row],[2017 - Omsætning]]/Tabel1[[#This Row],[2017 - Ansatte]],"i.a.")</f>
        <v>0</v>
      </c>
      <c r="LL33" s="254" t="str">
        <f>IFERROR(Tabel1[[#This Row],[2016 - Omsætning]]/Tabel1[[#This Row],[2016 - Ansatte]],"i.a.")</f>
        <v>i.a.</v>
      </c>
      <c r="LM33" s="254">
        <f>IFERROR(Tabel1[[#This Row],[2015 - Omsætning]]/Tabel1[[#This Row],[2015 - Ansatte]],"i.a.")</f>
        <v>0</v>
      </c>
      <c r="LN33" s="254">
        <f>IFERROR(Tabel1[[#This Row],[2014 - Omsætning]]/Tabel1[[#This Row],[2014 - Ansatte]],"i.a.")</f>
        <v>0</v>
      </c>
      <c r="LO33" s="254">
        <f>IFERROR(Tabel1[[#This Row],[2013 - Omsætning]]/Tabel1[[#This Row],[2013 - Ansatte]],"i.a.")</f>
        <v>0</v>
      </c>
      <c r="LP33" s="254">
        <f>IFERROR(Tabel1[[#This Row],[2012 - Omsætning]]/Tabel1[[#This Row],[2012 - Ansatte]],"i.a.")</f>
        <v>0</v>
      </c>
      <c r="LQ33" s="254" t="str">
        <f>IFERROR(Tabel1[[#This Row],[2011 - Omsætning]]/Tabel1[[#This Row],[2011 - Ansatte]],"i.a.")</f>
        <v>i.a.</v>
      </c>
      <c r="LR33" s="254" t="str">
        <f>IFERROR(Tabel1[[#This Row],[2010 - Omsætning]]/Tabel1[[#This Row],[2010 - Ansatte]],"i.a.")</f>
        <v>i.a.</v>
      </c>
      <c r="LS33" s="254" t="str">
        <f>IFERROR(Tabel1[[#This Row],[2009 - Omsætning]]/Tabel1[[#This Row],[2009 - Ansatte]],"i.a.")</f>
        <v>i.a.</v>
      </c>
      <c r="LT33" s="254" t="str">
        <f>IFERROR(Tabel1[[#This Row],[2008 - Omsætning]]/Tabel1[[#This Row],[2008 - Ansatte]],"i.a.")</f>
        <v>i.a.</v>
      </c>
      <c r="LU33" s="158" t="e">
        <f t="shared" si="169"/>
        <v>#VALUE!</v>
      </c>
      <c r="LV33" s="158">
        <f t="shared" si="170"/>
        <v>-0.21326890427060199</v>
      </c>
      <c r="LW33" s="158">
        <f t="shared" si="171"/>
        <v>2.9416826003824084</v>
      </c>
      <c r="LX33" s="158">
        <f t="shared" si="172"/>
        <v>4.8404539385847807</v>
      </c>
      <c r="LY33" s="158">
        <f t="shared" si="173"/>
        <v>-1.206231930613556</v>
      </c>
      <c r="LZ33" s="243" t="e">
        <f t="shared" si="174"/>
        <v>#VALUE!</v>
      </c>
      <c r="MA33" s="243">
        <f t="shared" si="175"/>
        <v>-3.1403846153846143E-2</v>
      </c>
      <c r="MB33" s="243">
        <f t="shared" si="176"/>
        <v>0.10989285714285713</v>
      </c>
      <c r="MC33" s="243">
        <f t="shared" si="177"/>
        <v>4.708441558441559E-2</v>
      </c>
      <c r="MD33" s="244" t="str">
        <f t="shared" si="178"/>
        <v>i.a.</v>
      </c>
      <c r="ME33" s="244">
        <f t="shared" si="179"/>
        <v>0.11584615384615385</v>
      </c>
      <c r="MF33" s="244">
        <f t="shared" si="180"/>
        <v>0.14724999999999999</v>
      </c>
      <c r="MG33" s="244">
        <f t="shared" si="181"/>
        <v>3.735714285714286E-2</v>
      </c>
      <c r="MH33" s="244">
        <f t="shared" si="182"/>
        <v>-9.7272727272727268E-3</v>
      </c>
      <c r="MI33" s="244">
        <f t="shared" si="183"/>
        <v>4.7166666666666662E-2</v>
      </c>
      <c r="MJ33" s="244">
        <f t="shared" si="184"/>
        <v>7.0000000000000001E-3</v>
      </c>
      <c r="MK33" s="244">
        <f t="shared" si="185"/>
        <v>-4.4916666666666667E-2</v>
      </c>
      <c r="ML33" s="244" t="str">
        <f t="shared" si="186"/>
        <v>i.a.</v>
      </c>
      <c r="MM33" s="244">
        <f t="shared" si="187"/>
        <v>4.4908333333333337E-3</v>
      </c>
      <c r="MN33" s="244">
        <f t="shared" si="188"/>
        <v>-4.261408333333333E-2</v>
      </c>
      <c r="MO33" s="244">
        <f t="shared" si="189"/>
        <v>-3.7338461538461536E-2</v>
      </c>
      <c r="MP33" s="244">
        <f t="shared" si="190"/>
        <v>1.9050333333333332E-2</v>
      </c>
      <c r="MQ33" s="244" t="str">
        <f t="shared" si="191"/>
        <v>i.a.</v>
      </c>
      <c r="MR33" s="244" t="str">
        <f t="shared" si="192"/>
        <v>i.a.</v>
      </c>
      <c r="MS33" s="244" t="str">
        <f t="shared" si="193"/>
        <v>i.a.</v>
      </c>
      <c r="MT33" s="244" t="str">
        <f t="shared" si="194"/>
        <v>i.a.</v>
      </c>
    </row>
    <row r="34" spans="1:358" ht="18" customHeight="1" x14ac:dyDescent="0.25">
      <c r="A34" s="116" t="s">
        <v>585</v>
      </c>
      <c r="B34" s="273">
        <v>27918883</v>
      </c>
      <c r="C34" s="5" t="s">
        <v>83</v>
      </c>
      <c r="D34" s="5"/>
      <c r="E34" s="133">
        <v>282900</v>
      </c>
      <c r="F34" s="203">
        <v>45457</v>
      </c>
      <c r="G34" s="148"/>
      <c r="H34" s="148" t="s">
        <v>74</v>
      </c>
      <c r="I34" s="148" t="s">
        <v>74</v>
      </c>
      <c r="J34" s="148" t="s">
        <v>74</v>
      </c>
      <c r="K34" s="148" t="s">
        <v>74</v>
      </c>
      <c r="L34" s="148" t="s">
        <v>74</v>
      </c>
      <c r="M34" s="357" t="s">
        <v>74</v>
      </c>
      <c r="N34" s="357" t="s">
        <v>74</v>
      </c>
      <c r="O34" s="357" t="s">
        <v>74</v>
      </c>
      <c r="P34" s="150" t="e">
        <f>Y34/Tabel1[[#This Row],[2023 - Omsætning]]-1</f>
        <v>#DIV/0!</v>
      </c>
      <c r="Q34" s="150" t="e">
        <f>Z34/Tabel1[[#This Row],[2022 - Omsætning]]-1</f>
        <v>#DIV/0!</v>
      </c>
      <c r="R34" s="150" t="e">
        <f>AA34/Tabel1[[#This Row],[2021 - Omsætning]]-1</f>
        <v>#DIV/0!</v>
      </c>
      <c r="S34" s="150" t="e">
        <f>AB34/Tabel1[[#This Row],[2020 - Omsætning]]-1</f>
        <v>#DIV/0!</v>
      </c>
      <c r="T34" s="150" t="e">
        <f>AC34/Tabel1[[#This Row],[2019 - Omsætning]]-1</f>
        <v>#DIV/0!</v>
      </c>
      <c r="U34" s="242">
        <f t="shared" ref="U34:U51" si="195">Y34-Z34</f>
        <v>0</v>
      </c>
      <c r="V34" s="242">
        <f t="shared" ref="V34:V51" si="196">Z34-AA34</f>
        <v>0</v>
      </c>
      <c r="W34" s="242">
        <f t="shared" ref="W34:W51" si="197">AA34-AB34</f>
        <v>0</v>
      </c>
      <c r="X34" s="242">
        <f t="shared" ref="X34:X51" si="198">AB34-AC34</f>
        <v>0</v>
      </c>
      <c r="Y34" s="151"/>
      <c r="Z34" s="151"/>
      <c r="AA34" s="151"/>
      <c r="AB34" s="15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150">
        <f t="shared" si="4"/>
        <v>-1</v>
      </c>
      <c r="AQ34" s="150">
        <f t="shared" si="5"/>
        <v>0.10008724165939648</v>
      </c>
      <c r="AR34" s="150">
        <f t="shared" si="6"/>
        <v>0.14798314684348668</v>
      </c>
      <c r="AS34" s="150">
        <f t="shared" si="7"/>
        <v>0.44743814046488384</v>
      </c>
      <c r="AT34" s="150">
        <f t="shared" si="8"/>
        <v>-1.912233390536899E-2</v>
      </c>
      <c r="AU34" s="242">
        <f t="shared" ref="AU34:AU65" si="199">AY34-AZ34</f>
        <v>-36.567999999999998</v>
      </c>
      <c r="AV34" s="242">
        <f t="shared" ref="AV34:AV65" si="200">AZ34-BA34</f>
        <v>3.3269999999999982</v>
      </c>
      <c r="AW34" s="242">
        <f t="shared" ref="AW34:AW65" si="201">BA34-BB34</f>
        <v>4.2850000000000001</v>
      </c>
      <c r="AX34" s="242">
        <f t="shared" ref="AX34:AX65" si="202">BB34-BC34</f>
        <v>8.9510000000000005</v>
      </c>
      <c r="AY34" s="119"/>
      <c r="AZ34" s="119">
        <v>36.567999999999998</v>
      </c>
      <c r="BA34" s="119">
        <v>33.241</v>
      </c>
      <c r="BB34" s="119">
        <v>28.956</v>
      </c>
      <c r="BC34" s="119">
        <v>20.004999999999999</v>
      </c>
      <c r="BD34" s="362">
        <v>20.395</v>
      </c>
      <c r="BE34" s="362">
        <v>16.039000000000001</v>
      </c>
      <c r="BF34" s="362">
        <v>10.516</v>
      </c>
      <c r="BG34" s="362">
        <v>9.8670000000000009</v>
      </c>
      <c r="BH34" s="362">
        <v>9.2609999999999992</v>
      </c>
      <c r="BI34" s="362"/>
      <c r="BJ34" s="362"/>
      <c r="BK34" s="362"/>
      <c r="BL34" s="362"/>
      <c r="BM34" s="362"/>
      <c r="BN34" s="362"/>
      <c r="BO34" s="362"/>
      <c r="BP34" s="152">
        <f t="shared" si="13"/>
        <v>-1</v>
      </c>
      <c r="BQ34" s="152">
        <f t="shared" si="14"/>
        <v>-1.6192693047262438E-2</v>
      </c>
      <c r="BR34" s="152">
        <f t="shared" si="15"/>
        <v>4.0646275784982141E-3</v>
      </c>
      <c r="BS34" s="152">
        <f t="shared" si="16"/>
        <v>1.6020624008461131</v>
      </c>
      <c r="BT34" s="152">
        <f t="shared" si="17"/>
        <v>-0.16659321286910536</v>
      </c>
      <c r="BU34" s="242">
        <f t="shared" ref="BU34:BU65" si="203">BY34-BZ34</f>
        <v>-9.7210000000000001</v>
      </c>
      <c r="BV34" s="242">
        <f t="shared" ref="BV34:BV65" si="204">BZ34-CA34</f>
        <v>-0.16000000000000014</v>
      </c>
      <c r="BW34" s="242">
        <f t="shared" ref="BW34:BW65" si="205">CA34-CB34</f>
        <v>4.0000000000000924E-2</v>
      </c>
      <c r="BX34" s="242">
        <f t="shared" ref="BX34:BX65" si="206">CB34-CC34</f>
        <v>6.0589999999999993</v>
      </c>
      <c r="BY34" s="119"/>
      <c r="BZ34" s="119">
        <v>9.7210000000000001</v>
      </c>
      <c r="CA34" s="119">
        <v>9.8810000000000002</v>
      </c>
      <c r="CB34" s="119">
        <v>9.8409999999999993</v>
      </c>
      <c r="CC34" s="119">
        <v>3.782</v>
      </c>
      <c r="CD34" s="362">
        <v>4.5380000000000003</v>
      </c>
      <c r="CE34" s="362">
        <v>3.5569999999999999</v>
      </c>
      <c r="CF34" s="362">
        <v>0.97</v>
      </c>
      <c r="CG34" s="362">
        <v>0.49399999999999999</v>
      </c>
      <c r="CH34" s="362">
        <v>0.48299999999999998</v>
      </c>
      <c r="CI34" s="362"/>
      <c r="CJ34" s="362"/>
      <c r="CK34" s="362"/>
      <c r="CL34" s="362"/>
      <c r="CM34" s="362"/>
      <c r="CN34" s="362"/>
      <c r="CO34" s="362"/>
      <c r="CP34" s="152">
        <f t="shared" si="22"/>
        <v>-1</v>
      </c>
      <c r="CQ34" s="152">
        <f t="shared" si="23"/>
        <v>-2.3188104398461133E-2</v>
      </c>
      <c r="CR34" s="152">
        <f t="shared" si="24"/>
        <v>8.9173310952581682E-3</v>
      </c>
      <c r="CS34" s="152">
        <f t="shared" si="25"/>
        <v>1.7382935937948867</v>
      </c>
      <c r="CT34" s="152">
        <f t="shared" si="26"/>
        <v>-0.11672164425272773</v>
      </c>
      <c r="CU34" s="242">
        <f t="shared" ref="CU34:CU65" si="207">CY34-CZ34</f>
        <v>-9.3940000000000001</v>
      </c>
      <c r="CV34" s="242">
        <f t="shared" ref="CV34:CV65" si="208">CZ34-DA34</f>
        <v>-0.22300000000000075</v>
      </c>
      <c r="CW34" s="242">
        <f t="shared" ref="CW34:CW65" si="209">DA34-DB34</f>
        <v>8.5000000000000853E-2</v>
      </c>
      <c r="CX34" s="242">
        <f t="shared" ref="CX34:CX65" si="210">DB34-DC34</f>
        <v>6.0510000000000002</v>
      </c>
      <c r="CY34" s="119"/>
      <c r="CZ34" s="119">
        <v>9.3940000000000001</v>
      </c>
      <c r="DA34" s="119">
        <v>9.6170000000000009</v>
      </c>
      <c r="DB34" s="119">
        <v>9.532</v>
      </c>
      <c r="DC34" s="119">
        <v>3.4809999999999999</v>
      </c>
      <c r="DD34" s="362">
        <v>3.9409999999999998</v>
      </c>
      <c r="DE34" s="362">
        <v>3.1779999999999999</v>
      </c>
      <c r="DF34" s="362">
        <v>0.63500000000000001</v>
      </c>
      <c r="DG34" s="362">
        <v>4.3999999999999997E-2</v>
      </c>
      <c r="DH34" s="362">
        <v>1.7999999999999999E-2</v>
      </c>
      <c r="DI34" s="362"/>
      <c r="DJ34" s="362"/>
      <c r="DK34" s="362"/>
      <c r="DL34" s="362"/>
      <c r="DM34" s="362"/>
      <c r="DN34" s="362"/>
      <c r="DO34" s="362"/>
      <c r="DP34" s="152">
        <f t="shared" si="31"/>
        <v>-1</v>
      </c>
      <c r="DQ34" s="152">
        <f t="shared" si="32"/>
        <v>9.1271561064401402E-2</v>
      </c>
      <c r="DR34" s="152">
        <f t="shared" si="33"/>
        <v>0.11135728735189293</v>
      </c>
      <c r="DS34" s="152">
        <f t="shared" si="34"/>
        <v>0.55056011949215833</v>
      </c>
      <c r="DT34" s="152">
        <f t="shared" si="35"/>
        <v>0.25257249766136586</v>
      </c>
      <c r="DU34" s="242">
        <f t="shared" ref="DU34:DU65" si="211">DY34-DZ34</f>
        <v>-25.18</v>
      </c>
      <c r="DV34" s="242">
        <f t="shared" ref="DV34:DV65" si="212">DZ34-EA34</f>
        <v>2.1059999999999981</v>
      </c>
      <c r="DW34" s="242">
        <f t="shared" ref="DW34:DW65" si="213">EA34-EB34</f>
        <v>2.3120000000000012</v>
      </c>
      <c r="DX34" s="242">
        <f t="shared" ref="DX34:DX65" si="214">EB34-EC34</f>
        <v>7.3719999999999999</v>
      </c>
      <c r="DY34" s="119"/>
      <c r="DZ34" s="119">
        <v>25.18</v>
      </c>
      <c r="EA34" s="119">
        <v>23.074000000000002</v>
      </c>
      <c r="EB34" s="119">
        <v>20.762</v>
      </c>
      <c r="EC34" s="119">
        <v>13.39</v>
      </c>
      <c r="ED34" s="362">
        <v>10.69</v>
      </c>
      <c r="EE34" s="362">
        <v>7.625</v>
      </c>
      <c r="EF34" s="362">
        <v>5.0949999999999998</v>
      </c>
      <c r="EG34" s="362">
        <v>4.5949999999999998</v>
      </c>
      <c r="EH34" s="362">
        <v>4.5419999999999998</v>
      </c>
      <c r="EI34" s="362"/>
      <c r="EJ34" s="362"/>
      <c r="EK34" s="362"/>
      <c r="EL34" s="362"/>
      <c r="EM34" s="362"/>
      <c r="EN34" s="362"/>
      <c r="EO34" s="362"/>
      <c r="EP34" s="153">
        <f t="shared" si="40"/>
        <v>-1</v>
      </c>
      <c r="EQ34" s="153">
        <f t="shared" si="41"/>
        <v>0.29445671188093259</v>
      </c>
      <c r="ER34" s="153">
        <f t="shared" si="42"/>
        <v>3.2799148372990861E-3</v>
      </c>
      <c r="ES34" s="153">
        <f t="shared" si="43"/>
        <v>0.20145874382107917</v>
      </c>
      <c r="ET34" s="153">
        <f t="shared" si="44"/>
        <v>0.27552910052910046</v>
      </c>
      <c r="EU34" s="242">
        <f t="shared" ref="EU34:EU65" si="215">EY34-EZ34</f>
        <v>-45.139000000000003</v>
      </c>
      <c r="EV34" s="242">
        <f t="shared" ref="EV34:EV65" si="216">EZ34-FA34</f>
        <v>10.268000000000001</v>
      </c>
      <c r="EW34" s="242">
        <f t="shared" ref="EW34:EW65" si="217">FA34-FB34</f>
        <v>0.11400000000000432</v>
      </c>
      <c r="EX34" s="242">
        <f t="shared" ref="EX34:EX65" si="218">FB34-FC34</f>
        <v>5.8279999999999994</v>
      </c>
      <c r="EY34" s="119"/>
      <c r="EZ34" s="119">
        <v>45.139000000000003</v>
      </c>
      <c r="FA34" s="119">
        <v>34.871000000000002</v>
      </c>
      <c r="FB34" s="119">
        <v>34.756999999999998</v>
      </c>
      <c r="FC34" s="119">
        <v>28.928999999999998</v>
      </c>
      <c r="FD34" s="362">
        <v>22.68</v>
      </c>
      <c r="FE34" s="362">
        <v>20.082999999999998</v>
      </c>
      <c r="FF34" s="362">
        <v>17.184999999999999</v>
      </c>
      <c r="FG34" s="362">
        <v>13.472</v>
      </c>
      <c r="FH34" s="362">
        <v>14.26</v>
      </c>
      <c r="FI34" s="362"/>
      <c r="FJ34" s="362"/>
      <c r="FK34" s="362"/>
      <c r="FL34" s="362"/>
      <c r="FM34" s="362"/>
      <c r="FN34" s="362"/>
      <c r="FO34" s="362"/>
      <c r="FP34" s="153">
        <f t="shared" si="49"/>
        <v>-1</v>
      </c>
      <c r="FQ34" s="153">
        <f t="shared" si="50"/>
        <v>0.13043478260869565</v>
      </c>
      <c r="FR34" s="153">
        <f t="shared" si="51"/>
        <v>0.12195121951219512</v>
      </c>
      <c r="FS34" s="153">
        <f t="shared" si="52"/>
        <v>0</v>
      </c>
      <c r="FT34" s="153">
        <f t="shared" si="53"/>
        <v>2.5000000000000001E-2</v>
      </c>
      <c r="FU34" s="242">
        <f t="shared" ref="FU34:FU65" si="219">FY34-FZ34</f>
        <v>-52</v>
      </c>
      <c r="FV34" s="242">
        <f t="shared" ref="FV34:FV65" si="220">FZ34-GA34</f>
        <v>6</v>
      </c>
      <c r="FW34" s="242">
        <f t="shared" ref="FW34:FW65" si="221">GA34-GB34</f>
        <v>5</v>
      </c>
      <c r="FX34" s="242">
        <f t="shared" ref="FX34:FX65" si="222">GB34-GC34</f>
        <v>0</v>
      </c>
      <c r="FY34" s="154"/>
      <c r="FZ34" s="154">
        <v>52</v>
      </c>
      <c r="GA34" s="154">
        <v>46</v>
      </c>
      <c r="GB34" s="154">
        <v>41</v>
      </c>
      <c r="GC34" s="154">
        <v>41</v>
      </c>
      <c r="GD34" s="359">
        <v>40</v>
      </c>
      <c r="GE34" s="359">
        <v>32</v>
      </c>
      <c r="GF34" s="359">
        <v>26</v>
      </c>
      <c r="GG34" s="359">
        <v>24</v>
      </c>
      <c r="GH34" s="359">
        <v>24</v>
      </c>
      <c r="GI34" s="359"/>
      <c r="GJ34" s="359"/>
      <c r="GK34" s="359"/>
      <c r="GL34" s="359"/>
      <c r="GM34" s="359"/>
      <c r="GN34" s="359"/>
      <c r="GO34" s="359"/>
      <c r="GP34" s="133"/>
      <c r="GQ34" s="5" t="s">
        <v>386</v>
      </c>
      <c r="GR34" s="133">
        <v>7700</v>
      </c>
      <c r="GS34" s="133" t="s">
        <v>90</v>
      </c>
      <c r="GT34" s="168" t="s">
        <v>82</v>
      </c>
      <c r="GU34" s="169"/>
      <c r="GV34" s="170"/>
      <c r="GW34" s="158">
        <f t="shared" si="58"/>
        <v>-1</v>
      </c>
      <c r="GX34" s="158">
        <f t="shared" si="59"/>
        <v>-0.11262224363598763</v>
      </c>
      <c r="GY34" s="158">
        <f t="shared" si="60"/>
        <v>-0.21396695201283739</v>
      </c>
      <c r="GZ34" s="158">
        <f t="shared" si="61"/>
        <v>0.93072469368062938</v>
      </c>
      <c r="HA34" s="158">
        <f t="shared" si="62"/>
        <v>-0.32818757950534505</v>
      </c>
      <c r="HB34" s="263">
        <f t="shared" si="63"/>
        <v>-0.38935632279189286</v>
      </c>
      <c r="HC34" s="263">
        <f t="shared" si="64"/>
        <v>-4.9415462954981892E-2</v>
      </c>
      <c r="HD34" s="263">
        <f t="shared" si="65"/>
        <v>-0.11943856796593849</v>
      </c>
      <c r="HE34" s="263">
        <f t="shared" si="66"/>
        <v>0.26909075238390956</v>
      </c>
      <c r="HF34" s="153">
        <f t="shared" si="67"/>
        <v>0</v>
      </c>
      <c r="HG34" s="153">
        <f t="shared" si="68"/>
        <v>0.38935632279189286</v>
      </c>
      <c r="HH34" s="153">
        <f t="shared" si="69"/>
        <v>0.43877178574687475</v>
      </c>
      <c r="HI34" s="153">
        <f t="shared" si="70"/>
        <v>0.55821035371281325</v>
      </c>
      <c r="HJ34" s="153">
        <f t="shared" si="71"/>
        <v>0.28911960132890369</v>
      </c>
      <c r="HK34" s="153">
        <f t="shared" si="72"/>
        <v>0.43035763035763042</v>
      </c>
      <c r="HL34" s="153">
        <f t="shared" si="73"/>
        <v>0.49968553459119502</v>
      </c>
      <c r="HM34" s="153">
        <f t="shared" si="74"/>
        <v>0.13106295149638802</v>
      </c>
      <c r="HN34" s="153">
        <f t="shared" si="75"/>
        <v>9.6311699682609161E-3</v>
      </c>
      <c r="HO34" s="153">
        <f t="shared" si="76"/>
        <v>3.9630118890356669E-3</v>
      </c>
      <c r="HP34" s="153" t="str">
        <f t="shared" si="77"/>
        <v>Negativ EK</v>
      </c>
      <c r="HQ34" s="153" t="str">
        <f t="shared" si="78"/>
        <v>Negativ EK</v>
      </c>
      <c r="HR34" s="153" t="str">
        <f t="shared" si="79"/>
        <v>Negativ EK</v>
      </c>
      <c r="HS34" s="153" t="str">
        <f t="shared" si="80"/>
        <v>Negativ EK</v>
      </c>
      <c r="HT34" s="153" t="str">
        <f t="shared" si="81"/>
        <v>Negativ EK</v>
      </c>
      <c r="HU34" s="153" t="str">
        <f t="shared" si="82"/>
        <v>Negativ EK</v>
      </c>
      <c r="HV34" s="150">
        <f t="shared" si="83"/>
        <v>-1</v>
      </c>
      <c r="HW34" s="150">
        <f t="shared" si="84"/>
        <v>-0.14385032910254722</v>
      </c>
      <c r="HX34" s="150">
        <f t="shared" si="85"/>
        <v>-8.1621475958461559E-2</v>
      </c>
      <c r="HY34" s="150">
        <f t="shared" si="86"/>
        <v>1.1086241630070508</v>
      </c>
      <c r="HZ34" s="150">
        <f t="shared" si="87"/>
        <v>-0.30944264686239892</v>
      </c>
      <c r="IA34" s="263">
        <f t="shared" si="88"/>
        <v>-0.242994625671791</v>
      </c>
      <c r="IB34" s="263">
        <f t="shared" si="89"/>
        <v>-4.0827974431615704E-2</v>
      </c>
      <c r="IC34" s="263">
        <f t="shared" si="90"/>
        <v>-2.5224914263958176E-2</v>
      </c>
      <c r="ID34" s="263">
        <f t="shared" si="91"/>
        <v>0.16248393049633461</v>
      </c>
      <c r="IE34" s="153">
        <f t="shared" si="92"/>
        <v>0</v>
      </c>
      <c r="IF34" s="153">
        <f t="shared" si="93"/>
        <v>0.242994625671791</v>
      </c>
      <c r="IG34" s="153">
        <f t="shared" si="94"/>
        <v>0.28382260010340671</v>
      </c>
      <c r="IH34" s="153">
        <f t="shared" si="95"/>
        <v>0.30904751436736488</v>
      </c>
      <c r="II34" s="153">
        <f t="shared" si="96"/>
        <v>0.14656358387103027</v>
      </c>
      <c r="IJ34" s="153">
        <f t="shared" si="97"/>
        <v>0.21223955288450297</v>
      </c>
      <c r="IK34" s="153">
        <f t="shared" si="98"/>
        <v>0.19088762477192228</v>
      </c>
      <c r="IL34" s="153">
        <f t="shared" si="99"/>
        <v>6.3280816779202151E-2</v>
      </c>
      <c r="IM34" s="153">
        <f t="shared" si="100"/>
        <v>3.562671282273186E-2</v>
      </c>
      <c r="IN34" s="153">
        <f t="shared" si="101"/>
        <v>3.387096774193548E-2</v>
      </c>
      <c r="IO34" s="153" t="str">
        <f t="shared" si="102"/>
        <v>i.a.</v>
      </c>
      <c r="IP34" s="153" t="str">
        <f t="shared" si="103"/>
        <v>i.a.</v>
      </c>
      <c r="IQ34" s="153" t="str">
        <f t="shared" si="104"/>
        <v>i.a.</v>
      </c>
      <c r="IR34" s="153" t="str">
        <f t="shared" si="105"/>
        <v>i.a.</v>
      </c>
      <c r="IS34" s="153" t="str">
        <f t="shared" si="106"/>
        <v>i.a.</v>
      </c>
      <c r="IT34" s="153" t="str">
        <f t="shared" si="107"/>
        <v>i.a.</v>
      </c>
      <c r="IU34" s="150" t="e">
        <f t="shared" si="108"/>
        <v>#VALUE!</v>
      </c>
      <c r="IV34" s="150">
        <f t="shared" si="109"/>
        <v>-0.15696558173914493</v>
      </c>
      <c r="IW34" s="150">
        <f t="shared" si="110"/>
        <v>0.10772404681511116</v>
      </c>
      <c r="IX34" s="150">
        <f t="shared" si="111"/>
        <v>0.29056459696719067</v>
      </c>
      <c r="IY34" s="150">
        <f t="shared" si="112"/>
        <v>-1.7997710015562926E-2</v>
      </c>
      <c r="IZ34" s="263" t="e">
        <f t="shared" si="113"/>
        <v>#VALUE!</v>
      </c>
      <c r="JA34" s="263">
        <f t="shared" si="114"/>
        <v>-0.10386349210085832</v>
      </c>
      <c r="JB34" s="263">
        <f t="shared" si="115"/>
        <v>6.434866818123941E-2</v>
      </c>
      <c r="JC34" s="263">
        <f t="shared" si="116"/>
        <v>0.13448995656229679</v>
      </c>
      <c r="JD34" s="153" t="str">
        <f t="shared" si="117"/>
        <v>i.a.</v>
      </c>
      <c r="JE34" s="153">
        <f t="shared" si="118"/>
        <v>0.55783247302775862</v>
      </c>
      <c r="JF34" s="153">
        <f t="shared" si="119"/>
        <v>0.66169596512861695</v>
      </c>
      <c r="JG34" s="153">
        <f t="shared" si="120"/>
        <v>0.59734729694737754</v>
      </c>
      <c r="JH34" s="153">
        <f t="shared" si="121"/>
        <v>0.46285734038508075</v>
      </c>
      <c r="JI34" s="153">
        <f t="shared" si="122"/>
        <v>0.47134038800705463</v>
      </c>
      <c r="JJ34" s="153">
        <f t="shared" si="123"/>
        <v>0.37967435144151773</v>
      </c>
      <c r="JK34" s="153">
        <f t="shared" si="124"/>
        <v>0.29647948792551643</v>
      </c>
      <c r="JL34" s="153">
        <f t="shared" si="125"/>
        <v>0.34107779097387175</v>
      </c>
      <c r="JM34" s="153">
        <f t="shared" si="126"/>
        <v>0.31851332398316967</v>
      </c>
      <c r="JN34" s="153" t="str">
        <f t="shared" si="127"/>
        <v>i.a.</v>
      </c>
      <c r="JO34" s="153" t="str">
        <f t="shared" si="128"/>
        <v>i.a.</v>
      </c>
      <c r="JP34" s="153" t="str">
        <f t="shared" si="129"/>
        <v>i.a.</v>
      </c>
      <c r="JQ34" s="153" t="str">
        <f t="shared" si="130"/>
        <v>i.a.</v>
      </c>
      <c r="JR34" s="153" t="str">
        <f t="shared" si="131"/>
        <v>i.a.</v>
      </c>
      <c r="JS34" s="153" t="str">
        <f t="shared" si="132"/>
        <v>i.a.</v>
      </c>
      <c r="JT34" s="153" t="str">
        <f t="shared" si="133"/>
        <v>i.a.</v>
      </c>
      <c r="JU34" s="150" t="e">
        <f t="shared" si="134"/>
        <v>#VALUE!</v>
      </c>
      <c r="JV34" s="150" t="e">
        <f t="shared" si="135"/>
        <v>#VALUE!</v>
      </c>
      <c r="JW34" s="150" t="e">
        <f t="shared" si="136"/>
        <v>#VALUE!</v>
      </c>
      <c r="JX34" s="150" t="e">
        <f t="shared" si="137"/>
        <v>#VALUE!</v>
      </c>
      <c r="JY34" s="150" t="e">
        <f t="shared" si="138"/>
        <v>#VALUE!</v>
      </c>
      <c r="JZ34" s="263" t="e">
        <f t="shared" si="139"/>
        <v>#VALUE!</v>
      </c>
      <c r="KA34" s="263" t="e">
        <f t="shared" si="140"/>
        <v>#VALUE!</v>
      </c>
      <c r="KB34" s="263" t="e">
        <f t="shared" si="141"/>
        <v>#VALUE!</v>
      </c>
      <c r="KC34" s="263" t="e">
        <f t="shared" si="142"/>
        <v>#VALUE!</v>
      </c>
      <c r="KD34" s="153" t="str">
        <f t="shared" ref="KD34:KD65" si="223">IFERROR(BY34/Y34,"i.a.")</f>
        <v>i.a.</v>
      </c>
      <c r="KE34" s="153" t="str">
        <f t="shared" ref="KE34:KE65" si="224">IFERROR(BZ34/Z34,"i.a.")</f>
        <v>i.a.</v>
      </c>
      <c r="KF34" s="153" t="str">
        <f t="shared" ref="KF34:KF65" si="225">IFERROR(CA34/AA34,"i.a.")</f>
        <v>i.a.</v>
      </c>
      <c r="KG34" s="153" t="str">
        <f t="shared" ref="KG34:KG65" si="226">IFERROR(CB34/AB34,"i.a.")</f>
        <v>i.a.</v>
      </c>
      <c r="KH34" s="153" t="str">
        <f t="shared" ref="KH34:KH65" si="227">IFERROR(CC34/AC34,"i.a.")</f>
        <v>i.a.</v>
      </c>
      <c r="KI34" s="153" t="str">
        <f t="shared" ref="KI34:KI65" si="228">IFERROR(CD34/AD34,"i.a.")</f>
        <v>i.a.</v>
      </c>
      <c r="KJ34" s="153" t="str">
        <f t="shared" ref="KJ34:KJ65" si="229">IFERROR(CE34/AE34,"i.a.")</f>
        <v>i.a.</v>
      </c>
      <c r="KK34" s="153" t="str">
        <f t="shared" ref="KK34:KK65" si="230">IFERROR(CF34/AF34,"i.a.")</f>
        <v>i.a.</v>
      </c>
      <c r="KL34" s="153" t="str">
        <f t="shared" ref="KL34:KL65" si="231">IFERROR(CG34/AG34,"i.a.")</f>
        <v>i.a.</v>
      </c>
      <c r="KM34" s="153" t="str">
        <f t="shared" ref="KM34:KM65" si="232">IFERROR(CH34/AH34,"i.a.")</f>
        <v>i.a.</v>
      </c>
      <c r="KN34" s="153" t="str">
        <f t="shared" ref="KN34:KN65" si="233">IFERROR(CI34/AI34,"i.a.")</f>
        <v>i.a.</v>
      </c>
      <c r="KO34" s="153" t="str">
        <f t="shared" ref="KO34:KO65" si="234">IFERROR(CJ34/AJ34,"i.a.")</f>
        <v>i.a.</v>
      </c>
      <c r="KP34" s="153" t="str">
        <f t="shared" ref="KP34:KP65" si="235">IFERROR(CK34/AK34,"i.a.")</f>
        <v>i.a.</v>
      </c>
      <c r="KQ34" s="153" t="str">
        <f t="shared" ref="KQ34:KQ65" si="236">IFERROR(CL34/AL34,"i.a.")</f>
        <v>i.a.</v>
      </c>
      <c r="KR34" s="153" t="str">
        <f t="shared" ref="KR34:KR65" si="237">IFERROR(CM34/AM34,"i.a.")</f>
        <v>i.a.</v>
      </c>
      <c r="KS34" s="153" t="str">
        <f t="shared" ref="KS34:KS65" si="238">IFERROR(CN34/AN34,"i.a.")</f>
        <v>i.a.</v>
      </c>
      <c r="KT34" s="153" t="str">
        <f t="shared" ref="KT34:KT65" si="239">IFERROR(CO34/AO34,"i.a.")</f>
        <v>i.a.</v>
      </c>
      <c r="KU34" s="150" t="e">
        <f t="shared" si="160"/>
        <v>#VALUE!</v>
      </c>
      <c r="KV34" s="150" t="e">
        <f t="shared" si="161"/>
        <v>#DIV/0!</v>
      </c>
      <c r="KW34" s="150" t="e">
        <f t="shared" si="162"/>
        <v>#DIV/0!</v>
      </c>
      <c r="KX34" s="150" t="e">
        <f t="shared" si="163"/>
        <v>#DIV/0!</v>
      </c>
      <c r="KY34" s="150" t="e">
        <f t="shared" si="164"/>
        <v>#DIV/0!</v>
      </c>
      <c r="KZ34" s="243" t="e">
        <f t="shared" si="165"/>
        <v>#VALUE!</v>
      </c>
      <c r="LA34" s="243">
        <f t="shared" si="166"/>
        <v>0</v>
      </c>
      <c r="LB34" s="243">
        <f t="shared" si="167"/>
        <v>0</v>
      </c>
      <c r="LC34" s="243">
        <f t="shared" si="168"/>
        <v>0</v>
      </c>
      <c r="LD34" s="254" t="str">
        <f>IFERROR(Tabel1[[#This Row],[2024 - Omsætning]]/Tabel1[[#This Row],[2024 - Ansatte]],"i.a.")</f>
        <v>i.a.</v>
      </c>
      <c r="LE34" s="254">
        <f>IFERROR(Tabel1[[#This Row],[2023 - Omsætning]]/Tabel1[[#This Row],[2023 - Ansatte]],"i.a.")</f>
        <v>0</v>
      </c>
      <c r="LF34" s="254">
        <f>IFERROR(Tabel1[[#This Row],[2022 - Omsætning]]/Tabel1[[#This Row],[2022 - Ansatte]],"i.a.")</f>
        <v>0</v>
      </c>
      <c r="LG34" s="254">
        <f>IFERROR(Tabel1[[#This Row],[2021 - Omsætning]]/Tabel1[[#This Row],[2021 - Ansatte]],"i.a.")</f>
        <v>0</v>
      </c>
      <c r="LH34" s="254">
        <f>IFERROR(AC34/Tabel1[[#This Row],[2020 - Ansatte]],"i.a.")</f>
        <v>0</v>
      </c>
      <c r="LI34" s="254">
        <f>IFERROR(Tabel1[[#This Row],[2019 - Omsætning]]/Tabel1[[#This Row],[2019 - Ansatte]],"i.a.")</f>
        <v>0</v>
      </c>
      <c r="LJ34" s="254">
        <f>IFERROR(Tabel1[[#This Row],[2018 - Omsætning]]/Tabel1[[#This Row],[2018 - Ansatte]],"i.a.")</f>
        <v>0</v>
      </c>
      <c r="LK34" s="254">
        <f>IFERROR(Tabel1[[#This Row],[2017 - Omsætning]]/Tabel1[[#This Row],[2017 - Ansatte]],"i.a.")</f>
        <v>0</v>
      </c>
      <c r="LL34" s="254">
        <f>IFERROR(Tabel1[[#This Row],[2016 - Omsætning]]/Tabel1[[#This Row],[2016 - Ansatte]],"i.a.")</f>
        <v>0</v>
      </c>
      <c r="LM34" s="254">
        <f>IFERROR(Tabel1[[#This Row],[2015 - Omsætning]]/Tabel1[[#This Row],[2015 - Ansatte]],"i.a.")</f>
        <v>0</v>
      </c>
      <c r="LN34" s="254" t="str">
        <f>IFERROR(Tabel1[[#This Row],[2014 - Omsætning]]/Tabel1[[#This Row],[2014 - Ansatte]],"i.a.")</f>
        <v>i.a.</v>
      </c>
      <c r="LO34" s="254" t="str">
        <f>IFERROR(Tabel1[[#This Row],[2013 - Omsætning]]/Tabel1[[#This Row],[2013 - Ansatte]],"i.a.")</f>
        <v>i.a.</v>
      </c>
      <c r="LP34" s="254" t="str">
        <f>IFERROR(Tabel1[[#This Row],[2012 - Omsætning]]/Tabel1[[#This Row],[2012 - Ansatte]],"i.a.")</f>
        <v>i.a.</v>
      </c>
      <c r="LQ34" s="254" t="str">
        <f>IFERROR(Tabel1[[#This Row],[2011 - Omsætning]]/Tabel1[[#This Row],[2011 - Ansatte]],"i.a.")</f>
        <v>i.a.</v>
      </c>
      <c r="LR34" s="254" t="str">
        <f>IFERROR(Tabel1[[#This Row],[2010 - Omsætning]]/Tabel1[[#This Row],[2010 - Ansatte]],"i.a.")</f>
        <v>i.a.</v>
      </c>
      <c r="LS34" s="254" t="str">
        <f>IFERROR(Tabel1[[#This Row],[2009 - Omsætning]]/Tabel1[[#This Row],[2009 - Ansatte]],"i.a.")</f>
        <v>i.a.</v>
      </c>
      <c r="LT34" s="254" t="str">
        <f>IFERROR(Tabel1[[#This Row],[2008 - Omsætning]]/Tabel1[[#This Row],[2008 - Ansatte]],"i.a.")</f>
        <v>i.a.</v>
      </c>
      <c r="LU34" s="158" t="e">
        <f t="shared" si="169"/>
        <v>#VALUE!</v>
      </c>
      <c r="LV34" s="158">
        <f t="shared" si="170"/>
        <v>-0.13589716927556178</v>
      </c>
      <c r="LW34" s="158">
        <f t="shared" si="171"/>
        <v>-0.10074759619770468</v>
      </c>
      <c r="LX34" s="158">
        <f t="shared" si="172"/>
        <v>1.7382935937948869</v>
      </c>
      <c r="LY34" s="158">
        <f t="shared" si="173"/>
        <v>-0.13826501878314909</v>
      </c>
      <c r="LZ34" s="243" t="e">
        <f t="shared" si="174"/>
        <v>#VALUE!</v>
      </c>
      <c r="MA34" s="243">
        <f t="shared" si="175"/>
        <v>-2.8411371237458211E-2</v>
      </c>
      <c r="MB34" s="243">
        <f t="shared" si="176"/>
        <v>-2.3422587486744417E-2</v>
      </c>
      <c r="MC34" s="243">
        <f t="shared" si="177"/>
        <v>0.14758536585365856</v>
      </c>
      <c r="MD34" s="244" t="str">
        <f t="shared" si="178"/>
        <v>i.a.</v>
      </c>
      <c r="ME34" s="244">
        <f t="shared" si="179"/>
        <v>0.18065384615384616</v>
      </c>
      <c r="MF34" s="244">
        <f t="shared" si="180"/>
        <v>0.20906521739130438</v>
      </c>
      <c r="MG34" s="244">
        <f t="shared" si="181"/>
        <v>0.23248780487804879</v>
      </c>
      <c r="MH34" s="244">
        <f t="shared" si="182"/>
        <v>8.4902439024390236E-2</v>
      </c>
      <c r="MI34" s="244">
        <f t="shared" si="183"/>
        <v>9.8525000000000001E-2</v>
      </c>
      <c r="MJ34" s="244">
        <f t="shared" si="184"/>
        <v>9.9312499999999998E-2</v>
      </c>
      <c r="MK34" s="244">
        <f t="shared" si="185"/>
        <v>2.4423076923076922E-2</v>
      </c>
      <c r="ML34" s="244">
        <f t="shared" si="186"/>
        <v>1.8333333333333333E-3</v>
      </c>
      <c r="MM34" s="244">
        <f t="shared" si="187"/>
        <v>7.4999999999999991E-4</v>
      </c>
      <c r="MN34" s="244" t="str">
        <f t="shared" si="188"/>
        <v>i.a.</v>
      </c>
      <c r="MO34" s="244" t="str">
        <f t="shared" si="189"/>
        <v>i.a.</v>
      </c>
      <c r="MP34" s="244" t="str">
        <f t="shared" si="190"/>
        <v>i.a.</v>
      </c>
      <c r="MQ34" s="244" t="str">
        <f t="shared" si="191"/>
        <v>i.a.</v>
      </c>
      <c r="MR34" s="244" t="str">
        <f t="shared" si="192"/>
        <v>i.a.</v>
      </c>
      <c r="MS34" s="244" t="str">
        <f t="shared" si="193"/>
        <v>i.a.</v>
      </c>
      <c r="MT34" s="244" t="str">
        <f t="shared" si="194"/>
        <v>i.a.</v>
      </c>
    </row>
    <row r="35" spans="1:358" ht="18" customHeight="1" x14ac:dyDescent="0.25">
      <c r="A35" s="20" t="s">
        <v>407</v>
      </c>
      <c r="B35" s="273">
        <v>63989010</v>
      </c>
      <c r="C35" s="117" t="s">
        <v>370</v>
      </c>
      <c r="D35" s="5"/>
      <c r="E35" s="5">
        <v>257200</v>
      </c>
      <c r="F35" s="203">
        <v>45462</v>
      </c>
      <c r="G35" s="148"/>
      <c r="H35" s="148" t="s">
        <v>74</v>
      </c>
      <c r="I35" s="148" t="s">
        <v>74</v>
      </c>
      <c r="J35" s="148" t="s">
        <v>74</v>
      </c>
      <c r="K35" s="148" t="s">
        <v>74</v>
      </c>
      <c r="L35" s="148" t="s">
        <v>74</v>
      </c>
      <c r="M35" s="148" t="s">
        <v>74</v>
      </c>
      <c r="N35" s="357" t="s">
        <v>74</v>
      </c>
      <c r="O35" s="357" t="s">
        <v>74</v>
      </c>
      <c r="P35" s="150" t="e">
        <f>Y35/Tabel1[[#This Row],[2023 - Omsætning]]-1</f>
        <v>#DIV/0!</v>
      </c>
      <c r="Q35" s="150" t="e">
        <f>Z35/Tabel1[[#This Row],[2022 - Omsætning]]-1</f>
        <v>#DIV/0!</v>
      </c>
      <c r="R35" s="150" t="e">
        <f>AA35/Tabel1[[#This Row],[2021 - Omsætning]]-1</f>
        <v>#DIV/0!</v>
      </c>
      <c r="S35" s="150" t="e">
        <f>AB35/Tabel1[[#This Row],[2020 - Omsætning]]-1</f>
        <v>#DIV/0!</v>
      </c>
      <c r="T35" s="150" t="e">
        <f>AC35/Tabel1[[#This Row],[2019 - Omsætning]]-1</f>
        <v>#DIV/0!</v>
      </c>
      <c r="U35" s="242">
        <f t="shared" si="195"/>
        <v>0</v>
      </c>
      <c r="V35" s="242">
        <f t="shared" si="196"/>
        <v>0</v>
      </c>
      <c r="W35" s="242">
        <f t="shared" si="197"/>
        <v>0</v>
      </c>
      <c r="X35" s="242">
        <f t="shared" si="198"/>
        <v>0</v>
      </c>
      <c r="Y35" s="151"/>
      <c r="Z35" s="151"/>
      <c r="AA35" s="151"/>
      <c r="AB35" s="151"/>
      <c r="AC35" s="361"/>
      <c r="AD35" s="151"/>
      <c r="AE35" s="151"/>
      <c r="AF35" s="151">
        <v>368.63900000000001</v>
      </c>
      <c r="AG35" s="361">
        <v>359.87400000000002</v>
      </c>
      <c r="AH35" s="361">
        <v>377.92099999999999</v>
      </c>
      <c r="AI35" s="361">
        <v>363.66300000000001</v>
      </c>
      <c r="AJ35" s="361">
        <v>362.64</v>
      </c>
      <c r="AK35" s="361"/>
      <c r="AL35" s="361"/>
      <c r="AM35" s="361"/>
      <c r="AN35" s="361"/>
      <c r="AO35" s="361"/>
      <c r="AP35" s="150">
        <f t="shared" si="4"/>
        <v>-1</v>
      </c>
      <c r="AQ35" s="150">
        <f t="shared" si="5"/>
        <v>6.778783400394825E-2</v>
      </c>
      <c r="AR35" s="150">
        <f t="shared" si="6"/>
        <v>0.14483840292443154</v>
      </c>
      <c r="AS35" s="150">
        <f t="shared" si="7"/>
        <v>-0.18601284719080796</v>
      </c>
      <c r="AT35" s="150">
        <f t="shared" si="8"/>
        <v>-0.32540129254514755</v>
      </c>
      <c r="AU35" s="242">
        <f t="shared" si="199"/>
        <v>-98.984999999999999</v>
      </c>
      <c r="AV35" s="242">
        <f t="shared" si="200"/>
        <v>6.284000000000006</v>
      </c>
      <c r="AW35" s="242">
        <f t="shared" si="201"/>
        <v>11.727999999999994</v>
      </c>
      <c r="AX35" s="242">
        <f t="shared" si="202"/>
        <v>-18.504000000000005</v>
      </c>
      <c r="AY35" s="119"/>
      <c r="AZ35" s="119">
        <v>98.984999999999999</v>
      </c>
      <c r="BA35" s="119">
        <v>92.700999999999993</v>
      </c>
      <c r="BB35" s="119">
        <v>80.972999999999999</v>
      </c>
      <c r="BC35" s="119">
        <v>99.477000000000004</v>
      </c>
      <c r="BD35" s="119">
        <v>147.46100000000001</v>
      </c>
      <c r="BE35" s="119">
        <v>149.41999999999999</v>
      </c>
      <c r="BF35" s="119">
        <v>152.602</v>
      </c>
      <c r="BG35" s="362">
        <v>143.23400000000001</v>
      </c>
      <c r="BH35" s="362">
        <v>158.803</v>
      </c>
      <c r="BI35" s="362">
        <v>147.09700000000001</v>
      </c>
      <c r="BJ35" s="362">
        <v>153.023</v>
      </c>
      <c r="BK35" s="362"/>
      <c r="BL35" s="362"/>
      <c r="BM35" s="362"/>
      <c r="BN35" s="362"/>
      <c r="BO35" s="362"/>
      <c r="BP35" s="152" t="e">
        <f t="shared" si="13"/>
        <v>#DIV/0!</v>
      </c>
      <c r="BQ35" s="152" t="e">
        <f t="shared" si="14"/>
        <v>#DIV/0!</v>
      </c>
      <c r="BR35" s="152" t="e">
        <f t="shared" si="15"/>
        <v>#DIV/0!</v>
      </c>
      <c r="BS35" s="152" t="e">
        <f t="shared" si="16"/>
        <v>#DIV/0!</v>
      </c>
      <c r="BT35" s="152" t="e">
        <f t="shared" si="17"/>
        <v>#DIV/0!</v>
      </c>
      <c r="BU35" s="242">
        <f t="shared" si="203"/>
        <v>0</v>
      </c>
      <c r="BV35" s="242">
        <f t="shared" si="204"/>
        <v>0</v>
      </c>
      <c r="BW35" s="242">
        <f t="shared" si="205"/>
        <v>0</v>
      </c>
      <c r="BX35" s="242">
        <f t="shared" si="206"/>
        <v>0</v>
      </c>
      <c r="BY35" s="119"/>
      <c r="BZ35" s="119"/>
      <c r="CA35" s="119"/>
      <c r="CB35" s="119"/>
      <c r="CC35" s="119"/>
      <c r="CD35" s="119"/>
      <c r="CE35" s="119">
        <v>58.581000000000003</v>
      </c>
      <c r="CF35" s="119">
        <v>64.429000000000002</v>
      </c>
      <c r="CG35" s="362">
        <v>50.537999999999997</v>
      </c>
      <c r="CH35" s="362">
        <v>67.48</v>
      </c>
      <c r="CI35" s="362">
        <v>62.722999999999999</v>
      </c>
      <c r="CJ35" s="362">
        <v>67.385999999999996</v>
      </c>
      <c r="CK35" s="362"/>
      <c r="CL35" s="362"/>
      <c r="CM35" s="362"/>
      <c r="CN35" s="362"/>
      <c r="CO35" s="362"/>
      <c r="CP35" s="152" t="e">
        <f t="shared" si="22"/>
        <v>#DIV/0!</v>
      </c>
      <c r="CQ35" s="152" t="e">
        <f t="shared" si="23"/>
        <v>#DIV/0!</v>
      </c>
      <c r="CR35" s="152" t="e">
        <f t="shared" si="24"/>
        <v>#DIV/0!</v>
      </c>
      <c r="CS35" s="152" t="e">
        <f t="shared" si="25"/>
        <v>#DIV/0!</v>
      </c>
      <c r="CT35" s="152" t="e">
        <f t="shared" si="26"/>
        <v>#DIV/0!</v>
      </c>
      <c r="CU35" s="242">
        <f t="shared" si="207"/>
        <v>0</v>
      </c>
      <c r="CV35" s="242">
        <f t="shared" si="208"/>
        <v>0</v>
      </c>
      <c r="CW35" s="242">
        <f t="shared" si="209"/>
        <v>0</v>
      </c>
      <c r="CX35" s="242">
        <f t="shared" si="210"/>
        <v>0</v>
      </c>
      <c r="CY35" s="119"/>
      <c r="CZ35" s="119"/>
      <c r="DA35" s="119"/>
      <c r="DB35" s="119"/>
      <c r="DC35" s="119"/>
      <c r="DD35" s="119"/>
      <c r="DE35" s="119">
        <v>58.343000000000004</v>
      </c>
      <c r="DF35" s="119">
        <v>64.292000000000002</v>
      </c>
      <c r="DG35" s="362">
        <v>50.323999999999998</v>
      </c>
      <c r="DH35" s="362">
        <v>67.319000000000003</v>
      </c>
      <c r="DI35" s="362">
        <v>62.722999999999999</v>
      </c>
      <c r="DJ35" s="362">
        <v>67.385999999999996</v>
      </c>
      <c r="DK35" s="362"/>
      <c r="DL35" s="362"/>
      <c r="DM35" s="362"/>
      <c r="DN35" s="362"/>
      <c r="DO35" s="362"/>
      <c r="DP35" s="152" t="e">
        <f t="shared" si="31"/>
        <v>#DIV/0!</v>
      </c>
      <c r="DQ35" s="152" t="e">
        <f t="shared" si="32"/>
        <v>#DIV/0!</v>
      </c>
      <c r="DR35" s="152" t="e">
        <f t="shared" si="33"/>
        <v>#DIV/0!</v>
      </c>
      <c r="DS35" s="152" t="e">
        <f t="shared" si="34"/>
        <v>#DIV/0!</v>
      </c>
      <c r="DT35" s="152" t="e">
        <f t="shared" si="35"/>
        <v>#DIV/0!</v>
      </c>
      <c r="DU35" s="242">
        <f t="shared" si="211"/>
        <v>0</v>
      </c>
      <c r="DV35" s="242">
        <f t="shared" si="212"/>
        <v>0</v>
      </c>
      <c r="DW35" s="242">
        <f t="shared" si="213"/>
        <v>0</v>
      </c>
      <c r="DX35" s="242">
        <f t="shared" si="214"/>
        <v>0</v>
      </c>
      <c r="DY35" s="119"/>
      <c r="DZ35" s="119"/>
      <c r="EA35" s="119"/>
      <c r="EB35" s="119"/>
      <c r="EC35" s="119"/>
      <c r="ED35" s="119"/>
      <c r="EE35" s="119">
        <v>66.965000000000003</v>
      </c>
      <c r="EF35" s="119">
        <v>71.683000000000007</v>
      </c>
      <c r="EG35" s="362">
        <v>86.706999999999994</v>
      </c>
      <c r="EH35" s="362">
        <v>98.587000000000003</v>
      </c>
      <c r="EI35" s="362">
        <v>98.058000000000007</v>
      </c>
      <c r="EJ35" s="362">
        <v>110.636</v>
      </c>
      <c r="EK35" s="362"/>
      <c r="EL35" s="362"/>
      <c r="EM35" s="362"/>
      <c r="EN35" s="362"/>
      <c r="EO35" s="362"/>
      <c r="EP35" s="153" t="e">
        <f t="shared" si="40"/>
        <v>#DIV/0!</v>
      </c>
      <c r="EQ35" s="153" t="e">
        <f t="shared" si="41"/>
        <v>#DIV/0!</v>
      </c>
      <c r="ER35" s="153" t="e">
        <f t="shared" si="42"/>
        <v>#DIV/0!</v>
      </c>
      <c r="ES35" s="153" t="e">
        <f t="shared" si="43"/>
        <v>#DIV/0!</v>
      </c>
      <c r="ET35" s="153" t="e">
        <f t="shared" si="44"/>
        <v>#DIV/0!</v>
      </c>
      <c r="EU35" s="242">
        <f t="shared" si="215"/>
        <v>0</v>
      </c>
      <c r="EV35" s="242">
        <f t="shared" si="216"/>
        <v>0</v>
      </c>
      <c r="EW35" s="242">
        <f t="shared" si="217"/>
        <v>0</v>
      </c>
      <c r="EX35" s="242">
        <f t="shared" si="218"/>
        <v>0</v>
      </c>
      <c r="EY35" s="119"/>
      <c r="EZ35" s="119"/>
      <c r="FA35" s="119"/>
      <c r="FB35" s="119"/>
      <c r="FC35" s="119"/>
      <c r="FD35" s="119"/>
      <c r="FE35" s="119">
        <v>121.07299999999999</v>
      </c>
      <c r="FF35" s="119">
        <v>131.87</v>
      </c>
      <c r="FG35" s="362">
        <v>142.74799999999999</v>
      </c>
      <c r="FH35" s="362">
        <v>161.88499999999999</v>
      </c>
      <c r="FI35" s="362">
        <v>155.62</v>
      </c>
      <c r="FJ35" s="362">
        <v>173.28100000000001</v>
      </c>
      <c r="FK35" s="362"/>
      <c r="FL35" s="362"/>
      <c r="FM35" s="362"/>
      <c r="FN35" s="362"/>
      <c r="FO35" s="362"/>
      <c r="FP35" s="153">
        <f t="shared" si="49"/>
        <v>-1</v>
      </c>
      <c r="FQ35" s="153">
        <f t="shared" si="50"/>
        <v>-0.16483516483516483</v>
      </c>
      <c r="FR35" s="153">
        <f t="shared" si="51"/>
        <v>-5.2083333333333336E-2</v>
      </c>
      <c r="FS35" s="153">
        <f t="shared" si="52"/>
        <v>-0.10280373831775701</v>
      </c>
      <c r="FT35" s="153">
        <f t="shared" si="53"/>
        <v>-8.5470085470085472E-2</v>
      </c>
      <c r="FU35" s="242">
        <f t="shared" si="219"/>
        <v>-76</v>
      </c>
      <c r="FV35" s="242">
        <f t="shared" si="220"/>
        <v>-15</v>
      </c>
      <c r="FW35" s="242">
        <f t="shared" si="221"/>
        <v>-5</v>
      </c>
      <c r="FX35" s="242">
        <f t="shared" si="222"/>
        <v>-11</v>
      </c>
      <c r="FY35" s="154"/>
      <c r="FZ35" s="154">
        <v>76</v>
      </c>
      <c r="GA35" s="154">
        <v>91</v>
      </c>
      <c r="GB35" s="154">
        <v>96</v>
      </c>
      <c r="GC35" s="154">
        <v>107</v>
      </c>
      <c r="GD35" s="154">
        <v>117</v>
      </c>
      <c r="GE35" s="154">
        <v>145</v>
      </c>
      <c r="GF35" s="154">
        <v>159</v>
      </c>
      <c r="GG35" s="359">
        <v>170</v>
      </c>
      <c r="GH35" s="359">
        <v>166</v>
      </c>
      <c r="GI35" s="359">
        <v>164</v>
      </c>
      <c r="GJ35" s="359">
        <v>175</v>
      </c>
      <c r="GK35" s="359"/>
      <c r="GL35" s="359"/>
      <c r="GM35" s="359"/>
      <c r="GN35" s="359"/>
      <c r="GO35" s="359"/>
      <c r="GP35" s="5"/>
      <c r="GQ35" s="5" t="s">
        <v>391</v>
      </c>
      <c r="GR35" s="5">
        <v>2750</v>
      </c>
      <c r="GS35" s="5" t="s">
        <v>306</v>
      </c>
      <c r="GT35" s="7" t="s">
        <v>76</v>
      </c>
      <c r="GU35" s="16"/>
      <c r="GW35" s="158" t="e">
        <f t="shared" si="58"/>
        <v>#VALUE!</v>
      </c>
      <c r="GX35" s="158" t="e">
        <f t="shared" si="59"/>
        <v>#VALUE!</v>
      </c>
      <c r="GY35" s="158" t="e">
        <f t="shared" si="60"/>
        <v>#VALUE!</v>
      </c>
      <c r="GZ35" s="158" t="e">
        <f t="shared" si="61"/>
        <v>#VALUE!</v>
      </c>
      <c r="HA35" s="158" t="e">
        <f t="shared" si="62"/>
        <v>#VALUE!</v>
      </c>
      <c r="HB35" s="263" t="e">
        <f t="shared" si="63"/>
        <v>#VALUE!</v>
      </c>
      <c r="HC35" s="263" t="e">
        <f t="shared" si="64"/>
        <v>#VALUE!</v>
      </c>
      <c r="HD35" s="263" t="e">
        <f t="shared" si="65"/>
        <v>#VALUE!</v>
      </c>
      <c r="HE35" s="263" t="e">
        <f t="shared" si="66"/>
        <v>#VALUE!</v>
      </c>
      <c r="HF35" s="153" t="str">
        <f t="shared" si="67"/>
        <v>Negativ EK</v>
      </c>
      <c r="HG35" s="153" t="str">
        <f t="shared" si="68"/>
        <v>Negativ EK</v>
      </c>
      <c r="HH35" s="153" t="str">
        <f t="shared" si="69"/>
        <v>Negativ EK</v>
      </c>
      <c r="HI35" s="153" t="str">
        <f t="shared" si="70"/>
        <v>Negativ EK</v>
      </c>
      <c r="HJ35" s="153" t="str">
        <f t="shared" si="71"/>
        <v>Negativ EK</v>
      </c>
      <c r="HK35" s="153">
        <f t="shared" si="72"/>
        <v>0</v>
      </c>
      <c r="HL35" s="153">
        <f t="shared" si="73"/>
        <v>0.84159886907852965</v>
      </c>
      <c r="HM35" s="153">
        <f t="shared" si="74"/>
        <v>0.811818927962624</v>
      </c>
      <c r="HN35" s="153">
        <f t="shared" si="75"/>
        <v>0.54318002741589044</v>
      </c>
      <c r="HO35" s="153">
        <f t="shared" si="76"/>
        <v>0.6846754303440209</v>
      </c>
      <c r="HP35" s="153">
        <f t="shared" si="77"/>
        <v>0.60110017537638838</v>
      </c>
      <c r="HQ35" s="153">
        <f t="shared" si="78"/>
        <v>0.6090784193210167</v>
      </c>
      <c r="HR35" s="153" t="str">
        <f t="shared" si="79"/>
        <v>Negativ EK</v>
      </c>
      <c r="HS35" s="153" t="str">
        <f t="shared" si="80"/>
        <v>Negativ EK</v>
      </c>
      <c r="HT35" s="153" t="str">
        <f t="shared" si="81"/>
        <v>Negativ EK</v>
      </c>
      <c r="HU35" s="153" t="str">
        <f t="shared" si="82"/>
        <v>Negativ EK</v>
      </c>
      <c r="HV35" s="150" t="e">
        <f t="shared" si="83"/>
        <v>#VALUE!</v>
      </c>
      <c r="HW35" s="150" t="e">
        <f t="shared" si="84"/>
        <v>#VALUE!</v>
      </c>
      <c r="HX35" s="150" t="e">
        <f t="shared" si="85"/>
        <v>#VALUE!</v>
      </c>
      <c r="HY35" s="150" t="e">
        <f t="shared" si="86"/>
        <v>#VALUE!</v>
      </c>
      <c r="HZ35" s="150" t="e">
        <f t="shared" si="87"/>
        <v>#VALUE!</v>
      </c>
      <c r="IA35" s="263" t="e">
        <f t="shared" si="88"/>
        <v>#VALUE!</v>
      </c>
      <c r="IB35" s="263" t="e">
        <f t="shared" si="89"/>
        <v>#VALUE!</v>
      </c>
      <c r="IC35" s="263" t="e">
        <f t="shared" si="90"/>
        <v>#VALUE!</v>
      </c>
      <c r="ID35" s="263" t="e">
        <f t="shared" si="91"/>
        <v>#VALUE!</v>
      </c>
      <c r="IE35" s="153" t="str">
        <f t="shared" si="92"/>
        <v>i.a.</v>
      </c>
      <c r="IF35" s="153" t="str">
        <f t="shared" si="93"/>
        <v>i.a.</v>
      </c>
      <c r="IG35" s="153" t="str">
        <f t="shared" si="94"/>
        <v>i.a.</v>
      </c>
      <c r="IH35" s="153" t="str">
        <f t="shared" si="95"/>
        <v>i.a.</v>
      </c>
      <c r="II35" s="153" t="str">
        <f t="shared" si="96"/>
        <v>i.a.</v>
      </c>
      <c r="IJ35" s="153">
        <f t="shared" si="97"/>
        <v>0</v>
      </c>
      <c r="IK35" s="153">
        <f t="shared" si="98"/>
        <v>0.46319526533645927</v>
      </c>
      <c r="IL35" s="153">
        <f t="shared" si="99"/>
        <v>0.46922634350261094</v>
      </c>
      <c r="IM35" s="153">
        <f t="shared" si="100"/>
        <v>0.33179596432428526</v>
      </c>
      <c r="IN35" s="153">
        <f t="shared" si="101"/>
        <v>0.42506417221776038</v>
      </c>
      <c r="IO35" s="153">
        <f t="shared" si="102"/>
        <v>0.38140960349770903</v>
      </c>
      <c r="IP35" s="153">
        <f t="shared" si="103"/>
        <v>0.3888827973061097</v>
      </c>
      <c r="IQ35" s="153" t="str">
        <f t="shared" si="104"/>
        <v>i.a.</v>
      </c>
      <c r="IR35" s="153" t="str">
        <f t="shared" si="105"/>
        <v>i.a.</v>
      </c>
      <c r="IS35" s="153" t="str">
        <f t="shared" si="106"/>
        <v>i.a.</v>
      </c>
      <c r="IT35" s="153" t="str">
        <f t="shared" si="107"/>
        <v>i.a.</v>
      </c>
      <c r="IU35" s="150" t="e">
        <f t="shared" si="108"/>
        <v>#VALUE!</v>
      </c>
      <c r="IV35" s="150" t="e">
        <f t="shared" si="109"/>
        <v>#VALUE!</v>
      </c>
      <c r="IW35" s="150" t="e">
        <f t="shared" si="110"/>
        <v>#VALUE!</v>
      </c>
      <c r="IX35" s="150" t="e">
        <f t="shared" si="111"/>
        <v>#VALUE!</v>
      </c>
      <c r="IY35" s="150" t="e">
        <f t="shared" si="112"/>
        <v>#VALUE!</v>
      </c>
      <c r="IZ35" s="263" t="e">
        <f t="shared" si="113"/>
        <v>#VALUE!</v>
      </c>
      <c r="JA35" s="263" t="e">
        <f t="shared" si="114"/>
        <v>#VALUE!</v>
      </c>
      <c r="JB35" s="263" t="e">
        <f t="shared" si="115"/>
        <v>#VALUE!</v>
      </c>
      <c r="JC35" s="263" t="e">
        <f t="shared" si="116"/>
        <v>#VALUE!</v>
      </c>
      <c r="JD35" s="153" t="str">
        <f t="shared" si="117"/>
        <v>i.a.</v>
      </c>
      <c r="JE35" s="153" t="str">
        <f t="shared" si="118"/>
        <v>i.a.</v>
      </c>
      <c r="JF35" s="153" t="str">
        <f t="shared" si="119"/>
        <v>i.a.</v>
      </c>
      <c r="JG35" s="153" t="str">
        <f t="shared" si="120"/>
        <v>i.a.</v>
      </c>
      <c r="JH35" s="153" t="str">
        <f t="shared" si="121"/>
        <v>i.a.</v>
      </c>
      <c r="JI35" s="153" t="str">
        <f t="shared" si="122"/>
        <v>i.a.</v>
      </c>
      <c r="JJ35" s="153">
        <f t="shared" si="123"/>
        <v>0.5530960660097628</v>
      </c>
      <c r="JK35" s="153">
        <f t="shared" si="124"/>
        <v>0.54358838249791464</v>
      </c>
      <c r="JL35" s="153">
        <f t="shared" si="125"/>
        <v>0.60741306358057556</v>
      </c>
      <c r="JM35" s="153">
        <f t="shared" si="126"/>
        <v>0.60899403897828708</v>
      </c>
      <c r="JN35" s="153">
        <f t="shared" si="127"/>
        <v>0.63011181082123124</v>
      </c>
      <c r="JO35" s="153">
        <f t="shared" si="128"/>
        <v>0.63847738644167562</v>
      </c>
      <c r="JP35" s="153" t="str">
        <f t="shared" si="129"/>
        <v>i.a.</v>
      </c>
      <c r="JQ35" s="153" t="str">
        <f t="shared" si="130"/>
        <v>i.a.</v>
      </c>
      <c r="JR35" s="153" t="str">
        <f t="shared" si="131"/>
        <v>i.a.</v>
      </c>
      <c r="JS35" s="153" t="str">
        <f t="shared" si="132"/>
        <v>i.a.</v>
      </c>
      <c r="JT35" s="153" t="str">
        <f t="shared" si="133"/>
        <v>i.a.</v>
      </c>
      <c r="JU35" s="150" t="e">
        <f t="shared" si="134"/>
        <v>#VALUE!</v>
      </c>
      <c r="JV35" s="150" t="e">
        <f t="shared" si="135"/>
        <v>#VALUE!</v>
      </c>
      <c r="JW35" s="150" t="e">
        <f t="shared" si="136"/>
        <v>#VALUE!</v>
      </c>
      <c r="JX35" s="150" t="e">
        <f t="shared" si="137"/>
        <v>#VALUE!</v>
      </c>
      <c r="JY35" s="150" t="e">
        <f t="shared" si="138"/>
        <v>#VALUE!</v>
      </c>
      <c r="JZ35" s="263" t="e">
        <f t="shared" si="139"/>
        <v>#VALUE!</v>
      </c>
      <c r="KA35" s="263" t="e">
        <f t="shared" si="140"/>
        <v>#VALUE!</v>
      </c>
      <c r="KB35" s="263" t="e">
        <f t="shared" si="141"/>
        <v>#VALUE!</v>
      </c>
      <c r="KC35" s="263" t="e">
        <f t="shared" si="142"/>
        <v>#VALUE!</v>
      </c>
      <c r="KD35" s="153" t="str">
        <f t="shared" si="223"/>
        <v>i.a.</v>
      </c>
      <c r="KE35" s="153" t="str">
        <f t="shared" si="224"/>
        <v>i.a.</v>
      </c>
      <c r="KF35" s="153" t="str">
        <f t="shared" si="225"/>
        <v>i.a.</v>
      </c>
      <c r="KG35" s="153" t="str">
        <f t="shared" si="226"/>
        <v>i.a.</v>
      </c>
      <c r="KH35" s="153" t="str">
        <f t="shared" si="227"/>
        <v>i.a.</v>
      </c>
      <c r="KI35" s="153" t="str">
        <f t="shared" si="228"/>
        <v>i.a.</v>
      </c>
      <c r="KJ35" s="153" t="str">
        <f t="shared" si="229"/>
        <v>i.a.</v>
      </c>
      <c r="KK35" s="153">
        <f t="shared" si="230"/>
        <v>0.17477532219868219</v>
      </c>
      <c r="KL35" s="153">
        <f t="shared" si="231"/>
        <v>0.14043248470297937</v>
      </c>
      <c r="KM35" s="153">
        <f t="shared" si="232"/>
        <v>0.17855583574344905</v>
      </c>
      <c r="KN35" s="153">
        <f t="shared" si="233"/>
        <v>0.1724756161611162</v>
      </c>
      <c r="KO35" s="153">
        <f t="shared" si="234"/>
        <v>0.18582064857710126</v>
      </c>
      <c r="KP35" s="153" t="str">
        <f t="shared" si="235"/>
        <v>i.a.</v>
      </c>
      <c r="KQ35" s="153" t="str">
        <f t="shared" si="236"/>
        <v>i.a.</v>
      </c>
      <c r="KR35" s="153" t="str">
        <f t="shared" si="237"/>
        <v>i.a.</v>
      </c>
      <c r="KS35" s="153" t="str">
        <f t="shared" si="238"/>
        <v>i.a.</v>
      </c>
      <c r="KT35" s="153" t="str">
        <f t="shared" si="239"/>
        <v>i.a.</v>
      </c>
      <c r="KU35" s="150" t="e">
        <f t="shared" si="160"/>
        <v>#VALUE!</v>
      </c>
      <c r="KV35" s="150" t="e">
        <f t="shared" si="161"/>
        <v>#DIV/0!</v>
      </c>
      <c r="KW35" s="150" t="e">
        <f t="shared" si="162"/>
        <v>#DIV/0!</v>
      </c>
      <c r="KX35" s="150" t="e">
        <f t="shared" si="163"/>
        <v>#DIV/0!</v>
      </c>
      <c r="KY35" s="150" t="e">
        <f t="shared" si="164"/>
        <v>#DIV/0!</v>
      </c>
      <c r="KZ35" s="243" t="e">
        <f t="shared" si="165"/>
        <v>#VALUE!</v>
      </c>
      <c r="LA35" s="243">
        <f t="shared" si="166"/>
        <v>0</v>
      </c>
      <c r="LB35" s="243">
        <f t="shared" si="167"/>
        <v>0</v>
      </c>
      <c r="LC35" s="243">
        <f t="shared" si="168"/>
        <v>0</v>
      </c>
      <c r="LD35" s="254" t="str">
        <f>IFERROR(Tabel1[[#This Row],[2024 - Omsætning]]/Tabel1[[#This Row],[2024 - Ansatte]],"i.a.")</f>
        <v>i.a.</v>
      </c>
      <c r="LE35" s="254">
        <f>IFERROR(Tabel1[[#This Row],[2023 - Omsætning]]/Tabel1[[#This Row],[2023 - Ansatte]],"i.a.")</f>
        <v>0</v>
      </c>
      <c r="LF35" s="254">
        <f>IFERROR(Tabel1[[#This Row],[2022 - Omsætning]]/Tabel1[[#This Row],[2022 - Ansatte]],"i.a.")</f>
        <v>0</v>
      </c>
      <c r="LG35" s="254">
        <f>IFERROR(Tabel1[[#This Row],[2021 - Omsætning]]/Tabel1[[#This Row],[2021 - Ansatte]],"i.a.")</f>
        <v>0</v>
      </c>
      <c r="LH35" s="254">
        <f>IFERROR(AC35/Tabel1[[#This Row],[2020 - Ansatte]],"i.a.")</f>
        <v>0</v>
      </c>
      <c r="LI35" s="254">
        <f>IFERROR(Tabel1[[#This Row],[2019 - Omsætning]]/Tabel1[[#This Row],[2019 - Ansatte]],"i.a.")</f>
        <v>0</v>
      </c>
      <c r="LJ35" s="254">
        <f>IFERROR(Tabel1[[#This Row],[2018 - Omsætning]]/Tabel1[[#This Row],[2018 - Ansatte]],"i.a.")</f>
        <v>0</v>
      </c>
      <c r="LK35" s="254">
        <f>IFERROR(Tabel1[[#This Row],[2017 - Omsætning]]/Tabel1[[#This Row],[2017 - Ansatte]],"i.a.")</f>
        <v>2.3184842767295599</v>
      </c>
      <c r="LL35" s="254">
        <f>IFERROR(Tabel1[[#This Row],[2016 - Omsætning]]/Tabel1[[#This Row],[2016 - Ansatte]],"i.a.")</f>
        <v>2.1169058823529414</v>
      </c>
      <c r="LM35" s="254">
        <f>IFERROR(Tabel1[[#This Row],[2015 - Omsætning]]/Tabel1[[#This Row],[2015 - Ansatte]],"i.a.")</f>
        <v>2.2766325301204819</v>
      </c>
      <c r="LN35" s="254">
        <f>IFERROR(Tabel1[[#This Row],[2014 - Omsætning]]/Tabel1[[#This Row],[2014 - Ansatte]],"i.a.")</f>
        <v>2.2174573170731708</v>
      </c>
      <c r="LO35" s="254">
        <f>IFERROR(Tabel1[[#This Row],[2013 - Omsætning]]/Tabel1[[#This Row],[2013 - Ansatte]],"i.a.")</f>
        <v>2.0722285714285715</v>
      </c>
      <c r="LP35" s="254" t="str">
        <f>IFERROR(Tabel1[[#This Row],[2012 - Omsætning]]/Tabel1[[#This Row],[2012 - Ansatte]],"i.a.")</f>
        <v>i.a.</v>
      </c>
      <c r="LQ35" s="254" t="str">
        <f>IFERROR(Tabel1[[#This Row],[2011 - Omsætning]]/Tabel1[[#This Row],[2011 - Ansatte]],"i.a.")</f>
        <v>i.a.</v>
      </c>
      <c r="LR35" s="254" t="str">
        <f>IFERROR(Tabel1[[#This Row],[2010 - Omsætning]]/Tabel1[[#This Row],[2010 - Ansatte]],"i.a.")</f>
        <v>i.a.</v>
      </c>
      <c r="LS35" s="254" t="str">
        <f>IFERROR(Tabel1[[#This Row],[2009 - Omsætning]]/Tabel1[[#This Row],[2009 - Ansatte]],"i.a.")</f>
        <v>i.a.</v>
      </c>
      <c r="LT35" s="254" t="str">
        <f>IFERROR(Tabel1[[#This Row],[2008 - Omsætning]]/Tabel1[[#This Row],[2008 - Ansatte]],"i.a.")</f>
        <v>i.a.</v>
      </c>
      <c r="LU35" s="158" t="e">
        <f t="shared" si="169"/>
        <v>#VALUE!</v>
      </c>
      <c r="LV35" s="158" t="e">
        <f t="shared" si="170"/>
        <v>#DIV/0!</v>
      </c>
      <c r="LW35" s="158" t="e">
        <f t="shared" si="171"/>
        <v>#DIV/0!</v>
      </c>
      <c r="LX35" s="158" t="e">
        <f t="shared" si="172"/>
        <v>#DIV/0!</v>
      </c>
      <c r="LY35" s="158" t="e">
        <f t="shared" si="173"/>
        <v>#DIV/0!</v>
      </c>
      <c r="LZ35" s="243" t="e">
        <f t="shared" si="174"/>
        <v>#VALUE!</v>
      </c>
      <c r="MA35" s="243">
        <f t="shared" si="175"/>
        <v>0</v>
      </c>
      <c r="MB35" s="243">
        <f t="shared" si="176"/>
        <v>0</v>
      </c>
      <c r="MC35" s="243">
        <f t="shared" si="177"/>
        <v>0</v>
      </c>
      <c r="MD35" s="244" t="str">
        <f t="shared" si="178"/>
        <v>i.a.</v>
      </c>
      <c r="ME35" s="244">
        <f t="shared" si="179"/>
        <v>0</v>
      </c>
      <c r="MF35" s="244">
        <f t="shared" si="180"/>
        <v>0</v>
      </c>
      <c r="MG35" s="244">
        <f t="shared" si="181"/>
        <v>0</v>
      </c>
      <c r="MH35" s="244">
        <f t="shared" si="182"/>
        <v>0</v>
      </c>
      <c r="MI35" s="244">
        <f t="shared" si="183"/>
        <v>0</v>
      </c>
      <c r="MJ35" s="244">
        <f t="shared" si="184"/>
        <v>0.40236551724137931</v>
      </c>
      <c r="MK35" s="244">
        <f t="shared" si="185"/>
        <v>0.40435220125786164</v>
      </c>
      <c r="ML35" s="244">
        <f t="shared" si="186"/>
        <v>0.29602352941176469</v>
      </c>
      <c r="MM35" s="244">
        <f t="shared" si="187"/>
        <v>0.40553614457831327</v>
      </c>
      <c r="MN35" s="244">
        <f t="shared" si="188"/>
        <v>0.38245731707317071</v>
      </c>
      <c r="MO35" s="244">
        <f t="shared" si="189"/>
        <v>0.3850628571428571</v>
      </c>
      <c r="MP35" s="244" t="str">
        <f t="shared" si="190"/>
        <v>i.a.</v>
      </c>
      <c r="MQ35" s="244" t="str">
        <f t="shared" si="191"/>
        <v>i.a.</v>
      </c>
      <c r="MR35" s="244" t="str">
        <f t="shared" si="192"/>
        <v>i.a.</v>
      </c>
      <c r="MS35" s="244" t="str">
        <f t="shared" si="193"/>
        <v>i.a.</v>
      </c>
      <c r="MT35" s="244" t="str">
        <f t="shared" si="194"/>
        <v>i.a.</v>
      </c>
    </row>
    <row r="36" spans="1:358" ht="18" customHeight="1" x14ac:dyDescent="0.25">
      <c r="A36" s="3" t="s">
        <v>124</v>
      </c>
      <c r="B36" s="273">
        <v>44782510</v>
      </c>
      <c r="C36" s="117" t="s">
        <v>588</v>
      </c>
      <c r="D36" s="5" t="s">
        <v>370</v>
      </c>
      <c r="E36" s="5">
        <v>701010</v>
      </c>
      <c r="F36" s="203">
        <v>45642</v>
      </c>
      <c r="G36" s="148" t="s">
        <v>84</v>
      </c>
      <c r="H36" s="148" t="s">
        <v>84</v>
      </c>
      <c r="I36" s="148" t="s">
        <v>84</v>
      </c>
      <c r="J36" s="148" t="s">
        <v>84</v>
      </c>
      <c r="K36" s="148" t="s">
        <v>84</v>
      </c>
      <c r="L36" s="148" t="s">
        <v>84</v>
      </c>
      <c r="M36" s="148" t="s">
        <v>84</v>
      </c>
      <c r="N36" s="148" t="s">
        <v>84</v>
      </c>
      <c r="O36" s="357" t="s">
        <v>84</v>
      </c>
      <c r="P36" s="150">
        <f>Y36/Tabel1[[#This Row],[2023 - Omsætning]]-1</f>
        <v>0.13677445335891436</v>
      </c>
      <c r="Q36" s="150">
        <f>Z36/Tabel1[[#This Row],[2022 - Omsætning]]-1</f>
        <v>4.6955146734174447E-2</v>
      </c>
      <c r="R36" s="150">
        <f>AA36/Tabel1[[#This Row],[2021 - Omsætning]]-1</f>
        <v>0.18202644833131787</v>
      </c>
      <c r="S36" s="150">
        <f>AB36/Tabel1[[#This Row],[2020 - Omsætning]]-1</f>
        <v>6.1854588550045442E-2</v>
      </c>
      <c r="T36" s="150">
        <f>AC36/Tabel1[[#This Row],[2019 - Omsætning]]-1</f>
        <v>4.0919997175175249E-2</v>
      </c>
      <c r="U36" s="242">
        <f t="shared" si="195"/>
        <v>1086.1629999999996</v>
      </c>
      <c r="V36" s="242">
        <f t="shared" si="196"/>
        <v>356.15999999999985</v>
      </c>
      <c r="W36" s="242">
        <f t="shared" si="197"/>
        <v>1168.0709999999999</v>
      </c>
      <c r="X36" s="242">
        <f t="shared" si="198"/>
        <v>373.80199999999968</v>
      </c>
      <c r="Y36" s="151">
        <v>9027.4339999999993</v>
      </c>
      <c r="Z36" s="151">
        <v>7941.2709999999997</v>
      </c>
      <c r="AA36" s="151">
        <v>7585.1109999999999</v>
      </c>
      <c r="AB36" s="151">
        <v>6417.04</v>
      </c>
      <c r="AC36" s="361">
        <v>6043.2380000000003</v>
      </c>
      <c r="AD36" s="151">
        <v>5805.67</v>
      </c>
      <c r="AE36" s="151">
        <v>5043.6639999999998</v>
      </c>
      <c r="AF36" s="151">
        <v>4767.2690000000002</v>
      </c>
      <c r="AG36" s="361">
        <v>3785.01</v>
      </c>
      <c r="AH36" s="361">
        <v>3852.2249999999999</v>
      </c>
      <c r="AI36" s="361">
        <v>3473.2</v>
      </c>
      <c r="AJ36" s="361">
        <v>3306.7130000000002</v>
      </c>
      <c r="AK36" s="361">
        <v>3205.3739999999998</v>
      </c>
      <c r="AL36" s="361">
        <v>2631.4360000000001</v>
      </c>
      <c r="AM36" s="361">
        <v>2249.1579999999999</v>
      </c>
      <c r="AN36" s="361">
        <v>2075.1309999999999</v>
      </c>
      <c r="AO36" s="361">
        <v>2220.1370000000002</v>
      </c>
      <c r="AP36" s="150" t="e">
        <f t="shared" si="4"/>
        <v>#DIV/0!</v>
      </c>
      <c r="AQ36" s="150" t="e">
        <f t="shared" si="5"/>
        <v>#DIV/0!</v>
      </c>
      <c r="AR36" s="150" t="e">
        <f t="shared" si="6"/>
        <v>#DIV/0!</v>
      </c>
      <c r="AS36" s="150" t="e">
        <f t="shared" si="7"/>
        <v>#DIV/0!</v>
      </c>
      <c r="AT36" s="150">
        <f t="shared" si="8"/>
        <v>-1</v>
      </c>
      <c r="AU36" s="242">
        <f t="shared" si="199"/>
        <v>0</v>
      </c>
      <c r="AV36" s="242">
        <f t="shared" si="200"/>
        <v>0</v>
      </c>
      <c r="AW36" s="242">
        <f t="shared" si="201"/>
        <v>0</v>
      </c>
      <c r="AX36" s="242">
        <f t="shared" si="202"/>
        <v>0</v>
      </c>
      <c r="AY36" s="119"/>
      <c r="AZ36" s="119"/>
      <c r="BA36" s="119"/>
      <c r="BB36" s="119"/>
      <c r="BC36" s="119"/>
      <c r="BD36" s="119">
        <v>1866.211</v>
      </c>
      <c r="BE36" s="119">
        <v>1680.893</v>
      </c>
      <c r="BF36" s="119">
        <v>1579.606</v>
      </c>
      <c r="BG36" s="362">
        <v>1302.634</v>
      </c>
      <c r="BH36" s="362">
        <v>1385.2049999999999</v>
      </c>
      <c r="BI36" s="362">
        <v>1253.394</v>
      </c>
      <c r="BJ36" s="362">
        <v>1128.6759999999999</v>
      </c>
      <c r="BK36" s="362">
        <v>1084.607</v>
      </c>
      <c r="BL36" s="362">
        <v>913.67899999999997</v>
      </c>
      <c r="BM36" s="362">
        <v>786.03899999999999</v>
      </c>
      <c r="BN36" s="362">
        <v>696.94200000000001</v>
      </c>
      <c r="BO36" s="362">
        <v>733.21900000000005</v>
      </c>
      <c r="BP36" s="152" t="e">
        <f t="shared" si="13"/>
        <v>#DIV/0!</v>
      </c>
      <c r="BQ36" s="152" t="e">
        <f t="shared" si="14"/>
        <v>#DIV/0!</v>
      </c>
      <c r="BR36" s="152" t="e">
        <f t="shared" si="15"/>
        <v>#DIV/0!</v>
      </c>
      <c r="BS36" s="152" t="e">
        <f t="shared" si="16"/>
        <v>#DIV/0!</v>
      </c>
      <c r="BT36" s="152">
        <f t="shared" si="17"/>
        <v>-1</v>
      </c>
      <c r="BU36" s="242">
        <f t="shared" si="203"/>
        <v>0</v>
      </c>
      <c r="BV36" s="242">
        <f t="shared" si="204"/>
        <v>0</v>
      </c>
      <c r="BW36" s="242">
        <f t="shared" si="205"/>
        <v>0</v>
      </c>
      <c r="BX36" s="242">
        <f t="shared" si="206"/>
        <v>0</v>
      </c>
      <c r="BY36" s="119"/>
      <c r="BZ36" s="119"/>
      <c r="CA36" s="119"/>
      <c r="CB36" s="119"/>
      <c r="CC36" s="119"/>
      <c r="CD36" s="119">
        <v>441.56900000000002</v>
      </c>
      <c r="CE36" s="119">
        <v>368.99700000000001</v>
      </c>
      <c r="CF36" s="119">
        <v>353.39699999999999</v>
      </c>
      <c r="CG36" s="362">
        <v>201.73699999999999</v>
      </c>
      <c r="CH36" s="362">
        <v>308.26799999999997</v>
      </c>
      <c r="CI36" s="362">
        <v>259.05700000000002</v>
      </c>
      <c r="CJ36" s="362">
        <v>205.81800000000001</v>
      </c>
      <c r="CK36" s="362">
        <v>196.226</v>
      </c>
      <c r="CL36" s="362">
        <v>187.52500000000001</v>
      </c>
      <c r="CM36" s="362">
        <v>181.52600000000001</v>
      </c>
      <c r="CN36" s="362">
        <v>137.23099999999999</v>
      </c>
      <c r="CO36" s="362">
        <v>199.58099999999999</v>
      </c>
      <c r="CP36" s="152" t="e">
        <f t="shared" si="22"/>
        <v>#DIV/0!</v>
      </c>
      <c r="CQ36" s="152" t="e">
        <f t="shared" si="23"/>
        <v>#DIV/0!</v>
      </c>
      <c r="CR36" s="152" t="e">
        <f t="shared" si="24"/>
        <v>#DIV/0!</v>
      </c>
      <c r="CS36" s="152" t="e">
        <f t="shared" si="25"/>
        <v>#DIV/0!</v>
      </c>
      <c r="CT36" s="152">
        <f t="shared" si="26"/>
        <v>-1</v>
      </c>
      <c r="CU36" s="242">
        <f t="shared" si="207"/>
        <v>0</v>
      </c>
      <c r="CV36" s="242">
        <f t="shared" si="208"/>
        <v>0</v>
      </c>
      <c r="CW36" s="242">
        <f t="shared" si="209"/>
        <v>0</v>
      </c>
      <c r="CX36" s="242">
        <f t="shared" si="210"/>
        <v>0</v>
      </c>
      <c r="CY36" s="119"/>
      <c r="CZ36" s="119"/>
      <c r="DA36" s="119"/>
      <c r="DB36" s="119"/>
      <c r="DC36" s="119"/>
      <c r="DD36" s="119">
        <v>366.35899999999998</v>
      </c>
      <c r="DE36" s="119">
        <v>291.173</v>
      </c>
      <c r="DF36" s="119">
        <v>275.25</v>
      </c>
      <c r="DG36" s="362">
        <v>145.83000000000001</v>
      </c>
      <c r="DH36" s="362">
        <v>222.84</v>
      </c>
      <c r="DI36" s="362">
        <v>207.18</v>
      </c>
      <c r="DJ36" s="362">
        <v>142.453</v>
      </c>
      <c r="DK36" s="362">
        <v>153.03899999999999</v>
      </c>
      <c r="DL36" s="362">
        <v>133.10499999999999</v>
      </c>
      <c r="DM36" s="362">
        <v>157.49700000000001</v>
      </c>
      <c r="DN36" s="362">
        <v>81.650999999999996</v>
      </c>
      <c r="DO36" s="362">
        <v>163.55000000000001</v>
      </c>
      <c r="DP36" s="152" t="e">
        <f t="shared" si="31"/>
        <v>#DIV/0!</v>
      </c>
      <c r="DQ36" s="152" t="e">
        <f t="shared" si="32"/>
        <v>#DIV/0!</v>
      </c>
      <c r="DR36" s="152" t="e">
        <f t="shared" si="33"/>
        <v>#DIV/0!</v>
      </c>
      <c r="DS36" s="152" t="e">
        <f t="shared" si="34"/>
        <v>#DIV/0!</v>
      </c>
      <c r="DT36" s="152">
        <f t="shared" si="35"/>
        <v>-1</v>
      </c>
      <c r="DU36" s="242">
        <f t="shared" si="211"/>
        <v>0</v>
      </c>
      <c r="DV36" s="242">
        <f t="shared" si="212"/>
        <v>0</v>
      </c>
      <c r="DW36" s="242">
        <f t="shared" si="213"/>
        <v>0</v>
      </c>
      <c r="DX36" s="242">
        <f t="shared" si="214"/>
        <v>0</v>
      </c>
      <c r="DY36" s="119"/>
      <c r="DZ36" s="119"/>
      <c r="EA36" s="119"/>
      <c r="EB36" s="119"/>
      <c r="EC36" s="119"/>
      <c r="ED36" s="119">
        <v>2052.1190000000001</v>
      </c>
      <c r="EE36" s="119">
        <v>1512.2809999999999</v>
      </c>
      <c r="EF36" s="119">
        <v>1355.914</v>
      </c>
      <c r="EG36" s="362">
        <v>1211.9359999999999</v>
      </c>
      <c r="EH36" s="362">
        <v>1170.73</v>
      </c>
      <c r="EI36" s="362">
        <v>1174.7170000000001</v>
      </c>
      <c r="EJ36" s="362">
        <v>1070.623</v>
      </c>
      <c r="EK36" s="362">
        <v>1048.7349999999999</v>
      </c>
      <c r="EL36" s="362">
        <v>983.66499999999996</v>
      </c>
      <c r="EM36" s="362">
        <v>924.78599999999994</v>
      </c>
      <c r="EN36" s="362">
        <v>811.13400000000001</v>
      </c>
      <c r="EO36" s="362">
        <v>827.46299999999997</v>
      </c>
      <c r="EP36" s="153" t="e">
        <f t="shared" si="40"/>
        <v>#DIV/0!</v>
      </c>
      <c r="EQ36" s="153" t="e">
        <f t="shared" si="41"/>
        <v>#DIV/0!</v>
      </c>
      <c r="ER36" s="153" t="e">
        <f t="shared" si="42"/>
        <v>#DIV/0!</v>
      </c>
      <c r="ES36" s="153" t="e">
        <f t="shared" si="43"/>
        <v>#DIV/0!</v>
      </c>
      <c r="ET36" s="153">
        <f t="shared" si="44"/>
        <v>-1</v>
      </c>
      <c r="EU36" s="242">
        <f t="shared" si="215"/>
        <v>0</v>
      </c>
      <c r="EV36" s="242">
        <f t="shared" si="216"/>
        <v>0</v>
      </c>
      <c r="EW36" s="242">
        <f t="shared" si="217"/>
        <v>0</v>
      </c>
      <c r="EX36" s="242">
        <f t="shared" si="218"/>
        <v>0</v>
      </c>
      <c r="EY36" s="119"/>
      <c r="EZ36" s="119"/>
      <c r="FA36" s="119"/>
      <c r="FB36" s="119"/>
      <c r="FC36" s="119"/>
      <c r="FD36" s="119">
        <v>5438.1719999999996</v>
      </c>
      <c r="FE36" s="119">
        <v>4714.9089999999997</v>
      </c>
      <c r="FF36" s="119">
        <v>4347.6670000000004</v>
      </c>
      <c r="FG36" s="362">
        <v>3771.585</v>
      </c>
      <c r="FH36" s="362">
        <v>3622.6089999999999</v>
      </c>
      <c r="FI36" s="362">
        <v>3689.8560000000002</v>
      </c>
      <c r="FJ36" s="362">
        <v>3407.6860000000001</v>
      </c>
      <c r="FK36" s="362">
        <v>3496.895</v>
      </c>
      <c r="FL36" s="362">
        <v>2659.4050000000002</v>
      </c>
      <c r="FM36" s="362">
        <v>2479.297</v>
      </c>
      <c r="FN36" s="362">
        <v>2246.6550000000002</v>
      </c>
      <c r="FO36" s="362">
        <v>2358.0390000000002</v>
      </c>
      <c r="FP36" s="153">
        <f t="shared" si="49"/>
        <v>9.4672131147540986E-2</v>
      </c>
      <c r="FQ36" s="153">
        <f t="shared" si="50"/>
        <v>-1.2279983626688497E-3</v>
      </c>
      <c r="FR36" s="153">
        <f t="shared" si="51"/>
        <v>6.7978142076502726E-2</v>
      </c>
      <c r="FS36" s="153">
        <f t="shared" si="52"/>
        <v>4.1429547006601411E-2</v>
      </c>
      <c r="FT36" s="153">
        <f t="shared" si="53"/>
        <v>6.4146620847651773E-3</v>
      </c>
      <c r="FU36" s="242">
        <f t="shared" si="219"/>
        <v>462</v>
      </c>
      <c r="FV36" s="242">
        <f t="shared" si="220"/>
        <v>-6</v>
      </c>
      <c r="FW36" s="242">
        <f t="shared" si="221"/>
        <v>311</v>
      </c>
      <c r="FX36" s="242">
        <f t="shared" si="222"/>
        <v>182</v>
      </c>
      <c r="FY36" s="154">
        <v>5342</v>
      </c>
      <c r="FZ36" s="154">
        <v>4880</v>
      </c>
      <c r="GA36" s="154">
        <v>4886</v>
      </c>
      <c r="GB36" s="154">
        <v>4575</v>
      </c>
      <c r="GC36" s="154">
        <v>4393</v>
      </c>
      <c r="GD36" s="154">
        <v>4365</v>
      </c>
      <c r="GE36" s="154">
        <v>3935</v>
      </c>
      <c r="GF36" s="154">
        <v>3804</v>
      </c>
      <c r="GG36" s="154">
        <v>3384</v>
      </c>
      <c r="GH36" s="359">
        <v>3303</v>
      </c>
      <c r="GI36" s="359">
        <v>3153</v>
      </c>
      <c r="GJ36" s="359">
        <v>2932</v>
      </c>
      <c r="GK36" s="359">
        <v>2885</v>
      </c>
      <c r="GL36" s="359">
        <v>2318</v>
      </c>
      <c r="GM36" s="359">
        <v>2126</v>
      </c>
      <c r="GN36" s="359">
        <v>2057</v>
      </c>
      <c r="GO36" s="359">
        <v>1948</v>
      </c>
      <c r="GP36" s="5"/>
      <c r="GQ36" s="5" t="s">
        <v>386</v>
      </c>
      <c r="GR36" s="5">
        <v>8464</v>
      </c>
      <c r="GS36" s="5" t="s">
        <v>125</v>
      </c>
      <c r="GT36" s="7" t="s">
        <v>94</v>
      </c>
      <c r="GU36" s="172" t="s">
        <v>73</v>
      </c>
      <c r="GV36" s="3" t="s">
        <v>126</v>
      </c>
      <c r="GW36" s="158" t="e">
        <f t="shared" si="58"/>
        <v>#VALUE!</v>
      </c>
      <c r="GX36" s="158" t="e">
        <f t="shared" si="59"/>
        <v>#VALUE!</v>
      </c>
      <c r="GY36" s="158" t="e">
        <f t="shared" si="60"/>
        <v>#VALUE!</v>
      </c>
      <c r="GZ36" s="158" t="e">
        <f t="shared" si="61"/>
        <v>#VALUE!</v>
      </c>
      <c r="HA36" s="158">
        <f t="shared" si="62"/>
        <v>-1</v>
      </c>
      <c r="HB36" s="263" t="e">
        <f t="shared" si="63"/>
        <v>#VALUE!</v>
      </c>
      <c r="HC36" s="263" t="e">
        <f t="shared" si="64"/>
        <v>#VALUE!</v>
      </c>
      <c r="HD36" s="263" t="e">
        <f t="shared" si="65"/>
        <v>#VALUE!</v>
      </c>
      <c r="HE36" s="263" t="e">
        <f t="shared" si="66"/>
        <v>#VALUE!</v>
      </c>
      <c r="HF36" s="153" t="str">
        <f t="shared" si="67"/>
        <v>Negativ EK</v>
      </c>
      <c r="HG36" s="153" t="str">
        <f t="shared" si="68"/>
        <v>Negativ EK</v>
      </c>
      <c r="HH36" s="153" t="str">
        <f t="shared" si="69"/>
        <v>Negativ EK</v>
      </c>
      <c r="HI36" s="153" t="str">
        <f t="shared" si="70"/>
        <v>Negativ EK</v>
      </c>
      <c r="HJ36" s="153">
        <f t="shared" si="71"/>
        <v>0</v>
      </c>
      <c r="HK36" s="153">
        <f t="shared" si="72"/>
        <v>0.20556559308719557</v>
      </c>
      <c r="HL36" s="153">
        <f t="shared" si="73"/>
        <v>0.20303570712591021</v>
      </c>
      <c r="HM36" s="153">
        <f t="shared" si="74"/>
        <v>0.21438168117296572</v>
      </c>
      <c r="HN36" s="153">
        <f t="shared" si="75"/>
        <v>0.12240909972274755</v>
      </c>
      <c r="HO36" s="153">
        <f t="shared" si="76"/>
        <v>0.19001921595329163</v>
      </c>
      <c r="HP36" s="153">
        <f t="shared" si="77"/>
        <v>0.18454220741624877</v>
      </c>
      <c r="HQ36" s="153">
        <f t="shared" si="78"/>
        <v>0.13443033220437509</v>
      </c>
      <c r="HR36" s="153">
        <f t="shared" si="79"/>
        <v>0.15059929147805551</v>
      </c>
      <c r="HS36" s="153">
        <f t="shared" si="80"/>
        <v>0.13949008908271682</v>
      </c>
      <c r="HT36" s="153">
        <f t="shared" si="81"/>
        <v>0.18145651873358221</v>
      </c>
      <c r="HU36" s="153">
        <f t="shared" si="82"/>
        <v>9.9659647857282777E-2</v>
      </c>
      <c r="HV36" s="150" t="e">
        <f t="shared" si="83"/>
        <v>#VALUE!</v>
      </c>
      <c r="HW36" s="150" t="e">
        <f t="shared" si="84"/>
        <v>#VALUE!</v>
      </c>
      <c r="HX36" s="150" t="e">
        <f t="shared" si="85"/>
        <v>#VALUE!</v>
      </c>
      <c r="HY36" s="150" t="e">
        <f t="shared" si="86"/>
        <v>#VALUE!</v>
      </c>
      <c r="HZ36" s="150">
        <f t="shared" si="87"/>
        <v>-1</v>
      </c>
      <c r="IA36" s="263" t="e">
        <f t="shared" si="88"/>
        <v>#VALUE!</v>
      </c>
      <c r="IB36" s="263" t="e">
        <f t="shared" si="89"/>
        <v>#VALUE!</v>
      </c>
      <c r="IC36" s="263" t="e">
        <f t="shared" si="90"/>
        <v>#VALUE!</v>
      </c>
      <c r="ID36" s="263" t="e">
        <f t="shared" si="91"/>
        <v>#VALUE!</v>
      </c>
      <c r="IE36" s="153" t="str">
        <f t="shared" si="92"/>
        <v>i.a.</v>
      </c>
      <c r="IF36" s="153" t="str">
        <f t="shared" si="93"/>
        <v>i.a.</v>
      </c>
      <c r="IG36" s="153" t="str">
        <f t="shared" si="94"/>
        <v>i.a.</v>
      </c>
      <c r="IH36" s="153" t="str">
        <f t="shared" si="95"/>
        <v>i.a.</v>
      </c>
      <c r="II36" s="153">
        <f t="shared" si="96"/>
        <v>0</v>
      </c>
      <c r="IJ36" s="153">
        <f t="shared" si="97"/>
        <v>8.6982266762177921E-2</v>
      </c>
      <c r="IK36" s="153">
        <f t="shared" si="98"/>
        <v>8.1433137774513553E-2</v>
      </c>
      <c r="IL36" s="153">
        <f t="shared" si="99"/>
        <v>8.7051615099519017E-2</v>
      </c>
      <c r="IM36" s="153">
        <f t="shared" si="100"/>
        <v>5.4566325957906975E-2</v>
      </c>
      <c r="IN36" s="153">
        <f t="shared" si="101"/>
        <v>8.4313018934107711E-2</v>
      </c>
      <c r="IO36" s="153">
        <f t="shared" si="102"/>
        <v>7.2999074890997481E-2</v>
      </c>
      <c r="IP36" s="153">
        <f t="shared" si="103"/>
        <v>5.9617810262490946E-2</v>
      </c>
      <c r="IQ36" s="153">
        <f t="shared" si="104"/>
        <v>6.3748030472848952E-2</v>
      </c>
      <c r="IR36" s="153">
        <f t="shared" si="105"/>
        <v>7.2985357002604931E-2</v>
      </c>
      <c r="IS36" s="153">
        <f t="shared" si="106"/>
        <v>7.6820924122801074E-2</v>
      </c>
      <c r="IT36" s="153">
        <f t="shared" si="107"/>
        <v>5.9604829332850343E-2</v>
      </c>
      <c r="IU36" s="150" t="e">
        <f t="shared" si="108"/>
        <v>#VALUE!</v>
      </c>
      <c r="IV36" s="150" t="e">
        <f t="shared" si="109"/>
        <v>#VALUE!</v>
      </c>
      <c r="IW36" s="150" t="e">
        <f t="shared" si="110"/>
        <v>#VALUE!</v>
      </c>
      <c r="IX36" s="150" t="e">
        <f t="shared" si="111"/>
        <v>#VALUE!</v>
      </c>
      <c r="IY36" s="150" t="e">
        <f t="shared" si="112"/>
        <v>#VALUE!</v>
      </c>
      <c r="IZ36" s="263" t="e">
        <f t="shared" si="113"/>
        <v>#VALUE!</v>
      </c>
      <c r="JA36" s="263" t="e">
        <f t="shared" si="114"/>
        <v>#VALUE!</v>
      </c>
      <c r="JB36" s="263" t="e">
        <f t="shared" si="115"/>
        <v>#VALUE!</v>
      </c>
      <c r="JC36" s="263" t="e">
        <f t="shared" si="116"/>
        <v>#VALUE!</v>
      </c>
      <c r="JD36" s="153" t="str">
        <f t="shared" si="117"/>
        <v>i.a.</v>
      </c>
      <c r="JE36" s="153" t="str">
        <f t="shared" si="118"/>
        <v>i.a.</v>
      </c>
      <c r="JF36" s="153" t="str">
        <f t="shared" si="119"/>
        <v>i.a.</v>
      </c>
      <c r="JG36" s="153" t="str">
        <f t="shared" si="120"/>
        <v>i.a.</v>
      </c>
      <c r="JH36" s="153" t="str">
        <f t="shared" si="121"/>
        <v>i.a.</v>
      </c>
      <c r="JI36" s="153">
        <f t="shared" si="122"/>
        <v>0.37735455958362485</v>
      </c>
      <c r="JJ36" s="153">
        <f t="shared" si="123"/>
        <v>0.32074447248080507</v>
      </c>
      <c r="JK36" s="153">
        <f t="shared" si="124"/>
        <v>0.31187163138299229</v>
      </c>
      <c r="JL36" s="153">
        <f t="shared" si="125"/>
        <v>0.32133333863614366</v>
      </c>
      <c r="JM36" s="153">
        <f t="shared" si="126"/>
        <v>0.32317316055914397</v>
      </c>
      <c r="JN36" s="153">
        <f t="shared" si="127"/>
        <v>0.31836391447254309</v>
      </c>
      <c r="JO36" s="153">
        <f t="shared" si="128"/>
        <v>0.31417888854782983</v>
      </c>
      <c r="JP36" s="153">
        <f t="shared" si="129"/>
        <v>0.29990462967861486</v>
      </c>
      <c r="JQ36" s="153">
        <f t="shared" si="130"/>
        <v>0.36988160885611626</v>
      </c>
      <c r="JR36" s="153">
        <f t="shared" si="131"/>
        <v>0.37300331505261369</v>
      </c>
      <c r="JS36" s="153">
        <f t="shared" si="132"/>
        <v>0.3610407472442364</v>
      </c>
      <c r="JT36" s="153">
        <f t="shared" si="133"/>
        <v>0.35091149891922901</v>
      </c>
      <c r="JU36" s="150" t="e">
        <f t="shared" si="134"/>
        <v>#DIV/0!</v>
      </c>
      <c r="JV36" s="150" t="e">
        <f t="shared" si="135"/>
        <v>#DIV/0!</v>
      </c>
      <c r="JW36" s="150" t="e">
        <f t="shared" si="136"/>
        <v>#DIV/0!</v>
      </c>
      <c r="JX36" s="150" t="e">
        <f t="shared" si="137"/>
        <v>#DIV/0!</v>
      </c>
      <c r="JY36" s="150">
        <f t="shared" si="138"/>
        <v>-1</v>
      </c>
      <c r="JZ36" s="263">
        <f t="shared" si="139"/>
        <v>0</v>
      </c>
      <c r="KA36" s="263">
        <f t="shared" si="140"/>
        <v>0</v>
      </c>
      <c r="KB36" s="263">
        <f t="shared" si="141"/>
        <v>0</v>
      </c>
      <c r="KC36" s="263">
        <f t="shared" si="142"/>
        <v>0</v>
      </c>
      <c r="KD36" s="153">
        <f t="shared" si="223"/>
        <v>0</v>
      </c>
      <c r="KE36" s="153">
        <f t="shared" si="224"/>
        <v>0</v>
      </c>
      <c r="KF36" s="153">
        <f t="shared" si="225"/>
        <v>0</v>
      </c>
      <c r="KG36" s="153">
        <f t="shared" si="226"/>
        <v>0</v>
      </c>
      <c r="KH36" s="153">
        <f t="shared" si="227"/>
        <v>0</v>
      </c>
      <c r="KI36" s="153">
        <f t="shared" si="228"/>
        <v>7.605823272766106E-2</v>
      </c>
      <c r="KJ36" s="153">
        <f t="shared" si="229"/>
        <v>7.316050395109587E-2</v>
      </c>
      <c r="KK36" s="153">
        <f t="shared" si="230"/>
        <v>7.4129863450122069E-2</v>
      </c>
      <c r="KL36" s="153">
        <f t="shared" si="231"/>
        <v>5.3298934481018537E-2</v>
      </c>
      <c r="KM36" s="153">
        <f t="shared" si="232"/>
        <v>8.0023363121313001E-2</v>
      </c>
      <c r="KN36" s="153">
        <f t="shared" si="233"/>
        <v>7.4587412184728794E-2</v>
      </c>
      <c r="KO36" s="153">
        <f t="shared" si="234"/>
        <v>6.2242474626615613E-2</v>
      </c>
      <c r="KP36" s="153">
        <f t="shared" si="235"/>
        <v>6.1217817328024754E-2</v>
      </c>
      <c r="KQ36" s="153">
        <f t="shared" si="236"/>
        <v>7.1263371026314151E-2</v>
      </c>
      <c r="KR36" s="153">
        <f t="shared" si="237"/>
        <v>8.0708425108418358E-2</v>
      </c>
      <c r="KS36" s="153">
        <f t="shared" si="238"/>
        <v>6.6131246653825707E-2</v>
      </c>
      <c r="KT36" s="153">
        <f t="shared" si="239"/>
        <v>8.9895803727427614E-2</v>
      </c>
      <c r="KU36" s="150">
        <f t="shared" si="160"/>
        <v>3.8461125494478103E-2</v>
      </c>
      <c r="KV36" s="150">
        <f t="shared" si="161"/>
        <v>4.8242386668683641E-2</v>
      </c>
      <c r="KW36" s="150">
        <f t="shared" si="162"/>
        <v>0.10678898917637719</v>
      </c>
      <c r="KX36" s="150">
        <f t="shared" si="163"/>
        <v>1.9612504371661208E-2</v>
      </c>
      <c r="KY36" s="150">
        <f t="shared" si="164"/>
        <v>3.4285405797778355E-2</v>
      </c>
      <c r="KZ36" s="243">
        <f t="shared" si="165"/>
        <v>6.2588159941938448E-2</v>
      </c>
      <c r="LA36" s="243">
        <f t="shared" si="166"/>
        <v>7.4892316370627432E-2</v>
      </c>
      <c r="LB36" s="243">
        <f t="shared" si="167"/>
        <v>0.14978562078784252</v>
      </c>
      <c r="LC36" s="243">
        <f t="shared" si="168"/>
        <v>2.6979975345774898E-2</v>
      </c>
      <c r="LD36" s="254">
        <f>IFERROR(Tabel1[[#This Row],[2024 - Omsætning]]/Tabel1[[#This Row],[2024 - Ansatte]],"i.a.")</f>
        <v>1.6898977910894795</v>
      </c>
      <c r="LE36" s="254">
        <f>IFERROR(Tabel1[[#This Row],[2023 - Omsætning]]/Tabel1[[#This Row],[2023 - Ansatte]],"i.a.")</f>
        <v>1.627309631147541</v>
      </c>
      <c r="LF36" s="254">
        <f>IFERROR(Tabel1[[#This Row],[2022 - Omsætning]]/Tabel1[[#This Row],[2022 - Ansatte]],"i.a.")</f>
        <v>1.5524173147769136</v>
      </c>
      <c r="LG36" s="254">
        <f>IFERROR(Tabel1[[#This Row],[2021 - Omsætning]]/Tabel1[[#This Row],[2021 - Ansatte]],"i.a.")</f>
        <v>1.4026316939890711</v>
      </c>
      <c r="LH36" s="254">
        <f>IFERROR(AC36/Tabel1[[#This Row],[2020 - Ansatte]],"i.a.")</f>
        <v>1.3756517186432962</v>
      </c>
      <c r="LI36" s="254">
        <f>IFERROR(Tabel1[[#This Row],[2019 - Omsætning]]/Tabel1[[#This Row],[2019 - Ansatte]],"i.a.")</f>
        <v>1.3300504009163803</v>
      </c>
      <c r="LJ36" s="254">
        <f>IFERROR(Tabel1[[#This Row],[2018 - Omsætning]]/Tabel1[[#This Row],[2018 - Ansatte]],"i.a.")</f>
        <v>1.2817443456162643</v>
      </c>
      <c r="LK36" s="254">
        <f>IFERROR(Tabel1[[#This Row],[2017 - Omsætning]]/Tabel1[[#This Row],[2017 - Ansatte]],"i.a.")</f>
        <v>1.2532252891692954</v>
      </c>
      <c r="LL36" s="254">
        <f>IFERROR(Tabel1[[#This Row],[2016 - Omsætning]]/Tabel1[[#This Row],[2016 - Ansatte]],"i.a.")</f>
        <v>1.1185017730496454</v>
      </c>
      <c r="LM36" s="254">
        <f>IFERROR(Tabel1[[#This Row],[2015 - Omsætning]]/Tabel1[[#This Row],[2015 - Ansatte]],"i.a.")</f>
        <v>1.1662806539509536</v>
      </c>
      <c r="LN36" s="254">
        <f>IFERROR(Tabel1[[#This Row],[2014 - Omsætning]]/Tabel1[[#This Row],[2014 - Ansatte]],"i.a.")</f>
        <v>1.1015540754836664</v>
      </c>
      <c r="LO36" s="254">
        <f>IFERROR(Tabel1[[#This Row],[2013 - Omsætning]]/Tabel1[[#This Row],[2013 - Ansatte]],"i.a.")</f>
        <v>1.1278011596180082</v>
      </c>
      <c r="LP36" s="254">
        <f>IFERROR(Tabel1[[#This Row],[2012 - Omsætning]]/Tabel1[[#This Row],[2012 - Ansatte]],"i.a.")</f>
        <v>1.1110481802426342</v>
      </c>
      <c r="LQ36" s="254">
        <f>IFERROR(Tabel1[[#This Row],[2011 - Omsætning]]/Tabel1[[#This Row],[2011 - Ansatte]],"i.a.")</f>
        <v>1.1352182916307163</v>
      </c>
      <c r="LR36" s="254">
        <f>IFERROR(Tabel1[[#This Row],[2010 - Omsætning]]/Tabel1[[#This Row],[2010 - Ansatte]],"i.a.")</f>
        <v>1.0579294449670742</v>
      </c>
      <c r="LS36" s="254">
        <f>IFERROR(Tabel1[[#This Row],[2009 - Omsætning]]/Tabel1[[#This Row],[2009 - Ansatte]],"i.a.")</f>
        <v>1.0088142926592123</v>
      </c>
      <c r="LT36" s="254">
        <f>IFERROR(Tabel1[[#This Row],[2008 - Omsætning]]/Tabel1[[#This Row],[2008 - Ansatte]],"i.a.")</f>
        <v>1.1397007186858317</v>
      </c>
      <c r="LU36" s="158" t="e">
        <f t="shared" si="169"/>
        <v>#DIV/0!</v>
      </c>
      <c r="LV36" s="158" t="e">
        <f t="shared" si="170"/>
        <v>#DIV/0!</v>
      </c>
      <c r="LW36" s="158" t="e">
        <f t="shared" si="171"/>
        <v>#DIV/0!</v>
      </c>
      <c r="LX36" s="158" t="e">
        <f t="shared" si="172"/>
        <v>#DIV/0!</v>
      </c>
      <c r="LY36" s="158">
        <f t="shared" si="173"/>
        <v>-1</v>
      </c>
      <c r="LZ36" s="243">
        <f t="shared" si="174"/>
        <v>0</v>
      </c>
      <c r="MA36" s="243">
        <f t="shared" si="175"/>
        <v>0</v>
      </c>
      <c r="MB36" s="243">
        <f t="shared" si="176"/>
        <v>0</v>
      </c>
      <c r="MC36" s="243">
        <f t="shared" si="177"/>
        <v>0</v>
      </c>
      <c r="MD36" s="244">
        <f t="shared" si="178"/>
        <v>0</v>
      </c>
      <c r="ME36" s="244">
        <f t="shared" si="179"/>
        <v>0</v>
      </c>
      <c r="MF36" s="244">
        <f t="shared" si="180"/>
        <v>0</v>
      </c>
      <c r="MG36" s="244">
        <f t="shared" si="181"/>
        <v>0</v>
      </c>
      <c r="MH36" s="244">
        <f t="shared" si="182"/>
        <v>0</v>
      </c>
      <c r="MI36" s="244">
        <f t="shared" si="183"/>
        <v>8.3931042382588764E-2</v>
      </c>
      <c r="MJ36" s="244">
        <f t="shared" si="184"/>
        <v>7.3995679796696315E-2</v>
      </c>
      <c r="MK36" s="244">
        <f t="shared" si="185"/>
        <v>7.2358044164037849E-2</v>
      </c>
      <c r="ML36" s="244">
        <f t="shared" si="186"/>
        <v>4.309397163120568E-2</v>
      </c>
      <c r="MM36" s="244">
        <f t="shared" si="187"/>
        <v>6.746594005449591E-2</v>
      </c>
      <c r="MN36" s="244">
        <f t="shared" si="188"/>
        <v>6.5708848715509041E-2</v>
      </c>
      <c r="MO36" s="244">
        <f t="shared" si="189"/>
        <v>4.8585607094133697E-2</v>
      </c>
      <c r="MP36" s="244">
        <f t="shared" si="190"/>
        <v>5.304644714038128E-2</v>
      </c>
      <c r="MQ36" s="244">
        <f t="shared" si="191"/>
        <v>5.7422346850733386E-2</v>
      </c>
      <c r="MR36" s="244">
        <f t="shared" si="192"/>
        <v>7.4081373471307624E-2</v>
      </c>
      <c r="MS36" s="244">
        <f t="shared" si="193"/>
        <v>3.9694214876033057E-2</v>
      </c>
      <c r="MT36" s="244">
        <f t="shared" si="194"/>
        <v>8.3957905544147851E-2</v>
      </c>
    </row>
    <row r="37" spans="1:358" ht="18" customHeight="1" x14ac:dyDescent="0.25">
      <c r="A37" s="101" t="s">
        <v>952</v>
      </c>
      <c r="B37" s="273">
        <v>25053664</v>
      </c>
      <c r="C37" s="117" t="s">
        <v>588</v>
      </c>
      <c r="D37" s="5" t="s">
        <v>370</v>
      </c>
      <c r="E37" s="5">
        <v>253000</v>
      </c>
      <c r="F37" s="203">
        <v>45484</v>
      </c>
      <c r="G37" s="148"/>
      <c r="H37" s="148" t="s">
        <v>74</v>
      </c>
      <c r="I37" s="148" t="s">
        <v>74</v>
      </c>
      <c r="J37" s="148" t="s">
        <v>74</v>
      </c>
      <c r="K37" s="148" t="s">
        <v>74</v>
      </c>
      <c r="L37" s="148" t="s">
        <v>74</v>
      </c>
      <c r="M37" s="148" t="s">
        <v>74</v>
      </c>
      <c r="N37" s="148" t="s">
        <v>74</v>
      </c>
      <c r="O37" s="357" t="s">
        <v>74</v>
      </c>
      <c r="P37" s="150">
        <f>Y37/Tabel1[[#This Row],[2023 - Omsætning]]-1</f>
        <v>-1</v>
      </c>
      <c r="Q37" s="150">
        <f>Z37/Tabel1[[#This Row],[2022 - Omsætning]]-1</f>
        <v>-0.20036057878577584</v>
      </c>
      <c r="R37" s="150">
        <f>AA37/Tabel1[[#This Row],[2021 - Omsætning]]-1</f>
        <v>0.4957245365243057</v>
      </c>
      <c r="S37" s="150">
        <f>AB37/Tabel1[[#This Row],[2020 - Omsætning]]-1</f>
        <v>-0.11077978709760161</v>
      </c>
      <c r="T37" s="150">
        <f>AC37/Tabel1[[#This Row],[2019 - Omsætning]]-1</f>
        <v>-0.33899921581925696</v>
      </c>
      <c r="U37" s="242">
        <f t="shared" si="195"/>
        <v>-464.37700000000001</v>
      </c>
      <c r="V37" s="242">
        <f t="shared" si="196"/>
        <v>-116.35599999999994</v>
      </c>
      <c r="W37" s="242">
        <f t="shared" si="197"/>
        <v>192.47099999999995</v>
      </c>
      <c r="X37" s="242">
        <f t="shared" si="198"/>
        <v>-48.370000000000005</v>
      </c>
      <c r="Y37" s="151"/>
      <c r="Z37" s="151">
        <v>464.37700000000001</v>
      </c>
      <c r="AA37" s="151">
        <v>580.73299999999995</v>
      </c>
      <c r="AB37" s="151">
        <v>388.262</v>
      </c>
      <c r="AC37" s="361">
        <v>436.63200000000001</v>
      </c>
      <c r="AD37" s="151">
        <v>660.56200000000001</v>
      </c>
      <c r="AE37" s="151">
        <v>646.90599999999995</v>
      </c>
      <c r="AF37" s="151">
        <v>1604.0260000000001</v>
      </c>
      <c r="AG37" s="361">
        <v>1670.8620000000001</v>
      </c>
      <c r="AH37" s="361">
        <v>1701.08</v>
      </c>
      <c r="AI37" s="361">
        <v>830.19100000000003</v>
      </c>
      <c r="AJ37" s="361">
        <v>690.54499999999996</v>
      </c>
      <c r="AK37" s="361">
        <v>899.92399999999998</v>
      </c>
      <c r="AL37" s="361">
        <v>886.86500000000001</v>
      </c>
      <c r="AM37" s="361">
        <v>757.52700000000004</v>
      </c>
      <c r="AN37" s="361">
        <v>631.77599999999995</v>
      </c>
      <c r="AO37" s="361">
        <v>579.85</v>
      </c>
      <c r="AP37" s="150" t="e">
        <f t="shared" si="4"/>
        <v>#DIV/0!</v>
      </c>
      <c r="AQ37" s="150" t="e">
        <f t="shared" si="5"/>
        <v>#DIV/0!</v>
      </c>
      <c r="AR37" s="150" t="e">
        <f t="shared" si="6"/>
        <v>#DIV/0!</v>
      </c>
      <c r="AS37" s="150" t="e">
        <f t="shared" si="7"/>
        <v>#DIV/0!</v>
      </c>
      <c r="AT37" s="150" t="e">
        <f t="shared" si="8"/>
        <v>#DIV/0!</v>
      </c>
      <c r="AU37" s="242">
        <f t="shared" si="199"/>
        <v>0</v>
      </c>
      <c r="AV37" s="242">
        <f t="shared" si="200"/>
        <v>0</v>
      </c>
      <c r="AW37" s="242">
        <f t="shared" si="201"/>
        <v>0</v>
      </c>
      <c r="AX37" s="242">
        <f t="shared" si="202"/>
        <v>0</v>
      </c>
      <c r="AY37" s="119"/>
      <c r="AZ37" s="119"/>
      <c r="BA37" s="119"/>
      <c r="BB37" s="119"/>
      <c r="BC37" s="119"/>
      <c r="BD37" s="119"/>
      <c r="BE37" s="119">
        <v>-1497.194</v>
      </c>
      <c r="BF37" s="119">
        <v>-1135.829</v>
      </c>
      <c r="BG37" s="362">
        <v>-662.33299999999997</v>
      </c>
      <c r="BH37" s="362">
        <v>243.547</v>
      </c>
      <c r="BI37" s="362">
        <v>163.566</v>
      </c>
      <c r="BJ37" s="362">
        <v>165.91800000000001</v>
      </c>
      <c r="BK37" s="362">
        <v>170.04599999999999</v>
      </c>
      <c r="BL37" s="362">
        <v>184.471</v>
      </c>
      <c r="BM37" s="362">
        <v>166.9</v>
      </c>
      <c r="BN37" s="362">
        <v>124.798</v>
      </c>
      <c r="BO37" s="362">
        <v>106.092</v>
      </c>
      <c r="BP37" s="152" t="e">
        <f t="shared" si="13"/>
        <v>#DIV/0!</v>
      </c>
      <c r="BQ37" s="152" t="e">
        <f t="shared" si="14"/>
        <v>#DIV/0!</v>
      </c>
      <c r="BR37" s="152" t="e">
        <f t="shared" si="15"/>
        <v>#DIV/0!</v>
      </c>
      <c r="BS37" s="152" t="e">
        <f t="shared" si="16"/>
        <v>#DIV/0!</v>
      </c>
      <c r="BT37" s="152" t="e">
        <f t="shared" si="17"/>
        <v>#DIV/0!</v>
      </c>
      <c r="BU37" s="242">
        <f t="shared" si="203"/>
        <v>0</v>
      </c>
      <c r="BV37" s="242">
        <f t="shared" si="204"/>
        <v>0</v>
      </c>
      <c r="BW37" s="242">
        <f t="shared" si="205"/>
        <v>0</v>
      </c>
      <c r="BX37" s="242">
        <f t="shared" si="206"/>
        <v>0</v>
      </c>
      <c r="BY37" s="119"/>
      <c r="BZ37" s="119"/>
      <c r="CA37" s="119"/>
      <c r="CB37" s="119"/>
      <c r="CC37" s="119"/>
      <c r="CD37" s="119"/>
      <c r="CE37" s="119">
        <v>-1665.8979999999999</v>
      </c>
      <c r="CF37" s="119">
        <v>-1294.6849999999999</v>
      </c>
      <c r="CG37" s="362">
        <v>-798.89599999999996</v>
      </c>
      <c r="CH37" s="362">
        <v>107.569</v>
      </c>
      <c r="CI37" s="362">
        <v>44.798000000000002</v>
      </c>
      <c r="CJ37" s="362">
        <v>50.570999999999998</v>
      </c>
      <c r="CK37" s="362">
        <v>51.781999999999996</v>
      </c>
      <c r="CL37" s="362">
        <v>69.088999999999999</v>
      </c>
      <c r="CM37" s="362">
        <v>58.712000000000003</v>
      </c>
      <c r="CN37" s="362">
        <v>33.780999999999999</v>
      </c>
      <c r="CO37" s="362">
        <v>27.731999999999999</v>
      </c>
      <c r="CP37" s="152" t="e">
        <f t="shared" si="22"/>
        <v>#DIV/0!</v>
      </c>
      <c r="CQ37" s="152" t="e">
        <f t="shared" si="23"/>
        <v>#DIV/0!</v>
      </c>
      <c r="CR37" s="152" t="e">
        <f t="shared" si="24"/>
        <v>#DIV/0!</v>
      </c>
      <c r="CS37" s="152" t="e">
        <f t="shared" si="25"/>
        <v>#DIV/0!</v>
      </c>
      <c r="CT37" s="152" t="e">
        <f t="shared" si="26"/>
        <v>#DIV/0!</v>
      </c>
      <c r="CU37" s="242">
        <f t="shared" si="207"/>
        <v>0</v>
      </c>
      <c r="CV37" s="242">
        <f t="shared" si="208"/>
        <v>0</v>
      </c>
      <c r="CW37" s="242">
        <f t="shared" si="209"/>
        <v>0</v>
      </c>
      <c r="CX37" s="242">
        <f t="shared" si="210"/>
        <v>0</v>
      </c>
      <c r="CY37" s="119"/>
      <c r="CZ37" s="119"/>
      <c r="DA37" s="119"/>
      <c r="DB37" s="119"/>
      <c r="DC37" s="119"/>
      <c r="DD37" s="119"/>
      <c r="DE37" s="119">
        <v>-1791.0039999999999</v>
      </c>
      <c r="DF37" s="119">
        <v>-1317.845</v>
      </c>
      <c r="DG37" s="362">
        <v>-794.38699999999994</v>
      </c>
      <c r="DH37" s="362">
        <v>128.19</v>
      </c>
      <c r="DI37" s="362">
        <v>56.066000000000003</v>
      </c>
      <c r="DJ37" s="362">
        <v>43.709000000000003</v>
      </c>
      <c r="DK37" s="362">
        <v>55.061</v>
      </c>
      <c r="DL37" s="362">
        <v>69.588999999999999</v>
      </c>
      <c r="DM37" s="362">
        <v>62.545999999999999</v>
      </c>
      <c r="DN37" s="362">
        <v>33.049999999999997</v>
      </c>
      <c r="DO37" s="362">
        <v>28.39</v>
      </c>
      <c r="DP37" s="152" t="e">
        <f t="shared" si="31"/>
        <v>#DIV/0!</v>
      </c>
      <c r="DQ37" s="152" t="e">
        <f t="shared" si="32"/>
        <v>#DIV/0!</v>
      </c>
      <c r="DR37" s="152" t="e">
        <f t="shared" si="33"/>
        <v>#DIV/0!</v>
      </c>
      <c r="DS37" s="152" t="e">
        <f t="shared" si="34"/>
        <v>#DIV/0!</v>
      </c>
      <c r="DT37" s="152" t="e">
        <f t="shared" si="35"/>
        <v>#DIV/0!</v>
      </c>
      <c r="DU37" s="242">
        <f t="shared" si="211"/>
        <v>0</v>
      </c>
      <c r="DV37" s="242">
        <f t="shared" si="212"/>
        <v>0</v>
      </c>
      <c r="DW37" s="242">
        <f t="shared" si="213"/>
        <v>0</v>
      </c>
      <c r="DX37" s="242">
        <f t="shared" si="214"/>
        <v>0</v>
      </c>
      <c r="DY37" s="119"/>
      <c r="DZ37" s="119"/>
      <c r="EA37" s="119"/>
      <c r="EB37" s="119"/>
      <c r="EC37" s="119"/>
      <c r="ED37" s="119"/>
      <c r="EE37" s="119">
        <v>-3726.134</v>
      </c>
      <c r="EF37" s="119">
        <v>-1927.269</v>
      </c>
      <c r="EG37" s="362">
        <v>-604.15300000000002</v>
      </c>
      <c r="EH37" s="362">
        <v>217.68199999999999</v>
      </c>
      <c r="EI37" s="362">
        <v>183.52600000000001</v>
      </c>
      <c r="EJ37" s="362">
        <v>194.70099999999999</v>
      </c>
      <c r="EK37" s="362">
        <v>207.50399999999999</v>
      </c>
      <c r="EL37" s="362">
        <v>162.006</v>
      </c>
      <c r="EM37" s="362">
        <v>114.13800000000001</v>
      </c>
      <c r="EN37" s="362">
        <v>100.042</v>
      </c>
      <c r="EO37" s="362">
        <v>78.596999999999994</v>
      </c>
      <c r="EP37" s="153" t="e">
        <f t="shared" si="40"/>
        <v>#DIV/0!</v>
      </c>
      <c r="EQ37" s="153" t="e">
        <f t="shared" si="41"/>
        <v>#DIV/0!</v>
      </c>
      <c r="ER37" s="153" t="e">
        <f t="shared" si="42"/>
        <v>#DIV/0!</v>
      </c>
      <c r="ES37" s="153" t="e">
        <f t="shared" si="43"/>
        <v>#DIV/0!</v>
      </c>
      <c r="ET37" s="153" t="e">
        <f t="shared" si="44"/>
        <v>#DIV/0!</v>
      </c>
      <c r="EU37" s="242">
        <f t="shared" si="215"/>
        <v>0</v>
      </c>
      <c r="EV37" s="242">
        <f t="shared" si="216"/>
        <v>0</v>
      </c>
      <c r="EW37" s="242">
        <f t="shared" si="217"/>
        <v>0</v>
      </c>
      <c r="EX37" s="242">
        <f t="shared" si="218"/>
        <v>0</v>
      </c>
      <c r="EY37" s="119"/>
      <c r="EZ37" s="119"/>
      <c r="FA37" s="119"/>
      <c r="FB37" s="119"/>
      <c r="FC37" s="119"/>
      <c r="FD37" s="119"/>
      <c r="FE37" s="119">
        <v>461.53399999999999</v>
      </c>
      <c r="FF37" s="119">
        <v>589.12199999999996</v>
      </c>
      <c r="FG37" s="362">
        <v>740.80200000000002</v>
      </c>
      <c r="FH37" s="362">
        <v>1255.7239999999999</v>
      </c>
      <c r="FI37" s="362">
        <v>552.50900000000001</v>
      </c>
      <c r="FJ37" s="362">
        <v>511.16899999999998</v>
      </c>
      <c r="FK37" s="362">
        <v>563.83799999999997</v>
      </c>
      <c r="FL37" s="362">
        <v>620.64099999999996</v>
      </c>
      <c r="FM37" s="362">
        <v>461.45699999999999</v>
      </c>
      <c r="FN37" s="362">
        <v>385.11799999999999</v>
      </c>
      <c r="FO37" s="362">
        <v>382.34800000000001</v>
      </c>
      <c r="FP37" s="153">
        <f t="shared" si="49"/>
        <v>-1</v>
      </c>
      <c r="FQ37" s="153">
        <f t="shared" si="50"/>
        <v>-0.12820512820512819</v>
      </c>
      <c r="FR37" s="153">
        <f t="shared" si="51"/>
        <v>-0.29729729729729731</v>
      </c>
      <c r="FS37" s="153">
        <f t="shared" si="52"/>
        <v>-0.18081180811808117</v>
      </c>
      <c r="FT37" s="153">
        <f t="shared" si="53"/>
        <v>-0.16615384615384615</v>
      </c>
      <c r="FU37" s="242">
        <f t="shared" si="219"/>
        <v>-136</v>
      </c>
      <c r="FV37" s="242">
        <f t="shared" si="220"/>
        <v>-20</v>
      </c>
      <c r="FW37" s="242">
        <f t="shared" si="221"/>
        <v>-66</v>
      </c>
      <c r="FX37" s="242">
        <f t="shared" si="222"/>
        <v>-49</v>
      </c>
      <c r="FY37" s="154"/>
      <c r="FZ37" s="154">
        <v>136</v>
      </c>
      <c r="GA37" s="154">
        <v>156</v>
      </c>
      <c r="GB37" s="154">
        <v>222</v>
      </c>
      <c r="GC37" s="154">
        <v>271</v>
      </c>
      <c r="GD37" s="154">
        <v>325</v>
      </c>
      <c r="GE37" s="154">
        <v>382</v>
      </c>
      <c r="GF37" s="154">
        <v>552</v>
      </c>
      <c r="GG37" s="359">
        <v>504</v>
      </c>
      <c r="GH37" s="359">
        <v>457</v>
      </c>
      <c r="GI37" s="359">
        <v>416</v>
      </c>
      <c r="GJ37" s="359">
        <v>415</v>
      </c>
      <c r="GK37" s="359">
        <v>420</v>
      </c>
      <c r="GL37" s="359">
        <v>442</v>
      </c>
      <c r="GM37" s="359">
        <v>415</v>
      </c>
      <c r="GN37" s="359">
        <v>369</v>
      </c>
      <c r="GO37" s="359">
        <v>363</v>
      </c>
      <c r="GP37" s="198"/>
      <c r="GQ37" s="5" t="s">
        <v>389</v>
      </c>
      <c r="GR37" s="5">
        <v>6705</v>
      </c>
      <c r="GS37" s="5" t="s">
        <v>128</v>
      </c>
      <c r="GT37" s="7" t="s">
        <v>78</v>
      </c>
      <c r="GU37" s="172" t="s">
        <v>73</v>
      </c>
      <c r="GW37" s="158" t="e">
        <f t="shared" si="58"/>
        <v>#VALUE!</v>
      </c>
      <c r="GX37" s="158" t="e">
        <f t="shared" si="59"/>
        <v>#VALUE!</v>
      </c>
      <c r="GY37" s="158" t="e">
        <f t="shared" si="60"/>
        <v>#VALUE!</v>
      </c>
      <c r="GZ37" s="158" t="e">
        <f t="shared" si="61"/>
        <v>#VALUE!</v>
      </c>
      <c r="HA37" s="158" t="e">
        <f t="shared" si="62"/>
        <v>#VALUE!</v>
      </c>
      <c r="HB37" s="263" t="e">
        <f t="shared" si="63"/>
        <v>#VALUE!</v>
      </c>
      <c r="HC37" s="263" t="e">
        <f t="shared" si="64"/>
        <v>#VALUE!</v>
      </c>
      <c r="HD37" s="263" t="e">
        <f t="shared" si="65"/>
        <v>#VALUE!</v>
      </c>
      <c r="HE37" s="263" t="e">
        <f t="shared" si="66"/>
        <v>#VALUE!</v>
      </c>
      <c r="HF37" s="153" t="str">
        <f t="shared" si="67"/>
        <v>Negativ EK</v>
      </c>
      <c r="HG37" s="153" t="str">
        <f t="shared" si="68"/>
        <v>Negativ EK</v>
      </c>
      <c r="HH37" s="153" t="str">
        <f t="shared" si="69"/>
        <v>Negativ EK</v>
      </c>
      <c r="HI37" s="153" t="str">
        <f t="shared" si="70"/>
        <v>Negativ EK</v>
      </c>
      <c r="HJ37" s="153" t="str">
        <f t="shared" si="71"/>
        <v>Negativ EK</v>
      </c>
      <c r="HK37" s="153" t="str">
        <f t="shared" si="72"/>
        <v>Negativ EK</v>
      </c>
      <c r="HL37" s="153" t="str">
        <f t="shared" si="73"/>
        <v>Negativ EK</v>
      </c>
      <c r="HM37" s="153" t="str">
        <f t="shared" si="74"/>
        <v>Negativ EK</v>
      </c>
      <c r="HN37" s="153" t="str">
        <f t="shared" si="75"/>
        <v>Negativ EK</v>
      </c>
      <c r="HO37" s="153">
        <f t="shared" si="76"/>
        <v>0.63902015911945931</v>
      </c>
      <c r="HP37" s="153">
        <f t="shared" si="77"/>
        <v>0.29646746530522677</v>
      </c>
      <c r="HQ37" s="153">
        <f t="shared" si="78"/>
        <v>0.21734687534963515</v>
      </c>
      <c r="HR37" s="153">
        <f t="shared" si="79"/>
        <v>0.29802170441936621</v>
      </c>
      <c r="HS37" s="153">
        <f t="shared" si="80"/>
        <v>0.50400515672982216</v>
      </c>
      <c r="HT37" s="153">
        <f t="shared" si="81"/>
        <v>0.5840507983938743</v>
      </c>
      <c r="HU37" s="153">
        <f t="shared" si="82"/>
        <v>0.37001998443788864</v>
      </c>
      <c r="HV37" s="150" t="e">
        <f t="shared" si="83"/>
        <v>#VALUE!</v>
      </c>
      <c r="HW37" s="150" t="e">
        <f t="shared" si="84"/>
        <v>#VALUE!</v>
      </c>
      <c r="HX37" s="150" t="e">
        <f t="shared" si="85"/>
        <v>#VALUE!</v>
      </c>
      <c r="HY37" s="150" t="e">
        <f t="shared" si="86"/>
        <v>#VALUE!</v>
      </c>
      <c r="HZ37" s="150" t="e">
        <f t="shared" si="87"/>
        <v>#VALUE!</v>
      </c>
      <c r="IA37" s="263" t="e">
        <f t="shared" si="88"/>
        <v>#VALUE!</v>
      </c>
      <c r="IB37" s="263" t="e">
        <f t="shared" si="89"/>
        <v>#VALUE!</v>
      </c>
      <c r="IC37" s="263" t="e">
        <f t="shared" si="90"/>
        <v>#VALUE!</v>
      </c>
      <c r="ID37" s="263" t="e">
        <f t="shared" si="91"/>
        <v>#VALUE!</v>
      </c>
      <c r="IE37" s="153" t="str">
        <f t="shared" si="92"/>
        <v>i.a.</v>
      </c>
      <c r="IF37" s="153" t="str">
        <f t="shared" si="93"/>
        <v>i.a.</v>
      </c>
      <c r="IG37" s="153" t="str">
        <f t="shared" si="94"/>
        <v>i.a.</v>
      </c>
      <c r="IH37" s="153" t="str">
        <f t="shared" si="95"/>
        <v>i.a.</v>
      </c>
      <c r="II37" s="153" t="str">
        <f t="shared" si="96"/>
        <v>i.a.</v>
      </c>
      <c r="IJ37" s="153">
        <f t="shared" si="97"/>
        <v>0</v>
      </c>
      <c r="IK37" s="153">
        <f t="shared" si="98"/>
        <v>-3.1711578290134925</v>
      </c>
      <c r="IL37" s="153">
        <f t="shared" si="99"/>
        <v>-1.9470059943274953</v>
      </c>
      <c r="IM37" s="153">
        <f t="shared" si="100"/>
        <v>-0.80028609695040287</v>
      </c>
      <c r="IN37" s="153">
        <f t="shared" si="101"/>
        <v>0.11897692388093792</v>
      </c>
      <c r="IO37" s="153">
        <f t="shared" si="102"/>
        <v>8.4232258258608347E-2</v>
      </c>
      <c r="IP37" s="153">
        <f t="shared" si="103"/>
        <v>9.4084968749040696E-2</v>
      </c>
      <c r="IQ37" s="153">
        <f t="shared" si="104"/>
        <v>8.7434222134795139E-2</v>
      </c>
      <c r="IR37" s="153">
        <f t="shared" si="105"/>
        <v>0.12769453413646453</v>
      </c>
      <c r="IS37" s="153">
        <f t="shared" si="106"/>
        <v>0.13870478102944217</v>
      </c>
      <c r="IT37" s="153">
        <f t="shared" si="107"/>
        <v>8.8032564309037789E-2</v>
      </c>
      <c r="IU37" s="150" t="e">
        <f t="shared" si="108"/>
        <v>#VALUE!</v>
      </c>
      <c r="IV37" s="150" t="e">
        <f t="shared" si="109"/>
        <v>#VALUE!</v>
      </c>
      <c r="IW37" s="150" t="e">
        <f t="shared" si="110"/>
        <v>#VALUE!</v>
      </c>
      <c r="IX37" s="150" t="e">
        <f t="shared" si="111"/>
        <v>#VALUE!</v>
      </c>
      <c r="IY37" s="150" t="e">
        <f t="shared" si="112"/>
        <v>#VALUE!</v>
      </c>
      <c r="IZ37" s="263" t="e">
        <f t="shared" si="113"/>
        <v>#VALUE!</v>
      </c>
      <c r="JA37" s="263" t="e">
        <f t="shared" si="114"/>
        <v>#VALUE!</v>
      </c>
      <c r="JB37" s="263" t="e">
        <f t="shared" si="115"/>
        <v>#VALUE!</v>
      </c>
      <c r="JC37" s="263" t="e">
        <f t="shared" si="116"/>
        <v>#VALUE!</v>
      </c>
      <c r="JD37" s="153" t="str">
        <f t="shared" si="117"/>
        <v>i.a.</v>
      </c>
      <c r="JE37" s="153" t="str">
        <f t="shared" si="118"/>
        <v>i.a.</v>
      </c>
      <c r="JF37" s="153" t="str">
        <f t="shared" si="119"/>
        <v>i.a.</v>
      </c>
      <c r="JG37" s="153" t="str">
        <f t="shared" si="120"/>
        <v>i.a.</v>
      </c>
      <c r="JH37" s="153" t="str">
        <f t="shared" si="121"/>
        <v>i.a.</v>
      </c>
      <c r="JI37" s="153" t="str">
        <f t="shared" si="122"/>
        <v>i.a.</v>
      </c>
      <c r="JJ37" s="153">
        <f t="shared" si="123"/>
        <v>-8.0733683758943009</v>
      </c>
      <c r="JK37" s="153">
        <f t="shared" si="124"/>
        <v>-3.2714259525191727</v>
      </c>
      <c r="JL37" s="153">
        <f t="shared" si="125"/>
        <v>-0.81553910491602344</v>
      </c>
      <c r="JM37" s="153">
        <f t="shared" si="126"/>
        <v>0.17335178749470426</v>
      </c>
      <c r="JN37" s="153">
        <f t="shared" si="127"/>
        <v>0.3321683447690445</v>
      </c>
      <c r="JO37" s="153">
        <f t="shared" si="128"/>
        <v>0.380893598790224</v>
      </c>
      <c r="JP37" s="153">
        <f t="shared" si="129"/>
        <v>0.36802060166217959</v>
      </c>
      <c r="JQ37" s="153">
        <f t="shared" si="130"/>
        <v>0.26103012852840857</v>
      </c>
      <c r="JR37" s="153">
        <f t="shared" si="131"/>
        <v>0.24734265597878027</v>
      </c>
      <c r="JS37" s="153">
        <f t="shared" si="132"/>
        <v>0.25976973291302924</v>
      </c>
      <c r="JT37" s="153">
        <f t="shared" si="133"/>
        <v>0.2055640411353008</v>
      </c>
      <c r="JU37" s="150" t="e">
        <f t="shared" si="134"/>
        <v>#VALUE!</v>
      </c>
      <c r="JV37" s="150" t="e">
        <f t="shared" si="135"/>
        <v>#DIV/0!</v>
      </c>
      <c r="JW37" s="150" t="e">
        <f t="shared" si="136"/>
        <v>#DIV/0!</v>
      </c>
      <c r="JX37" s="150" t="e">
        <f t="shared" si="137"/>
        <v>#DIV/0!</v>
      </c>
      <c r="JY37" s="150" t="e">
        <f t="shared" si="138"/>
        <v>#DIV/0!</v>
      </c>
      <c r="JZ37" s="263" t="e">
        <f t="shared" si="139"/>
        <v>#VALUE!</v>
      </c>
      <c r="KA37" s="263">
        <f t="shared" si="140"/>
        <v>0</v>
      </c>
      <c r="KB37" s="263">
        <f t="shared" si="141"/>
        <v>0</v>
      </c>
      <c r="KC37" s="263">
        <f t="shared" si="142"/>
        <v>0</v>
      </c>
      <c r="KD37" s="153" t="str">
        <f t="shared" si="223"/>
        <v>i.a.</v>
      </c>
      <c r="KE37" s="153">
        <f t="shared" si="224"/>
        <v>0</v>
      </c>
      <c r="KF37" s="153">
        <f t="shared" si="225"/>
        <v>0</v>
      </c>
      <c r="KG37" s="153">
        <f t="shared" si="226"/>
        <v>0</v>
      </c>
      <c r="KH37" s="153">
        <f t="shared" si="227"/>
        <v>0</v>
      </c>
      <c r="KI37" s="153">
        <f t="shared" si="228"/>
        <v>0</v>
      </c>
      <c r="KJ37" s="153">
        <f t="shared" si="229"/>
        <v>-2.5751778465495763</v>
      </c>
      <c r="KK37" s="153">
        <f t="shared" si="230"/>
        <v>-0.80714714100644247</v>
      </c>
      <c r="KL37" s="153">
        <f t="shared" si="231"/>
        <v>-0.47813404099201484</v>
      </c>
      <c r="KM37" s="153">
        <f t="shared" si="232"/>
        <v>6.3235709078938093E-2</v>
      </c>
      <c r="KN37" s="153">
        <f t="shared" si="233"/>
        <v>5.3961076426990898E-2</v>
      </c>
      <c r="KO37" s="153">
        <f t="shared" si="234"/>
        <v>7.323346052755432E-2</v>
      </c>
      <c r="KP37" s="153">
        <f t="shared" si="235"/>
        <v>5.7540414523893128E-2</v>
      </c>
      <c r="KQ37" s="153">
        <f t="shared" si="236"/>
        <v>7.7902499252986646E-2</v>
      </c>
      <c r="KR37" s="153">
        <f t="shared" si="237"/>
        <v>7.7504828210743643E-2</v>
      </c>
      <c r="KS37" s="153">
        <f t="shared" si="238"/>
        <v>5.3469900724307351E-2</v>
      </c>
      <c r="KT37" s="153">
        <f t="shared" si="239"/>
        <v>4.7826161938432352E-2</v>
      </c>
      <c r="KU37" s="150" t="e">
        <f t="shared" si="160"/>
        <v>#VALUE!</v>
      </c>
      <c r="KV37" s="150">
        <f t="shared" si="161"/>
        <v>-8.2766546254272252E-2</v>
      </c>
      <c r="KW37" s="150">
        <f t="shared" si="162"/>
        <v>1.1285310712076657</v>
      </c>
      <c r="KX37" s="150">
        <f t="shared" si="163"/>
        <v>8.5489539173648432E-2</v>
      </c>
      <c r="KY37" s="150">
        <f t="shared" si="164"/>
        <v>-0.20728688244006827</v>
      </c>
      <c r="KZ37" s="243" t="e">
        <f t="shared" si="165"/>
        <v>#VALUE!</v>
      </c>
      <c r="LA37" s="243">
        <f t="shared" si="166"/>
        <v>-0.30811067119155311</v>
      </c>
      <c r="LB37" s="243">
        <f t="shared" si="167"/>
        <v>1.9737195079695078</v>
      </c>
      <c r="LC37" s="243">
        <f t="shared" si="168"/>
        <v>0.13773973604600909</v>
      </c>
      <c r="LD37" s="254" t="str">
        <f>IFERROR(Tabel1[[#This Row],[2024 - Omsætning]]/Tabel1[[#This Row],[2024 - Ansatte]],"i.a.")</f>
        <v>i.a.</v>
      </c>
      <c r="LE37" s="254">
        <f>IFERROR(Tabel1[[#This Row],[2023 - Omsætning]]/Tabel1[[#This Row],[2023 - Ansatte]],"i.a.")</f>
        <v>3.4145367647058826</v>
      </c>
      <c r="LF37" s="254">
        <f>IFERROR(Tabel1[[#This Row],[2022 - Omsætning]]/Tabel1[[#This Row],[2022 - Ansatte]],"i.a.")</f>
        <v>3.7226474358974357</v>
      </c>
      <c r="LG37" s="254">
        <f>IFERROR(Tabel1[[#This Row],[2021 - Omsætning]]/Tabel1[[#This Row],[2021 - Ansatte]],"i.a.")</f>
        <v>1.7489279279279279</v>
      </c>
      <c r="LH37" s="254">
        <f>IFERROR(AC37/Tabel1[[#This Row],[2020 - Ansatte]],"i.a.")</f>
        <v>1.6111881918819189</v>
      </c>
      <c r="LI37" s="254">
        <f>IFERROR(Tabel1[[#This Row],[2019 - Omsætning]]/Tabel1[[#This Row],[2019 - Ansatte]],"i.a.")</f>
        <v>2.0324984615384616</v>
      </c>
      <c r="LJ37" s="254">
        <f>IFERROR(Tabel1[[#This Row],[2018 - Omsætning]]/Tabel1[[#This Row],[2018 - Ansatte]],"i.a.")</f>
        <v>1.6934712041884816</v>
      </c>
      <c r="LK37" s="254">
        <f>IFERROR(Tabel1[[#This Row],[2017 - Omsætning]]/Tabel1[[#This Row],[2017 - Ansatte]],"i.a.")</f>
        <v>2.9058442028985509</v>
      </c>
      <c r="LL37" s="254">
        <f>IFERROR(Tabel1[[#This Row],[2016 - Omsætning]]/Tabel1[[#This Row],[2016 - Ansatte]],"i.a.")</f>
        <v>3.315202380952381</v>
      </c>
      <c r="LM37" s="254">
        <f>IFERROR(Tabel1[[#This Row],[2015 - Omsætning]]/Tabel1[[#This Row],[2015 - Ansatte]],"i.a.")</f>
        <v>3.7222757111597371</v>
      </c>
      <c r="LN37" s="254">
        <f>IFERROR(Tabel1[[#This Row],[2014 - Omsætning]]/Tabel1[[#This Row],[2014 - Ansatte]],"i.a.")</f>
        <v>1.9956514423076923</v>
      </c>
      <c r="LO37" s="254">
        <f>IFERROR(Tabel1[[#This Row],[2013 - Omsætning]]/Tabel1[[#This Row],[2013 - Ansatte]],"i.a.")</f>
        <v>1.6639638554216867</v>
      </c>
      <c r="LP37" s="254">
        <f>IFERROR(Tabel1[[#This Row],[2012 - Omsætning]]/Tabel1[[#This Row],[2012 - Ansatte]],"i.a.")</f>
        <v>2.1426761904761906</v>
      </c>
      <c r="LQ37" s="254">
        <f>IFERROR(Tabel1[[#This Row],[2011 - Omsætning]]/Tabel1[[#This Row],[2011 - Ansatte]],"i.a.")</f>
        <v>2.0064819004524885</v>
      </c>
      <c r="LR37" s="254">
        <f>IFERROR(Tabel1[[#This Row],[2010 - Omsætning]]/Tabel1[[#This Row],[2010 - Ansatte]],"i.a.")</f>
        <v>1.8253662650602411</v>
      </c>
      <c r="LS37" s="254">
        <f>IFERROR(Tabel1[[#This Row],[2009 - Omsætning]]/Tabel1[[#This Row],[2009 - Ansatte]],"i.a.")</f>
        <v>1.7121300813008129</v>
      </c>
      <c r="LT37" s="254">
        <f>IFERROR(Tabel1[[#This Row],[2008 - Omsætning]]/Tabel1[[#This Row],[2008 - Ansatte]],"i.a.")</f>
        <v>1.597382920110193</v>
      </c>
      <c r="LU37" s="158" t="e">
        <f t="shared" si="169"/>
        <v>#VALUE!</v>
      </c>
      <c r="LV37" s="158" t="e">
        <f t="shared" si="170"/>
        <v>#DIV/0!</v>
      </c>
      <c r="LW37" s="158" t="e">
        <f t="shared" si="171"/>
        <v>#DIV/0!</v>
      </c>
      <c r="LX37" s="158" t="e">
        <f t="shared" si="172"/>
        <v>#DIV/0!</v>
      </c>
      <c r="LY37" s="158" t="e">
        <f t="shared" si="173"/>
        <v>#DIV/0!</v>
      </c>
      <c r="LZ37" s="243" t="e">
        <f t="shared" si="174"/>
        <v>#VALUE!</v>
      </c>
      <c r="MA37" s="243">
        <f t="shared" si="175"/>
        <v>0</v>
      </c>
      <c r="MB37" s="243">
        <f t="shared" si="176"/>
        <v>0</v>
      </c>
      <c r="MC37" s="243">
        <f t="shared" si="177"/>
        <v>0</v>
      </c>
      <c r="MD37" s="244" t="str">
        <f t="shared" si="178"/>
        <v>i.a.</v>
      </c>
      <c r="ME37" s="244">
        <f t="shared" si="179"/>
        <v>0</v>
      </c>
      <c r="MF37" s="244">
        <f t="shared" si="180"/>
        <v>0</v>
      </c>
      <c r="MG37" s="244">
        <f t="shared" si="181"/>
        <v>0</v>
      </c>
      <c r="MH37" s="244">
        <f t="shared" si="182"/>
        <v>0</v>
      </c>
      <c r="MI37" s="244">
        <f t="shared" si="183"/>
        <v>0</v>
      </c>
      <c r="MJ37" s="244">
        <f t="shared" si="184"/>
        <v>-4.6884921465968583</v>
      </c>
      <c r="MK37" s="244">
        <f t="shared" si="185"/>
        <v>-2.3874003623188407</v>
      </c>
      <c r="ML37" s="244">
        <f t="shared" si="186"/>
        <v>-1.5761646825396824</v>
      </c>
      <c r="MM37" s="244">
        <f t="shared" si="187"/>
        <v>0.28050328227571114</v>
      </c>
      <c r="MN37" s="244">
        <f t="shared" si="188"/>
        <v>0.13477403846153846</v>
      </c>
      <c r="MO37" s="244">
        <f t="shared" si="189"/>
        <v>0.10532289156626506</v>
      </c>
      <c r="MP37" s="244">
        <f t="shared" si="190"/>
        <v>0.13109761904761905</v>
      </c>
      <c r="MQ37" s="244">
        <f t="shared" si="191"/>
        <v>0.15744117647058822</v>
      </c>
      <c r="MR37" s="244">
        <f t="shared" si="192"/>
        <v>0.15071325301204819</v>
      </c>
      <c r="MS37" s="244">
        <f t="shared" si="193"/>
        <v>8.9566395663956633E-2</v>
      </c>
      <c r="MT37" s="244">
        <f t="shared" si="194"/>
        <v>7.8209366391184573E-2</v>
      </c>
    </row>
    <row r="38" spans="1:358" ht="18" customHeight="1" x14ac:dyDescent="0.25">
      <c r="A38" s="20" t="s">
        <v>595</v>
      </c>
      <c r="B38" s="273">
        <v>35515046</v>
      </c>
      <c r="C38" t="s">
        <v>83</v>
      </c>
      <c r="D38" s="5"/>
      <c r="E38" s="5">
        <v>281110</v>
      </c>
      <c r="F38" s="203">
        <v>45766</v>
      </c>
      <c r="G38" s="148" t="s">
        <v>74</v>
      </c>
      <c r="H38" s="148" t="s">
        <v>74</v>
      </c>
      <c r="I38" s="148" t="s">
        <v>74</v>
      </c>
      <c r="J38" s="148" t="s">
        <v>74</v>
      </c>
      <c r="K38" s="148" t="s">
        <v>74</v>
      </c>
      <c r="L38" s="148" t="s">
        <v>74</v>
      </c>
      <c r="M38" s="148" t="s">
        <v>74</v>
      </c>
      <c r="N38" s="357" t="s">
        <v>74</v>
      </c>
      <c r="O38" s="357" t="s">
        <v>74</v>
      </c>
      <c r="P38" s="150">
        <f>Y38/Tabel1[[#This Row],[2023 - Omsætning]]-1</f>
        <v>-1</v>
      </c>
      <c r="Q38" s="150">
        <f>Z38/Tabel1[[#This Row],[2022 - Omsætning]]-1</f>
        <v>0.13722908889077923</v>
      </c>
      <c r="R38" s="150">
        <f>AA38/Tabel1[[#This Row],[2021 - Omsætning]]-1</f>
        <v>-8.9692582681243693E-2</v>
      </c>
      <c r="S38" s="150">
        <f>AB38/Tabel1[[#This Row],[2020 - Omsætning]]-1</f>
        <v>0.41732039785240316</v>
      </c>
      <c r="T38" s="150">
        <f>AC38/Tabel1[[#This Row],[2019 - Omsætning]]-1</f>
        <v>3.6330776925641883</v>
      </c>
      <c r="U38" s="242">
        <f t="shared" si="195"/>
        <v>-815.47400000000005</v>
      </c>
      <c r="V38" s="242">
        <f t="shared" si="196"/>
        <v>98.40300000000002</v>
      </c>
      <c r="W38" s="242">
        <f t="shared" si="197"/>
        <v>-70.65300000000002</v>
      </c>
      <c r="X38" s="242">
        <f t="shared" si="198"/>
        <v>231.94000000000005</v>
      </c>
      <c r="Y38" s="151"/>
      <c r="Z38" s="151">
        <v>815.47400000000005</v>
      </c>
      <c r="AA38" s="151">
        <v>717.07100000000003</v>
      </c>
      <c r="AB38" s="151">
        <v>787.72400000000005</v>
      </c>
      <c r="AC38" s="361">
        <v>555.78399999999999</v>
      </c>
      <c r="AD38" s="151">
        <v>119.96</v>
      </c>
      <c r="AE38" s="151">
        <v>113.31</v>
      </c>
      <c r="AF38" s="151">
        <v>126.813</v>
      </c>
      <c r="AG38" s="361"/>
      <c r="AH38" s="361"/>
      <c r="AI38" s="361"/>
      <c r="AJ38" s="361"/>
      <c r="AK38" s="361"/>
      <c r="AL38" s="361"/>
      <c r="AM38" s="361"/>
      <c r="AN38" s="361"/>
      <c r="AO38" s="361"/>
      <c r="AP38" s="150">
        <f t="shared" si="4"/>
        <v>-5.1781361059711588E-2</v>
      </c>
      <c r="AQ38" s="150">
        <f t="shared" si="5"/>
        <v>0.15909942011552311</v>
      </c>
      <c r="AR38" s="150">
        <f t="shared" si="6"/>
        <v>0.14113853565046233</v>
      </c>
      <c r="AS38" s="150">
        <f t="shared" si="7"/>
        <v>-8.1445003509022451E-2</v>
      </c>
      <c r="AT38" s="150">
        <f t="shared" si="8"/>
        <v>4.311735364915513E-2</v>
      </c>
      <c r="AU38" s="242">
        <f t="shared" si="199"/>
        <v>-5.2890000000000015</v>
      </c>
      <c r="AV38" s="242">
        <f t="shared" si="200"/>
        <v>14.02000000000001</v>
      </c>
      <c r="AW38" s="242">
        <f t="shared" si="201"/>
        <v>10.899000000000001</v>
      </c>
      <c r="AX38" s="242">
        <f t="shared" si="202"/>
        <v>-6.8470000000000084</v>
      </c>
      <c r="AY38" s="119">
        <v>96.852000000000004</v>
      </c>
      <c r="AZ38" s="119">
        <v>102.14100000000001</v>
      </c>
      <c r="BA38" s="119">
        <v>88.120999999999995</v>
      </c>
      <c r="BB38" s="119">
        <v>77.221999999999994</v>
      </c>
      <c r="BC38" s="119">
        <v>84.069000000000003</v>
      </c>
      <c r="BD38" s="119">
        <v>80.593999999999994</v>
      </c>
      <c r="BE38" s="119">
        <v>71.694000000000003</v>
      </c>
      <c r="BF38" s="119">
        <v>78.322999999999993</v>
      </c>
      <c r="BG38" s="362">
        <v>79.254999999999995</v>
      </c>
      <c r="BH38" s="362">
        <v>105.06399999999999</v>
      </c>
      <c r="BI38" s="362">
        <v>170.21799999999999</v>
      </c>
      <c r="BJ38" s="362"/>
      <c r="BK38" s="362"/>
      <c r="BL38" s="362"/>
      <c r="BM38" s="362"/>
      <c r="BN38" s="362"/>
      <c r="BO38" s="362"/>
      <c r="BP38" s="152">
        <f t="shared" si="13"/>
        <v>-1.2056262558606642E-2</v>
      </c>
      <c r="BQ38" s="152">
        <f t="shared" si="14"/>
        <v>1.5297288971041278</v>
      </c>
      <c r="BR38" s="152">
        <f t="shared" si="15"/>
        <v>2.4784787064450011</v>
      </c>
      <c r="BS38" s="152">
        <f t="shared" si="16"/>
        <v>-1.6997609561752989</v>
      </c>
      <c r="BT38" s="152">
        <f t="shared" si="17"/>
        <v>-0.17596848325673012</v>
      </c>
      <c r="BU38" s="242">
        <f t="shared" si="203"/>
        <v>-0.19799999999999685</v>
      </c>
      <c r="BV38" s="242">
        <f t="shared" si="204"/>
        <v>9.9309999999999974</v>
      </c>
      <c r="BW38" s="242">
        <f t="shared" si="205"/>
        <v>10.882999999999999</v>
      </c>
      <c r="BX38" s="242">
        <f t="shared" si="206"/>
        <v>-10.666</v>
      </c>
      <c r="BY38" s="119">
        <v>16.225000000000001</v>
      </c>
      <c r="BZ38" s="119">
        <v>16.422999999999998</v>
      </c>
      <c r="CA38" s="119">
        <v>6.492</v>
      </c>
      <c r="CB38" s="119">
        <v>-4.391</v>
      </c>
      <c r="CC38" s="119">
        <v>6.2750000000000004</v>
      </c>
      <c r="CD38" s="119">
        <v>7.6150000000000002</v>
      </c>
      <c r="CE38" s="119">
        <v>1.155</v>
      </c>
      <c r="CF38" s="119">
        <v>3.4289999999999998</v>
      </c>
      <c r="CG38" s="362">
        <v>-5.9749999999999996</v>
      </c>
      <c r="CH38" s="362">
        <v>22.738</v>
      </c>
      <c r="CI38" s="362">
        <v>79.706000000000003</v>
      </c>
      <c r="CJ38" s="362"/>
      <c r="CK38" s="362"/>
      <c r="CL38" s="362"/>
      <c r="CM38" s="362"/>
      <c r="CN38" s="362"/>
      <c r="CO38" s="362"/>
      <c r="CP38" s="152">
        <f t="shared" si="22"/>
        <v>0.10478441484028084</v>
      </c>
      <c r="CQ38" s="152">
        <f t="shared" si="23"/>
        <v>1.0382481751824819</v>
      </c>
      <c r="CR38" s="152">
        <f t="shared" si="24"/>
        <v>2.4668094218415417</v>
      </c>
      <c r="CS38" s="152">
        <f t="shared" si="25"/>
        <v>-1.6591390261115031</v>
      </c>
      <c r="CT38" s="152">
        <f t="shared" si="26"/>
        <v>-3.0955396088363923E-3</v>
      </c>
      <c r="CU38" s="242">
        <f t="shared" si="207"/>
        <v>1.463000000000001</v>
      </c>
      <c r="CV38" s="242">
        <f t="shared" si="208"/>
        <v>7.1120000000000001</v>
      </c>
      <c r="CW38" s="242">
        <f t="shared" si="209"/>
        <v>11.52</v>
      </c>
      <c r="CX38" s="242">
        <f t="shared" si="210"/>
        <v>-11.754999999999999</v>
      </c>
      <c r="CY38" s="119">
        <v>15.425000000000001</v>
      </c>
      <c r="CZ38" s="119">
        <v>13.962</v>
      </c>
      <c r="DA38" s="119">
        <v>6.85</v>
      </c>
      <c r="DB38" s="119">
        <v>-4.67</v>
      </c>
      <c r="DC38" s="119">
        <v>7.085</v>
      </c>
      <c r="DD38" s="119">
        <v>7.1070000000000002</v>
      </c>
      <c r="DE38" s="119">
        <v>1.163</v>
      </c>
      <c r="DF38" s="119">
        <v>3.4209999999999998</v>
      </c>
      <c r="DG38" s="362">
        <v>-6.1589999999999998</v>
      </c>
      <c r="DH38" s="362">
        <v>21.811</v>
      </c>
      <c r="DI38" s="362">
        <v>79.867999999999995</v>
      </c>
      <c r="DJ38" s="362"/>
      <c r="DK38" s="362"/>
      <c r="DL38" s="362"/>
      <c r="DM38" s="362"/>
      <c r="DN38" s="362"/>
      <c r="DO38" s="362"/>
      <c r="DP38" s="152">
        <f t="shared" si="31"/>
        <v>0.28013562492692617</v>
      </c>
      <c r="DQ38" s="152">
        <f t="shared" si="32"/>
        <v>0.34739594820252684</v>
      </c>
      <c r="DR38" s="152">
        <f t="shared" si="33"/>
        <v>0.20947336331072325</v>
      </c>
      <c r="DS38" s="152">
        <f t="shared" si="34"/>
        <v>-0.14090224579322982</v>
      </c>
      <c r="DT38" s="152">
        <f t="shared" si="35"/>
        <v>0.21648745519713261</v>
      </c>
      <c r="DU38" s="242">
        <f t="shared" si="211"/>
        <v>11.979999999999997</v>
      </c>
      <c r="DV38" s="242">
        <f t="shared" si="212"/>
        <v>11.026</v>
      </c>
      <c r="DW38" s="242">
        <f t="shared" si="213"/>
        <v>5.4969999999999999</v>
      </c>
      <c r="DX38" s="242">
        <f t="shared" si="214"/>
        <v>-4.3039999999999985</v>
      </c>
      <c r="DY38" s="119">
        <v>54.744999999999997</v>
      </c>
      <c r="DZ38" s="119">
        <v>42.765000000000001</v>
      </c>
      <c r="EA38" s="119">
        <v>31.739000000000001</v>
      </c>
      <c r="EB38" s="119">
        <v>26.242000000000001</v>
      </c>
      <c r="EC38" s="119">
        <v>30.545999999999999</v>
      </c>
      <c r="ED38" s="119">
        <v>25.11</v>
      </c>
      <c r="EE38" s="119">
        <v>19.658999999999999</v>
      </c>
      <c r="EF38" s="119">
        <v>18.754000000000001</v>
      </c>
      <c r="EG38" s="362">
        <v>16.091000000000001</v>
      </c>
      <c r="EH38" s="362">
        <v>40.917999999999999</v>
      </c>
      <c r="EI38" s="362">
        <v>132.215</v>
      </c>
      <c r="EJ38" s="362"/>
      <c r="EK38" s="362"/>
      <c r="EL38" s="362"/>
      <c r="EM38" s="362"/>
      <c r="EN38" s="362"/>
      <c r="EO38" s="362"/>
      <c r="EP38" s="153">
        <f t="shared" si="40"/>
        <v>1.4426629823603061E-2</v>
      </c>
      <c r="EQ38" s="153">
        <f t="shared" si="41"/>
        <v>-0.38436939550585497</v>
      </c>
      <c r="ER38" s="153">
        <f t="shared" si="42"/>
        <v>0.19364549679480864</v>
      </c>
      <c r="ES38" s="153">
        <f t="shared" si="43"/>
        <v>3.5930780049326316E-2</v>
      </c>
      <c r="ET38" s="153">
        <f t="shared" si="44"/>
        <v>3.8750943996184275</v>
      </c>
      <c r="EU38" s="242">
        <f t="shared" si="215"/>
        <v>2.6939999999999884</v>
      </c>
      <c r="EV38" s="242">
        <f t="shared" si="216"/>
        <v>-116.58999999999997</v>
      </c>
      <c r="EW38" s="242">
        <f t="shared" si="217"/>
        <v>49.208999999999975</v>
      </c>
      <c r="EX38" s="242">
        <f t="shared" si="218"/>
        <v>8.813999999999993</v>
      </c>
      <c r="EY38" s="119">
        <v>189.43199999999999</v>
      </c>
      <c r="EZ38" s="119">
        <v>186.738</v>
      </c>
      <c r="FA38" s="119">
        <v>303.32799999999997</v>
      </c>
      <c r="FB38" s="119">
        <v>254.119</v>
      </c>
      <c r="FC38" s="119">
        <v>245.30500000000001</v>
      </c>
      <c r="FD38" s="119">
        <v>50.317999999999998</v>
      </c>
      <c r="FE38" s="119">
        <v>55.875</v>
      </c>
      <c r="FF38" s="119">
        <v>47.753</v>
      </c>
      <c r="FG38" s="362">
        <v>47.506</v>
      </c>
      <c r="FH38" s="362">
        <v>83.858000000000004</v>
      </c>
      <c r="FI38" s="362">
        <v>205.74799999999999</v>
      </c>
      <c r="FJ38" s="362"/>
      <c r="FK38" s="362"/>
      <c r="FL38" s="362"/>
      <c r="FM38" s="362"/>
      <c r="FN38" s="362"/>
      <c r="FO38" s="362"/>
      <c r="FP38" s="153">
        <f t="shared" si="49"/>
        <v>-7.6271186440677971E-2</v>
      </c>
      <c r="FQ38" s="153">
        <f t="shared" si="50"/>
        <v>-1.6666666666666666E-2</v>
      </c>
      <c r="FR38" s="153">
        <f t="shared" si="51"/>
        <v>-3.2258064516129031E-2</v>
      </c>
      <c r="FS38" s="153">
        <f t="shared" si="52"/>
        <v>7.8260869565217397E-2</v>
      </c>
      <c r="FT38" s="153">
        <f t="shared" si="53"/>
        <v>-2.5423728813559324E-2</v>
      </c>
      <c r="FU38" s="242">
        <f t="shared" si="219"/>
        <v>-9</v>
      </c>
      <c r="FV38" s="242">
        <f t="shared" si="220"/>
        <v>-2</v>
      </c>
      <c r="FW38" s="242">
        <f t="shared" si="221"/>
        <v>-4</v>
      </c>
      <c r="FX38" s="242">
        <f t="shared" si="222"/>
        <v>9</v>
      </c>
      <c r="FY38" s="154">
        <v>109</v>
      </c>
      <c r="FZ38" s="154">
        <v>118</v>
      </c>
      <c r="GA38" s="154">
        <v>120</v>
      </c>
      <c r="GB38" s="154">
        <v>124</v>
      </c>
      <c r="GC38" s="154">
        <v>115</v>
      </c>
      <c r="GD38" s="154">
        <v>118</v>
      </c>
      <c r="GE38" s="154">
        <v>124</v>
      </c>
      <c r="GF38" s="154">
        <v>135</v>
      </c>
      <c r="GG38" s="359">
        <v>141</v>
      </c>
      <c r="GH38" s="359">
        <v>139</v>
      </c>
      <c r="GI38" s="359">
        <v>141</v>
      </c>
      <c r="GJ38" s="359"/>
      <c r="GK38" s="359"/>
      <c r="GL38" s="359"/>
      <c r="GM38" s="359"/>
      <c r="GN38" s="359"/>
      <c r="GO38" s="359"/>
      <c r="GP38" s="5"/>
      <c r="GQ38" s="5" t="s">
        <v>389</v>
      </c>
      <c r="GR38" s="5">
        <v>6940</v>
      </c>
      <c r="GS38" s="5" t="s">
        <v>208</v>
      </c>
      <c r="GT38" s="7" t="s">
        <v>94</v>
      </c>
      <c r="GU38" s="172" t="s">
        <v>73</v>
      </c>
      <c r="GW38" s="158">
        <f t="shared" si="58"/>
        <v>-0.15587264851543128</v>
      </c>
      <c r="GX38" s="158">
        <f t="shared" si="59"/>
        <v>0.58621909488424073</v>
      </c>
      <c r="GY38" s="158">
        <f t="shared" si="60"/>
        <v>2.4366287826622077</v>
      </c>
      <c r="GZ38" s="158">
        <f t="shared" si="61"/>
        <v>-1.6459998879562905</v>
      </c>
      <c r="HA38" s="158">
        <f t="shared" si="62"/>
        <v>-0.19810234678647401</v>
      </c>
      <c r="HB38" s="263">
        <f t="shared" si="63"/>
        <v>-5.8420861123495427E-2</v>
      </c>
      <c r="HC38" s="263">
        <f t="shared" si="64"/>
        <v>0.13851436849854432</v>
      </c>
      <c r="HD38" s="263">
        <f t="shared" si="65"/>
        <v>0.4007556672195714</v>
      </c>
      <c r="HE38" s="263">
        <f t="shared" si="66"/>
        <v>-0.41907105096199215</v>
      </c>
      <c r="HF38" s="153">
        <f t="shared" si="67"/>
        <v>0.31637780740436883</v>
      </c>
      <c r="HG38" s="153">
        <f t="shared" si="68"/>
        <v>0.37479866852786425</v>
      </c>
      <c r="HH38" s="153">
        <f t="shared" si="69"/>
        <v>0.23628430002931994</v>
      </c>
      <c r="HI38" s="153">
        <f t="shared" si="70"/>
        <v>-0.16447136719025146</v>
      </c>
      <c r="HJ38" s="153">
        <f t="shared" si="71"/>
        <v>0.25459968377174069</v>
      </c>
      <c r="HK38" s="153">
        <f t="shared" si="72"/>
        <v>0.31749648194062857</v>
      </c>
      <c r="HL38" s="153">
        <f t="shared" si="73"/>
        <v>6.055241715044387E-2</v>
      </c>
      <c r="HM38" s="153">
        <f t="shared" si="74"/>
        <v>0.19635528770268332</v>
      </c>
      <c r="HN38" s="153">
        <f t="shared" si="75"/>
        <v>-0.21607114666105351</v>
      </c>
      <c r="HO38" s="153">
        <f t="shared" si="76"/>
        <v>0.25195658828761702</v>
      </c>
      <c r="HP38" s="153">
        <f t="shared" si="77"/>
        <v>0.6040766932647581</v>
      </c>
      <c r="HQ38" s="153" t="str">
        <f t="shared" si="78"/>
        <v>Negativ EK</v>
      </c>
      <c r="HR38" s="153" t="str">
        <f t="shared" si="79"/>
        <v>Negativ EK</v>
      </c>
      <c r="HS38" s="153" t="str">
        <f t="shared" si="80"/>
        <v>Negativ EK</v>
      </c>
      <c r="HT38" s="153" t="str">
        <f t="shared" si="81"/>
        <v>Negativ EK</v>
      </c>
      <c r="HU38" s="153" t="str">
        <f t="shared" si="82"/>
        <v>Negativ EK</v>
      </c>
      <c r="HV38" s="150">
        <f t="shared" si="83"/>
        <v>0.28707136569357972</v>
      </c>
      <c r="HW38" s="150">
        <f t="shared" si="84"/>
        <v>1.8775507472544615</v>
      </c>
      <c r="HX38" s="150">
        <f t="shared" si="85"/>
        <v>2.3245882559016162</v>
      </c>
      <c r="HY38" s="150">
        <f t="shared" si="86"/>
        <v>-1.414208033949931</v>
      </c>
      <c r="HZ38" s="150">
        <f t="shared" si="87"/>
        <v>-0.70399333320642155</v>
      </c>
      <c r="IA38" s="263">
        <f t="shared" si="88"/>
        <v>1.9240563674222083E-2</v>
      </c>
      <c r="IB38" s="263">
        <f t="shared" si="89"/>
        <v>4.373172499332121E-2</v>
      </c>
      <c r="IC38" s="263">
        <f t="shared" si="90"/>
        <v>4.0876157460049967E-2</v>
      </c>
      <c r="ID38" s="263">
        <f t="shared" si="91"/>
        <v>-6.0036975560330677E-2</v>
      </c>
      <c r="IE38" s="153">
        <f t="shared" si="92"/>
        <v>8.6264189063455371E-2</v>
      </c>
      <c r="IF38" s="153">
        <f t="shared" si="93"/>
        <v>6.7023625389233288E-2</v>
      </c>
      <c r="IG38" s="153">
        <f t="shared" si="94"/>
        <v>2.3291900395912078E-2</v>
      </c>
      <c r="IH38" s="153">
        <f t="shared" si="95"/>
        <v>-1.7584257064137888E-2</v>
      </c>
      <c r="II38" s="153">
        <f t="shared" si="96"/>
        <v>4.2452718496192789E-2</v>
      </c>
      <c r="IJ38" s="153">
        <f t="shared" si="97"/>
        <v>0.14341811607168081</v>
      </c>
      <c r="IK38" s="153">
        <f t="shared" si="98"/>
        <v>2.2291272629019185E-2</v>
      </c>
      <c r="IL38" s="153">
        <f t="shared" si="99"/>
        <v>7.1993197493150252E-2</v>
      </c>
      <c r="IM38" s="153">
        <f t="shared" si="100"/>
        <v>-9.0968606315276632E-2</v>
      </c>
      <c r="IN38" s="153">
        <f t="shared" si="101"/>
        <v>0.15702713341574415</v>
      </c>
      <c r="IO38" s="153">
        <f t="shared" si="102"/>
        <v>0.38739623228415349</v>
      </c>
      <c r="IP38" s="153" t="str">
        <f t="shared" si="103"/>
        <v>i.a.</v>
      </c>
      <c r="IQ38" s="153" t="str">
        <f t="shared" si="104"/>
        <v>i.a.</v>
      </c>
      <c r="IR38" s="153" t="str">
        <f t="shared" si="105"/>
        <v>i.a.</v>
      </c>
      <c r="IS38" s="153" t="str">
        <f t="shared" si="106"/>
        <v>i.a.</v>
      </c>
      <c r="IT38" s="153" t="str">
        <f t="shared" si="107"/>
        <v>i.a.</v>
      </c>
      <c r="IU38" s="150">
        <f t="shared" si="108"/>
        <v>0.26193022471179278</v>
      </c>
      <c r="IV38" s="150">
        <f t="shared" si="109"/>
        <v>1.1886435443047267</v>
      </c>
      <c r="IW38" s="150">
        <f t="shared" si="110"/>
        <v>1.3260106588108288E-2</v>
      </c>
      <c r="IX38" s="150">
        <f t="shared" si="111"/>
        <v>-0.17069965411601751</v>
      </c>
      <c r="IY38" s="150">
        <f t="shared" si="112"/>
        <v>-0.75046894367987071</v>
      </c>
      <c r="IZ38" s="263">
        <f t="shared" si="113"/>
        <v>5.9984823976907853E-2</v>
      </c>
      <c r="JA38" s="263">
        <f t="shared" si="114"/>
        <v>0.12437479379644387</v>
      </c>
      <c r="JB38" s="263">
        <f t="shared" si="115"/>
        <v>1.3693258555445981E-3</v>
      </c>
      <c r="JC38" s="263">
        <f t="shared" si="116"/>
        <v>-2.1255953342279491E-2</v>
      </c>
      <c r="JD38" s="153">
        <f t="shared" si="117"/>
        <v>0.28899552345960555</v>
      </c>
      <c r="JE38" s="153">
        <f t="shared" si="118"/>
        <v>0.2290106994826977</v>
      </c>
      <c r="JF38" s="153">
        <f t="shared" si="119"/>
        <v>0.10463590568625383</v>
      </c>
      <c r="JG38" s="153">
        <f t="shared" si="120"/>
        <v>0.10326657983070923</v>
      </c>
      <c r="JH38" s="153">
        <f t="shared" si="121"/>
        <v>0.12452253317298873</v>
      </c>
      <c r="JI38" s="153">
        <f t="shared" si="122"/>
        <v>0.49902619340991294</v>
      </c>
      <c r="JJ38" s="153">
        <f t="shared" si="123"/>
        <v>0.35183892617449664</v>
      </c>
      <c r="JK38" s="153">
        <f t="shared" si="124"/>
        <v>0.39272925261240132</v>
      </c>
      <c r="JL38" s="153">
        <f t="shared" si="125"/>
        <v>0.33871510967035745</v>
      </c>
      <c r="JM38" s="153">
        <f t="shared" si="126"/>
        <v>0.48794390517303055</v>
      </c>
      <c r="JN38" s="153">
        <f t="shared" si="127"/>
        <v>0.64260648949199994</v>
      </c>
      <c r="JO38" s="153" t="str">
        <f t="shared" si="128"/>
        <v>i.a.</v>
      </c>
      <c r="JP38" s="153" t="str">
        <f t="shared" si="129"/>
        <v>i.a.</v>
      </c>
      <c r="JQ38" s="153" t="str">
        <f t="shared" si="130"/>
        <v>i.a.</v>
      </c>
      <c r="JR38" s="153" t="str">
        <f t="shared" si="131"/>
        <v>i.a.</v>
      </c>
      <c r="JS38" s="153" t="str">
        <f t="shared" si="132"/>
        <v>i.a.</v>
      </c>
      <c r="JT38" s="153" t="str">
        <f t="shared" si="133"/>
        <v>i.a.</v>
      </c>
      <c r="JU38" s="150" t="e">
        <f t="shared" si="134"/>
        <v>#VALUE!</v>
      </c>
      <c r="JV38" s="150">
        <f t="shared" si="135"/>
        <v>1.2244672791227607</v>
      </c>
      <c r="JW38" s="150">
        <f t="shared" si="136"/>
        <v>2.6241532017829226</v>
      </c>
      <c r="JX38" s="150">
        <f t="shared" si="137"/>
        <v>-1.493721079041558</v>
      </c>
      <c r="JY38" s="150">
        <f t="shared" si="138"/>
        <v>-0.82214165800288852</v>
      </c>
      <c r="JZ38" s="263" t="e">
        <f t="shared" si="139"/>
        <v>#VALUE!</v>
      </c>
      <c r="KA38" s="263">
        <f t="shared" si="140"/>
        <v>1.1085710586629443E-2</v>
      </c>
      <c r="KB38" s="263">
        <f t="shared" si="141"/>
        <v>1.4627784235377889E-2</v>
      </c>
      <c r="KC38" s="263">
        <f t="shared" si="142"/>
        <v>-1.6864644845813799E-2</v>
      </c>
      <c r="KD38" s="153" t="str">
        <f t="shared" si="223"/>
        <v>i.a.</v>
      </c>
      <c r="KE38" s="153">
        <f t="shared" si="224"/>
        <v>2.0139207381228583E-2</v>
      </c>
      <c r="KF38" s="153">
        <f t="shared" si="225"/>
        <v>9.0534967945991394E-3</v>
      </c>
      <c r="KG38" s="153">
        <f t="shared" si="226"/>
        <v>-5.5742874407787493E-3</v>
      </c>
      <c r="KH38" s="153">
        <f t="shared" si="227"/>
        <v>1.129035740503505E-2</v>
      </c>
      <c r="KI38" s="153">
        <f t="shared" si="228"/>
        <v>6.347949316438814E-2</v>
      </c>
      <c r="KJ38" s="153">
        <f t="shared" si="229"/>
        <v>1.0193275086047128E-2</v>
      </c>
      <c r="KK38" s="153">
        <f t="shared" si="230"/>
        <v>2.7039814530056064E-2</v>
      </c>
      <c r="KL38" s="153" t="str">
        <f t="shared" si="231"/>
        <v>i.a.</v>
      </c>
      <c r="KM38" s="153" t="str">
        <f t="shared" si="232"/>
        <v>i.a.</v>
      </c>
      <c r="KN38" s="153" t="str">
        <f t="shared" si="233"/>
        <v>i.a.</v>
      </c>
      <c r="KO38" s="153" t="str">
        <f t="shared" si="234"/>
        <v>i.a.</v>
      </c>
      <c r="KP38" s="153" t="str">
        <f t="shared" si="235"/>
        <v>i.a.</v>
      </c>
      <c r="KQ38" s="153" t="str">
        <f t="shared" si="236"/>
        <v>i.a.</v>
      </c>
      <c r="KR38" s="153" t="str">
        <f t="shared" si="237"/>
        <v>i.a.</v>
      </c>
      <c r="KS38" s="153" t="str">
        <f t="shared" si="238"/>
        <v>i.a.</v>
      </c>
      <c r="KT38" s="153" t="str">
        <f t="shared" si="239"/>
        <v>i.a.</v>
      </c>
      <c r="KU38" s="150">
        <f t="shared" si="160"/>
        <v>-1</v>
      </c>
      <c r="KV38" s="150">
        <f t="shared" si="161"/>
        <v>0.15650415819401284</v>
      </c>
      <c r="KW38" s="150">
        <f t="shared" si="162"/>
        <v>-5.9349002103951748E-2</v>
      </c>
      <c r="KX38" s="150">
        <f t="shared" si="163"/>
        <v>0.31445036897601902</v>
      </c>
      <c r="KY38" s="150">
        <f t="shared" si="164"/>
        <v>3.7539405888919504</v>
      </c>
      <c r="KZ38" s="243">
        <f t="shared" si="165"/>
        <v>-6.9107966101694922</v>
      </c>
      <c r="LA38" s="243">
        <f t="shared" si="166"/>
        <v>0.9352049435028249</v>
      </c>
      <c r="LB38" s="243">
        <f t="shared" si="167"/>
        <v>-0.37702123655913944</v>
      </c>
      <c r="LC38" s="243">
        <f t="shared" si="168"/>
        <v>1.5197085553997196</v>
      </c>
      <c r="LD38" s="254">
        <f>IFERROR(Tabel1[[#This Row],[2024 - Omsætning]]/Tabel1[[#This Row],[2024 - Ansatte]],"i.a.")</f>
        <v>0</v>
      </c>
      <c r="LE38" s="254">
        <f>IFERROR(Tabel1[[#This Row],[2023 - Omsætning]]/Tabel1[[#This Row],[2023 - Ansatte]],"i.a.")</f>
        <v>6.9107966101694922</v>
      </c>
      <c r="LF38" s="254">
        <f>IFERROR(Tabel1[[#This Row],[2022 - Omsætning]]/Tabel1[[#This Row],[2022 - Ansatte]],"i.a.")</f>
        <v>5.9755916666666673</v>
      </c>
      <c r="LG38" s="254">
        <f>IFERROR(Tabel1[[#This Row],[2021 - Omsætning]]/Tabel1[[#This Row],[2021 - Ansatte]],"i.a.")</f>
        <v>6.3526129032258067</v>
      </c>
      <c r="LH38" s="254">
        <f>IFERROR(AC38/Tabel1[[#This Row],[2020 - Ansatte]],"i.a.")</f>
        <v>4.8329043478260871</v>
      </c>
      <c r="LI38" s="254">
        <f>IFERROR(Tabel1[[#This Row],[2019 - Omsætning]]/Tabel1[[#This Row],[2019 - Ansatte]],"i.a.")</f>
        <v>1.0166101694915253</v>
      </c>
      <c r="LJ38" s="254">
        <f>IFERROR(Tabel1[[#This Row],[2018 - Omsætning]]/Tabel1[[#This Row],[2018 - Ansatte]],"i.a.")</f>
        <v>0.91379032258064519</v>
      </c>
      <c r="LK38" s="254">
        <f>IFERROR(Tabel1[[#This Row],[2017 - Omsætning]]/Tabel1[[#This Row],[2017 - Ansatte]],"i.a.")</f>
        <v>0.93935555555555561</v>
      </c>
      <c r="LL38" s="254">
        <f>IFERROR(Tabel1[[#This Row],[2016 - Omsætning]]/Tabel1[[#This Row],[2016 - Ansatte]],"i.a.")</f>
        <v>0</v>
      </c>
      <c r="LM38" s="254">
        <f>IFERROR(Tabel1[[#This Row],[2015 - Omsætning]]/Tabel1[[#This Row],[2015 - Ansatte]],"i.a.")</f>
        <v>0</v>
      </c>
      <c r="LN38" s="254">
        <f>IFERROR(Tabel1[[#This Row],[2014 - Omsætning]]/Tabel1[[#This Row],[2014 - Ansatte]],"i.a.")</f>
        <v>0</v>
      </c>
      <c r="LO38" s="254" t="str">
        <f>IFERROR(Tabel1[[#This Row],[2013 - Omsætning]]/Tabel1[[#This Row],[2013 - Ansatte]],"i.a.")</f>
        <v>i.a.</v>
      </c>
      <c r="LP38" s="254" t="str">
        <f>IFERROR(Tabel1[[#This Row],[2012 - Omsætning]]/Tabel1[[#This Row],[2012 - Ansatte]],"i.a.")</f>
        <v>i.a.</v>
      </c>
      <c r="LQ38" s="254" t="str">
        <f>IFERROR(Tabel1[[#This Row],[2011 - Omsætning]]/Tabel1[[#This Row],[2011 - Ansatte]],"i.a.")</f>
        <v>i.a.</v>
      </c>
      <c r="LR38" s="254" t="str">
        <f>IFERROR(Tabel1[[#This Row],[2010 - Omsætning]]/Tabel1[[#This Row],[2010 - Ansatte]],"i.a.")</f>
        <v>i.a.</v>
      </c>
      <c r="LS38" s="254" t="str">
        <f>IFERROR(Tabel1[[#This Row],[2009 - Omsætning]]/Tabel1[[#This Row],[2009 - Ansatte]],"i.a.")</f>
        <v>i.a.</v>
      </c>
      <c r="LT38" s="254" t="str">
        <f>IFERROR(Tabel1[[#This Row],[2008 - Omsætning]]/Tabel1[[#This Row],[2008 - Ansatte]],"i.a.")</f>
        <v>i.a.</v>
      </c>
      <c r="LU38" s="158">
        <f t="shared" si="169"/>
        <v>0.1960051463408545</v>
      </c>
      <c r="LV38" s="158">
        <f t="shared" si="170"/>
        <v>1.0727947544228627</v>
      </c>
      <c r="LW38" s="158">
        <f t="shared" si="171"/>
        <v>2.5157030692362601</v>
      </c>
      <c r="LX38" s="158">
        <f t="shared" si="172"/>
        <v>-1.6112982903453459</v>
      </c>
      <c r="LY38" s="158">
        <f t="shared" si="173"/>
        <v>2.2910663705715716E-2</v>
      </c>
      <c r="LZ38" s="243">
        <f t="shared" si="174"/>
        <v>2.3191727569584833E-2</v>
      </c>
      <c r="MA38" s="243">
        <f t="shared" si="175"/>
        <v>6.1238700564971743E-2</v>
      </c>
      <c r="MB38" s="243">
        <f t="shared" si="176"/>
        <v>9.4744623655913976E-2</v>
      </c>
      <c r="MC38" s="243">
        <f t="shared" si="177"/>
        <v>-9.926998597475456E-2</v>
      </c>
      <c r="MD38" s="244">
        <f t="shared" si="178"/>
        <v>0.14151376146788991</v>
      </c>
      <c r="ME38" s="244">
        <f t="shared" si="179"/>
        <v>0.11832203389830508</v>
      </c>
      <c r="MF38" s="244">
        <f t="shared" si="180"/>
        <v>5.7083333333333333E-2</v>
      </c>
      <c r="MG38" s="244">
        <f t="shared" si="181"/>
        <v>-3.7661290322580643E-2</v>
      </c>
      <c r="MH38" s="244">
        <f t="shared" si="182"/>
        <v>6.160869565217391E-2</v>
      </c>
      <c r="MI38" s="244">
        <f t="shared" si="183"/>
        <v>6.0228813559322032E-2</v>
      </c>
      <c r="MJ38" s="244">
        <f t="shared" si="184"/>
        <v>9.3790322580645166E-3</v>
      </c>
      <c r="MK38" s="244">
        <f t="shared" si="185"/>
        <v>2.534074074074074E-2</v>
      </c>
      <c r="ML38" s="244">
        <f t="shared" si="186"/>
        <v>-4.3680851063829788E-2</v>
      </c>
      <c r="MM38" s="244">
        <f t="shared" si="187"/>
        <v>0.15691366906474821</v>
      </c>
      <c r="MN38" s="244">
        <f t="shared" si="188"/>
        <v>0.5664397163120567</v>
      </c>
      <c r="MO38" s="244" t="str">
        <f t="shared" si="189"/>
        <v>i.a.</v>
      </c>
      <c r="MP38" s="244" t="str">
        <f t="shared" si="190"/>
        <v>i.a.</v>
      </c>
      <c r="MQ38" s="244" t="str">
        <f t="shared" si="191"/>
        <v>i.a.</v>
      </c>
      <c r="MR38" s="244" t="str">
        <f t="shared" si="192"/>
        <v>i.a.</v>
      </c>
      <c r="MS38" s="244" t="str">
        <f t="shared" si="193"/>
        <v>i.a.</v>
      </c>
      <c r="MT38" s="244" t="str">
        <f t="shared" si="194"/>
        <v>i.a.</v>
      </c>
    </row>
    <row r="39" spans="1:358" ht="18" customHeight="1" x14ac:dyDescent="0.25">
      <c r="A39" s="20" t="s">
        <v>637</v>
      </c>
      <c r="B39" s="273">
        <v>33036582</v>
      </c>
      <c r="C39" s="5" t="s">
        <v>83</v>
      </c>
      <c r="D39" s="5"/>
      <c r="E39" s="5">
        <v>251100</v>
      </c>
      <c r="F39" s="203">
        <v>45371</v>
      </c>
      <c r="G39" s="148"/>
      <c r="H39" s="148" t="s">
        <v>74</v>
      </c>
      <c r="I39" s="148" t="s">
        <v>74</v>
      </c>
      <c r="J39" s="148" t="s">
        <v>74</v>
      </c>
      <c r="K39" s="148" t="s">
        <v>74</v>
      </c>
      <c r="L39" s="148" t="s">
        <v>74</v>
      </c>
      <c r="M39" s="148" t="s">
        <v>74</v>
      </c>
      <c r="N39" s="148" t="s">
        <v>74</v>
      </c>
      <c r="O39" s="148" t="s">
        <v>74</v>
      </c>
      <c r="P39" s="150" t="e">
        <f>Y39/Tabel1[[#This Row],[2023 - Omsætning]]-1</f>
        <v>#DIV/0!</v>
      </c>
      <c r="Q39" s="150" t="e">
        <f>Z39/Tabel1[[#This Row],[2022 - Omsætning]]-1</f>
        <v>#DIV/0!</v>
      </c>
      <c r="R39" s="150" t="e">
        <f>AA39/Tabel1[[#This Row],[2021 - Omsætning]]-1</f>
        <v>#DIV/0!</v>
      </c>
      <c r="S39" s="150" t="e">
        <f>AB39/Tabel1[[#This Row],[2020 - Omsætning]]-1</f>
        <v>#DIV/0!</v>
      </c>
      <c r="T39" s="150" t="e">
        <f>AC39/Tabel1[[#This Row],[2019 - Omsætning]]-1</f>
        <v>#DIV/0!</v>
      </c>
      <c r="U39" s="242">
        <f t="shared" si="195"/>
        <v>0</v>
      </c>
      <c r="V39" s="242">
        <f t="shared" si="196"/>
        <v>0</v>
      </c>
      <c r="W39" s="242">
        <f t="shared" si="197"/>
        <v>0</v>
      </c>
      <c r="X39" s="242">
        <f t="shared" si="198"/>
        <v>0</v>
      </c>
      <c r="Y39" s="151"/>
      <c r="Z39" s="151"/>
      <c r="AA39" s="151"/>
      <c r="AB39" s="15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150">
        <f t="shared" si="4"/>
        <v>-1</v>
      </c>
      <c r="AQ39" s="150">
        <f t="shared" si="5"/>
        <v>-0.23450084285446723</v>
      </c>
      <c r="AR39" s="150">
        <f t="shared" si="6"/>
        <v>-1.4944649446494375E-2</v>
      </c>
      <c r="AS39" s="150">
        <f t="shared" si="7"/>
        <v>0.1214566521829091</v>
      </c>
      <c r="AT39" s="150">
        <f t="shared" si="8"/>
        <v>-2.1214115740975165E-2</v>
      </c>
      <c r="AU39" s="242">
        <f t="shared" si="199"/>
        <v>-16.347999999999999</v>
      </c>
      <c r="AV39" s="242">
        <f t="shared" si="200"/>
        <v>-5.0080000000000027</v>
      </c>
      <c r="AW39" s="242">
        <f t="shared" si="201"/>
        <v>-0.32399999999999807</v>
      </c>
      <c r="AX39" s="242">
        <f t="shared" si="202"/>
        <v>2.347999999999999</v>
      </c>
      <c r="AY39" s="119"/>
      <c r="AZ39" s="119">
        <v>16.347999999999999</v>
      </c>
      <c r="BA39" s="119">
        <v>21.356000000000002</v>
      </c>
      <c r="BB39" s="119">
        <v>21.68</v>
      </c>
      <c r="BC39" s="119">
        <v>19.332000000000001</v>
      </c>
      <c r="BD39" s="362">
        <v>19.751000000000001</v>
      </c>
      <c r="BE39" s="362">
        <v>17.283999999999999</v>
      </c>
      <c r="BF39" s="362">
        <v>17.314</v>
      </c>
      <c r="BG39" s="362">
        <v>19.035</v>
      </c>
      <c r="BH39" s="362">
        <v>18.195</v>
      </c>
      <c r="BI39" s="362">
        <v>19.753</v>
      </c>
      <c r="BJ39" s="362"/>
      <c r="BK39" s="362"/>
      <c r="BL39" s="362"/>
      <c r="BM39" s="362"/>
      <c r="BN39" s="362"/>
      <c r="BO39" s="362"/>
      <c r="BP39" s="152">
        <f t="shared" si="13"/>
        <v>-1</v>
      </c>
      <c r="BQ39" s="152">
        <f t="shared" si="14"/>
        <v>-0.61819874950113074</v>
      </c>
      <c r="BR39" s="152">
        <f t="shared" si="15"/>
        <v>6.7300866108192553E-2</v>
      </c>
      <c r="BS39" s="152">
        <f t="shared" si="16"/>
        <v>7.4938949938950034E-2</v>
      </c>
      <c r="BT39" s="152">
        <f t="shared" si="17"/>
        <v>0.20087976539589428</v>
      </c>
      <c r="BU39" s="242">
        <f t="shared" si="203"/>
        <v>-2.87</v>
      </c>
      <c r="BV39" s="242">
        <f t="shared" si="204"/>
        <v>-4.6470000000000002</v>
      </c>
      <c r="BW39" s="242">
        <f t="shared" si="205"/>
        <v>0.4740000000000002</v>
      </c>
      <c r="BX39" s="242">
        <f t="shared" si="206"/>
        <v>0.49100000000000055</v>
      </c>
      <c r="BY39" s="119"/>
      <c r="BZ39" s="119">
        <v>2.87</v>
      </c>
      <c r="CA39" s="119">
        <v>7.5170000000000003</v>
      </c>
      <c r="CB39" s="119">
        <v>7.0430000000000001</v>
      </c>
      <c r="CC39" s="119">
        <v>6.5519999999999996</v>
      </c>
      <c r="CD39" s="362">
        <v>5.4560000000000004</v>
      </c>
      <c r="CE39" s="362">
        <v>3.3679999999999999</v>
      </c>
      <c r="CF39" s="362">
        <v>2.8039999999999998</v>
      </c>
      <c r="CG39" s="362">
        <v>4.351</v>
      </c>
      <c r="CH39" s="362">
        <v>3.661</v>
      </c>
      <c r="CI39" s="362">
        <v>4.3109999999999999</v>
      </c>
      <c r="CJ39" s="362"/>
      <c r="CK39" s="362"/>
      <c r="CL39" s="362"/>
      <c r="CM39" s="362"/>
      <c r="CN39" s="362"/>
      <c r="CO39" s="362"/>
      <c r="CP39" s="152">
        <f t="shared" si="22"/>
        <v>-1</v>
      </c>
      <c r="CQ39" s="152">
        <f t="shared" si="23"/>
        <v>-0.57810825294748125</v>
      </c>
      <c r="CR39" s="152">
        <f t="shared" si="24"/>
        <v>6.0227272727272782E-2</v>
      </c>
      <c r="CS39" s="152">
        <f t="shared" si="25"/>
        <v>7.072243346007602E-2</v>
      </c>
      <c r="CT39" s="152">
        <f t="shared" si="26"/>
        <v>0.19285195936139346</v>
      </c>
      <c r="CU39" s="242">
        <f t="shared" si="207"/>
        <v>-3.149</v>
      </c>
      <c r="CV39" s="242">
        <f t="shared" si="208"/>
        <v>-4.3150000000000004</v>
      </c>
      <c r="CW39" s="242">
        <f t="shared" si="209"/>
        <v>0.42400000000000038</v>
      </c>
      <c r="CX39" s="242">
        <f t="shared" si="210"/>
        <v>0.46499999999999986</v>
      </c>
      <c r="CY39" s="119"/>
      <c r="CZ39" s="119">
        <v>3.149</v>
      </c>
      <c r="DA39" s="119">
        <v>7.4640000000000004</v>
      </c>
      <c r="DB39" s="119">
        <v>7.04</v>
      </c>
      <c r="DC39" s="119">
        <v>6.5750000000000002</v>
      </c>
      <c r="DD39" s="362">
        <v>5.5119999999999996</v>
      </c>
      <c r="DE39" s="362">
        <v>3.3959999999999999</v>
      </c>
      <c r="DF39" s="362">
        <v>2.7469999999999999</v>
      </c>
      <c r="DG39" s="362">
        <v>4.2240000000000002</v>
      </c>
      <c r="DH39" s="362">
        <v>3.6019999999999999</v>
      </c>
      <c r="DI39" s="362">
        <v>4.1139999999999999</v>
      </c>
      <c r="DJ39" s="362"/>
      <c r="DK39" s="362"/>
      <c r="DL39" s="362"/>
      <c r="DM39" s="362"/>
      <c r="DN39" s="362"/>
      <c r="DO39" s="362"/>
      <c r="DP39" s="152">
        <f t="shared" si="31"/>
        <v>-1</v>
      </c>
      <c r="DQ39" s="152">
        <f t="shared" si="32"/>
        <v>-3.1156716417910305E-2</v>
      </c>
      <c r="DR39" s="152">
        <f t="shared" si="33"/>
        <v>5.5256595353720878E-2</v>
      </c>
      <c r="DS39" s="152">
        <f t="shared" si="34"/>
        <v>6.4700950251537187E-2</v>
      </c>
      <c r="DT39" s="152">
        <f t="shared" si="35"/>
        <v>-0.21306427668114597</v>
      </c>
      <c r="DU39" s="242">
        <f t="shared" si="211"/>
        <v>-15.579000000000001</v>
      </c>
      <c r="DV39" s="242">
        <f t="shared" si="212"/>
        <v>-0.50099999999999767</v>
      </c>
      <c r="DW39" s="242">
        <f t="shared" si="213"/>
        <v>0.84199999999999875</v>
      </c>
      <c r="DX39" s="242">
        <f t="shared" si="214"/>
        <v>0.92600000000000016</v>
      </c>
      <c r="DY39" s="119"/>
      <c r="DZ39" s="119">
        <v>15.579000000000001</v>
      </c>
      <c r="EA39" s="119">
        <v>16.079999999999998</v>
      </c>
      <c r="EB39" s="119">
        <v>15.238</v>
      </c>
      <c r="EC39" s="119">
        <v>14.311999999999999</v>
      </c>
      <c r="ED39" s="362">
        <v>18.187000000000001</v>
      </c>
      <c r="EE39" s="362">
        <v>17.302</v>
      </c>
      <c r="EF39" s="362">
        <v>16.574000000000002</v>
      </c>
      <c r="EG39" s="362">
        <v>16.439</v>
      </c>
      <c r="EH39" s="362">
        <v>16.678999999999998</v>
      </c>
      <c r="EI39" s="362">
        <v>13.000999999999999</v>
      </c>
      <c r="EJ39" s="362"/>
      <c r="EK39" s="362"/>
      <c r="EL39" s="362"/>
      <c r="EM39" s="362"/>
      <c r="EN39" s="362"/>
      <c r="EO39" s="362"/>
      <c r="EP39" s="153">
        <f t="shared" si="40"/>
        <v>-1</v>
      </c>
      <c r="EQ39" s="153">
        <f t="shared" si="41"/>
        <v>-5.5924351688237228E-2</v>
      </c>
      <c r="ER39" s="153">
        <f t="shared" si="42"/>
        <v>-5.9597592742297596E-2</v>
      </c>
      <c r="ES39" s="153">
        <f t="shared" si="43"/>
        <v>-8.077544426494652E-4</v>
      </c>
      <c r="ET39" s="153">
        <f t="shared" si="44"/>
        <v>-0.25012619039606959</v>
      </c>
      <c r="EU39" s="242">
        <f t="shared" si="215"/>
        <v>-19.768000000000001</v>
      </c>
      <c r="EV39" s="242">
        <f t="shared" si="216"/>
        <v>-1.1709999999999994</v>
      </c>
      <c r="EW39" s="242">
        <f t="shared" si="217"/>
        <v>-1.3269999999999982</v>
      </c>
      <c r="EX39" s="242">
        <f t="shared" si="218"/>
        <v>-1.8000000000000682E-2</v>
      </c>
      <c r="EY39" s="119"/>
      <c r="EZ39" s="119">
        <v>19.768000000000001</v>
      </c>
      <c r="FA39" s="119">
        <v>20.939</v>
      </c>
      <c r="FB39" s="119">
        <v>22.265999999999998</v>
      </c>
      <c r="FC39" s="119">
        <v>22.283999999999999</v>
      </c>
      <c r="FD39" s="362">
        <v>29.716999999999999</v>
      </c>
      <c r="FE39" s="362">
        <v>24.393999999999998</v>
      </c>
      <c r="FF39" s="362">
        <v>24.75</v>
      </c>
      <c r="FG39" s="362">
        <v>24.526</v>
      </c>
      <c r="FH39" s="362">
        <v>24.582999999999998</v>
      </c>
      <c r="FI39" s="362">
        <v>23.888999999999999</v>
      </c>
      <c r="FJ39" s="362"/>
      <c r="FK39" s="362"/>
      <c r="FL39" s="362"/>
      <c r="FM39" s="362"/>
      <c r="FN39" s="362"/>
      <c r="FO39" s="362"/>
      <c r="FP39" s="153">
        <f t="shared" si="49"/>
        <v>-1</v>
      </c>
      <c r="FQ39" s="153">
        <f t="shared" si="50"/>
        <v>-3.4482758620689655E-2</v>
      </c>
      <c r="FR39" s="153">
        <f t="shared" si="51"/>
        <v>7.407407407407407E-2</v>
      </c>
      <c r="FS39" s="153">
        <f t="shared" si="52"/>
        <v>0</v>
      </c>
      <c r="FT39" s="153">
        <f t="shared" si="53"/>
        <v>-0.12903225806451613</v>
      </c>
      <c r="FU39" s="242">
        <f t="shared" si="219"/>
        <v>-28</v>
      </c>
      <c r="FV39" s="242">
        <f t="shared" si="220"/>
        <v>-1</v>
      </c>
      <c r="FW39" s="242">
        <f t="shared" si="221"/>
        <v>2</v>
      </c>
      <c r="FX39" s="242">
        <f t="shared" si="222"/>
        <v>0</v>
      </c>
      <c r="FY39" s="154"/>
      <c r="FZ39" s="154">
        <v>28</v>
      </c>
      <c r="GA39" s="154">
        <v>29</v>
      </c>
      <c r="GB39" s="154">
        <v>27</v>
      </c>
      <c r="GC39" s="154">
        <v>27</v>
      </c>
      <c r="GD39" s="359">
        <v>31</v>
      </c>
      <c r="GE39" s="359"/>
      <c r="GF39" s="359">
        <v>32</v>
      </c>
      <c r="GG39" s="359"/>
      <c r="GH39" s="359"/>
      <c r="GI39" s="359"/>
      <c r="GJ39" s="359"/>
      <c r="GK39" s="359"/>
      <c r="GL39" s="359"/>
      <c r="GM39" s="359"/>
      <c r="GN39" s="359"/>
      <c r="GO39" s="359"/>
      <c r="GP39" s="5"/>
      <c r="GQ39" s="5" t="s">
        <v>386</v>
      </c>
      <c r="GR39" s="5">
        <v>4900</v>
      </c>
      <c r="GS39" s="5" t="s">
        <v>569</v>
      </c>
      <c r="GT39" s="7" t="s">
        <v>72</v>
      </c>
      <c r="GU39" s="172"/>
      <c r="GV39" s="86"/>
      <c r="GW39" s="158">
        <f t="shared" si="58"/>
        <v>-1</v>
      </c>
      <c r="GX39" s="158">
        <f t="shared" si="59"/>
        <v>-0.58265246109508262</v>
      </c>
      <c r="GY39" s="158">
        <f t="shared" si="60"/>
        <v>3.7409506005851157E-4</v>
      </c>
      <c r="GZ39" s="158">
        <f t="shared" si="61"/>
        <v>0.17757727123583808</v>
      </c>
      <c r="HA39" s="158">
        <f t="shared" si="62"/>
        <v>0.30259771641516642</v>
      </c>
      <c r="HB39" s="263">
        <f t="shared" si="63"/>
        <v>-0.19893237310085601</v>
      </c>
      <c r="HC39" s="263">
        <f t="shared" si="64"/>
        <v>-0.27772641737107717</v>
      </c>
      <c r="HD39" s="263">
        <f t="shared" si="65"/>
        <v>1.7824901677238048E-4</v>
      </c>
      <c r="HE39" s="263">
        <f t="shared" si="66"/>
        <v>7.1852706752554563E-2</v>
      </c>
      <c r="HF39" s="153">
        <f t="shared" si="67"/>
        <v>0</v>
      </c>
      <c r="HG39" s="153">
        <f t="shared" si="68"/>
        <v>0.19893237310085601</v>
      </c>
      <c r="HH39" s="153">
        <f t="shared" si="69"/>
        <v>0.47665879047193316</v>
      </c>
      <c r="HI39" s="153">
        <f t="shared" si="70"/>
        <v>0.47648054145516078</v>
      </c>
      <c r="HJ39" s="153">
        <f t="shared" si="71"/>
        <v>0.40462783470260621</v>
      </c>
      <c r="HK39" s="153">
        <f t="shared" si="72"/>
        <v>0.31063146327030905</v>
      </c>
      <c r="HL39" s="153">
        <f t="shared" si="73"/>
        <v>0.20049592631951821</v>
      </c>
      <c r="HM39" s="153">
        <f t="shared" si="74"/>
        <v>0.16641928937085387</v>
      </c>
      <c r="HN39" s="153">
        <f t="shared" si="75"/>
        <v>0.25508786762485663</v>
      </c>
      <c r="HO39" s="153">
        <f t="shared" si="76"/>
        <v>0.24272237196765498</v>
      </c>
      <c r="HP39" s="153">
        <f t="shared" si="77"/>
        <v>0.31643719713868163</v>
      </c>
      <c r="HQ39" s="153" t="str">
        <f t="shared" si="78"/>
        <v>Negativ EK</v>
      </c>
      <c r="HR39" s="153" t="str">
        <f t="shared" si="79"/>
        <v>Negativ EK</v>
      </c>
      <c r="HS39" s="153" t="str">
        <f t="shared" si="80"/>
        <v>Negativ EK</v>
      </c>
      <c r="HT39" s="153" t="str">
        <f t="shared" si="81"/>
        <v>Negativ EK</v>
      </c>
      <c r="HU39" s="153" t="str">
        <f t="shared" si="82"/>
        <v>Negativ EK</v>
      </c>
      <c r="HV39" s="150">
        <f t="shared" si="83"/>
        <v>-1</v>
      </c>
      <c r="HW39" s="150">
        <f t="shared" si="84"/>
        <v>-0.59476937559133214</v>
      </c>
      <c r="HX39" s="150">
        <f t="shared" si="85"/>
        <v>0.10052664240527671</v>
      </c>
      <c r="HY39" s="150">
        <f t="shared" si="86"/>
        <v>0.2547227909264948</v>
      </c>
      <c r="HZ39" s="150">
        <f t="shared" si="87"/>
        <v>0.24960683420198126</v>
      </c>
      <c r="IA39" s="263">
        <f t="shared" si="88"/>
        <v>-0.14100768909524161</v>
      </c>
      <c r="IB39" s="263">
        <f t="shared" si="89"/>
        <v>-0.20696129597593074</v>
      </c>
      <c r="IC39" s="263">
        <f t="shared" si="90"/>
        <v>3.1784922220442824E-2</v>
      </c>
      <c r="ID39" s="263">
        <f t="shared" si="91"/>
        <v>6.4188908911382236E-2</v>
      </c>
      <c r="IE39" s="153">
        <f t="shared" si="92"/>
        <v>0</v>
      </c>
      <c r="IF39" s="153">
        <f t="shared" si="93"/>
        <v>0.14100768909524161</v>
      </c>
      <c r="IG39" s="153">
        <f t="shared" si="94"/>
        <v>0.34796898507117235</v>
      </c>
      <c r="IH39" s="153">
        <f t="shared" si="95"/>
        <v>0.31618406285072953</v>
      </c>
      <c r="II39" s="153">
        <f t="shared" si="96"/>
        <v>0.25199515393934729</v>
      </c>
      <c r="IJ39" s="153">
        <f t="shared" si="97"/>
        <v>0.20165955166232377</v>
      </c>
      <c r="IK39" s="153">
        <f t="shared" si="98"/>
        <v>0.13706657984698031</v>
      </c>
      <c r="IL39" s="153">
        <f t="shared" si="99"/>
        <v>0.1138079389560841</v>
      </c>
      <c r="IM39" s="153">
        <f t="shared" si="100"/>
        <v>0.17719766234295142</v>
      </c>
      <c r="IN39" s="153">
        <f t="shared" si="101"/>
        <v>0.15105627991417728</v>
      </c>
      <c r="IO39" s="153">
        <f t="shared" si="102"/>
        <v>0.18045962576918248</v>
      </c>
      <c r="IP39" s="153" t="str">
        <f t="shared" si="103"/>
        <v>i.a.</v>
      </c>
      <c r="IQ39" s="153" t="str">
        <f t="shared" si="104"/>
        <v>i.a.</v>
      </c>
      <c r="IR39" s="153" t="str">
        <f t="shared" si="105"/>
        <v>i.a.</v>
      </c>
      <c r="IS39" s="153" t="str">
        <f t="shared" si="106"/>
        <v>i.a.</v>
      </c>
      <c r="IT39" s="153" t="str">
        <f t="shared" si="107"/>
        <v>i.a.</v>
      </c>
      <c r="IU39" s="150" t="e">
        <f t="shared" si="108"/>
        <v>#VALUE!</v>
      </c>
      <c r="IV39" s="150">
        <f t="shared" si="109"/>
        <v>2.6234799419535368E-2</v>
      </c>
      <c r="IW39" s="150">
        <f t="shared" si="110"/>
        <v>0.12213302221433446</v>
      </c>
      <c r="IX39" s="150">
        <f t="shared" si="111"/>
        <v>6.5561662418272368E-2</v>
      </c>
      <c r="IY39" s="150">
        <f t="shared" si="112"/>
        <v>4.9424200765858392E-2</v>
      </c>
      <c r="IZ39" s="263" t="e">
        <f t="shared" si="113"/>
        <v>#VALUE!</v>
      </c>
      <c r="JA39" s="263">
        <f t="shared" si="114"/>
        <v>2.0146882595450055E-2</v>
      </c>
      <c r="JB39" s="263">
        <f t="shared" si="115"/>
        <v>8.3583175806252963E-2</v>
      </c>
      <c r="JC39" s="263">
        <f t="shared" si="116"/>
        <v>4.2107274839809472E-2</v>
      </c>
      <c r="JD39" s="153" t="str">
        <f t="shared" si="117"/>
        <v>i.a.</v>
      </c>
      <c r="JE39" s="153">
        <f t="shared" si="118"/>
        <v>0.78809186564144074</v>
      </c>
      <c r="JF39" s="153">
        <f t="shared" si="119"/>
        <v>0.76794498304599068</v>
      </c>
      <c r="JG39" s="153">
        <f t="shared" si="120"/>
        <v>0.68436180723973772</v>
      </c>
      <c r="JH39" s="153">
        <f t="shared" si="121"/>
        <v>0.64225453239992825</v>
      </c>
      <c r="JI39" s="153">
        <f t="shared" si="122"/>
        <v>0.61200659555136794</v>
      </c>
      <c r="JJ39" s="153">
        <f t="shared" si="123"/>
        <v>0.70927277199311312</v>
      </c>
      <c r="JK39" s="153">
        <f t="shared" si="124"/>
        <v>0.66965656565656573</v>
      </c>
      <c r="JL39" s="153">
        <f t="shared" si="125"/>
        <v>0.67026828671613803</v>
      </c>
      <c r="JM39" s="153">
        <f t="shared" si="126"/>
        <v>0.67847699629825486</v>
      </c>
      <c r="JN39" s="153">
        <f t="shared" si="127"/>
        <v>0.54422537569592699</v>
      </c>
      <c r="JO39" s="153" t="str">
        <f t="shared" si="128"/>
        <v>i.a.</v>
      </c>
      <c r="JP39" s="153" t="str">
        <f t="shared" si="129"/>
        <v>i.a.</v>
      </c>
      <c r="JQ39" s="153" t="str">
        <f t="shared" si="130"/>
        <v>i.a.</v>
      </c>
      <c r="JR39" s="153" t="str">
        <f t="shared" si="131"/>
        <v>i.a.</v>
      </c>
      <c r="JS39" s="153" t="str">
        <f t="shared" si="132"/>
        <v>i.a.</v>
      </c>
      <c r="JT39" s="153" t="str">
        <f t="shared" si="133"/>
        <v>i.a.</v>
      </c>
      <c r="JU39" s="150" t="e">
        <f t="shared" si="134"/>
        <v>#VALUE!</v>
      </c>
      <c r="JV39" s="150" t="e">
        <f t="shared" si="135"/>
        <v>#VALUE!</v>
      </c>
      <c r="JW39" s="150" t="e">
        <f t="shared" si="136"/>
        <v>#VALUE!</v>
      </c>
      <c r="JX39" s="150" t="e">
        <f t="shared" si="137"/>
        <v>#VALUE!</v>
      </c>
      <c r="JY39" s="150" t="e">
        <f t="shared" si="138"/>
        <v>#VALUE!</v>
      </c>
      <c r="JZ39" s="263" t="e">
        <f t="shared" si="139"/>
        <v>#VALUE!</v>
      </c>
      <c r="KA39" s="263" t="e">
        <f t="shared" si="140"/>
        <v>#VALUE!</v>
      </c>
      <c r="KB39" s="263" t="e">
        <f t="shared" si="141"/>
        <v>#VALUE!</v>
      </c>
      <c r="KC39" s="263" t="e">
        <f t="shared" si="142"/>
        <v>#VALUE!</v>
      </c>
      <c r="KD39" s="153" t="str">
        <f t="shared" si="223"/>
        <v>i.a.</v>
      </c>
      <c r="KE39" s="153" t="str">
        <f t="shared" si="224"/>
        <v>i.a.</v>
      </c>
      <c r="KF39" s="153" t="str">
        <f t="shared" si="225"/>
        <v>i.a.</v>
      </c>
      <c r="KG39" s="153" t="str">
        <f t="shared" si="226"/>
        <v>i.a.</v>
      </c>
      <c r="KH39" s="153" t="str">
        <f t="shared" si="227"/>
        <v>i.a.</v>
      </c>
      <c r="KI39" s="153" t="str">
        <f t="shared" si="228"/>
        <v>i.a.</v>
      </c>
      <c r="KJ39" s="153" t="str">
        <f t="shared" si="229"/>
        <v>i.a.</v>
      </c>
      <c r="KK39" s="153" t="str">
        <f t="shared" si="230"/>
        <v>i.a.</v>
      </c>
      <c r="KL39" s="153" t="str">
        <f t="shared" si="231"/>
        <v>i.a.</v>
      </c>
      <c r="KM39" s="153" t="str">
        <f t="shared" si="232"/>
        <v>i.a.</v>
      </c>
      <c r="KN39" s="153" t="str">
        <f t="shared" si="233"/>
        <v>i.a.</v>
      </c>
      <c r="KO39" s="153" t="str">
        <f t="shared" si="234"/>
        <v>i.a.</v>
      </c>
      <c r="KP39" s="153" t="str">
        <f t="shared" si="235"/>
        <v>i.a.</v>
      </c>
      <c r="KQ39" s="153" t="str">
        <f t="shared" si="236"/>
        <v>i.a.</v>
      </c>
      <c r="KR39" s="153" t="str">
        <f t="shared" si="237"/>
        <v>i.a.</v>
      </c>
      <c r="KS39" s="153" t="str">
        <f t="shared" si="238"/>
        <v>i.a.</v>
      </c>
      <c r="KT39" s="153" t="str">
        <f t="shared" si="239"/>
        <v>i.a.</v>
      </c>
      <c r="KU39" s="150" t="e">
        <f t="shared" si="160"/>
        <v>#VALUE!</v>
      </c>
      <c r="KV39" s="150" t="e">
        <f t="shared" si="161"/>
        <v>#DIV/0!</v>
      </c>
      <c r="KW39" s="150" t="e">
        <f t="shared" si="162"/>
        <v>#DIV/0!</v>
      </c>
      <c r="KX39" s="150" t="e">
        <f t="shared" si="163"/>
        <v>#DIV/0!</v>
      </c>
      <c r="KY39" s="150" t="e">
        <f t="shared" si="164"/>
        <v>#DIV/0!</v>
      </c>
      <c r="KZ39" s="243" t="e">
        <f t="shared" si="165"/>
        <v>#VALUE!</v>
      </c>
      <c r="LA39" s="243">
        <f t="shared" si="166"/>
        <v>0</v>
      </c>
      <c r="LB39" s="243">
        <f t="shared" si="167"/>
        <v>0</v>
      </c>
      <c r="LC39" s="243">
        <f t="shared" si="168"/>
        <v>0</v>
      </c>
      <c r="LD39" s="254" t="str">
        <f>IFERROR(Tabel1[[#This Row],[2024 - Omsætning]]/Tabel1[[#This Row],[2024 - Ansatte]],"i.a.")</f>
        <v>i.a.</v>
      </c>
      <c r="LE39" s="254">
        <f>IFERROR(Tabel1[[#This Row],[2023 - Omsætning]]/Tabel1[[#This Row],[2023 - Ansatte]],"i.a.")</f>
        <v>0</v>
      </c>
      <c r="LF39" s="254">
        <f>IFERROR(Tabel1[[#This Row],[2022 - Omsætning]]/Tabel1[[#This Row],[2022 - Ansatte]],"i.a.")</f>
        <v>0</v>
      </c>
      <c r="LG39" s="254">
        <f>IFERROR(Tabel1[[#This Row],[2021 - Omsætning]]/Tabel1[[#This Row],[2021 - Ansatte]],"i.a.")</f>
        <v>0</v>
      </c>
      <c r="LH39" s="254">
        <f>IFERROR(AC39/Tabel1[[#This Row],[2020 - Ansatte]],"i.a.")</f>
        <v>0</v>
      </c>
      <c r="LI39" s="254">
        <f>IFERROR(Tabel1[[#This Row],[2019 - Omsætning]]/Tabel1[[#This Row],[2019 - Ansatte]],"i.a.")</f>
        <v>0</v>
      </c>
      <c r="LJ39" s="254" t="str">
        <f>IFERROR(Tabel1[[#This Row],[2018 - Omsætning]]/Tabel1[[#This Row],[2018 - Ansatte]],"i.a.")</f>
        <v>i.a.</v>
      </c>
      <c r="LK39" s="254">
        <f>IFERROR(Tabel1[[#This Row],[2017 - Omsætning]]/Tabel1[[#This Row],[2017 - Ansatte]],"i.a.")</f>
        <v>0</v>
      </c>
      <c r="LL39" s="254" t="str">
        <f>IFERROR(Tabel1[[#This Row],[2016 - Omsætning]]/Tabel1[[#This Row],[2016 - Ansatte]],"i.a.")</f>
        <v>i.a.</v>
      </c>
      <c r="LM39" s="254" t="str">
        <f>IFERROR(Tabel1[[#This Row],[2015 - Omsætning]]/Tabel1[[#This Row],[2015 - Ansatte]],"i.a.")</f>
        <v>i.a.</v>
      </c>
      <c r="LN39" s="254" t="str">
        <f>IFERROR(Tabel1[[#This Row],[2014 - Omsætning]]/Tabel1[[#This Row],[2014 - Ansatte]],"i.a.")</f>
        <v>i.a.</v>
      </c>
      <c r="LO39" s="254" t="str">
        <f>IFERROR(Tabel1[[#This Row],[2013 - Omsætning]]/Tabel1[[#This Row],[2013 - Ansatte]],"i.a.")</f>
        <v>i.a.</v>
      </c>
      <c r="LP39" s="254" t="str">
        <f>IFERROR(Tabel1[[#This Row],[2012 - Omsætning]]/Tabel1[[#This Row],[2012 - Ansatte]],"i.a.")</f>
        <v>i.a.</v>
      </c>
      <c r="LQ39" s="254" t="str">
        <f>IFERROR(Tabel1[[#This Row],[2011 - Omsætning]]/Tabel1[[#This Row],[2011 - Ansatte]],"i.a.")</f>
        <v>i.a.</v>
      </c>
      <c r="LR39" s="254" t="str">
        <f>IFERROR(Tabel1[[#This Row],[2010 - Omsætning]]/Tabel1[[#This Row],[2010 - Ansatte]],"i.a.")</f>
        <v>i.a.</v>
      </c>
      <c r="LS39" s="254" t="str">
        <f>IFERROR(Tabel1[[#This Row],[2009 - Omsætning]]/Tabel1[[#This Row],[2009 - Ansatte]],"i.a.")</f>
        <v>i.a.</v>
      </c>
      <c r="LT39" s="254" t="str">
        <f>IFERROR(Tabel1[[#This Row],[2008 - Omsætning]]/Tabel1[[#This Row],[2008 - Ansatte]],"i.a.")</f>
        <v>i.a.</v>
      </c>
      <c r="LU39" s="158" t="e">
        <f t="shared" si="169"/>
        <v>#VALUE!</v>
      </c>
      <c r="LV39" s="158">
        <f t="shared" si="170"/>
        <v>-0.56304069055274841</v>
      </c>
      <c r="LW39" s="158">
        <f t="shared" si="171"/>
        <v>-1.2891849529780487E-2</v>
      </c>
      <c r="LX39" s="158">
        <f t="shared" si="172"/>
        <v>7.0722433460075923E-2</v>
      </c>
      <c r="LY39" s="158">
        <f t="shared" si="173"/>
        <v>0.36957076815567402</v>
      </c>
      <c r="LZ39" s="243" t="e">
        <f t="shared" si="174"/>
        <v>#VALUE!</v>
      </c>
      <c r="MA39" s="243">
        <f t="shared" si="175"/>
        <v>-0.14491502463054187</v>
      </c>
      <c r="MB39" s="243">
        <f t="shared" si="176"/>
        <v>-3.3614303959131342E-3</v>
      </c>
      <c r="MC39" s="243">
        <f t="shared" si="177"/>
        <v>1.7222222222222194E-2</v>
      </c>
      <c r="MD39" s="244" t="str">
        <f t="shared" si="178"/>
        <v>i.a.</v>
      </c>
      <c r="ME39" s="244">
        <f t="shared" si="179"/>
        <v>0.11246428571428571</v>
      </c>
      <c r="MF39" s="244">
        <f t="shared" si="180"/>
        <v>0.25737931034482758</v>
      </c>
      <c r="MG39" s="244">
        <f t="shared" si="181"/>
        <v>0.26074074074074072</v>
      </c>
      <c r="MH39" s="244">
        <f t="shared" si="182"/>
        <v>0.24351851851851852</v>
      </c>
      <c r="MI39" s="244">
        <f t="shared" si="183"/>
        <v>0.1778064516129032</v>
      </c>
      <c r="MJ39" s="244" t="str">
        <f t="shared" si="184"/>
        <v>i.a.</v>
      </c>
      <c r="MK39" s="244">
        <f t="shared" si="185"/>
        <v>8.5843749999999996E-2</v>
      </c>
      <c r="ML39" s="244" t="str">
        <f t="shared" si="186"/>
        <v>i.a.</v>
      </c>
      <c r="MM39" s="244" t="str">
        <f t="shared" si="187"/>
        <v>i.a.</v>
      </c>
      <c r="MN39" s="244" t="str">
        <f t="shared" si="188"/>
        <v>i.a.</v>
      </c>
      <c r="MO39" s="244" t="str">
        <f t="shared" si="189"/>
        <v>i.a.</v>
      </c>
      <c r="MP39" s="244" t="str">
        <f t="shared" si="190"/>
        <v>i.a.</v>
      </c>
      <c r="MQ39" s="244" t="str">
        <f t="shared" si="191"/>
        <v>i.a.</v>
      </c>
      <c r="MR39" s="244" t="str">
        <f t="shared" si="192"/>
        <v>i.a.</v>
      </c>
      <c r="MS39" s="244" t="str">
        <f t="shared" si="193"/>
        <v>i.a.</v>
      </c>
      <c r="MT39" s="244" t="str">
        <f t="shared" si="194"/>
        <v>i.a.</v>
      </c>
    </row>
    <row r="40" spans="1:358" ht="18" customHeight="1" x14ac:dyDescent="0.25">
      <c r="A40" t="s">
        <v>948</v>
      </c>
      <c r="B40" s="273">
        <v>27127991</v>
      </c>
      <c r="C40" s="5" t="s">
        <v>83</v>
      </c>
      <c r="D40" s="5"/>
      <c r="E40" s="5">
        <v>256200</v>
      </c>
      <c r="F40" s="203">
        <v>45806</v>
      </c>
      <c r="G40" s="148" t="s">
        <v>74</v>
      </c>
      <c r="H40" s="148" t="s">
        <v>74</v>
      </c>
      <c r="I40" s="148" t="s">
        <v>74</v>
      </c>
      <c r="J40" s="148" t="s">
        <v>74</v>
      </c>
      <c r="K40" s="148" t="s">
        <v>74</v>
      </c>
      <c r="L40" s="148" t="s">
        <v>74</v>
      </c>
      <c r="M40" s="148" t="s">
        <v>74</v>
      </c>
      <c r="N40" s="357" t="s">
        <v>74</v>
      </c>
      <c r="O40" s="357" t="s">
        <v>74</v>
      </c>
      <c r="P40" s="150" t="e">
        <f>Y40/Tabel1[[#This Row],[2023 - Omsætning]]-1</f>
        <v>#DIV/0!</v>
      </c>
      <c r="Q40" s="150" t="e">
        <f>Z40/Tabel1[[#This Row],[2022 - Omsætning]]-1</f>
        <v>#DIV/0!</v>
      </c>
      <c r="R40" s="150" t="e">
        <f>AA40/Tabel1[[#This Row],[2021 - Omsætning]]-1</f>
        <v>#DIV/0!</v>
      </c>
      <c r="S40" s="150" t="e">
        <f>AB40/Tabel1[[#This Row],[2020 - Omsætning]]-1</f>
        <v>#DIV/0!</v>
      </c>
      <c r="T40" s="150" t="e">
        <f>AC40/Tabel1[[#This Row],[2019 - Omsætning]]-1</f>
        <v>#DIV/0!</v>
      </c>
      <c r="U40" s="242">
        <f t="shared" si="195"/>
        <v>0</v>
      </c>
      <c r="V40" s="242">
        <f t="shared" si="196"/>
        <v>0</v>
      </c>
      <c r="W40" s="242">
        <f t="shared" si="197"/>
        <v>0</v>
      </c>
      <c r="X40" s="242">
        <f t="shared" si="198"/>
        <v>0</v>
      </c>
      <c r="Y40" s="151"/>
      <c r="Z40" s="151"/>
      <c r="AA40" s="151"/>
      <c r="AB40" s="15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150">
        <f t="shared" si="4"/>
        <v>-0.66492946356366256</v>
      </c>
      <c r="AQ40" s="150">
        <f t="shared" si="5"/>
        <v>-0.16205702238731051</v>
      </c>
      <c r="AR40" s="150">
        <f t="shared" si="6"/>
        <v>6.4180978072166842E-2</v>
      </c>
      <c r="AS40" s="150">
        <f t="shared" si="7"/>
        <v>5.5444852298549208</v>
      </c>
      <c r="AT40" s="150">
        <f t="shared" si="8"/>
        <v>1.9489690721649486</v>
      </c>
      <c r="AU40" s="242">
        <f t="shared" si="199"/>
        <v>-22.200000000000003</v>
      </c>
      <c r="AV40" s="242">
        <f t="shared" si="200"/>
        <v>-6.4570000000000007</v>
      </c>
      <c r="AW40" s="242">
        <f t="shared" si="201"/>
        <v>2.4029999999999987</v>
      </c>
      <c r="AX40" s="242">
        <f t="shared" si="202"/>
        <v>31.720000000000002</v>
      </c>
      <c r="AY40" s="119">
        <v>11.186999999999999</v>
      </c>
      <c r="AZ40" s="119">
        <v>33.387</v>
      </c>
      <c r="BA40" s="119">
        <v>39.844000000000001</v>
      </c>
      <c r="BB40" s="119">
        <v>37.441000000000003</v>
      </c>
      <c r="BC40" s="119">
        <v>5.7210000000000001</v>
      </c>
      <c r="BD40" s="362">
        <v>1.94</v>
      </c>
      <c r="BE40" s="362">
        <v>2.766</v>
      </c>
      <c r="BF40" s="362">
        <v>1.4510000000000001</v>
      </c>
      <c r="BG40" s="362">
        <v>2.58</v>
      </c>
      <c r="BH40" s="362">
        <v>2.7850000000000001</v>
      </c>
      <c r="BI40" s="362">
        <v>1.661</v>
      </c>
      <c r="BJ40" s="362"/>
      <c r="BK40" s="362"/>
      <c r="BL40" s="362"/>
      <c r="BM40" s="362"/>
      <c r="BN40" s="362"/>
      <c r="BO40" s="362"/>
      <c r="BP40" s="152">
        <f t="shared" si="13"/>
        <v>-0.31231747809737176</v>
      </c>
      <c r="BQ40" s="152">
        <f t="shared" si="14"/>
        <v>-2.1581806696146559</v>
      </c>
      <c r="BR40" s="152">
        <f t="shared" si="15"/>
        <v>-2.8087294332723949</v>
      </c>
      <c r="BS40" s="152">
        <f t="shared" si="16"/>
        <v>5.5508982035928147</v>
      </c>
      <c r="BT40" s="152">
        <f t="shared" si="17"/>
        <v>-0.27153762268266085</v>
      </c>
      <c r="BU40" s="242">
        <f t="shared" si="203"/>
        <v>-7.8070000000000022</v>
      </c>
      <c r="BV40" s="242">
        <f t="shared" si="204"/>
        <v>-17.082000000000001</v>
      </c>
      <c r="BW40" s="242">
        <f t="shared" si="205"/>
        <v>-12.291</v>
      </c>
      <c r="BX40" s="242">
        <f t="shared" si="206"/>
        <v>3.7080000000000002</v>
      </c>
      <c r="BY40" s="119">
        <v>-32.804000000000002</v>
      </c>
      <c r="BZ40" s="119">
        <v>-24.997</v>
      </c>
      <c r="CA40" s="119">
        <v>-7.915</v>
      </c>
      <c r="CB40" s="119">
        <v>4.3760000000000003</v>
      </c>
      <c r="CC40" s="119">
        <v>0.66800000000000004</v>
      </c>
      <c r="CD40" s="362">
        <v>0.91700000000000004</v>
      </c>
      <c r="CE40" s="362">
        <v>1.7969999999999999</v>
      </c>
      <c r="CF40" s="362">
        <v>0.44900000000000001</v>
      </c>
      <c r="CG40" s="362">
        <v>1.3839999999999999</v>
      </c>
      <c r="CH40" s="362">
        <v>1.6919999999999999</v>
      </c>
      <c r="CI40" s="362">
        <v>0.64800000000000002</v>
      </c>
      <c r="CJ40" s="362"/>
      <c r="CK40" s="362"/>
      <c r="CL40" s="362"/>
      <c r="CM40" s="362"/>
      <c r="CN40" s="362"/>
      <c r="CO40" s="362"/>
      <c r="CP40" s="152">
        <f t="shared" si="22"/>
        <v>-0.34625524488507664</v>
      </c>
      <c r="CQ40" s="152">
        <f t="shared" si="23"/>
        <v>-1.8982996125699529</v>
      </c>
      <c r="CR40" s="152">
        <f t="shared" si="24"/>
        <v>-5.8931016324381247</v>
      </c>
      <c r="CS40" s="152">
        <f t="shared" si="25"/>
        <v>3.031847133757962</v>
      </c>
      <c r="CT40" s="152">
        <f t="shared" si="26"/>
        <v>-0.33755274261603374</v>
      </c>
      <c r="CU40" s="242">
        <f t="shared" si="207"/>
        <v>-9.3249999999999993</v>
      </c>
      <c r="CV40" s="242">
        <f t="shared" si="208"/>
        <v>-17.639000000000003</v>
      </c>
      <c r="CW40" s="242">
        <f t="shared" si="209"/>
        <v>-11.190999999999999</v>
      </c>
      <c r="CX40" s="242">
        <f t="shared" si="210"/>
        <v>1.4279999999999999</v>
      </c>
      <c r="CY40" s="119">
        <v>-36.256</v>
      </c>
      <c r="CZ40" s="119">
        <v>-26.931000000000001</v>
      </c>
      <c r="DA40" s="119">
        <v>-9.2919999999999998</v>
      </c>
      <c r="DB40" s="119">
        <v>1.899</v>
      </c>
      <c r="DC40" s="119">
        <v>0.47099999999999997</v>
      </c>
      <c r="DD40" s="362">
        <v>0.71099999999999997</v>
      </c>
      <c r="DE40" s="362">
        <v>1.5329999999999999</v>
      </c>
      <c r="DF40" s="362">
        <v>0.08</v>
      </c>
      <c r="DG40" s="362">
        <v>1.052</v>
      </c>
      <c r="DH40" s="362">
        <v>1.226</v>
      </c>
      <c r="DI40" s="362">
        <v>0.14699999999999999</v>
      </c>
      <c r="DJ40" s="362"/>
      <c r="DK40" s="362"/>
      <c r="DL40" s="362"/>
      <c r="DM40" s="362"/>
      <c r="DN40" s="362"/>
      <c r="DO40" s="362"/>
      <c r="DP40" s="152">
        <f t="shared" si="31"/>
        <v>-0.37391700866393068</v>
      </c>
      <c r="DQ40" s="152">
        <f t="shared" si="32"/>
        <v>-0.11322280630812771</v>
      </c>
      <c r="DR40" s="152">
        <f t="shared" si="33"/>
        <v>-0.4216895644548378</v>
      </c>
      <c r="DS40" s="152">
        <f t="shared" si="34"/>
        <v>3.2276322293623334</v>
      </c>
      <c r="DT40" s="152">
        <f t="shared" si="35"/>
        <v>0.12451361867704291</v>
      </c>
      <c r="DU40" s="242">
        <f t="shared" si="211"/>
        <v>-3.2800000000000002</v>
      </c>
      <c r="DV40" s="242">
        <f t="shared" si="212"/>
        <v>-1.1199999999999992</v>
      </c>
      <c r="DW40" s="242">
        <f t="shared" si="213"/>
        <v>-7.213000000000001</v>
      </c>
      <c r="DX40" s="242">
        <f t="shared" si="214"/>
        <v>13.059000000000001</v>
      </c>
      <c r="DY40" s="119">
        <v>5.492</v>
      </c>
      <c r="DZ40" s="119">
        <v>8.7720000000000002</v>
      </c>
      <c r="EA40" s="119">
        <v>9.8919999999999995</v>
      </c>
      <c r="EB40" s="119">
        <v>17.105</v>
      </c>
      <c r="EC40" s="119">
        <v>4.0460000000000003</v>
      </c>
      <c r="ED40" s="362">
        <v>3.5979999999999999</v>
      </c>
      <c r="EE40" s="362">
        <v>3.601</v>
      </c>
      <c r="EF40" s="362">
        <v>2.3650000000000002</v>
      </c>
      <c r="EG40" s="362">
        <v>2.1579999999999999</v>
      </c>
      <c r="EH40" s="362">
        <v>1.546</v>
      </c>
      <c r="EI40" s="362">
        <v>0.48699999999999999</v>
      </c>
      <c r="EJ40" s="362"/>
      <c r="EK40" s="362"/>
      <c r="EL40" s="362"/>
      <c r="EM40" s="362"/>
      <c r="EN40" s="362"/>
      <c r="EO40" s="362"/>
      <c r="EP40" s="153">
        <f t="shared" si="40"/>
        <v>-0.61779046900676171</v>
      </c>
      <c r="EQ40" s="153">
        <f t="shared" si="41"/>
        <v>0.18386894447574609</v>
      </c>
      <c r="ER40" s="153">
        <f t="shared" si="42"/>
        <v>0.18079684675637667</v>
      </c>
      <c r="ES40" s="153">
        <f t="shared" si="43"/>
        <v>7.309585897569626</v>
      </c>
      <c r="ET40" s="153">
        <f t="shared" si="44"/>
        <v>-5.9360282574568331E-2</v>
      </c>
      <c r="EU40" s="242">
        <f t="shared" si="215"/>
        <v>-68.799000000000007</v>
      </c>
      <c r="EV40" s="242">
        <f t="shared" si="216"/>
        <v>17.296000000000006</v>
      </c>
      <c r="EW40" s="242">
        <f t="shared" si="217"/>
        <v>14.402999999999992</v>
      </c>
      <c r="EX40" s="242">
        <f t="shared" si="218"/>
        <v>70.076999999999998</v>
      </c>
      <c r="EY40" s="119">
        <v>42.564</v>
      </c>
      <c r="EZ40" s="119">
        <v>111.363</v>
      </c>
      <c r="FA40" s="119">
        <v>94.066999999999993</v>
      </c>
      <c r="FB40" s="119">
        <v>79.664000000000001</v>
      </c>
      <c r="FC40" s="119">
        <v>9.5869999999999997</v>
      </c>
      <c r="FD40" s="362">
        <v>10.192</v>
      </c>
      <c r="FE40" s="362">
        <v>9.7349999999999994</v>
      </c>
      <c r="FF40" s="362">
        <v>10.875999999999999</v>
      </c>
      <c r="FG40" s="362">
        <v>10.617000000000001</v>
      </c>
      <c r="FH40" s="362">
        <v>10.454000000000001</v>
      </c>
      <c r="FI40" s="362">
        <v>8.6470000000000002</v>
      </c>
      <c r="FJ40" s="362"/>
      <c r="FK40" s="362"/>
      <c r="FL40" s="362"/>
      <c r="FM40" s="362"/>
      <c r="FN40" s="362"/>
      <c r="FO40" s="362"/>
      <c r="FP40" s="153">
        <f t="shared" si="49"/>
        <v>-0.32608695652173914</v>
      </c>
      <c r="FQ40" s="153">
        <f t="shared" si="50"/>
        <v>-0.31343283582089554</v>
      </c>
      <c r="FR40" s="153">
        <f t="shared" si="51"/>
        <v>0.36734693877551022</v>
      </c>
      <c r="FS40" s="153">
        <f t="shared" si="52"/>
        <v>3.0833333333333335</v>
      </c>
      <c r="FT40" s="153">
        <f t="shared" si="53"/>
        <v>-7.6923076923076927E-2</v>
      </c>
      <c r="FU40" s="242">
        <f t="shared" si="219"/>
        <v>-15</v>
      </c>
      <c r="FV40" s="242">
        <f t="shared" si="220"/>
        <v>-21</v>
      </c>
      <c r="FW40" s="242">
        <f t="shared" si="221"/>
        <v>18</v>
      </c>
      <c r="FX40" s="242">
        <f t="shared" si="222"/>
        <v>37</v>
      </c>
      <c r="FY40" s="154">
        <v>31</v>
      </c>
      <c r="FZ40" s="154">
        <v>46</v>
      </c>
      <c r="GA40" s="154">
        <v>67</v>
      </c>
      <c r="GB40" s="154">
        <v>49</v>
      </c>
      <c r="GC40" s="154">
        <v>12</v>
      </c>
      <c r="GD40" s="359">
        <v>13</v>
      </c>
      <c r="GE40" s="359">
        <v>15</v>
      </c>
      <c r="GF40" s="359">
        <v>14</v>
      </c>
      <c r="GG40" s="359">
        <v>15</v>
      </c>
      <c r="GH40" s="359"/>
      <c r="GI40" s="359"/>
      <c r="GJ40" s="359"/>
      <c r="GK40" s="359"/>
      <c r="GL40" s="359"/>
      <c r="GM40" s="359"/>
      <c r="GN40" s="359"/>
      <c r="GO40" s="359"/>
      <c r="GP40" s="5"/>
      <c r="GQ40" s="5" t="s">
        <v>390</v>
      </c>
      <c r="GR40" s="5">
        <v>9220</v>
      </c>
      <c r="GS40" s="5" t="s">
        <v>136</v>
      </c>
      <c r="GT40" s="7" t="s">
        <v>82</v>
      </c>
      <c r="GU40" s="180"/>
      <c r="GV40" s="86"/>
      <c r="GW40" s="158">
        <f t="shared" si="58"/>
        <v>-0.7615330826230422</v>
      </c>
      <c r="GX40" s="158">
        <f t="shared" si="59"/>
        <v>-3.1923164723827151</v>
      </c>
      <c r="GY40" s="158">
        <f t="shared" si="60"/>
        <v>-4.8335367865947614</v>
      </c>
      <c r="GZ40" s="158">
        <f t="shared" si="61"/>
        <v>0.45711500593096616</v>
      </c>
      <c r="HA40" s="158">
        <f t="shared" si="62"/>
        <v>-0.37611750315186127</v>
      </c>
      <c r="HB40" s="263">
        <f t="shared" si="63"/>
        <v>-2.1976904680798488</v>
      </c>
      <c r="HC40" s="263">
        <f t="shared" si="64"/>
        <v>-2.1975037716324177</v>
      </c>
      <c r="HD40" s="263">
        <f t="shared" si="65"/>
        <v>-0.86793876012892568</v>
      </c>
      <c r="HE40" s="263">
        <f t="shared" si="66"/>
        <v>5.6332069019750144E-2</v>
      </c>
      <c r="HF40" s="153">
        <f t="shared" si="67"/>
        <v>-5.0835670218732476</v>
      </c>
      <c r="HG40" s="153">
        <f t="shared" si="68"/>
        <v>-2.8858765537933988</v>
      </c>
      <c r="HH40" s="153">
        <f t="shared" si="69"/>
        <v>-0.68837278216098086</v>
      </c>
      <c r="HI40" s="153">
        <f t="shared" si="70"/>
        <v>0.1795659779679448</v>
      </c>
      <c r="HJ40" s="153">
        <f t="shared" si="71"/>
        <v>0.12323390894819465</v>
      </c>
      <c r="HK40" s="153">
        <f t="shared" si="72"/>
        <v>0.19752743436588416</v>
      </c>
      <c r="HL40" s="153">
        <f t="shared" si="73"/>
        <v>0.51391216895742542</v>
      </c>
      <c r="HM40" s="153">
        <f t="shared" si="74"/>
        <v>3.5374751271280126E-2</v>
      </c>
      <c r="HN40" s="153">
        <f t="shared" si="75"/>
        <v>0.56803455723542118</v>
      </c>
      <c r="HO40" s="153">
        <f t="shared" si="76"/>
        <v>1.20609936055091</v>
      </c>
      <c r="HP40" s="153">
        <f t="shared" si="77"/>
        <v>0.30184804928131415</v>
      </c>
      <c r="HQ40" s="153" t="str">
        <f t="shared" si="78"/>
        <v>Negativ EK</v>
      </c>
      <c r="HR40" s="153" t="str">
        <f t="shared" si="79"/>
        <v>Negativ EK</v>
      </c>
      <c r="HS40" s="153" t="str">
        <f t="shared" si="80"/>
        <v>Negativ EK</v>
      </c>
      <c r="HT40" s="153" t="str">
        <f t="shared" si="81"/>
        <v>Negativ EK</v>
      </c>
      <c r="HU40" s="153" t="str">
        <f t="shared" si="82"/>
        <v>Negativ EK</v>
      </c>
      <c r="HV40" s="150">
        <f t="shared" si="83"/>
        <v>-0.75141060064539111</v>
      </c>
      <c r="HW40" s="150">
        <f t="shared" si="84"/>
        <v>-1.6708556973802449</v>
      </c>
      <c r="HX40" s="150">
        <f t="shared" si="85"/>
        <v>-1.9292003767260564</v>
      </c>
      <c r="HY40" s="150">
        <f t="shared" si="86"/>
        <v>0.4517508551037217</v>
      </c>
      <c r="HZ40" s="150">
        <f t="shared" si="87"/>
        <v>-0.26608676915907703</v>
      </c>
      <c r="IA40" s="263">
        <f t="shared" si="88"/>
        <v>-0.18286531455320879</v>
      </c>
      <c r="IB40" s="263">
        <f t="shared" si="89"/>
        <v>-0.15224482498534675</v>
      </c>
      <c r="IC40" s="263">
        <f t="shared" si="90"/>
        <v>-0.18917840357090054</v>
      </c>
      <c r="ID40" s="263">
        <f t="shared" si="91"/>
        <v>3.0514138349692715E-2</v>
      </c>
      <c r="IE40" s="153">
        <f t="shared" si="92"/>
        <v>-0.42622801717697356</v>
      </c>
      <c r="IF40" s="153">
        <f t="shared" si="93"/>
        <v>-0.24336270262376478</v>
      </c>
      <c r="IG40" s="153">
        <f t="shared" si="94"/>
        <v>-9.1117877638418013E-2</v>
      </c>
      <c r="IH40" s="153">
        <f t="shared" si="95"/>
        <v>9.8060525932482545E-2</v>
      </c>
      <c r="II40" s="153">
        <f t="shared" si="96"/>
        <v>6.754638758278983E-2</v>
      </c>
      <c r="IJ40" s="153">
        <f t="shared" si="97"/>
        <v>9.203593114869274E-2</v>
      </c>
      <c r="IK40" s="153">
        <f t="shared" si="98"/>
        <v>0.17437290767066133</v>
      </c>
      <c r="IL40" s="153">
        <f t="shared" si="99"/>
        <v>4.1781044991392541E-2</v>
      </c>
      <c r="IM40" s="153">
        <f t="shared" si="100"/>
        <v>0.13136538370271936</v>
      </c>
      <c r="IN40" s="153">
        <f t="shared" si="101"/>
        <v>0.17716349929323072</v>
      </c>
      <c r="IO40" s="153">
        <f t="shared" si="102"/>
        <v>7.4939285301260553E-2</v>
      </c>
      <c r="IP40" s="153" t="str">
        <f t="shared" si="103"/>
        <v>i.a.</v>
      </c>
      <c r="IQ40" s="153" t="str">
        <f t="shared" si="104"/>
        <v>i.a.</v>
      </c>
      <c r="IR40" s="153" t="str">
        <f t="shared" si="105"/>
        <v>i.a.</v>
      </c>
      <c r="IS40" s="153" t="str">
        <f t="shared" si="106"/>
        <v>i.a.</v>
      </c>
      <c r="IT40" s="153" t="str">
        <f t="shared" si="107"/>
        <v>i.a.</v>
      </c>
      <c r="IU40" s="150">
        <f t="shared" si="108"/>
        <v>0.63806221605485103</v>
      </c>
      <c r="IV40" s="150">
        <f t="shared" si="109"/>
        <v>-0.25094986414685888</v>
      </c>
      <c r="IW40" s="150">
        <f t="shared" si="110"/>
        <v>-0.51023714440484125</v>
      </c>
      <c r="IX40" s="150">
        <f t="shared" si="111"/>
        <v>-0.4912343068023613</v>
      </c>
      <c r="IY40" s="150">
        <f t="shared" si="112"/>
        <v>0.19547750094465652</v>
      </c>
      <c r="IZ40" s="263">
        <f t="shared" si="113"/>
        <v>5.0259796873585963E-2</v>
      </c>
      <c r="JA40" s="263">
        <f t="shared" si="114"/>
        <v>-2.63896590317617E-2</v>
      </c>
      <c r="JB40" s="263">
        <f t="shared" si="115"/>
        <v>-0.10955521132562776</v>
      </c>
      <c r="JC40" s="263">
        <f t="shared" si="116"/>
        <v>-0.20731553200400063</v>
      </c>
      <c r="JD40" s="153">
        <f t="shared" si="117"/>
        <v>0.12902922657644958</v>
      </c>
      <c r="JE40" s="153">
        <f t="shared" si="118"/>
        <v>7.8769429702863616E-2</v>
      </c>
      <c r="JF40" s="153">
        <f t="shared" si="119"/>
        <v>0.10515908873462532</v>
      </c>
      <c r="JG40" s="153">
        <f t="shared" si="120"/>
        <v>0.21471430006025308</v>
      </c>
      <c r="JH40" s="153">
        <f t="shared" si="121"/>
        <v>0.42202983206425371</v>
      </c>
      <c r="JI40" s="153">
        <f t="shared" si="122"/>
        <v>0.35302197802197799</v>
      </c>
      <c r="JJ40" s="153">
        <f t="shared" si="123"/>
        <v>0.36990241397021062</v>
      </c>
      <c r="JK40" s="153">
        <f t="shared" si="124"/>
        <v>0.21745126884884153</v>
      </c>
      <c r="JL40" s="153">
        <f t="shared" si="125"/>
        <v>0.20325892436658188</v>
      </c>
      <c r="JM40" s="153">
        <f t="shared" si="126"/>
        <v>0.14788597665965181</v>
      </c>
      <c r="JN40" s="153">
        <f t="shared" si="127"/>
        <v>5.6320111021163403E-2</v>
      </c>
      <c r="JO40" s="153" t="str">
        <f t="shared" si="128"/>
        <v>i.a.</v>
      </c>
      <c r="JP40" s="153" t="str">
        <f t="shared" si="129"/>
        <v>i.a.</v>
      </c>
      <c r="JQ40" s="153" t="str">
        <f t="shared" si="130"/>
        <v>i.a.</v>
      </c>
      <c r="JR40" s="153" t="str">
        <f t="shared" si="131"/>
        <v>i.a.</v>
      </c>
      <c r="JS40" s="153" t="str">
        <f t="shared" si="132"/>
        <v>i.a.</v>
      </c>
      <c r="JT40" s="153" t="str">
        <f t="shared" si="133"/>
        <v>i.a.</v>
      </c>
      <c r="JU40" s="150" t="e">
        <f t="shared" si="134"/>
        <v>#VALUE!</v>
      </c>
      <c r="JV40" s="150" t="e">
        <f t="shared" si="135"/>
        <v>#VALUE!</v>
      </c>
      <c r="JW40" s="150" t="e">
        <f t="shared" si="136"/>
        <v>#VALUE!</v>
      </c>
      <c r="JX40" s="150" t="e">
        <f t="shared" si="137"/>
        <v>#VALUE!</v>
      </c>
      <c r="JY40" s="150" t="e">
        <f t="shared" si="138"/>
        <v>#VALUE!</v>
      </c>
      <c r="JZ40" s="263" t="e">
        <f t="shared" si="139"/>
        <v>#VALUE!</v>
      </c>
      <c r="KA40" s="263" t="e">
        <f t="shared" si="140"/>
        <v>#VALUE!</v>
      </c>
      <c r="KB40" s="263" t="e">
        <f t="shared" si="141"/>
        <v>#VALUE!</v>
      </c>
      <c r="KC40" s="263" t="e">
        <f t="shared" si="142"/>
        <v>#VALUE!</v>
      </c>
      <c r="KD40" s="153" t="str">
        <f t="shared" si="223"/>
        <v>i.a.</v>
      </c>
      <c r="KE40" s="153" t="str">
        <f t="shared" si="224"/>
        <v>i.a.</v>
      </c>
      <c r="KF40" s="153" t="str">
        <f t="shared" si="225"/>
        <v>i.a.</v>
      </c>
      <c r="KG40" s="153" t="str">
        <f t="shared" si="226"/>
        <v>i.a.</v>
      </c>
      <c r="KH40" s="153" t="str">
        <f t="shared" si="227"/>
        <v>i.a.</v>
      </c>
      <c r="KI40" s="153" t="str">
        <f t="shared" si="228"/>
        <v>i.a.</v>
      </c>
      <c r="KJ40" s="153" t="str">
        <f t="shared" si="229"/>
        <v>i.a.</v>
      </c>
      <c r="KK40" s="153" t="str">
        <f t="shared" si="230"/>
        <v>i.a.</v>
      </c>
      <c r="KL40" s="153" t="str">
        <f t="shared" si="231"/>
        <v>i.a.</v>
      </c>
      <c r="KM40" s="153" t="str">
        <f t="shared" si="232"/>
        <v>i.a.</v>
      </c>
      <c r="KN40" s="153" t="str">
        <f t="shared" si="233"/>
        <v>i.a.</v>
      </c>
      <c r="KO40" s="153" t="str">
        <f t="shared" si="234"/>
        <v>i.a.</v>
      </c>
      <c r="KP40" s="153" t="str">
        <f t="shared" si="235"/>
        <v>i.a.</v>
      </c>
      <c r="KQ40" s="153" t="str">
        <f t="shared" si="236"/>
        <v>i.a.</v>
      </c>
      <c r="KR40" s="153" t="str">
        <f t="shared" si="237"/>
        <v>i.a.</v>
      </c>
      <c r="KS40" s="153" t="str">
        <f t="shared" si="238"/>
        <v>i.a.</v>
      </c>
      <c r="KT40" s="153" t="str">
        <f t="shared" si="239"/>
        <v>i.a.</v>
      </c>
      <c r="KU40" s="150" t="e">
        <f t="shared" si="160"/>
        <v>#DIV/0!</v>
      </c>
      <c r="KV40" s="150" t="e">
        <f t="shared" si="161"/>
        <v>#DIV/0!</v>
      </c>
      <c r="KW40" s="150" t="e">
        <f t="shared" si="162"/>
        <v>#DIV/0!</v>
      </c>
      <c r="KX40" s="150" t="e">
        <f t="shared" si="163"/>
        <v>#DIV/0!</v>
      </c>
      <c r="KY40" s="150" t="e">
        <f t="shared" si="164"/>
        <v>#DIV/0!</v>
      </c>
      <c r="KZ40" s="243">
        <f t="shared" si="165"/>
        <v>0</v>
      </c>
      <c r="LA40" s="243">
        <f t="shared" si="166"/>
        <v>0</v>
      </c>
      <c r="LB40" s="243">
        <f t="shared" si="167"/>
        <v>0</v>
      </c>
      <c r="LC40" s="243">
        <f t="shared" si="168"/>
        <v>0</v>
      </c>
      <c r="LD40" s="254">
        <f>IFERROR(Tabel1[[#This Row],[2024 - Omsætning]]/Tabel1[[#This Row],[2024 - Ansatte]],"i.a.")</f>
        <v>0</v>
      </c>
      <c r="LE40" s="254">
        <f>IFERROR(Tabel1[[#This Row],[2023 - Omsætning]]/Tabel1[[#This Row],[2023 - Ansatte]],"i.a.")</f>
        <v>0</v>
      </c>
      <c r="LF40" s="254">
        <f>IFERROR(Tabel1[[#This Row],[2022 - Omsætning]]/Tabel1[[#This Row],[2022 - Ansatte]],"i.a.")</f>
        <v>0</v>
      </c>
      <c r="LG40" s="254">
        <f>IFERROR(Tabel1[[#This Row],[2021 - Omsætning]]/Tabel1[[#This Row],[2021 - Ansatte]],"i.a.")</f>
        <v>0</v>
      </c>
      <c r="LH40" s="254">
        <f>IFERROR(AC40/Tabel1[[#This Row],[2020 - Ansatte]],"i.a.")</f>
        <v>0</v>
      </c>
      <c r="LI40" s="254">
        <f>IFERROR(Tabel1[[#This Row],[2019 - Omsætning]]/Tabel1[[#This Row],[2019 - Ansatte]],"i.a.")</f>
        <v>0</v>
      </c>
      <c r="LJ40" s="254">
        <f>IFERROR(Tabel1[[#This Row],[2018 - Omsætning]]/Tabel1[[#This Row],[2018 - Ansatte]],"i.a.")</f>
        <v>0</v>
      </c>
      <c r="LK40" s="254">
        <f>IFERROR(Tabel1[[#This Row],[2017 - Omsætning]]/Tabel1[[#This Row],[2017 - Ansatte]],"i.a.")</f>
        <v>0</v>
      </c>
      <c r="LL40" s="254">
        <f>IFERROR(Tabel1[[#This Row],[2016 - Omsætning]]/Tabel1[[#This Row],[2016 - Ansatte]],"i.a.")</f>
        <v>0</v>
      </c>
      <c r="LM40" s="254" t="str">
        <f>IFERROR(Tabel1[[#This Row],[2015 - Omsætning]]/Tabel1[[#This Row],[2015 - Ansatte]],"i.a.")</f>
        <v>i.a.</v>
      </c>
      <c r="LN40" s="254" t="str">
        <f>IFERROR(Tabel1[[#This Row],[2014 - Omsætning]]/Tabel1[[#This Row],[2014 - Ansatte]],"i.a.")</f>
        <v>i.a.</v>
      </c>
      <c r="LO40" s="254" t="str">
        <f>IFERROR(Tabel1[[#This Row],[2013 - Omsætning]]/Tabel1[[#This Row],[2013 - Ansatte]],"i.a.")</f>
        <v>i.a.</v>
      </c>
      <c r="LP40" s="254" t="str">
        <f>IFERROR(Tabel1[[#This Row],[2012 - Omsætning]]/Tabel1[[#This Row],[2012 - Ansatte]],"i.a.")</f>
        <v>i.a.</v>
      </c>
      <c r="LQ40" s="254" t="str">
        <f>IFERROR(Tabel1[[#This Row],[2011 - Omsætning]]/Tabel1[[#This Row],[2011 - Ansatte]],"i.a.")</f>
        <v>i.a.</v>
      </c>
      <c r="LR40" s="254" t="str">
        <f>IFERROR(Tabel1[[#This Row],[2010 - Omsætning]]/Tabel1[[#This Row],[2010 - Ansatte]],"i.a.")</f>
        <v>i.a.</v>
      </c>
      <c r="LS40" s="254" t="str">
        <f>IFERROR(Tabel1[[#This Row],[2009 - Omsætning]]/Tabel1[[#This Row],[2009 - Ansatte]],"i.a.")</f>
        <v>i.a.</v>
      </c>
      <c r="LT40" s="254" t="str">
        <f>IFERROR(Tabel1[[#This Row],[2008 - Omsætning]]/Tabel1[[#This Row],[2008 - Ansatte]],"i.a.")</f>
        <v>i.a.</v>
      </c>
      <c r="LU40" s="158">
        <f t="shared" si="169"/>
        <v>-0.99766907305527508</v>
      </c>
      <c r="LV40" s="158">
        <f t="shared" si="170"/>
        <v>-3.2214363922214528</v>
      </c>
      <c r="LW40" s="158">
        <f t="shared" si="171"/>
        <v>-4.5785370147681812</v>
      </c>
      <c r="LX40" s="158">
        <f t="shared" si="172"/>
        <v>-1.2608865202131747E-2</v>
      </c>
      <c r="LY40" s="158">
        <f t="shared" si="173"/>
        <v>-0.28234880450070327</v>
      </c>
      <c r="LZ40" s="243">
        <f t="shared" si="174"/>
        <v>-0.58409186535764379</v>
      </c>
      <c r="MA40" s="243">
        <f t="shared" si="175"/>
        <v>-0.44676995457495133</v>
      </c>
      <c r="MB40" s="243">
        <f t="shared" si="176"/>
        <v>-0.17744166920499543</v>
      </c>
      <c r="MC40" s="243">
        <f t="shared" si="177"/>
        <v>-4.9489795918367108E-4</v>
      </c>
      <c r="MD40" s="244">
        <f t="shared" si="178"/>
        <v>-1.1695483870967742</v>
      </c>
      <c r="ME40" s="244">
        <f t="shared" si="179"/>
        <v>-0.58545652173913043</v>
      </c>
      <c r="MF40" s="244">
        <f t="shared" si="180"/>
        <v>-0.1386865671641791</v>
      </c>
      <c r="MG40" s="244">
        <f t="shared" si="181"/>
        <v>3.8755102040816329E-2</v>
      </c>
      <c r="MH40" s="244">
        <f t="shared" si="182"/>
        <v>3.925E-2</v>
      </c>
      <c r="MI40" s="244">
        <f t="shared" si="183"/>
        <v>5.4692307692307693E-2</v>
      </c>
      <c r="MJ40" s="244">
        <f t="shared" si="184"/>
        <v>0.1022</v>
      </c>
      <c r="MK40" s="244">
        <f t="shared" si="185"/>
        <v>5.7142857142857143E-3</v>
      </c>
      <c r="ML40" s="244">
        <f t="shared" si="186"/>
        <v>7.0133333333333339E-2</v>
      </c>
      <c r="MM40" s="244" t="str">
        <f t="shared" si="187"/>
        <v>i.a.</v>
      </c>
      <c r="MN40" s="244" t="str">
        <f t="shared" si="188"/>
        <v>i.a.</v>
      </c>
      <c r="MO40" s="244" t="str">
        <f t="shared" si="189"/>
        <v>i.a.</v>
      </c>
      <c r="MP40" s="244" t="str">
        <f t="shared" si="190"/>
        <v>i.a.</v>
      </c>
      <c r="MQ40" s="244" t="str">
        <f t="shared" si="191"/>
        <v>i.a.</v>
      </c>
      <c r="MR40" s="244" t="str">
        <f t="shared" si="192"/>
        <v>i.a.</v>
      </c>
      <c r="MS40" s="244" t="str">
        <f t="shared" si="193"/>
        <v>i.a.</v>
      </c>
      <c r="MT40" s="244" t="str">
        <f t="shared" si="194"/>
        <v>i.a.</v>
      </c>
    </row>
    <row r="41" spans="1:358" ht="18" customHeight="1" x14ac:dyDescent="0.25">
      <c r="A41" s="3" t="s">
        <v>130</v>
      </c>
      <c r="B41" s="273">
        <v>12655681</v>
      </c>
      <c r="C41" s="117" t="s">
        <v>588</v>
      </c>
      <c r="D41" s="5" t="s">
        <v>370</v>
      </c>
      <c r="E41" s="5">
        <v>711220</v>
      </c>
      <c r="F41" s="203">
        <v>45454</v>
      </c>
      <c r="G41" s="148"/>
      <c r="H41" s="148" t="s">
        <v>74</v>
      </c>
      <c r="I41" s="148" t="s">
        <v>74</v>
      </c>
      <c r="J41" s="148" t="s">
        <v>74</v>
      </c>
      <c r="K41" s="148" t="s">
        <v>74</v>
      </c>
      <c r="L41" s="148" t="s">
        <v>74</v>
      </c>
      <c r="M41" s="148" t="s">
        <v>74</v>
      </c>
      <c r="N41" s="148" t="s">
        <v>74</v>
      </c>
      <c r="O41" s="357" t="s">
        <v>74</v>
      </c>
      <c r="P41" s="150">
        <f>Y41/Tabel1[[#This Row],[2023 - Omsætning]]-1</f>
        <v>-1</v>
      </c>
      <c r="Q41" s="150">
        <f>Z41/Tabel1[[#This Row],[2022 - Omsætning]]-1</f>
        <v>-1.7504683730752424E-3</v>
      </c>
      <c r="R41" s="150">
        <f>AA41/Tabel1[[#This Row],[2021 - Omsætning]]-1</f>
        <v>-1.7973013788114001E-2</v>
      </c>
      <c r="S41" s="150">
        <f>AB41/Tabel1[[#This Row],[2020 - Omsætning]]-1</f>
        <v>3.9471019896380577E-2</v>
      </c>
      <c r="T41" s="150">
        <f>AC41/Tabel1[[#This Row],[2019 - Omsætning]]-1</f>
        <v>0.13482058077662629</v>
      </c>
      <c r="U41" s="242">
        <f t="shared" si="195"/>
        <v>-2093.482</v>
      </c>
      <c r="V41" s="242">
        <f t="shared" si="196"/>
        <v>-3.6709999999998217</v>
      </c>
      <c r="W41" s="242">
        <f t="shared" si="197"/>
        <v>-38.382000000000062</v>
      </c>
      <c r="X41" s="242">
        <f t="shared" si="198"/>
        <v>81.090999999999894</v>
      </c>
      <c r="Y41" s="151"/>
      <c r="Z41" s="151">
        <v>2093.482</v>
      </c>
      <c r="AA41" s="151">
        <v>2097.1529999999998</v>
      </c>
      <c r="AB41" s="151">
        <v>2135.5349999999999</v>
      </c>
      <c r="AC41" s="361">
        <v>2054.444</v>
      </c>
      <c r="AD41" s="151">
        <v>1810.3689999999999</v>
      </c>
      <c r="AE41" s="151">
        <v>1883.9770000000001</v>
      </c>
      <c r="AF41" s="151">
        <v>1453.47</v>
      </c>
      <c r="AG41" s="361">
        <v>1574.07</v>
      </c>
      <c r="AH41" s="361">
        <v>1461.7280000000001</v>
      </c>
      <c r="AI41" s="361">
        <v>1469.232</v>
      </c>
      <c r="AJ41" s="361">
        <v>1298.33</v>
      </c>
      <c r="AK41" s="361">
        <v>1081.6500000000001</v>
      </c>
      <c r="AL41" s="361">
        <v>1137.2660000000001</v>
      </c>
      <c r="AM41" s="361">
        <v>965.41099999999994</v>
      </c>
      <c r="AN41" s="361">
        <v>958.53899999999999</v>
      </c>
      <c r="AO41" s="361">
        <v>568.68700000000001</v>
      </c>
      <c r="AP41" s="150" t="e">
        <f t="shared" si="4"/>
        <v>#DIV/0!</v>
      </c>
      <c r="AQ41" s="150" t="e">
        <f t="shared" si="5"/>
        <v>#DIV/0!</v>
      </c>
      <c r="AR41" s="150" t="e">
        <f t="shared" si="6"/>
        <v>#DIV/0!</v>
      </c>
      <c r="AS41" s="150" t="e">
        <f t="shared" si="7"/>
        <v>#DIV/0!</v>
      </c>
      <c r="AT41" s="150">
        <f t="shared" si="8"/>
        <v>-1</v>
      </c>
      <c r="AU41" s="242">
        <f t="shared" si="199"/>
        <v>0</v>
      </c>
      <c r="AV41" s="242">
        <f t="shared" si="200"/>
        <v>0</v>
      </c>
      <c r="AW41" s="242">
        <f t="shared" si="201"/>
        <v>0</v>
      </c>
      <c r="AX41" s="242">
        <f t="shared" si="202"/>
        <v>0</v>
      </c>
      <c r="AY41" s="119"/>
      <c r="AZ41" s="119"/>
      <c r="BA41" s="119"/>
      <c r="BB41" s="119"/>
      <c r="BC41" s="119"/>
      <c r="BD41" s="119">
        <v>365.68799999999999</v>
      </c>
      <c r="BE41" s="119">
        <v>332.96199999999999</v>
      </c>
      <c r="BF41" s="119">
        <v>275.28100000000001</v>
      </c>
      <c r="BG41" s="362">
        <v>234.57599999999999</v>
      </c>
      <c r="BH41" s="362">
        <v>207.971</v>
      </c>
      <c r="BI41" s="362">
        <v>162.898</v>
      </c>
      <c r="BJ41" s="362">
        <v>127.64100000000001</v>
      </c>
      <c r="BK41" s="362">
        <v>143.74299999999999</v>
      </c>
      <c r="BL41" s="362">
        <v>143.14500000000001</v>
      </c>
      <c r="BM41" s="362">
        <v>100.741</v>
      </c>
      <c r="BN41" s="362">
        <v>242.95</v>
      </c>
      <c r="BO41" s="362">
        <v>130.53</v>
      </c>
      <c r="BP41" s="152" t="e">
        <f t="shared" si="13"/>
        <v>#DIV/0!</v>
      </c>
      <c r="BQ41" s="152" t="e">
        <f t="shared" si="14"/>
        <v>#DIV/0!</v>
      </c>
      <c r="BR41" s="152" t="e">
        <f t="shared" si="15"/>
        <v>#DIV/0!</v>
      </c>
      <c r="BS41" s="152" t="e">
        <f t="shared" si="16"/>
        <v>#DIV/0!</v>
      </c>
      <c r="BT41" s="152">
        <f t="shared" si="17"/>
        <v>-1</v>
      </c>
      <c r="BU41" s="242">
        <f t="shared" si="203"/>
        <v>0</v>
      </c>
      <c r="BV41" s="242">
        <f t="shared" si="204"/>
        <v>0</v>
      </c>
      <c r="BW41" s="242">
        <f t="shared" si="205"/>
        <v>0</v>
      </c>
      <c r="BX41" s="242">
        <f t="shared" si="206"/>
        <v>0</v>
      </c>
      <c r="BY41" s="119"/>
      <c r="BZ41" s="119"/>
      <c r="CA41" s="119"/>
      <c r="CB41" s="119"/>
      <c r="CC41" s="119"/>
      <c r="CD41" s="119">
        <v>115.833</v>
      </c>
      <c r="CE41" s="119">
        <v>104.268</v>
      </c>
      <c r="CF41" s="119">
        <v>81.064999999999998</v>
      </c>
      <c r="CG41" s="362">
        <v>42.607999999999997</v>
      </c>
      <c r="CH41" s="362">
        <v>20.472999999999999</v>
      </c>
      <c r="CI41" s="362">
        <v>34.777999999999999</v>
      </c>
      <c r="CJ41" s="362">
        <v>17.253</v>
      </c>
      <c r="CK41" s="362">
        <v>24.102</v>
      </c>
      <c r="CL41" s="362">
        <v>25.472999999999999</v>
      </c>
      <c r="CM41" s="362">
        <v>-10.301</v>
      </c>
      <c r="CN41" s="362">
        <v>-44.390999999999998</v>
      </c>
      <c r="CO41" s="362">
        <v>-65.37</v>
      </c>
      <c r="CP41" s="152" t="e">
        <f t="shared" si="22"/>
        <v>#DIV/0!</v>
      </c>
      <c r="CQ41" s="152" t="e">
        <f t="shared" si="23"/>
        <v>#DIV/0!</v>
      </c>
      <c r="CR41" s="152" t="e">
        <f t="shared" si="24"/>
        <v>#DIV/0!</v>
      </c>
      <c r="CS41" s="152" t="e">
        <f t="shared" si="25"/>
        <v>#DIV/0!</v>
      </c>
      <c r="CT41" s="152">
        <f t="shared" si="26"/>
        <v>-1</v>
      </c>
      <c r="CU41" s="242">
        <f t="shared" si="207"/>
        <v>0</v>
      </c>
      <c r="CV41" s="242">
        <f t="shared" si="208"/>
        <v>0</v>
      </c>
      <c r="CW41" s="242">
        <f t="shared" si="209"/>
        <v>0</v>
      </c>
      <c r="CX41" s="242">
        <f t="shared" si="210"/>
        <v>0</v>
      </c>
      <c r="CY41" s="119"/>
      <c r="CZ41" s="119"/>
      <c r="DA41" s="119"/>
      <c r="DB41" s="119"/>
      <c r="DC41" s="119"/>
      <c r="DD41" s="119">
        <v>115.92</v>
      </c>
      <c r="DE41" s="119">
        <v>135.07</v>
      </c>
      <c r="DF41" s="119">
        <v>417.94499999999999</v>
      </c>
      <c r="DG41" s="362">
        <v>98.347999999999999</v>
      </c>
      <c r="DH41" s="362">
        <v>53.057000000000002</v>
      </c>
      <c r="DI41" s="362">
        <v>57.866</v>
      </c>
      <c r="DJ41" s="362">
        <v>40.554000000000002</v>
      </c>
      <c r="DK41" s="362">
        <v>40.423000000000002</v>
      </c>
      <c r="DL41" s="362">
        <v>34.53</v>
      </c>
      <c r="DM41" s="362">
        <v>8.4779999999999998</v>
      </c>
      <c r="DN41" s="362">
        <v>30.178999999999998</v>
      </c>
      <c r="DO41" s="362">
        <v>-48.197000000000003</v>
      </c>
      <c r="DP41" s="152" t="e">
        <f t="shared" si="31"/>
        <v>#DIV/0!</v>
      </c>
      <c r="DQ41" s="152" t="e">
        <f t="shared" si="32"/>
        <v>#DIV/0!</v>
      </c>
      <c r="DR41" s="152" t="e">
        <f t="shared" si="33"/>
        <v>#DIV/0!</v>
      </c>
      <c r="DS41" s="152" t="e">
        <f t="shared" si="34"/>
        <v>#DIV/0!</v>
      </c>
      <c r="DT41" s="152">
        <f t="shared" si="35"/>
        <v>-1</v>
      </c>
      <c r="DU41" s="242">
        <f t="shared" si="211"/>
        <v>0</v>
      </c>
      <c r="DV41" s="242">
        <f t="shared" si="212"/>
        <v>0</v>
      </c>
      <c r="DW41" s="242">
        <f t="shared" si="213"/>
        <v>0</v>
      </c>
      <c r="DX41" s="242">
        <f t="shared" si="214"/>
        <v>0</v>
      </c>
      <c r="DY41" s="119"/>
      <c r="DZ41" s="119"/>
      <c r="EA41" s="119"/>
      <c r="EB41" s="119"/>
      <c r="EC41" s="119"/>
      <c r="ED41" s="119">
        <v>412.608</v>
      </c>
      <c r="EE41" s="119">
        <v>839.36900000000003</v>
      </c>
      <c r="EF41" s="119">
        <v>743.87699999999995</v>
      </c>
      <c r="EG41" s="362">
        <v>364.75799999999998</v>
      </c>
      <c r="EH41" s="362">
        <v>321.38600000000002</v>
      </c>
      <c r="EI41" s="362">
        <v>275.06299999999999</v>
      </c>
      <c r="EJ41" s="362">
        <v>311.99099999999999</v>
      </c>
      <c r="EK41" s="362">
        <v>273.863</v>
      </c>
      <c r="EL41" s="362">
        <v>218.542</v>
      </c>
      <c r="EM41" s="362">
        <v>207.46700000000001</v>
      </c>
      <c r="EN41" s="362">
        <v>191.13800000000001</v>
      </c>
      <c r="EO41" s="362">
        <v>1311.989</v>
      </c>
      <c r="EP41" s="153" t="e">
        <f t="shared" si="40"/>
        <v>#DIV/0!</v>
      </c>
      <c r="EQ41" s="153" t="e">
        <f t="shared" si="41"/>
        <v>#DIV/0!</v>
      </c>
      <c r="ER41" s="153" t="e">
        <f t="shared" si="42"/>
        <v>#DIV/0!</v>
      </c>
      <c r="ES41" s="153" t="e">
        <f t="shared" si="43"/>
        <v>#DIV/0!</v>
      </c>
      <c r="ET41" s="153">
        <f t="shared" si="44"/>
        <v>-1</v>
      </c>
      <c r="EU41" s="242">
        <f t="shared" si="215"/>
        <v>0</v>
      </c>
      <c r="EV41" s="242">
        <f t="shared" si="216"/>
        <v>0</v>
      </c>
      <c r="EW41" s="242">
        <f t="shared" si="217"/>
        <v>0</v>
      </c>
      <c r="EX41" s="242">
        <f t="shared" si="218"/>
        <v>0</v>
      </c>
      <c r="EY41" s="119"/>
      <c r="EZ41" s="119"/>
      <c r="FA41" s="119"/>
      <c r="FB41" s="119"/>
      <c r="FC41" s="119"/>
      <c r="FD41" s="119">
        <v>1385.9179999999999</v>
      </c>
      <c r="FE41" s="119">
        <v>1676.048</v>
      </c>
      <c r="FF41" s="119">
        <v>1542.825</v>
      </c>
      <c r="FG41" s="362">
        <v>1092.7159999999999</v>
      </c>
      <c r="FH41" s="362">
        <v>1053.8399999999999</v>
      </c>
      <c r="FI41" s="362">
        <v>1053.076</v>
      </c>
      <c r="FJ41" s="362">
        <v>1010.506</v>
      </c>
      <c r="FK41" s="362">
        <v>957.32299999999998</v>
      </c>
      <c r="FL41" s="362">
        <v>953.9</v>
      </c>
      <c r="FM41" s="362">
        <v>705.62599999999998</v>
      </c>
      <c r="FN41" s="362">
        <v>680.26800000000003</v>
      </c>
      <c r="FO41" s="362">
        <v>1683.2360000000001</v>
      </c>
      <c r="FP41" s="153">
        <f t="shared" si="49"/>
        <v>-1</v>
      </c>
      <c r="FQ41" s="153">
        <f t="shared" si="50"/>
        <v>2.0665901262916189E-2</v>
      </c>
      <c r="FR41" s="153">
        <f t="shared" si="51"/>
        <v>5.1932367149758456E-2</v>
      </c>
      <c r="FS41" s="153">
        <f t="shared" si="52"/>
        <v>4.9429657794676805E-2</v>
      </c>
      <c r="FT41" s="153">
        <f t="shared" si="53"/>
        <v>6.910569105691057E-2</v>
      </c>
      <c r="FU41" s="242">
        <f t="shared" si="219"/>
        <v>-889</v>
      </c>
      <c r="FV41" s="242">
        <f t="shared" si="220"/>
        <v>18</v>
      </c>
      <c r="FW41" s="242">
        <f t="shared" si="221"/>
        <v>43</v>
      </c>
      <c r="FX41" s="242">
        <f t="shared" si="222"/>
        <v>39</v>
      </c>
      <c r="FY41" s="154"/>
      <c r="FZ41" s="154">
        <v>889</v>
      </c>
      <c r="GA41" s="154">
        <v>871</v>
      </c>
      <c r="GB41" s="154">
        <v>828</v>
      </c>
      <c r="GC41" s="154">
        <v>789</v>
      </c>
      <c r="GD41" s="154">
        <v>738</v>
      </c>
      <c r="GE41" s="154">
        <v>697</v>
      </c>
      <c r="GF41" s="154">
        <v>652</v>
      </c>
      <c r="GG41" s="359">
        <v>693</v>
      </c>
      <c r="GH41" s="359">
        <v>658</v>
      </c>
      <c r="GI41" s="359">
        <v>632</v>
      </c>
      <c r="GJ41" s="359">
        <v>573</v>
      </c>
      <c r="GK41" s="359">
        <v>510</v>
      </c>
      <c r="GL41" s="359">
        <v>464</v>
      </c>
      <c r="GM41" s="359">
        <v>435</v>
      </c>
      <c r="GN41" s="359">
        <v>466</v>
      </c>
      <c r="GO41" s="359">
        <v>462</v>
      </c>
      <c r="GP41" s="5"/>
      <c r="GQ41" s="5" t="s">
        <v>386</v>
      </c>
      <c r="GR41" s="5">
        <v>8200</v>
      </c>
      <c r="GS41" s="5" t="s">
        <v>131</v>
      </c>
      <c r="GT41" s="7" t="s">
        <v>94</v>
      </c>
      <c r="GU41" s="172" t="s">
        <v>73</v>
      </c>
      <c r="GV41" s="101"/>
      <c r="GW41" s="158" t="e">
        <f t="shared" si="58"/>
        <v>#VALUE!</v>
      </c>
      <c r="GX41" s="158" t="e">
        <f t="shared" si="59"/>
        <v>#VALUE!</v>
      </c>
      <c r="GY41" s="158" t="e">
        <f t="shared" si="60"/>
        <v>#VALUE!</v>
      </c>
      <c r="GZ41" s="158" t="e">
        <f t="shared" si="61"/>
        <v>#VALUE!</v>
      </c>
      <c r="HA41" s="158">
        <f t="shared" si="62"/>
        <v>-1</v>
      </c>
      <c r="HB41" s="263" t="e">
        <f t="shared" si="63"/>
        <v>#VALUE!</v>
      </c>
      <c r="HC41" s="263" t="e">
        <f t="shared" si="64"/>
        <v>#VALUE!</v>
      </c>
      <c r="HD41" s="263" t="e">
        <f t="shared" si="65"/>
        <v>#VALUE!</v>
      </c>
      <c r="HE41" s="263" t="e">
        <f t="shared" si="66"/>
        <v>#VALUE!</v>
      </c>
      <c r="HF41" s="153" t="str">
        <f t="shared" si="67"/>
        <v>Negativ EK</v>
      </c>
      <c r="HG41" s="153" t="str">
        <f t="shared" si="68"/>
        <v>Negativ EK</v>
      </c>
      <c r="HH41" s="153" t="str">
        <f t="shared" si="69"/>
        <v>Negativ EK</v>
      </c>
      <c r="HI41" s="153" t="str">
        <f t="shared" si="70"/>
        <v>Negativ EK</v>
      </c>
      <c r="HJ41" s="153">
        <f t="shared" si="71"/>
        <v>0</v>
      </c>
      <c r="HK41" s="153">
        <f t="shared" si="72"/>
        <v>0.1851791207026966</v>
      </c>
      <c r="HL41" s="153">
        <f t="shared" si="73"/>
        <v>0.17062414811090632</v>
      </c>
      <c r="HM41" s="153">
        <f t="shared" si="74"/>
        <v>0.75398124720940618</v>
      </c>
      <c r="HN41" s="153">
        <f t="shared" si="75"/>
        <v>0.28666868762242326</v>
      </c>
      <c r="HO41" s="153">
        <f t="shared" si="76"/>
        <v>0.17790959495279562</v>
      </c>
      <c r="HP41" s="153">
        <f t="shared" si="77"/>
        <v>0.19714029714472606</v>
      </c>
      <c r="HQ41" s="153">
        <f t="shared" si="78"/>
        <v>0.13844404919997133</v>
      </c>
      <c r="HR41" s="153">
        <f t="shared" si="79"/>
        <v>0.16418598511387986</v>
      </c>
      <c r="HS41" s="153">
        <f t="shared" si="80"/>
        <v>0.16210925121300254</v>
      </c>
      <c r="HT41" s="153">
        <f t="shared" si="81"/>
        <v>4.2538352504358952E-2</v>
      </c>
      <c r="HU41" s="153">
        <f t="shared" si="82"/>
        <v>4.0154956966377421E-2</v>
      </c>
      <c r="HV41" s="150" t="e">
        <f t="shared" si="83"/>
        <v>#VALUE!</v>
      </c>
      <c r="HW41" s="150" t="e">
        <f t="shared" si="84"/>
        <v>#VALUE!</v>
      </c>
      <c r="HX41" s="150" t="e">
        <f t="shared" si="85"/>
        <v>#VALUE!</v>
      </c>
      <c r="HY41" s="150" t="e">
        <f t="shared" si="86"/>
        <v>#VALUE!</v>
      </c>
      <c r="HZ41" s="150">
        <f t="shared" si="87"/>
        <v>-1</v>
      </c>
      <c r="IA41" s="263" t="e">
        <f t="shared" si="88"/>
        <v>#VALUE!</v>
      </c>
      <c r="IB41" s="263" t="e">
        <f t="shared" si="89"/>
        <v>#VALUE!</v>
      </c>
      <c r="IC41" s="263" t="e">
        <f t="shared" si="90"/>
        <v>#VALUE!</v>
      </c>
      <c r="ID41" s="263" t="e">
        <f t="shared" si="91"/>
        <v>#VALUE!</v>
      </c>
      <c r="IE41" s="153" t="str">
        <f t="shared" si="92"/>
        <v>i.a.</v>
      </c>
      <c r="IF41" s="153" t="str">
        <f t="shared" si="93"/>
        <v>i.a.</v>
      </c>
      <c r="IG41" s="153" t="str">
        <f t="shared" si="94"/>
        <v>i.a.</v>
      </c>
      <c r="IH41" s="153" t="str">
        <f t="shared" si="95"/>
        <v>i.a.</v>
      </c>
      <c r="II41" s="153">
        <f t="shared" si="96"/>
        <v>0</v>
      </c>
      <c r="IJ41" s="153">
        <f t="shared" si="97"/>
        <v>7.5659233316111282E-2</v>
      </c>
      <c r="IK41" s="153">
        <f t="shared" si="98"/>
        <v>6.4785407811988854E-2</v>
      </c>
      <c r="IL41" s="153">
        <f t="shared" si="99"/>
        <v>6.151678156401285E-2</v>
      </c>
      <c r="IM41" s="153">
        <f t="shared" si="100"/>
        <v>3.9698941001306283E-2</v>
      </c>
      <c r="IN41" s="153">
        <f t="shared" si="101"/>
        <v>1.9434092294139869E-2</v>
      </c>
      <c r="IO41" s="153">
        <f t="shared" si="102"/>
        <v>3.3706438610144884E-2</v>
      </c>
      <c r="IP41" s="153">
        <f t="shared" si="103"/>
        <v>1.7535060211024436E-2</v>
      </c>
      <c r="IQ41" s="153">
        <f t="shared" si="104"/>
        <v>2.522154662224136E-2</v>
      </c>
      <c r="IR41" s="153">
        <f t="shared" si="105"/>
        <v>3.0699127341180556E-2</v>
      </c>
      <c r="IS41" s="153">
        <f t="shared" si="106"/>
        <v>-1.4865494763668795E-2</v>
      </c>
      <c r="IT41" s="153">
        <f t="shared" si="107"/>
        <v>-3.7563718952876746E-2</v>
      </c>
      <c r="IU41" s="150" t="e">
        <f t="shared" si="108"/>
        <v>#VALUE!</v>
      </c>
      <c r="IV41" s="150" t="e">
        <f t="shared" si="109"/>
        <v>#VALUE!</v>
      </c>
      <c r="IW41" s="150" t="e">
        <f t="shared" si="110"/>
        <v>#VALUE!</v>
      </c>
      <c r="IX41" s="150" t="e">
        <f t="shared" si="111"/>
        <v>#VALUE!</v>
      </c>
      <c r="IY41" s="150" t="e">
        <f t="shared" si="112"/>
        <v>#VALUE!</v>
      </c>
      <c r="IZ41" s="263" t="e">
        <f t="shared" si="113"/>
        <v>#VALUE!</v>
      </c>
      <c r="JA41" s="263" t="e">
        <f t="shared" si="114"/>
        <v>#VALUE!</v>
      </c>
      <c r="JB41" s="263" t="e">
        <f t="shared" si="115"/>
        <v>#VALUE!</v>
      </c>
      <c r="JC41" s="263" t="e">
        <f t="shared" si="116"/>
        <v>#VALUE!</v>
      </c>
      <c r="JD41" s="153" t="str">
        <f t="shared" si="117"/>
        <v>i.a.</v>
      </c>
      <c r="JE41" s="153" t="str">
        <f t="shared" si="118"/>
        <v>i.a.</v>
      </c>
      <c r="JF41" s="153" t="str">
        <f t="shared" si="119"/>
        <v>i.a.</v>
      </c>
      <c r="JG41" s="153" t="str">
        <f t="shared" si="120"/>
        <v>i.a.</v>
      </c>
      <c r="JH41" s="153" t="str">
        <f t="shared" si="121"/>
        <v>i.a.</v>
      </c>
      <c r="JI41" s="153">
        <f t="shared" si="122"/>
        <v>0.29771458340248125</v>
      </c>
      <c r="JJ41" s="153">
        <f t="shared" si="123"/>
        <v>0.50080248298378094</v>
      </c>
      <c r="JK41" s="153">
        <f t="shared" si="124"/>
        <v>0.48215254484468423</v>
      </c>
      <c r="JL41" s="153">
        <f t="shared" si="125"/>
        <v>0.33380860168607396</v>
      </c>
      <c r="JM41" s="153">
        <f t="shared" si="126"/>
        <v>0.30496659834509987</v>
      </c>
      <c r="JN41" s="153">
        <f t="shared" si="127"/>
        <v>0.2611995715408954</v>
      </c>
      <c r="JO41" s="153">
        <f t="shared" si="128"/>
        <v>0.30874730085719432</v>
      </c>
      <c r="JP41" s="153">
        <f t="shared" si="129"/>
        <v>0.28607168113583398</v>
      </c>
      <c r="JQ41" s="153">
        <f t="shared" si="130"/>
        <v>0.22910367963098857</v>
      </c>
      <c r="JR41" s="153">
        <f t="shared" si="131"/>
        <v>0.29401836100143702</v>
      </c>
      <c r="JS41" s="153">
        <f t="shared" si="132"/>
        <v>0.28097455708632479</v>
      </c>
      <c r="JT41" s="153">
        <f t="shared" si="133"/>
        <v>0.77944447480923651</v>
      </c>
      <c r="JU41" s="150" t="e">
        <f t="shared" si="134"/>
        <v>#VALUE!</v>
      </c>
      <c r="JV41" s="150" t="e">
        <f t="shared" si="135"/>
        <v>#DIV/0!</v>
      </c>
      <c r="JW41" s="150" t="e">
        <f t="shared" si="136"/>
        <v>#DIV/0!</v>
      </c>
      <c r="JX41" s="150" t="e">
        <f t="shared" si="137"/>
        <v>#DIV/0!</v>
      </c>
      <c r="JY41" s="150">
        <f t="shared" si="138"/>
        <v>-1</v>
      </c>
      <c r="JZ41" s="263" t="e">
        <f t="shared" si="139"/>
        <v>#VALUE!</v>
      </c>
      <c r="KA41" s="263">
        <f t="shared" si="140"/>
        <v>0</v>
      </c>
      <c r="KB41" s="263">
        <f t="shared" si="141"/>
        <v>0</v>
      </c>
      <c r="KC41" s="263">
        <f t="shared" si="142"/>
        <v>0</v>
      </c>
      <c r="KD41" s="153" t="str">
        <f t="shared" si="223"/>
        <v>i.a.</v>
      </c>
      <c r="KE41" s="153">
        <f t="shared" si="224"/>
        <v>0</v>
      </c>
      <c r="KF41" s="153">
        <f t="shared" si="225"/>
        <v>0</v>
      </c>
      <c r="KG41" s="153">
        <f t="shared" si="226"/>
        <v>0</v>
      </c>
      <c r="KH41" s="153">
        <f t="shared" si="227"/>
        <v>0</v>
      </c>
      <c r="KI41" s="153">
        <f t="shared" si="228"/>
        <v>6.398308853057029E-2</v>
      </c>
      <c r="KJ41" s="153">
        <f t="shared" si="229"/>
        <v>5.5344624695524411E-2</v>
      </c>
      <c r="KK41" s="153">
        <f t="shared" si="230"/>
        <v>5.5773424976091696E-2</v>
      </c>
      <c r="KL41" s="153">
        <f t="shared" si="231"/>
        <v>2.7068681824823547E-2</v>
      </c>
      <c r="KM41" s="153">
        <f t="shared" si="232"/>
        <v>1.4006025744871822E-2</v>
      </c>
      <c r="KN41" s="153">
        <f t="shared" si="233"/>
        <v>2.3670870223354786E-2</v>
      </c>
      <c r="KO41" s="153">
        <f t="shared" si="234"/>
        <v>1.3288609213374105E-2</v>
      </c>
      <c r="KP41" s="153">
        <f t="shared" si="235"/>
        <v>2.2282623769241436E-2</v>
      </c>
      <c r="KQ41" s="153">
        <f t="shared" si="236"/>
        <v>2.2398453835778084E-2</v>
      </c>
      <c r="KR41" s="153">
        <f t="shared" si="237"/>
        <v>-1.0670066945580691E-2</v>
      </c>
      <c r="KS41" s="153">
        <f t="shared" si="238"/>
        <v>-4.6311104712484313E-2</v>
      </c>
      <c r="KT41" s="153">
        <f t="shared" si="239"/>
        <v>-0.11494899654818908</v>
      </c>
      <c r="KU41" s="150" t="e">
        <f t="shared" si="160"/>
        <v>#VALUE!</v>
      </c>
      <c r="KV41" s="150">
        <f t="shared" si="161"/>
        <v>-2.1962494885206494E-2</v>
      </c>
      <c r="KW41" s="150">
        <f t="shared" si="162"/>
        <v>-6.6454254209596317E-2</v>
      </c>
      <c r="KX41" s="150">
        <f t="shared" si="163"/>
        <v>-9.4895716204777877E-3</v>
      </c>
      <c r="KY41" s="150">
        <f t="shared" si="164"/>
        <v>6.146715920551335E-2</v>
      </c>
      <c r="KZ41" s="243" t="e">
        <f t="shared" si="165"/>
        <v>#VALUE!</v>
      </c>
      <c r="LA41" s="243">
        <f t="shared" si="166"/>
        <v>-5.2880266401831744E-2</v>
      </c>
      <c r="LB41" s="243">
        <f t="shared" si="167"/>
        <v>-0.17139539343416699</v>
      </c>
      <c r="LC41" s="243">
        <f t="shared" si="168"/>
        <v>-2.4709497437592987E-2</v>
      </c>
      <c r="LD41" s="254" t="str">
        <f>IFERROR(Tabel1[[#This Row],[2024 - Omsætning]]/Tabel1[[#This Row],[2024 - Ansatte]],"i.a.")</f>
        <v>i.a.</v>
      </c>
      <c r="LE41" s="254">
        <f>IFERROR(Tabel1[[#This Row],[2023 - Omsætning]]/Tabel1[[#This Row],[2023 - Ansatte]],"i.a.")</f>
        <v>2.3548728908886387</v>
      </c>
      <c r="LF41" s="254">
        <f>IFERROR(Tabel1[[#This Row],[2022 - Omsætning]]/Tabel1[[#This Row],[2022 - Ansatte]],"i.a.")</f>
        <v>2.4077531572904705</v>
      </c>
      <c r="LG41" s="254">
        <f>IFERROR(Tabel1[[#This Row],[2021 - Omsætning]]/Tabel1[[#This Row],[2021 - Ansatte]],"i.a.")</f>
        <v>2.5791485507246374</v>
      </c>
      <c r="LH41" s="254">
        <f>IFERROR(AC41/Tabel1[[#This Row],[2020 - Ansatte]],"i.a.")</f>
        <v>2.6038580481622304</v>
      </c>
      <c r="LI41" s="254">
        <f>IFERROR(Tabel1[[#This Row],[2019 - Omsætning]]/Tabel1[[#This Row],[2019 - Ansatte]],"i.a.")</f>
        <v>2.4530745257452575</v>
      </c>
      <c r="LJ41" s="254">
        <f>IFERROR(Tabel1[[#This Row],[2018 - Omsætning]]/Tabel1[[#This Row],[2018 - Ansatte]],"i.a.")</f>
        <v>2.7029799139167863</v>
      </c>
      <c r="LK41" s="254">
        <f>IFERROR(Tabel1[[#This Row],[2017 - Omsætning]]/Tabel1[[#This Row],[2017 - Ansatte]],"i.a.")</f>
        <v>2.2292484662576686</v>
      </c>
      <c r="LL41" s="254">
        <f>IFERROR(Tabel1[[#This Row],[2016 - Omsætning]]/Tabel1[[#This Row],[2016 - Ansatte]],"i.a.")</f>
        <v>2.2713852813852813</v>
      </c>
      <c r="LM41" s="254">
        <f>IFERROR(Tabel1[[#This Row],[2015 - Omsætning]]/Tabel1[[#This Row],[2015 - Ansatte]],"i.a.")</f>
        <v>2.2214711246200607</v>
      </c>
      <c r="LN41" s="254">
        <f>IFERROR(Tabel1[[#This Row],[2014 - Omsætning]]/Tabel1[[#This Row],[2014 - Ansatte]],"i.a.")</f>
        <v>2.3247341772151899</v>
      </c>
      <c r="LO41" s="254">
        <f>IFERROR(Tabel1[[#This Row],[2013 - Omsætning]]/Tabel1[[#This Row],[2013 - Ansatte]],"i.a.")</f>
        <v>2.2658464223385688</v>
      </c>
      <c r="LP41" s="254">
        <f>IFERROR(Tabel1[[#This Row],[2012 - Omsætning]]/Tabel1[[#This Row],[2012 - Ansatte]],"i.a.")</f>
        <v>2.1208823529411767</v>
      </c>
      <c r="LQ41" s="254">
        <f>IFERROR(Tabel1[[#This Row],[2011 - Omsætning]]/Tabel1[[#This Row],[2011 - Ansatte]],"i.a.")</f>
        <v>2.4510043103448278</v>
      </c>
      <c r="LR41" s="254">
        <f>IFERROR(Tabel1[[#This Row],[2010 - Omsætning]]/Tabel1[[#This Row],[2010 - Ansatte]],"i.a.")</f>
        <v>2.2193356321839079</v>
      </c>
      <c r="LS41" s="254">
        <f>IFERROR(Tabel1[[#This Row],[2009 - Omsætning]]/Tabel1[[#This Row],[2009 - Ansatte]],"i.a.")</f>
        <v>2.0569506437768239</v>
      </c>
      <c r="LT41" s="254">
        <f>IFERROR(Tabel1[[#This Row],[2008 - Omsætning]]/Tabel1[[#This Row],[2008 - Ansatte]],"i.a.")</f>
        <v>1.2309242424242424</v>
      </c>
      <c r="LU41" s="158" t="e">
        <f t="shared" si="169"/>
        <v>#VALUE!</v>
      </c>
      <c r="LV41" s="158" t="e">
        <f t="shared" si="170"/>
        <v>#DIV/0!</v>
      </c>
      <c r="LW41" s="158" t="e">
        <f t="shared" si="171"/>
        <v>#DIV/0!</v>
      </c>
      <c r="LX41" s="158" t="e">
        <f t="shared" si="172"/>
        <v>#DIV/0!</v>
      </c>
      <c r="LY41" s="158">
        <f t="shared" si="173"/>
        <v>-1</v>
      </c>
      <c r="LZ41" s="243" t="e">
        <f t="shared" si="174"/>
        <v>#VALUE!</v>
      </c>
      <c r="MA41" s="243">
        <f t="shared" si="175"/>
        <v>0</v>
      </c>
      <c r="MB41" s="243">
        <f t="shared" si="176"/>
        <v>0</v>
      </c>
      <c r="MC41" s="243">
        <f t="shared" si="177"/>
        <v>0</v>
      </c>
      <c r="MD41" s="244" t="str">
        <f t="shared" si="178"/>
        <v>i.a.</v>
      </c>
      <c r="ME41" s="244">
        <f t="shared" si="179"/>
        <v>0</v>
      </c>
      <c r="MF41" s="244">
        <f t="shared" si="180"/>
        <v>0</v>
      </c>
      <c r="MG41" s="244">
        <f t="shared" si="181"/>
        <v>0</v>
      </c>
      <c r="MH41" s="244">
        <f t="shared" si="182"/>
        <v>0</v>
      </c>
      <c r="MI41" s="244">
        <f t="shared" si="183"/>
        <v>0.15707317073170732</v>
      </c>
      <c r="MJ41" s="244">
        <f t="shared" si="184"/>
        <v>0.19378766140602582</v>
      </c>
      <c r="MK41" s="244">
        <f t="shared" si="185"/>
        <v>0.64101993865030671</v>
      </c>
      <c r="ML41" s="244">
        <f t="shared" si="186"/>
        <v>0.14191630591630591</v>
      </c>
      <c r="MM41" s="244">
        <f t="shared" si="187"/>
        <v>8.0633738601823712E-2</v>
      </c>
      <c r="MN41" s="244">
        <f t="shared" si="188"/>
        <v>9.1560126582278481E-2</v>
      </c>
      <c r="MO41" s="244">
        <f t="shared" si="189"/>
        <v>7.0774869109947652E-2</v>
      </c>
      <c r="MP41" s="244">
        <f t="shared" si="190"/>
        <v>7.9260784313725491E-2</v>
      </c>
      <c r="MQ41" s="244">
        <f t="shared" si="191"/>
        <v>7.441810344827586E-2</v>
      </c>
      <c r="MR41" s="244">
        <f t="shared" si="192"/>
        <v>1.9489655172413793E-2</v>
      </c>
      <c r="MS41" s="244">
        <f t="shared" si="193"/>
        <v>6.4761802575107288E-2</v>
      </c>
      <c r="MT41" s="244">
        <f t="shared" si="194"/>
        <v>-0.10432251082251083</v>
      </c>
    </row>
    <row r="42" spans="1:358" ht="18" customHeight="1" x14ac:dyDescent="0.25">
      <c r="A42" s="101" t="s">
        <v>132</v>
      </c>
      <c r="B42" s="273">
        <v>12047894</v>
      </c>
      <c r="C42" s="117" t="s">
        <v>588</v>
      </c>
      <c r="D42" s="5" t="s">
        <v>108</v>
      </c>
      <c r="E42" s="5">
        <v>682040</v>
      </c>
      <c r="F42" s="203">
        <v>45748</v>
      </c>
      <c r="G42" s="148" t="s">
        <v>84</v>
      </c>
      <c r="H42" s="148" t="s">
        <v>84</v>
      </c>
      <c r="I42" s="148" t="s">
        <v>84</v>
      </c>
      <c r="J42" s="148" t="s">
        <v>84</v>
      </c>
      <c r="K42" s="148" t="s">
        <v>84</v>
      </c>
      <c r="L42" s="148" t="s">
        <v>84</v>
      </c>
      <c r="M42" s="148" t="s">
        <v>84</v>
      </c>
      <c r="N42" s="148" t="s">
        <v>84</v>
      </c>
      <c r="O42" s="357" t="s">
        <v>84</v>
      </c>
      <c r="P42" s="150">
        <f>Y42/Tabel1[[#This Row],[2023 - Omsætning]]-1</f>
        <v>0.17912740254888138</v>
      </c>
      <c r="Q42" s="150">
        <f>Z42/Tabel1[[#This Row],[2022 - Omsætning]]-1</f>
        <v>0.13294791414172469</v>
      </c>
      <c r="R42" s="150">
        <f>AA42/Tabel1[[#This Row],[2021 - Omsætning]]-1</f>
        <v>0.32244251581233785</v>
      </c>
      <c r="S42" s="150">
        <f>AB42/Tabel1[[#This Row],[2020 - Omsætning]]-1</f>
        <v>-9.8370130346935314E-3</v>
      </c>
      <c r="T42" s="150">
        <f>AC42/Tabel1[[#This Row],[2019 - Omsætning]]-1</f>
        <v>9.203238583800788E-3</v>
      </c>
      <c r="U42" s="242">
        <f t="shared" si="195"/>
        <v>112.19000000000005</v>
      </c>
      <c r="V42" s="242">
        <f t="shared" si="196"/>
        <v>73.495999999999981</v>
      </c>
      <c r="W42" s="242">
        <f t="shared" si="197"/>
        <v>134.78999999999996</v>
      </c>
      <c r="X42" s="242">
        <f t="shared" si="198"/>
        <v>-4.1529999999999632</v>
      </c>
      <c r="Y42" s="151">
        <v>738.50400000000002</v>
      </c>
      <c r="Z42" s="151">
        <v>626.31399999999996</v>
      </c>
      <c r="AA42" s="151">
        <v>552.81799999999998</v>
      </c>
      <c r="AB42" s="361">
        <v>418.02800000000002</v>
      </c>
      <c r="AC42" s="361">
        <v>422.18099999999998</v>
      </c>
      <c r="AD42" s="361">
        <v>418.33100000000002</v>
      </c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150">
        <f t="shared" si="4"/>
        <v>0.26339229211492216</v>
      </c>
      <c r="AQ42" s="150">
        <f t="shared" si="5"/>
        <v>0.23923890560821875</v>
      </c>
      <c r="AR42" s="150">
        <f t="shared" si="6"/>
        <v>0.18645033728774124</v>
      </c>
      <c r="AS42" s="150">
        <f t="shared" si="7"/>
        <v>5.8769107233254641E-4</v>
      </c>
      <c r="AT42" s="150">
        <f t="shared" si="8"/>
        <v>-0.12284167062222147</v>
      </c>
      <c r="AU42" s="242">
        <f t="shared" si="199"/>
        <v>66.593999999999994</v>
      </c>
      <c r="AV42" s="242">
        <f t="shared" si="200"/>
        <v>48.81</v>
      </c>
      <c r="AW42" s="242">
        <f t="shared" si="201"/>
        <v>32.061999999999983</v>
      </c>
      <c r="AX42" s="242">
        <f t="shared" si="202"/>
        <v>0.10099999999999909</v>
      </c>
      <c r="AY42" s="119">
        <v>319.42599999999999</v>
      </c>
      <c r="AZ42" s="119">
        <v>252.83199999999999</v>
      </c>
      <c r="BA42" s="119">
        <v>204.02199999999999</v>
      </c>
      <c r="BB42" s="362">
        <v>171.96</v>
      </c>
      <c r="BC42" s="362">
        <v>171.85900000000001</v>
      </c>
      <c r="BD42" s="362">
        <v>195.92699999999999</v>
      </c>
      <c r="BE42" s="362">
        <v>186.34200000000001</v>
      </c>
      <c r="BF42" s="362">
        <v>134.089</v>
      </c>
      <c r="BG42" s="362">
        <v>105.759</v>
      </c>
      <c r="BH42" s="362">
        <v>78.694999999999993</v>
      </c>
      <c r="BI42" s="362">
        <v>70.352000000000004</v>
      </c>
      <c r="BJ42" s="362">
        <v>66.379000000000005</v>
      </c>
      <c r="BK42" s="362">
        <v>65.504000000000005</v>
      </c>
      <c r="BL42" s="362">
        <v>60.387</v>
      </c>
      <c r="BM42" s="362">
        <v>49.835000000000001</v>
      </c>
      <c r="BN42" s="362">
        <v>39.704000000000001</v>
      </c>
      <c r="BO42" s="362">
        <v>37.146000000000001</v>
      </c>
      <c r="BP42" s="152">
        <f t="shared" si="13"/>
        <v>0.62472487160674983</v>
      </c>
      <c r="BQ42" s="152">
        <f t="shared" si="14"/>
        <v>0.27005506141465485</v>
      </c>
      <c r="BR42" s="152">
        <f t="shared" si="15"/>
        <v>0.98896423908007247</v>
      </c>
      <c r="BS42" s="152">
        <f t="shared" si="16"/>
        <v>-0.240288</v>
      </c>
      <c r="BT42" s="152">
        <f t="shared" si="17"/>
        <v>-0.46340877090559429</v>
      </c>
      <c r="BU42" s="242">
        <f t="shared" si="203"/>
        <v>37.466000000000001</v>
      </c>
      <c r="BV42" s="242">
        <f t="shared" si="204"/>
        <v>12.752000000000002</v>
      </c>
      <c r="BW42" s="242">
        <f t="shared" si="205"/>
        <v>23.478999999999999</v>
      </c>
      <c r="BX42" s="242">
        <f t="shared" si="206"/>
        <v>-7.5090000000000003</v>
      </c>
      <c r="BY42" s="119">
        <v>97.438000000000002</v>
      </c>
      <c r="BZ42" s="119">
        <v>59.972000000000001</v>
      </c>
      <c r="CA42" s="119">
        <v>47.22</v>
      </c>
      <c r="CB42" s="362">
        <v>23.741</v>
      </c>
      <c r="CC42" s="362">
        <v>31.25</v>
      </c>
      <c r="CD42" s="362">
        <v>58.238</v>
      </c>
      <c r="CE42" s="362">
        <v>68.554000000000002</v>
      </c>
      <c r="CF42" s="362">
        <v>38.42</v>
      </c>
      <c r="CG42" s="362">
        <v>26.173999999999999</v>
      </c>
      <c r="CH42" s="362">
        <v>6.2009999999999996</v>
      </c>
      <c r="CI42" s="362">
        <v>10.614000000000001</v>
      </c>
      <c r="CJ42" s="362">
        <v>13.47</v>
      </c>
      <c r="CK42" s="362">
        <v>12.159000000000001</v>
      </c>
      <c r="CL42" s="362">
        <v>11.8</v>
      </c>
      <c r="CM42" s="362">
        <v>7.6429999999999998</v>
      </c>
      <c r="CN42" s="362">
        <v>2.1739999999999999</v>
      </c>
      <c r="CO42" s="362">
        <v>1.0609999999999999</v>
      </c>
      <c r="CP42" s="152">
        <f t="shared" si="22"/>
        <v>0.6330287694032134</v>
      </c>
      <c r="CQ42" s="152">
        <f t="shared" si="23"/>
        <v>0.24620626891574415</v>
      </c>
      <c r="CR42" s="152">
        <f t="shared" si="24"/>
        <v>1.0434650981748985</v>
      </c>
      <c r="CS42" s="152">
        <f t="shared" si="25"/>
        <v>-0.23945793039931587</v>
      </c>
      <c r="CT42" s="152">
        <f t="shared" si="26"/>
        <v>-0.47387730379856358</v>
      </c>
      <c r="CU42" s="242">
        <f t="shared" si="207"/>
        <v>37.274000000000008</v>
      </c>
      <c r="CV42" s="242">
        <f t="shared" si="208"/>
        <v>11.632999999999996</v>
      </c>
      <c r="CW42" s="242">
        <f t="shared" si="209"/>
        <v>24.127000000000002</v>
      </c>
      <c r="CX42" s="242">
        <f t="shared" si="210"/>
        <v>-7.2800000000000011</v>
      </c>
      <c r="CY42" s="119">
        <v>96.156000000000006</v>
      </c>
      <c r="CZ42" s="119">
        <v>58.881999999999998</v>
      </c>
      <c r="DA42" s="119">
        <v>47.249000000000002</v>
      </c>
      <c r="DB42" s="362">
        <v>23.122</v>
      </c>
      <c r="DC42" s="362">
        <v>30.402000000000001</v>
      </c>
      <c r="DD42" s="362">
        <v>57.784999999999997</v>
      </c>
      <c r="DE42" s="362">
        <v>68.296999999999997</v>
      </c>
      <c r="DF42" s="362">
        <v>37.695</v>
      </c>
      <c r="DG42" s="362">
        <v>26.065000000000001</v>
      </c>
      <c r="DH42" s="362">
        <v>7.5229999999999997</v>
      </c>
      <c r="DI42" s="362">
        <v>10.201000000000001</v>
      </c>
      <c r="DJ42" s="362">
        <v>12.685</v>
      </c>
      <c r="DK42" s="362">
        <v>11.114000000000001</v>
      </c>
      <c r="DL42" s="362">
        <v>11.045999999999999</v>
      </c>
      <c r="DM42" s="362">
        <v>6.8739999999999997</v>
      </c>
      <c r="DN42" s="362">
        <v>1.5760000000000001</v>
      </c>
      <c r="DO42" s="362">
        <v>8.7999999999999995E-2</v>
      </c>
      <c r="DP42" s="152">
        <f t="shared" si="31"/>
        <v>0.35053301660484226</v>
      </c>
      <c r="DQ42" s="152">
        <f t="shared" si="32"/>
        <v>0.37295760165801761</v>
      </c>
      <c r="DR42" s="152">
        <f t="shared" si="33"/>
        <v>0.41951742382776874</v>
      </c>
      <c r="DS42" s="152">
        <f t="shared" si="34"/>
        <v>0.17455767917174506</v>
      </c>
      <c r="DT42" s="152">
        <f t="shared" si="35"/>
        <v>-7.5552528941992242E-2</v>
      </c>
      <c r="DU42" s="242">
        <f t="shared" si="211"/>
        <v>59.911000000000001</v>
      </c>
      <c r="DV42" s="242">
        <f t="shared" si="212"/>
        <v>46.427999999999983</v>
      </c>
      <c r="DW42" s="242">
        <f t="shared" si="213"/>
        <v>36.790000000000006</v>
      </c>
      <c r="DX42" s="242">
        <f t="shared" si="214"/>
        <v>13.033000000000001</v>
      </c>
      <c r="DY42" s="119">
        <v>230.82499999999999</v>
      </c>
      <c r="DZ42" s="119">
        <v>170.91399999999999</v>
      </c>
      <c r="EA42" s="119">
        <v>124.486</v>
      </c>
      <c r="EB42" s="362">
        <v>87.695999999999998</v>
      </c>
      <c r="EC42" s="362">
        <v>74.662999999999997</v>
      </c>
      <c r="ED42" s="362">
        <v>80.765000000000001</v>
      </c>
      <c r="EE42" s="362">
        <v>70.748999999999995</v>
      </c>
      <c r="EF42" s="362">
        <v>37.347000000000001</v>
      </c>
      <c r="EG42" s="362">
        <v>32.020000000000003</v>
      </c>
      <c r="EH42" s="362">
        <v>18.867999999999999</v>
      </c>
      <c r="EI42" s="362">
        <v>19.385999999999999</v>
      </c>
      <c r="EJ42" s="362">
        <v>19.948</v>
      </c>
      <c r="EK42" s="362">
        <v>18.045999999999999</v>
      </c>
      <c r="EL42" s="362">
        <v>17.143999999999998</v>
      </c>
      <c r="EM42" s="362">
        <v>12.853</v>
      </c>
      <c r="EN42" s="362">
        <v>9.5649999999999995</v>
      </c>
      <c r="EO42" s="362">
        <v>9.0090000000000003</v>
      </c>
      <c r="EP42" s="153">
        <f t="shared" si="40"/>
        <v>4.2465174588129824E-2</v>
      </c>
      <c r="EQ42" s="153">
        <f t="shared" si="41"/>
        <v>0.3040755500485583</v>
      </c>
      <c r="ER42" s="153">
        <f t="shared" si="42"/>
        <v>0.33199378753533038</v>
      </c>
      <c r="ES42" s="153">
        <f t="shared" si="43"/>
        <v>0.19804019685479293</v>
      </c>
      <c r="ET42" s="153">
        <f t="shared" si="44"/>
        <v>0.24060970611634799</v>
      </c>
      <c r="EU42" s="242">
        <f t="shared" si="215"/>
        <v>18.189999999999998</v>
      </c>
      <c r="EV42" s="242">
        <f t="shared" si="216"/>
        <v>99.88</v>
      </c>
      <c r="EW42" s="242">
        <f t="shared" si="217"/>
        <v>81.87</v>
      </c>
      <c r="EX42" s="242">
        <f t="shared" si="218"/>
        <v>40.76400000000001</v>
      </c>
      <c r="EY42" s="119">
        <v>446.541</v>
      </c>
      <c r="EZ42" s="119">
        <v>428.351</v>
      </c>
      <c r="FA42" s="119">
        <v>328.471</v>
      </c>
      <c r="FB42" s="362">
        <v>246.601</v>
      </c>
      <c r="FC42" s="362">
        <v>205.83699999999999</v>
      </c>
      <c r="FD42" s="362">
        <v>165.916</v>
      </c>
      <c r="FE42" s="362">
        <v>192.09</v>
      </c>
      <c r="FF42" s="362">
        <v>132.81</v>
      </c>
      <c r="FG42" s="362">
        <v>93.561000000000007</v>
      </c>
      <c r="FH42" s="362">
        <v>95.998999999999995</v>
      </c>
      <c r="FI42" s="362">
        <v>78.855000000000004</v>
      </c>
      <c r="FJ42" s="362">
        <v>67.962000000000003</v>
      </c>
      <c r="FK42" s="362">
        <v>69.709000000000003</v>
      </c>
      <c r="FL42" s="362">
        <v>72.028000000000006</v>
      </c>
      <c r="FM42" s="362">
        <v>54.417000000000002</v>
      </c>
      <c r="FN42" s="362">
        <v>46.133000000000003</v>
      </c>
      <c r="FO42" s="362">
        <v>51.645000000000003</v>
      </c>
      <c r="FP42" s="153">
        <f t="shared" si="49"/>
        <v>7.5235109717868343E-2</v>
      </c>
      <c r="FQ42" s="153">
        <f t="shared" si="50"/>
        <v>0.21292775665399238</v>
      </c>
      <c r="FR42" s="153">
        <f t="shared" si="51"/>
        <v>3.5433070866141732E-2</v>
      </c>
      <c r="FS42" s="153">
        <f t="shared" si="52"/>
        <v>1.6E-2</v>
      </c>
      <c r="FT42" s="153">
        <f t="shared" si="53"/>
        <v>4.0160642570281121E-3</v>
      </c>
      <c r="FU42" s="242">
        <f t="shared" si="219"/>
        <v>24</v>
      </c>
      <c r="FV42" s="242">
        <f t="shared" si="220"/>
        <v>56</v>
      </c>
      <c r="FW42" s="242">
        <f t="shared" si="221"/>
        <v>9</v>
      </c>
      <c r="FX42" s="242">
        <f t="shared" si="222"/>
        <v>4</v>
      </c>
      <c r="FY42" s="154">
        <v>343</v>
      </c>
      <c r="FZ42" s="154">
        <v>319</v>
      </c>
      <c r="GA42" s="154">
        <v>263</v>
      </c>
      <c r="GB42" s="359">
        <v>254</v>
      </c>
      <c r="GC42" s="359">
        <v>250</v>
      </c>
      <c r="GD42" s="359">
        <v>249</v>
      </c>
      <c r="GE42" s="359">
        <v>214</v>
      </c>
      <c r="GF42" s="359">
        <v>175</v>
      </c>
      <c r="GG42" s="359">
        <v>148</v>
      </c>
      <c r="GH42" s="359">
        <v>145</v>
      </c>
      <c r="GI42" s="359">
        <v>117</v>
      </c>
      <c r="GJ42" s="359">
        <v>109</v>
      </c>
      <c r="GK42" s="359">
        <v>113</v>
      </c>
      <c r="GL42" s="359">
        <v>101</v>
      </c>
      <c r="GM42" s="359">
        <v>98</v>
      </c>
      <c r="GN42" s="359">
        <v>83</v>
      </c>
      <c r="GO42" s="359">
        <v>86</v>
      </c>
      <c r="GP42" s="167"/>
      <c r="GQ42" s="5" t="s">
        <v>386</v>
      </c>
      <c r="GR42" s="5">
        <v>7900</v>
      </c>
      <c r="GS42" s="5" t="s">
        <v>133</v>
      </c>
      <c r="GT42" s="190" t="s">
        <v>82</v>
      </c>
      <c r="GU42" s="172" t="s">
        <v>73</v>
      </c>
      <c r="GV42" s="101"/>
      <c r="GW42" s="158">
        <f t="shared" si="58"/>
        <v>0.20077139257505291</v>
      </c>
      <c r="GX42" s="158">
        <f t="shared" si="59"/>
        <v>-0.1048661525014202</v>
      </c>
      <c r="GY42" s="158">
        <f t="shared" si="60"/>
        <v>0.56363381377580712</v>
      </c>
      <c r="GZ42" s="158">
        <f t="shared" si="61"/>
        <v>-0.27192497617073808</v>
      </c>
      <c r="HA42" s="158">
        <f t="shared" si="62"/>
        <v>-0.48712616650626367</v>
      </c>
      <c r="HB42" s="263">
        <f t="shared" si="63"/>
        <v>8.0039411899825774E-2</v>
      </c>
      <c r="HC42" s="263">
        <f t="shared" si="64"/>
        <v>-4.6703498313142522E-2</v>
      </c>
      <c r="HD42" s="263">
        <f t="shared" si="65"/>
        <v>0.1605373406109204</v>
      </c>
      <c r="HE42" s="263">
        <f t="shared" si="66"/>
        <v>-0.10637804160824021</v>
      </c>
      <c r="HF42" s="153">
        <f t="shared" si="67"/>
        <v>0.47869885672040807</v>
      </c>
      <c r="HG42" s="153">
        <f t="shared" si="68"/>
        <v>0.3986594448205823</v>
      </c>
      <c r="HH42" s="153">
        <f t="shared" si="69"/>
        <v>0.44536294313372482</v>
      </c>
      <c r="HI42" s="153">
        <f t="shared" si="70"/>
        <v>0.28482560252280442</v>
      </c>
      <c r="HJ42" s="153">
        <f t="shared" si="71"/>
        <v>0.39120364413104464</v>
      </c>
      <c r="HK42" s="153">
        <f t="shared" si="72"/>
        <v>0.76276779703525732</v>
      </c>
      <c r="HL42" s="153">
        <f t="shared" si="73"/>
        <v>1.2636360272350502</v>
      </c>
      <c r="HM42" s="153">
        <f t="shared" si="74"/>
        <v>1.0868280306197471</v>
      </c>
      <c r="HN42" s="153">
        <f t="shared" si="75"/>
        <v>1.0244065398522244</v>
      </c>
      <c r="HO42" s="153">
        <f t="shared" si="76"/>
        <v>0.3933183457939039</v>
      </c>
      <c r="HP42" s="153">
        <f t="shared" si="77"/>
        <v>0.5186861239640006</v>
      </c>
      <c r="HQ42" s="153">
        <f t="shared" si="78"/>
        <v>0.66773701110701689</v>
      </c>
      <c r="HR42" s="153">
        <f t="shared" si="79"/>
        <v>0.63165672065927825</v>
      </c>
      <c r="HS42" s="153">
        <f t="shared" si="80"/>
        <v>0.73647364736473642</v>
      </c>
      <c r="HT42" s="153">
        <f t="shared" si="81"/>
        <v>0.61325720403247386</v>
      </c>
      <c r="HU42" s="153">
        <f t="shared" si="82"/>
        <v>0.16969958005814581</v>
      </c>
      <c r="HV42" s="150">
        <f t="shared" si="83"/>
        <v>0.40546207620959329</v>
      </c>
      <c r="HW42" s="150">
        <f t="shared" si="84"/>
        <v>-3.494731353231223E-2</v>
      </c>
      <c r="HX42" s="150">
        <f t="shared" si="85"/>
        <v>0.56481797479430362</v>
      </c>
      <c r="HY42" s="150">
        <f t="shared" si="86"/>
        <v>-0.37577034834386147</v>
      </c>
      <c r="HZ42" s="150">
        <f t="shared" si="87"/>
        <v>-0.48325129975233078</v>
      </c>
      <c r="IA42" s="263">
        <f t="shared" si="88"/>
        <v>6.4259156405183065E-2</v>
      </c>
      <c r="IB42" s="263">
        <f t="shared" si="89"/>
        <v>-5.7391496890677463E-3</v>
      </c>
      <c r="IC42" s="263">
        <f t="shared" si="90"/>
        <v>5.9275938535629472E-2</v>
      </c>
      <c r="ID42" s="263">
        <f t="shared" si="91"/>
        <v>-6.3175406174237572E-2</v>
      </c>
      <c r="IE42" s="153">
        <f t="shared" si="92"/>
        <v>0.22274292141201427</v>
      </c>
      <c r="IF42" s="153">
        <f t="shared" si="93"/>
        <v>0.1584837650068312</v>
      </c>
      <c r="IG42" s="153">
        <f t="shared" si="94"/>
        <v>0.16422291469589895</v>
      </c>
      <c r="IH42" s="153">
        <f t="shared" si="95"/>
        <v>0.10494697616026948</v>
      </c>
      <c r="II42" s="153">
        <f t="shared" si="96"/>
        <v>0.16812238233450705</v>
      </c>
      <c r="IJ42" s="153">
        <f t="shared" si="97"/>
        <v>0.32534650257258263</v>
      </c>
      <c r="IK42" s="153">
        <f t="shared" si="98"/>
        <v>0.4220006155740228</v>
      </c>
      <c r="IL42" s="153">
        <f t="shared" si="99"/>
        <v>0.33944277314673699</v>
      </c>
      <c r="IM42" s="153">
        <f t="shared" si="100"/>
        <v>0.27615530702679891</v>
      </c>
      <c r="IN42" s="153">
        <f t="shared" si="101"/>
        <v>7.0927745433332953E-2</v>
      </c>
      <c r="IO42" s="153">
        <f t="shared" si="102"/>
        <v>0.14458816077157277</v>
      </c>
      <c r="IP42" s="153">
        <f t="shared" si="103"/>
        <v>0.19568391309716646</v>
      </c>
      <c r="IQ42" s="153">
        <f t="shared" si="104"/>
        <v>0.17157129048872205</v>
      </c>
      <c r="IR42" s="153">
        <f t="shared" si="105"/>
        <v>0.18664241369765511</v>
      </c>
      <c r="IS42" s="153">
        <f t="shared" si="106"/>
        <v>0.15202386872202883</v>
      </c>
      <c r="IT42" s="153">
        <f t="shared" si="107"/>
        <v>4.446808075436192E-2</v>
      </c>
      <c r="IU42" s="150">
        <f t="shared" si="108"/>
        <v>0.29551859335581904</v>
      </c>
      <c r="IV42" s="150">
        <f t="shared" si="109"/>
        <v>5.2820598934543626E-2</v>
      </c>
      <c r="IW42" s="150">
        <f t="shared" si="110"/>
        <v>6.5708742121379352E-2</v>
      </c>
      <c r="IX42" s="150">
        <f t="shared" si="111"/>
        <v>-1.9600776121449233E-2</v>
      </c>
      <c r="IY42" s="150">
        <f t="shared" si="112"/>
        <v>-0.25484423787725047</v>
      </c>
      <c r="IZ42" s="263">
        <f t="shared" si="113"/>
        <v>0.1179132647404032</v>
      </c>
      <c r="JA42" s="263">
        <f t="shared" si="114"/>
        <v>2.0018281915193725E-2</v>
      </c>
      <c r="JB42" s="263">
        <f t="shared" si="115"/>
        <v>2.3367276892942379E-2</v>
      </c>
      <c r="JC42" s="263">
        <f t="shared" si="116"/>
        <v>-7.1097652392707045E-3</v>
      </c>
      <c r="JD42" s="153">
        <f t="shared" si="117"/>
        <v>0.51691781941635817</v>
      </c>
      <c r="JE42" s="153">
        <f t="shared" si="118"/>
        <v>0.39900455467595497</v>
      </c>
      <c r="JF42" s="153">
        <f t="shared" si="119"/>
        <v>0.37898627276076124</v>
      </c>
      <c r="JG42" s="153">
        <f t="shared" si="120"/>
        <v>0.35561899586781887</v>
      </c>
      <c r="JH42" s="153">
        <f t="shared" si="121"/>
        <v>0.36272876110708957</v>
      </c>
      <c r="JI42" s="153">
        <f t="shared" si="122"/>
        <v>0.48678246823693921</v>
      </c>
      <c r="JJ42" s="153">
        <f t="shared" si="123"/>
        <v>0.36831172887708885</v>
      </c>
      <c r="JK42" s="153">
        <f t="shared" si="124"/>
        <v>0.28120623447029591</v>
      </c>
      <c r="JL42" s="153">
        <f t="shared" si="125"/>
        <v>0.34223661568388541</v>
      </c>
      <c r="JM42" s="153">
        <f t="shared" si="126"/>
        <v>0.19654371399702081</v>
      </c>
      <c r="JN42" s="153">
        <f t="shared" si="127"/>
        <v>0.24584363705535475</v>
      </c>
      <c r="JO42" s="153">
        <f t="shared" si="128"/>
        <v>0.29351696536299698</v>
      </c>
      <c r="JP42" s="153">
        <f t="shared" si="129"/>
        <v>0.25887618528453998</v>
      </c>
      <c r="JQ42" s="153">
        <f t="shared" si="130"/>
        <v>0.23801854834231129</v>
      </c>
      <c r="JR42" s="153">
        <f t="shared" si="131"/>
        <v>0.23619457154933199</v>
      </c>
      <c r="JS42" s="153">
        <f t="shared" si="132"/>
        <v>0.20733531311642422</v>
      </c>
      <c r="JT42" s="153">
        <f t="shared" si="133"/>
        <v>0.17444089456869008</v>
      </c>
      <c r="JU42" s="150">
        <f t="shared" si="134"/>
        <v>0.377904430085023</v>
      </c>
      <c r="JV42" s="150">
        <f t="shared" si="135"/>
        <v>0.12101804995757194</v>
      </c>
      <c r="JW42" s="150">
        <f t="shared" si="136"/>
        <v>0.50400808753362691</v>
      </c>
      <c r="JX42" s="150">
        <f t="shared" si="137"/>
        <v>-0.23274045788320408</v>
      </c>
      <c r="JY42" s="150">
        <f t="shared" si="138"/>
        <v>-0.46830211341038114</v>
      </c>
      <c r="JZ42" s="263">
        <f t="shared" si="139"/>
        <v>3.6185818105708964E-2</v>
      </c>
      <c r="KA42" s="263">
        <f t="shared" si="140"/>
        <v>1.0336986709905516E-2</v>
      </c>
      <c r="KB42" s="263">
        <f t="shared" si="141"/>
        <v>2.8624053905804962E-2</v>
      </c>
      <c r="KC42" s="263">
        <f t="shared" si="142"/>
        <v>-1.722753820955971E-2</v>
      </c>
      <c r="KD42" s="153">
        <f t="shared" si="223"/>
        <v>0.13193970513362149</v>
      </c>
      <c r="KE42" s="153">
        <f t="shared" si="224"/>
        <v>9.5753887027912529E-2</v>
      </c>
      <c r="KF42" s="153">
        <f t="shared" si="225"/>
        <v>8.5416900318007014E-2</v>
      </c>
      <c r="KG42" s="153">
        <f t="shared" si="226"/>
        <v>5.6792846412202051E-2</v>
      </c>
      <c r="KH42" s="153">
        <f t="shared" si="227"/>
        <v>7.4020384621761762E-2</v>
      </c>
      <c r="KI42" s="153">
        <f t="shared" si="228"/>
        <v>0.13921511912815449</v>
      </c>
      <c r="KJ42" s="153" t="str">
        <f t="shared" si="229"/>
        <v>i.a.</v>
      </c>
      <c r="KK42" s="153" t="str">
        <f t="shared" si="230"/>
        <v>i.a.</v>
      </c>
      <c r="KL42" s="153" t="str">
        <f t="shared" si="231"/>
        <v>i.a.</v>
      </c>
      <c r="KM42" s="153" t="str">
        <f t="shared" si="232"/>
        <v>i.a.</v>
      </c>
      <c r="KN42" s="153" t="str">
        <f t="shared" si="233"/>
        <v>i.a.</v>
      </c>
      <c r="KO42" s="153" t="str">
        <f t="shared" si="234"/>
        <v>i.a.</v>
      </c>
      <c r="KP42" s="153" t="str">
        <f t="shared" si="235"/>
        <v>i.a.</v>
      </c>
      <c r="KQ42" s="153" t="str">
        <f t="shared" si="236"/>
        <v>i.a.</v>
      </c>
      <c r="KR42" s="153" t="str">
        <f t="shared" si="237"/>
        <v>i.a.</v>
      </c>
      <c r="KS42" s="153" t="str">
        <f t="shared" si="238"/>
        <v>i.a.</v>
      </c>
      <c r="KT42" s="153" t="str">
        <f t="shared" si="239"/>
        <v>i.a.</v>
      </c>
      <c r="KU42" s="150">
        <f t="shared" si="160"/>
        <v>9.6622861262662244E-2</v>
      </c>
      <c r="KV42" s="150">
        <f t="shared" si="161"/>
        <v>-6.5939493983468281E-2</v>
      </c>
      <c r="KW42" s="150">
        <f t="shared" si="162"/>
        <v>0.2771878289594441</v>
      </c>
      <c r="KX42" s="150">
        <f t="shared" si="163"/>
        <v>-2.5430130939658988E-2</v>
      </c>
      <c r="KY42" s="150">
        <f t="shared" si="164"/>
        <v>5.1664256294654924E-3</v>
      </c>
      <c r="KZ42" s="243">
        <f t="shared" si="165"/>
        <v>0.18970611513750169</v>
      </c>
      <c r="LA42" s="243">
        <f t="shared" si="166"/>
        <v>-0.13860281058917479</v>
      </c>
      <c r="LB42" s="243">
        <f t="shared" si="167"/>
        <v>0.45619005418999414</v>
      </c>
      <c r="LC42" s="243">
        <f t="shared" si="168"/>
        <v>-4.2944472440944681E-2</v>
      </c>
      <c r="LD42" s="254">
        <f>IFERROR(Tabel1[[#This Row],[2024 - Omsætning]]/Tabel1[[#This Row],[2024 - Ansatte]],"i.a.")</f>
        <v>2.1530728862973763</v>
      </c>
      <c r="LE42" s="254">
        <f>IFERROR(Tabel1[[#This Row],[2023 - Omsætning]]/Tabel1[[#This Row],[2023 - Ansatte]],"i.a.")</f>
        <v>1.9633667711598746</v>
      </c>
      <c r="LF42" s="254">
        <f>IFERROR(Tabel1[[#This Row],[2022 - Omsætning]]/Tabel1[[#This Row],[2022 - Ansatte]],"i.a.")</f>
        <v>2.1019695817490494</v>
      </c>
      <c r="LG42" s="254">
        <f>IFERROR(Tabel1[[#This Row],[2021 - Omsætning]]/Tabel1[[#This Row],[2021 - Ansatte]],"i.a.")</f>
        <v>1.6457795275590552</v>
      </c>
      <c r="LH42" s="254">
        <f>IFERROR(AC42/Tabel1[[#This Row],[2020 - Ansatte]],"i.a.")</f>
        <v>1.6887239999999999</v>
      </c>
      <c r="LI42" s="254">
        <f>IFERROR(Tabel1[[#This Row],[2019 - Omsætning]]/Tabel1[[#This Row],[2019 - Ansatte]],"i.a.")</f>
        <v>1.6800441767068275</v>
      </c>
      <c r="LJ42" s="254">
        <f>IFERROR(Tabel1[[#This Row],[2018 - Omsætning]]/Tabel1[[#This Row],[2018 - Ansatte]],"i.a.")</f>
        <v>0</v>
      </c>
      <c r="LK42" s="254">
        <f>IFERROR(Tabel1[[#This Row],[2017 - Omsætning]]/Tabel1[[#This Row],[2017 - Ansatte]],"i.a.")</f>
        <v>0</v>
      </c>
      <c r="LL42" s="254">
        <f>IFERROR(Tabel1[[#This Row],[2016 - Omsætning]]/Tabel1[[#This Row],[2016 - Ansatte]],"i.a.")</f>
        <v>0</v>
      </c>
      <c r="LM42" s="254">
        <f>IFERROR(Tabel1[[#This Row],[2015 - Omsætning]]/Tabel1[[#This Row],[2015 - Ansatte]],"i.a.")</f>
        <v>0</v>
      </c>
      <c r="LN42" s="254">
        <f>IFERROR(Tabel1[[#This Row],[2014 - Omsætning]]/Tabel1[[#This Row],[2014 - Ansatte]],"i.a.")</f>
        <v>0</v>
      </c>
      <c r="LO42" s="254">
        <f>IFERROR(Tabel1[[#This Row],[2013 - Omsætning]]/Tabel1[[#This Row],[2013 - Ansatte]],"i.a.")</f>
        <v>0</v>
      </c>
      <c r="LP42" s="254">
        <f>IFERROR(Tabel1[[#This Row],[2012 - Omsætning]]/Tabel1[[#This Row],[2012 - Ansatte]],"i.a.")</f>
        <v>0</v>
      </c>
      <c r="LQ42" s="254">
        <f>IFERROR(Tabel1[[#This Row],[2011 - Omsætning]]/Tabel1[[#This Row],[2011 - Ansatte]],"i.a.")</f>
        <v>0</v>
      </c>
      <c r="LR42" s="254">
        <f>IFERROR(Tabel1[[#This Row],[2010 - Omsætning]]/Tabel1[[#This Row],[2010 - Ansatte]],"i.a.")</f>
        <v>0</v>
      </c>
      <c r="LS42" s="254">
        <f>IFERROR(Tabel1[[#This Row],[2009 - Omsætning]]/Tabel1[[#This Row],[2009 - Ansatte]],"i.a.")</f>
        <v>0</v>
      </c>
      <c r="LT42" s="254">
        <f>IFERROR(Tabel1[[#This Row],[2008 - Omsætning]]/Tabel1[[#This Row],[2008 - Ansatte]],"i.a.")</f>
        <v>0</v>
      </c>
      <c r="LU42" s="158">
        <f t="shared" si="169"/>
        <v>0.51876436571319273</v>
      </c>
      <c r="LV42" s="158">
        <f t="shared" si="170"/>
        <v>2.7436516378810925E-2</v>
      </c>
      <c r="LW42" s="158">
        <f t="shared" si="171"/>
        <v>0.97353663473925556</v>
      </c>
      <c r="LX42" s="158">
        <f t="shared" si="172"/>
        <v>-0.25143497086546834</v>
      </c>
      <c r="LY42" s="158">
        <f t="shared" si="173"/>
        <v>-0.47598179458336931</v>
      </c>
      <c r="LZ42" s="243">
        <f t="shared" si="174"/>
        <v>9.5755120319511638E-2</v>
      </c>
      <c r="MA42" s="243">
        <f t="shared" si="175"/>
        <v>4.9290797048761881E-3</v>
      </c>
      <c r="MB42" s="243">
        <f t="shared" si="176"/>
        <v>8.862249633244515E-2</v>
      </c>
      <c r="MC42" s="243">
        <f t="shared" si="177"/>
        <v>-3.0576503937007879E-2</v>
      </c>
      <c r="MD42" s="244">
        <f t="shared" si="178"/>
        <v>0.28033819241982511</v>
      </c>
      <c r="ME42" s="244">
        <f t="shared" si="179"/>
        <v>0.18458307210031347</v>
      </c>
      <c r="MF42" s="244">
        <f t="shared" si="180"/>
        <v>0.17965399239543728</v>
      </c>
      <c r="MG42" s="244">
        <f t="shared" si="181"/>
        <v>9.1031496062992129E-2</v>
      </c>
      <c r="MH42" s="245">
        <f t="shared" si="182"/>
        <v>0.12160800000000001</v>
      </c>
      <c r="MI42" s="245">
        <f t="shared" si="183"/>
        <v>0.23206827309236946</v>
      </c>
      <c r="MJ42" s="245">
        <f t="shared" si="184"/>
        <v>0.3191448598130841</v>
      </c>
      <c r="MK42" s="245">
        <f t="shared" si="185"/>
        <v>0.21540000000000001</v>
      </c>
      <c r="ML42" s="245">
        <f t="shared" si="186"/>
        <v>0.17611486486486488</v>
      </c>
      <c r="MM42" s="245">
        <f t="shared" si="187"/>
        <v>5.1882758620689653E-2</v>
      </c>
      <c r="MN42" s="245">
        <f t="shared" si="188"/>
        <v>8.7188034188034197E-2</v>
      </c>
      <c r="MO42" s="245">
        <f t="shared" si="189"/>
        <v>0.11637614678899083</v>
      </c>
      <c r="MP42" s="245">
        <f t="shared" si="190"/>
        <v>9.8353982300884962E-2</v>
      </c>
      <c r="MQ42" s="245">
        <f t="shared" si="191"/>
        <v>0.10936633663366337</v>
      </c>
      <c r="MR42" s="245">
        <f t="shared" si="192"/>
        <v>7.0142857142857146E-2</v>
      </c>
      <c r="MS42" s="245">
        <f t="shared" si="193"/>
        <v>1.8987951807228915E-2</v>
      </c>
      <c r="MT42" s="245">
        <f t="shared" si="194"/>
        <v>1.0232558139534884E-3</v>
      </c>
    </row>
    <row r="43" spans="1:358" ht="18" customHeight="1" x14ac:dyDescent="0.25">
      <c r="A43" s="20" t="s">
        <v>932</v>
      </c>
      <c r="B43" s="384">
        <v>35892494</v>
      </c>
      <c r="C43" s="5" t="s">
        <v>83</v>
      </c>
      <c r="D43" s="5"/>
      <c r="E43" s="5">
        <v>256200</v>
      </c>
      <c r="F43" s="203" t="s">
        <v>933</v>
      </c>
      <c r="G43" s="176"/>
      <c r="H43" s="176" t="s">
        <v>74</v>
      </c>
      <c r="I43" s="148" t="s">
        <v>74</v>
      </c>
      <c r="J43" s="148" t="s">
        <v>74</v>
      </c>
      <c r="K43" s="148" t="s">
        <v>74</v>
      </c>
      <c r="L43" s="148"/>
      <c r="M43" s="148"/>
      <c r="N43" s="176"/>
      <c r="O43" s="364"/>
      <c r="P43" s="335" t="e">
        <f>Y43/Tabel1[[#This Row],[2023 - Omsætning]]-1</f>
        <v>#DIV/0!</v>
      </c>
      <c r="Q43" s="335" t="e">
        <f>Z43/Tabel1[[#This Row],[2022 - Omsætning]]-1</f>
        <v>#DIV/0!</v>
      </c>
      <c r="R43" s="335" t="e">
        <f>AA43/Tabel1[[#This Row],[2021 - Omsætning]]-1</f>
        <v>#DIV/0!</v>
      </c>
      <c r="S43" s="150" t="e">
        <f>AB43/Tabel1[[#This Row],[2020 - Omsætning]]-1</f>
        <v>#DIV/0!</v>
      </c>
      <c r="T43" s="335" t="e">
        <f>AC43/Tabel1[[#This Row],[2019 - Omsætning]]-1</f>
        <v>#DIV/0!</v>
      </c>
      <c r="U43" s="242">
        <f t="shared" si="195"/>
        <v>0</v>
      </c>
      <c r="V43" s="242">
        <f t="shared" si="196"/>
        <v>0</v>
      </c>
      <c r="W43" s="242">
        <f t="shared" si="197"/>
        <v>0</v>
      </c>
      <c r="X43" s="355">
        <f t="shared" si="198"/>
        <v>0</v>
      </c>
      <c r="Y43" s="165"/>
      <c r="Z43" s="165"/>
      <c r="AA43" s="165"/>
      <c r="AB43" s="164"/>
      <c r="AC43" s="365"/>
      <c r="AD43" s="164"/>
      <c r="AE43" s="165"/>
      <c r="AF43" s="178"/>
      <c r="AG43" s="366"/>
      <c r="AH43" s="366"/>
      <c r="AI43" s="366"/>
      <c r="AJ43" s="366"/>
      <c r="AK43" s="366"/>
      <c r="AL43" s="366"/>
      <c r="AM43" s="366"/>
      <c r="AN43" s="366"/>
      <c r="AO43" s="366"/>
      <c r="AP43" s="153">
        <f t="shared" si="4"/>
        <v>-1</v>
      </c>
      <c r="AQ43" s="153">
        <f t="shared" si="5"/>
        <v>-0.2907921609525051</v>
      </c>
      <c r="AR43" s="153">
        <f t="shared" si="6"/>
        <v>5.3226544622425639E-2</v>
      </c>
      <c r="AS43" s="150">
        <f t="shared" si="7"/>
        <v>0.24183006535947729</v>
      </c>
      <c r="AT43" s="153" t="e">
        <f t="shared" si="8"/>
        <v>#DIV/0!</v>
      </c>
      <c r="AU43" s="242">
        <f t="shared" si="199"/>
        <v>-16.321000000000002</v>
      </c>
      <c r="AV43" s="242">
        <f t="shared" si="200"/>
        <v>-6.6920000000000002</v>
      </c>
      <c r="AW43" s="242">
        <f t="shared" si="201"/>
        <v>1.1630000000000003</v>
      </c>
      <c r="AX43" s="355">
        <f t="shared" si="202"/>
        <v>4.2550000000000026</v>
      </c>
      <c r="AY43" s="121"/>
      <c r="AZ43" s="121">
        <v>16.321000000000002</v>
      </c>
      <c r="BA43" s="165">
        <v>23.013000000000002</v>
      </c>
      <c r="BB43" s="120">
        <v>21.85</v>
      </c>
      <c r="BC43" s="138">
        <v>17.594999999999999</v>
      </c>
      <c r="BD43" s="120"/>
      <c r="BE43" s="121"/>
      <c r="BF43" s="382"/>
      <c r="BG43" s="367"/>
      <c r="BH43" s="367"/>
      <c r="BI43" s="367"/>
      <c r="BJ43" s="367"/>
      <c r="BK43" s="367"/>
      <c r="BL43" s="367"/>
      <c r="BM43" s="367"/>
      <c r="BN43" s="367"/>
      <c r="BO43" s="367"/>
      <c r="BP43" s="152">
        <f t="shared" si="13"/>
        <v>-1</v>
      </c>
      <c r="BQ43" s="152">
        <f t="shared" si="14"/>
        <v>-0.7184335914234663</v>
      </c>
      <c r="BR43" s="152">
        <f t="shared" si="15"/>
        <v>-8.9259149062782307E-4</v>
      </c>
      <c r="BS43" s="152">
        <f t="shared" si="16"/>
        <v>0.46289445048966282</v>
      </c>
      <c r="BT43" s="152" t="e">
        <f t="shared" si="17"/>
        <v>#DIV/0!</v>
      </c>
      <c r="BU43" s="368">
        <f t="shared" si="203"/>
        <v>-1.891</v>
      </c>
      <c r="BV43" s="242">
        <f t="shared" si="204"/>
        <v>-4.8250000000000002</v>
      </c>
      <c r="BW43" s="368">
        <f t="shared" si="205"/>
        <v>-6.0000000000002274E-3</v>
      </c>
      <c r="BX43" s="355">
        <f t="shared" si="206"/>
        <v>2.1270000000000007</v>
      </c>
      <c r="BY43" s="121"/>
      <c r="BZ43" s="121">
        <v>1.891</v>
      </c>
      <c r="CA43" s="121">
        <v>6.7160000000000002</v>
      </c>
      <c r="CB43" s="120">
        <v>6.7220000000000004</v>
      </c>
      <c r="CC43" s="121">
        <v>4.5949999999999998</v>
      </c>
      <c r="CD43" s="120"/>
      <c r="CE43" s="121"/>
      <c r="CF43" s="382"/>
      <c r="CG43" s="367"/>
      <c r="CH43" s="367"/>
      <c r="CI43" s="367"/>
      <c r="CJ43" s="367"/>
      <c r="CK43" s="367"/>
      <c r="CL43" s="367"/>
      <c r="CM43" s="367"/>
      <c r="CN43" s="367"/>
      <c r="CO43" s="367"/>
      <c r="CP43" s="152">
        <f t="shared" si="22"/>
        <v>-1</v>
      </c>
      <c r="CQ43" s="152">
        <f t="shared" si="23"/>
        <v>-0.73468137254901955</v>
      </c>
      <c r="CR43" s="152">
        <f t="shared" si="24"/>
        <v>-9.8591549295774711E-2</v>
      </c>
      <c r="CS43" s="152">
        <f t="shared" si="25"/>
        <v>0.64292196007259517</v>
      </c>
      <c r="CT43" s="152" t="e">
        <f t="shared" si="26"/>
        <v>#DIV/0!</v>
      </c>
      <c r="CU43" s="368">
        <f t="shared" si="207"/>
        <v>-1.732</v>
      </c>
      <c r="CV43" s="242">
        <f t="shared" si="208"/>
        <v>-4.7959999999999994</v>
      </c>
      <c r="CW43" s="368">
        <f t="shared" si="209"/>
        <v>-0.71400000000000041</v>
      </c>
      <c r="CX43" s="355">
        <f t="shared" si="210"/>
        <v>2.8339999999999996</v>
      </c>
      <c r="CY43" s="121"/>
      <c r="CZ43" s="121">
        <v>1.732</v>
      </c>
      <c r="DA43" s="121">
        <v>6.5279999999999996</v>
      </c>
      <c r="DB43" s="120">
        <v>7.242</v>
      </c>
      <c r="DC43" s="121">
        <v>4.4080000000000004</v>
      </c>
      <c r="DD43" s="120"/>
      <c r="DE43" s="121"/>
      <c r="DF43" s="382"/>
      <c r="DG43" s="367"/>
      <c r="DH43" s="367"/>
      <c r="DI43" s="367"/>
      <c r="DJ43" s="367"/>
      <c r="DK43" s="367"/>
      <c r="DL43" s="367"/>
      <c r="DM43" s="367"/>
      <c r="DN43" s="367"/>
      <c r="DO43" s="367"/>
      <c r="DP43" s="152">
        <f t="shared" si="31"/>
        <v>-1</v>
      </c>
      <c r="DQ43" s="152">
        <f t="shared" si="32"/>
        <v>-0.20815940773411035</v>
      </c>
      <c r="DR43" s="152">
        <f t="shared" si="33"/>
        <v>0.35189522998296424</v>
      </c>
      <c r="DS43" s="152">
        <f t="shared" si="34"/>
        <v>1.2862706913339825</v>
      </c>
      <c r="DT43" s="152" t="e">
        <f t="shared" si="35"/>
        <v>#DIV/0!</v>
      </c>
      <c r="DU43" s="368">
        <f t="shared" si="211"/>
        <v>-10.054</v>
      </c>
      <c r="DV43" s="242">
        <f t="shared" si="212"/>
        <v>-2.6429999999999989</v>
      </c>
      <c r="DW43" s="368">
        <f t="shared" si="213"/>
        <v>3.3049999999999997</v>
      </c>
      <c r="DX43" s="355">
        <f t="shared" si="214"/>
        <v>5.2839999999999998</v>
      </c>
      <c r="DY43" s="121"/>
      <c r="DZ43" s="121">
        <v>10.054</v>
      </c>
      <c r="EA43" s="121">
        <v>12.696999999999999</v>
      </c>
      <c r="EB43" s="120">
        <v>9.3919999999999995</v>
      </c>
      <c r="EC43" s="121">
        <v>4.1079999999999997</v>
      </c>
      <c r="ED43" s="120"/>
      <c r="EE43" s="121"/>
      <c r="EF43" s="382"/>
      <c r="EG43" s="367"/>
      <c r="EH43" s="367"/>
      <c r="EI43" s="367"/>
      <c r="EJ43" s="367"/>
      <c r="EK43" s="367"/>
      <c r="EL43" s="367"/>
      <c r="EM43" s="367"/>
      <c r="EN43" s="367"/>
      <c r="EO43" s="367"/>
      <c r="EP43" s="153">
        <f t="shared" si="40"/>
        <v>-1</v>
      </c>
      <c r="EQ43" s="153">
        <f t="shared" si="41"/>
        <v>-0.22467644521138908</v>
      </c>
      <c r="ER43" s="153">
        <f t="shared" si="42"/>
        <v>-8.5673714105396051E-2</v>
      </c>
      <c r="ES43" s="153">
        <f t="shared" si="43"/>
        <v>0.32795558116389917</v>
      </c>
      <c r="ET43" s="153" t="e">
        <f t="shared" si="44"/>
        <v>#DIV/0!</v>
      </c>
      <c r="EU43" s="368">
        <f t="shared" si="215"/>
        <v>-17.972000000000001</v>
      </c>
      <c r="EV43" s="242">
        <f t="shared" si="216"/>
        <v>-5.2079999999999984</v>
      </c>
      <c r="EW43" s="368">
        <f t="shared" si="217"/>
        <v>-2.1720000000000006</v>
      </c>
      <c r="EX43" s="355">
        <f t="shared" si="218"/>
        <v>6.2609999999999992</v>
      </c>
      <c r="EY43" s="121"/>
      <c r="EZ43" s="121">
        <v>17.972000000000001</v>
      </c>
      <c r="FA43" s="121">
        <v>23.18</v>
      </c>
      <c r="FB43" s="120">
        <v>25.352</v>
      </c>
      <c r="FC43" s="121">
        <v>19.091000000000001</v>
      </c>
      <c r="FD43" s="120"/>
      <c r="FE43" s="121"/>
      <c r="FF43" s="382"/>
      <c r="FG43" s="367"/>
      <c r="FH43" s="367"/>
      <c r="FI43" s="367"/>
      <c r="FJ43" s="367"/>
      <c r="FK43" s="367"/>
      <c r="FL43" s="367"/>
      <c r="FM43" s="367"/>
      <c r="FN43" s="367"/>
      <c r="FO43" s="367"/>
      <c r="FP43" s="153">
        <f t="shared" si="49"/>
        <v>-1</v>
      </c>
      <c r="FQ43" s="153">
        <f t="shared" si="50"/>
        <v>-0.1875</v>
      </c>
      <c r="FR43" s="153">
        <f t="shared" si="51"/>
        <v>0.14285714285714285</v>
      </c>
      <c r="FS43" s="153">
        <f t="shared" si="52"/>
        <v>0.16666666666666666</v>
      </c>
      <c r="FT43" s="153" t="e">
        <f t="shared" si="53"/>
        <v>#DIV/0!</v>
      </c>
      <c r="FU43" s="368">
        <f t="shared" si="219"/>
        <v>-26</v>
      </c>
      <c r="FV43" s="242">
        <f t="shared" si="220"/>
        <v>-6</v>
      </c>
      <c r="FW43" s="368">
        <f t="shared" si="221"/>
        <v>4</v>
      </c>
      <c r="FX43" s="355">
        <f t="shared" si="222"/>
        <v>4</v>
      </c>
      <c r="FY43" s="167"/>
      <c r="FZ43" s="167">
        <v>26</v>
      </c>
      <c r="GA43" s="167">
        <v>32</v>
      </c>
      <c r="GB43" s="166">
        <v>28</v>
      </c>
      <c r="GC43" s="155">
        <v>24</v>
      </c>
      <c r="GD43" s="166"/>
      <c r="GE43" s="167"/>
      <c r="GF43" s="359"/>
      <c r="GG43" s="369"/>
      <c r="GH43" s="369"/>
      <c r="GI43" s="369"/>
      <c r="GJ43" s="369"/>
      <c r="GK43" s="369"/>
      <c r="GL43" s="369"/>
      <c r="GM43" s="369"/>
      <c r="GN43" s="369"/>
      <c r="GO43" s="369"/>
      <c r="GP43" s="383"/>
      <c r="GQ43" s="5" t="s">
        <v>389</v>
      </c>
      <c r="GR43" s="5">
        <v>6091</v>
      </c>
      <c r="GS43" s="5" t="s">
        <v>329</v>
      </c>
      <c r="GT43" s="194" t="s">
        <v>78</v>
      </c>
      <c r="GU43" s="172"/>
      <c r="GV43" s="101"/>
      <c r="GW43" s="340">
        <f t="shared" si="58"/>
        <v>-1</v>
      </c>
      <c r="GX43" s="340">
        <f t="shared" si="59"/>
        <v>-0.74240151370204799</v>
      </c>
      <c r="GY43" s="340">
        <f t="shared" si="60"/>
        <v>-0.44909167076340972</v>
      </c>
      <c r="GZ43" s="340">
        <f t="shared" si="61"/>
        <v>-1.2986489211564992E-4</v>
      </c>
      <c r="HA43" s="340" t="e">
        <f t="shared" si="62"/>
        <v>#VALUE!</v>
      </c>
      <c r="HB43" s="278">
        <f t="shared" ref="HB43:HB106" si="240">HF43-HG43</f>
        <v>-0.15225704364643314</v>
      </c>
      <c r="HC43" s="278"/>
      <c r="HD43" s="278">
        <f t="shared" ref="HD43:HD106" si="241">HH43-HI43</f>
        <v>-0.48182546365460932</v>
      </c>
      <c r="HE43" s="263">
        <f t="shared" ref="HE43:HE106" si="242">HI43-HJ43</f>
        <v>-1.3934869631104796E-4</v>
      </c>
      <c r="HF43" s="153">
        <f t="shared" si="67"/>
        <v>0</v>
      </c>
      <c r="HG43" s="153">
        <f t="shared" si="68"/>
        <v>0.15225704364643314</v>
      </c>
      <c r="HH43" s="153">
        <f t="shared" si="69"/>
        <v>0.59106342523427946</v>
      </c>
      <c r="HI43" s="153">
        <f t="shared" si="70"/>
        <v>1.0728888888888888</v>
      </c>
      <c r="HJ43" s="343">
        <f t="shared" si="71"/>
        <v>1.0730282375851998</v>
      </c>
      <c r="HK43" s="153" t="str">
        <f t="shared" si="72"/>
        <v>Negativ EK</v>
      </c>
      <c r="HL43" s="343" t="str">
        <f t="shared" si="73"/>
        <v>Negativ EK</v>
      </c>
      <c r="HM43" s="211" t="str">
        <f t="shared" si="74"/>
        <v>Negativ EK</v>
      </c>
      <c r="HN43" s="211" t="str">
        <f t="shared" si="75"/>
        <v>Negativ EK</v>
      </c>
      <c r="HO43" s="211" t="str">
        <f t="shared" si="76"/>
        <v>Negativ EK</v>
      </c>
      <c r="HP43" s="211" t="str">
        <f t="shared" si="77"/>
        <v>Negativ EK</v>
      </c>
      <c r="HQ43" s="211" t="str">
        <f t="shared" si="78"/>
        <v>Negativ EK</v>
      </c>
      <c r="HR43" s="211" t="str">
        <f t="shared" si="79"/>
        <v>Negativ EK</v>
      </c>
      <c r="HS43" s="211" t="str">
        <f t="shared" si="80"/>
        <v>Negativ EK</v>
      </c>
      <c r="HT43" s="211" t="str">
        <f t="shared" si="81"/>
        <v>Negativ EK</v>
      </c>
      <c r="HU43" s="211" t="str">
        <f t="shared" si="82"/>
        <v>Negativ EK</v>
      </c>
      <c r="HV43" s="153">
        <f t="shared" si="83"/>
        <v>-1</v>
      </c>
      <c r="HW43" s="153">
        <f t="shared" si="84"/>
        <v>-0.66793883794137998</v>
      </c>
      <c r="HX43" s="153">
        <f t="shared" si="85"/>
        <v>-8.5071075653547476E-2</v>
      </c>
      <c r="HY43" s="150">
        <f t="shared" si="86"/>
        <v>0.25680615414342661</v>
      </c>
      <c r="HZ43" s="150" t="e">
        <f t="shared" si="87"/>
        <v>#VALUE!</v>
      </c>
      <c r="IA43" s="263">
        <f t="shared" ref="IA43:IA106" si="243">IE43-IF43</f>
        <v>-9.1903188180404355E-2</v>
      </c>
      <c r="IB43" s="263"/>
      <c r="IC43" s="263">
        <f t="shared" ref="IC43:IC106" si="244">IG43-IH43</f>
        <v>-2.5733986028987521E-2</v>
      </c>
      <c r="ID43" s="356">
        <f t="shared" ref="ID43:ID106" si="245">IH43-II43</f>
        <v>6.1810501193706208E-2</v>
      </c>
      <c r="IE43" s="153">
        <f t="shared" si="92"/>
        <v>0</v>
      </c>
      <c r="IF43" s="153">
        <f t="shared" si="93"/>
        <v>9.1903188180404355E-2</v>
      </c>
      <c r="IG43" s="153">
        <f t="shared" si="94"/>
        <v>0.27676584521552794</v>
      </c>
      <c r="IH43" s="153">
        <f t="shared" si="95"/>
        <v>0.30249983124451546</v>
      </c>
      <c r="II43" s="153">
        <f t="shared" si="96"/>
        <v>0.24068933005080925</v>
      </c>
      <c r="IJ43" s="153" t="str">
        <f t="shared" si="97"/>
        <v>i.a.</v>
      </c>
      <c r="IK43" s="153" t="str">
        <f t="shared" si="98"/>
        <v>i.a.</v>
      </c>
      <c r="IL43" s="211" t="str">
        <f t="shared" si="99"/>
        <v>i.a.</v>
      </c>
      <c r="IM43" s="211" t="str">
        <f t="shared" si="100"/>
        <v>i.a.</v>
      </c>
      <c r="IN43" s="211" t="str">
        <f t="shared" si="101"/>
        <v>i.a.</v>
      </c>
      <c r="IO43" s="211" t="str">
        <f t="shared" si="102"/>
        <v>i.a.</v>
      </c>
      <c r="IP43" s="211" t="str">
        <f t="shared" si="103"/>
        <v>i.a.</v>
      </c>
      <c r="IQ43" s="211" t="str">
        <f t="shared" si="104"/>
        <v>i.a.</v>
      </c>
      <c r="IR43" s="211" t="str">
        <f t="shared" si="105"/>
        <v>i.a.</v>
      </c>
      <c r="IS43" s="211" t="str">
        <f t="shared" si="106"/>
        <v>i.a.</v>
      </c>
      <c r="IT43" s="211" t="str">
        <f t="shared" si="107"/>
        <v>i.a.</v>
      </c>
      <c r="IU43" s="153" t="e">
        <f t="shared" si="108"/>
        <v>#VALUE!</v>
      </c>
      <c r="IV43" s="153">
        <f t="shared" si="109"/>
        <v>2.1303412459566046E-2</v>
      </c>
      <c r="IW43" s="153">
        <f t="shared" si="110"/>
        <v>0.47856979596756294</v>
      </c>
      <c r="IX43" s="150">
        <f t="shared" si="111"/>
        <v>0.72164696151219088</v>
      </c>
      <c r="IY43" s="150" t="e">
        <f t="shared" si="112"/>
        <v>#VALUE!</v>
      </c>
      <c r="IZ43" s="263" t="e">
        <f t="shared" ref="IZ43:IZ106" si="246">JD43-JE43</f>
        <v>#VALUE!</v>
      </c>
      <c r="JA43" s="263"/>
      <c r="JB43" s="263">
        <f t="shared" ref="JB43:JB106" si="247">JF43-JG43</f>
        <v>0.17729281807065916</v>
      </c>
      <c r="JC43" s="356">
        <f t="shared" ref="JC43:JC106" si="248">JG43-JH43</f>
        <v>0.15528394101367554</v>
      </c>
      <c r="JD43" s="153" t="str">
        <f t="shared" si="117"/>
        <v>i.a.</v>
      </c>
      <c r="JE43" s="153">
        <f t="shared" si="118"/>
        <v>0.55942577342532829</v>
      </c>
      <c r="JF43" s="153">
        <f t="shared" si="119"/>
        <v>0.54775668679896461</v>
      </c>
      <c r="JG43" s="153">
        <f t="shared" si="120"/>
        <v>0.37046386872830545</v>
      </c>
      <c r="JH43" s="153">
        <f t="shared" si="121"/>
        <v>0.2151799277146299</v>
      </c>
      <c r="JI43" s="153" t="str">
        <f t="shared" si="122"/>
        <v>i.a.</v>
      </c>
      <c r="JJ43" s="153" t="str">
        <f t="shared" si="123"/>
        <v>i.a.</v>
      </c>
      <c r="JK43" s="211" t="str">
        <f t="shared" si="124"/>
        <v>i.a.</v>
      </c>
      <c r="JL43" s="212" t="str">
        <f t="shared" si="125"/>
        <v>i.a.</v>
      </c>
      <c r="JM43" s="212" t="str">
        <f t="shared" si="126"/>
        <v>i.a.</v>
      </c>
      <c r="JN43" s="212" t="str">
        <f t="shared" si="127"/>
        <v>i.a.</v>
      </c>
      <c r="JO43" s="212" t="str">
        <f t="shared" si="128"/>
        <v>i.a.</v>
      </c>
      <c r="JP43" s="212" t="str">
        <f t="shared" si="129"/>
        <v>i.a.</v>
      </c>
      <c r="JQ43" s="211" t="str">
        <f t="shared" si="130"/>
        <v>i.a.</v>
      </c>
      <c r="JR43" s="211" t="str">
        <f t="shared" si="131"/>
        <v>i.a.</v>
      </c>
      <c r="JS43" s="211" t="str">
        <f t="shared" si="132"/>
        <v>i.a.</v>
      </c>
      <c r="JT43" s="211" t="str">
        <f t="shared" si="133"/>
        <v>i.a.</v>
      </c>
      <c r="JU43" s="153" t="e">
        <f t="shared" si="134"/>
        <v>#VALUE!</v>
      </c>
      <c r="JV43" s="153" t="e">
        <f t="shared" si="135"/>
        <v>#VALUE!</v>
      </c>
      <c r="JW43" s="153" t="e">
        <f t="shared" si="136"/>
        <v>#VALUE!</v>
      </c>
      <c r="JX43" s="150" t="e">
        <f t="shared" si="137"/>
        <v>#VALUE!</v>
      </c>
      <c r="JY43" s="150" t="e">
        <f t="shared" si="138"/>
        <v>#VALUE!</v>
      </c>
      <c r="JZ43" s="263" t="e">
        <f t="shared" ref="JZ43:JZ106" si="249">KD43-KE43</f>
        <v>#VALUE!</v>
      </c>
      <c r="KA43" s="263"/>
      <c r="KB43" s="263" t="e">
        <f t="shared" ref="KB43:KB106" si="250">KF43-KG43</f>
        <v>#VALUE!</v>
      </c>
      <c r="KC43" s="356" t="e">
        <f t="shared" ref="KC43:KC106" si="251">KG43-KH43</f>
        <v>#VALUE!</v>
      </c>
      <c r="KD43" s="153" t="str">
        <f t="shared" si="223"/>
        <v>i.a.</v>
      </c>
      <c r="KE43" s="153" t="str">
        <f t="shared" si="224"/>
        <v>i.a.</v>
      </c>
      <c r="KF43" s="153" t="str">
        <f t="shared" si="225"/>
        <v>i.a.</v>
      </c>
      <c r="KG43" s="153" t="str">
        <f t="shared" si="226"/>
        <v>i.a.</v>
      </c>
      <c r="KH43" s="153" t="str">
        <f t="shared" si="227"/>
        <v>i.a.</v>
      </c>
      <c r="KI43" s="153" t="str">
        <f t="shared" si="228"/>
        <v>i.a.</v>
      </c>
      <c r="KJ43" s="153" t="str">
        <f t="shared" si="229"/>
        <v>i.a.</v>
      </c>
      <c r="KK43" s="211" t="str">
        <f t="shared" si="230"/>
        <v>i.a.</v>
      </c>
      <c r="KL43" s="212" t="str">
        <f t="shared" si="231"/>
        <v>i.a.</v>
      </c>
      <c r="KM43" s="212" t="str">
        <f t="shared" si="232"/>
        <v>i.a.</v>
      </c>
      <c r="KN43" s="212" t="str">
        <f t="shared" si="233"/>
        <v>i.a.</v>
      </c>
      <c r="KO43" s="212" t="str">
        <f t="shared" si="234"/>
        <v>i.a.</v>
      </c>
      <c r="KP43" s="212" t="str">
        <f t="shared" si="235"/>
        <v>i.a.</v>
      </c>
      <c r="KQ43" s="211" t="str">
        <f t="shared" si="236"/>
        <v>i.a.</v>
      </c>
      <c r="KR43" s="211" t="str">
        <f t="shared" si="237"/>
        <v>i.a.</v>
      </c>
      <c r="KS43" s="211" t="str">
        <f t="shared" si="238"/>
        <v>i.a.</v>
      </c>
      <c r="KT43" s="211" t="str">
        <f t="shared" si="239"/>
        <v>i.a.</v>
      </c>
      <c r="KU43" s="153" t="e">
        <f t="shared" si="160"/>
        <v>#VALUE!</v>
      </c>
      <c r="KV43" s="153" t="e">
        <f t="shared" si="161"/>
        <v>#DIV/0!</v>
      </c>
      <c r="KW43" s="153" t="e">
        <f t="shared" si="162"/>
        <v>#DIV/0!</v>
      </c>
      <c r="KX43" s="150" t="e">
        <f t="shared" si="163"/>
        <v>#DIV/0!</v>
      </c>
      <c r="KY43" s="150" t="e">
        <f t="shared" si="164"/>
        <v>#VALUE!</v>
      </c>
      <c r="KZ43" s="263" t="e">
        <f t="shared" ref="KZ43:KZ106" si="252">LD43-LE43</f>
        <v>#VALUE!</v>
      </c>
      <c r="LA43" s="263"/>
      <c r="LB43" s="263">
        <f t="shared" ref="LB43:LB106" si="253">LF43-LG43</f>
        <v>0</v>
      </c>
      <c r="LC43" s="386">
        <f t="shared" ref="LC43:LC106" si="254">LG43-LH43</f>
        <v>0</v>
      </c>
      <c r="LD43" s="347" t="str">
        <f>IFERROR(Tabel1[[#This Row],[2024 - Omsætning]]/Tabel1[[#This Row],[2024 - Ansatte]],"i.a.")</f>
        <v>i.a.</v>
      </c>
      <c r="LE43" s="347">
        <f>IFERROR(Tabel1[[#This Row],[2023 - Omsætning]]/Tabel1[[#This Row],[2023 - Ansatte]],"i.a.")</f>
        <v>0</v>
      </c>
      <c r="LF43" s="347">
        <f>IFERROR(Tabel1[[#This Row],[2022 - Omsætning]]/Tabel1[[#This Row],[2022 - Ansatte]],"i.a.")</f>
        <v>0</v>
      </c>
      <c r="LG43" s="254">
        <f>IFERROR(Tabel1[[#This Row],[2021 - Omsætning]]/Tabel1[[#This Row],[2021 - Ansatte]],"i.a.")</f>
        <v>0</v>
      </c>
      <c r="LH43" s="254">
        <f>IFERROR(AC43/Tabel1[[#This Row],[2020 - Ansatte]],"i.a.")</f>
        <v>0</v>
      </c>
      <c r="LI43" s="254" t="str">
        <f>IFERROR(Tabel1[[#This Row],[2019 - Omsætning]]/Tabel1[[#This Row],[2019 - Ansatte]],"i.a.")</f>
        <v>i.a.</v>
      </c>
      <c r="LJ43" s="254" t="str">
        <f>IFERROR(Tabel1[[#This Row],[2018 - Omsætning]]/Tabel1[[#This Row],[2018 - Ansatte]],"i.a.")</f>
        <v>i.a.</v>
      </c>
      <c r="LK43" s="259" t="str">
        <f>IFERROR(Tabel1[[#This Row],[2017 - Omsætning]]/Tabel1[[#This Row],[2017 - Ansatte]],"i.a.")</f>
        <v>i.a.</v>
      </c>
      <c r="LL43" s="260" t="str">
        <f>IFERROR(Tabel1[[#This Row],[2016 - Omsætning]]/Tabel1[[#This Row],[2016 - Ansatte]],"i.a.")</f>
        <v>i.a.</v>
      </c>
      <c r="LM43" s="260" t="str">
        <f>IFERROR(Tabel1[[#This Row],[2015 - Omsætning]]/Tabel1[[#This Row],[2015 - Ansatte]],"i.a.")</f>
        <v>i.a.</v>
      </c>
      <c r="LN43" s="260" t="str">
        <f>IFERROR(Tabel1[[#This Row],[2014 - Omsætning]]/Tabel1[[#This Row],[2014 - Ansatte]],"i.a.")</f>
        <v>i.a.</v>
      </c>
      <c r="LO43" s="260" t="str">
        <f>IFERROR(Tabel1[[#This Row],[2013 - Omsætning]]/Tabel1[[#This Row],[2013 - Ansatte]],"i.a.")</f>
        <v>i.a.</v>
      </c>
      <c r="LP43" s="260" t="str">
        <f>IFERROR(Tabel1[[#This Row],[2012 - Omsætning]]/Tabel1[[#This Row],[2012 - Ansatte]],"i.a.")</f>
        <v>i.a.</v>
      </c>
      <c r="LQ43" s="260" t="str">
        <f>IFERROR(Tabel1[[#This Row],[2011 - Omsætning]]/Tabel1[[#This Row],[2011 - Ansatte]],"i.a.")</f>
        <v>i.a.</v>
      </c>
      <c r="LR43" s="260" t="str">
        <f>IFERROR(Tabel1[[#This Row],[2010 - Omsætning]]/Tabel1[[#This Row],[2010 - Ansatte]],"i.a.")</f>
        <v>i.a.</v>
      </c>
      <c r="LS43" s="260" t="str">
        <f>IFERROR(Tabel1[[#This Row],[2009 - Omsætning]]/Tabel1[[#This Row],[2009 - Ansatte]],"i.a.")</f>
        <v>i.a.</v>
      </c>
      <c r="LT43" s="260" t="str">
        <f>IFERROR(Tabel1[[#This Row],[2008 - Omsætning]]/Tabel1[[#This Row],[2008 - Ansatte]],"i.a.")</f>
        <v>i.a.</v>
      </c>
      <c r="LU43" s="254" t="e">
        <f t="shared" si="169"/>
        <v>#VALUE!</v>
      </c>
      <c r="LV43" s="254">
        <f t="shared" si="170"/>
        <v>-0.6734539969834088</v>
      </c>
      <c r="LW43" s="254">
        <f t="shared" si="171"/>
        <v>-0.21126760563380279</v>
      </c>
      <c r="LX43" s="340">
        <f t="shared" si="172"/>
        <v>0.40821882291936723</v>
      </c>
      <c r="LY43" s="351" t="e">
        <f t="shared" si="173"/>
        <v>#VALUE!</v>
      </c>
      <c r="LZ43" s="278" t="e">
        <f t="shared" ref="LZ43:LZ106" si="255">MD43-ME43</f>
        <v>#VALUE!</v>
      </c>
      <c r="MA43" s="278"/>
      <c r="MB43" s="278">
        <f t="shared" ref="MB43:MB106" si="256">MF43-MG43</f>
        <v>-5.4642857142857132E-2</v>
      </c>
      <c r="MC43" s="243">
        <f t="shared" ref="MC43:MC106" si="257">MG43-MH43</f>
        <v>7.4976190476190446E-2</v>
      </c>
      <c r="MD43" s="352" t="str">
        <f t="shared" si="178"/>
        <v>i.a.</v>
      </c>
      <c r="ME43" s="352">
        <f t="shared" si="179"/>
        <v>6.6615384615384618E-2</v>
      </c>
      <c r="MF43" s="352">
        <f t="shared" si="180"/>
        <v>0.20399999999999999</v>
      </c>
      <c r="MG43" s="245">
        <f t="shared" si="181"/>
        <v>0.25864285714285712</v>
      </c>
      <c r="MH43" s="304">
        <f t="shared" si="182"/>
        <v>0.18366666666666667</v>
      </c>
      <c r="MI43" s="245" t="str">
        <f t="shared" si="183"/>
        <v>i.a.</v>
      </c>
      <c r="MJ43" s="245" t="str">
        <f t="shared" si="184"/>
        <v>i.a.</v>
      </c>
      <c r="MK43" s="253" t="str">
        <f t="shared" si="185"/>
        <v>i.a.</v>
      </c>
      <c r="ML43" s="245" t="str">
        <f t="shared" si="186"/>
        <v>i.a.</v>
      </c>
      <c r="MM43" s="245" t="str">
        <f t="shared" si="187"/>
        <v>i.a.</v>
      </c>
      <c r="MN43" s="245" t="str">
        <f t="shared" si="188"/>
        <v>i.a.</v>
      </c>
      <c r="MO43" s="245" t="str">
        <f t="shared" si="189"/>
        <v>i.a.</v>
      </c>
      <c r="MP43" s="245" t="str">
        <f t="shared" si="190"/>
        <v>i.a.</v>
      </c>
      <c r="MQ43" s="245" t="str">
        <f t="shared" si="191"/>
        <v>i.a.</v>
      </c>
      <c r="MR43" s="245" t="str">
        <f t="shared" si="192"/>
        <v>i.a.</v>
      </c>
      <c r="MS43" s="245" t="str">
        <f t="shared" si="193"/>
        <v>i.a.</v>
      </c>
      <c r="MT43" s="245" t="str">
        <f t="shared" si="194"/>
        <v>i.a.</v>
      </c>
    </row>
    <row r="44" spans="1:358" ht="18" customHeight="1" x14ac:dyDescent="0.25">
      <c r="A44" s="3" t="s">
        <v>134</v>
      </c>
      <c r="B44" s="273">
        <v>10166470</v>
      </c>
      <c r="C44" s="5" t="s">
        <v>135</v>
      </c>
      <c r="D44" s="5"/>
      <c r="E44" s="5">
        <v>281500</v>
      </c>
      <c r="F44" s="203">
        <v>45408</v>
      </c>
      <c r="G44" s="148"/>
      <c r="H44" s="148" t="s">
        <v>74</v>
      </c>
      <c r="I44" s="148" t="s">
        <v>74</v>
      </c>
      <c r="J44" s="148" t="s">
        <v>74</v>
      </c>
      <c r="K44" s="148" t="s">
        <v>74</v>
      </c>
      <c r="L44" s="148" t="s">
        <v>74</v>
      </c>
      <c r="M44" s="148" t="s">
        <v>74</v>
      </c>
      <c r="N44" s="148" t="s">
        <v>74</v>
      </c>
      <c r="O44" s="357" t="s">
        <v>74</v>
      </c>
      <c r="P44" s="150">
        <f>Y44/Tabel1[[#This Row],[2023 - Omsætning]]-1</f>
        <v>-1</v>
      </c>
      <c r="Q44" s="150">
        <f>Z44/Tabel1[[#This Row],[2022 - Omsætning]]-1</f>
        <v>1.7254612633946342E-2</v>
      </c>
      <c r="R44" s="150">
        <f>AA44/Tabel1[[#This Row],[2021 - Omsætning]]-1</f>
        <v>9.4254983918642621E-2</v>
      </c>
      <c r="S44" s="150">
        <f>AB44/Tabel1[[#This Row],[2020 - Omsætning]]-1</f>
        <v>0.11231487851685551</v>
      </c>
      <c r="T44" s="150">
        <f>AC44/Tabel1[[#This Row],[2019 - Omsætning]]-1</f>
        <v>-7.7200157715003548E-2</v>
      </c>
      <c r="U44" s="242">
        <f t="shared" si="195"/>
        <v>-170.971</v>
      </c>
      <c r="V44" s="242">
        <f t="shared" si="196"/>
        <v>2.9000000000000057</v>
      </c>
      <c r="W44" s="242">
        <f t="shared" si="197"/>
        <v>14.477000000000004</v>
      </c>
      <c r="X44" s="242">
        <f t="shared" si="198"/>
        <v>15.508999999999986</v>
      </c>
      <c r="Y44" s="151"/>
      <c r="Z44" s="151">
        <v>170.971</v>
      </c>
      <c r="AA44" s="151">
        <v>168.071</v>
      </c>
      <c r="AB44" s="151">
        <v>153.59399999999999</v>
      </c>
      <c r="AC44" s="361">
        <v>138.08500000000001</v>
      </c>
      <c r="AD44" s="151">
        <v>149.637</v>
      </c>
      <c r="AE44" s="151">
        <v>129.68299999999999</v>
      </c>
      <c r="AF44" s="151">
        <v>116.33799999999999</v>
      </c>
      <c r="AG44" s="361">
        <v>112.944</v>
      </c>
      <c r="AH44" s="361">
        <v>118.23109700000001</v>
      </c>
      <c r="AI44" s="361">
        <v>112.811637</v>
      </c>
      <c r="AJ44" s="361">
        <v>95.131364000000005</v>
      </c>
      <c r="AK44" s="361">
        <v>89.155732999999998</v>
      </c>
      <c r="AL44" s="361">
        <v>89.906000000000006</v>
      </c>
      <c r="AM44" s="361">
        <v>88.933000000000007</v>
      </c>
      <c r="AN44" s="361">
        <v>83.951999999999998</v>
      </c>
      <c r="AO44" s="361">
        <v>101.922</v>
      </c>
      <c r="AP44" s="150">
        <f t="shared" si="4"/>
        <v>-1</v>
      </c>
      <c r="AQ44" s="150">
        <f t="shared" si="5"/>
        <v>8.8028591302678587E-3</v>
      </c>
      <c r="AR44" s="150">
        <f t="shared" si="6"/>
        <v>4.1168758194418571E-2</v>
      </c>
      <c r="AS44" s="150">
        <f t="shared" si="7"/>
        <v>0.16444929116684823</v>
      </c>
      <c r="AT44" s="150">
        <f t="shared" si="8"/>
        <v>-7.9723816787764412E-2</v>
      </c>
      <c r="AU44" s="242">
        <f t="shared" si="199"/>
        <v>-84.116</v>
      </c>
      <c r="AV44" s="242">
        <f t="shared" si="200"/>
        <v>0.73399999999999466</v>
      </c>
      <c r="AW44" s="242">
        <f t="shared" si="201"/>
        <v>3.2970000000000113</v>
      </c>
      <c r="AX44" s="242">
        <f t="shared" si="202"/>
        <v>11.309999999999988</v>
      </c>
      <c r="AY44" s="119"/>
      <c r="AZ44" s="119">
        <v>84.116</v>
      </c>
      <c r="BA44" s="119">
        <v>83.382000000000005</v>
      </c>
      <c r="BB44" s="119">
        <v>80.084999999999994</v>
      </c>
      <c r="BC44" s="119">
        <v>68.775000000000006</v>
      </c>
      <c r="BD44" s="119">
        <v>74.733000000000004</v>
      </c>
      <c r="BE44" s="119">
        <v>64.492000000000004</v>
      </c>
      <c r="BF44" s="119">
        <v>58.424999999999997</v>
      </c>
      <c r="BG44" s="362">
        <v>53.524999999999999</v>
      </c>
      <c r="BH44" s="362">
        <v>57.424942000000001</v>
      </c>
      <c r="BI44" s="362">
        <v>54.212677999999997</v>
      </c>
      <c r="BJ44" s="362">
        <v>45.338313999999997</v>
      </c>
      <c r="BK44" s="362">
        <v>42.491076</v>
      </c>
      <c r="BL44" s="362">
        <v>43.524999999999999</v>
      </c>
      <c r="BM44" s="362">
        <v>42.93</v>
      </c>
      <c r="BN44" s="362">
        <v>38.633000000000003</v>
      </c>
      <c r="BO44" s="362">
        <v>48.417000000000002</v>
      </c>
      <c r="BP44" s="152">
        <f t="shared" si="13"/>
        <v>-1</v>
      </c>
      <c r="BQ44" s="152">
        <f t="shared" si="14"/>
        <v>8.0395794681508786E-2</v>
      </c>
      <c r="BR44" s="152">
        <f t="shared" si="15"/>
        <v>-5.8789289871944005E-2</v>
      </c>
      <c r="BS44" s="152">
        <f t="shared" si="16"/>
        <v>0.470638589282657</v>
      </c>
      <c r="BT44" s="152">
        <f t="shared" si="17"/>
        <v>-0.1640188922284242</v>
      </c>
      <c r="BU44" s="242">
        <f t="shared" si="203"/>
        <v>-17.47</v>
      </c>
      <c r="BV44" s="242">
        <f t="shared" si="204"/>
        <v>1.2999999999999972</v>
      </c>
      <c r="BW44" s="242">
        <f t="shared" si="205"/>
        <v>-1.009999999999998</v>
      </c>
      <c r="BX44" s="242">
        <f t="shared" si="206"/>
        <v>5.4979999999999993</v>
      </c>
      <c r="BY44" s="119"/>
      <c r="BZ44" s="119">
        <v>17.47</v>
      </c>
      <c r="CA44" s="119">
        <v>16.170000000000002</v>
      </c>
      <c r="CB44" s="119">
        <v>17.18</v>
      </c>
      <c r="CC44" s="119">
        <v>11.682</v>
      </c>
      <c r="CD44" s="119">
        <v>13.974</v>
      </c>
      <c r="CE44" s="119">
        <v>13.51</v>
      </c>
      <c r="CF44" s="119">
        <v>11.775</v>
      </c>
      <c r="CG44" s="362">
        <v>7.984</v>
      </c>
      <c r="CH44" s="362">
        <v>10.640193999999999</v>
      </c>
      <c r="CI44" s="362">
        <v>8.1844809999999999</v>
      </c>
      <c r="CJ44" s="362">
        <v>5.9969109999999999</v>
      </c>
      <c r="CK44" s="362">
        <v>4.1533290000000003</v>
      </c>
      <c r="CL44" s="362">
        <v>6.8860000000000001</v>
      </c>
      <c r="CM44" s="362">
        <v>7.3360000000000003</v>
      </c>
      <c r="CN44" s="362">
        <v>3.073</v>
      </c>
      <c r="CO44" s="362">
        <v>2.831</v>
      </c>
      <c r="CP44" s="152">
        <f t="shared" si="22"/>
        <v>-1</v>
      </c>
      <c r="CQ44" s="152">
        <f t="shared" si="23"/>
        <v>-7.8443074066706447E-2</v>
      </c>
      <c r="CR44" s="152">
        <f t="shared" si="24"/>
        <v>-8.0370754314287543E-2</v>
      </c>
      <c r="CS44" s="152">
        <f t="shared" si="25"/>
        <v>0.57334740477789514</v>
      </c>
      <c r="CT44" s="152">
        <f t="shared" si="26"/>
        <v>-0.21566709308450596</v>
      </c>
      <c r="CU44" s="242">
        <f t="shared" si="207"/>
        <v>-13.898</v>
      </c>
      <c r="CV44" s="242">
        <f t="shared" si="208"/>
        <v>-1.1829999999999998</v>
      </c>
      <c r="CW44" s="242">
        <f t="shared" si="209"/>
        <v>-1.3180000000000014</v>
      </c>
      <c r="CX44" s="242">
        <f t="shared" si="210"/>
        <v>5.9760000000000009</v>
      </c>
      <c r="CY44" s="119"/>
      <c r="CZ44" s="119">
        <v>13.898</v>
      </c>
      <c r="DA44" s="119">
        <v>15.081</v>
      </c>
      <c r="DB44" s="119">
        <v>16.399000000000001</v>
      </c>
      <c r="DC44" s="119">
        <v>10.423</v>
      </c>
      <c r="DD44" s="119">
        <v>13.289</v>
      </c>
      <c r="DE44" s="119">
        <v>13.250999999999999</v>
      </c>
      <c r="DF44" s="119">
        <v>11.233000000000001</v>
      </c>
      <c r="DG44" s="362">
        <v>7.5090000000000003</v>
      </c>
      <c r="DH44" s="362">
        <v>9.6854639999999996</v>
      </c>
      <c r="DI44" s="362">
        <v>7.0919189999999999</v>
      </c>
      <c r="DJ44" s="362">
        <v>5.0280209999999999</v>
      </c>
      <c r="DK44" s="362">
        <v>3.3989120000000002</v>
      </c>
      <c r="DL44" s="362">
        <v>5.9569999999999999</v>
      </c>
      <c r="DM44" s="362">
        <v>5.5430000000000001</v>
      </c>
      <c r="DN44" s="362">
        <v>1.4630000000000001</v>
      </c>
      <c r="DO44" s="362">
        <v>0.20899999999999999</v>
      </c>
      <c r="DP44" s="152">
        <f t="shared" si="31"/>
        <v>-1</v>
      </c>
      <c r="DQ44" s="152">
        <f t="shared" si="32"/>
        <v>4.1234349446365955E-2</v>
      </c>
      <c r="DR44" s="152">
        <f t="shared" si="33"/>
        <v>4.257043828264747E-2</v>
      </c>
      <c r="DS44" s="152">
        <f t="shared" si="34"/>
        <v>0.21472225994839064</v>
      </c>
      <c r="DT44" s="152">
        <f t="shared" si="35"/>
        <v>-4.9663839994593889E-3</v>
      </c>
      <c r="DU44" s="242">
        <f t="shared" si="211"/>
        <v>-38.837000000000003</v>
      </c>
      <c r="DV44" s="242">
        <f t="shared" si="212"/>
        <v>1.5380000000000038</v>
      </c>
      <c r="DW44" s="242">
        <f t="shared" si="213"/>
        <v>1.5229999999999961</v>
      </c>
      <c r="DX44" s="242">
        <f t="shared" si="214"/>
        <v>6.3240000000000016</v>
      </c>
      <c r="DY44" s="119"/>
      <c r="DZ44" s="119">
        <v>38.837000000000003</v>
      </c>
      <c r="EA44" s="119">
        <v>37.298999999999999</v>
      </c>
      <c r="EB44" s="119">
        <v>35.776000000000003</v>
      </c>
      <c r="EC44" s="119">
        <v>29.452000000000002</v>
      </c>
      <c r="ED44" s="119">
        <v>29.599</v>
      </c>
      <c r="EE44" s="119">
        <v>29.51</v>
      </c>
      <c r="EF44" s="119">
        <v>27.885999999999999</v>
      </c>
      <c r="EG44" s="362">
        <v>24.911999999999999</v>
      </c>
      <c r="EH44" s="362">
        <v>26.441873999999999</v>
      </c>
      <c r="EI44" s="362">
        <v>24.5246</v>
      </c>
      <c r="EJ44" s="362">
        <v>22.611298000000001</v>
      </c>
      <c r="EK44" s="362">
        <v>21.344664000000002</v>
      </c>
      <c r="EL44" s="362">
        <v>23.109000000000002</v>
      </c>
      <c r="EM44" s="362">
        <v>22.635000000000002</v>
      </c>
      <c r="EN44" s="362">
        <v>20.469000000000001</v>
      </c>
      <c r="EO44" s="362">
        <v>19.545000000000002</v>
      </c>
      <c r="EP44" s="153">
        <f t="shared" si="40"/>
        <v>-1</v>
      </c>
      <c r="EQ44" s="153">
        <f t="shared" si="41"/>
        <v>-3.345165458917445E-2</v>
      </c>
      <c r="ER44" s="153">
        <f t="shared" si="42"/>
        <v>0.16573705938998703</v>
      </c>
      <c r="ES44" s="153">
        <f t="shared" si="43"/>
        <v>1.956838728492263E-2</v>
      </c>
      <c r="ET44" s="153">
        <f t="shared" si="44"/>
        <v>-1.8902834471445459E-2</v>
      </c>
      <c r="EU44" s="242">
        <f t="shared" si="215"/>
        <v>-118.176</v>
      </c>
      <c r="EV44" s="242">
        <f t="shared" si="216"/>
        <v>-4.0900000000000034</v>
      </c>
      <c r="EW44" s="242">
        <f t="shared" si="217"/>
        <v>17.38300000000001</v>
      </c>
      <c r="EX44" s="242">
        <f t="shared" si="218"/>
        <v>2.012999999999991</v>
      </c>
      <c r="EY44" s="119"/>
      <c r="EZ44" s="119">
        <v>118.176</v>
      </c>
      <c r="FA44" s="119">
        <v>122.26600000000001</v>
      </c>
      <c r="FB44" s="119">
        <v>104.883</v>
      </c>
      <c r="FC44" s="119">
        <v>102.87</v>
      </c>
      <c r="FD44" s="119">
        <v>104.852</v>
      </c>
      <c r="FE44" s="119">
        <v>100.458</v>
      </c>
      <c r="FF44" s="119">
        <v>78.631</v>
      </c>
      <c r="FG44" s="362">
        <v>74.733000000000004</v>
      </c>
      <c r="FH44" s="362">
        <v>71.862454</v>
      </c>
      <c r="FI44" s="362">
        <v>73.290518000000006</v>
      </c>
      <c r="FJ44" s="362">
        <v>65.723222000000007</v>
      </c>
      <c r="FK44" s="362">
        <v>57.012262</v>
      </c>
      <c r="FL44" s="362">
        <v>59.917000000000002</v>
      </c>
      <c r="FM44" s="362">
        <v>55.11</v>
      </c>
      <c r="FN44" s="362">
        <v>61.859000000000002</v>
      </c>
      <c r="FO44" s="362">
        <v>71.841999999999999</v>
      </c>
      <c r="FP44" s="153">
        <f t="shared" si="49"/>
        <v>-1</v>
      </c>
      <c r="FQ44" s="153">
        <f t="shared" si="50"/>
        <v>0</v>
      </c>
      <c r="FR44" s="153">
        <f t="shared" si="51"/>
        <v>4.5977011494252873E-2</v>
      </c>
      <c r="FS44" s="153">
        <f t="shared" si="52"/>
        <v>-4.3956043956043959E-2</v>
      </c>
      <c r="FT44" s="153">
        <f t="shared" si="53"/>
        <v>-3.1914893617021274E-2</v>
      </c>
      <c r="FU44" s="242">
        <f t="shared" si="219"/>
        <v>-91</v>
      </c>
      <c r="FV44" s="242">
        <f t="shared" si="220"/>
        <v>0</v>
      </c>
      <c r="FW44" s="242">
        <f t="shared" si="221"/>
        <v>4</v>
      </c>
      <c r="FX44" s="242">
        <f t="shared" si="222"/>
        <v>-4</v>
      </c>
      <c r="FY44" s="154"/>
      <c r="FZ44" s="154">
        <v>91</v>
      </c>
      <c r="GA44" s="154">
        <v>91</v>
      </c>
      <c r="GB44" s="154">
        <v>87</v>
      </c>
      <c r="GC44" s="154">
        <v>91</v>
      </c>
      <c r="GD44" s="154">
        <v>94</v>
      </c>
      <c r="GE44" s="154">
        <v>87</v>
      </c>
      <c r="GF44" s="154">
        <v>81</v>
      </c>
      <c r="GG44" s="359">
        <v>82</v>
      </c>
      <c r="GH44" s="359">
        <v>84</v>
      </c>
      <c r="GI44" s="359">
        <v>88</v>
      </c>
      <c r="GJ44" s="359">
        <v>79</v>
      </c>
      <c r="GK44" s="359">
        <v>79</v>
      </c>
      <c r="GL44" s="359">
        <v>74</v>
      </c>
      <c r="GM44" s="359">
        <v>76</v>
      </c>
      <c r="GN44" s="359">
        <v>78</v>
      </c>
      <c r="GO44" s="359">
        <v>103</v>
      </c>
      <c r="GP44" s="173"/>
      <c r="GQ44" s="5" t="s">
        <v>386</v>
      </c>
      <c r="GR44" s="5">
        <v>8660</v>
      </c>
      <c r="GS44" s="5" t="s">
        <v>110</v>
      </c>
      <c r="GT44" s="174" t="s">
        <v>94</v>
      </c>
      <c r="GU44" s="172" t="s">
        <v>73</v>
      </c>
      <c r="GW44" s="158">
        <f t="shared" si="58"/>
        <v>-1</v>
      </c>
      <c r="GX44" s="158">
        <f t="shared" si="59"/>
        <v>-0.11549369073006935</v>
      </c>
      <c r="GY44" s="158">
        <f t="shared" si="60"/>
        <v>-0.17912314146304961</v>
      </c>
      <c r="GZ44" s="158">
        <f t="shared" si="61"/>
        <v>0.42435361500489799</v>
      </c>
      <c r="HA44" s="158">
        <f t="shared" si="62"/>
        <v>-0.214896719871502</v>
      </c>
      <c r="HB44" s="263">
        <f t="shared" si="240"/>
        <v>-0.36508353472733007</v>
      </c>
      <c r="HC44" s="263">
        <f t="shared" ref="HC44:HC91" si="258">HG44-HH44</f>
        <v>-4.7670485115297312E-2</v>
      </c>
      <c r="HD44" s="263">
        <f t="shared" si="241"/>
        <v>-9.0066854628458648E-2</v>
      </c>
      <c r="HE44" s="263">
        <f t="shared" si="242"/>
        <v>0.1498039907603953</v>
      </c>
      <c r="HF44" s="153">
        <f t="shared" si="67"/>
        <v>0</v>
      </c>
      <c r="HG44" s="153">
        <f t="shared" si="68"/>
        <v>0.36508353472733007</v>
      </c>
      <c r="HH44" s="153">
        <f t="shared" si="69"/>
        <v>0.41275401984262738</v>
      </c>
      <c r="HI44" s="153">
        <f t="shared" si="70"/>
        <v>0.50282087447108603</v>
      </c>
      <c r="HJ44" s="153">
        <f t="shared" si="71"/>
        <v>0.35301688371069073</v>
      </c>
      <c r="HK44" s="153">
        <f t="shared" si="72"/>
        <v>0.44964387825880997</v>
      </c>
      <c r="HL44" s="153">
        <f t="shared" si="73"/>
        <v>0.46173949404139658</v>
      </c>
      <c r="HM44" s="153">
        <f t="shared" si="74"/>
        <v>0.42550854199022692</v>
      </c>
      <c r="HN44" s="153">
        <f t="shared" si="75"/>
        <v>0.29244142321181071</v>
      </c>
      <c r="HO44" s="153">
        <f t="shared" si="76"/>
        <v>0.38007196652450392</v>
      </c>
      <c r="HP44" s="153">
        <f t="shared" si="77"/>
        <v>0.30091371124402894</v>
      </c>
      <c r="HQ44" s="153">
        <f t="shared" si="78"/>
        <v>0.22877538205169984</v>
      </c>
      <c r="HR44" s="153">
        <f t="shared" si="79"/>
        <v>0.15291931841658765</v>
      </c>
      <c r="HS44" s="153">
        <f t="shared" si="80"/>
        <v>0.26044945785239593</v>
      </c>
      <c r="HT44" s="153">
        <f t="shared" si="81"/>
        <v>0.25719190794357832</v>
      </c>
      <c r="HU44" s="153">
        <f t="shared" si="82"/>
        <v>7.3124406457739793E-2</v>
      </c>
      <c r="HV44" s="150">
        <f t="shared" si="83"/>
        <v>-1</v>
      </c>
      <c r="HW44" s="150">
        <f t="shared" si="84"/>
        <v>2.0665376124429199E-2</v>
      </c>
      <c r="HX44" s="150">
        <f t="shared" si="85"/>
        <v>-0.13915822362751312</v>
      </c>
      <c r="HY44" s="150">
        <f t="shared" si="86"/>
        <v>0.47041914698209947</v>
      </c>
      <c r="HZ44" s="150">
        <f t="shared" si="87"/>
        <v>-0.1737260317319195</v>
      </c>
      <c r="IA44" s="263">
        <f t="shared" si="243"/>
        <v>-0.145315710233653</v>
      </c>
      <c r="IB44" s="263">
        <f t="shared" ref="IB44:IB91" si="259">IF44-IG44</f>
        <v>2.9422020958227435E-3</v>
      </c>
      <c r="IC44" s="263">
        <f t="shared" si="244"/>
        <v>-2.3015198643780599E-2</v>
      </c>
      <c r="ID44" s="263">
        <f t="shared" si="245"/>
        <v>5.2911453529668362E-2</v>
      </c>
      <c r="IE44" s="153">
        <f t="shared" si="92"/>
        <v>0</v>
      </c>
      <c r="IF44" s="153">
        <f t="shared" si="93"/>
        <v>0.145315710233653</v>
      </c>
      <c r="IG44" s="153">
        <f t="shared" si="94"/>
        <v>0.14237350813783026</v>
      </c>
      <c r="IH44" s="153">
        <f t="shared" si="95"/>
        <v>0.16538870678161086</v>
      </c>
      <c r="II44" s="153">
        <f t="shared" si="96"/>
        <v>0.11247725325194249</v>
      </c>
      <c r="IJ44" s="153">
        <f t="shared" si="97"/>
        <v>0.13612585845794165</v>
      </c>
      <c r="IK44" s="153">
        <f t="shared" si="98"/>
        <v>0.15087470475573597</v>
      </c>
      <c r="IL44" s="153">
        <f t="shared" si="99"/>
        <v>0.1535562452726846</v>
      </c>
      <c r="IM44" s="153">
        <f t="shared" si="100"/>
        <v>0.10892561511491344</v>
      </c>
      <c r="IN44" s="153">
        <f t="shared" si="101"/>
        <v>0.1466066295907465</v>
      </c>
      <c r="IO44" s="153">
        <f t="shared" si="102"/>
        <v>0.11775067701940828</v>
      </c>
      <c r="IP44" s="153">
        <f t="shared" si="103"/>
        <v>9.7720900338813171E-2</v>
      </c>
      <c r="IQ44" s="153">
        <f t="shared" si="104"/>
        <v>7.1040027602329359E-2</v>
      </c>
      <c r="IR44" s="153">
        <f t="shared" si="105"/>
        <v>0.11972841159032227</v>
      </c>
      <c r="IS44" s="153">
        <f t="shared" si="106"/>
        <v>0.12543494430148161</v>
      </c>
      <c r="IT44" s="153">
        <f t="shared" si="107"/>
        <v>4.5968242571110166E-2</v>
      </c>
      <c r="IU44" s="150" t="e">
        <f t="shared" si="108"/>
        <v>#VALUE!</v>
      </c>
      <c r="IV44" s="150">
        <f t="shared" si="109"/>
        <v>7.7270841536432003E-2</v>
      </c>
      <c r="IW44" s="150">
        <f t="shared" si="110"/>
        <v>-0.10565557654295636</v>
      </c>
      <c r="IX44" s="150">
        <f t="shared" si="111"/>
        <v>0.19140832051801498</v>
      </c>
      <c r="IY44" s="150">
        <f t="shared" si="112"/>
        <v>1.4204964565847047E-2</v>
      </c>
      <c r="IZ44" s="263" t="e">
        <f t="shared" si="246"/>
        <v>#VALUE!</v>
      </c>
      <c r="JA44" s="263">
        <f t="shared" ref="JA44:JA91" si="260">JE44-JF44</f>
        <v>2.3572580426834744E-2</v>
      </c>
      <c r="JB44" s="263">
        <f t="shared" si="247"/>
        <v>-3.6039528869319215E-2</v>
      </c>
      <c r="JC44" s="263">
        <f t="shared" si="248"/>
        <v>5.4800795721751505E-2</v>
      </c>
      <c r="JD44" s="153" t="str">
        <f t="shared" si="117"/>
        <v>i.a.</v>
      </c>
      <c r="JE44" s="153">
        <f t="shared" si="118"/>
        <v>0.32863694828053075</v>
      </c>
      <c r="JF44" s="153">
        <f t="shared" si="119"/>
        <v>0.30506436785369601</v>
      </c>
      <c r="JG44" s="153">
        <f t="shared" si="120"/>
        <v>0.34110389672301522</v>
      </c>
      <c r="JH44" s="153">
        <f t="shared" si="121"/>
        <v>0.28630310100126372</v>
      </c>
      <c r="JI44" s="153">
        <f t="shared" si="122"/>
        <v>0.282293136993095</v>
      </c>
      <c r="JJ44" s="153">
        <f t="shared" si="123"/>
        <v>0.29375460391407354</v>
      </c>
      <c r="JK44" s="153">
        <f t="shared" si="124"/>
        <v>0.35464384275921707</v>
      </c>
      <c r="JL44" s="153">
        <f t="shared" si="125"/>
        <v>0.33334671430291835</v>
      </c>
      <c r="JM44" s="153">
        <f t="shared" si="126"/>
        <v>0.36795116960520163</v>
      </c>
      <c r="JN44" s="153">
        <f t="shared" si="127"/>
        <v>0.33462173101300768</v>
      </c>
      <c r="JO44" s="153">
        <f t="shared" si="128"/>
        <v>0.34403818485953108</v>
      </c>
      <c r="JP44" s="153">
        <f t="shared" si="129"/>
        <v>0.37438725023750158</v>
      </c>
      <c r="JQ44" s="153">
        <f t="shared" si="130"/>
        <v>0.38568352888161961</v>
      </c>
      <c r="JR44" s="153">
        <f t="shared" si="131"/>
        <v>0.41072400653238977</v>
      </c>
      <c r="JS44" s="153">
        <f t="shared" si="132"/>
        <v>0.33089768667453401</v>
      </c>
      <c r="JT44" s="153">
        <f t="shared" si="133"/>
        <v>0.27205534367083323</v>
      </c>
      <c r="JU44" s="150" t="e">
        <f t="shared" si="134"/>
        <v>#VALUE!</v>
      </c>
      <c r="JV44" s="150">
        <f t="shared" si="135"/>
        <v>6.2070185048434215E-2</v>
      </c>
      <c r="JW44" s="150">
        <f t="shared" si="136"/>
        <v>-0.13986161912876924</v>
      </c>
      <c r="JX44" s="150">
        <f t="shared" si="137"/>
        <v>0.32214233369204343</v>
      </c>
      <c r="JY44" s="150">
        <f t="shared" si="138"/>
        <v>-9.4081869691745729E-2</v>
      </c>
      <c r="JZ44" s="263" t="e">
        <f t="shared" si="249"/>
        <v>#VALUE!</v>
      </c>
      <c r="KA44" s="263">
        <f t="shared" ref="KA44:KA91" si="261">KE44-KF44</f>
        <v>5.9717315434142798E-3</v>
      </c>
      <c r="KB44" s="263">
        <f t="shared" si="250"/>
        <v>-1.564398750362811E-2</v>
      </c>
      <c r="KC44" s="263">
        <f t="shared" si="251"/>
        <v>2.725326242669697E-2</v>
      </c>
      <c r="KD44" s="153" t="str">
        <f t="shared" si="223"/>
        <v>i.a.</v>
      </c>
      <c r="KE44" s="153">
        <f t="shared" si="224"/>
        <v>0.10218107164372904</v>
      </c>
      <c r="KF44" s="153">
        <f t="shared" si="225"/>
        <v>9.6209340100314761E-2</v>
      </c>
      <c r="KG44" s="153">
        <f t="shared" si="226"/>
        <v>0.11185332760394287</v>
      </c>
      <c r="KH44" s="153">
        <f t="shared" si="227"/>
        <v>8.4600065177245901E-2</v>
      </c>
      <c r="KI44" s="153">
        <f t="shared" si="228"/>
        <v>9.3385994105735878E-2</v>
      </c>
      <c r="KJ44" s="153">
        <f t="shared" si="229"/>
        <v>0.10417710879606425</v>
      </c>
      <c r="KK44" s="153">
        <f t="shared" si="230"/>
        <v>0.10121370489435955</v>
      </c>
      <c r="KL44" s="153">
        <f t="shared" si="231"/>
        <v>7.068989941918119E-2</v>
      </c>
      <c r="KM44" s="153">
        <f t="shared" si="232"/>
        <v>8.9994885186593501E-2</v>
      </c>
      <c r="KN44" s="153">
        <f t="shared" si="233"/>
        <v>7.2549971063712151E-2</v>
      </c>
      <c r="KO44" s="153">
        <f t="shared" si="234"/>
        <v>6.3038211036267694E-2</v>
      </c>
      <c r="KP44" s="153">
        <f t="shared" si="235"/>
        <v>4.6585102945651297E-2</v>
      </c>
      <c r="KQ44" s="153">
        <f t="shared" si="236"/>
        <v>7.6591106266545056E-2</v>
      </c>
      <c r="KR44" s="153">
        <f t="shared" si="237"/>
        <v>8.248906480159221E-2</v>
      </c>
      <c r="KS44" s="153">
        <f t="shared" si="238"/>
        <v>3.6604250047646274E-2</v>
      </c>
      <c r="KT44" s="153">
        <f t="shared" si="239"/>
        <v>2.7776142540374013E-2</v>
      </c>
      <c r="KU44" s="150" t="e">
        <f t="shared" si="160"/>
        <v>#VALUE!</v>
      </c>
      <c r="KV44" s="150">
        <f t="shared" si="161"/>
        <v>1.7254612633946429E-2</v>
      </c>
      <c r="KW44" s="150">
        <f t="shared" si="162"/>
        <v>4.6155863746394625E-2</v>
      </c>
      <c r="KX44" s="150">
        <f t="shared" si="163"/>
        <v>0.16345579247165345</v>
      </c>
      <c r="KY44" s="150">
        <f t="shared" si="164"/>
        <v>-4.6778184892421408E-2</v>
      </c>
      <c r="KZ44" s="243" t="e">
        <f t="shared" si="252"/>
        <v>#VALUE!</v>
      </c>
      <c r="LA44" s="243">
        <f t="shared" ref="LA44:LA91" si="262">LE44-LF44</f>
        <v>3.1868131868131977E-2</v>
      </c>
      <c r="LB44" s="243">
        <f t="shared" si="253"/>
        <v>8.1485790071996966E-2</v>
      </c>
      <c r="LC44" s="243">
        <f t="shared" si="254"/>
        <v>0.24803069344448647</v>
      </c>
      <c r="LD44" s="254" t="str">
        <f>IFERROR(Tabel1[[#This Row],[2024 - Omsætning]]/Tabel1[[#This Row],[2024 - Ansatte]],"i.a.")</f>
        <v>i.a.</v>
      </c>
      <c r="LE44" s="254">
        <f>IFERROR(Tabel1[[#This Row],[2023 - Omsætning]]/Tabel1[[#This Row],[2023 - Ansatte]],"i.a.")</f>
        <v>1.8788021978021978</v>
      </c>
      <c r="LF44" s="254">
        <f>IFERROR(Tabel1[[#This Row],[2022 - Omsætning]]/Tabel1[[#This Row],[2022 - Ansatte]],"i.a.")</f>
        <v>1.8469340659340658</v>
      </c>
      <c r="LG44" s="254">
        <f>IFERROR(Tabel1[[#This Row],[2021 - Omsætning]]/Tabel1[[#This Row],[2021 - Ansatte]],"i.a.")</f>
        <v>1.7654482758620689</v>
      </c>
      <c r="LH44" s="254">
        <f>IFERROR(AC44/Tabel1[[#This Row],[2020 - Ansatte]],"i.a.")</f>
        <v>1.5174175824175824</v>
      </c>
      <c r="LI44" s="254">
        <f>IFERROR(Tabel1[[#This Row],[2019 - Omsætning]]/Tabel1[[#This Row],[2019 - Ansatte]],"i.a.")</f>
        <v>1.5918829787234043</v>
      </c>
      <c r="LJ44" s="254">
        <f>IFERROR(Tabel1[[#This Row],[2018 - Omsætning]]/Tabel1[[#This Row],[2018 - Ansatte]],"i.a.")</f>
        <v>1.4906091954022989</v>
      </c>
      <c r="LK44" s="254">
        <f>IFERROR(Tabel1[[#This Row],[2017 - Omsætning]]/Tabel1[[#This Row],[2017 - Ansatte]],"i.a.")</f>
        <v>1.4362716049382716</v>
      </c>
      <c r="LL44" s="254">
        <f>IFERROR(Tabel1[[#This Row],[2016 - Omsætning]]/Tabel1[[#This Row],[2016 - Ansatte]],"i.a.")</f>
        <v>1.3773658536585367</v>
      </c>
      <c r="LM44" s="254">
        <f>IFERROR(Tabel1[[#This Row],[2015 - Omsætning]]/Tabel1[[#This Row],[2015 - Ansatte]],"i.a.")</f>
        <v>1.4075130595238097</v>
      </c>
      <c r="LN44" s="254">
        <f>IFERROR(Tabel1[[#This Row],[2014 - Omsætning]]/Tabel1[[#This Row],[2014 - Ansatte]],"i.a.")</f>
        <v>1.2819504204545455</v>
      </c>
      <c r="LO44" s="254">
        <f>IFERROR(Tabel1[[#This Row],[2013 - Omsætning]]/Tabel1[[#This Row],[2013 - Ansatte]],"i.a.")</f>
        <v>1.2041944810126584</v>
      </c>
      <c r="LP44" s="254">
        <f>IFERROR(Tabel1[[#This Row],[2012 - Omsætning]]/Tabel1[[#This Row],[2012 - Ansatte]],"i.a.")</f>
        <v>1.1285535822784809</v>
      </c>
      <c r="LQ44" s="254">
        <f>IFERROR(Tabel1[[#This Row],[2011 - Omsætning]]/Tabel1[[#This Row],[2011 - Ansatte]],"i.a.")</f>
        <v>1.214945945945946</v>
      </c>
      <c r="LR44" s="254">
        <f>IFERROR(Tabel1[[#This Row],[2010 - Omsætning]]/Tabel1[[#This Row],[2010 - Ansatte]],"i.a.")</f>
        <v>1.1701710526315789</v>
      </c>
      <c r="LS44" s="254">
        <f>IFERROR(Tabel1[[#This Row],[2009 - Omsætning]]/Tabel1[[#This Row],[2009 - Ansatte]],"i.a.")</f>
        <v>1.0763076923076922</v>
      </c>
      <c r="LT44" s="254">
        <f>IFERROR(Tabel1[[#This Row],[2008 - Omsætning]]/Tabel1[[#This Row],[2008 - Ansatte]],"i.a.")</f>
        <v>0.98953398058252429</v>
      </c>
      <c r="LU44" s="158" t="e">
        <f t="shared" si="169"/>
        <v>#VALUE!</v>
      </c>
      <c r="LV44" s="158">
        <f t="shared" si="170"/>
        <v>-7.8443074066706364E-2</v>
      </c>
      <c r="LW44" s="158">
        <f t="shared" si="171"/>
        <v>-0.1207940178609123</v>
      </c>
      <c r="LX44" s="158">
        <f t="shared" si="172"/>
        <v>0.64568521649182131</v>
      </c>
      <c r="LY44" s="158">
        <f t="shared" si="173"/>
        <v>-0.18980996428509406</v>
      </c>
      <c r="LZ44" s="243" t="e">
        <f t="shared" si="255"/>
        <v>#VALUE!</v>
      </c>
      <c r="MA44" s="243">
        <f t="shared" ref="MA44:MA91" si="263">ME44-MF44</f>
        <v>-1.2999999999999984E-2</v>
      </c>
      <c r="MB44" s="243">
        <f t="shared" si="256"/>
        <v>-2.2768978148288516E-2</v>
      </c>
      <c r="MC44" s="243">
        <f t="shared" si="257"/>
        <v>7.3955791335101689E-2</v>
      </c>
      <c r="MD44" s="244" t="str">
        <f t="shared" si="178"/>
        <v>i.a.</v>
      </c>
      <c r="ME44" s="244">
        <f t="shared" si="179"/>
        <v>0.15272527472527472</v>
      </c>
      <c r="MF44" s="244">
        <f t="shared" si="180"/>
        <v>0.16572527472527471</v>
      </c>
      <c r="MG44" s="244">
        <f t="shared" si="181"/>
        <v>0.18849425287356322</v>
      </c>
      <c r="MH44" s="244">
        <f t="shared" si="182"/>
        <v>0.11453846153846153</v>
      </c>
      <c r="MI44" s="244">
        <f t="shared" si="183"/>
        <v>0.1413723404255319</v>
      </c>
      <c r="MJ44" s="244">
        <f t="shared" si="184"/>
        <v>0.15231034482758621</v>
      </c>
      <c r="MK44" s="244">
        <f t="shared" si="185"/>
        <v>0.13867901234567903</v>
      </c>
      <c r="ML44" s="244">
        <f t="shared" si="186"/>
        <v>9.1573170731707315E-2</v>
      </c>
      <c r="MM44" s="244">
        <f t="shared" si="187"/>
        <v>0.11530314285714285</v>
      </c>
      <c r="MN44" s="244">
        <f t="shared" si="188"/>
        <v>8.058998863636363E-2</v>
      </c>
      <c r="MO44" s="244">
        <f t="shared" si="189"/>
        <v>6.3645835443037979E-2</v>
      </c>
      <c r="MP44" s="244">
        <f t="shared" si="190"/>
        <v>4.3024202531645572E-2</v>
      </c>
      <c r="MQ44" s="244">
        <f t="shared" si="191"/>
        <v>8.0500000000000002E-2</v>
      </c>
      <c r="MR44" s="244">
        <f t="shared" si="192"/>
        <v>7.2934210526315796E-2</v>
      </c>
      <c r="MS44" s="244">
        <f t="shared" si="193"/>
        <v>1.8756410256410259E-2</v>
      </c>
      <c r="MT44" s="244">
        <f t="shared" si="194"/>
        <v>2.0291262135922329E-3</v>
      </c>
    </row>
    <row r="45" spans="1:358" ht="18" customHeight="1" x14ac:dyDescent="0.25">
      <c r="A45" s="20" t="s">
        <v>374</v>
      </c>
      <c r="B45" s="273">
        <v>75119828</v>
      </c>
      <c r="C45" s="5" t="s">
        <v>83</v>
      </c>
      <c r="D45" s="5"/>
      <c r="E45" s="5">
        <v>251100</v>
      </c>
      <c r="F45" s="203">
        <v>45631</v>
      </c>
      <c r="G45" s="148" t="s">
        <v>84</v>
      </c>
      <c r="H45" s="148" t="s">
        <v>84</v>
      </c>
      <c r="I45" s="148" t="s">
        <v>84</v>
      </c>
      <c r="J45" s="148" t="s">
        <v>84</v>
      </c>
      <c r="K45" s="148" t="s">
        <v>84</v>
      </c>
      <c r="L45" s="148" t="s">
        <v>84</v>
      </c>
      <c r="M45" s="148" t="s">
        <v>84</v>
      </c>
      <c r="N45" s="357" t="s">
        <v>84</v>
      </c>
      <c r="O45" s="357" t="s">
        <v>84</v>
      </c>
      <c r="P45" s="150" t="e">
        <f>Y45/Tabel1[[#This Row],[2023 - Omsætning]]-1</f>
        <v>#DIV/0!</v>
      </c>
      <c r="Q45" s="150" t="e">
        <f>Z45/Tabel1[[#This Row],[2022 - Omsætning]]-1</f>
        <v>#DIV/0!</v>
      </c>
      <c r="R45" s="150" t="e">
        <f>AA45/Tabel1[[#This Row],[2021 - Omsætning]]-1</f>
        <v>#DIV/0!</v>
      </c>
      <c r="S45" s="150" t="e">
        <f>AB45/Tabel1[[#This Row],[2020 - Omsætning]]-1</f>
        <v>#DIV/0!</v>
      </c>
      <c r="T45" s="150" t="e">
        <f>AC45/Tabel1[[#This Row],[2019 - Omsætning]]-1</f>
        <v>#DIV/0!</v>
      </c>
      <c r="U45" s="242">
        <f t="shared" si="195"/>
        <v>0</v>
      </c>
      <c r="V45" s="242">
        <f t="shared" si="196"/>
        <v>0</v>
      </c>
      <c r="W45" s="242">
        <f t="shared" si="197"/>
        <v>0</v>
      </c>
      <c r="X45" s="242">
        <f t="shared" si="198"/>
        <v>0</v>
      </c>
      <c r="Y45" s="151"/>
      <c r="Z45" s="151"/>
      <c r="AA45" s="151"/>
      <c r="AB45" s="15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150">
        <f t="shared" si="4"/>
        <v>3.7203923757875422E-2</v>
      </c>
      <c r="AQ45" s="150">
        <f t="shared" si="5"/>
        <v>4.5395806411271777E-2</v>
      </c>
      <c r="AR45" s="150">
        <f t="shared" si="6"/>
        <v>-8.6411760225455034E-2</v>
      </c>
      <c r="AS45" s="150">
        <f t="shared" si="7"/>
        <v>-0.11239563262684649</v>
      </c>
      <c r="AT45" s="150">
        <f t="shared" si="8"/>
        <v>-0.13259052924791084</v>
      </c>
      <c r="AU45" s="242">
        <f t="shared" si="199"/>
        <v>0.93299999999999983</v>
      </c>
      <c r="AV45" s="242">
        <f t="shared" si="200"/>
        <v>1.0889999999999986</v>
      </c>
      <c r="AW45" s="242">
        <f t="shared" si="201"/>
        <v>-2.2689999999999984</v>
      </c>
      <c r="AX45" s="242">
        <f t="shared" si="202"/>
        <v>-3.3249999999999993</v>
      </c>
      <c r="AY45" s="119">
        <v>26.010999999999999</v>
      </c>
      <c r="AZ45" s="119">
        <v>25.077999999999999</v>
      </c>
      <c r="BA45" s="119">
        <v>23.989000000000001</v>
      </c>
      <c r="BB45" s="119">
        <v>26.257999999999999</v>
      </c>
      <c r="BC45" s="119">
        <v>29.582999999999998</v>
      </c>
      <c r="BD45" s="362">
        <v>34.104999999999997</v>
      </c>
      <c r="BE45" s="362">
        <v>31.053000000000001</v>
      </c>
      <c r="BF45" s="362">
        <v>28.957000000000001</v>
      </c>
      <c r="BG45" s="362">
        <v>30.721</v>
      </c>
      <c r="BH45" s="362">
        <v>25.78</v>
      </c>
      <c r="BI45" s="362">
        <v>23.52</v>
      </c>
      <c r="BJ45" s="362"/>
      <c r="BK45" s="362"/>
      <c r="BL45" s="362"/>
      <c r="BM45" s="362"/>
      <c r="BN45" s="362"/>
      <c r="BO45" s="362"/>
      <c r="BP45" s="152">
        <f t="shared" si="13"/>
        <v>-0.41208418194161578</v>
      </c>
      <c r="BQ45" s="152">
        <f t="shared" si="14"/>
        <v>-0.17340067340067336</v>
      </c>
      <c r="BR45" s="152">
        <f t="shared" si="15"/>
        <v>-0.42029928432010405</v>
      </c>
      <c r="BS45" s="152">
        <f t="shared" si="16"/>
        <v>-0.46724436741767761</v>
      </c>
      <c r="BT45" s="152">
        <f t="shared" si="17"/>
        <v>-9.419152276295141E-2</v>
      </c>
      <c r="BU45" s="242">
        <f t="shared" si="203"/>
        <v>-0.6070000000000001</v>
      </c>
      <c r="BV45" s="242">
        <f t="shared" si="204"/>
        <v>-0.30899999999999994</v>
      </c>
      <c r="BW45" s="242">
        <f t="shared" si="205"/>
        <v>-1.2919999999999998</v>
      </c>
      <c r="BX45" s="242">
        <f t="shared" si="206"/>
        <v>-2.6959999999999997</v>
      </c>
      <c r="BY45" s="119">
        <v>0.86599999999999999</v>
      </c>
      <c r="BZ45" s="119">
        <v>1.4730000000000001</v>
      </c>
      <c r="CA45" s="119">
        <v>1.782</v>
      </c>
      <c r="CB45" s="119">
        <v>3.0739999999999998</v>
      </c>
      <c r="CC45" s="119">
        <v>5.77</v>
      </c>
      <c r="CD45" s="362">
        <v>6.37</v>
      </c>
      <c r="CE45" s="362">
        <v>6.5659999999999998</v>
      </c>
      <c r="CF45" s="362">
        <v>4.4749999999999996</v>
      </c>
      <c r="CG45" s="362">
        <v>7.3490000000000002</v>
      </c>
      <c r="CH45" s="362">
        <v>2.66</v>
      </c>
      <c r="CI45" s="362">
        <v>0.90100000000000002</v>
      </c>
      <c r="CJ45" s="362"/>
      <c r="CK45" s="362"/>
      <c r="CL45" s="362"/>
      <c r="CM45" s="362"/>
      <c r="CN45" s="362"/>
      <c r="CO45" s="362"/>
      <c r="CP45" s="152">
        <f t="shared" si="22"/>
        <v>-0.41884402216943784</v>
      </c>
      <c r="CQ45" s="152">
        <f t="shared" si="23"/>
        <v>-0.16135458167330685</v>
      </c>
      <c r="CR45" s="152">
        <f t="shared" si="24"/>
        <v>-0.45349638930217367</v>
      </c>
      <c r="CS45" s="152">
        <f t="shared" si="25"/>
        <v>-0.51772838641932095</v>
      </c>
      <c r="CT45" s="152">
        <f t="shared" si="26"/>
        <v>-9.0272249641776672E-2</v>
      </c>
      <c r="CU45" s="242">
        <f t="shared" si="207"/>
        <v>-0.52899999999999991</v>
      </c>
      <c r="CV45" s="242">
        <f t="shared" si="208"/>
        <v>-0.2430000000000001</v>
      </c>
      <c r="CW45" s="242">
        <f t="shared" si="209"/>
        <v>-1.2497</v>
      </c>
      <c r="CX45" s="242">
        <f t="shared" si="210"/>
        <v>-2.9583000000000004</v>
      </c>
      <c r="CY45" s="119">
        <v>0.73399999999999999</v>
      </c>
      <c r="CZ45" s="119">
        <v>1.2629999999999999</v>
      </c>
      <c r="DA45" s="119">
        <v>1.506</v>
      </c>
      <c r="DB45" s="119">
        <v>2.7557</v>
      </c>
      <c r="DC45" s="119">
        <v>5.7140000000000004</v>
      </c>
      <c r="DD45" s="362">
        <v>6.2809999999999997</v>
      </c>
      <c r="DE45" s="362">
        <v>6.4550000000000001</v>
      </c>
      <c r="DF45" s="362">
        <v>4.3440000000000003</v>
      </c>
      <c r="DG45" s="362">
        <v>7.2050000000000001</v>
      </c>
      <c r="DH45" s="362">
        <v>2.254</v>
      </c>
      <c r="DI45" s="362">
        <v>0.35799999999999998</v>
      </c>
      <c r="DJ45" s="362"/>
      <c r="DK45" s="362"/>
      <c r="DL45" s="362"/>
      <c r="DM45" s="362"/>
      <c r="DN45" s="362"/>
      <c r="DO45" s="362"/>
      <c r="DP45" s="152">
        <f t="shared" si="31"/>
        <v>2.3348236462990564E-2</v>
      </c>
      <c r="DQ45" s="152">
        <f t="shared" si="32"/>
        <v>4.2240151874703334E-2</v>
      </c>
      <c r="DR45" s="152">
        <f t="shared" si="33"/>
        <v>5.1778907242693691E-2</v>
      </c>
      <c r="DS45" s="152">
        <f t="shared" si="34"/>
        <v>-0.18054367632293322</v>
      </c>
      <c r="DT45" s="152">
        <f t="shared" si="35"/>
        <v>1.7904459080929632E-2</v>
      </c>
      <c r="DU45" s="242">
        <f t="shared" si="211"/>
        <v>0.56400000000000006</v>
      </c>
      <c r="DV45" s="242">
        <f t="shared" si="212"/>
        <v>0.9789999999999992</v>
      </c>
      <c r="DW45" s="242">
        <f t="shared" si="213"/>
        <v>1.1409999999999982</v>
      </c>
      <c r="DX45" s="242">
        <f t="shared" si="214"/>
        <v>-4.8549999999999969</v>
      </c>
      <c r="DY45" s="119">
        <v>24.72</v>
      </c>
      <c r="DZ45" s="119">
        <v>24.155999999999999</v>
      </c>
      <c r="EA45" s="119">
        <v>23.177</v>
      </c>
      <c r="EB45" s="119">
        <v>22.036000000000001</v>
      </c>
      <c r="EC45" s="119">
        <v>26.890999999999998</v>
      </c>
      <c r="ED45" s="362">
        <v>26.417999999999999</v>
      </c>
      <c r="EE45" s="362">
        <v>24.018000000000001</v>
      </c>
      <c r="EF45" s="362">
        <v>20.881</v>
      </c>
      <c r="EG45" s="362">
        <v>19.161000000000001</v>
      </c>
      <c r="EH45" s="362">
        <v>14.728999999999999</v>
      </c>
      <c r="EI45" s="362">
        <v>13.010999999999999</v>
      </c>
      <c r="EJ45" s="362"/>
      <c r="EK45" s="362"/>
      <c r="EL45" s="362"/>
      <c r="EM45" s="362"/>
      <c r="EN45" s="362"/>
      <c r="EO45" s="362"/>
      <c r="EP45" s="153">
        <f t="shared" si="40"/>
        <v>-4.9498647143084502E-2</v>
      </c>
      <c r="EQ45" s="153">
        <f t="shared" si="41"/>
        <v>-4.5499430307633808E-2</v>
      </c>
      <c r="ER45" s="153">
        <f t="shared" si="42"/>
        <v>9.2772951137180953E-2</v>
      </c>
      <c r="ES45" s="153">
        <f t="shared" si="43"/>
        <v>-0.10011702313074208</v>
      </c>
      <c r="ET45" s="153">
        <f t="shared" si="44"/>
        <v>-5.2535975465911863E-2</v>
      </c>
      <c r="EU45" s="242">
        <f t="shared" si="215"/>
        <v>-1.8659999999999997</v>
      </c>
      <c r="EV45" s="242">
        <f t="shared" si="216"/>
        <v>-1.796999999999997</v>
      </c>
      <c r="EW45" s="242">
        <f t="shared" si="217"/>
        <v>3.3529999999999944</v>
      </c>
      <c r="EX45" s="242">
        <f t="shared" si="218"/>
        <v>-4.0209999999999937</v>
      </c>
      <c r="EY45" s="119">
        <v>35.832000000000001</v>
      </c>
      <c r="EZ45" s="119">
        <v>37.698</v>
      </c>
      <c r="FA45" s="119">
        <v>39.494999999999997</v>
      </c>
      <c r="FB45" s="119">
        <v>36.142000000000003</v>
      </c>
      <c r="FC45" s="119">
        <v>40.162999999999997</v>
      </c>
      <c r="FD45" s="362">
        <v>42.39</v>
      </c>
      <c r="FE45" s="362">
        <v>43.985999999999997</v>
      </c>
      <c r="FF45" s="362">
        <v>39.853000000000002</v>
      </c>
      <c r="FG45" s="362">
        <v>35.959000000000003</v>
      </c>
      <c r="FH45" s="362">
        <v>30.864000000000001</v>
      </c>
      <c r="FI45" s="362">
        <v>31.56</v>
      </c>
      <c r="FJ45" s="362"/>
      <c r="FK45" s="362"/>
      <c r="FL45" s="362"/>
      <c r="FM45" s="362"/>
      <c r="FN45" s="362"/>
      <c r="FO45" s="362"/>
      <c r="FP45" s="153">
        <f t="shared" si="49"/>
        <v>6.8181818181818177E-2</v>
      </c>
      <c r="FQ45" s="153">
        <f t="shared" si="50"/>
        <v>2.3255813953488372E-2</v>
      </c>
      <c r="FR45" s="153">
        <f t="shared" si="51"/>
        <v>0</v>
      </c>
      <c r="FS45" s="153">
        <f t="shared" si="52"/>
        <v>-0.10416666666666667</v>
      </c>
      <c r="FT45" s="153">
        <f t="shared" si="53"/>
        <v>-0.12727272727272726</v>
      </c>
      <c r="FU45" s="242">
        <f t="shared" si="219"/>
        <v>3</v>
      </c>
      <c r="FV45" s="242">
        <f t="shared" si="220"/>
        <v>1</v>
      </c>
      <c r="FW45" s="242">
        <f t="shared" si="221"/>
        <v>0</v>
      </c>
      <c r="FX45" s="242">
        <f t="shared" si="222"/>
        <v>-5</v>
      </c>
      <c r="FY45" s="154">
        <v>47</v>
      </c>
      <c r="FZ45" s="154">
        <v>44</v>
      </c>
      <c r="GA45" s="154">
        <v>43</v>
      </c>
      <c r="GB45" s="154">
        <v>43</v>
      </c>
      <c r="GC45" s="154">
        <v>48</v>
      </c>
      <c r="GD45" s="154">
        <v>55</v>
      </c>
      <c r="GE45" s="154">
        <v>54</v>
      </c>
      <c r="GF45" s="154">
        <v>57</v>
      </c>
      <c r="GG45" s="154">
        <v>55</v>
      </c>
      <c r="GH45" s="359">
        <v>50</v>
      </c>
      <c r="GI45" s="359">
        <v>50</v>
      </c>
      <c r="GJ45" s="359"/>
      <c r="GK45" s="359"/>
      <c r="GL45" s="359"/>
      <c r="GM45" s="359"/>
      <c r="GN45" s="359"/>
      <c r="GO45" s="359"/>
      <c r="GP45" s="5"/>
      <c r="GQ45" s="5" t="s">
        <v>386</v>
      </c>
      <c r="GR45" s="5">
        <v>8700</v>
      </c>
      <c r="GS45" s="5" t="s">
        <v>93</v>
      </c>
      <c r="GT45" s="7" t="s">
        <v>94</v>
      </c>
      <c r="GU45" s="172"/>
      <c r="GV45" s="86"/>
      <c r="GW45" s="158">
        <f t="shared" si="58"/>
        <v>-0.43719093422837385</v>
      </c>
      <c r="GX45" s="158">
        <f t="shared" si="59"/>
        <v>-0.19891671141054273</v>
      </c>
      <c r="GY45" s="158">
        <f t="shared" si="60"/>
        <v>-0.40860411473221098</v>
      </c>
      <c r="GZ45" s="158">
        <f t="shared" si="61"/>
        <v>-0.4745351759075272</v>
      </c>
      <c r="HA45" s="158">
        <f t="shared" si="62"/>
        <v>-0.13930051554020229</v>
      </c>
      <c r="HB45" s="263">
        <f t="shared" si="240"/>
        <v>-2.3331381908200881E-2</v>
      </c>
      <c r="HC45" s="263">
        <f t="shared" si="258"/>
        <v>-1.3251435090981679E-2</v>
      </c>
      <c r="HD45" s="263">
        <f t="shared" si="241"/>
        <v>-4.6027361537292449E-2</v>
      </c>
      <c r="HE45" s="263">
        <f t="shared" si="242"/>
        <v>-0.10172743796115519</v>
      </c>
      <c r="HF45" s="153">
        <f t="shared" si="67"/>
        <v>3.0035191095834357E-2</v>
      </c>
      <c r="HG45" s="153">
        <f t="shared" si="68"/>
        <v>5.3366573004035238E-2</v>
      </c>
      <c r="HH45" s="153">
        <f t="shared" si="69"/>
        <v>6.6618008095016917E-2</v>
      </c>
      <c r="HI45" s="153">
        <f t="shared" si="70"/>
        <v>0.11264536963230937</v>
      </c>
      <c r="HJ45" s="153">
        <f t="shared" si="71"/>
        <v>0.21437280759346455</v>
      </c>
      <c r="HK45" s="153">
        <f t="shared" si="72"/>
        <v>0.24906812594178759</v>
      </c>
      <c r="HL45" s="153">
        <f t="shared" si="73"/>
        <v>0.28753424352435464</v>
      </c>
      <c r="HM45" s="153">
        <f t="shared" si="74"/>
        <v>0.2169721792118276</v>
      </c>
      <c r="HN45" s="153">
        <f t="shared" si="75"/>
        <v>0.42519917379758043</v>
      </c>
      <c r="HO45" s="153">
        <f t="shared" si="76"/>
        <v>0.16250901225666908</v>
      </c>
      <c r="HP45" s="153">
        <f t="shared" si="77"/>
        <v>2.751517946353086E-2</v>
      </c>
      <c r="HQ45" s="153" t="str">
        <f t="shared" si="78"/>
        <v>Negativ EK</v>
      </c>
      <c r="HR45" s="153" t="str">
        <f t="shared" si="79"/>
        <v>Negativ EK</v>
      </c>
      <c r="HS45" s="153" t="str">
        <f t="shared" si="80"/>
        <v>Negativ EK</v>
      </c>
      <c r="HT45" s="153" t="str">
        <f t="shared" si="81"/>
        <v>Negativ EK</v>
      </c>
      <c r="HU45" s="153" t="str">
        <f t="shared" si="82"/>
        <v>Negativ EK</v>
      </c>
      <c r="HV45" s="150">
        <f t="shared" si="83"/>
        <v>-0.38279633151936832</v>
      </c>
      <c r="HW45" s="150">
        <f t="shared" si="84"/>
        <v>-0.19006265767630126</v>
      </c>
      <c r="HX45" s="150">
        <f t="shared" si="85"/>
        <v>-0.41517956674703577</v>
      </c>
      <c r="HY45" s="150">
        <f t="shared" si="86"/>
        <v>-0.42362131267192898</v>
      </c>
      <c r="HZ45" s="150">
        <f t="shared" si="87"/>
        <v>-5.2243855101240196E-2</v>
      </c>
      <c r="IA45" s="263">
        <f t="shared" si="243"/>
        <v>-1.460907067552834E-2</v>
      </c>
      <c r="IB45" s="263">
        <f t="shared" si="259"/>
        <v>-8.9557136316662164E-3</v>
      </c>
      <c r="IC45" s="263">
        <f t="shared" si="244"/>
        <v>-3.3451595260609077E-2</v>
      </c>
      <c r="ID45" s="263">
        <f t="shared" si="245"/>
        <v>-5.9217592918901316E-2</v>
      </c>
      <c r="IE45" s="153">
        <f t="shared" si="92"/>
        <v>2.355501155990752E-2</v>
      </c>
      <c r="IF45" s="153">
        <f t="shared" si="93"/>
        <v>3.816408223543586E-2</v>
      </c>
      <c r="IG45" s="153">
        <f t="shared" si="94"/>
        <v>4.7119795867102077E-2</v>
      </c>
      <c r="IH45" s="153">
        <f t="shared" si="95"/>
        <v>8.0571391127711153E-2</v>
      </c>
      <c r="II45" s="153">
        <f t="shared" si="96"/>
        <v>0.13978898404661247</v>
      </c>
      <c r="IJ45" s="153">
        <f t="shared" si="97"/>
        <v>0.14749467444660552</v>
      </c>
      <c r="IK45" s="153">
        <f t="shared" si="98"/>
        <v>0.15663354763296317</v>
      </c>
      <c r="IL45" s="153">
        <f t="shared" si="99"/>
        <v>0.11805518915211309</v>
      </c>
      <c r="IM45" s="153">
        <f t="shared" si="100"/>
        <v>0.21995420738368524</v>
      </c>
      <c r="IN45" s="153">
        <f t="shared" si="101"/>
        <v>8.5223631936434716E-2</v>
      </c>
      <c r="IO45" s="153">
        <f t="shared" si="102"/>
        <v>2.8548795944233207E-2</v>
      </c>
      <c r="IP45" s="153" t="str">
        <f t="shared" si="103"/>
        <v>i.a.</v>
      </c>
      <c r="IQ45" s="153" t="str">
        <f t="shared" si="104"/>
        <v>i.a.</v>
      </c>
      <c r="IR45" s="153" t="str">
        <f t="shared" si="105"/>
        <v>i.a.</v>
      </c>
      <c r="IS45" s="153" t="str">
        <f t="shared" si="106"/>
        <v>i.a.</v>
      </c>
      <c r="IT45" s="153" t="str">
        <f t="shared" si="107"/>
        <v>i.a.</v>
      </c>
      <c r="IU45" s="150">
        <f t="shared" si="108"/>
        <v>7.6640483874241411E-2</v>
      </c>
      <c r="IV45" s="150">
        <f t="shared" si="109"/>
        <v>9.1921979900562514E-2</v>
      </c>
      <c r="IW45" s="150">
        <f t="shared" si="110"/>
        <v>-3.7513779831233315E-2</v>
      </c>
      <c r="IX45" s="150">
        <f t="shared" si="111"/>
        <v>-8.9374568982291319E-2</v>
      </c>
      <c r="IY45" s="150">
        <f t="shared" si="112"/>
        <v>7.4346289381784558E-2</v>
      </c>
      <c r="IZ45" s="263">
        <f t="shared" si="246"/>
        <v>4.9109436268931383E-2</v>
      </c>
      <c r="JA45" s="263">
        <f t="shared" si="260"/>
        <v>5.3942922601730281E-2</v>
      </c>
      <c r="JB45" s="263">
        <f t="shared" si="247"/>
        <v>-2.2872382611948905E-2</v>
      </c>
      <c r="JC45" s="263">
        <f t="shared" si="248"/>
        <v>-5.9840438575375243E-2</v>
      </c>
      <c r="JD45" s="153">
        <f t="shared" si="117"/>
        <v>0.68988613529805753</v>
      </c>
      <c r="JE45" s="153">
        <f t="shared" si="118"/>
        <v>0.64077669902912615</v>
      </c>
      <c r="JF45" s="153">
        <f t="shared" si="119"/>
        <v>0.58683377642739587</v>
      </c>
      <c r="JG45" s="153">
        <f t="shared" si="120"/>
        <v>0.60970615903934477</v>
      </c>
      <c r="JH45" s="153">
        <f t="shared" si="121"/>
        <v>0.66954659761472002</v>
      </c>
      <c r="JI45" s="153">
        <f t="shared" si="122"/>
        <v>0.62321302193913652</v>
      </c>
      <c r="JJ45" s="153">
        <f t="shared" si="123"/>
        <v>0.54603737552857734</v>
      </c>
      <c r="JK45" s="153">
        <f t="shared" si="124"/>
        <v>0.52395051815421678</v>
      </c>
      <c r="JL45" s="153">
        <f t="shared" si="125"/>
        <v>0.53285686476264638</v>
      </c>
      <c r="JM45" s="153">
        <f t="shared" si="126"/>
        <v>0.477222654224987</v>
      </c>
      <c r="JN45" s="153">
        <f t="shared" si="127"/>
        <v>0.41226235741444867</v>
      </c>
      <c r="JO45" s="153" t="str">
        <f t="shared" si="128"/>
        <v>i.a.</v>
      </c>
      <c r="JP45" s="153" t="str">
        <f t="shared" si="129"/>
        <v>i.a.</v>
      </c>
      <c r="JQ45" s="153" t="str">
        <f t="shared" si="130"/>
        <v>i.a.</v>
      </c>
      <c r="JR45" s="153" t="str">
        <f t="shared" si="131"/>
        <v>i.a.</v>
      </c>
      <c r="JS45" s="153" t="str">
        <f t="shared" si="132"/>
        <v>i.a.</v>
      </c>
      <c r="JT45" s="153" t="str">
        <f t="shared" si="133"/>
        <v>i.a.</v>
      </c>
      <c r="JU45" s="150" t="e">
        <f t="shared" si="134"/>
        <v>#VALUE!</v>
      </c>
      <c r="JV45" s="150" t="e">
        <f t="shared" si="135"/>
        <v>#VALUE!</v>
      </c>
      <c r="JW45" s="150" t="e">
        <f t="shared" si="136"/>
        <v>#VALUE!</v>
      </c>
      <c r="JX45" s="150" t="e">
        <f t="shared" si="137"/>
        <v>#VALUE!</v>
      </c>
      <c r="JY45" s="150" t="e">
        <f t="shared" si="138"/>
        <v>#VALUE!</v>
      </c>
      <c r="JZ45" s="263" t="e">
        <f t="shared" si="249"/>
        <v>#VALUE!</v>
      </c>
      <c r="KA45" s="263" t="e">
        <f t="shared" si="261"/>
        <v>#VALUE!</v>
      </c>
      <c r="KB45" s="263" t="e">
        <f t="shared" si="250"/>
        <v>#VALUE!</v>
      </c>
      <c r="KC45" s="263" t="e">
        <f t="shared" si="251"/>
        <v>#VALUE!</v>
      </c>
      <c r="KD45" s="153" t="str">
        <f t="shared" si="223"/>
        <v>i.a.</v>
      </c>
      <c r="KE45" s="153" t="str">
        <f t="shared" si="224"/>
        <v>i.a.</v>
      </c>
      <c r="KF45" s="153" t="str">
        <f t="shared" si="225"/>
        <v>i.a.</v>
      </c>
      <c r="KG45" s="153" t="str">
        <f t="shared" si="226"/>
        <v>i.a.</v>
      </c>
      <c r="KH45" s="153" t="str">
        <f t="shared" si="227"/>
        <v>i.a.</v>
      </c>
      <c r="KI45" s="153" t="str">
        <f t="shared" si="228"/>
        <v>i.a.</v>
      </c>
      <c r="KJ45" s="153" t="str">
        <f t="shared" si="229"/>
        <v>i.a.</v>
      </c>
      <c r="KK45" s="153" t="str">
        <f t="shared" si="230"/>
        <v>i.a.</v>
      </c>
      <c r="KL45" s="153" t="str">
        <f t="shared" si="231"/>
        <v>i.a.</v>
      </c>
      <c r="KM45" s="153" t="str">
        <f t="shared" si="232"/>
        <v>i.a.</v>
      </c>
      <c r="KN45" s="153" t="str">
        <f t="shared" si="233"/>
        <v>i.a.</v>
      </c>
      <c r="KO45" s="153" t="str">
        <f t="shared" si="234"/>
        <v>i.a.</v>
      </c>
      <c r="KP45" s="153" t="str">
        <f t="shared" si="235"/>
        <v>i.a.</v>
      </c>
      <c r="KQ45" s="153" t="str">
        <f t="shared" si="236"/>
        <v>i.a.</v>
      </c>
      <c r="KR45" s="153" t="str">
        <f t="shared" si="237"/>
        <v>i.a.</v>
      </c>
      <c r="KS45" s="153" t="str">
        <f t="shared" si="238"/>
        <v>i.a.</v>
      </c>
      <c r="KT45" s="153" t="str">
        <f t="shared" si="239"/>
        <v>i.a.</v>
      </c>
      <c r="KU45" s="150" t="e">
        <f t="shared" si="160"/>
        <v>#DIV/0!</v>
      </c>
      <c r="KV45" s="150" t="e">
        <f t="shared" si="161"/>
        <v>#DIV/0!</v>
      </c>
      <c r="KW45" s="150" t="e">
        <f t="shared" si="162"/>
        <v>#DIV/0!</v>
      </c>
      <c r="KX45" s="150" t="e">
        <f t="shared" si="163"/>
        <v>#DIV/0!</v>
      </c>
      <c r="KY45" s="150" t="e">
        <f t="shared" si="164"/>
        <v>#DIV/0!</v>
      </c>
      <c r="KZ45" s="243">
        <f t="shared" si="252"/>
        <v>0</v>
      </c>
      <c r="LA45" s="243">
        <f t="shared" si="262"/>
        <v>0</v>
      </c>
      <c r="LB45" s="243">
        <f t="shared" si="253"/>
        <v>0</v>
      </c>
      <c r="LC45" s="243">
        <f t="shared" si="254"/>
        <v>0</v>
      </c>
      <c r="LD45" s="254">
        <f>IFERROR(Tabel1[[#This Row],[2024 - Omsætning]]/Tabel1[[#This Row],[2024 - Ansatte]],"i.a.")</f>
        <v>0</v>
      </c>
      <c r="LE45" s="254">
        <f>IFERROR(Tabel1[[#This Row],[2023 - Omsætning]]/Tabel1[[#This Row],[2023 - Ansatte]],"i.a.")</f>
        <v>0</v>
      </c>
      <c r="LF45" s="254">
        <f>IFERROR(Tabel1[[#This Row],[2022 - Omsætning]]/Tabel1[[#This Row],[2022 - Ansatte]],"i.a.")</f>
        <v>0</v>
      </c>
      <c r="LG45" s="254">
        <f>IFERROR(Tabel1[[#This Row],[2021 - Omsætning]]/Tabel1[[#This Row],[2021 - Ansatte]],"i.a.")</f>
        <v>0</v>
      </c>
      <c r="LH45" s="254">
        <f>IFERROR(AC45/Tabel1[[#This Row],[2020 - Ansatte]],"i.a.")</f>
        <v>0</v>
      </c>
      <c r="LI45" s="254">
        <f>IFERROR(Tabel1[[#This Row],[2019 - Omsætning]]/Tabel1[[#This Row],[2019 - Ansatte]],"i.a.")</f>
        <v>0</v>
      </c>
      <c r="LJ45" s="254">
        <f>IFERROR(Tabel1[[#This Row],[2018 - Omsætning]]/Tabel1[[#This Row],[2018 - Ansatte]],"i.a.")</f>
        <v>0</v>
      </c>
      <c r="LK45" s="254">
        <f>IFERROR(Tabel1[[#This Row],[2017 - Omsætning]]/Tabel1[[#This Row],[2017 - Ansatte]],"i.a.")</f>
        <v>0</v>
      </c>
      <c r="LL45" s="254">
        <f>IFERROR(Tabel1[[#This Row],[2016 - Omsætning]]/Tabel1[[#This Row],[2016 - Ansatte]],"i.a.")</f>
        <v>0</v>
      </c>
      <c r="LM45" s="254">
        <f>IFERROR(Tabel1[[#This Row],[2015 - Omsætning]]/Tabel1[[#This Row],[2015 - Ansatte]],"i.a.")</f>
        <v>0</v>
      </c>
      <c r="LN45" s="254">
        <f>IFERROR(Tabel1[[#This Row],[2014 - Omsætning]]/Tabel1[[#This Row],[2014 - Ansatte]],"i.a.")</f>
        <v>0</v>
      </c>
      <c r="LO45" s="254" t="str">
        <f>IFERROR(Tabel1[[#This Row],[2013 - Omsætning]]/Tabel1[[#This Row],[2013 - Ansatte]],"i.a.")</f>
        <v>i.a.</v>
      </c>
      <c r="LP45" s="254" t="str">
        <f>IFERROR(Tabel1[[#This Row],[2012 - Omsætning]]/Tabel1[[#This Row],[2012 - Ansatte]],"i.a.")</f>
        <v>i.a.</v>
      </c>
      <c r="LQ45" s="254" t="str">
        <f>IFERROR(Tabel1[[#This Row],[2011 - Omsætning]]/Tabel1[[#This Row],[2011 - Ansatte]],"i.a.")</f>
        <v>i.a.</v>
      </c>
      <c r="LR45" s="254" t="str">
        <f>IFERROR(Tabel1[[#This Row],[2010 - Omsætning]]/Tabel1[[#This Row],[2010 - Ansatte]],"i.a.")</f>
        <v>i.a.</v>
      </c>
      <c r="LS45" s="254" t="str">
        <f>IFERROR(Tabel1[[#This Row],[2009 - Omsætning]]/Tabel1[[#This Row],[2009 - Ansatte]],"i.a.")</f>
        <v>i.a.</v>
      </c>
      <c r="LT45" s="254" t="str">
        <f>IFERROR(Tabel1[[#This Row],[2008 - Omsætning]]/Tabel1[[#This Row],[2008 - Ansatte]],"i.a.")</f>
        <v>i.a.</v>
      </c>
      <c r="LU45" s="158">
        <f t="shared" si="169"/>
        <v>-0.4559390845841545</v>
      </c>
      <c r="LV45" s="158">
        <f t="shared" si="170"/>
        <v>-0.1804147048170954</v>
      </c>
      <c r="LW45" s="158">
        <f t="shared" si="171"/>
        <v>-0.45349638930217367</v>
      </c>
      <c r="LX45" s="158">
        <f t="shared" si="172"/>
        <v>-0.46165029181691636</v>
      </c>
      <c r="LY45" s="158">
        <f t="shared" si="173"/>
        <v>4.2396380618797504E-2</v>
      </c>
      <c r="LZ45" s="243">
        <f t="shared" si="255"/>
        <v>-1.3087524177949707E-2</v>
      </c>
      <c r="MA45" s="243">
        <f t="shared" si="263"/>
        <v>-6.3187103594080397E-3</v>
      </c>
      <c r="MB45" s="243">
        <f t="shared" si="256"/>
        <v>-2.9062790697674423E-2</v>
      </c>
      <c r="MC45" s="243">
        <f t="shared" si="257"/>
        <v>-5.4955620155038756E-2</v>
      </c>
      <c r="MD45" s="244">
        <f t="shared" si="178"/>
        <v>1.5617021276595745E-2</v>
      </c>
      <c r="ME45" s="244">
        <f t="shared" si="179"/>
        <v>2.8704545454545451E-2</v>
      </c>
      <c r="MF45" s="244">
        <f t="shared" si="180"/>
        <v>3.5023255813953491E-2</v>
      </c>
      <c r="MG45" s="244">
        <f t="shared" si="181"/>
        <v>6.4086046511627914E-2</v>
      </c>
      <c r="MH45" s="244">
        <f t="shared" si="182"/>
        <v>0.11904166666666667</v>
      </c>
      <c r="MI45" s="244">
        <f t="shared" si="183"/>
        <v>0.1142</v>
      </c>
      <c r="MJ45" s="244">
        <f t="shared" si="184"/>
        <v>0.11953703703703704</v>
      </c>
      <c r="MK45" s="244">
        <f t="shared" si="185"/>
        <v>7.6210526315789479E-2</v>
      </c>
      <c r="ML45" s="244">
        <f t="shared" si="186"/>
        <v>0.13100000000000001</v>
      </c>
      <c r="MM45" s="244">
        <f t="shared" si="187"/>
        <v>4.5080000000000002E-2</v>
      </c>
      <c r="MN45" s="244">
        <f t="shared" si="188"/>
        <v>7.1599999999999997E-3</v>
      </c>
      <c r="MO45" s="244" t="str">
        <f t="shared" si="189"/>
        <v>i.a.</v>
      </c>
      <c r="MP45" s="244" t="str">
        <f t="shared" si="190"/>
        <v>i.a.</v>
      </c>
      <c r="MQ45" s="244" t="str">
        <f t="shared" si="191"/>
        <v>i.a.</v>
      </c>
      <c r="MR45" s="244" t="str">
        <f t="shared" si="192"/>
        <v>i.a.</v>
      </c>
      <c r="MS45" s="244" t="str">
        <f t="shared" si="193"/>
        <v>i.a.</v>
      </c>
      <c r="MT45" s="244" t="str">
        <f t="shared" si="194"/>
        <v>i.a.</v>
      </c>
    </row>
    <row r="46" spans="1:358" ht="18" customHeight="1" x14ac:dyDescent="0.25">
      <c r="A46" s="116" t="s">
        <v>567</v>
      </c>
      <c r="B46" s="273">
        <v>64018418</v>
      </c>
      <c r="C46" s="5" t="s">
        <v>83</v>
      </c>
      <c r="D46" s="5"/>
      <c r="E46" s="133">
        <v>251100</v>
      </c>
      <c r="F46" s="203">
        <v>45603</v>
      </c>
      <c r="G46" s="148" t="s">
        <v>70</v>
      </c>
      <c r="H46" s="148" t="s">
        <v>70</v>
      </c>
      <c r="I46" s="148" t="s">
        <v>70</v>
      </c>
      <c r="J46" s="148" t="s">
        <v>70</v>
      </c>
      <c r="K46" s="148" t="s">
        <v>70</v>
      </c>
      <c r="L46" s="148" t="s">
        <v>70</v>
      </c>
      <c r="M46" s="357" t="s">
        <v>70</v>
      </c>
      <c r="N46" s="357" t="s">
        <v>70</v>
      </c>
      <c r="O46" s="357" t="s">
        <v>70</v>
      </c>
      <c r="P46" s="150" t="e">
        <f>Y46/Tabel1[[#This Row],[2023 - Omsætning]]-1</f>
        <v>#DIV/0!</v>
      </c>
      <c r="Q46" s="150" t="e">
        <f>Z46/Tabel1[[#This Row],[2022 - Omsætning]]-1</f>
        <v>#DIV/0!</v>
      </c>
      <c r="R46" s="150" t="e">
        <f>AA46/Tabel1[[#This Row],[2021 - Omsætning]]-1</f>
        <v>#DIV/0!</v>
      </c>
      <c r="S46" s="150" t="e">
        <f>AB46/Tabel1[[#This Row],[2020 - Omsætning]]-1</f>
        <v>#DIV/0!</v>
      </c>
      <c r="T46" s="150" t="e">
        <f>AC46/Tabel1[[#This Row],[2019 - Omsætning]]-1</f>
        <v>#DIV/0!</v>
      </c>
      <c r="U46" s="242">
        <f t="shared" si="195"/>
        <v>0</v>
      </c>
      <c r="V46" s="242">
        <f t="shared" si="196"/>
        <v>0</v>
      </c>
      <c r="W46" s="242">
        <f t="shared" si="197"/>
        <v>0</v>
      </c>
      <c r="X46" s="242">
        <f t="shared" si="198"/>
        <v>0</v>
      </c>
      <c r="Y46" s="151"/>
      <c r="Z46" s="151"/>
      <c r="AA46" s="151"/>
      <c r="AB46" s="15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150">
        <f t="shared" si="4"/>
        <v>0.25786694825765577</v>
      </c>
      <c r="AQ46" s="150">
        <f t="shared" si="5"/>
        <v>0.1822721598002498</v>
      </c>
      <c r="AR46" s="150">
        <f t="shared" si="6"/>
        <v>0.51303362296939936</v>
      </c>
      <c r="AS46" s="150">
        <f t="shared" si="7"/>
        <v>-0.28709938055480749</v>
      </c>
      <c r="AT46" s="150">
        <f t="shared" si="8"/>
        <v>0.55681341719077582</v>
      </c>
      <c r="AU46" s="242">
        <f t="shared" si="199"/>
        <v>1.2210000000000001</v>
      </c>
      <c r="AV46" s="242">
        <f t="shared" si="200"/>
        <v>0.73000000000000043</v>
      </c>
      <c r="AW46" s="242">
        <f t="shared" si="201"/>
        <v>1.3580000000000001</v>
      </c>
      <c r="AX46" s="242">
        <f t="shared" si="202"/>
        <v>-1.0660000000000003</v>
      </c>
      <c r="AY46" s="119">
        <v>5.9560000000000004</v>
      </c>
      <c r="AZ46" s="119">
        <v>4.7350000000000003</v>
      </c>
      <c r="BA46" s="119">
        <v>4.0049999999999999</v>
      </c>
      <c r="BB46" s="119">
        <v>2.6469999999999998</v>
      </c>
      <c r="BC46" s="119">
        <v>3.7130000000000001</v>
      </c>
      <c r="BD46" s="362">
        <v>2.3849999999999998</v>
      </c>
      <c r="BE46" s="362">
        <v>3.5369999999999999</v>
      </c>
      <c r="BF46" s="362">
        <v>5.29</v>
      </c>
      <c r="BG46" s="362">
        <v>3.7050000000000001</v>
      </c>
      <c r="BH46" s="362">
        <v>4.1399999999999997</v>
      </c>
      <c r="BI46" s="362"/>
      <c r="BJ46" s="362"/>
      <c r="BK46" s="362"/>
      <c r="BL46" s="362"/>
      <c r="BM46" s="362"/>
      <c r="BN46" s="362"/>
      <c r="BO46" s="362"/>
      <c r="BP46" s="152">
        <f t="shared" si="13"/>
        <v>2.2966751918158566</v>
      </c>
      <c r="BQ46" s="152">
        <f t="shared" si="14"/>
        <v>1.0051282051282051</v>
      </c>
      <c r="BR46" s="152">
        <f t="shared" si="15"/>
        <v>1.1522248243559721</v>
      </c>
      <c r="BS46" s="152">
        <f t="shared" si="16"/>
        <v>-0.38937093275488055</v>
      </c>
      <c r="BT46" s="152">
        <f t="shared" si="17"/>
        <v>0.38203753351206432</v>
      </c>
      <c r="BU46" s="242">
        <f t="shared" si="203"/>
        <v>0.89799999999999991</v>
      </c>
      <c r="BV46" s="242">
        <f t="shared" si="204"/>
        <v>0.19600000000000001</v>
      </c>
      <c r="BW46" s="242">
        <f t="shared" si="205"/>
        <v>1.476</v>
      </c>
      <c r="BX46" s="242">
        <f t="shared" si="206"/>
        <v>-0.35899999999999987</v>
      </c>
      <c r="BY46" s="119">
        <v>1.2889999999999999</v>
      </c>
      <c r="BZ46" s="119">
        <v>0.39100000000000001</v>
      </c>
      <c r="CA46" s="119">
        <v>0.19500000000000001</v>
      </c>
      <c r="CB46" s="119">
        <v>-1.2809999999999999</v>
      </c>
      <c r="CC46" s="119">
        <v>-0.92200000000000004</v>
      </c>
      <c r="CD46" s="362">
        <v>-1.492</v>
      </c>
      <c r="CE46" s="362">
        <v>-1.0469999999999999</v>
      </c>
      <c r="CF46" s="362">
        <v>0.48099999999999998</v>
      </c>
      <c r="CG46" s="362">
        <v>-4.2000000000000003E-2</v>
      </c>
      <c r="CH46" s="362">
        <v>-1.21</v>
      </c>
      <c r="CI46" s="362"/>
      <c r="CJ46" s="362"/>
      <c r="CK46" s="362"/>
      <c r="CL46" s="362"/>
      <c r="CM46" s="362"/>
      <c r="CN46" s="362"/>
      <c r="CO46" s="362"/>
      <c r="CP46" s="152">
        <f t="shared" si="22"/>
        <v>2.9870550161812299</v>
      </c>
      <c r="CQ46" s="152">
        <f t="shared" si="23"/>
        <v>4.6181818181818182</v>
      </c>
      <c r="CR46" s="152">
        <f t="shared" si="24"/>
        <v>1.04</v>
      </c>
      <c r="CS46" s="152">
        <f t="shared" si="25"/>
        <v>-0.50933040614709102</v>
      </c>
      <c r="CT46" s="152">
        <f t="shared" si="26"/>
        <v>0.37815699658703072</v>
      </c>
      <c r="CU46" s="242">
        <f t="shared" si="207"/>
        <v>0.92300000000000004</v>
      </c>
      <c r="CV46" s="242">
        <f t="shared" si="208"/>
        <v>0.254</v>
      </c>
      <c r="CW46" s="242">
        <f t="shared" si="209"/>
        <v>1.43</v>
      </c>
      <c r="CX46" s="242">
        <f t="shared" si="210"/>
        <v>-0.46399999999999997</v>
      </c>
      <c r="CY46" s="119">
        <v>1.232</v>
      </c>
      <c r="CZ46" s="119">
        <v>0.309</v>
      </c>
      <c r="DA46" s="119">
        <v>5.5E-2</v>
      </c>
      <c r="DB46" s="119">
        <v>-1.375</v>
      </c>
      <c r="DC46" s="119">
        <v>-0.91100000000000003</v>
      </c>
      <c r="DD46" s="362">
        <v>-1.4650000000000001</v>
      </c>
      <c r="DE46" s="362">
        <v>-0.91500000000000004</v>
      </c>
      <c r="DF46" s="362">
        <v>0.53900000000000003</v>
      </c>
      <c r="DG46" s="362">
        <v>0.107</v>
      </c>
      <c r="DH46" s="362">
        <v>-1.0229999999999999</v>
      </c>
      <c r="DI46" s="362"/>
      <c r="DJ46" s="362"/>
      <c r="DK46" s="362"/>
      <c r="DL46" s="362"/>
      <c r="DM46" s="362"/>
      <c r="DN46" s="362"/>
      <c r="DO46" s="362"/>
      <c r="DP46" s="152">
        <f t="shared" si="31"/>
        <v>8.5793103448275843E-2</v>
      </c>
      <c r="DQ46" s="152">
        <f t="shared" si="32"/>
        <v>-0.11086583272013735</v>
      </c>
      <c r="DR46" s="152">
        <f t="shared" si="33"/>
        <v>3.6805299963196098E-4</v>
      </c>
      <c r="DS46" s="152">
        <f t="shared" si="34"/>
        <v>-0.1200475008096729</v>
      </c>
      <c r="DT46" s="152">
        <f t="shared" si="35"/>
        <v>-7.4070371851259462E-2</v>
      </c>
      <c r="DU46" s="242">
        <f t="shared" si="211"/>
        <v>0.62199999999999989</v>
      </c>
      <c r="DV46" s="242">
        <f t="shared" si="212"/>
        <v>-0.90399999999999991</v>
      </c>
      <c r="DW46" s="242">
        <f t="shared" si="213"/>
        <v>3.0000000000001137E-3</v>
      </c>
      <c r="DX46" s="242">
        <f t="shared" si="214"/>
        <v>-1.1120000000000001</v>
      </c>
      <c r="DY46" s="119">
        <v>7.8719999999999999</v>
      </c>
      <c r="DZ46" s="119">
        <v>7.25</v>
      </c>
      <c r="EA46" s="119">
        <v>8.1539999999999999</v>
      </c>
      <c r="EB46" s="119">
        <v>8.1509999999999998</v>
      </c>
      <c r="EC46" s="119">
        <v>9.2629999999999999</v>
      </c>
      <c r="ED46" s="362">
        <v>10.004</v>
      </c>
      <c r="EE46" s="362">
        <v>11.180999999999999</v>
      </c>
      <c r="EF46" s="362">
        <v>11.943</v>
      </c>
      <c r="EG46" s="362">
        <v>11.584</v>
      </c>
      <c r="EH46" s="362">
        <v>11.545</v>
      </c>
      <c r="EI46" s="362"/>
      <c r="EJ46" s="362"/>
      <c r="EK46" s="362"/>
      <c r="EL46" s="362"/>
      <c r="EM46" s="362"/>
      <c r="EN46" s="362"/>
      <c r="EO46" s="362"/>
      <c r="EP46" s="153">
        <f t="shared" si="40"/>
        <v>-0.15570186460270388</v>
      </c>
      <c r="EQ46" s="153">
        <f t="shared" si="41"/>
        <v>0.26258011295132927</v>
      </c>
      <c r="ER46" s="153">
        <f t="shared" si="42"/>
        <v>5.432528266541789E-2</v>
      </c>
      <c r="ES46" s="153">
        <f t="shared" si="43"/>
        <v>-0.16567122523025399</v>
      </c>
      <c r="ET46" s="153">
        <f t="shared" si="44"/>
        <v>0.18079356709728436</v>
      </c>
      <c r="EU46" s="242">
        <f t="shared" si="215"/>
        <v>-3.097999999999999</v>
      </c>
      <c r="EV46" s="242">
        <f t="shared" si="216"/>
        <v>4.1379999999999981</v>
      </c>
      <c r="EW46" s="242">
        <f t="shared" si="217"/>
        <v>0.81200000000000117</v>
      </c>
      <c r="EX46" s="242">
        <f t="shared" si="218"/>
        <v>-2.968</v>
      </c>
      <c r="EY46" s="119">
        <v>16.798999999999999</v>
      </c>
      <c r="EZ46" s="119">
        <v>19.896999999999998</v>
      </c>
      <c r="FA46" s="119">
        <v>15.759</v>
      </c>
      <c r="FB46" s="119">
        <v>14.946999999999999</v>
      </c>
      <c r="FC46" s="119">
        <v>17.914999999999999</v>
      </c>
      <c r="FD46" s="362">
        <v>15.172000000000001</v>
      </c>
      <c r="FE46" s="362">
        <v>16.736999999999998</v>
      </c>
      <c r="FF46" s="362">
        <v>20.228999999999999</v>
      </c>
      <c r="FG46" s="362">
        <v>18.986000000000001</v>
      </c>
      <c r="FH46" s="362">
        <v>17.571999999999999</v>
      </c>
      <c r="FI46" s="362"/>
      <c r="FJ46" s="362"/>
      <c r="FK46" s="362"/>
      <c r="FL46" s="362"/>
      <c r="FM46" s="362"/>
      <c r="FN46" s="362"/>
      <c r="FO46" s="362"/>
      <c r="FP46" s="153">
        <f t="shared" si="49"/>
        <v>-6.25E-2</v>
      </c>
      <c r="FQ46" s="153">
        <f t="shared" si="50"/>
        <v>0</v>
      </c>
      <c r="FR46" s="153">
        <f t="shared" si="51"/>
        <v>-3.0303030303030304E-2</v>
      </c>
      <c r="FS46" s="153">
        <f t="shared" si="52"/>
        <v>-0.21428571428571427</v>
      </c>
      <c r="FT46" s="153">
        <f t="shared" si="53"/>
        <v>2.4390243902439025E-2</v>
      </c>
      <c r="FU46" s="242">
        <f t="shared" si="219"/>
        <v>-2</v>
      </c>
      <c r="FV46" s="242">
        <f t="shared" si="220"/>
        <v>0</v>
      </c>
      <c r="FW46" s="242">
        <f t="shared" si="221"/>
        <v>-1</v>
      </c>
      <c r="FX46" s="242">
        <f t="shared" si="222"/>
        <v>-9</v>
      </c>
      <c r="FY46" s="154">
        <v>30</v>
      </c>
      <c r="FZ46" s="154">
        <v>32</v>
      </c>
      <c r="GA46" s="154">
        <v>32</v>
      </c>
      <c r="GB46" s="154">
        <v>33</v>
      </c>
      <c r="GC46" s="154">
        <v>42</v>
      </c>
      <c r="GD46" s="154">
        <v>41</v>
      </c>
      <c r="GE46" s="154">
        <v>36</v>
      </c>
      <c r="GF46" s="154">
        <v>38</v>
      </c>
      <c r="GG46" s="154">
        <v>39</v>
      </c>
      <c r="GH46" s="359">
        <v>51</v>
      </c>
      <c r="GI46" s="359"/>
      <c r="GJ46" s="359"/>
      <c r="GK46" s="359"/>
      <c r="GL46" s="359"/>
      <c r="GM46" s="359"/>
      <c r="GN46" s="359"/>
      <c r="GO46" s="359"/>
      <c r="GP46" s="133"/>
      <c r="GQ46" s="5" t="s">
        <v>389</v>
      </c>
      <c r="GR46" s="133">
        <v>4941</v>
      </c>
      <c r="GS46" s="5" t="s">
        <v>710</v>
      </c>
      <c r="GT46" s="168" t="s">
        <v>72</v>
      </c>
      <c r="GU46" s="169"/>
      <c r="GV46" s="170"/>
      <c r="GW46" s="158">
        <f t="shared" si="58"/>
        <v>3.0614069216542563</v>
      </c>
      <c r="GX46" s="158">
        <f t="shared" si="59"/>
        <v>4.946796581761526</v>
      </c>
      <c r="GY46" s="158">
        <f t="shared" si="60"/>
        <v>1.0427206378411529</v>
      </c>
      <c r="GZ46" s="158">
        <f t="shared" si="61"/>
        <v>-0.66993619703893403</v>
      </c>
      <c r="HA46" s="158">
        <f t="shared" si="62"/>
        <v>0.31625348900691574</v>
      </c>
      <c r="HB46" s="263">
        <f t="shared" si="240"/>
        <v>0.12282196037278176</v>
      </c>
      <c r="HC46" s="263">
        <f t="shared" si="258"/>
        <v>3.3373052682843782E-2</v>
      </c>
      <c r="HD46" s="263">
        <f t="shared" si="241"/>
        <v>0.16466531262565581</v>
      </c>
      <c r="HE46" s="263">
        <f t="shared" si="242"/>
        <v>-6.335307785358063E-2</v>
      </c>
      <c r="HF46" s="153">
        <f t="shared" si="67"/>
        <v>0.16294140986641978</v>
      </c>
      <c r="HG46" s="153">
        <f t="shared" si="68"/>
        <v>4.0119449493638014E-2</v>
      </c>
      <c r="HH46" s="153">
        <f t="shared" si="69"/>
        <v>6.7463968107942347E-3</v>
      </c>
      <c r="HI46" s="153">
        <f t="shared" si="70"/>
        <v>-0.15791891581486159</v>
      </c>
      <c r="HJ46" s="153">
        <f t="shared" si="71"/>
        <v>-9.4565837961280957E-2</v>
      </c>
      <c r="HK46" s="153">
        <f t="shared" si="72"/>
        <v>-0.1383054047675242</v>
      </c>
      <c r="HL46" s="153">
        <f t="shared" si="73"/>
        <v>-7.9138557343020249E-2</v>
      </c>
      <c r="HM46" s="153">
        <f t="shared" si="74"/>
        <v>4.5819696518893185E-2</v>
      </c>
      <c r="HN46" s="153">
        <f t="shared" si="75"/>
        <v>9.2524536296424414E-3</v>
      </c>
      <c r="HO46" s="153">
        <f t="shared" si="76"/>
        <v>-8.8609787786920732E-2</v>
      </c>
      <c r="HP46" s="153" t="str">
        <f t="shared" si="77"/>
        <v>Negativ EK</v>
      </c>
      <c r="HQ46" s="153" t="str">
        <f t="shared" si="78"/>
        <v>Negativ EK</v>
      </c>
      <c r="HR46" s="153" t="str">
        <f t="shared" si="79"/>
        <v>Negativ EK</v>
      </c>
      <c r="HS46" s="153" t="str">
        <f t="shared" si="80"/>
        <v>Negativ EK</v>
      </c>
      <c r="HT46" s="153" t="str">
        <f t="shared" si="81"/>
        <v>Negativ EK</v>
      </c>
      <c r="HU46" s="153" t="str">
        <f t="shared" si="82"/>
        <v>Negativ EK</v>
      </c>
      <c r="HV46" s="150">
        <f t="shared" si="83"/>
        <v>2.2032442402274413</v>
      </c>
      <c r="HW46" s="150">
        <f t="shared" si="84"/>
        <v>0.72676314411786724</v>
      </c>
      <c r="HX46" s="150">
        <f t="shared" si="85"/>
        <v>1.1629131823743224</v>
      </c>
      <c r="HY46" s="150">
        <f t="shared" si="86"/>
        <v>-0.39888369703793874</v>
      </c>
      <c r="HZ46" s="150">
        <f t="shared" si="87"/>
        <v>0.40403891730397018</v>
      </c>
      <c r="IA46" s="263">
        <f t="shared" si="243"/>
        <v>4.8321095912549336E-2</v>
      </c>
      <c r="IB46" s="263">
        <f t="shared" si="259"/>
        <v>9.2306919235969585E-3</v>
      </c>
      <c r="IC46" s="263">
        <f t="shared" si="244"/>
        <v>9.0663488930771544E-2</v>
      </c>
      <c r="ID46" s="263">
        <f t="shared" si="245"/>
        <v>-2.2230529734879531E-2</v>
      </c>
      <c r="IE46" s="153">
        <f t="shared" si="92"/>
        <v>7.025288859821234E-2</v>
      </c>
      <c r="IF46" s="153">
        <f t="shared" si="93"/>
        <v>2.1931792685663004E-2</v>
      </c>
      <c r="IG46" s="153">
        <f t="shared" si="94"/>
        <v>1.2701100762066046E-2</v>
      </c>
      <c r="IH46" s="153">
        <f t="shared" si="95"/>
        <v>-7.7962388168705501E-2</v>
      </c>
      <c r="II46" s="153">
        <f t="shared" si="96"/>
        <v>-5.573185843382597E-2</v>
      </c>
      <c r="IJ46" s="153">
        <f t="shared" si="97"/>
        <v>-9.3515935942837441E-2</v>
      </c>
      <c r="IK46" s="153">
        <f t="shared" si="98"/>
        <v>-5.664664827138452E-2</v>
      </c>
      <c r="IL46" s="153">
        <f t="shared" si="99"/>
        <v>2.4531429300012748E-2</v>
      </c>
      <c r="IM46" s="153">
        <f t="shared" si="100"/>
        <v>-2.2977186935827999E-3</v>
      </c>
      <c r="IN46" s="153">
        <f t="shared" si="101"/>
        <v>-6.8859549282950155E-2</v>
      </c>
      <c r="IO46" s="153" t="str">
        <f t="shared" si="102"/>
        <v>i.a.</v>
      </c>
      <c r="IP46" s="153" t="str">
        <f t="shared" si="103"/>
        <v>i.a.</v>
      </c>
      <c r="IQ46" s="153" t="str">
        <f t="shared" si="104"/>
        <v>i.a.</v>
      </c>
      <c r="IR46" s="153" t="str">
        <f t="shared" si="105"/>
        <v>i.a.</v>
      </c>
      <c r="IS46" s="153" t="str">
        <f t="shared" si="106"/>
        <v>i.a.</v>
      </c>
      <c r="IT46" s="153" t="str">
        <f t="shared" si="107"/>
        <v>i.a.</v>
      </c>
      <c r="IU46" s="150">
        <f t="shared" si="108"/>
        <v>0.28603044105663106</v>
      </c>
      <c r="IV46" s="150">
        <f t="shared" si="109"/>
        <v>-0.29577999989127224</v>
      </c>
      <c r="IW46" s="150">
        <f t="shared" si="110"/>
        <v>-5.1177023403420438E-2</v>
      </c>
      <c r="IX46" s="150">
        <f t="shared" si="111"/>
        <v>5.4683148658239859E-2</v>
      </c>
      <c r="IY46" s="150">
        <f t="shared" si="112"/>
        <v>-0.21584123258315988</v>
      </c>
      <c r="IZ46" s="263">
        <f t="shared" si="246"/>
        <v>0.10422278221141756</v>
      </c>
      <c r="JA46" s="263">
        <f t="shared" si="260"/>
        <v>-0.15304207875584958</v>
      </c>
      <c r="JB46" s="263">
        <f t="shared" si="247"/>
        <v>-2.7908203503129725E-2</v>
      </c>
      <c r="JC46" s="263">
        <f t="shared" si="248"/>
        <v>2.8274072342800771E-2</v>
      </c>
      <c r="JD46" s="153">
        <f t="shared" si="117"/>
        <v>0.46859932138817789</v>
      </c>
      <c r="JE46" s="153">
        <f t="shared" si="118"/>
        <v>0.36437653917676033</v>
      </c>
      <c r="JF46" s="153">
        <f t="shared" si="119"/>
        <v>0.5174186179326099</v>
      </c>
      <c r="JG46" s="153">
        <f t="shared" si="120"/>
        <v>0.54532682143573963</v>
      </c>
      <c r="JH46" s="153">
        <f t="shared" si="121"/>
        <v>0.51705274909293886</v>
      </c>
      <c r="JI46" s="153">
        <f t="shared" si="122"/>
        <v>0.65937252834168203</v>
      </c>
      <c r="JJ46" s="153">
        <f t="shared" si="123"/>
        <v>0.66804086753898551</v>
      </c>
      <c r="JK46" s="153">
        <f t="shared" si="124"/>
        <v>0.59039003410944679</v>
      </c>
      <c r="JL46" s="153">
        <f t="shared" si="125"/>
        <v>0.61013378278731689</v>
      </c>
      <c r="JM46" s="153">
        <f t="shared" si="126"/>
        <v>0.6570111541088095</v>
      </c>
      <c r="JN46" s="153" t="str">
        <f t="shared" si="127"/>
        <v>i.a.</v>
      </c>
      <c r="JO46" s="153" t="str">
        <f t="shared" si="128"/>
        <v>i.a.</v>
      </c>
      <c r="JP46" s="153" t="str">
        <f t="shared" si="129"/>
        <v>i.a.</v>
      </c>
      <c r="JQ46" s="153" t="str">
        <f t="shared" si="130"/>
        <v>i.a.</v>
      </c>
      <c r="JR46" s="153" t="str">
        <f t="shared" si="131"/>
        <v>i.a.</v>
      </c>
      <c r="JS46" s="153" t="str">
        <f t="shared" si="132"/>
        <v>i.a.</v>
      </c>
      <c r="JT46" s="153" t="str">
        <f t="shared" si="133"/>
        <v>i.a.</v>
      </c>
      <c r="JU46" s="150" t="e">
        <f t="shared" si="134"/>
        <v>#VALUE!</v>
      </c>
      <c r="JV46" s="150" t="e">
        <f t="shared" si="135"/>
        <v>#VALUE!</v>
      </c>
      <c r="JW46" s="150" t="e">
        <f t="shared" si="136"/>
        <v>#VALUE!</v>
      </c>
      <c r="JX46" s="150" t="e">
        <f t="shared" si="137"/>
        <v>#VALUE!</v>
      </c>
      <c r="JY46" s="150" t="e">
        <f t="shared" si="138"/>
        <v>#VALUE!</v>
      </c>
      <c r="JZ46" s="263" t="e">
        <f t="shared" si="249"/>
        <v>#VALUE!</v>
      </c>
      <c r="KA46" s="263" t="e">
        <f t="shared" si="261"/>
        <v>#VALUE!</v>
      </c>
      <c r="KB46" s="263" t="e">
        <f t="shared" si="250"/>
        <v>#VALUE!</v>
      </c>
      <c r="KC46" s="263" t="e">
        <f t="shared" si="251"/>
        <v>#VALUE!</v>
      </c>
      <c r="KD46" s="153" t="str">
        <f t="shared" si="223"/>
        <v>i.a.</v>
      </c>
      <c r="KE46" s="153" t="str">
        <f t="shared" si="224"/>
        <v>i.a.</v>
      </c>
      <c r="KF46" s="153" t="str">
        <f t="shared" si="225"/>
        <v>i.a.</v>
      </c>
      <c r="KG46" s="153" t="str">
        <f t="shared" si="226"/>
        <v>i.a.</v>
      </c>
      <c r="KH46" s="153" t="str">
        <f t="shared" si="227"/>
        <v>i.a.</v>
      </c>
      <c r="KI46" s="153" t="str">
        <f t="shared" si="228"/>
        <v>i.a.</v>
      </c>
      <c r="KJ46" s="153" t="str">
        <f t="shared" si="229"/>
        <v>i.a.</v>
      </c>
      <c r="KK46" s="153" t="str">
        <f t="shared" si="230"/>
        <v>i.a.</v>
      </c>
      <c r="KL46" s="153" t="str">
        <f t="shared" si="231"/>
        <v>i.a.</v>
      </c>
      <c r="KM46" s="153" t="str">
        <f t="shared" si="232"/>
        <v>i.a.</v>
      </c>
      <c r="KN46" s="153" t="str">
        <f t="shared" si="233"/>
        <v>i.a.</v>
      </c>
      <c r="KO46" s="153" t="str">
        <f t="shared" si="234"/>
        <v>i.a.</v>
      </c>
      <c r="KP46" s="153" t="str">
        <f t="shared" si="235"/>
        <v>i.a.</v>
      </c>
      <c r="KQ46" s="153" t="str">
        <f t="shared" si="236"/>
        <v>i.a.</v>
      </c>
      <c r="KR46" s="153" t="str">
        <f t="shared" si="237"/>
        <v>i.a.</v>
      </c>
      <c r="KS46" s="153" t="str">
        <f t="shared" si="238"/>
        <v>i.a.</v>
      </c>
      <c r="KT46" s="153" t="str">
        <f t="shared" si="239"/>
        <v>i.a.</v>
      </c>
      <c r="KU46" s="150" t="e">
        <f t="shared" si="160"/>
        <v>#DIV/0!</v>
      </c>
      <c r="KV46" s="150" t="e">
        <f t="shared" si="161"/>
        <v>#DIV/0!</v>
      </c>
      <c r="KW46" s="150" t="e">
        <f t="shared" si="162"/>
        <v>#DIV/0!</v>
      </c>
      <c r="KX46" s="150" t="e">
        <f t="shared" si="163"/>
        <v>#DIV/0!</v>
      </c>
      <c r="KY46" s="150" t="e">
        <f t="shared" si="164"/>
        <v>#DIV/0!</v>
      </c>
      <c r="KZ46" s="243">
        <f t="shared" si="252"/>
        <v>0</v>
      </c>
      <c r="LA46" s="243">
        <f t="shared" si="262"/>
        <v>0</v>
      </c>
      <c r="LB46" s="243">
        <f t="shared" si="253"/>
        <v>0</v>
      </c>
      <c r="LC46" s="243">
        <f t="shared" si="254"/>
        <v>0</v>
      </c>
      <c r="LD46" s="254">
        <f>IFERROR(Tabel1[[#This Row],[2024 - Omsætning]]/Tabel1[[#This Row],[2024 - Ansatte]],"i.a.")</f>
        <v>0</v>
      </c>
      <c r="LE46" s="254">
        <f>IFERROR(Tabel1[[#This Row],[2023 - Omsætning]]/Tabel1[[#This Row],[2023 - Ansatte]],"i.a.")</f>
        <v>0</v>
      </c>
      <c r="LF46" s="254">
        <f>IFERROR(Tabel1[[#This Row],[2022 - Omsætning]]/Tabel1[[#This Row],[2022 - Ansatte]],"i.a.")</f>
        <v>0</v>
      </c>
      <c r="LG46" s="254">
        <f>IFERROR(Tabel1[[#This Row],[2021 - Omsætning]]/Tabel1[[#This Row],[2021 - Ansatte]],"i.a.")</f>
        <v>0</v>
      </c>
      <c r="LH46" s="254">
        <f>IFERROR(AC46/Tabel1[[#This Row],[2020 - Ansatte]],"i.a.")</f>
        <v>0</v>
      </c>
      <c r="LI46" s="254">
        <f>IFERROR(Tabel1[[#This Row],[2019 - Omsætning]]/Tabel1[[#This Row],[2019 - Ansatte]],"i.a.")</f>
        <v>0</v>
      </c>
      <c r="LJ46" s="254">
        <f>IFERROR(Tabel1[[#This Row],[2018 - Omsætning]]/Tabel1[[#This Row],[2018 - Ansatte]],"i.a.")</f>
        <v>0</v>
      </c>
      <c r="LK46" s="254">
        <f>IFERROR(Tabel1[[#This Row],[2017 - Omsætning]]/Tabel1[[#This Row],[2017 - Ansatte]],"i.a.")</f>
        <v>0</v>
      </c>
      <c r="LL46" s="254">
        <f>IFERROR(Tabel1[[#This Row],[2016 - Omsætning]]/Tabel1[[#This Row],[2016 - Ansatte]],"i.a.")</f>
        <v>0</v>
      </c>
      <c r="LM46" s="254">
        <f>IFERROR(Tabel1[[#This Row],[2015 - Omsætning]]/Tabel1[[#This Row],[2015 - Ansatte]],"i.a.")</f>
        <v>0</v>
      </c>
      <c r="LN46" s="254" t="str">
        <f>IFERROR(Tabel1[[#This Row],[2014 - Omsætning]]/Tabel1[[#This Row],[2014 - Ansatte]],"i.a.")</f>
        <v>i.a.</v>
      </c>
      <c r="LO46" s="254" t="str">
        <f>IFERROR(Tabel1[[#This Row],[2013 - Omsætning]]/Tabel1[[#This Row],[2013 - Ansatte]],"i.a.")</f>
        <v>i.a.</v>
      </c>
      <c r="LP46" s="254" t="str">
        <f>IFERROR(Tabel1[[#This Row],[2012 - Omsætning]]/Tabel1[[#This Row],[2012 - Ansatte]],"i.a.")</f>
        <v>i.a.</v>
      </c>
      <c r="LQ46" s="254" t="str">
        <f>IFERROR(Tabel1[[#This Row],[2011 - Omsætning]]/Tabel1[[#This Row],[2011 - Ansatte]],"i.a.")</f>
        <v>i.a.</v>
      </c>
      <c r="LR46" s="254" t="str">
        <f>IFERROR(Tabel1[[#This Row],[2010 - Omsætning]]/Tabel1[[#This Row],[2010 - Ansatte]],"i.a.")</f>
        <v>i.a.</v>
      </c>
      <c r="LS46" s="254" t="str">
        <f>IFERROR(Tabel1[[#This Row],[2009 - Omsætning]]/Tabel1[[#This Row],[2009 - Ansatte]],"i.a.")</f>
        <v>i.a.</v>
      </c>
      <c r="LT46" s="254" t="str">
        <f>IFERROR(Tabel1[[#This Row],[2008 - Omsætning]]/Tabel1[[#This Row],[2008 - Ansatte]],"i.a.")</f>
        <v>i.a.</v>
      </c>
      <c r="LU46" s="158">
        <f t="shared" si="169"/>
        <v>3.2528586839266453</v>
      </c>
      <c r="LV46" s="158">
        <f t="shared" si="170"/>
        <v>4.6181818181818182</v>
      </c>
      <c r="LW46" s="158">
        <f t="shared" si="171"/>
        <v>1.04125</v>
      </c>
      <c r="LX46" s="158">
        <f t="shared" si="172"/>
        <v>-0.92096597145993397</v>
      </c>
      <c r="LY46" s="158">
        <f t="shared" si="173"/>
        <v>0.39296278238257765</v>
      </c>
      <c r="LZ46" s="243">
        <f t="shared" si="255"/>
        <v>3.141041666666667E-2</v>
      </c>
      <c r="MA46" s="243">
        <f t="shared" si="263"/>
        <v>7.9375000000000001E-3</v>
      </c>
      <c r="MB46" s="243">
        <f t="shared" si="256"/>
        <v>4.3385416666666662E-2</v>
      </c>
      <c r="MC46" s="243">
        <f t="shared" si="257"/>
        <v>-1.9976190476190474E-2</v>
      </c>
      <c r="MD46" s="244">
        <f t="shared" si="178"/>
        <v>4.1066666666666668E-2</v>
      </c>
      <c r="ME46" s="244">
        <f t="shared" si="179"/>
        <v>9.6562499999999999E-3</v>
      </c>
      <c r="MF46" s="244">
        <f t="shared" si="180"/>
        <v>1.71875E-3</v>
      </c>
      <c r="MG46" s="244">
        <f t="shared" si="181"/>
        <v>-4.1666666666666664E-2</v>
      </c>
      <c r="MH46" s="244">
        <f t="shared" si="182"/>
        <v>-2.1690476190476191E-2</v>
      </c>
      <c r="MI46" s="244">
        <f t="shared" si="183"/>
        <v>-3.5731707317073175E-2</v>
      </c>
      <c r="MJ46" s="244">
        <f t="shared" si="184"/>
        <v>-2.5416666666666667E-2</v>
      </c>
      <c r="MK46" s="244">
        <f t="shared" si="185"/>
        <v>1.418421052631579E-2</v>
      </c>
      <c r="ML46" s="244">
        <f t="shared" si="186"/>
        <v>2.7435897435897434E-3</v>
      </c>
      <c r="MM46" s="244">
        <f t="shared" si="187"/>
        <v>-2.0058823529411764E-2</v>
      </c>
      <c r="MN46" s="244" t="str">
        <f t="shared" si="188"/>
        <v>i.a.</v>
      </c>
      <c r="MO46" s="244" t="str">
        <f t="shared" si="189"/>
        <v>i.a.</v>
      </c>
      <c r="MP46" s="244" t="str">
        <f t="shared" si="190"/>
        <v>i.a.</v>
      </c>
      <c r="MQ46" s="244" t="str">
        <f t="shared" si="191"/>
        <v>i.a.</v>
      </c>
      <c r="MR46" s="244" t="str">
        <f t="shared" si="192"/>
        <v>i.a.</v>
      </c>
      <c r="MS46" s="244" t="str">
        <f t="shared" si="193"/>
        <v>i.a.</v>
      </c>
      <c r="MT46" s="244" t="str">
        <f t="shared" si="194"/>
        <v>i.a.</v>
      </c>
    </row>
    <row r="47" spans="1:358" ht="18" customHeight="1" x14ac:dyDescent="0.25">
      <c r="A47" s="5" t="s">
        <v>139</v>
      </c>
      <c r="B47" s="273">
        <v>43220810</v>
      </c>
      <c r="C47" s="401" t="s">
        <v>87</v>
      </c>
      <c r="D47" s="5"/>
      <c r="E47" s="5">
        <v>251100</v>
      </c>
      <c r="F47" s="203">
        <v>45742</v>
      </c>
      <c r="G47" s="148" t="s">
        <v>84</v>
      </c>
      <c r="H47" s="148" t="s">
        <v>84</v>
      </c>
      <c r="I47" s="148" t="s">
        <v>84</v>
      </c>
      <c r="J47" s="148" t="s">
        <v>84</v>
      </c>
      <c r="K47" s="148" t="s">
        <v>84</v>
      </c>
      <c r="L47" s="148" t="s">
        <v>84</v>
      </c>
      <c r="M47" s="148" t="s">
        <v>84</v>
      </c>
      <c r="N47" s="148" t="s">
        <v>84</v>
      </c>
      <c r="O47" s="357" t="s">
        <v>84</v>
      </c>
      <c r="P47" s="150" t="e">
        <f>Y47/Tabel1[[#This Row],[2023 - Omsætning]]-1</f>
        <v>#DIV/0!</v>
      </c>
      <c r="Q47" s="150" t="e">
        <f>Z47/Tabel1[[#This Row],[2022 - Omsætning]]-1</f>
        <v>#DIV/0!</v>
      </c>
      <c r="R47" s="150" t="e">
        <f>AA47/Tabel1[[#This Row],[2021 - Omsætning]]-1</f>
        <v>#DIV/0!</v>
      </c>
      <c r="S47" s="150" t="e">
        <f>AB47/Tabel1[[#This Row],[2020 - Omsætning]]-1</f>
        <v>#DIV/0!</v>
      </c>
      <c r="T47" s="150" t="e">
        <f>AC47/Tabel1[[#This Row],[2019 - Omsætning]]-1</f>
        <v>#DIV/0!</v>
      </c>
      <c r="U47" s="242">
        <f t="shared" si="195"/>
        <v>0</v>
      </c>
      <c r="V47" s="242">
        <f t="shared" si="196"/>
        <v>0</v>
      </c>
      <c r="W47" s="242">
        <f t="shared" si="197"/>
        <v>0</v>
      </c>
      <c r="X47" s="242">
        <f t="shared" si="198"/>
        <v>0</v>
      </c>
      <c r="Y47" s="151"/>
      <c r="Z47" s="151"/>
      <c r="AA47" s="151"/>
      <c r="AB47" s="151"/>
      <c r="AC47" s="361"/>
      <c r="AD47" s="151"/>
      <c r="AE47" s="151"/>
      <c r="AF47" s="151"/>
      <c r="AG47" s="361"/>
      <c r="AH47" s="361"/>
      <c r="AI47" s="361"/>
      <c r="AJ47" s="361"/>
      <c r="AK47" s="361"/>
      <c r="AL47" s="361"/>
      <c r="AM47" s="361"/>
      <c r="AN47" s="361"/>
      <c r="AO47" s="361"/>
      <c r="AP47" s="150">
        <f t="shared" si="4"/>
        <v>-0.12383913938731769</v>
      </c>
      <c r="AQ47" s="150">
        <f t="shared" si="5"/>
        <v>0.1329746714911445</v>
      </c>
      <c r="AR47" s="150">
        <f t="shared" si="6"/>
        <v>-3.3543459255510014E-2</v>
      </c>
      <c r="AS47" s="150">
        <f t="shared" si="7"/>
        <v>-4.9965028851197787E-2</v>
      </c>
      <c r="AT47" s="150">
        <f t="shared" si="8"/>
        <v>6.1629849638017591E-2</v>
      </c>
      <c r="AU47" s="242">
        <f t="shared" si="199"/>
        <v>-2.9469999999999992</v>
      </c>
      <c r="AV47" s="242">
        <f t="shared" si="200"/>
        <v>2.7929999999999993</v>
      </c>
      <c r="AW47" s="242">
        <f t="shared" si="201"/>
        <v>-0.7289999999999992</v>
      </c>
      <c r="AX47" s="242">
        <f t="shared" si="202"/>
        <v>-1.1430000000000007</v>
      </c>
      <c r="AY47" s="119">
        <v>20.85</v>
      </c>
      <c r="AZ47" s="119">
        <v>23.797000000000001</v>
      </c>
      <c r="BA47" s="119">
        <v>21.004000000000001</v>
      </c>
      <c r="BB47" s="119">
        <v>21.733000000000001</v>
      </c>
      <c r="BC47" s="119">
        <v>22.876000000000001</v>
      </c>
      <c r="BD47" s="119">
        <v>21.547999999999998</v>
      </c>
      <c r="BE47" s="119">
        <v>27.103999999999999</v>
      </c>
      <c r="BF47" s="119">
        <v>18.853000000000002</v>
      </c>
      <c r="BG47" s="362">
        <v>19.262</v>
      </c>
      <c r="BH47" s="362">
        <v>18.385117000000001</v>
      </c>
      <c r="BI47" s="362">
        <v>19.143032999999999</v>
      </c>
      <c r="BJ47" s="362">
        <v>15.437633999999999</v>
      </c>
      <c r="BK47" s="362">
        <v>14.422559</v>
      </c>
      <c r="BL47" s="362"/>
      <c r="BM47" s="362"/>
      <c r="BN47" s="362"/>
      <c r="BO47" s="362"/>
      <c r="BP47" s="152">
        <f t="shared" si="13"/>
        <v>-1.3358081096516277</v>
      </c>
      <c r="BQ47" s="152">
        <f t="shared" si="14"/>
        <v>1.6789453276463744</v>
      </c>
      <c r="BR47" s="152">
        <f t="shared" si="15"/>
        <v>-5.5245614035087725</v>
      </c>
      <c r="BS47" s="152">
        <f t="shared" si="16"/>
        <v>-0.63508322663252248</v>
      </c>
      <c r="BT47" s="152">
        <f t="shared" si="17"/>
        <v>3.1023102310231126E-2</v>
      </c>
      <c r="BU47" s="242">
        <f t="shared" si="203"/>
        <v>-2.339</v>
      </c>
      <c r="BV47" s="242">
        <f t="shared" si="204"/>
        <v>4.33</v>
      </c>
      <c r="BW47" s="242">
        <f t="shared" si="205"/>
        <v>-3.149</v>
      </c>
      <c r="BX47" s="242">
        <f t="shared" si="206"/>
        <v>-0.9920000000000001</v>
      </c>
      <c r="BY47" s="119">
        <v>-0.58799999999999997</v>
      </c>
      <c r="BZ47" s="119">
        <v>1.7509999999999999</v>
      </c>
      <c r="CA47" s="119">
        <v>-2.5790000000000002</v>
      </c>
      <c r="CB47" s="119">
        <v>0.56999999999999995</v>
      </c>
      <c r="CC47" s="119">
        <v>1.5620000000000001</v>
      </c>
      <c r="CD47" s="119">
        <v>1.5149999999999999</v>
      </c>
      <c r="CE47" s="119">
        <v>1.1719999999999999</v>
      </c>
      <c r="CF47" s="119">
        <v>0.88</v>
      </c>
      <c r="CG47" s="362">
        <v>1.899</v>
      </c>
      <c r="CH47" s="362">
        <v>2.3791479999999998</v>
      </c>
      <c r="CI47" s="362">
        <v>0.92831399999999997</v>
      </c>
      <c r="CJ47" s="362">
        <v>-0.75402599999999997</v>
      </c>
      <c r="CK47" s="362">
        <v>0.40553800000000001</v>
      </c>
      <c r="CL47" s="362"/>
      <c r="CM47" s="362"/>
      <c r="CN47" s="362"/>
      <c r="CO47" s="362"/>
      <c r="CP47" s="152">
        <f t="shared" si="22"/>
        <v>-1.7568181818181816</v>
      </c>
      <c r="CQ47" s="152">
        <f t="shared" si="23"/>
        <v>1.4386839481555334</v>
      </c>
      <c r="CR47" s="152">
        <f t="shared" si="24"/>
        <v>-11.340206185567011</v>
      </c>
      <c r="CS47" s="152">
        <f t="shared" si="25"/>
        <v>-0.7850812407680946</v>
      </c>
      <c r="CT47" s="152">
        <f t="shared" si="26"/>
        <v>8.2334132693845097E-2</v>
      </c>
      <c r="CU47" s="242">
        <f t="shared" si="207"/>
        <v>-2.319</v>
      </c>
      <c r="CV47" s="242">
        <f t="shared" si="208"/>
        <v>4.3289999999999997</v>
      </c>
      <c r="CW47" s="242">
        <f t="shared" si="209"/>
        <v>-3.3</v>
      </c>
      <c r="CX47" s="242">
        <f t="shared" si="210"/>
        <v>-1.0630000000000002</v>
      </c>
      <c r="CY47" s="119">
        <v>-0.999</v>
      </c>
      <c r="CZ47" s="119">
        <v>1.32</v>
      </c>
      <c r="DA47" s="119">
        <v>-3.0089999999999999</v>
      </c>
      <c r="DB47" s="119">
        <v>0.29099999999999998</v>
      </c>
      <c r="DC47" s="119">
        <v>1.3540000000000001</v>
      </c>
      <c r="DD47" s="119">
        <v>1.2509999999999999</v>
      </c>
      <c r="DE47" s="119">
        <v>0.99199999999999999</v>
      </c>
      <c r="DF47" s="119">
        <v>0.76900000000000002</v>
      </c>
      <c r="DG47" s="362">
        <v>1.59</v>
      </c>
      <c r="DH47" s="362">
        <v>2.2381679999999999</v>
      </c>
      <c r="DI47" s="362">
        <v>0.69965599999999994</v>
      </c>
      <c r="DJ47" s="362">
        <v>-0.96612299999999995</v>
      </c>
      <c r="DK47" s="362">
        <v>0.26667999999999997</v>
      </c>
      <c r="DL47" s="362"/>
      <c r="DM47" s="362"/>
      <c r="DN47" s="362"/>
      <c r="DO47" s="362"/>
      <c r="DP47" s="152">
        <f t="shared" si="31"/>
        <v>-0.17614067000151595</v>
      </c>
      <c r="DQ47" s="152">
        <f t="shared" si="32"/>
        <v>0.18459328425210997</v>
      </c>
      <c r="DR47" s="152">
        <f t="shared" si="33"/>
        <v>-5.9131610069268405E-2</v>
      </c>
      <c r="DS47" s="152">
        <f t="shared" si="34"/>
        <v>-5.2049967969250509E-2</v>
      </c>
      <c r="DT47" s="152">
        <f t="shared" si="35"/>
        <v>0.11659513590844066</v>
      </c>
      <c r="DU47" s="242">
        <f t="shared" si="211"/>
        <v>-1.1620000000000008</v>
      </c>
      <c r="DV47" s="242">
        <f t="shared" si="212"/>
        <v>1.0280000000000005</v>
      </c>
      <c r="DW47" s="242">
        <f t="shared" si="213"/>
        <v>-0.34999999999999964</v>
      </c>
      <c r="DX47" s="242">
        <f t="shared" si="214"/>
        <v>-0.32500000000000018</v>
      </c>
      <c r="DY47" s="119">
        <v>5.4349999999999996</v>
      </c>
      <c r="DZ47" s="119">
        <v>6.5970000000000004</v>
      </c>
      <c r="EA47" s="119">
        <v>5.569</v>
      </c>
      <c r="EB47" s="119">
        <v>5.9189999999999996</v>
      </c>
      <c r="EC47" s="119">
        <v>6.2439999999999998</v>
      </c>
      <c r="ED47" s="119">
        <v>5.5919999999999996</v>
      </c>
      <c r="EE47" s="119">
        <v>4.9210000000000003</v>
      </c>
      <c r="EF47" s="119">
        <v>4.1980000000000004</v>
      </c>
      <c r="EG47" s="362">
        <v>4.202</v>
      </c>
      <c r="EH47" s="362">
        <v>3.564924</v>
      </c>
      <c r="EI47" s="362">
        <v>1.83172</v>
      </c>
      <c r="EJ47" s="362">
        <v>1.2879769999999999</v>
      </c>
      <c r="EK47" s="362">
        <v>2.1663869999999998</v>
      </c>
      <c r="EL47" s="362"/>
      <c r="EM47" s="362"/>
      <c r="EN47" s="362"/>
      <c r="EO47" s="362"/>
      <c r="EP47" s="153">
        <f t="shared" si="40"/>
        <v>-9.604730449605782E-2</v>
      </c>
      <c r="EQ47" s="153">
        <f t="shared" si="41"/>
        <v>-0.30556377626516729</v>
      </c>
      <c r="ER47" s="153">
        <f t="shared" si="42"/>
        <v>-4.3994907341915399E-2</v>
      </c>
      <c r="ES47" s="153">
        <f t="shared" si="43"/>
        <v>0.40865839685149202</v>
      </c>
      <c r="ET47" s="153">
        <f t="shared" si="44"/>
        <v>-9.1596144272978269E-2</v>
      </c>
      <c r="EU47" s="242">
        <f t="shared" si="215"/>
        <v>-1.8029999999999973</v>
      </c>
      <c r="EV47" s="242">
        <f t="shared" si="216"/>
        <v>-8.2600000000000016</v>
      </c>
      <c r="EW47" s="242">
        <f t="shared" si="217"/>
        <v>-1.2439999999999998</v>
      </c>
      <c r="EX47" s="242">
        <f t="shared" si="218"/>
        <v>8.2029999999999994</v>
      </c>
      <c r="EY47" s="119">
        <v>16.969000000000001</v>
      </c>
      <c r="EZ47" s="119">
        <v>18.771999999999998</v>
      </c>
      <c r="FA47" s="119">
        <v>27.032</v>
      </c>
      <c r="FB47" s="119">
        <v>28.276</v>
      </c>
      <c r="FC47" s="119">
        <v>20.073</v>
      </c>
      <c r="FD47" s="119">
        <v>22.097000000000001</v>
      </c>
      <c r="FE47" s="119">
        <v>17.158999999999999</v>
      </c>
      <c r="FF47" s="119">
        <v>16.545000000000002</v>
      </c>
      <c r="FG47" s="362">
        <v>13.191000000000001</v>
      </c>
      <c r="FH47" s="362">
        <v>12.642799999999999</v>
      </c>
      <c r="FI47" s="362">
        <v>13.002233</v>
      </c>
      <c r="FJ47" s="362">
        <v>14.559262</v>
      </c>
      <c r="FK47" s="362">
        <v>12.683019</v>
      </c>
      <c r="FL47" s="362"/>
      <c r="FM47" s="362"/>
      <c r="FN47" s="362"/>
      <c r="FO47" s="362"/>
      <c r="FP47" s="153">
        <f t="shared" si="49"/>
        <v>-2.5000000000000001E-2</v>
      </c>
      <c r="FQ47" s="153">
        <f t="shared" si="50"/>
        <v>-6.9767441860465115E-2</v>
      </c>
      <c r="FR47" s="153">
        <f t="shared" si="51"/>
        <v>4.878048780487805E-2</v>
      </c>
      <c r="FS47" s="153">
        <f t="shared" si="52"/>
        <v>-6.8181818181818177E-2</v>
      </c>
      <c r="FT47" s="153">
        <f t="shared" si="53"/>
        <v>0.1</v>
      </c>
      <c r="FU47" s="242">
        <f t="shared" si="219"/>
        <v>-1</v>
      </c>
      <c r="FV47" s="242">
        <f t="shared" si="220"/>
        <v>-3</v>
      </c>
      <c r="FW47" s="242">
        <f t="shared" si="221"/>
        <v>2</v>
      </c>
      <c r="FX47" s="242">
        <f t="shared" si="222"/>
        <v>-3</v>
      </c>
      <c r="FY47" s="154">
        <v>39</v>
      </c>
      <c r="FZ47" s="154">
        <v>40</v>
      </c>
      <c r="GA47" s="154">
        <v>43</v>
      </c>
      <c r="GB47" s="154">
        <v>41</v>
      </c>
      <c r="GC47" s="154">
        <v>44</v>
      </c>
      <c r="GD47" s="154">
        <v>40</v>
      </c>
      <c r="GE47" s="154">
        <v>40</v>
      </c>
      <c r="GF47" s="154">
        <v>38</v>
      </c>
      <c r="GG47" s="154">
        <v>35</v>
      </c>
      <c r="GH47" s="359"/>
      <c r="GI47" s="359"/>
      <c r="GJ47" s="359"/>
      <c r="GK47" s="359"/>
      <c r="GL47" s="359"/>
      <c r="GM47" s="359"/>
      <c r="GN47" s="359"/>
      <c r="GO47" s="359"/>
      <c r="GP47" s="165"/>
      <c r="GQ47" s="5" t="s">
        <v>386</v>
      </c>
      <c r="GR47" s="5">
        <v>9220</v>
      </c>
      <c r="GS47" s="5" t="s">
        <v>136</v>
      </c>
      <c r="GT47" s="157" t="s">
        <v>82</v>
      </c>
      <c r="GU47" s="16"/>
      <c r="GW47" s="158">
        <f t="shared" si="58"/>
        <v>-1.7652468417553191</v>
      </c>
      <c r="GX47" s="158">
        <f t="shared" si="59"/>
        <v>1.4142364948553976</v>
      </c>
      <c r="GY47" s="158">
        <f t="shared" si="60"/>
        <v>-11.947765305975938</v>
      </c>
      <c r="GZ47" s="158">
        <f t="shared" si="61"/>
        <v>-0.79085929176446335</v>
      </c>
      <c r="HA47" s="158">
        <f t="shared" si="62"/>
        <v>-3.8646608904157165E-2</v>
      </c>
      <c r="HB47" s="263">
        <f t="shared" si="240"/>
        <v>-0.38305537253279981</v>
      </c>
      <c r="HC47" s="263">
        <f t="shared" si="258"/>
        <v>0.7408491666120981</v>
      </c>
      <c r="HD47" s="263">
        <f t="shared" si="241"/>
        <v>-0.57170101192781342</v>
      </c>
      <c r="HE47" s="263">
        <f t="shared" si="242"/>
        <v>-0.18094347432394114</v>
      </c>
      <c r="HF47" s="153">
        <f t="shared" si="67"/>
        <v>-0.16605718085106383</v>
      </c>
      <c r="HG47" s="153">
        <f t="shared" si="68"/>
        <v>0.21699819168173598</v>
      </c>
      <c r="HH47" s="153">
        <f t="shared" si="69"/>
        <v>-0.52385097493036215</v>
      </c>
      <c r="HI47" s="153">
        <f t="shared" si="70"/>
        <v>4.785003699745128E-2</v>
      </c>
      <c r="HJ47" s="153">
        <f t="shared" si="71"/>
        <v>0.22879351132139242</v>
      </c>
      <c r="HK47" s="153">
        <f t="shared" si="72"/>
        <v>0.23799105868924186</v>
      </c>
      <c r="HL47" s="153">
        <f t="shared" si="73"/>
        <v>0.21756771575830683</v>
      </c>
      <c r="HM47" s="153">
        <f t="shared" si="74"/>
        <v>0.18309523809523809</v>
      </c>
      <c r="HN47" s="153">
        <f t="shared" si="75"/>
        <v>0.40942849447220037</v>
      </c>
      <c r="HO47" s="153">
        <f t="shared" si="76"/>
        <v>0.8294666092482661</v>
      </c>
      <c r="HP47" s="153">
        <f t="shared" si="77"/>
        <v>0.44854099612879067</v>
      </c>
      <c r="HQ47" s="153">
        <f t="shared" si="78"/>
        <v>-0.55936374973801251</v>
      </c>
      <c r="HR47" s="153">
        <f t="shared" si="79"/>
        <v>0.12309896615886265</v>
      </c>
      <c r="HS47" s="153" t="str">
        <f t="shared" si="80"/>
        <v>Negativ EK</v>
      </c>
      <c r="HT47" s="153" t="str">
        <f t="shared" si="81"/>
        <v>Negativ EK</v>
      </c>
      <c r="HU47" s="153" t="str">
        <f t="shared" si="82"/>
        <v>Negativ EK</v>
      </c>
      <c r="HV47" s="150">
        <f t="shared" si="83"/>
        <v>-1.4303560240195616</v>
      </c>
      <c r="HW47" s="150">
        <f t="shared" si="84"/>
        <v>1.8198215915960545</v>
      </c>
      <c r="HX47" s="150">
        <f t="shared" si="85"/>
        <v>-4.955269026148942</v>
      </c>
      <c r="HY47" s="150">
        <f t="shared" si="86"/>
        <v>-0.68171957366426339</v>
      </c>
      <c r="HZ47" s="150">
        <f t="shared" si="87"/>
        <v>-4.0221889867430985E-2</v>
      </c>
      <c r="IA47" s="263">
        <f t="shared" si="243"/>
        <v>-0.10935959296385696</v>
      </c>
      <c r="IB47" s="263">
        <f t="shared" si="259"/>
        <v>0.1697157693182261</v>
      </c>
      <c r="IC47" s="263">
        <f t="shared" si="244"/>
        <v>-0.11683812880948505</v>
      </c>
      <c r="ID47" s="263">
        <f t="shared" si="245"/>
        <v>-5.0502536118737465E-2</v>
      </c>
      <c r="IE47" s="153">
        <f t="shared" si="92"/>
        <v>-3.2903388265577344E-2</v>
      </c>
      <c r="IF47" s="153">
        <f t="shared" si="93"/>
        <v>7.6456204698279615E-2</v>
      </c>
      <c r="IG47" s="153">
        <f t="shared" si="94"/>
        <v>-9.3259564619946486E-2</v>
      </c>
      <c r="IH47" s="153">
        <f t="shared" si="95"/>
        <v>2.3578564189538558E-2</v>
      </c>
      <c r="II47" s="153">
        <f t="shared" si="96"/>
        <v>7.4081100308276027E-2</v>
      </c>
      <c r="IJ47" s="153">
        <f t="shared" si="97"/>
        <v>7.7185653148563266E-2</v>
      </c>
      <c r="IK47" s="153">
        <f t="shared" si="98"/>
        <v>6.9546641348207927E-2</v>
      </c>
      <c r="IL47" s="153">
        <f t="shared" si="99"/>
        <v>5.9187516814635452E-2</v>
      </c>
      <c r="IM47" s="153">
        <f t="shared" si="100"/>
        <v>0.14701669905317841</v>
      </c>
      <c r="IN47" s="153">
        <f t="shared" si="101"/>
        <v>0.18554454579957061</v>
      </c>
      <c r="IO47" s="153">
        <f t="shared" si="102"/>
        <v>6.7363109294325291E-2</v>
      </c>
      <c r="IP47" s="153">
        <f t="shared" si="103"/>
        <v>-5.535703856809935E-2</v>
      </c>
      <c r="IQ47" s="153">
        <f t="shared" si="104"/>
        <v>3.1974879167176208E-2</v>
      </c>
      <c r="IR47" s="153" t="str">
        <f t="shared" si="105"/>
        <v>i.a.</v>
      </c>
      <c r="IS47" s="153" t="str">
        <f t="shared" si="106"/>
        <v>i.a.</v>
      </c>
      <c r="IT47" s="153" t="str">
        <f t="shared" si="107"/>
        <v>i.a.</v>
      </c>
      <c r="IU47" s="150">
        <f t="shared" si="108"/>
        <v>-8.860349208960229E-2</v>
      </c>
      <c r="IV47" s="150">
        <f t="shared" si="109"/>
        <v>0.70583452268820801</v>
      </c>
      <c r="IW47" s="150">
        <f t="shared" si="110"/>
        <v>-1.5833286709034933E-2</v>
      </c>
      <c r="IX47" s="150">
        <f t="shared" si="111"/>
        <v>-0.32705471095794186</v>
      </c>
      <c r="IY47" s="150">
        <f t="shared" si="112"/>
        <v>0.22918361571109513</v>
      </c>
      <c r="IZ47" s="263">
        <f t="shared" si="246"/>
        <v>-3.1137717734663672E-2</v>
      </c>
      <c r="JA47" s="263">
        <f t="shared" si="260"/>
        <v>0.14541256499151489</v>
      </c>
      <c r="JB47" s="263">
        <f t="shared" si="247"/>
        <v>-3.314373462681347E-3</v>
      </c>
      <c r="JC47" s="263">
        <f t="shared" si="248"/>
        <v>-0.10173514747279375</v>
      </c>
      <c r="JD47" s="153">
        <f t="shared" si="117"/>
        <v>0.32028994047969822</v>
      </c>
      <c r="JE47" s="153">
        <f t="shared" si="118"/>
        <v>0.35142765821436189</v>
      </c>
      <c r="JF47" s="153">
        <f t="shared" si="119"/>
        <v>0.206015093222847</v>
      </c>
      <c r="JG47" s="153">
        <f t="shared" si="120"/>
        <v>0.20932946668552835</v>
      </c>
      <c r="JH47" s="153">
        <f t="shared" si="121"/>
        <v>0.31106461415832209</v>
      </c>
      <c r="JI47" s="153">
        <f t="shared" si="122"/>
        <v>0.25306602706249715</v>
      </c>
      <c r="JJ47" s="153">
        <f t="shared" si="123"/>
        <v>0.28678827437496363</v>
      </c>
      <c r="JK47" s="153">
        <f t="shared" si="124"/>
        <v>0.25373224539135691</v>
      </c>
      <c r="JL47" s="153">
        <f t="shared" si="125"/>
        <v>0.31855052687438401</v>
      </c>
      <c r="JM47" s="153">
        <f t="shared" si="126"/>
        <v>0.28197266428322842</v>
      </c>
      <c r="JN47" s="153">
        <f t="shared" si="127"/>
        <v>0.14087734006920197</v>
      </c>
      <c r="JO47" s="153">
        <f t="shared" si="128"/>
        <v>8.8464442771893234E-2</v>
      </c>
      <c r="JP47" s="153">
        <f t="shared" si="129"/>
        <v>0.17081004136318015</v>
      </c>
      <c r="JQ47" s="153" t="str">
        <f t="shared" si="130"/>
        <v>i.a.</v>
      </c>
      <c r="JR47" s="153" t="str">
        <f t="shared" si="131"/>
        <v>i.a.</v>
      </c>
      <c r="JS47" s="153" t="str">
        <f t="shared" si="132"/>
        <v>i.a.</v>
      </c>
      <c r="JT47" s="153" t="str">
        <f t="shared" si="133"/>
        <v>i.a.</v>
      </c>
      <c r="JU47" s="150" t="e">
        <f t="shared" si="134"/>
        <v>#VALUE!</v>
      </c>
      <c r="JV47" s="150" t="e">
        <f t="shared" si="135"/>
        <v>#VALUE!</v>
      </c>
      <c r="JW47" s="150" t="e">
        <f t="shared" si="136"/>
        <v>#VALUE!</v>
      </c>
      <c r="JX47" s="150" t="e">
        <f t="shared" si="137"/>
        <v>#VALUE!</v>
      </c>
      <c r="JY47" s="150" t="e">
        <f t="shared" si="138"/>
        <v>#VALUE!</v>
      </c>
      <c r="JZ47" s="263" t="e">
        <f t="shared" si="249"/>
        <v>#VALUE!</v>
      </c>
      <c r="KA47" s="263" t="e">
        <f t="shared" si="261"/>
        <v>#VALUE!</v>
      </c>
      <c r="KB47" s="263" t="e">
        <f t="shared" si="250"/>
        <v>#VALUE!</v>
      </c>
      <c r="KC47" s="263" t="e">
        <f t="shared" si="251"/>
        <v>#VALUE!</v>
      </c>
      <c r="KD47" s="153" t="str">
        <f t="shared" si="223"/>
        <v>i.a.</v>
      </c>
      <c r="KE47" s="153" t="str">
        <f t="shared" si="224"/>
        <v>i.a.</v>
      </c>
      <c r="KF47" s="153" t="str">
        <f t="shared" si="225"/>
        <v>i.a.</v>
      </c>
      <c r="KG47" s="153" t="str">
        <f t="shared" si="226"/>
        <v>i.a.</v>
      </c>
      <c r="KH47" s="153" t="str">
        <f t="shared" si="227"/>
        <v>i.a.</v>
      </c>
      <c r="KI47" s="153" t="str">
        <f t="shared" si="228"/>
        <v>i.a.</v>
      </c>
      <c r="KJ47" s="153" t="str">
        <f t="shared" si="229"/>
        <v>i.a.</v>
      </c>
      <c r="KK47" s="153" t="str">
        <f t="shared" si="230"/>
        <v>i.a.</v>
      </c>
      <c r="KL47" s="153" t="str">
        <f t="shared" si="231"/>
        <v>i.a.</v>
      </c>
      <c r="KM47" s="153" t="str">
        <f t="shared" si="232"/>
        <v>i.a.</v>
      </c>
      <c r="KN47" s="153" t="str">
        <f t="shared" si="233"/>
        <v>i.a.</v>
      </c>
      <c r="KO47" s="153" t="str">
        <f t="shared" si="234"/>
        <v>i.a.</v>
      </c>
      <c r="KP47" s="153" t="str">
        <f t="shared" si="235"/>
        <v>i.a.</v>
      </c>
      <c r="KQ47" s="153" t="str">
        <f t="shared" si="236"/>
        <v>i.a.</v>
      </c>
      <c r="KR47" s="153" t="str">
        <f t="shared" si="237"/>
        <v>i.a.</v>
      </c>
      <c r="KS47" s="153" t="str">
        <f t="shared" si="238"/>
        <v>i.a.</v>
      </c>
      <c r="KT47" s="153" t="str">
        <f t="shared" si="239"/>
        <v>i.a.</v>
      </c>
      <c r="KU47" s="150" t="e">
        <f t="shared" si="160"/>
        <v>#DIV/0!</v>
      </c>
      <c r="KV47" s="150" t="e">
        <f t="shared" si="161"/>
        <v>#DIV/0!</v>
      </c>
      <c r="KW47" s="150" t="e">
        <f t="shared" si="162"/>
        <v>#DIV/0!</v>
      </c>
      <c r="KX47" s="150" t="e">
        <f t="shared" si="163"/>
        <v>#DIV/0!</v>
      </c>
      <c r="KY47" s="150" t="e">
        <f t="shared" si="164"/>
        <v>#DIV/0!</v>
      </c>
      <c r="KZ47" s="243">
        <f t="shared" si="252"/>
        <v>0</v>
      </c>
      <c r="LA47" s="243">
        <f t="shared" si="262"/>
        <v>0</v>
      </c>
      <c r="LB47" s="243">
        <f t="shared" si="253"/>
        <v>0</v>
      </c>
      <c r="LC47" s="243">
        <f t="shared" si="254"/>
        <v>0</v>
      </c>
      <c r="LD47" s="254">
        <f>IFERROR(Tabel1[[#This Row],[2024 - Omsætning]]/Tabel1[[#This Row],[2024 - Ansatte]],"i.a.")</f>
        <v>0</v>
      </c>
      <c r="LE47" s="254">
        <f>IFERROR(Tabel1[[#This Row],[2023 - Omsætning]]/Tabel1[[#This Row],[2023 - Ansatte]],"i.a.")</f>
        <v>0</v>
      </c>
      <c r="LF47" s="254">
        <f>IFERROR(Tabel1[[#This Row],[2022 - Omsætning]]/Tabel1[[#This Row],[2022 - Ansatte]],"i.a.")</f>
        <v>0</v>
      </c>
      <c r="LG47" s="254">
        <f>IFERROR(Tabel1[[#This Row],[2021 - Omsætning]]/Tabel1[[#This Row],[2021 - Ansatte]],"i.a.")</f>
        <v>0</v>
      </c>
      <c r="LH47" s="254">
        <f>IFERROR(AC47/Tabel1[[#This Row],[2020 - Ansatte]],"i.a.")</f>
        <v>0</v>
      </c>
      <c r="LI47" s="254">
        <f>IFERROR(Tabel1[[#This Row],[2019 - Omsætning]]/Tabel1[[#This Row],[2019 - Ansatte]],"i.a.")</f>
        <v>0</v>
      </c>
      <c r="LJ47" s="254">
        <f>IFERROR(Tabel1[[#This Row],[2018 - Omsætning]]/Tabel1[[#This Row],[2018 - Ansatte]],"i.a.")</f>
        <v>0</v>
      </c>
      <c r="LK47" s="254">
        <f>IFERROR(Tabel1[[#This Row],[2017 - Omsætning]]/Tabel1[[#This Row],[2017 - Ansatte]],"i.a.")</f>
        <v>0</v>
      </c>
      <c r="LL47" s="254">
        <f>IFERROR(Tabel1[[#This Row],[2016 - Omsætning]]/Tabel1[[#This Row],[2016 - Ansatte]],"i.a.")</f>
        <v>0</v>
      </c>
      <c r="LM47" s="254" t="str">
        <f>IFERROR(Tabel1[[#This Row],[2015 - Omsætning]]/Tabel1[[#This Row],[2015 - Ansatte]],"i.a.")</f>
        <v>i.a.</v>
      </c>
      <c r="LN47" s="254" t="str">
        <f>IFERROR(Tabel1[[#This Row],[2014 - Omsætning]]/Tabel1[[#This Row],[2014 - Ansatte]],"i.a.")</f>
        <v>i.a.</v>
      </c>
      <c r="LO47" s="254" t="str">
        <f>IFERROR(Tabel1[[#This Row],[2013 - Omsætning]]/Tabel1[[#This Row],[2013 - Ansatte]],"i.a.")</f>
        <v>i.a.</v>
      </c>
      <c r="LP47" s="254" t="str">
        <f>IFERROR(Tabel1[[#This Row],[2012 - Omsætning]]/Tabel1[[#This Row],[2012 - Ansatte]],"i.a.")</f>
        <v>i.a.</v>
      </c>
      <c r="LQ47" s="254" t="str">
        <f>IFERROR(Tabel1[[#This Row],[2011 - Omsætning]]/Tabel1[[#This Row],[2011 - Ansatte]],"i.a.")</f>
        <v>i.a.</v>
      </c>
      <c r="LR47" s="254" t="str">
        <f>IFERROR(Tabel1[[#This Row],[2010 - Omsætning]]/Tabel1[[#This Row],[2010 - Ansatte]],"i.a.")</f>
        <v>i.a.</v>
      </c>
      <c r="LS47" s="254" t="str">
        <f>IFERROR(Tabel1[[#This Row],[2009 - Omsætning]]/Tabel1[[#This Row],[2009 - Ansatte]],"i.a.")</f>
        <v>i.a.</v>
      </c>
      <c r="LT47" s="254" t="str">
        <f>IFERROR(Tabel1[[#This Row],[2008 - Omsætning]]/Tabel1[[#This Row],[2008 - Ansatte]],"i.a.")</f>
        <v>i.a.</v>
      </c>
      <c r="LU47" s="158">
        <f t="shared" si="169"/>
        <v>-1.7762237762237763</v>
      </c>
      <c r="LV47" s="158">
        <f t="shared" si="170"/>
        <v>1.4715852442671984</v>
      </c>
      <c r="LW47" s="158">
        <f t="shared" si="171"/>
        <v>-10.859266362982497</v>
      </c>
      <c r="LX47" s="158">
        <f t="shared" si="172"/>
        <v>-0.76935547789746739</v>
      </c>
      <c r="LY47" s="158">
        <f t="shared" si="173"/>
        <v>-1.6059879369231745E-2</v>
      </c>
      <c r="LZ47" s="243">
        <f t="shared" si="255"/>
        <v>-5.8615384615384618E-2</v>
      </c>
      <c r="MA47" s="243">
        <f t="shared" si="263"/>
        <v>0.10297674418604651</v>
      </c>
      <c r="MB47" s="243">
        <f t="shared" si="256"/>
        <v>-7.7074305161656254E-2</v>
      </c>
      <c r="MC47" s="243">
        <f t="shared" si="257"/>
        <v>-2.3675166297117519E-2</v>
      </c>
      <c r="MD47" s="244">
        <f t="shared" si="178"/>
        <v>-2.5615384615384616E-2</v>
      </c>
      <c r="ME47" s="244">
        <f t="shared" si="179"/>
        <v>3.3000000000000002E-2</v>
      </c>
      <c r="MF47" s="244">
        <f t="shared" si="180"/>
        <v>-6.9976744186046505E-2</v>
      </c>
      <c r="MG47" s="244">
        <f t="shared" si="181"/>
        <v>7.0975609756097555E-3</v>
      </c>
      <c r="MH47" s="244">
        <f t="shared" si="182"/>
        <v>3.0772727272727275E-2</v>
      </c>
      <c r="MI47" s="244">
        <f t="shared" si="183"/>
        <v>3.1274999999999997E-2</v>
      </c>
      <c r="MJ47" s="244">
        <f t="shared" si="184"/>
        <v>2.4799999999999999E-2</v>
      </c>
      <c r="MK47" s="244">
        <f t="shared" si="185"/>
        <v>2.0236842105263157E-2</v>
      </c>
      <c r="ML47" s="244">
        <f t="shared" si="186"/>
        <v>4.5428571428571429E-2</v>
      </c>
      <c r="MM47" s="244" t="str">
        <f t="shared" si="187"/>
        <v>i.a.</v>
      </c>
      <c r="MN47" s="244" t="str">
        <f t="shared" si="188"/>
        <v>i.a.</v>
      </c>
      <c r="MO47" s="244" t="str">
        <f t="shared" si="189"/>
        <v>i.a.</v>
      </c>
      <c r="MP47" s="244" t="str">
        <f t="shared" si="190"/>
        <v>i.a.</v>
      </c>
      <c r="MQ47" s="244" t="str">
        <f t="shared" si="191"/>
        <v>i.a.</v>
      </c>
      <c r="MR47" s="244" t="str">
        <f t="shared" si="192"/>
        <v>i.a.</v>
      </c>
      <c r="MS47" s="244" t="str">
        <f t="shared" si="193"/>
        <v>i.a.</v>
      </c>
      <c r="MT47" s="244" t="str">
        <f t="shared" si="194"/>
        <v>i.a.</v>
      </c>
    </row>
    <row r="48" spans="1:358" ht="18" customHeight="1" x14ac:dyDescent="0.25">
      <c r="A48" s="3" t="s">
        <v>140</v>
      </c>
      <c r="B48" s="273">
        <v>16261513</v>
      </c>
      <c r="C48" s="5" t="s">
        <v>92</v>
      </c>
      <c r="D48" s="5"/>
      <c r="E48" s="5">
        <v>256100</v>
      </c>
      <c r="F48" s="203">
        <v>45481</v>
      </c>
      <c r="G48" s="148"/>
      <c r="H48" s="148" t="s">
        <v>74</v>
      </c>
      <c r="I48" s="148" t="s">
        <v>74</v>
      </c>
      <c r="J48" s="148" t="s">
        <v>74</v>
      </c>
      <c r="K48" s="148" t="s">
        <v>74</v>
      </c>
      <c r="L48" s="148" t="s">
        <v>74</v>
      </c>
      <c r="M48" s="148" t="s">
        <v>74</v>
      </c>
      <c r="N48" s="357" t="s">
        <v>74</v>
      </c>
      <c r="O48" s="357" t="s">
        <v>74</v>
      </c>
      <c r="P48" s="150" t="e">
        <f>Y48/Tabel1[[#This Row],[2023 - Omsætning]]-1</f>
        <v>#DIV/0!</v>
      </c>
      <c r="Q48" s="150" t="e">
        <f>Z48/Tabel1[[#This Row],[2022 - Omsætning]]-1</f>
        <v>#DIV/0!</v>
      </c>
      <c r="R48" s="150" t="e">
        <f>AA48/Tabel1[[#This Row],[2021 - Omsætning]]-1</f>
        <v>#DIV/0!</v>
      </c>
      <c r="S48" s="150" t="e">
        <f>AB48/Tabel1[[#This Row],[2020 - Omsætning]]-1</f>
        <v>#DIV/0!</v>
      </c>
      <c r="T48" s="150" t="e">
        <f>AC48/Tabel1[[#This Row],[2019 - Omsætning]]-1</f>
        <v>#DIV/0!</v>
      </c>
      <c r="U48" s="242">
        <f t="shared" si="195"/>
        <v>0</v>
      </c>
      <c r="V48" s="242">
        <f t="shared" si="196"/>
        <v>0</v>
      </c>
      <c r="W48" s="242">
        <f t="shared" si="197"/>
        <v>0</v>
      </c>
      <c r="X48" s="242">
        <f t="shared" si="198"/>
        <v>0</v>
      </c>
      <c r="Y48" s="151"/>
      <c r="Z48" s="151"/>
      <c r="AA48" s="151"/>
      <c r="AB48" s="151"/>
      <c r="AC48" s="361"/>
      <c r="AD48" s="151"/>
      <c r="AE48" s="151"/>
      <c r="AF48" s="151"/>
      <c r="AG48" s="361"/>
      <c r="AH48" s="361"/>
      <c r="AI48" s="361"/>
      <c r="AJ48" s="361"/>
      <c r="AK48" s="361"/>
      <c r="AL48" s="361"/>
      <c r="AM48" s="361"/>
      <c r="AN48" s="361"/>
      <c r="AO48" s="361"/>
      <c r="AP48" s="150">
        <f t="shared" si="4"/>
        <v>-1</v>
      </c>
      <c r="AQ48" s="150">
        <f t="shared" si="5"/>
        <v>0.32190778618349353</v>
      </c>
      <c r="AR48" s="150">
        <f t="shared" si="6"/>
        <v>-4.8435833629576902E-2</v>
      </c>
      <c r="AS48" s="150">
        <f t="shared" si="7"/>
        <v>0.12189042325140836</v>
      </c>
      <c r="AT48" s="150">
        <f t="shared" si="8"/>
        <v>-0.11961435489298196</v>
      </c>
      <c r="AU48" s="242">
        <f t="shared" si="199"/>
        <v>-84.921999999999997</v>
      </c>
      <c r="AV48" s="242">
        <f t="shared" si="200"/>
        <v>20.679999999999993</v>
      </c>
      <c r="AW48" s="242">
        <f t="shared" si="201"/>
        <v>-3.269999999999996</v>
      </c>
      <c r="AX48" s="242">
        <f t="shared" si="202"/>
        <v>7.3350000000000009</v>
      </c>
      <c r="AY48" s="119"/>
      <c r="AZ48" s="119">
        <v>84.921999999999997</v>
      </c>
      <c r="BA48" s="119">
        <v>64.242000000000004</v>
      </c>
      <c r="BB48" s="119">
        <v>67.512</v>
      </c>
      <c r="BC48" s="119">
        <v>60.177</v>
      </c>
      <c r="BD48" s="119">
        <v>68.352999999999994</v>
      </c>
      <c r="BE48" s="119">
        <v>71.632999999999996</v>
      </c>
      <c r="BF48" s="119">
        <v>72.248999999999995</v>
      </c>
      <c r="BG48" s="362">
        <v>67.625219999999999</v>
      </c>
      <c r="BH48" s="362">
        <v>66.650693000000004</v>
      </c>
      <c r="BI48" s="362">
        <v>67.316460000000006</v>
      </c>
      <c r="BJ48" s="362">
        <v>62.432644000000003</v>
      </c>
      <c r="BK48" s="362">
        <v>61.825000000000003</v>
      </c>
      <c r="BL48" s="362">
        <v>58.503</v>
      </c>
      <c r="BM48" s="362">
        <v>46.018000000000001</v>
      </c>
      <c r="BN48" s="362">
        <v>31.521999999999998</v>
      </c>
      <c r="BO48" s="362">
        <v>51.296999999999997</v>
      </c>
      <c r="BP48" s="152">
        <f t="shared" si="13"/>
        <v>-1</v>
      </c>
      <c r="BQ48" s="152">
        <f t="shared" si="14"/>
        <v>0.91817276220293143</v>
      </c>
      <c r="BR48" s="152">
        <f t="shared" si="15"/>
        <v>-5.6113368481144413E-2</v>
      </c>
      <c r="BS48" s="152">
        <f t="shared" si="16"/>
        <v>1.4708762031198142</v>
      </c>
      <c r="BT48" s="152">
        <f t="shared" si="17"/>
        <v>-0.45623533658184451</v>
      </c>
      <c r="BU48" s="242">
        <f t="shared" si="203"/>
        <v>-53.915999999999997</v>
      </c>
      <c r="BV48" s="242">
        <f t="shared" si="204"/>
        <v>25.807999999999996</v>
      </c>
      <c r="BW48" s="242">
        <f t="shared" si="205"/>
        <v>-1.6709999999999994</v>
      </c>
      <c r="BX48" s="242">
        <f t="shared" si="206"/>
        <v>17.727</v>
      </c>
      <c r="BY48" s="119"/>
      <c r="BZ48" s="119">
        <v>53.915999999999997</v>
      </c>
      <c r="CA48" s="119">
        <v>28.108000000000001</v>
      </c>
      <c r="CB48" s="119">
        <v>29.779</v>
      </c>
      <c r="CC48" s="119">
        <v>12.052</v>
      </c>
      <c r="CD48" s="119">
        <v>22.164000000000001</v>
      </c>
      <c r="CE48" s="119">
        <v>25.869</v>
      </c>
      <c r="CF48" s="119">
        <v>25.085999999999999</v>
      </c>
      <c r="CG48" s="362">
        <v>22.948246999999999</v>
      </c>
      <c r="CH48" s="362">
        <v>22.665329</v>
      </c>
      <c r="CI48" s="362">
        <v>21.795721</v>
      </c>
      <c r="CJ48" s="362">
        <v>17.653047000000001</v>
      </c>
      <c r="CK48" s="362">
        <v>19.158000000000001</v>
      </c>
      <c r="CL48" s="362">
        <v>15.375999999999999</v>
      </c>
      <c r="CM48" s="362">
        <v>5.5759999999999996</v>
      </c>
      <c r="CN48" s="362">
        <v>-9.15</v>
      </c>
      <c r="CO48" s="362">
        <v>7.1070000000000002</v>
      </c>
      <c r="CP48" s="152">
        <f t="shared" si="22"/>
        <v>-1</v>
      </c>
      <c r="CQ48" s="152">
        <f t="shared" si="23"/>
        <v>0.9362088616612052</v>
      </c>
      <c r="CR48" s="152">
        <f t="shared" si="24"/>
        <v>-5.442543446046072E-2</v>
      </c>
      <c r="CS48" s="152">
        <f t="shared" si="25"/>
        <v>1.4502393134180556</v>
      </c>
      <c r="CT48" s="152">
        <f t="shared" si="26"/>
        <v>-0.45281314910141784</v>
      </c>
      <c r="CU48" s="242">
        <f t="shared" si="207"/>
        <v>-54.360999999999997</v>
      </c>
      <c r="CV48" s="242">
        <f t="shared" si="208"/>
        <v>26.284999999999997</v>
      </c>
      <c r="CW48" s="242">
        <f t="shared" si="209"/>
        <v>-1.6159999999999997</v>
      </c>
      <c r="CX48" s="242">
        <f t="shared" si="210"/>
        <v>17.573999999999998</v>
      </c>
      <c r="CY48" s="119"/>
      <c r="CZ48" s="119">
        <v>54.360999999999997</v>
      </c>
      <c r="DA48" s="119">
        <v>28.076000000000001</v>
      </c>
      <c r="DB48" s="119">
        <v>29.692</v>
      </c>
      <c r="DC48" s="119">
        <v>12.118</v>
      </c>
      <c r="DD48" s="119">
        <v>22.146000000000001</v>
      </c>
      <c r="DE48" s="119">
        <v>26.062999999999999</v>
      </c>
      <c r="DF48" s="119">
        <v>25.381</v>
      </c>
      <c r="DG48" s="362">
        <v>23.348749999999999</v>
      </c>
      <c r="DH48" s="362">
        <v>22.834965</v>
      </c>
      <c r="DI48" s="362">
        <v>21.979946000000002</v>
      </c>
      <c r="DJ48" s="362">
        <v>16.917701999999998</v>
      </c>
      <c r="DK48" s="362">
        <v>18.843</v>
      </c>
      <c r="DL48" s="362">
        <v>14.401999999999999</v>
      </c>
      <c r="DM48" s="362">
        <v>3.5880000000000001</v>
      </c>
      <c r="DN48" s="362">
        <v>-10.618</v>
      </c>
      <c r="DO48" s="362">
        <v>4.5620000000000003</v>
      </c>
      <c r="DP48" s="152">
        <f t="shared" si="31"/>
        <v>-1</v>
      </c>
      <c r="DQ48" s="152">
        <f t="shared" si="32"/>
        <v>-6.2120511189498601E-2</v>
      </c>
      <c r="DR48" s="152">
        <f t="shared" si="33"/>
        <v>0.46349307098275672</v>
      </c>
      <c r="DS48" s="152">
        <f t="shared" si="34"/>
        <v>-0.2621530487995255</v>
      </c>
      <c r="DT48" s="152">
        <f t="shared" si="35"/>
        <v>-0.35563759266896672</v>
      </c>
      <c r="DU48" s="242">
        <f t="shared" si="211"/>
        <v>-64.875</v>
      </c>
      <c r="DV48" s="242">
        <f t="shared" si="212"/>
        <v>-4.296999999999997</v>
      </c>
      <c r="DW48" s="242">
        <f t="shared" si="213"/>
        <v>21.906999999999996</v>
      </c>
      <c r="DX48" s="242">
        <f t="shared" si="214"/>
        <v>-16.793000000000006</v>
      </c>
      <c r="DY48" s="119"/>
      <c r="DZ48" s="119">
        <v>64.875</v>
      </c>
      <c r="EA48" s="119">
        <v>69.171999999999997</v>
      </c>
      <c r="EB48" s="119">
        <v>47.265000000000001</v>
      </c>
      <c r="EC48" s="119">
        <v>64.058000000000007</v>
      </c>
      <c r="ED48" s="119">
        <v>99.412999999999997</v>
      </c>
      <c r="EE48" s="119">
        <v>181.9</v>
      </c>
      <c r="EF48" s="119">
        <v>161.6</v>
      </c>
      <c r="EG48" s="362">
        <v>141.850054</v>
      </c>
      <c r="EH48" s="362">
        <v>123.430746</v>
      </c>
      <c r="EI48" s="362">
        <v>106.001593</v>
      </c>
      <c r="EJ48" s="362">
        <v>89.635324999999995</v>
      </c>
      <c r="EK48" s="362">
        <v>75.444999999999993</v>
      </c>
      <c r="EL48" s="362">
        <v>61.764000000000003</v>
      </c>
      <c r="EM48" s="362">
        <v>50.978999999999999</v>
      </c>
      <c r="EN48" s="362">
        <v>57.35</v>
      </c>
      <c r="EO48" s="362">
        <v>65.786000000000001</v>
      </c>
      <c r="EP48" s="153">
        <f t="shared" si="40"/>
        <v>-1</v>
      </c>
      <c r="EQ48" s="153">
        <f t="shared" si="41"/>
        <v>-3.6069566800974423E-2</v>
      </c>
      <c r="ER48" s="153">
        <f t="shared" si="42"/>
        <v>0.22936781126689632</v>
      </c>
      <c r="ES48" s="153">
        <f t="shared" si="43"/>
        <v>-0.1581638062031028</v>
      </c>
      <c r="ET48" s="153">
        <f t="shared" si="44"/>
        <v>-0.27693408399839869</v>
      </c>
      <c r="EU48" s="242">
        <f t="shared" si="215"/>
        <v>-84.688999999999993</v>
      </c>
      <c r="EV48" s="242">
        <f t="shared" si="216"/>
        <v>-3.1690000000000111</v>
      </c>
      <c r="EW48" s="242">
        <f t="shared" si="217"/>
        <v>16.39200000000001</v>
      </c>
      <c r="EX48" s="242">
        <f t="shared" si="218"/>
        <v>-13.427000000000007</v>
      </c>
      <c r="EY48" s="119"/>
      <c r="EZ48" s="119">
        <v>84.688999999999993</v>
      </c>
      <c r="FA48" s="119">
        <v>87.858000000000004</v>
      </c>
      <c r="FB48" s="119">
        <v>71.465999999999994</v>
      </c>
      <c r="FC48" s="119">
        <v>84.893000000000001</v>
      </c>
      <c r="FD48" s="119">
        <v>117.407</v>
      </c>
      <c r="FE48" s="119">
        <v>201.66399999999999</v>
      </c>
      <c r="FF48" s="119">
        <v>184.68299999999999</v>
      </c>
      <c r="FG48" s="362">
        <v>162.36037999999999</v>
      </c>
      <c r="FH48" s="362">
        <v>142.59780799999999</v>
      </c>
      <c r="FI48" s="362">
        <v>124.79341700000001</v>
      </c>
      <c r="FJ48" s="362">
        <v>109.024</v>
      </c>
      <c r="FK48" s="362">
        <v>102.52500000000001</v>
      </c>
      <c r="FL48" s="362">
        <v>96.808000000000007</v>
      </c>
      <c r="FM48" s="362">
        <v>102.81399999999999</v>
      </c>
      <c r="FN48" s="362">
        <v>105.753</v>
      </c>
      <c r="FO48" s="362">
        <v>119.74</v>
      </c>
      <c r="FP48" s="153">
        <f t="shared" si="49"/>
        <v>-1</v>
      </c>
      <c r="FQ48" s="153">
        <f t="shared" si="50"/>
        <v>-0.14035087719298245</v>
      </c>
      <c r="FR48" s="153">
        <f t="shared" si="51"/>
        <v>-6.5573770491803282E-2</v>
      </c>
      <c r="FS48" s="153">
        <f t="shared" si="52"/>
        <v>0</v>
      </c>
      <c r="FT48" s="153">
        <f t="shared" si="53"/>
        <v>-0.11594202898550725</v>
      </c>
      <c r="FU48" s="242">
        <f t="shared" si="219"/>
        <v>-49</v>
      </c>
      <c r="FV48" s="242">
        <f t="shared" si="220"/>
        <v>-8</v>
      </c>
      <c r="FW48" s="242">
        <f t="shared" si="221"/>
        <v>-4</v>
      </c>
      <c r="FX48" s="242">
        <f t="shared" si="222"/>
        <v>0</v>
      </c>
      <c r="FY48" s="154"/>
      <c r="FZ48" s="154">
        <v>49</v>
      </c>
      <c r="GA48" s="154">
        <v>57</v>
      </c>
      <c r="GB48" s="154">
        <v>61</v>
      </c>
      <c r="GC48" s="154">
        <v>61</v>
      </c>
      <c r="GD48" s="154">
        <v>69</v>
      </c>
      <c r="GE48" s="154">
        <v>70</v>
      </c>
      <c r="GF48" s="154">
        <v>69</v>
      </c>
      <c r="GG48" s="359">
        <v>65</v>
      </c>
      <c r="GH48" s="359">
        <v>67</v>
      </c>
      <c r="GI48" s="359">
        <v>67</v>
      </c>
      <c r="GJ48" s="359">
        <v>67</v>
      </c>
      <c r="GK48" s="359">
        <v>68</v>
      </c>
      <c r="GL48" s="359">
        <v>64</v>
      </c>
      <c r="GM48" s="359">
        <v>58</v>
      </c>
      <c r="GN48" s="359">
        <v>66</v>
      </c>
      <c r="GO48" s="359">
        <v>81</v>
      </c>
      <c r="GP48" s="167"/>
      <c r="GQ48" s="5" t="s">
        <v>386</v>
      </c>
      <c r="GR48" s="5">
        <v>5592</v>
      </c>
      <c r="GS48" s="5" t="s">
        <v>141</v>
      </c>
      <c r="GT48" s="107" t="s">
        <v>78</v>
      </c>
      <c r="GU48" s="172" t="s">
        <v>73</v>
      </c>
      <c r="GW48" s="158">
        <f t="shared" si="58"/>
        <v>-1</v>
      </c>
      <c r="GX48" s="158">
        <f t="shared" si="59"/>
        <v>0.68184555585164708</v>
      </c>
      <c r="GY48" s="158">
        <f t="shared" si="60"/>
        <v>-9.5955775573416099E-2</v>
      </c>
      <c r="GZ48" s="158">
        <f t="shared" si="61"/>
        <v>2.5980262012680484</v>
      </c>
      <c r="HA48" s="158">
        <f t="shared" si="62"/>
        <v>-5.8360353904773322E-2</v>
      </c>
      <c r="HB48" s="263">
        <f t="shared" si="240"/>
        <v>-0.8110737278715674</v>
      </c>
      <c r="HC48" s="263">
        <f t="shared" si="258"/>
        <v>0.3288215228164732</v>
      </c>
      <c r="HD48" s="263">
        <f t="shared" si="241"/>
        <v>-5.1186527282338246E-2</v>
      </c>
      <c r="HE48" s="263">
        <f t="shared" si="242"/>
        <v>0.38518001978291205</v>
      </c>
      <c r="HF48" s="153">
        <f t="shared" si="67"/>
        <v>0</v>
      </c>
      <c r="HG48" s="153">
        <f t="shared" si="68"/>
        <v>0.8110737278715674</v>
      </c>
      <c r="HH48" s="153">
        <f t="shared" si="69"/>
        <v>0.4822522050550942</v>
      </c>
      <c r="HI48" s="153">
        <f t="shared" si="70"/>
        <v>0.53343873233743244</v>
      </c>
      <c r="HJ48" s="153">
        <f t="shared" si="71"/>
        <v>0.14825871255452036</v>
      </c>
      <c r="HK48" s="153">
        <f t="shared" si="72"/>
        <v>0.15744739844941402</v>
      </c>
      <c r="HL48" s="153">
        <f t="shared" si="73"/>
        <v>0.15174963609898107</v>
      </c>
      <c r="HM48" s="153">
        <f t="shared" si="74"/>
        <v>0.16728288339668576</v>
      </c>
      <c r="HN48" s="153">
        <f t="shared" si="75"/>
        <v>0.17603045527606972</v>
      </c>
      <c r="HO48" s="153">
        <f t="shared" si="76"/>
        <v>0.19905620192452467</v>
      </c>
      <c r="HP48" s="153">
        <f t="shared" si="77"/>
        <v>0.22470141346225872</v>
      </c>
      <c r="HQ48" s="153">
        <f t="shared" si="78"/>
        <v>0.20496327469672718</v>
      </c>
      <c r="HR48" s="153">
        <f t="shared" si="79"/>
        <v>0.2746612831519798</v>
      </c>
      <c r="HS48" s="153">
        <f t="shared" si="80"/>
        <v>0.25548371074035636</v>
      </c>
      <c r="HT48" s="153">
        <f t="shared" si="81"/>
        <v>6.6242649705988241E-2</v>
      </c>
      <c r="HU48" s="153">
        <f t="shared" si="82"/>
        <v>-0.17245971933471935</v>
      </c>
      <c r="HV48" s="150">
        <f t="shared" si="83"/>
        <v>-1</v>
      </c>
      <c r="HW48" s="150">
        <f t="shared" si="84"/>
        <v>0.77117514164384127</v>
      </c>
      <c r="HX48" s="150">
        <f t="shared" si="85"/>
        <v>-7.3678982340032256E-2</v>
      </c>
      <c r="HY48" s="150">
        <f t="shared" si="86"/>
        <v>2.196862706279386</v>
      </c>
      <c r="HZ48" s="150">
        <f t="shared" si="87"/>
        <v>-0.14236512643848609</v>
      </c>
      <c r="IA48" s="263">
        <f t="shared" si="243"/>
        <v>-0.62494276921650327</v>
      </c>
      <c r="IB48" s="263">
        <f t="shared" si="259"/>
        <v>0.27210201703855147</v>
      </c>
      <c r="IC48" s="263">
        <f t="shared" si="244"/>
        <v>-2.8064728158965213E-2</v>
      </c>
      <c r="ID48" s="263">
        <f t="shared" si="245"/>
        <v>0.26175570277883498</v>
      </c>
      <c r="IE48" s="153">
        <f t="shared" si="92"/>
        <v>0</v>
      </c>
      <c r="IF48" s="153">
        <f t="shared" si="93"/>
        <v>0.62494276921650327</v>
      </c>
      <c r="IG48" s="153">
        <f t="shared" si="94"/>
        <v>0.3528407521779518</v>
      </c>
      <c r="IH48" s="153">
        <f t="shared" si="95"/>
        <v>0.38090548033691701</v>
      </c>
      <c r="II48" s="153">
        <f t="shared" si="96"/>
        <v>0.11914977755808205</v>
      </c>
      <c r="IJ48" s="153">
        <f t="shared" si="97"/>
        <v>0.13892832629728183</v>
      </c>
      <c r="IK48" s="153">
        <f t="shared" si="98"/>
        <v>0.13391588390747178</v>
      </c>
      <c r="IL48" s="153">
        <f t="shared" si="99"/>
        <v>0.14456982294259582</v>
      </c>
      <c r="IM48" s="153">
        <f t="shared" si="100"/>
        <v>0.15050094014855572</v>
      </c>
      <c r="IN48" s="153">
        <f t="shared" si="101"/>
        <v>0.16952934038878803</v>
      </c>
      <c r="IO48" s="153">
        <f t="shared" si="102"/>
        <v>0.18643368214096728</v>
      </c>
      <c r="IP48" s="153">
        <f t="shared" si="103"/>
        <v>0.16689322095590148</v>
      </c>
      <c r="IQ48" s="153">
        <f t="shared" si="104"/>
        <v>0.1922210572258482</v>
      </c>
      <c r="IR48" s="153">
        <f t="shared" si="105"/>
        <v>0.15405115668613678</v>
      </c>
      <c r="IS48" s="153">
        <f t="shared" si="106"/>
        <v>5.3469628464713974E-2</v>
      </c>
      <c r="IT48" s="153">
        <f t="shared" si="107"/>
        <v>-8.1155512587973905E-2</v>
      </c>
      <c r="IU48" s="150" t="e">
        <f t="shared" si="108"/>
        <v>#VALUE!</v>
      </c>
      <c r="IV48" s="150">
        <f t="shared" si="109"/>
        <v>-2.7025751539006906E-2</v>
      </c>
      <c r="IW48" s="150">
        <f t="shared" si="110"/>
        <v>0.19044362278738045</v>
      </c>
      <c r="IX48" s="150">
        <f t="shared" si="111"/>
        <v>-0.12352669481624985</v>
      </c>
      <c r="IY48" s="150">
        <f t="shared" si="112"/>
        <v>-0.1088469348766727</v>
      </c>
      <c r="IZ48" s="263" t="e">
        <f t="shared" si="246"/>
        <v>#VALUE!</v>
      </c>
      <c r="JA48" s="263">
        <f t="shared" si="260"/>
        <v>-2.1277803790846428E-2</v>
      </c>
      <c r="JB48" s="263">
        <f t="shared" si="247"/>
        <v>0.12595245055054904</v>
      </c>
      <c r="JC48" s="263">
        <f t="shared" si="248"/>
        <v>-9.3209958613069799E-2</v>
      </c>
      <c r="JD48" s="153" t="str">
        <f t="shared" si="117"/>
        <v>i.a.</v>
      </c>
      <c r="JE48" s="153">
        <f t="shared" si="118"/>
        <v>0.76603809231423214</v>
      </c>
      <c r="JF48" s="153">
        <f t="shared" si="119"/>
        <v>0.78731589610507857</v>
      </c>
      <c r="JG48" s="153">
        <f t="shared" si="120"/>
        <v>0.66136344555452953</v>
      </c>
      <c r="JH48" s="153">
        <f t="shared" si="121"/>
        <v>0.75457340416759933</v>
      </c>
      <c r="JI48" s="153">
        <f t="shared" si="122"/>
        <v>0.84673826943878983</v>
      </c>
      <c r="JJ48" s="153">
        <f t="shared" si="123"/>
        <v>0.90199539828625841</v>
      </c>
      <c r="JK48" s="153">
        <f t="shared" si="124"/>
        <v>0.87501285987340471</v>
      </c>
      <c r="JL48" s="153">
        <f t="shared" si="125"/>
        <v>0.87367406999170616</v>
      </c>
      <c r="JM48" s="153">
        <f t="shared" si="126"/>
        <v>0.86558655936702766</v>
      </c>
      <c r="JN48" s="153">
        <f t="shared" si="127"/>
        <v>0.84941654414351031</v>
      </c>
      <c r="JO48" s="153">
        <f t="shared" si="128"/>
        <v>0.82216140482829458</v>
      </c>
      <c r="JP48" s="153">
        <f t="shared" si="129"/>
        <v>0.73586930017068997</v>
      </c>
      <c r="JQ48" s="153">
        <f t="shared" si="130"/>
        <v>0.6380051235435088</v>
      </c>
      <c r="JR48" s="153">
        <f t="shared" si="131"/>
        <v>0.49583714280156399</v>
      </c>
      <c r="JS48" s="153">
        <f t="shared" si="132"/>
        <v>0.54230140043308461</v>
      </c>
      <c r="JT48" s="153">
        <f t="shared" si="133"/>
        <v>0.54940704860531153</v>
      </c>
      <c r="JU48" s="150" t="e">
        <f t="shared" si="134"/>
        <v>#VALUE!</v>
      </c>
      <c r="JV48" s="150" t="e">
        <f t="shared" si="135"/>
        <v>#VALUE!</v>
      </c>
      <c r="JW48" s="150" t="e">
        <f t="shared" si="136"/>
        <v>#VALUE!</v>
      </c>
      <c r="JX48" s="150" t="e">
        <f t="shared" si="137"/>
        <v>#VALUE!</v>
      </c>
      <c r="JY48" s="150" t="e">
        <f t="shared" si="138"/>
        <v>#VALUE!</v>
      </c>
      <c r="JZ48" s="263" t="e">
        <f t="shared" si="249"/>
        <v>#VALUE!</v>
      </c>
      <c r="KA48" s="263" t="e">
        <f t="shared" si="261"/>
        <v>#VALUE!</v>
      </c>
      <c r="KB48" s="263" t="e">
        <f t="shared" si="250"/>
        <v>#VALUE!</v>
      </c>
      <c r="KC48" s="263" t="e">
        <f t="shared" si="251"/>
        <v>#VALUE!</v>
      </c>
      <c r="KD48" s="153" t="str">
        <f t="shared" si="223"/>
        <v>i.a.</v>
      </c>
      <c r="KE48" s="153" t="str">
        <f t="shared" si="224"/>
        <v>i.a.</v>
      </c>
      <c r="KF48" s="153" t="str">
        <f t="shared" si="225"/>
        <v>i.a.</v>
      </c>
      <c r="KG48" s="153" t="str">
        <f t="shared" si="226"/>
        <v>i.a.</v>
      </c>
      <c r="KH48" s="153" t="str">
        <f t="shared" si="227"/>
        <v>i.a.</v>
      </c>
      <c r="KI48" s="153" t="str">
        <f t="shared" si="228"/>
        <v>i.a.</v>
      </c>
      <c r="KJ48" s="153" t="str">
        <f t="shared" si="229"/>
        <v>i.a.</v>
      </c>
      <c r="KK48" s="153" t="str">
        <f t="shared" si="230"/>
        <v>i.a.</v>
      </c>
      <c r="KL48" s="153" t="str">
        <f t="shared" si="231"/>
        <v>i.a.</v>
      </c>
      <c r="KM48" s="153" t="str">
        <f t="shared" si="232"/>
        <v>i.a.</v>
      </c>
      <c r="KN48" s="153" t="str">
        <f t="shared" si="233"/>
        <v>i.a.</v>
      </c>
      <c r="KO48" s="153" t="str">
        <f t="shared" si="234"/>
        <v>i.a.</v>
      </c>
      <c r="KP48" s="153" t="str">
        <f t="shared" si="235"/>
        <v>i.a.</v>
      </c>
      <c r="KQ48" s="153" t="str">
        <f t="shared" si="236"/>
        <v>i.a.</v>
      </c>
      <c r="KR48" s="153" t="str">
        <f t="shared" si="237"/>
        <v>i.a.</v>
      </c>
      <c r="KS48" s="153" t="str">
        <f t="shared" si="238"/>
        <v>i.a.</v>
      </c>
      <c r="KT48" s="153" t="str">
        <f t="shared" si="239"/>
        <v>i.a.</v>
      </c>
      <c r="KU48" s="150" t="e">
        <f t="shared" si="160"/>
        <v>#VALUE!</v>
      </c>
      <c r="KV48" s="150" t="e">
        <f t="shared" si="161"/>
        <v>#DIV/0!</v>
      </c>
      <c r="KW48" s="150" t="e">
        <f t="shared" si="162"/>
        <v>#DIV/0!</v>
      </c>
      <c r="KX48" s="150" t="e">
        <f t="shared" si="163"/>
        <v>#DIV/0!</v>
      </c>
      <c r="KY48" s="150" t="e">
        <f t="shared" si="164"/>
        <v>#DIV/0!</v>
      </c>
      <c r="KZ48" s="243" t="e">
        <f t="shared" si="252"/>
        <v>#VALUE!</v>
      </c>
      <c r="LA48" s="243">
        <f t="shared" si="262"/>
        <v>0</v>
      </c>
      <c r="LB48" s="243">
        <f t="shared" si="253"/>
        <v>0</v>
      </c>
      <c r="LC48" s="243">
        <f t="shared" si="254"/>
        <v>0</v>
      </c>
      <c r="LD48" s="254" t="str">
        <f>IFERROR(Tabel1[[#This Row],[2024 - Omsætning]]/Tabel1[[#This Row],[2024 - Ansatte]],"i.a.")</f>
        <v>i.a.</v>
      </c>
      <c r="LE48" s="254">
        <f>IFERROR(Tabel1[[#This Row],[2023 - Omsætning]]/Tabel1[[#This Row],[2023 - Ansatte]],"i.a.")</f>
        <v>0</v>
      </c>
      <c r="LF48" s="254">
        <f>IFERROR(Tabel1[[#This Row],[2022 - Omsætning]]/Tabel1[[#This Row],[2022 - Ansatte]],"i.a.")</f>
        <v>0</v>
      </c>
      <c r="LG48" s="254">
        <f>IFERROR(Tabel1[[#This Row],[2021 - Omsætning]]/Tabel1[[#This Row],[2021 - Ansatte]],"i.a.")</f>
        <v>0</v>
      </c>
      <c r="LH48" s="254">
        <f>IFERROR(AC48/Tabel1[[#This Row],[2020 - Ansatte]],"i.a.")</f>
        <v>0</v>
      </c>
      <c r="LI48" s="254">
        <f>IFERROR(Tabel1[[#This Row],[2019 - Omsætning]]/Tabel1[[#This Row],[2019 - Ansatte]],"i.a.")</f>
        <v>0</v>
      </c>
      <c r="LJ48" s="254">
        <f>IFERROR(Tabel1[[#This Row],[2018 - Omsætning]]/Tabel1[[#This Row],[2018 - Ansatte]],"i.a.")</f>
        <v>0</v>
      </c>
      <c r="LK48" s="254">
        <f>IFERROR(Tabel1[[#This Row],[2017 - Omsætning]]/Tabel1[[#This Row],[2017 - Ansatte]],"i.a.")</f>
        <v>0</v>
      </c>
      <c r="LL48" s="254">
        <f>IFERROR(Tabel1[[#This Row],[2016 - Omsætning]]/Tabel1[[#This Row],[2016 - Ansatte]],"i.a.")</f>
        <v>0</v>
      </c>
      <c r="LM48" s="254">
        <f>IFERROR(Tabel1[[#This Row],[2015 - Omsætning]]/Tabel1[[#This Row],[2015 - Ansatte]],"i.a.")</f>
        <v>0</v>
      </c>
      <c r="LN48" s="254">
        <f>IFERROR(Tabel1[[#This Row],[2014 - Omsætning]]/Tabel1[[#This Row],[2014 - Ansatte]],"i.a.")</f>
        <v>0</v>
      </c>
      <c r="LO48" s="254">
        <f>IFERROR(Tabel1[[#This Row],[2013 - Omsætning]]/Tabel1[[#This Row],[2013 - Ansatte]],"i.a.")</f>
        <v>0</v>
      </c>
      <c r="LP48" s="254">
        <f>IFERROR(Tabel1[[#This Row],[2012 - Omsætning]]/Tabel1[[#This Row],[2012 - Ansatte]],"i.a.")</f>
        <v>0</v>
      </c>
      <c r="LQ48" s="254">
        <f>IFERROR(Tabel1[[#This Row],[2011 - Omsætning]]/Tabel1[[#This Row],[2011 - Ansatte]],"i.a.")</f>
        <v>0</v>
      </c>
      <c r="LR48" s="254">
        <f>IFERROR(Tabel1[[#This Row],[2010 - Omsætning]]/Tabel1[[#This Row],[2010 - Ansatte]],"i.a.")</f>
        <v>0</v>
      </c>
      <c r="LS48" s="254">
        <f>IFERROR(Tabel1[[#This Row],[2009 - Omsætning]]/Tabel1[[#This Row],[2009 - Ansatte]],"i.a.")</f>
        <v>0</v>
      </c>
      <c r="LT48" s="254">
        <f>IFERROR(Tabel1[[#This Row],[2008 - Omsætning]]/Tabel1[[#This Row],[2008 - Ansatte]],"i.a.")</f>
        <v>0</v>
      </c>
      <c r="LU48" s="158" t="e">
        <f t="shared" si="169"/>
        <v>#VALUE!</v>
      </c>
      <c r="LV48" s="158">
        <f t="shared" si="170"/>
        <v>1.2523245941773204</v>
      </c>
      <c r="LW48" s="158">
        <f t="shared" si="171"/>
        <v>1.1930675401963034E-2</v>
      </c>
      <c r="LX48" s="158">
        <f t="shared" si="172"/>
        <v>1.4502393134180556</v>
      </c>
      <c r="LY48" s="158">
        <f t="shared" si="173"/>
        <v>-0.38105093914750549</v>
      </c>
      <c r="LZ48" s="243" t="e">
        <f t="shared" si="255"/>
        <v>#VALUE!</v>
      </c>
      <c r="MA48" s="243">
        <f t="shared" si="263"/>
        <v>0.61684675975653414</v>
      </c>
      <c r="MB48" s="243">
        <f t="shared" si="256"/>
        <v>5.8073051481161708E-3</v>
      </c>
      <c r="MC48" s="243">
        <f t="shared" si="257"/>
        <v>0.28809836065573768</v>
      </c>
      <c r="MD48" s="244" t="str">
        <f t="shared" si="178"/>
        <v>i.a.</v>
      </c>
      <c r="ME48" s="244">
        <f t="shared" si="179"/>
        <v>1.1094081632653061</v>
      </c>
      <c r="MF48" s="244">
        <f t="shared" si="180"/>
        <v>0.49256140350877192</v>
      </c>
      <c r="MG48" s="244">
        <f t="shared" si="181"/>
        <v>0.48675409836065575</v>
      </c>
      <c r="MH48" s="244">
        <f t="shared" si="182"/>
        <v>0.19865573770491804</v>
      </c>
      <c r="MI48" s="244">
        <f t="shared" si="183"/>
        <v>0.32095652173913047</v>
      </c>
      <c r="MJ48" s="244">
        <f t="shared" si="184"/>
        <v>0.3723285714285714</v>
      </c>
      <c r="MK48" s="244">
        <f t="shared" si="185"/>
        <v>0.36784057971014494</v>
      </c>
      <c r="ML48" s="244">
        <f t="shared" si="186"/>
        <v>0.35921153846153847</v>
      </c>
      <c r="MM48" s="244">
        <f t="shared" si="187"/>
        <v>0.34082037313432839</v>
      </c>
      <c r="MN48" s="244">
        <f t="shared" si="188"/>
        <v>0.32805889552238809</v>
      </c>
      <c r="MO48" s="244">
        <f t="shared" si="189"/>
        <v>0.25250301492537314</v>
      </c>
      <c r="MP48" s="244">
        <f t="shared" si="190"/>
        <v>0.27710294117647061</v>
      </c>
      <c r="MQ48" s="244">
        <f t="shared" si="191"/>
        <v>0.22503124999999999</v>
      </c>
      <c r="MR48" s="244">
        <f t="shared" si="192"/>
        <v>6.1862068965517242E-2</v>
      </c>
      <c r="MS48" s="244">
        <f t="shared" si="193"/>
        <v>-0.16087878787878787</v>
      </c>
      <c r="MT48" s="244">
        <f t="shared" si="194"/>
        <v>5.6320987654320989E-2</v>
      </c>
    </row>
    <row r="49" spans="1:358" ht="18" customHeight="1" x14ac:dyDescent="0.25">
      <c r="A49" s="3" t="s">
        <v>143</v>
      </c>
      <c r="B49" s="273">
        <v>21780030</v>
      </c>
      <c r="C49" s="5" t="s">
        <v>135</v>
      </c>
      <c r="D49" s="5"/>
      <c r="E49" s="5">
        <v>281500</v>
      </c>
      <c r="F49" s="203">
        <v>45758</v>
      </c>
      <c r="G49" s="148" t="s">
        <v>74</v>
      </c>
      <c r="H49" s="148" t="s">
        <v>74</v>
      </c>
      <c r="I49" s="148" t="s">
        <v>74</v>
      </c>
      <c r="J49" s="148" t="s">
        <v>74</v>
      </c>
      <c r="K49" s="148" t="s">
        <v>74</v>
      </c>
      <c r="L49" s="148" t="s">
        <v>74</v>
      </c>
      <c r="M49" s="148" t="s">
        <v>74</v>
      </c>
      <c r="N49" s="148" t="s">
        <v>74</v>
      </c>
      <c r="O49" s="357" t="s">
        <v>74</v>
      </c>
      <c r="P49" s="150" t="e">
        <f>Y49/Tabel1[[#This Row],[2023 - Omsætning]]-1</f>
        <v>#DIV/0!</v>
      </c>
      <c r="Q49" s="150" t="e">
        <f>Z49/Tabel1[[#This Row],[2022 - Omsætning]]-1</f>
        <v>#DIV/0!</v>
      </c>
      <c r="R49" s="150" t="e">
        <f>AA49/Tabel1[[#This Row],[2021 - Omsætning]]-1</f>
        <v>#DIV/0!</v>
      </c>
      <c r="S49" s="150" t="e">
        <f>AB49/Tabel1[[#This Row],[2020 - Omsætning]]-1</f>
        <v>#DIV/0!</v>
      </c>
      <c r="T49" s="150" t="e">
        <f>AC49/Tabel1[[#This Row],[2019 - Omsætning]]-1</f>
        <v>#DIV/0!</v>
      </c>
      <c r="U49" s="242">
        <f t="shared" si="195"/>
        <v>0</v>
      </c>
      <c r="V49" s="242">
        <f t="shared" si="196"/>
        <v>0</v>
      </c>
      <c r="W49" s="242">
        <f t="shared" si="197"/>
        <v>0</v>
      </c>
      <c r="X49" s="242">
        <f t="shared" si="198"/>
        <v>0</v>
      </c>
      <c r="Y49" s="151"/>
      <c r="Z49" s="151"/>
      <c r="AA49" s="151"/>
      <c r="AB49" s="151"/>
      <c r="AC49" s="361"/>
      <c r="AD49" s="151"/>
      <c r="AE49" s="151"/>
      <c r="AF49" s="151"/>
      <c r="AG49" s="361"/>
      <c r="AH49" s="361"/>
      <c r="AI49" s="361"/>
      <c r="AJ49" s="361"/>
      <c r="AK49" s="361"/>
      <c r="AL49" s="361"/>
      <c r="AM49" s="361"/>
      <c r="AN49" s="361"/>
      <c r="AO49" s="361"/>
      <c r="AP49" s="150">
        <f t="shared" si="4"/>
        <v>-0.18133000312207304</v>
      </c>
      <c r="AQ49" s="150">
        <f t="shared" si="5"/>
        <v>8.0634278002699067E-2</v>
      </c>
      <c r="AR49" s="150">
        <f t="shared" si="6"/>
        <v>-3.2284100080710279E-3</v>
      </c>
      <c r="AS49" s="150">
        <f t="shared" si="7"/>
        <v>0.19690871035260019</v>
      </c>
      <c r="AT49" s="150">
        <f t="shared" si="8"/>
        <v>-0.21329955668144387</v>
      </c>
      <c r="AU49" s="242">
        <f t="shared" si="199"/>
        <v>-2.9039999999999999</v>
      </c>
      <c r="AV49" s="242">
        <f t="shared" si="200"/>
        <v>1.1950000000000003</v>
      </c>
      <c r="AW49" s="242">
        <f t="shared" si="201"/>
        <v>-4.8000000000000043E-2</v>
      </c>
      <c r="AX49" s="242">
        <f t="shared" si="202"/>
        <v>2.4459999999999997</v>
      </c>
      <c r="AY49" s="119">
        <v>13.111000000000001</v>
      </c>
      <c r="AZ49" s="119">
        <v>16.015000000000001</v>
      </c>
      <c r="BA49" s="119">
        <v>14.82</v>
      </c>
      <c r="BB49" s="119">
        <v>14.868</v>
      </c>
      <c r="BC49" s="119">
        <v>12.422000000000001</v>
      </c>
      <c r="BD49" s="119">
        <v>15.79</v>
      </c>
      <c r="BE49" s="119">
        <v>14.476000000000001</v>
      </c>
      <c r="BF49" s="119">
        <v>13.244</v>
      </c>
      <c r="BG49" s="362">
        <v>11.962999999999999</v>
      </c>
      <c r="BH49" s="362">
        <v>11.176838999999999</v>
      </c>
      <c r="BI49" s="362">
        <v>11.095997000000001</v>
      </c>
      <c r="BJ49" s="362">
        <v>7.9510579999999997</v>
      </c>
      <c r="BK49" s="362">
        <v>9.6182750000000006</v>
      </c>
      <c r="BL49" s="362">
        <v>9.7569999999999997</v>
      </c>
      <c r="BM49" s="362">
        <v>7.4109999999999996</v>
      </c>
      <c r="BN49" s="362">
        <v>6.4989999999999997</v>
      </c>
      <c r="BO49" s="362">
        <v>9.7639999999999993</v>
      </c>
      <c r="BP49" s="152">
        <f t="shared" si="13"/>
        <v>-0.47332978911926277</v>
      </c>
      <c r="BQ49" s="152">
        <f t="shared" si="14"/>
        <v>0.22834131475838038</v>
      </c>
      <c r="BR49" s="152">
        <f t="shared" si="15"/>
        <v>6.6140635878394083E-2</v>
      </c>
      <c r="BS49" s="152">
        <f t="shared" si="16"/>
        <v>0.56520159825644756</v>
      </c>
      <c r="BT49" s="152">
        <f t="shared" si="17"/>
        <v>-0.40935421583351206</v>
      </c>
      <c r="BU49" s="242">
        <f t="shared" si="203"/>
        <v>-2.6709999999999998</v>
      </c>
      <c r="BV49" s="242">
        <f t="shared" si="204"/>
        <v>1.0489999999999995</v>
      </c>
      <c r="BW49" s="242">
        <f t="shared" si="205"/>
        <v>0.28500000000000014</v>
      </c>
      <c r="BX49" s="242">
        <f t="shared" si="206"/>
        <v>1.556</v>
      </c>
      <c r="BY49" s="119">
        <v>2.972</v>
      </c>
      <c r="BZ49" s="119">
        <v>5.6429999999999998</v>
      </c>
      <c r="CA49" s="119">
        <v>4.5940000000000003</v>
      </c>
      <c r="CB49" s="119">
        <v>4.3090000000000002</v>
      </c>
      <c r="CC49" s="119">
        <v>2.7530000000000001</v>
      </c>
      <c r="CD49" s="119">
        <v>4.6609999999999996</v>
      </c>
      <c r="CE49" s="119">
        <v>4.34</v>
      </c>
      <c r="CF49" s="119">
        <v>3.7240000000000002</v>
      </c>
      <c r="CG49" s="362">
        <v>2.8140000000000001</v>
      </c>
      <c r="CH49" s="362">
        <v>2.2318180000000001</v>
      </c>
      <c r="CI49" s="362">
        <v>2.6856089999999999</v>
      </c>
      <c r="CJ49" s="362">
        <v>0.33646199999999998</v>
      </c>
      <c r="CK49" s="362">
        <v>2.2240899999999999</v>
      </c>
      <c r="CL49" s="362">
        <v>3.242</v>
      </c>
      <c r="CM49" s="362">
        <v>1.645</v>
      </c>
      <c r="CN49" s="362">
        <v>0.91500000000000004</v>
      </c>
      <c r="CO49" s="362">
        <v>3.38</v>
      </c>
      <c r="CP49" s="152">
        <f t="shared" si="22"/>
        <v>-0.47134544172103682</v>
      </c>
      <c r="CQ49" s="152">
        <f t="shared" si="23"/>
        <v>0.24801936619718326</v>
      </c>
      <c r="CR49" s="152">
        <f t="shared" si="24"/>
        <v>5.3070683661645232E-2</v>
      </c>
      <c r="CS49" s="152">
        <f t="shared" si="25"/>
        <v>0.53231534090909116</v>
      </c>
      <c r="CT49" s="152">
        <f t="shared" si="26"/>
        <v>-0.42164715547340315</v>
      </c>
      <c r="CU49" s="242">
        <f t="shared" si="207"/>
        <v>-2.673</v>
      </c>
      <c r="CV49" s="242">
        <f t="shared" si="208"/>
        <v>1.1270000000000007</v>
      </c>
      <c r="CW49" s="242">
        <f t="shared" si="209"/>
        <v>0.2289999999999992</v>
      </c>
      <c r="CX49" s="242">
        <f t="shared" si="210"/>
        <v>1.4990000000000006</v>
      </c>
      <c r="CY49" s="119">
        <v>2.9980000000000002</v>
      </c>
      <c r="CZ49" s="119">
        <v>5.6710000000000003</v>
      </c>
      <c r="DA49" s="119">
        <v>4.5439999999999996</v>
      </c>
      <c r="DB49" s="119">
        <v>4.3150000000000004</v>
      </c>
      <c r="DC49" s="119">
        <v>2.8159999999999998</v>
      </c>
      <c r="DD49" s="119">
        <v>4.8689999999999998</v>
      </c>
      <c r="DE49" s="119">
        <v>3.649</v>
      </c>
      <c r="DF49" s="119">
        <v>3.4769999999999999</v>
      </c>
      <c r="DG49" s="362">
        <v>2.5409999999999999</v>
      </c>
      <c r="DH49" s="362">
        <v>1.9464349999999999</v>
      </c>
      <c r="DI49" s="362">
        <v>2.414876</v>
      </c>
      <c r="DJ49" s="362">
        <v>5.3924E-2</v>
      </c>
      <c r="DK49" s="362">
        <v>1.4762789999999999</v>
      </c>
      <c r="DL49" s="362">
        <v>2.931</v>
      </c>
      <c r="DM49" s="362">
        <v>1.2589999999999999</v>
      </c>
      <c r="DN49" s="362">
        <v>0.48399999999999999</v>
      </c>
      <c r="DO49" s="362">
        <v>2.859</v>
      </c>
      <c r="DP49" s="152">
        <f t="shared" si="31"/>
        <v>-0.11373379200846789</v>
      </c>
      <c r="DQ49" s="152">
        <f t="shared" si="32"/>
        <v>-3.1653917172249392E-3</v>
      </c>
      <c r="DR49" s="152">
        <f t="shared" si="33"/>
        <v>3.5472257517999055E-3</v>
      </c>
      <c r="DS49" s="152">
        <f t="shared" si="34"/>
        <v>-4.7119362324689613E-2</v>
      </c>
      <c r="DT49" s="152">
        <f t="shared" si="35"/>
        <v>-0.16100905781765859</v>
      </c>
      <c r="DU49" s="242">
        <f t="shared" si="211"/>
        <v>-2.1490000000000009</v>
      </c>
      <c r="DV49" s="242">
        <f t="shared" si="212"/>
        <v>-5.9999999999998721E-2</v>
      </c>
      <c r="DW49" s="242">
        <f t="shared" si="213"/>
        <v>6.6999999999996618E-2</v>
      </c>
      <c r="DX49" s="242">
        <f t="shared" si="214"/>
        <v>-0.9339999999999975</v>
      </c>
      <c r="DY49" s="119">
        <v>16.745999999999999</v>
      </c>
      <c r="DZ49" s="119">
        <v>18.895</v>
      </c>
      <c r="EA49" s="119">
        <v>18.954999999999998</v>
      </c>
      <c r="EB49" s="119">
        <v>18.888000000000002</v>
      </c>
      <c r="EC49" s="119">
        <v>19.821999999999999</v>
      </c>
      <c r="ED49" s="119">
        <v>23.626000000000001</v>
      </c>
      <c r="EE49" s="119">
        <v>21.853000000000002</v>
      </c>
      <c r="EF49" s="119">
        <v>18.762</v>
      </c>
      <c r="EG49" s="362">
        <v>16.042000000000002</v>
      </c>
      <c r="EH49" s="362">
        <v>14.105180000000001</v>
      </c>
      <c r="EI49" s="362">
        <v>12.598376</v>
      </c>
      <c r="EJ49" s="362">
        <v>10.943110000000001</v>
      </c>
      <c r="EK49" s="362">
        <v>10.770528000000001</v>
      </c>
      <c r="EL49" s="362">
        <v>9.7859999999999996</v>
      </c>
      <c r="EM49" s="362">
        <v>7.891</v>
      </c>
      <c r="EN49" s="362">
        <v>7.0739999999999998</v>
      </c>
      <c r="EO49" s="362">
        <v>6.7779999999999996</v>
      </c>
      <c r="EP49" s="153">
        <f t="shared" si="40"/>
        <v>-9.2254435309389787E-2</v>
      </c>
      <c r="EQ49" s="153">
        <f t="shared" si="41"/>
        <v>-3.4387665566372808E-2</v>
      </c>
      <c r="ER49" s="153">
        <f t="shared" si="42"/>
        <v>3.6688902365069796E-2</v>
      </c>
      <c r="ES49" s="153">
        <f t="shared" si="43"/>
        <v>-4.4216278877204661E-2</v>
      </c>
      <c r="ET49" s="153">
        <f t="shared" si="44"/>
        <v>-0.15942230729076037</v>
      </c>
      <c r="EU49" s="242">
        <f t="shared" si="215"/>
        <v>-2.1319999999999979</v>
      </c>
      <c r="EV49" s="242">
        <f t="shared" si="216"/>
        <v>-0.8230000000000004</v>
      </c>
      <c r="EW49" s="242">
        <f t="shared" si="217"/>
        <v>0.84700000000000131</v>
      </c>
      <c r="EX49" s="242">
        <f t="shared" si="218"/>
        <v>-1.0680000000000014</v>
      </c>
      <c r="EY49" s="119">
        <v>20.978000000000002</v>
      </c>
      <c r="EZ49" s="119">
        <v>23.11</v>
      </c>
      <c r="FA49" s="119">
        <v>23.933</v>
      </c>
      <c r="FB49" s="119">
        <v>23.085999999999999</v>
      </c>
      <c r="FC49" s="119">
        <v>24.154</v>
      </c>
      <c r="FD49" s="119">
        <v>28.734999999999999</v>
      </c>
      <c r="FE49" s="119">
        <v>25.449000000000002</v>
      </c>
      <c r="FF49" s="119">
        <v>25.327000000000002</v>
      </c>
      <c r="FG49" s="362">
        <v>22.786999999999999</v>
      </c>
      <c r="FH49" s="362">
        <v>20.369565000000001</v>
      </c>
      <c r="FI49" s="362">
        <v>19.400507000000001</v>
      </c>
      <c r="FJ49" s="362">
        <v>17.136244000000001</v>
      </c>
      <c r="FK49" s="362">
        <v>17.876574000000002</v>
      </c>
      <c r="FL49" s="362">
        <v>18.434999999999999</v>
      </c>
      <c r="FM49" s="362">
        <v>16.82</v>
      </c>
      <c r="FN49" s="362">
        <v>17.216000000000001</v>
      </c>
      <c r="FO49" s="362">
        <v>19.253</v>
      </c>
      <c r="FP49" s="153">
        <f t="shared" si="49"/>
        <v>-5.2631578947368418E-2</v>
      </c>
      <c r="FQ49" s="153">
        <f t="shared" si="50"/>
        <v>5.5555555555555552E-2</v>
      </c>
      <c r="FR49" s="153">
        <f t="shared" si="51"/>
        <v>0</v>
      </c>
      <c r="FS49" s="153">
        <f t="shared" si="52"/>
        <v>-5.2631578947368418E-2</v>
      </c>
      <c r="FT49" s="153">
        <f t="shared" si="53"/>
        <v>-9.5238095238095233E-2</v>
      </c>
      <c r="FU49" s="242">
        <f t="shared" si="219"/>
        <v>-1</v>
      </c>
      <c r="FV49" s="242">
        <f t="shared" si="220"/>
        <v>1</v>
      </c>
      <c r="FW49" s="242">
        <f t="shared" si="221"/>
        <v>0</v>
      </c>
      <c r="FX49" s="242">
        <f t="shared" si="222"/>
        <v>-1</v>
      </c>
      <c r="FY49" s="154">
        <v>18</v>
      </c>
      <c r="FZ49" s="154">
        <v>19</v>
      </c>
      <c r="GA49" s="154">
        <v>18</v>
      </c>
      <c r="GB49" s="154">
        <v>18</v>
      </c>
      <c r="GC49" s="154">
        <v>19</v>
      </c>
      <c r="GD49" s="154">
        <v>21</v>
      </c>
      <c r="GE49" s="154">
        <v>20</v>
      </c>
      <c r="GF49" s="154">
        <v>18</v>
      </c>
      <c r="GG49" s="359">
        <v>17</v>
      </c>
      <c r="GH49" s="359">
        <v>16</v>
      </c>
      <c r="GI49" s="359"/>
      <c r="GJ49" s="359"/>
      <c r="GK49" s="359"/>
      <c r="GL49" s="359"/>
      <c r="GM49" s="359"/>
      <c r="GN49" s="359"/>
      <c r="GO49" s="359"/>
      <c r="GP49" s="173"/>
      <c r="GQ49" s="5" t="s">
        <v>389</v>
      </c>
      <c r="GR49" s="5">
        <v>7620</v>
      </c>
      <c r="GS49" s="5" t="s">
        <v>144</v>
      </c>
      <c r="GT49" s="174" t="s">
        <v>94</v>
      </c>
      <c r="GU49" s="16"/>
      <c r="GW49" s="158">
        <f t="shared" si="58"/>
        <v>-0.43857986501897378</v>
      </c>
      <c r="GX49" s="158">
        <f t="shared" si="59"/>
        <v>0.24778855680317097</v>
      </c>
      <c r="GY49" s="158">
        <f t="shared" si="60"/>
        <v>7.7197002471851628E-2</v>
      </c>
      <c r="GZ49" s="158">
        <f t="shared" si="61"/>
        <v>0.71986662185012129</v>
      </c>
      <c r="HA49" s="158">
        <f t="shared" si="62"/>
        <v>-0.39461174239953289</v>
      </c>
      <c r="HB49" s="263">
        <f t="shared" si="240"/>
        <v>-0.13142332441334748</v>
      </c>
      <c r="HC49" s="263">
        <f t="shared" si="258"/>
        <v>5.9506445160986632E-2</v>
      </c>
      <c r="HD49" s="263">
        <f t="shared" si="241"/>
        <v>1.7210284973703943E-2</v>
      </c>
      <c r="HE49" s="263">
        <f t="shared" si="242"/>
        <v>9.3313588985911494E-2</v>
      </c>
      <c r="HF49" s="153">
        <f t="shared" si="67"/>
        <v>0.16823321455626949</v>
      </c>
      <c r="HG49" s="153">
        <f t="shared" si="68"/>
        <v>0.29965653896961697</v>
      </c>
      <c r="HH49" s="153">
        <f t="shared" si="69"/>
        <v>0.24015009380863034</v>
      </c>
      <c r="HI49" s="153">
        <f t="shared" si="70"/>
        <v>0.2229398088349264</v>
      </c>
      <c r="HJ49" s="153">
        <f t="shared" si="71"/>
        <v>0.1296262198490149</v>
      </c>
      <c r="HK49" s="153">
        <f t="shared" si="72"/>
        <v>0.2141208030079817</v>
      </c>
      <c r="HL49" s="153">
        <f t="shared" si="73"/>
        <v>0.17968730764495874</v>
      </c>
      <c r="HM49" s="153">
        <f t="shared" si="74"/>
        <v>0.19980462015860245</v>
      </c>
      <c r="HN49" s="153">
        <f t="shared" si="75"/>
        <v>0.16857298095543263</v>
      </c>
      <c r="HO49" s="153">
        <f t="shared" si="76"/>
        <v>0.14578095891049117</v>
      </c>
      <c r="HP49" s="153">
        <f t="shared" si="77"/>
        <v>0.20515918154019674</v>
      </c>
      <c r="HQ49" s="153">
        <f t="shared" si="78"/>
        <v>4.9668323659075456E-3</v>
      </c>
      <c r="HR49" s="153">
        <f t="shared" si="79"/>
        <v>0.1436311618382248</v>
      </c>
      <c r="HS49" s="153">
        <f t="shared" si="80"/>
        <v>0.3316173558861798</v>
      </c>
      <c r="HT49" s="153">
        <f t="shared" si="81"/>
        <v>0.16825927163381221</v>
      </c>
      <c r="HU49" s="153">
        <f t="shared" si="82"/>
        <v>6.9881605544325723E-2</v>
      </c>
      <c r="HV49" s="150">
        <f t="shared" si="83"/>
        <v>-0.43802969673238701</v>
      </c>
      <c r="HW49" s="150">
        <f t="shared" si="84"/>
        <v>0.22771464997181906</v>
      </c>
      <c r="HX49" s="150">
        <f t="shared" si="85"/>
        <v>7.1151739486065874E-2</v>
      </c>
      <c r="HY49" s="150">
        <f t="shared" si="86"/>
        <v>0.75236975720121213</v>
      </c>
      <c r="HZ49" s="150">
        <f t="shared" si="87"/>
        <v>-0.39489211047142164</v>
      </c>
      <c r="IA49" s="263">
        <f t="shared" si="243"/>
        <v>-0.10508690256407371</v>
      </c>
      <c r="IB49" s="263">
        <f t="shared" si="259"/>
        <v>4.449780309962087E-2</v>
      </c>
      <c r="IC49" s="263">
        <f t="shared" si="244"/>
        <v>1.2980222076437675E-2</v>
      </c>
      <c r="ID49" s="263">
        <f t="shared" si="245"/>
        <v>7.8325320636613932E-2</v>
      </c>
      <c r="IE49" s="153">
        <f t="shared" si="92"/>
        <v>0.1348212665577935</v>
      </c>
      <c r="IF49" s="153">
        <f t="shared" si="93"/>
        <v>0.23990816912186722</v>
      </c>
      <c r="IG49" s="153">
        <f t="shared" si="94"/>
        <v>0.19541036602224635</v>
      </c>
      <c r="IH49" s="153">
        <f t="shared" si="95"/>
        <v>0.18243014394580867</v>
      </c>
      <c r="II49" s="153">
        <f t="shared" si="96"/>
        <v>0.10410482330919474</v>
      </c>
      <c r="IJ49" s="153">
        <f t="shared" si="97"/>
        <v>0.17204340764801418</v>
      </c>
      <c r="IK49" s="153">
        <f t="shared" si="98"/>
        <v>0.17094690404915708</v>
      </c>
      <c r="IL49" s="153">
        <f t="shared" si="99"/>
        <v>0.15479901899654985</v>
      </c>
      <c r="IM49" s="153">
        <f t="shared" si="100"/>
        <v>0.13040889607409673</v>
      </c>
      <c r="IN49" s="153">
        <f t="shared" si="101"/>
        <v>0.11223605529303543</v>
      </c>
      <c r="IO49" s="153">
        <f t="shared" si="102"/>
        <v>0.1470086379601733</v>
      </c>
      <c r="IP49" s="153">
        <f t="shared" si="103"/>
        <v>1.9219361320759725E-2</v>
      </c>
      <c r="IQ49" s="153">
        <f t="shared" si="104"/>
        <v>0.12250033556793764</v>
      </c>
      <c r="IR49" s="153">
        <f t="shared" si="105"/>
        <v>0.18391717486881295</v>
      </c>
      <c r="IS49" s="153">
        <f t="shared" si="106"/>
        <v>9.6662357503819477E-2</v>
      </c>
      <c r="IT49" s="153">
        <f t="shared" si="107"/>
        <v>5.0179604595684005E-2</v>
      </c>
      <c r="IU49" s="150">
        <f t="shared" si="108"/>
        <v>-2.3662309720454602E-2</v>
      </c>
      <c r="IV49" s="150">
        <f t="shared" si="109"/>
        <v>3.2334170490335747E-2</v>
      </c>
      <c r="IW49" s="150">
        <f t="shared" si="110"/>
        <v>-3.1968777265447265E-2</v>
      </c>
      <c r="IX49" s="150">
        <f t="shared" si="111"/>
        <v>-3.0373853240298768E-3</v>
      </c>
      <c r="IY49" s="150">
        <f t="shared" si="112"/>
        <v>-1.8876905022116135E-3</v>
      </c>
      <c r="IZ49" s="263">
        <f t="shared" si="246"/>
        <v>-1.9346574736823441E-2</v>
      </c>
      <c r="JA49" s="263">
        <f t="shared" si="260"/>
        <v>2.5608749494184346E-2</v>
      </c>
      <c r="JB49" s="263">
        <f t="shared" si="247"/>
        <v>-2.6155516979544657E-2</v>
      </c>
      <c r="JC49" s="263">
        <f t="shared" si="248"/>
        <v>-2.4926327686064509E-3</v>
      </c>
      <c r="JD49" s="153">
        <f t="shared" si="117"/>
        <v>0.79826484888931248</v>
      </c>
      <c r="JE49" s="153">
        <f t="shared" si="118"/>
        <v>0.81761142362613592</v>
      </c>
      <c r="JF49" s="153">
        <f t="shared" si="119"/>
        <v>0.79200267413195158</v>
      </c>
      <c r="JG49" s="153">
        <f t="shared" si="120"/>
        <v>0.81815819111149624</v>
      </c>
      <c r="JH49" s="153">
        <f t="shared" si="121"/>
        <v>0.82065082388010269</v>
      </c>
      <c r="JI49" s="153">
        <f t="shared" si="122"/>
        <v>0.82220288846354628</v>
      </c>
      <c r="JJ49" s="153">
        <f t="shared" si="123"/>
        <v>0.85869778773232741</v>
      </c>
      <c r="JK49" s="153">
        <f t="shared" si="124"/>
        <v>0.74079046077308797</v>
      </c>
      <c r="JL49" s="153">
        <f t="shared" si="125"/>
        <v>0.70399789353578801</v>
      </c>
      <c r="JM49" s="153">
        <f t="shared" si="126"/>
        <v>0.69246348657911938</v>
      </c>
      <c r="JN49" s="153">
        <f t="shared" si="127"/>
        <v>0.64938385373124519</v>
      </c>
      <c r="JO49" s="153">
        <f t="shared" si="128"/>
        <v>0.63859443177863251</v>
      </c>
      <c r="JP49" s="153">
        <f t="shared" si="129"/>
        <v>0.60249396780389797</v>
      </c>
      <c r="JQ49" s="153">
        <f t="shared" si="130"/>
        <v>0.53083807973962571</v>
      </c>
      <c r="JR49" s="153">
        <f t="shared" si="131"/>
        <v>0.46914387633769322</v>
      </c>
      <c r="JS49" s="153">
        <f t="shared" si="132"/>
        <v>0.41089684014869887</v>
      </c>
      <c r="JT49" s="153">
        <f t="shared" si="133"/>
        <v>0.35204903131979431</v>
      </c>
      <c r="JU49" s="150" t="e">
        <f t="shared" si="134"/>
        <v>#VALUE!</v>
      </c>
      <c r="JV49" s="150" t="e">
        <f t="shared" si="135"/>
        <v>#VALUE!</v>
      </c>
      <c r="JW49" s="150" t="e">
        <f t="shared" si="136"/>
        <v>#VALUE!</v>
      </c>
      <c r="JX49" s="150" t="e">
        <f t="shared" si="137"/>
        <v>#VALUE!</v>
      </c>
      <c r="JY49" s="150" t="e">
        <f t="shared" si="138"/>
        <v>#VALUE!</v>
      </c>
      <c r="JZ49" s="263" t="e">
        <f t="shared" si="249"/>
        <v>#VALUE!</v>
      </c>
      <c r="KA49" s="263" t="e">
        <f t="shared" si="261"/>
        <v>#VALUE!</v>
      </c>
      <c r="KB49" s="263" t="e">
        <f t="shared" si="250"/>
        <v>#VALUE!</v>
      </c>
      <c r="KC49" s="263" t="e">
        <f t="shared" si="251"/>
        <v>#VALUE!</v>
      </c>
      <c r="KD49" s="153" t="str">
        <f t="shared" si="223"/>
        <v>i.a.</v>
      </c>
      <c r="KE49" s="153" t="str">
        <f t="shared" si="224"/>
        <v>i.a.</v>
      </c>
      <c r="KF49" s="153" t="str">
        <f t="shared" si="225"/>
        <v>i.a.</v>
      </c>
      <c r="KG49" s="153" t="str">
        <f t="shared" si="226"/>
        <v>i.a.</v>
      </c>
      <c r="KH49" s="153" t="str">
        <f t="shared" si="227"/>
        <v>i.a.</v>
      </c>
      <c r="KI49" s="153" t="str">
        <f t="shared" si="228"/>
        <v>i.a.</v>
      </c>
      <c r="KJ49" s="153" t="str">
        <f t="shared" si="229"/>
        <v>i.a.</v>
      </c>
      <c r="KK49" s="153" t="str">
        <f t="shared" si="230"/>
        <v>i.a.</v>
      </c>
      <c r="KL49" s="153" t="str">
        <f t="shared" si="231"/>
        <v>i.a.</v>
      </c>
      <c r="KM49" s="153" t="str">
        <f t="shared" si="232"/>
        <v>i.a.</v>
      </c>
      <c r="KN49" s="153" t="str">
        <f t="shared" si="233"/>
        <v>i.a.</v>
      </c>
      <c r="KO49" s="153" t="str">
        <f t="shared" si="234"/>
        <v>i.a.</v>
      </c>
      <c r="KP49" s="153" t="str">
        <f t="shared" si="235"/>
        <v>i.a.</v>
      </c>
      <c r="KQ49" s="153" t="str">
        <f t="shared" si="236"/>
        <v>i.a.</v>
      </c>
      <c r="KR49" s="153" t="str">
        <f t="shared" si="237"/>
        <v>i.a.</v>
      </c>
      <c r="KS49" s="153" t="str">
        <f t="shared" si="238"/>
        <v>i.a.</v>
      </c>
      <c r="KT49" s="153" t="str">
        <f t="shared" si="239"/>
        <v>i.a.</v>
      </c>
      <c r="KU49" s="150" t="e">
        <f t="shared" si="160"/>
        <v>#DIV/0!</v>
      </c>
      <c r="KV49" s="150" t="e">
        <f t="shared" si="161"/>
        <v>#DIV/0!</v>
      </c>
      <c r="KW49" s="150" t="e">
        <f t="shared" si="162"/>
        <v>#DIV/0!</v>
      </c>
      <c r="KX49" s="150" t="e">
        <f t="shared" si="163"/>
        <v>#DIV/0!</v>
      </c>
      <c r="KY49" s="150" t="e">
        <f t="shared" si="164"/>
        <v>#DIV/0!</v>
      </c>
      <c r="KZ49" s="243">
        <f t="shared" si="252"/>
        <v>0</v>
      </c>
      <c r="LA49" s="243">
        <f t="shared" si="262"/>
        <v>0</v>
      </c>
      <c r="LB49" s="243">
        <f t="shared" si="253"/>
        <v>0</v>
      </c>
      <c r="LC49" s="243">
        <f t="shared" si="254"/>
        <v>0</v>
      </c>
      <c r="LD49" s="254">
        <f>IFERROR(Tabel1[[#This Row],[2024 - Omsætning]]/Tabel1[[#This Row],[2024 - Ansatte]],"i.a.")</f>
        <v>0</v>
      </c>
      <c r="LE49" s="254">
        <f>IFERROR(Tabel1[[#This Row],[2023 - Omsætning]]/Tabel1[[#This Row],[2023 - Ansatte]],"i.a.")</f>
        <v>0</v>
      </c>
      <c r="LF49" s="254">
        <f>IFERROR(Tabel1[[#This Row],[2022 - Omsætning]]/Tabel1[[#This Row],[2022 - Ansatte]],"i.a.")</f>
        <v>0</v>
      </c>
      <c r="LG49" s="254">
        <f>IFERROR(Tabel1[[#This Row],[2021 - Omsætning]]/Tabel1[[#This Row],[2021 - Ansatte]],"i.a.")</f>
        <v>0</v>
      </c>
      <c r="LH49" s="254">
        <f>IFERROR(AC49/Tabel1[[#This Row],[2020 - Ansatte]],"i.a.")</f>
        <v>0</v>
      </c>
      <c r="LI49" s="254">
        <f>IFERROR(Tabel1[[#This Row],[2019 - Omsætning]]/Tabel1[[#This Row],[2019 - Ansatte]],"i.a.")</f>
        <v>0</v>
      </c>
      <c r="LJ49" s="254">
        <f>IFERROR(Tabel1[[#This Row],[2018 - Omsætning]]/Tabel1[[#This Row],[2018 - Ansatte]],"i.a.")</f>
        <v>0</v>
      </c>
      <c r="LK49" s="254">
        <f>IFERROR(Tabel1[[#This Row],[2017 - Omsætning]]/Tabel1[[#This Row],[2017 - Ansatte]],"i.a.")</f>
        <v>0</v>
      </c>
      <c r="LL49" s="254">
        <f>IFERROR(Tabel1[[#This Row],[2016 - Omsætning]]/Tabel1[[#This Row],[2016 - Ansatte]],"i.a.")</f>
        <v>0</v>
      </c>
      <c r="LM49" s="254">
        <f>IFERROR(Tabel1[[#This Row],[2015 - Omsætning]]/Tabel1[[#This Row],[2015 - Ansatte]],"i.a.")</f>
        <v>0</v>
      </c>
      <c r="LN49" s="254" t="str">
        <f>IFERROR(Tabel1[[#This Row],[2014 - Omsætning]]/Tabel1[[#This Row],[2014 - Ansatte]],"i.a.")</f>
        <v>i.a.</v>
      </c>
      <c r="LO49" s="254" t="str">
        <f>IFERROR(Tabel1[[#This Row],[2013 - Omsætning]]/Tabel1[[#This Row],[2013 - Ansatte]],"i.a.")</f>
        <v>i.a.</v>
      </c>
      <c r="LP49" s="254" t="str">
        <f>IFERROR(Tabel1[[#This Row],[2012 - Omsætning]]/Tabel1[[#This Row],[2012 - Ansatte]],"i.a.")</f>
        <v>i.a.</v>
      </c>
      <c r="LQ49" s="254" t="str">
        <f>IFERROR(Tabel1[[#This Row],[2011 - Omsætning]]/Tabel1[[#This Row],[2011 - Ansatte]],"i.a.")</f>
        <v>i.a.</v>
      </c>
      <c r="LR49" s="254" t="str">
        <f>IFERROR(Tabel1[[#This Row],[2010 - Omsætning]]/Tabel1[[#This Row],[2010 - Ansatte]],"i.a.")</f>
        <v>i.a.</v>
      </c>
      <c r="LS49" s="254" t="str">
        <f>IFERROR(Tabel1[[#This Row],[2009 - Omsætning]]/Tabel1[[#This Row],[2009 - Ansatte]],"i.a.")</f>
        <v>i.a.</v>
      </c>
      <c r="LT49" s="254" t="str">
        <f>IFERROR(Tabel1[[#This Row],[2008 - Omsætning]]/Tabel1[[#This Row],[2008 - Ansatte]],"i.a.")</f>
        <v>i.a.</v>
      </c>
      <c r="LU49" s="158">
        <f t="shared" si="169"/>
        <v>-0.44197574403887224</v>
      </c>
      <c r="LV49" s="158">
        <f t="shared" si="170"/>
        <v>0.18233413639733156</v>
      </c>
      <c r="LW49" s="158">
        <f t="shared" si="171"/>
        <v>5.307068366164517E-2</v>
      </c>
      <c r="LX49" s="158">
        <f t="shared" si="172"/>
        <v>0.61744397095959636</v>
      </c>
      <c r="LY49" s="158">
        <f t="shared" si="173"/>
        <v>-0.36076790868112985</v>
      </c>
      <c r="LZ49" s="243">
        <f t="shared" si="255"/>
        <v>-0.13191812865497077</v>
      </c>
      <c r="MA49" s="243">
        <f t="shared" si="263"/>
        <v>4.602923976608192E-2</v>
      </c>
      <c r="MB49" s="243">
        <f t="shared" si="256"/>
        <v>1.2722222222222163E-2</v>
      </c>
      <c r="MC49" s="243">
        <f t="shared" si="257"/>
        <v>9.1511695906432794E-2</v>
      </c>
      <c r="MD49" s="244">
        <f t="shared" si="178"/>
        <v>0.16655555555555557</v>
      </c>
      <c r="ME49" s="244">
        <f t="shared" si="179"/>
        <v>0.29847368421052634</v>
      </c>
      <c r="MF49" s="244">
        <f t="shared" si="180"/>
        <v>0.25244444444444442</v>
      </c>
      <c r="MG49" s="244">
        <f t="shared" si="181"/>
        <v>0.23972222222222225</v>
      </c>
      <c r="MH49" s="244">
        <f t="shared" si="182"/>
        <v>0.14821052631578946</v>
      </c>
      <c r="MI49" s="244">
        <f t="shared" si="183"/>
        <v>0.23185714285714284</v>
      </c>
      <c r="MJ49" s="244">
        <f t="shared" si="184"/>
        <v>0.18245</v>
      </c>
      <c r="MK49" s="244">
        <f t="shared" si="185"/>
        <v>0.19316666666666665</v>
      </c>
      <c r="ML49" s="244">
        <f t="shared" si="186"/>
        <v>0.14947058823529411</v>
      </c>
      <c r="MM49" s="244">
        <f t="shared" si="187"/>
        <v>0.12165218749999999</v>
      </c>
      <c r="MN49" s="244" t="str">
        <f t="shared" si="188"/>
        <v>i.a.</v>
      </c>
      <c r="MO49" s="244" t="str">
        <f t="shared" si="189"/>
        <v>i.a.</v>
      </c>
      <c r="MP49" s="244" t="str">
        <f t="shared" si="190"/>
        <v>i.a.</v>
      </c>
      <c r="MQ49" s="244" t="str">
        <f t="shared" si="191"/>
        <v>i.a.</v>
      </c>
      <c r="MR49" s="244" t="str">
        <f t="shared" si="192"/>
        <v>i.a.</v>
      </c>
      <c r="MS49" s="244" t="str">
        <f t="shared" si="193"/>
        <v>i.a.</v>
      </c>
      <c r="MT49" s="244" t="str">
        <f t="shared" si="194"/>
        <v>i.a.</v>
      </c>
    </row>
    <row r="50" spans="1:358" ht="18" customHeight="1" x14ac:dyDescent="0.25">
      <c r="A50" s="20" t="s">
        <v>555</v>
      </c>
      <c r="B50" s="273">
        <v>38684167</v>
      </c>
      <c r="C50" s="292" t="s">
        <v>92</v>
      </c>
      <c r="D50" s="5"/>
      <c r="E50" s="5">
        <v>642020</v>
      </c>
      <c r="F50" s="203">
        <v>45558</v>
      </c>
      <c r="G50" s="148" t="s">
        <v>70</v>
      </c>
      <c r="H50" s="148" t="s">
        <v>70</v>
      </c>
      <c r="I50" s="148" t="s">
        <v>70</v>
      </c>
      <c r="J50" s="148" t="s">
        <v>70</v>
      </c>
      <c r="K50" s="148" t="s">
        <v>70</v>
      </c>
      <c r="L50" s="148" t="s">
        <v>70</v>
      </c>
      <c r="M50" s="357" t="s">
        <v>70</v>
      </c>
      <c r="N50" s="357"/>
      <c r="O50" s="357"/>
      <c r="P50" s="150" t="e">
        <f>Y50/Tabel1[[#This Row],[2023 - Omsætning]]-1</f>
        <v>#DIV/0!</v>
      </c>
      <c r="Q50" s="150" t="e">
        <f>Z50/Tabel1[[#This Row],[2022 - Omsætning]]-1</f>
        <v>#DIV/0!</v>
      </c>
      <c r="R50" s="150" t="e">
        <f>AA50/Tabel1[[#This Row],[2021 - Omsætning]]-1</f>
        <v>#DIV/0!</v>
      </c>
      <c r="S50" s="150" t="e">
        <f>AB50/Tabel1[[#This Row],[2020 - Omsætning]]-1</f>
        <v>#DIV/0!</v>
      </c>
      <c r="T50" s="150" t="e">
        <f>AC50/Tabel1[[#This Row],[2019 - Omsætning]]-1</f>
        <v>#DIV/0!</v>
      </c>
      <c r="U50" s="242">
        <f t="shared" si="195"/>
        <v>0</v>
      </c>
      <c r="V50" s="242">
        <f t="shared" si="196"/>
        <v>0</v>
      </c>
      <c r="W50" s="242">
        <f t="shared" si="197"/>
        <v>0</v>
      </c>
      <c r="X50" s="242">
        <f t="shared" si="198"/>
        <v>0</v>
      </c>
      <c r="Y50" s="151"/>
      <c r="Z50" s="151"/>
      <c r="AA50" s="151"/>
      <c r="AB50" s="15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150">
        <f t="shared" si="4"/>
        <v>-0.24063409220432519</v>
      </c>
      <c r="AQ50" s="150">
        <f t="shared" si="5"/>
        <v>-8.2113899481023683E-2</v>
      </c>
      <c r="AR50" s="150">
        <f t="shared" si="6"/>
        <v>0.23761414747171875</v>
      </c>
      <c r="AS50" s="150">
        <f t="shared" si="7"/>
        <v>0.23831223628691983</v>
      </c>
      <c r="AT50" s="150">
        <f t="shared" si="8"/>
        <v>0.19808912367616197</v>
      </c>
      <c r="AU50" s="242">
        <f t="shared" si="199"/>
        <v>-16.044999999999995</v>
      </c>
      <c r="AV50" s="242">
        <f t="shared" si="200"/>
        <v>-5.9650000000000034</v>
      </c>
      <c r="AW50" s="242">
        <f t="shared" si="201"/>
        <v>13.947000000000003</v>
      </c>
      <c r="AX50" s="242">
        <f t="shared" si="202"/>
        <v>11.295999999999999</v>
      </c>
      <c r="AY50" s="119">
        <v>50.633000000000003</v>
      </c>
      <c r="AZ50" s="119">
        <v>66.677999999999997</v>
      </c>
      <c r="BA50" s="119">
        <v>72.643000000000001</v>
      </c>
      <c r="BB50" s="119">
        <v>58.695999999999998</v>
      </c>
      <c r="BC50" s="119">
        <v>47.4</v>
      </c>
      <c r="BD50" s="362">
        <v>39.563000000000002</v>
      </c>
      <c r="BE50" s="362">
        <v>32.545000000000002</v>
      </c>
      <c r="BF50" s="362"/>
      <c r="BG50" s="362"/>
      <c r="BH50" s="362"/>
      <c r="BI50" s="362"/>
      <c r="BJ50" s="362"/>
      <c r="BK50" s="362"/>
      <c r="BL50" s="362"/>
      <c r="BM50" s="362"/>
      <c r="BN50" s="362"/>
      <c r="BO50" s="362"/>
      <c r="BP50" s="152">
        <f t="shared" si="13"/>
        <v>-0.57883991205109409</v>
      </c>
      <c r="BQ50" s="152">
        <f t="shared" si="14"/>
        <v>-0.19227028627003256</v>
      </c>
      <c r="BR50" s="152">
        <f t="shared" si="15"/>
        <v>0.2774266731485982</v>
      </c>
      <c r="BS50" s="152">
        <f t="shared" si="16"/>
        <v>0.50072957198443591</v>
      </c>
      <c r="BT50" s="152">
        <f t="shared" si="17"/>
        <v>0.40453148127063659</v>
      </c>
      <c r="BU50" s="242">
        <f t="shared" si="203"/>
        <v>-11.057</v>
      </c>
      <c r="BV50" s="242">
        <f t="shared" si="204"/>
        <v>-4.5470000000000006</v>
      </c>
      <c r="BW50" s="242">
        <f t="shared" si="205"/>
        <v>5.1359999999999992</v>
      </c>
      <c r="BX50" s="242">
        <f t="shared" si="206"/>
        <v>6.1770000000000014</v>
      </c>
      <c r="BY50" s="119">
        <v>8.0449999999999999</v>
      </c>
      <c r="BZ50" s="119">
        <v>19.102</v>
      </c>
      <c r="CA50" s="119">
        <v>23.649000000000001</v>
      </c>
      <c r="CB50" s="119">
        <v>18.513000000000002</v>
      </c>
      <c r="CC50" s="119">
        <v>12.336</v>
      </c>
      <c r="CD50" s="362">
        <v>8.7829999999999995</v>
      </c>
      <c r="CE50" s="362">
        <v>4.6150000000000002</v>
      </c>
      <c r="CF50" s="362"/>
      <c r="CG50" s="362"/>
      <c r="CH50" s="362"/>
      <c r="CI50" s="362"/>
      <c r="CJ50" s="362"/>
      <c r="CK50" s="362"/>
      <c r="CL50" s="362"/>
      <c r="CM50" s="362"/>
      <c r="CN50" s="362"/>
      <c r="CO50" s="362"/>
      <c r="CP50" s="152">
        <f t="shared" si="22"/>
        <v>-0.66519978876958286</v>
      </c>
      <c r="CQ50" s="152">
        <f t="shared" si="23"/>
        <v>-0.25569918770198274</v>
      </c>
      <c r="CR50" s="152">
        <f t="shared" si="24"/>
        <v>0.29155620734389986</v>
      </c>
      <c r="CS50" s="152">
        <f t="shared" si="25"/>
        <v>0.54838427947598256</v>
      </c>
      <c r="CT50" s="152">
        <f t="shared" si="26"/>
        <v>0.50757077024358122</v>
      </c>
      <c r="CU50" s="242">
        <f t="shared" si="207"/>
        <v>-11.337</v>
      </c>
      <c r="CV50" s="242">
        <f t="shared" si="208"/>
        <v>-5.8550000000000004</v>
      </c>
      <c r="CW50" s="242">
        <f t="shared" si="209"/>
        <v>5.1690000000000005</v>
      </c>
      <c r="CX50" s="242">
        <f t="shared" si="210"/>
        <v>6.2789999999999999</v>
      </c>
      <c r="CY50" s="119">
        <v>5.7060000000000004</v>
      </c>
      <c r="CZ50" s="119">
        <v>17.042999999999999</v>
      </c>
      <c r="DA50" s="119">
        <v>22.898</v>
      </c>
      <c r="DB50" s="119">
        <v>17.728999999999999</v>
      </c>
      <c r="DC50" s="119">
        <v>11.45</v>
      </c>
      <c r="DD50" s="362">
        <v>7.5949999999999998</v>
      </c>
      <c r="DE50" s="362">
        <v>4.0439999999999996</v>
      </c>
      <c r="DF50" s="362"/>
      <c r="DG50" s="362"/>
      <c r="DH50" s="362"/>
      <c r="DI50" s="362"/>
      <c r="DJ50" s="362"/>
      <c r="DK50" s="362"/>
      <c r="DL50" s="362"/>
      <c r="DM50" s="362"/>
      <c r="DN50" s="362"/>
      <c r="DO50" s="362"/>
      <c r="DP50" s="152">
        <f t="shared" si="31"/>
        <v>0.10693747510951813</v>
      </c>
      <c r="DQ50" s="152">
        <f t="shared" si="32"/>
        <v>0.10116124052764516</v>
      </c>
      <c r="DR50" s="152">
        <f t="shared" si="33"/>
        <v>0.79870006941376925</v>
      </c>
      <c r="DS50" s="152">
        <f t="shared" si="34"/>
        <v>0.62341853198791164</v>
      </c>
      <c r="DT50" s="152">
        <f t="shared" si="35"/>
        <v>0.63509212730318265</v>
      </c>
      <c r="DU50" s="242">
        <f t="shared" si="211"/>
        <v>6.713000000000001</v>
      </c>
      <c r="DV50" s="242">
        <f t="shared" si="212"/>
        <v>5.7669999999999959</v>
      </c>
      <c r="DW50" s="242">
        <f t="shared" si="213"/>
        <v>25.314000000000004</v>
      </c>
      <c r="DX50" s="242">
        <f t="shared" si="214"/>
        <v>12.170999999999999</v>
      </c>
      <c r="DY50" s="119">
        <v>69.488</v>
      </c>
      <c r="DZ50" s="119">
        <v>62.774999999999999</v>
      </c>
      <c r="EA50" s="119">
        <v>57.008000000000003</v>
      </c>
      <c r="EB50" s="119">
        <v>31.693999999999999</v>
      </c>
      <c r="EC50" s="119">
        <v>19.523</v>
      </c>
      <c r="ED50" s="362">
        <v>11.94</v>
      </c>
      <c r="EE50" s="362">
        <v>6.8550000000000004</v>
      </c>
      <c r="EF50" s="362"/>
      <c r="EG50" s="362"/>
      <c r="EH50" s="362"/>
      <c r="EI50" s="362"/>
      <c r="EJ50" s="362"/>
      <c r="EK50" s="362"/>
      <c r="EL50" s="362"/>
      <c r="EM50" s="362"/>
      <c r="EN50" s="362"/>
      <c r="EO50" s="362"/>
      <c r="EP50" s="153">
        <f t="shared" si="40"/>
        <v>-4.9076348697450436E-2</v>
      </c>
      <c r="EQ50" s="153">
        <f t="shared" si="41"/>
        <v>-0.17024915212271624</v>
      </c>
      <c r="ER50" s="153">
        <f t="shared" si="42"/>
        <v>0.73613443698016656</v>
      </c>
      <c r="ES50" s="153">
        <f t="shared" si="43"/>
        <v>0.21951576329456515</v>
      </c>
      <c r="ET50" s="153">
        <f t="shared" si="44"/>
        <v>4.5435062151735362E-3</v>
      </c>
      <c r="EU50" s="242">
        <f t="shared" si="215"/>
        <v>-7.0720000000000027</v>
      </c>
      <c r="EV50" s="242">
        <f t="shared" si="216"/>
        <v>-29.567000000000007</v>
      </c>
      <c r="EW50" s="242">
        <f t="shared" si="217"/>
        <v>73.637000000000015</v>
      </c>
      <c r="EX50" s="242">
        <f t="shared" si="218"/>
        <v>18.006</v>
      </c>
      <c r="EY50" s="119">
        <v>137.03</v>
      </c>
      <c r="EZ50" s="119">
        <v>144.102</v>
      </c>
      <c r="FA50" s="119">
        <v>173.66900000000001</v>
      </c>
      <c r="FB50" s="119">
        <v>100.032</v>
      </c>
      <c r="FC50" s="119">
        <v>82.025999999999996</v>
      </c>
      <c r="FD50" s="362">
        <v>81.655000000000001</v>
      </c>
      <c r="FE50" s="362">
        <v>56.686999999999998</v>
      </c>
      <c r="FF50" s="362"/>
      <c r="FG50" s="362"/>
      <c r="FH50" s="362"/>
      <c r="FI50" s="362"/>
      <c r="FJ50" s="362"/>
      <c r="FK50" s="362"/>
      <c r="FL50" s="362"/>
      <c r="FM50" s="362"/>
      <c r="FN50" s="362"/>
      <c r="FO50" s="362"/>
      <c r="FP50" s="153">
        <f t="shared" si="49"/>
        <v>-0.16161616161616163</v>
      </c>
      <c r="FQ50" s="153">
        <f t="shared" si="50"/>
        <v>-0.11607142857142858</v>
      </c>
      <c r="FR50" s="153">
        <f t="shared" si="51"/>
        <v>0.20430107526881722</v>
      </c>
      <c r="FS50" s="153">
        <f t="shared" si="52"/>
        <v>0.16250000000000001</v>
      </c>
      <c r="FT50" s="153">
        <f t="shared" si="53"/>
        <v>0.1111111111111111</v>
      </c>
      <c r="FU50" s="242">
        <f t="shared" si="219"/>
        <v>-16</v>
      </c>
      <c r="FV50" s="242">
        <f t="shared" si="220"/>
        <v>-13</v>
      </c>
      <c r="FW50" s="242">
        <f t="shared" si="221"/>
        <v>19</v>
      </c>
      <c r="FX50" s="242">
        <f t="shared" si="222"/>
        <v>13</v>
      </c>
      <c r="FY50" s="154">
        <v>83</v>
      </c>
      <c r="FZ50" s="154">
        <v>99</v>
      </c>
      <c r="GA50" s="154">
        <v>112</v>
      </c>
      <c r="GB50" s="154">
        <v>93</v>
      </c>
      <c r="GC50" s="154">
        <v>80</v>
      </c>
      <c r="GD50" s="359">
        <v>72</v>
      </c>
      <c r="GE50" s="359">
        <v>63</v>
      </c>
      <c r="GF50" s="359"/>
      <c r="GG50" s="359"/>
      <c r="GH50" s="359"/>
      <c r="GI50" s="359"/>
      <c r="GJ50" s="359"/>
      <c r="GK50" s="359"/>
      <c r="GL50" s="359"/>
      <c r="GM50" s="359"/>
      <c r="GN50" s="359"/>
      <c r="GO50" s="359"/>
      <c r="GP50" s="179"/>
      <c r="GQ50" s="5" t="s">
        <v>386</v>
      </c>
      <c r="GR50" s="5">
        <v>6800</v>
      </c>
      <c r="GS50" s="5" t="s">
        <v>148</v>
      </c>
      <c r="GT50" s="175" t="s">
        <v>78</v>
      </c>
      <c r="GU50" s="172" t="s">
        <v>73</v>
      </c>
      <c r="GV50" s="101"/>
      <c r="GW50" s="158">
        <f t="shared" si="58"/>
        <v>-0.69679068445587156</v>
      </c>
      <c r="GX50" s="158">
        <f t="shared" si="59"/>
        <v>-0.4488285428444877</v>
      </c>
      <c r="GY50" s="158">
        <f t="shared" si="60"/>
        <v>-0.25424867227872511</v>
      </c>
      <c r="GZ50" s="158">
        <f t="shared" si="61"/>
        <v>-4.8815538099598932E-2</v>
      </c>
      <c r="HA50" s="158">
        <f t="shared" si="62"/>
        <v>-9.9424955448364438E-2</v>
      </c>
      <c r="HB50" s="263">
        <f t="shared" si="240"/>
        <v>-0.19828195378612024</v>
      </c>
      <c r="HC50" s="263">
        <f t="shared" si="258"/>
        <v>-0.2317259131485892</v>
      </c>
      <c r="HD50" s="263">
        <f t="shared" si="241"/>
        <v>-0.17601869343497345</v>
      </c>
      <c r="HE50" s="263">
        <f t="shared" si="242"/>
        <v>-3.5529854828872498E-2</v>
      </c>
      <c r="HF50" s="153">
        <f t="shared" si="67"/>
        <v>8.6282633843176096E-2</v>
      </c>
      <c r="HG50" s="153">
        <f t="shared" si="68"/>
        <v>0.28456458762929632</v>
      </c>
      <c r="HH50" s="153">
        <f t="shared" si="69"/>
        <v>0.51629050077788552</v>
      </c>
      <c r="HI50" s="153">
        <f t="shared" si="70"/>
        <v>0.69230919421285897</v>
      </c>
      <c r="HJ50" s="153">
        <f t="shared" si="71"/>
        <v>0.72783904904173147</v>
      </c>
      <c r="HK50" s="153">
        <f t="shared" si="72"/>
        <v>0.80819366852886398</v>
      </c>
      <c r="HL50" s="153">
        <f t="shared" si="73"/>
        <v>0.58993435448577669</v>
      </c>
      <c r="HM50" s="153" t="str">
        <f t="shared" si="74"/>
        <v>Negativ EK</v>
      </c>
      <c r="HN50" s="153" t="str">
        <f t="shared" si="75"/>
        <v>Negativ EK</v>
      </c>
      <c r="HO50" s="153" t="str">
        <f t="shared" si="76"/>
        <v>Negativ EK</v>
      </c>
      <c r="HP50" s="153" t="str">
        <f t="shared" si="77"/>
        <v>Negativ EK</v>
      </c>
      <c r="HQ50" s="153" t="str">
        <f t="shared" si="78"/>
        <v>Negativ EK</v>
      </c>
      <c r="HR50" s="153" t="str">
        <f t="shared" si="79"/>
        <v>Negativ EK</v>
      </c>
      <c r="HS50" s="153" t="str">
        <f t="shared" si="80"/>
        <v>Negativ EK</v>
      </c>
      <c r="HT50" s="153" t="str">
        <f t="shared" si="81"/>
        <v>Negativ EK</v>
      </c>
      <c r="HU50" s="153" t="str">
        <f t="shared" si="82"/>
        <v>Negativ EK</v>
      </c>
      <c r="HV50" s="150">
        <f t="shared" si="83"/>
        <v>-0.52395151634245918</v>
      </c>
      <c r="HW50" s="150">
        <f t="shared" si="84"/>
        <v>-0.30429010080339042</v>
      </c>
      <c r="HX50" s="150">
        <f t="shared" si="85"/>
        <v>-0.15029267244150574</v>
      </c>
      <c r="HY50" s="150">
        <f t="shared" si="86"/>
        <v>0.34924538922752341</v>
      </c>
      <c r="HZ50" s="150">
        <f t="shared" si="87"/>
        <v>0.18709987220228608</v>
      </c>
      <c r="IA50" s="263">
        <f t="shared" si="243"/>
        <v>-6.2992040590070547E-2</v>
      </c>
      <c r="IB50" s="263">
        <f t="shared" si="259"/>
        <v>-5.2584072355595188E-2</v>
      </c>
      <c r="IC50" s="263">
        <f t="shared" si="244"/>
        <v>-3.0565734490212965E-2</v>
      </c>
      <c r="ID50" s="263">
        <f t="shared" si="245"/>
        <v>5.264253177229769E-2</v>
      </c>
      <c r="IE50" s="153">
        <f t="shared" si="92"/>
        <v>5.7232901270577521E-2</v>
      </c>
      <c r="IF50" s="153">
        <f t="shared" si="93"/>
        <v>0.12022494186064807</v>
      </c>
      <c r="IG50" s="153">
        <f t="shared" si="94"/>
        <v>0.17280901421624326</v>
      </c>
      <c r="IH50" s="153">
        <f t="shared" si="95"/>
        <v>0.20337474870645622</v>
      </c>
      <c r="II50" s="153">
        <f t="shared" si="96"/>
        <v>0.15073221693415853</v>
      </c>
      <c r="IJ50" s="153">
        <f t="shared" si="97"/>
        <v>0.12697517745876163</v>
      </c>
      <c r="IK50" s="153">
        <f t="shared" si="98"/>
        <v>8.1411963942350105E-2</v>
      </c>
      <c r="IL50" s="153" t="str">
        <f t="shared" si="99"/>
        <v>i.a.</v>
      </c>
      <c r="IM50" s="153" t="str">
        <f t="shared" si="100"/>
        <v>i.a.</v>
      </c>
      <c r="IN50" s="153" t="str">
        <f t="shared" si="101"/>
        <v>i.a.</v>
      </c>
      <c r="IO50" s="153" t="str">
        <f t="shared" si="102"/>
        <v>i.a.</v>
      </c>
      <c r="IP50" s="153" t="str">
        <f t="shared" si="103"/>
        <v>i.a.</v>
      </c>
      <c r="IQ50" s="153" t="str">
        <f t="shared" si="104"/>
        <v>i.a.</v>
      </c>
      <c r="IR50" s="153" t="str">
        <f t="shared" si="105"/>
        <v>i.a.</v>
      </c>
      <c r="IS50" s="153" t="str">
        <f t="shared" si="106"/>
        <v>i.a.</v>
      </c>
      <c r="IT50" s="153" t="str">
        <f t="shared" si="107"/>
        <v>i.a.</v>
      </c>
      <c r="IU50" s="150">
        <f t="shared" si="108"/>
        <v>0.16406556256463387</v>
      </c>
      <c r="IV50" s="150">
        <f t="shared" si="109"/>
        <v>0.32709866262227877</v>
      </c>
      <c r="IW50" s="150">
        <f t="shared" si="110"/>
        <v>3.6037320095112867E-2</v>
      </c>
      <c r="IX50" s="150">
        <f t="shared" si="111"/>
        <v>0.33119930127199737</v>
      </c>
      <c r="IY50" s="150">
        <f t="shared" si="112"/>
        <v>0.6276966773333017</v>
      </c>
      <c r="IZ50" s="263">
        <f t="shared" si="246"/>
        <v>7.1471705389202722E-2</v>
      </c>
      <c r="JA50" s="263">
        <f t="shared" si="260"/>
        <v>0.10737230339767528</v>
      </c>
      <c r="JB50" s="263">
        <f t="shared" si="247"/>
        <v>1.1418014466315851E-2</v>
      </c>
      <c r="JC50" s="263">
        <f t="shared" si="248"/>
        <v>7.8828712344051949E-2</v>
      </c>
      <c r="JD50" s="153">
        <f t="shared" si="117"/>
        <v>0.50710063489746771</v>
      </c>
      <c r="JE50" s="153">
        <f t="shared" si="118"/>
        <v>0.43562892950826498</v>
      </c>
      <c r="JF50" s="153">
        <f t="shared" si="119"/>
        <v>0.3282566261105897</v>
      </c>
      <c r="JG50" s="153">
        <f t="shared" si="120"/>
        <v>0.31683861164427385</v>
      </c>
      <c r="JH50" s="153">
        <f t="shared" si="121"/>
        <v>0.2380098993002219</v>
      </c>
      <c r="JI50" s="153">
        <f t="shared" si="122"/>
        <v>0.14622497091421222</v>
      </c>
      <c r="JJ50" s="153">
        <f t="shared" si="123"/>
        <v>0.12092719671176815</v>
      </c>
      <c r="JK50" s="153" t="str">
        <f t="shared" si="124"/>
        <v>i.a.</v>
      </c>
      <c r="JL50" s="153" t="str">
        <f t="shared" si="125"/>
        <v>i.a.</v>
      </c>
      <c r="JM50" s="153" t="str">
        <f t="shared" si="126"/>
        <v>i.a.</v>
      </c>
      <c r="JN50" s="153" t="str">
        <f t="shared" si="127"/>
        <v>i.a.</v>
      </c>
      <c r="JO50" s="153" t="str">
        <f t="shared" si="128"/>
        <v>i.a.</v>
      </c>
      <c r="JP50" s="153" t="str">
        <f t="shared" si="129"/>
        <v>i.a.</v>
      </c>
      <c r="JQ50" s="153" t="str">
        <f t="shared" si="130"/>
        <v>i.a.</v>
      </c>
      <c r="JR50" s="153" t="str">
        <f t="shared" si="131"/>
        <v>i.a.</v>
      </c>
      <c r="JS50" s="153" t="str">
        <f t="shared" si="132"/>
        <v>i.a.</v>
      </c>
      <c r="JT50" s="153" t="str">
        <f t="shared" si="133"/>
        <v>i.a.</v>
      </c>
      <c r="JU50" s="150" t="e">
        <f t="shared" si="134"/>
        <v>#VALUE!</v>
      </c>
      <c r="JV50" s="150" t="e">
        <f t="shared" si="135"/>
        <v>#VALUE!</v>
      </c>
      <c r="JW50" s="150" t="e">
        <f t="shared" si="136"/>
        <v>#VALUE!</v>
      </c>
      <c r="JX50" s="150" t="e">
        <f t="shared" si="137"/>
        <v>#VALUE!</v>
      </c>
      <c r="JY50" s="150" t="e">
        <f t="shared" si="138"/>
        <v>#VALUE!</v>
      </c>
      <c r="JZ50" s="263" t="e">
        <f t="shared" si="249"/>
        <v>#VALUE!</v>
      </c>
      <c r="KA50" s="263" t="e">
        <f t="shared" si="261"/>
        <v>#VALUE!</v>
      </c>
      <c r="KB50" s="263" t="e">
        <f t="shared" si="250"/>
        <v>#VALUE!</v>
      </c>
      <c r="KC50" s="263" t="e">
        <f t="shared" si="251"/>
        <v>#VALUE!</v>
      </c>
      <c r="KD50" s="153" t="str">
        <f t="shared" si="223"/>
        <v>i.a.</v>
      </c>
      <c r="KE50" s="153" t="str">
        <f t="shared" si="224"/>
        <v>i.a.</v>
      </c>
      <c r="KF50" s="153" t="str">
        <f t="shared" si="225"/>
        <v>i.a.</v>
      </c>
      <c r="KG50" s="153" t="str">
        <f t="shared" si="226"/>
        <v>i.a.</v>
      </c>
      <c r="KH50" s="153" t="str">
        <f t="shared" si="227"/>
        <v>i.a.</v>
      </c>
      <c r="KI50" s="153" t="str">
        <f t="shared" si="228"/>
        <v>i.a.</v>
      </c>
      <c r="KJ50" s="153" t="str">
        <f t="shared" si="229"/>
        <v>i.a.</v>
      </c>
      <c r="KK50" s="153" t="str">
        <f t="shared" si="230"/>
        <v>i.a.</v>
      </c>
      <c r="KL50" s="153" t="str">
        <f t="shared" si="231"/>
        <v>i.a.</v>
      </c>
      <c r="KM50" s="153" t="str">
        <f t="shared" si="232"/>
        <v>i.a.</v>
      </c>
      <c r="KN50" s="153" t="str">
        <f t="shared" si="233"/>
        <v>i.a.</v>
      </c>
      <c r="KO50" s="153" t="str">
        <f t="shared" si="234"/>
        <v>i.a.</v>
      </c>
      <c r="KP50" s="153" t="str">
        <f t="shared" si="235"/>
        <v>i.a.</v>
      </c>
      <c r="KQ50" s="153" t="str">
        <f t="shared" si="236"/>
        <v>i.a.</v>
      </c>
      <c r="KR50" s="153" t="str">
        <f t="shared" si="237"/>
        <v>i.a.</v>
      </c>
      <c r="KS50" s="153" t="str">
        <f t="shared" si="238"/>
        <v>i.a.</v>
      </c>
      <c r="KT50" s="153" t="str">
        <f t="shared" si="239"/>
        <v>i.a.</v>
      </c>
      <c r="KU50" s="150" t="e">
        <f t="shared" si="160"/>
        <v>#DIV/0!</v>
      </c>
      <c r="KV50" s="150" t="e">
        <f t="shared" si="161"/>
        <v>#DIV/0!</v>
      </c>
      <c r="KW50" s="150" t="e">
        <f t="shared" si="162"/>
        <v>#DIV/0!</v>
      </c>
      <c r="KX50" s="150" t="e">
        <f t="shared" si="163"/>
        <v>#DIV/0!</v>
      </c>
      <c r="KY50" s="150" t="e">
        <f t="shared" si="164"/>
        <v>#DIV/0!</v>
      </c>
      <c r="KZ50" s="243">
        <f t="shared" si="252"/>
        <v>0</v>
      </c>
      <c r="LA50" s="243">
        <f t="shared" si="262"/>
        <v>0</v>
      </c>
      <c r="LB50" s="243">
        <f t="shared" si="253"/>
        <v>0</v>
      </c>
      <c r="LC50" s="243">
        <f t="shared" si="254"/>
        <v>0</v>
      </c>
      <c r="LD50" s="254">
        <f>IFERROR(Tabel1[[#This Row],[2024 - Omsætning]]/Tabel1[[#This Row],[2024 - Ansatte]],"i.a.")</f>
        <v>0</v>
      </c>
      <c r="LE50" s="254">
        <f>IFERROR(Tabel1[[#This Row],[2023 - Omsætning]]/Tabel1[[#This Row],[2023 - Ansatte]],"i.a.")</f>
        <v>0</v>
      </c>
      <c r="LF50" s="254">
        <f>IFERROR(Tabel1[[#This Row],[2022 - Omsætning]]/Tabel1[[#This Row],[2022 - Ansatte]],"i.a.")</f>
        <v>0</v>
      </c>
      <c r="LG50" s="254">
        <f>IFERROR(Tabel1[[#This Row],[2021 - Omsætning]]/Tabel1[[#This Row],[2021 - Ansatte]],"i.a.")</f>
        <v>0</v>
      </c>
      <c r="LH50" s="254">
        <f>IFERROR(AC50/Tabel1[[#This Row],[2020 - Ansatte]],"i.a.")</f>
        <v>0</v>
      </c>
      <c r="LI50" s="254">
        <f>IFERROR(Tabel1[[#This Row],[2019 - Omsætning]]/Tabel1[[#This Row],[2019 - Ansatte]],"i.a.")</f>
        <v>0</v>
      </c>
      <c r="LJ50" s="254">
        <f>IFERROR(Tabel1[[#This Row],[2018 - Omsætning]]/Tabel1[[#This Row],[2018 - Ansatte]],"i.a.")</f>
        <v>0</v>
      </c>
      <c r="LK50" s="254" t="str">
        <f>IFERROR(Tabel1[[#This Row],[2017 - Omsætning]]/Tabel1[[#This Row],[2017 - Ansatte]],"i.a.")</f>
        <v>i.a.</v>
      </c>
      <c r="LL50" s="254" t="str">
        <f>IFERROR(Tabel1[[#This Row],[2016 - Omsætning]]/Tabel1[[#This Row],[2016 - Ansatte]],"i.a.")</f>
        <v>i.a.</v>
      </c>
      <c r="LM50" s="254" t="str">
        <f>IFERROR(Tabel1[[#This Row],[2015 - Omsætning]]/Tabel1[[#This Row],[2015 - Ansatte]],"i.a.")</f>
        <v>i.a.</v>
      </c>
      <c r="LN50" s="254" t="str">
        <f>IFERROR(Tabel1[[#This Row],[2014 - Omsætning]]/Tabel1[[#This Row],[2014 - Ansatte]],"i.a.")</f>
        <v>i.a.</v>
      </c>
      <c r="LO50" s="254" t="str">
        <f>IFERROR(Tabel1[[#This Row],[2013 - Omsætning]]/Tabel1[[#This Row],[2013 - Ansatte]],"i.a.")</f>
        <v>i.a.</v>
      </c>
      <c r="LP50" s="254" t="str">
        <f>IFERROR(Tabel1[[#This Row],[2012 - Omsætning]]/Tabel1[[#This Row],[2012 - Ansatte]],"i.a.")</f>
        <v>i.a.</v>
      </c>
      <c r="LQ50" s="254" t="str">
        <f>IFERROR(Tabel1[[#This Row],[2011 - Omsætning]]/Tabel1[[#This Row],[2011 - Ansatte]],"i.a.")</f>
        <v>i.a.</v>
      </c>
      <c r="LR50" s="254" t="str">
        <f>IFERROR(Tabel1[[#This Row],[2010 - Omsætning]]/Tabel1[[#This Row],[2010 - Ansatte]],"i.a.")</f>
        <v>i.a.</v>
      </c>
      <c r="LS50" s="254" t="str">
        <f>IFERROR(Tabel1[[#This Row],[2009 - Omsætning]]/Tabel1[[#This Row],[2009 - Ansatte]],"i.a.")</f>
        <v>i.a.</v>
      </c>
      <c r="LT50" s="254" t="str">
        <f>IFERROR(Tabel1[[#This Row],[2008 - Omsætning]]/Tabel1[[#This Row],[2008 - Ansatte]],"i.a.")</f>
        <v>i.a.</v>
      </c>
      <c r="LU50" s="158">
        <f t="shared" si="169"/>
        <v>-0.6006599890143216</v>
      </c>
      <c r="LV50" s="158">
        <f t="shared" si="170"/>
        <v>-0.15796271740022286</v>
      </c>
      <c r="LW50" s="158">
        <f t="shared" si="171"/>
        <v>7.2452922169488218E-2</v>
      </c>
      <c r="LX50" s="158">
        <f t="shared" si="172"/>
        <v>0.33194346621589887</v>
      </c>
      <c r="LY50" s="158">
        <f t="shared" si="173"/>
        <v>0.35681369321922318</v>
      </c>
      <c r="LZ50" s="243">
        <f t="shared" si="255"/>
        <v>-0.1034045271997079</v>
      </c>
      <c r="MA50" s="243">
        <f t="shared" si="263"/>
        <v>-3.2294913419913418E-2</v>
      </c>
      <c r="MB50" s="243">
        <f t="shared" si="256"/>
        <v>1.3812019969278028E-2</v>
      </c>
      <c r="MC50" s="243">
        <f t="shared" si="257"/>
        <v>4.7509408602150527E-2</v>
      </c>
      <c r="MD50" s="244">
        <f t="shared" si="178"/>
        <v>6.874698795180724E-2</v>
      </c>
      <c r="ME50" s="244">
        <f t="shared" si="179"/>
        <v>0.17215151515151514</v>
      </c>
      <c r="MF50" s="244">
        <f t="shared" si="180"/>
        <v>0.20444642857142856</v>
      </c>
      <c r="MG50" s="244">
        <f t="shared" si="181"/>
        <v>0.19063440860215053</v>
      </c>
      <c r="MH50" s="244">
        <f t="shared" si="182"/>
        <v>0.143125</v>
      </c>
      <c r="MI50" s="244">
        <f t="shared" si="183"/>
        <v>0.10548611111111111</v>
      </c>
      <c r="MJ50" s="244">
        <f t="shared" si="184"/>
        <v>6.4190476190476187E-2</v>
      </c>
      <c r="MK50" s="244" t="str">
        <f t="shared" si="185"/>
        <v>i.a.</v>
      </c>
      <c r="ML50" s="244" t="str">
        <f t="shared" si="186"/>
        <v>i.a.</v>
      </c>
      <c r="MM50" s="244" t="str">
        <f t="shared" si="187"/>
        <v>i.a.</v>
      </c>
      <c r="MN50" s="244" t="str">
        <f t="shared" si="188"/>
        <v>i.a.</v>
      </c>
      <c r="MO50" s="244" t="str">
        <f t="shared" si="189"/>
        <v>i.a.</v>
      </c>
      <c r="MP50" s="244" t="str">
        <f t="shared" si="190"/>
        <v>i.a.</v>
      </c>
      <c r="MQ50" s="244" t="str">
        <f t="shared" si="191"/>
        <v>i.a.</v>
      </c>
      <c r="MR50" s="244" t="str">
        <f t="shared" si="192"/>
        <v>i.a.</v>
      </c>
      <c r="MS50" s="244" t="str">
        <f t="shared" si="193"/>
        <v>i.a.</v>
      </c>
      <c r="MT50" s="244" t="str">
        <f t="shared" si="194"/>
        <v>i.a.</v>
      </c>
    </row>
    <row r="51" spans="1:358" s="24" customFormat="1" ht="18" customHeight="1" x14ac:dyDescent="0.25">
      <c r="A51" s="3" t="s">
        <v>149</v>
      </c>
      <c r="B51" s="273">
        <v>26072581</v>
      </c>
      <c r="C51" s="5" t="s">
        <v>83</v>
      </c>
      <c r="D51" s="5"/>
      <c r="E51" s="5">
        <v>256200</v>
      </c>
      <c r="F51" s="203">
        <v>45754</v>
      </c>
      <c r="G51" s="148" t="s">
        <v>74</v>
      </c>
      <c r="H51" s="148" t="s">
        <v>74</v>
      </c>
      <c r="I51" s="148" t="s">
        <v>74</v>
      </c>
      <c r="J51" s="148" t="s">
        <v>74</v>
      </c>
      <c r="K51" s="148" t="s">
        <v>74</v>
      </c>
      <c r="L51" s="148" t="s">
        <v>74</v>
      </c>
      <c r="M51" s="148" t="s">
        <v>74</v>
      </c>
      <c r="N51" s="148" t="s">
        <v>74</v>
      </c>
      <c r="O51" s="148" t="s">
        <v>74</v>
      </c>
      <c r="P51" s="150" t="e">
        <f>Y51/Tabel1[[#This Row],[2023 - Omsætning]]-1</f>
        <v>#DIV/0!</v>
      </c>
      <c r="Q51" s="150" t="e">
        <f>Z51/Tabel1[[#This Row],[2022 - Omsætning]]-1</f>
        <v>#DIV/0!</v>
      </c>
      <c r="R51" s="150" t="e">
        <f>AA51/Tabel1[[#This Row],[2021 - Omsætning]]-1</f>
        <v>#DIV/0!</v>
      </c>
      <c r="S51" s="150" t="e">
        <f>AB51/Tabel1[[#This Row],[2020 - Omsætning]]-1</f>
        <v>#DIV/0!</v>
      </c>
      <c r="T51" s="150" t="e">
        <f>AC51/Tabel1[[#This Row],[2019 - Omsætning]]-1</f>
        <v>#DIV/0!</v>
      </c>
      <c r="U51" s="242">
        <f t="shared" si="195"/>
        <v>0</v>
      </c>
      <c r="V51" s="242">
        <f t="shared" si="196"/>
        <v>0</v>
      </c>
      <c r="W51" s="242">
        <f t="shared" si="197"/>
        <v>0</v>
      </c>
      <c r="X51" s="242">
        <f t="shared" si="198"/>
        <v>0</v>
      </c>
      <c r="Y51" s="151"/>
      <c r="Z51" s="151"/>
      <c r="AA51" s="151"/>
      <c r="AB51" s="151"/>
      <c r="AC51" s="361"/>
      <c r="AD51" s="151"/>
      <c r="AE51" s="151"/>
      <c r="AF51" s="151"/>
      <c r="AG51" s="361"/>
      <c r="AH51" s="361"/>
      <c r="AI51" s="361"/>
      <c r="AJ51" s="361"/>
      <c r="AK51" s="361"/>
      <c r="AL51" s="361"/>
      <c r="AM51" s="361"/>
      <c r="AN51" s="361"/>
      <c r="AO51" s="361"/>
      <c r="AP51" s="150">
        <f t="shared" si="4"/>
        <v>0.2195166886725827</v>
      </c>
      <c r="AQ51" s="150">
        <f t="shared" si="5"/>
        <v>0.10426556354265561</v>
      </c>
      <c r="AR51" s="150">
        <f t="shared" si="6"/>
        <v>5.193322870594947E-2</v>
      </c>
      <c r="AS51" s="150">
        <f t="shared" si="7"/>
        <v>0.11506184623951003</v>
      </c>
      <c r="AT51" s="150">
        <f t="shared" si="8"/>
        <v>-1.1713376046538984E-2</v>
      </c>
      <c r="AU51" s="242">
        <f t="shared" si="199"/>
        <v>7.1490000000000009</v>
      </c>
      <c r="AV51" s="242">
        <f t="shared" si="200"/>
        <v>3.0749999999999993</v>
      </c>
      <c r="AW51" s="242">
        <f t="shared" si="201"/>
        <v>1.4559999999999995</v>
      </c>
      <c r="AX51" s="242">
        <f t="shared" si="202"/>
        <v>2.8930000000000007</v>
      </c>
      <c r="AY51" s="119">
        <v>39.716000000000001</v>
      </c>
      <c r="AZ51" s="119">
        <v>32.567</v>
      </c>
      <c r="BA51" s="119">
        <v>29.492000000000001</v>
      </c>
      <c r="BB51" s="119">
        <v>28.036000000000001</v>
      </c>
      <c r="BC51" s="119">
        <v>25.143000000000001</v>
      </c>
      <c r="BD51" s="119">
        <v>25.440999999999999</v>
      </c>
      <c r="BE51" s="119">
        <v>24.311</v>
      </c>
      <c r="BF51" s="119">
        <v>23.102</v>
      </c>
      <c r="BG51" s="362">
        <v>23.021999999999998</v>
      </c>
      <c r="BH51" s="362">
        <v>20.024999999999999</v>
      </c>
      <c r="BI51" s="362">
        <v>20.434999999999999</v>
      </c>
      <c r="BJ51" s="362">
        <v>18.585999999999999</v>
      </c>
      <c r="BK51" s="362">
        <v>16.556999999999999</v>
      </c>
      <c r="BL51" s="362">
        <v>13.726000000000001</v>
      </c>
      <c r="BM51" s="362">
        <v>8.2929999999999993</v>
      </c>
      <c r="BN51" s="362">
        <v>7.6479999999999997</v>
      </c>
      <c r="BO51" s="362">
        <v>7.9630000000000001</v>
      </c>
      <c r="BP51" s="152">
        <f t="shared" si="13"/>
        <v>0.15335656917714799</v>
      </c>
      <c r="BQ51" s="152">
        <f t="shared" si="14"/>
        <v>0.83458437586877965</v>
      </c>
      <c r="BR51" s="152">
        <f t="shared" si="15"/>
        <v>-0.13408762638420799</v>
      </c>
      <c r="BS51" s="152">
        <f t="shared" si="16"/>
        <v>1.7887772604753615E-2</v>
      </c>
      <c r="BT51" s="152">
        <f t="shared" si="17"/>
        <v>2.5119316754584411E-2</v>
      </c>
      <c r="BU51" s="242">
        <f t="shared" si="203"/>
        <v>1.0119999999999996</v>
      </c>
      <c r="BV51" s="242">
        <f t="shared" si="204"/>
        <v>3.0020000000000002</v>
      </c>
      <c r="BW51" s="242">
        <f t="shared" si="205"/>
        <v>-0.55699999999999994</v>
      </c>
      <c r="BX51" s="242">
        <f t="shared" si="206"/>
        <v>7.299999999999951E-2</v>
      </c>
      <c r="BY51" s="119">
        <v>7.6109999999999998</v>
      </c>
      <c r="BZ51" s="119">
        <v>6.5990000000000002</v>
      </c>
      <c r="CA51" s="119">
        <v>3.597</v>
      </c>
      <c r="CB51" s="119">
        <v>4.1539999999999999</v>
      </c>
      <c r="CC51" s="119">
        <v>4.0810000000000004</v>
      </c>
      <c r="CD51" s="119">
        <v>3.9809999999999999</v>
      </c>
      <c r="CE51" s="119">
        <v>3.6219999999999999</v>
      </c>
      <c r="CF51" s="119">
        <v>2.5529999999999999</v>
      </c>
      <c r="CG51" s="362">
        <v>3.153</v>
      </c>
      <c r="CH51" s="362">
        <v>2.677</v>
      </c>
      <c r="CI51" s="362">
        <v>1.9339999999999999</v>
      </c>
      <c r="CJ51" s="362">
        <v>3.2</v>
      </c>
      <c r="CK51" s="362">
        <v>2.3330000000000002</v>
      </c>
      <c r="CL51" s="362">
        <v>1.5089999999999999</v>
      </c>
      <c r="CM51" s="362">
        <v>0.48099999999999998</v>
      </c>
      <c r="CN51" s="362">
        <v>1.1990000000000001</v>
      </c>
      <c r="CO51" s="362">
        <v>1.635</v>
      </c>
      <c r="CP51" s="152">
        <f t="shared" si="22"/>
        <v>0.17080011809861234</v>
      </c>
      <c r="CQ51" s="152">
        <f t="shared" si="23"/>
        <v>0.83081081081081076</v>
      </c>
      <c r="CR51" s="152">
        <f t="shared" si="24"/>
        <v>-0.11313518696069021</v>
      </c>
      <c r="CS51" s="152">
        <f t="shared" si="25"/>
        <v>9.5969289827244704E-4</v>
      </c>
      <c r="CT51" s="152">
        <f t="shared" si="26"/>
        <v>3.5270740188773061E-2</v>
      </c>
      <c r="CU51" s="242">
        <f t="shared" si="207"/>
        <v>1.157</v>
      </c>
      <c r="CV51" s="242">
        <f t="shared" si="208"/>
        <v>3.0739999999999998</v>
      </c>
      <c r="CW51" s="242">
        <f t="shared" si="209"/>
        <v>-0.47199999999999953</v>
      </c>
      <c r="CX51" s="242">
        <f t="shared" si="210"/>
        <v>3.9999999999995595E-3</v>
      </c>
      <c r="CY51" s="119">
        <v>7.931</v>
      </c>
      <c r="CZ51" s="119">
        <v>6.774</v>
      </c>
      <c r="DA51" s="119">
        <v>3.7</v>
      </c>
      <c r="DB51" s="119">
        <v>4.1719999999999997</v>
      </c>
      <c r="DC51" s="119">
        <v>4.1680000000000001</v>
      </c>
      <c r="DD51" s="119">
        <v>4.0259999999999998</v>
      </c>
      <c r="DE51" s="119">
        <v>3.6779999999999999</v>
      </c>
      <c r="DF51" s="119">
        <v>2.6230000000000002</v>
      </c>
      <c r="DG51" s="362">
        <v>3.2429999999999999</v>
      </c>
      <c r="DH51" s="362">
        <v>2.7210000000000001</v>
      </c>
      <c r="DI51" s="362">
        <v>1.954</v>
      </c>
      <c r="DJ51" s="362">
        <v>3.194</v>
      </c>
      <c r="DK51" s="362">
        <v>2.339</v>
      </c>
      <c r="DL51" s="362">
        <v>1.5529999999999999</v>
      </c>
      <c r="DM51" s="362">
        <v>0.55000000000000004</v>
      </c>
      <c r="DN51" s="362">
        <v>1.3480000000000001</v>
      </c>
      <c r="DO51" s="362">
        <v>1.5669999999999999</v>
      </c>
      <c r="DP51" s="152">
        <f t="shared" si="31"/>
        <v>0.20229705037849119</v>
      </c>
      <c r="DQ51" s="152">
        <f t="shared" si="32"/>
        <v>0.19662658129002036</v>
      </c>
      <c r="DR51" s="152">
        <f t="shared" si="33"/>
        <v>7.7281139588357362E-2</v>
      </c>
      <c r="DS51" s="152">
        <f t="shared" si="34"/>
        <v>0.10937597212716973</v>
      </c>
      <c r="DT51" s="152">
        <f t="shared" si="35"/>
        <v>0.12163293789253317</v>
      </c>
      <c r="DU51" s="242">
        <f t="shared" si="211"/>
        <v>4.6499999999999986</v>
      </c>
      <c r="DV51" s="242">
        <f t="shared" si="212"/>
        <v>3.777000000000001</v>
      </c>
      <c r="DW51" s="242">
        <f t="shared" si="213"/>
        <v>1.3780000000000001</v>
      </c>
      <c r="DX51" s="242">
        <f t="shared" si="214"/>
        <v>1.7579999999999991</v>
      </c>
      <c r="DY51" s="119">
        <v>27.635999999999999</v>
      </c>
      <c r="DZ51" s="119">
        <v>22.986000000000001</v>
      </c>
      <c r="EA51" s="119">
        <v>19.209</v>
      </c>
      <c r="EB51" s="119">
        <v>17.831</v>
      </c>
      <c r="EC51" s="119">
        <v>16.073</v>
      </c>
      <c r="ED51" s="119">
        <v>14.33</v>
      </c>
      <c r="EE51" s="119">
        <v>12.696999999999999</v>
      </c>
      <c r="EF51" s="119">
        <v>10.832000000000001</v>
      </c>
      <c r="EG51" s="362">
        <v>10.304</v>
      </c>
      <c r="EH51" s="362">
        <v>8.7870000000000008</v>
      </c>
      <c r="EI51" s="362">
        <v>7.7009999999999996</v>
      </c>
      <c r="EJ51" s="362">
        <v>7.218</v>
      </c>
      <c r="EK51" s="362">
        <v>5.8339999999999996</v>
      </c>
      <c r="EL51" s="362">
        <v>5.0869999999999997</v>
      </c>
      <c r="EM51" s="362">
        <v>4.0389999999999997</v>
      </c>
      <c r="EN51" s="362">
        <v>4.6340000000000003</v>
      </c>
      <c r="EO51" s="362">
        <v>4.1289999999999996</v>
      </c>
      <c r="EP51" s="153">
        <f t="shared" si="40"/>
        <v>8.1983591171929354E-2</v>
      </c>
      <c r="EQ51" s="153">
        <f t="shared" si="41"/>
        <v>0.29330462020360221</v>
      </c>
      <c r="ER51" s="153">
        <f t="shared" si="42"/>
        <v>-0.12582146768893762</v>
      </c>
      <c r="ES51" s="153">
        <f t="shared" si="43"/>
        <v>0.14514169247050521</v>
      </c>
      <c r="ET51" s="153">
        <f t="shared" si="44"/>
        <v>0.19925730939174582</v>
      </c>
      <c r="EU51" s="242">
        <f t="shared" si="215"/>
        <v>2.7079999999999984</v>
      </c>
      <c r="EV51" s="242">
        <f t="shared" si="216"/>
        <v>7.4909999999999997</v>
      </c>
      <c r="EW51" s="242">
        <f t="shared" si="217"/>
        <v>-3.6760000000000019</v>
      </c>
      <c r="EX51" s="242">
        <f t="shared" si="218"/>
        <v>3.7029999999999994</v>
      </c>
      <c r="EY51" s="119">
        <v>35.738999999999997</v>
      </c>
      <c r="EZ51" s="119">
        <v>33.030999999999999</v>
      </c>
      <c r="FA51" s="119">
        <v>25.54</v>
      </c>
      <c r="FB51" s="119">
        <v>29.216000000000001</v>
      </c>
      <c r="FC51" s="119">
        <v>25.513000000000002</v>
      </c>
      <c r="FD51" s="119">
        <v>21.274000000000001</v>
      </c>
      <c r="FE51" s="119">
        <v>19.646000000000001</v>
      </c>
      <c r="FF51" s="119">
        <v>19.771999999999998</v>
      </c>
      <c r="FG51" s="362">
        <v>20.291</v>
      </c>
      <c r="FH51" s="362">
        <v>16.774000000000001</v>
      </c>
      <c r="FI51" s="362">
        <v>14.769</v>
      </c>
      <c r="FJ51" s="362">
        <v>15.356</v>
      </c>
      <c r="FK51" s="362">
        <v>11.484</v>
      </c>
      <c r="FL51" s="362">
        <v>8.7010000000000005</v>
      </c>
      <c r="FM51" s="362">
        <v>7.7389999999999999</v>
      </c>
      <c r="FN51" s="362">
        <v>7.516</v>
      </c>
      <c r="FO51" s="362">
        <v>7.5259999999999998</v>
      </c>
      <c r="FP51" s="153">
        <f t="shared" si="49"/>
        <v>0.2</v>
      </c>
      <c r="FQ51" s="153">
        <f t="shared" si="50"/>
        <v>-0.13043478260869565</v>
      </c>
      <c r="FR51" s="153">
        <f t="shared" si="51"/>
        <v>0.12195121951219512</v>
      </c>
      <c r="FS51" s="153">
        <f t="shared" si="52"/>
        <v>2.5000000000000001E-2</v>
      </c>
      <c r="FT51" s="153">
        <f t="shared" si="53"/>
        <v>-2.4390243902439025E-2</v>
      </c>
      <c r="FU51" s="242">
        <f t="shared" si="219"/>
        <v>8</v>
      </c>
      <c r="FV51" s="242">
        <f t="shared" si="220"/>
        <v>-6</v>
      </c>
      <c r="FW51" s="242">
        <f t="shared" si="221"/>
        <v>5</v>
      </c>
      <c r="FX51" s="242">
        <f t="shared" si="222"/>
        <v>1</v>
      </c>
      <c r="FY51" s="154">
        <v>48</v>
      </c>
      <c r="FZ51" s="154">
        <v>40</v>
      </c>
      <c r="GA51" s="154">
        <v>46</v>
      </c>
      <c r="GB51" s="154">
        <v>41</v>
      </c>
      <c r="GC51" s="154">
        <v>40</v>
      </c>
      <c r="GD51" s="154">
        <v>41</v>
      </c>
      <c r="GE51" s="154">
        <v>39</v>
      </c>
      <c r="GF51" s="154">
        <v>39</v>
      </c>
      <c r="GG51" s="359">
        <v>35</v>
      </c>
      <c r="GH51" s="359">
        <v>34</v>
      </c>
      <c r="GI51" s="359">
        <v>35</v>
      </c>
      <c r="GJ51" s="359">
        <v>33</v>
      </c>
      <c r="GK51" s="359">
        <v>32</v>
      </c>
      <c r="GL51" s="359">
        <v>25</v>
      </c>
      <c r="GM51" s="359">
        <v>20</v>
      </c>
      <c r="GN51" s="359">
        <v>18</v>
      </c>
      <c r="GO51" s="359">
        <v>19</v>
      </c>
      <c r="GP51" s="5"/>
      <c r="GQ51" s="5" t="s">
        <v>386</v>
      </c>
      <c r="GR51" s="5">
        <v>8700</v>
      </c>
      <c r="GS51" s="5" t="s">
        <v>93</v>
      </c>
      <c r="GT51" s="7" t="s">
        <v>94</v>
      </c>
      <c r="GU51" s="16"/>
      <c r="GV51" s="3"/>
      <c r="GW51" s="158">
        <f t="shared" si="58"/>
        <v>-2.410195205304113E-2</v>
      </c>
      <c r="GX51" s="158">
        <f t="shared" si="59"/>
        <v>0.6071390551589626</v>
      </c>
      <c r="GY51" s="158">
        <f t="shared" si="60"/>
        <v>-0.18822179748151308</v>
      </c>
      <c r="GZ51" s="158">
        <f t="shared" si="61"/>
        <v>-0.10240155901409334</v>
      </c>
      <c r="HA51" s="158">
        <f t="shared" si="62"/>
        <v>-7.9687455347104919E-2</v>
      </c>
      <c r="HB51" s="263">
        <f t="shared" si="240"/>
        <v>-7.7386715585875399E-3</v>
      </c>
      <c r="HC51" s="263">
        <f t="shared" si="258"/>
        <v>0.12129667948640183</v>
      </c>
      <c r="HD51" s="263">
        <f t="shared" si="241"/>
        <v>-4.6322636803496492E-2</v>
      </c>
      <c r="HE51" s="263">
        <f t="shared" si="242"/>
        <v>-2.8076814654523635E-2</v>
      </c>
      <c r="HF51" s="153">
        <f t="shared" si="67"/>
        <v>0.31334202520643201</v>
      </c>
      <c r="HG51" s="153">
        <f t="shared" si="68"/>
        <v>0.32108069676501955</v>
      </c>
      <c r="HH51" s="153">
        <f t="shared" si="69"/>
        <v>0.19978401727861772</v>
      </c>
      <c r="HI51" s="153">
        <f t="shared" si="70"/>
        <v>0.24610665408211421</v>
      </c>
      <c r="HJ51" s="153">
        <f t="shared" si="71"/>
        <v>0.27418346873663785</v>
      </c>
      <c r="HK51" s="153">
        <f t="shared" si="72"/>
        <v>0.29792429792429792</v>
      </c>
      <c r="HL51" s="153">
        <f t="shared" si="73"/>
        <v>0.31263547112074463</v>
      </c>
      <c r="HM51" s="153">
        <f t="shared" si="74"/>
        <v>0.2482021196063588</v>
      </c>
      <c r="HN51" s="153">
        <f t="shared" si="75"/>
        <v>0.33974123932743172</v>
      </c>
      <c r="HO51" s="153">
        <f t="shared" si="76"/>
        <v>0.33005822416302766</v>
      </c>
      <c r="HP51" s="153">
        <f t="shared" si="77"/>
        <v>0.26194785173268986</v>
      </c>
      <c r="HQ51" s="153">
        <f t="shared" si="78"/>
        <v>0.48942690775360098</v>
      </c>
      <c r="HR51" s="153">
        <f t="shared" si="79"/>
        <v>0.42834905228458936</v>
      </c>
      <c r="HS51" s="153">
        <f t="shared" si="80"/>
        <v>0.34034626342318652</v>
      </c>
      <c r="HT51" s="153">
        <f t="shared" si="81"/>
        <v>0.12683039317421885</v>
      </c>
      <c r="HU51" s="153">
        <f t="shared" si="82"/>
        <v>0.30765719502453498</v>
      </c>
      <c r="HV51" s="150">
        <f t="shared" si="83"/>
        <v>-1.7693069459433778E-2</v>
      </c>
      <c r="HW51" s="150">
        <f t="shared" si="84"/>
        <v>0.71508941430180306</v>
      </c>
      <c r="HX51" s="150">
        <f t="shared" si="85"/>
        <v>-0.1345146048721842</v>
      </c>
      <c r="HY51" s="150">
        <f t="shared" si="86"/>
        <v>-0.12982303318426042</v>
      </c>
      <c r="HZ51" s="150">
        <f t="shared" si="87"/>
        <v>-0.1034286780174495</v>
      </c>
      <c r="IA51" s="263">
        <f t="shared" si="243"/>
        <v>-3.9868387209644196E-3</v>
      </c>
      <c r="IB51" s="263">
        <f t="shared" si="259"/>
        <v>9.395049394563465E-2</v>
      </c>
      <c r="IC51" s="263">
        <f t="shared" si="244"/>
        <v>-2.0419655708639045E-2</v>
      </c>
      <c r="ID51" s="263">
        <f t="shared" si="245"/>
        <v>-2.2647649920916779E-2</v>
      </c>
      <c r="IE51" s="153">
        <f t="shared" si="92"/>
        <v>0.22134651737676314</v>
      </c>
      <c r="IF51" s="153">
        <f t="shared" si="93"/>
        <v>0.22533335609772756</v>
      </c>
      <c r="IG51" s="153">
        <f t="shared" si="94"/>
        <v>0.13138286215209291</v>
      </c>
      <c r="IH51" s="153">
        <f t="shared" si="95"/>
        <v>0.15180251786073196</v>
      </c>
      <c r="II51" s="153">
        <f t="shared" si="96"/>
        <v>0.17445016778164874</v>
      </c>
      <c r="IJ51" s="153">
        <f t="shared" si="97"/>
        <v>0.194574780058651</v>
      </c>
      <c r="IK51" s="153">
        <f t="shared" si="98"/>
        <v>0.18377391039626567</v>
      </c>
      <c r="IL51" s="153">
        <f t="shared" si="99"/>
        <v>0.12744926740383894</v>
      </c>
      <c r="IM51" s="153">
        <f t="shared" si="100"/>
        <v>0.17013354917037637</v>
      </c>
      <c r="IN51" s="153">
        <f t="shared" si="101"/>
        <v>0.16973655010620423</v>
      </c>
      <c r="IO51" s="153">
        <f t="shared" si="102"/>
        <v>0.12839834024896266</v>
      </c>
      <c r="IP51" s="153">
        <f t="shared" si="103"/>
        <v>0.23845007451564831</v>
      </c>
      <c r="IQ51" s="153">
        <f t="shared" si="104"/>
        <v>0.23116175377755757</v>
      </c>
      <c r="IR51" s="153">
        <f t="shared" si="105"/>
        <v>0.1835766423357664</v>
      </c>
      <c r="IS51" s="153">
        <f t="shared" si="106"/>
        <v>6.3061291379875456E-2</v>
      </c>
      <c r="IT51" s="153">
        <f t="shared" si="107"/>
        <v>0.15942028985507248</v>
      </c>
      <c r="IU51" s="150">
        <f t="shared" si="108"/>
        <v>0.11119711998242658</v>
      </c>
      <c r="IV51" s="150">
        <f t="shared" si="109"/>
        <v>-7.4752720591349894E-2</v>
      </c>
      <c r="IW51" s="150">
        <f t="shared" si="110"/>
        <v>0.23233538661759787</v>
      </c>
      <c r="IX51" s="150">
        <f t="shared" si="111"/>
        <v>-3.1232571985197109E-2</v>
      </c>
      <c r="IY51" s="150">
        <f t="shared" si="112"/>
        <v>-6.4727036384362738E-2</v>
      </c>
      <c r="IZ51" s="263">
        <f t="shared" si="246"/>
        <v>7.7381157092308972E-2</v>
      </c>
      <c r="JA51" s="263">
        <f t="shared" si="260"/>
        <v>-5.6222592397777604E-2</v>
      </c>
      <c r="JB51" s="263">
        <f t="shared" si="247"/>
        <v>0.14179806540177942</v>
      </c>
      <c r="JC51" s="263">
        <f t="shared" si="248"/>
        <v>-1.9676287755970412E-2</v>
      </c>
      <c r="JD51" s="153">
        <f t="shared" si="117"/>
        <v>0.77327289515655173</v>
      </c>
      <c r="JE51" s="153">
        <f t="shared" si="118"/>
        <v>0.69589173806424276</v>
      </c>
      <c r="JF51" s="153">
        <f t="shared" si="119"/>
        <v>0.75211433046202036</v>
      </c>
      <c r="JG51" s="153">
        <f t="shared" si="120"/>
        <v>0.61031626506024095</v>
      </c>
      <c r="JH51" s="153">
        <f t="shared" si="121"/>
        <v>0.62999255281621136</v>
      </c>
      <c r="JI51" s="153">
        <f t="shared" si="122"/>
        <v>0.67359217824574591</v>
      </c>
      <c r="JJ51" s="153">
        <f t="shared" si="123"/>
        <v>0.64628932098137015</v>
      </c>
      <c r="JK51" s="153">
        <f t="shared" si="124"/>
        <v>0.54784543799312169</v>
      </c>
      <c r="JL51" s="153">
        <f t="shared" si="125"/>
        <v>0.50781134493125035</v>
      </c>
      <c r="JM51" s="153">
        <f t="shared" si="126"/>
        <v>0.52384642899725764</v>
      </c>
      <c r="JN51" s="153">
        <f t="shared" si="127"/>
        <v>0.52143002234409908</v>
      </c>
      <c r="JO51" s="153">
        <f t="shared" si="128"/>
        <v>0.4700442823651993</v>
      </c>
      <c r="JP51" s="153">
        <f t="shared" si="129"/>
        <v>0.50801114594218044</v>
      </c>
      <c r="JQ51" s="153">
        <f t="shared" si="130"/>
        <v>0.58464544305252264</v>
      </c>
      <c r="JR51" s="153">
        <f t="shared" si="131"/>
        <v>0.52190205452900884</v>
      </c>
      <c r="JS51" s="153">
        <f t="shared" si="132"/>
        <v>0.6165513571048431</v>
      </c>
      <c r="JT51" s="153">
        <f t="shared" si="133"/>
        <v>0.54863141110815838</v>
      </c>
      <c r="JU51" s="150" t="e">
        <f t="shared" si="134"/>
        <v>#VALUE!</v>
      </c>
      <c r="JV51" s="150" t="e">
        <f t="shared" si="135"/>
        <v>#VALUE!</v>
      </c>
      <c r="JW51" s="150" t="e">
        <f t="shared" si="136"/>
        <v>#VALUE!</v>
      </c>
      <c r="JX51" s="150" t="e">
        <f t="shared" si="137"/>
        <v>#VALUE!</v>
      </c>
      <c r="JY51" s="150" t="e">
        <f t="shared" si="138"/>
        <v>#VALUE!</v>
      </c>
      <c r="JZ51" s="263" t="e">
        <f t="shared" si="249"/>
        <v>#VALUE!</v>
      </c>
      <c r="KA51" s="263" t="e">
        <f t="shared" si="261"/>
        <v>#VALUE!</v>
      </c>
      <c r="KB51" s="263" t="e">
        <f t="shared" si="250"/>
        <v>#VALUE!</v>
      </c>
      <c r="KC51" s="263" t="e">
        <f t="shared" si="251"/>
        <v>#VALUE!</v>
      </c>
      <c r="KD51" s="153" t="str">
        <f t="shared" si="223"/>
        <v>i.a.</v>
      </c>
      <c r="KE51" s="153" t="str">
        <f t="shared" si="224"/>
        <v>i.a.</v>
      </c>
      <c r="KF51" s="153" t="str">
        <f t="shared" si="225"/>
        <v>i.a.</v>
      </c>
      <c r="KG51" s="153" t="str">
        <f t="shared" si="226"/>
        <v>i.a.</v>
      </c>
      <c r="KH51" s="153" t="str">
        <f t="shared" si="227"/>
        <v>i.a.</v>
      </c>
      <c r="KI51" s="153" t="str">
        <f t="shared" si="228"/>
        <v>i.a.</v>
      </c>
      <c r="KJ51" s="153" t="str">
        <f t="shared" si="229"/>
        <v>i.a.</v>
      </c>
      <c r="KK51" s="153" t="str">
        <f t="shared" si="230"/>
        <v>i.a.</v>
      </c>
      <c r="KL51" s="153" t="str">
        <f t="shared" si="231"/>
        <v>i.a.</v>
      </c>
      <c r="KM51" s="153" t="str">
        <f t="shared" si="232"/>
        <v>i.a.</v>
      </c>
      <c r="KN51" s="153" t="str">
        <f t="shared" si="233"/>
        <v>i.a.</v>
      </c>
      <c r="KO51" s="153" t="str">
        <f t="shared" si="234"/>
        <v>i.a.</v>
      </c>
      <c r="KP51" s="153" t="str">
        <f t="shared" si="235"/>
        <v>i.a.</v>
      </c>
      <c r="KQ51" s="153" t="str">
        <f t="shared" si="236"/>
        <v>i.a.</v>
      </c>
      <c r="KR51" s="153" t="str">
        <f t="shared" si="237"/>
        <v>i.a.</v>
      </c>
      <c r="KS51" s="153" t="str">
        <f t="shared" si="238"/>
        <v>i.a.</v>
      </c>
      <c r="KT51" s="153" t="str">
        <f t="shared" si="239"/>
        <v>i.a.</v>
      </c>
      <c r="KU51" s="150" t="e">
        <f t="shared" si="160"/>
        <v>#DIV/0!</v>
      </c>
      <c r="KV51" s="150" t="e">
        <f t="shared" si="161"/>
        <v>#DIV/0!</v>
      </c>
      <c r="KW51" s="150" t="e">
        <f t="shared" si="162"/>
        <v>#DIV/0!</v>
      </c>
      <c r="KX51" s="150" t="e">
        <f t="shared" si="163"/>
        <v>#DIV/0!</v>
      </c>
      <c r="KY51" s="150" t="e">
        <f t="shared" si="164"/>
        <v>#DIV/0!</v>
      </c>
      <c r="KZ51" s="243">
        <f t="shared" si="252"/>
        <v>0</v>
      </c>
      <c r="LA51" s="243">
        <f t="shared" si="262"/>
        <v>0</v>
      </c>
      <c r="LB51" s="243">
        <f t="shared" si="253"/>
        <v>0</v>
      </c>
      <c r="LC51" s="243">
        <f t="shared" si="254"/>
        <v>0</v>
      </c>
      <c r="LD51" s="254">
        <f>IFERROR(Tabel1[[#This Row],[2024 - Omsætning]]/Tabel1[[#This Row],[2024 - Ansatte]],"i.a.")</f>
        <v>0</v>
      </c>
      <c r="LE51" s="254">
        <f>IFERROR(Tabel1[[#This Row],[2023 - Omsætning]]/Tabel1[[#This Row],[2023 - Ansatte]],"i.a.")</f>
        <v>0</v>
      </c>
      <c r="LF51" s="254">
        <f>IFERROR(Tabel1[[#This Row],[2022 - Omsætning]]/Tabel1[[#This Row],[2022 - Ansatte]],"i.a.")</f>
        <v>0</v>
      </c>
      <c r="LG51" s="254">
        <f>IFERROR(Tabel1[[#This Row],[2021 - Omsætning]]/Tabel1[[#This Row],[2021 - Ansatte]],"i.a.")</f>
        <v>0</v>
      </c>
      <c r="LH51" s="254">
        <f>IFERROR(AC51/Tabel1[[#This Row],[2020 - Ansatte]],"i.a.")</f>
        <v>0</v>
      </c>
      <c r="LI51" s="254">
        <f>IFERROR(Tabel1[[#This Row],[2019 - Omsætning]]/Tabel1[[#This Row],[2019 - Ansatte]],"i.a.")</f>
        <v>0</v>
      </c>
      <c r="LJ51" s="254">
        <f>IFERROR(Tabel1[[#This Row],[2018 - Omsætning]]/Tabel1[[#This Row],[2018 - Ansatte]],"i.a.")</f>
        <v>0</v>
      </c>
      <c r="LK51" s="254">
        <f>IFERROR(Tabel1[[#This Row],[2017 - Omsætning]]/Tabel1[[#This Row],[2017 - Ansatte]],"i.a.")</f>
        <v>0</v>
      </c>
      <c r="LL51" s="254">
        <f>IFERROR(Tabel1[[#This Row],[2016 - Omsætning]]/Tabel1[[#This Row],[2016 - Ansatte]],"i.a.")</f>
        <v>0</v>
      </c>
      <c r="LM51" s="254">
        <f>IFERROR(Tabel1[[#This Row],[2015 - Omsætning]]/Tabel1[[#This Row],[2015 - Ansatte]],"i.a.")</f>
        <v>0</v>
      </c>
      <c r="LN51" s="254">
        <f>IFERROR(Tabel1[[#This Row],[2014 - Omsætning]]/Tabel1[[#This Row],[2014 - Ansatte]],"i.a.")</f>
        <v>0</v>
      </c>
      <c r="LO51" s="254">
        <f>IFERROR(Tabel1[[#This Row],[2013 - Omsætning]]/Tabel1[[#This Row],[2013 - Ansatte]],"i.a.")</f>
        <v>0</v>
      </c>
      <c r="LP51" s="254">
        <f>IFERROR(Tabel1[[#This Row],[2012 - Omsætning]]/Tabel1[[#This Row],[2012 - Ansatte]],"i.a.")</f>
        <v>0</v>
      </c>
      <c r="LQ51" s="254">
        <f>IFERROR(Tabel1[[#This Row],[2011 - Omsætning]]/Tabel1[[#This Row],[2011 - Ansatte]],"i.a.")</f>
        <v>0</v>
      </c>
      <c r="LR51" s="254">
        <f>IFERROR(Tabel1[[#This Row],[2010 - Omsætning]]/Tabel1[[#This Row],[2010 - Ansatte]],"i.a.")</f>
        <v>0</v>
      </c>
      <c r="LS51" s="254">
        <f>IFERROR(Tabel1[[#This Row],[2009 - Omsætning]]/Tabel1[[#This Row],[2009 - Ansatte]],"i.a.")</f>
        <v>0</v>
      </c>
      <c r="LT51" s="254">
        <f>IFERROR(Tabel1[[#This Row],[2008 - Omsætning]]/Tabel1[[#This Row],[2008 - Ansatte]],"i.a.")</f>
        <v>0</v>
      </c>
      <c r="LU51" s="158">
        <f t="shared" si="169"/>
        <v>-2.433323491782299E-2</v>
      </c>
      <c r="LV51" s="158">
        <f t="shared" si="170"/>
        <v>1.1054324324324323</v>
      </c>
      <c r="LW51" s="158">
        <f t="shared" si="171"/>
        <v>-0.20953353620409343</v>
      </c>
      <c r="LX51" s="158">
        <f t="shared" si="172"/>
        <v>-2.3453958148026852E-2</v>
      </c>
      <c r="LY51" s="158">
        <f t="shared" si="173"/>
        <v>6.1152508693492418E-2</v>
      </c>
      <c r="LZ51" s="243">
        <f t="shared" si="255"/>
        <v>-4.1208333333333236E-3</v>
      </c>
      <c r="MA51" s="243">
        <f t="shared" si="263"/>
        <v>8.8915217391304341E-2</v>
      </c>
      <c r="MB51" s="243">
        <f t="shared" si="256"/>
        <v>-2.1321314952279943E-2</v>
      </c>
      <c r="MC51" s="243">
        <f t="shared" si="257"/>
        <v>-2.443902439024398E-3</v>
      </c>
      <c r="MD51" s="244">
        <f t="shared" si="178"/>
        <v>0.16522916666666668</v>
      </c>
      <c r="ME51" s="244">
        <f t="shared" si="179"/>
        <v>0.16935</v>
      </c>
      <c r="MF51" s="244">
        <f t="shared" si="180"/>
        <v>8.043478260869566E-2</v>
      </c>
      <c r="MG51" s="244">
        <f t="shared" si="181"/>
        <v>0.1017560975609756</v>
      </c>
      <c r="MH51" s="244">
        <f t="shared" si="182"/>
        <v>0.1042</v>
      </c>
      <c r="MI51" s="244">
        <f t="shared" si="183"/>
        <v>9.8195121951219502E-2</v>
      </c>
      <c r="MJ51" s="244">
        <f t="shared" si="184"/>
        <v>9.4307692307692301E-2</v>
      </c>
      <c r="MK51" s="244">
        <f t="shared" si="185"/>
        <v>6.7256410256410257E-2</v>
      </c>
      <c r="ML51" s="244">
        <f t="shared" si="186"/>
        <v>9.2657142857142855E-2</v>
      </c>
      <c r="MM51" s="244">
        <f t="shared" si="187"/>
        <v>8.0029411764705891E-2</v>
      </c>
      <c r="MN51" s="244">
        <f t="shared" si="188"/>
        <v>5.5828571428571429E-2</v>
      </c>
      <c r="MO51" s="244">
        <f t="shared" si="189"/>
        <v>9.6787878787878784E-2</v>
      </c>
      <c r="MP51" s="244">
        <f t="shared" si="190"/>
        <v>7.3093749999999999E-2</v>
      </c>
      <c r="MQ51" s="244">
        <f t="shared" si="191"/>
        <v>6.2119999999999995E-2</v>
      </c>
      <c r="MR51" s="244">
        <f t="shared" si="192"/>
        <v>2.7500000000000004E-2</v>
      </c>
      <c r="MS51" s="244">
        <f t="shared" si="193"/>
        <v>7.4888888888888894E-2</v>
      </c>
      <c r="MT51" s="244">
        <f t="shared" si="194"/>
        <v>8.247368421052631E-2</v>
      </c>
    </row>
    <row r="52" spans="1:358" s="24" customFormat="1" ht="18" customHeight="1" x14ac:dyDescent="0.25">
      <c r="A52" s="20" t="s">
        <v>810</v>
      </c>
      <c r="B52" s="273">
        <v>28120575</v>
      </c>
      <c r="C52" s="5" t="s">
        <v>83</v>
      </c>
      <c r="D52" s="5"/>
      <c r="E52" s="137">
        <v>289900</v>
      </c>
      <c r="F52" s="203">
        <v>45631</v>
      </c>
      <c r="G52" s="148" t="s">
        <v>84</v>
      </c>
      <c r="H52" s="148" t="s">
        <v>84</v>
      </c>
      <c r="I52" s="148" t="s">
        <v>84</v>
      </c>
      <c r="J52" s="357" t="s">
        <v>84</v>
      </c>
      <c r="K52" s="357" t="s">
        <v>84</v>
      </c>
      <c r="L52" s="357" t="s">
        <v>84</v>
      </c>
      <c r="M52" s="357" t="s">
        <v>84</v>
      </c>
      <c r="N52" s="357" t="s">
        <v>84</v>
      </c>
      <c r="O52" s="357" t="s">
        <v>84</v>
      </c>
      <c r="P52" s="150" t="e">
        <f>Y52/Tabel1[[#This Row],[2023 - Omsætning]]-1</f>
        <v>#DIV/0!</v>
      </c>
      <c r="Q52" s="150" t="e">
        <f>Z52/Tabel1[[#This Row],[2022 - Omsætning]]-1</f>
        <v>#DIV/0!</v>
      </c>
      <c r="R52" s="150" t="e">
        <f>AA52/Tabel1[[#This Row],[2021 - Omsætning]]-1</f>
        <v>#DIV/0!</v>
      </c>
      <c r="S52" s="150" t="e">
        <f>AB52/Tabel1[[#This Row],[2020 - Omsætning]]-1</f>
        <v>#DIV/0!</v>
      </c>
      <c r="T52" s="150" t="e">
        <f>AC52/Tabel1[[#This Row],[2019 - Omsætning]]-1</f>
        <v>#DIV/0!</v>
      </c>
      <c r="U52" s="242">
        <f t="shared" ref="U52:U83" si="264">Y52-Z52</f>
        <v>0</v>
      </c>
      <c r="V52" s="242">
        <f t="shared" ref="V52:V83" si="265">Z52-AA52</f>
        <v>0</v>
      </c>
      <c r="W52" s="242"/>
      <c r="X52" s="242">
        <f t="shared" ref="X52:X115" si="266">AB52-AC52</f>
        <v>0</v>
      </c>
      <c r="Y52" s="151"/>
      <c r="Z52" s="151"/>
      <c r="AA52" s="151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150">
        <f t="shared" si="4"/>
        <v>-0.11395411192400498</v>
      </c>
      <c r="AQ52" s="150">
        <f t="shared" si="5"/>
        <v>-0.13963221724228847</v>
      </c>
      <c r="AR52" s="150">
        <f t="shared" si="6"/>
        <v>0.27089964818227508</v>
      </c>
      <c r="AS52" s="150">
        <f t="shared" si="7"/>
        <v>4.003136298296818E-2</v>
      </c>
      <c r="AT52" s="150">
        <f t="shared" si="8"/>
        <v>-2.4767532806117412E-3</v>
      </c>
      <c r="AU52" s="242">
        <f t="shared" si="199"/>
        <v>-2.9749999999999979</v>
      </c>
      <c r="AV52" s="242">
        <f t="shared" si="200"/>
        <v>-4.2370000000000019</v>
      </c>
      <c r="AW52" s="242">
        <f t="shared" si="201"/>
        <v>6.468</v>
      </c>
      <c r="AX52" s="242">
        <f t="shared" si="202"/>
        <v>0.91900000000000048</v>
      </c>
      <c r="AY52" s="119">
        <v>23.132000000000001</v>
      </c>
      <c r="AZ52" s="119">
        <v>26.106999999999999</v>
      </c>
      <c r="BA52" s="119">
        <v>30.344000000000001</v>
      </c>
      <c r="BB52" s="362">
        <v>23.876000000000001</v>
      </c>
      <c r="BC52" s="362">
        <v>22.957000000000001</v>
      </c>
      <c r="BD52" s="362">
        <v>23.013999999999999</v>
      </c>
      <c r="BE52" s="362">
        <v>20.067</v>
      </c>
      <c r="BF52" s="362">
        <v>19.367000000000001</v>
      </c>
      <c r="BG52" s="362">
        <v>21.626999999999999</v>
      </c>
      <c r="BH52" s="362">
        <v>19.547999999999998</v>
      </c>
      <c r="BI52" s="362"/>
      <c r="BJ52" s="362"/>
      <c r="BK52" s="362"/>
      <c r="BL52" s="362"/>
      <c r="BM52" s="362"/>
      <c r="BN52" s="362"/>
      <c r="BO52" s="362"/>
      <c r="BP52" s="152">
        <f t="shared" si="13"/>
        <v>-4.1257035647279547</v>
      </c>
      <c r="BQ52" s="152">
        <f t="shared" si="14"/>
        <v>-0.89986849520946832</v>
      </c>
      <c r="BR52" s="152">
        <f t="shared" si="15"/>
        <v>2.0399771559109086</v>
      </c>
      <c r="BS52" s="152">
        <f t="shared" si="16"/>
        <v>0.12243589743589732</v>
      </c>
      <c r="BT52" s="152">
        <f t="shared" si="17"/>
        <v>-0.36739659367396599</v>
      </c>
      <c r="BU52" s="242">
        <f t="shared" si="203"/>
        <v>-2.1989999999999998</v>
      </c>
      <c r="BV52" s="242">
        <f t="shared" si="204"/>
        <v>-4.79</v>
      </c>
      <c r="BW52" s="242">
        <f t="shared" si="205"/>
        <v>3.5720000000000005</v>
      </c>
      <c r="BX52" s="242">
        <f t="shared" si="206"/>
        <v>0.19099999999999984</v>
      </c>
      <c r="BY52" s="119">
        <v>-1.6659999999999999</v>
      </c>
      <c r="BZ52" s="119">
        <v>0.53300000000000003</v>
      </c>
      <c r="CA52" s="119">
        <v>5.3230000000000004</v>
      </c>
      <c r="CB52" s="362">
        <v>1.7509999999999999</v>
      </c>
      <c r="CC52" s="362">
        <v>1.56</v>
      </c>
      <c r="CD52" s="362">
        <v>2.4660000000000002</v>
      </c>
      <c r="CE52" s="362">
        <v>0.82199999999999995</v>
      </c>
      <c r="CF52" s="362">
        <v>0.72799999999999998</v>
      </c>
      <c r="CG52" s="362">
        <v>2.6749999999999998</v>
      </c>
      <c r="CH52" s="362">
        <v>1.258</v>
      </c>
      <c r="CI52" s="362"/>
      <c r="CJ52" s="362"/>
      <c r="CK52" s="362"/>
      <c r="CL52" s="362"/>
      <c r="CM52" s="362"/>
      <c r="CN52" s="362"/>
      <c r="CO52" s="362"/>
      <c r="CP52" s="152">
        <f t="shared" si="22"/>
        <v>-321</v>
      </c>
      <c r="CQ52" s="152">
        <f t="shared" si="23"/>
        <v>-0.99842333464722111</v>
      </c>
      <c r="CR52" s="152">
        <f t="shared" si="24"/>
        <v>2.3293963254593173</v>
      </c>
      <c r="CS52" s="152">
        <f t="shared" si="25"/>
        <v>0.13646532438478751</v>
      </c>
      <c r="CT52" s="152">
        <f t="shared" si="26"/>
        <v>-0.39621791985592081</v>
      </c>
      <c r="CU52" s="242">
        <f t="shared" si="207"/>
        <v>-2.5680000000000001</v>
      </c>
      <c r="CV52" s="242">
        <f t="shared" si="208"/>
        <v>-5.0659999999999998</v>
      </c>
      <c r="CW52" s="242">
        <f t="shared" si="209"/>
        <v>3.55</v>
      </c>
      <c r="CX52" s="242">
        <f t="shared" si="210"/>
        <v>0.18300000000000005</v>
      </c>
      <c r="CY52" s="119">
        <v>-2.56</v>
      </c>
      <c r="CZ52" s="119">
        <v>8.0000000000000002E-3</v>
      </c>
      <c r="DA52" s="119">
        <v>5.0739999999999998</v>
      </c>
      <c r="DB52" s="362">
        <v>1.524</v>
      </c>
      <c r="DC52" s="362">
        <v>1.341</v>
      </c>
      <c r="DD52" s="362">
        <v>2.2210000000000001</v>
      </c>
      <c r="DE52" s="362">
        <v>0.56699999999999995</v>
      </c>
      <c r="DF52" s="362">
        <v>0.51500000000000001</v>
      </c>
      <c r="DG52" s="362">
        <v>2.5979999999999999</v>
      </c>
      <c r="DH52" s="362">
        <v>1.226</v>
      </c>
      <c r="DI52" s="362"/>
      <c r="DJ52" s="362"/>
      <c r="DK52" s="362"/>
      <c r="DL52" s="362"/>
      <c r="DM52" s="362"/>
      <c r="DN52" s="362"/>
      <c r="DO52" s="362"/>
      <c r="DP52" s="152">
        <f t="shared" si="31"/>
        <v>-0.16305318717011769</v>
      </c>
      <c r="DQ52" s="152">
        <f t="shared" si="32"/>
        <v>-0.19588638589618021</v>
      </c>
      <c r="DR52" s="152">
        <f t="shared" si="33"/>
        <v>0.34708417626880111</v>
      </c>
      <c r="DS52" s="152">
        <f t="shared" si="34"/>
        <v>1.5996425379803419E-2</v>
      </c>
      <c r="DT52" s="152">
        <f t="shared" si="35"/>
        <v>2.7780267049017657E-3</v>
      </c>
      <c r="DU52" s="242">
        <f t="shared" si="211"/>
        <v>-2.0079999999999991</v>
      </c>
      <c r="DV52" s="242">
        <f t="shared" si="212"/>
        <v>-3</v>
      </c>
      <c r="DW52" s="242">
        <f t="shared" si="213"/>
        <v>3.9459999999999997</v>
      </c>
      <c r="DX52" s="242">
        <f t="shared" si="214"/>
        <v>0.17900000000000027</v>
      </c>
      <c r="DY52" s="119">
        <v>10.307</v>
      </c>
      <c r="DZ52" s="119">
        <v>12.315</v>
      </c>
      <c r="EA52" s="119">
        <v>15.315</v>
      </c>
      <c r="EB52" s="362">
        <v>11.369</v>
      </c>
      <c r="EC52" s="362">
        <v>11.19</v>
      </c>
      <c r="ED52" s="362">
        <v>11.159000000000001</v>
      </c>
      <c r="EE52" s="362">
        <v>9.9429999999999996</v>
      </c>
      <c r="EF52" s="362">
        <v>10.016999999999999</v>
      </c>
      <c r="EG52" s="362">
        <v>10.675000000000001</v>
      </c>
      <c r="EH52" s="362">
        <v>9.6630000000000003</v>
      </c>
      <c r="EI52" s="362"/>
      <c r="EJ52" s="362"/>
      <c r="EK52" s="362"/>
      <c r="EL52" s="362"/>
      <c r="EM52" s="362"/>
      <c r="EN52" s="362"/>
      <c r="EO52" s="362"/>
      <c r="EP52" s="153">
        <f t="shared" si="40"/>
        <v>-0.17587612877404507</v>
      </c>
      <c r="EQ52" s="153">
        <f t="shared" si="41"/>
        <v>5.4301387203966392E-2</v>
      </c>
      <c r="ER52" s="153">
        <f t="shared" si="42"/>
        <v>0.15914649058449484</v>
      </c>
      <c r="ES52" s="153">
        <f t="shared" si="43"/>
        <v>-3.0525754252859763E-2</v>
      </c>
      <c r="ET52" s="153">
        <f t="shared" si="44"/>
        <v>0.22010486349665506</v>
      </c>
      <c r="EU52" s="242">
        <f t="shared" si="215"/>
        <v>-7.0309999999999988</v>
      </c>
      <c r="EV52" s="242">
        <f t="shared" si="216"/>
        <v>2.0589999999999975</v>
      </c>
      <c r="EW52" s="242">
        <f t="shared" si="217"/>
        <v>5.205999999999996</v>
      </c>
      <c r="EX52" s="242">
        <f t="shared" si="218"/>
        <v>-1.029999999999994</v>
      </c>
      <c r="EY52" s="119">
        <v>32.945999999999998</v>
      </c>
      <c r="EZ52" s="119">
        <v>39.976999999999997</v>
      </c>
      <c r="FA52" s="119">
        <v>37.917999999999999</v>
      </c>
      <c r="FB52" s="362">
        <v>32.712000000000003</v>
      </c>
      <c r="FC52" s="362">
        <v>33.741999999999997</v>
      </c>
      <c r="FD52" s="362">
        <v>27.655000000000001</v>
      </c>
      <c r="FE52" s="362">
        <v>25.076000000000001</v>
      </c>
      <c r="FF52" s="362">
        <v>24.899000000000001</v>
      </c>
      <c r="FG52" s="362">
        <v>17.827999999999999</v>
      </c>
      <c r="FH52" s="362">
        <v>17.518000000000001</v>
      </c>
      <c r="FI52" s="362"/>
      <c r="FJ52" s="362"/>
      <c r="FK52" s="362"/>
      <c r="FL52" s="362"/>
      <c r="FM52" s="362"/>
      <c r="FN52" s="362"/>
      <c r="FO52" s="362"/>
      <c r="FP52" s="153">
        <f t="shared" si="49"/>
        <v>-8.5714285714285715E-2</v>
      </c>
      <c r="FQ52" s="153">
        <f t="shared" si="50"/>
        <v>0</v>
      </c>
      <c r="FR52" s="153">
        <f t="shared" si="51"/>
        <v>2.9411764705882353E-2</v>
      </c>
      <c r="FS52" s="153">
        <f t="shared" si="52"/>
        <v>0</v>
      </c>
      <c r="FT52" s="153">
        <f t="shared" si="53"/>
        <v>3.0303030303030304E-2</v>
      </c>
      <c r="FU52" s="242">
        <f t="shared" si="219"/>
        <v>-3</v>
      </c>
      <c r="FV52" s="242">
        <f t="shared" si="220"/>
        <v>0</v>
      </c>
      <c r="FW52" s="242">
        <f t="shared" si="221"/>
        <v>1</v>
      </c>
      <c r="FX52" s="242">
        <f t="shared" si="222"/>
        <v>0</v>
      </c>
      <c r="FY52" s="154">
        <v>32</v>
      </c>
      <c r="FZ52" s="154">
        <v>35</v>
      </c>
      <c r="GA52" s="154">
        <v>35</v>
      </c>
      <c r="GB52" s="359">
        <v>34</v>
      </c>
      <c r="GC52" s="359">
        <v>34</v>
      </c>
      <c r="GD52" s="359">
        <v>33</v>
      </c>
      <c r="GE52" s="359">
        <v>31</v>
      </c>
      <c r="GF52" s="359">
        <v>31</v>
      </c>
      <c r="GG52" s="359">
        <v>33</v>
      </c>
      <c r="GH52" s="359">
        <v>34</v>
      </c>
      <c r="GI52" s="359"/>
      <c r="GJ52" s="359"/>
      <c r="GK52" s="359"/>
      <c r="GL52" s="359"/>
      <c r="GM52" s="359"/>
      <c r="GN52" s="359"/>
      <c r="GO52" s="359"/>
      <c r="GP52" s="137"/>
      <c r="GQ52" s="5" t="s">
        <v>389</v>
      </c>
      <c r="GR52" s="137">
        <v>2610</v>
      </c>
      <c r="GS52" s="5" t="s">
        <v>202</v>
      </c>
      <c r="GT52" s="7" t="s">
        <v>76</v>
      </c>
      <c r="GU52" s="196"/>
      <c r="GV52" s="197"/>
      <c r="GW52" s="158">
        <f t="shared" si="58"/>
        <v>-391.84077446733266</v>
      </c>
      <c r="GX52" s="158">
        <f t="shared" si="59"/>
        <v>-0.9984773167472476</v>
      </c>
      <c r="GY52" s="158">
        <f t="shared" si="60"/>
        <v>1.8147148743080774</v>
      </c>
      <c r="GZ52" s="158">
        <f t="shared" si="61"/>
        <v>0.12588605588348864</v>
      </c>
      <c r="HA52" s="158">
        <f t="shared" si="62"/>
        <v>-0.42990695533579315</v>
      </c>
      <c r="HB52" s="263">
        <f t="shared" si="240"/>
        <v>-0.22690743364014923</v>
      </c>
      <c r="HC52" s="263">
        <f t="shared" si="258"/>
        <v>-0.37972372246856051</v>
      </c>
      <c r="HD52" s="263">
        <f t="shared" si="241"/>
        <v>0.24519043117562928</v>
      </c>
      <c r="HE52" s="263">
        <f t="shared" si="242"/>
        <v>1.5107002634548145E-2</v>
      </c>
      <c r="HF52" s="153">
        <f t="shared" si="67"/>
        <v>-0.22632835293077536</v>
      </c>
      <c r="HG52" s="153">
        <f t="shared" si="68"/>
        <v>5.7908070937386904E-4</v>
      </c>
      <c r="HH52" s="153">
        <f t="shared" si="69"/>
        <v>0.38030280317793436</v>
      </c>
      <c r="HI52" s="153">
        <f t="shared" si="70"/>
        <v>0.13511237200230508</v>
      </c>
      <c r="HJ52" s="153">
        <f t="shared" si="71"/>
        <v>0.12000536936775694</v>
      </c>
      <c r="HK52" s="153">
        <f t="shared" si="72"/>
        <v>0.21050137427731969</v>
      </c>
      <c r="HL52" s="153">
        <f t="shared" si="73"/>
        <v>5.681362725450901E-2</v>
      </c>
      <c r="HM52" s="153">
        <f t="shared" si="74"/>
        <v>4.9777691861589021E-2</v>
      </c>
      <c r="HN52" s="153">
        <f t="shared" si="75"/>
        <v>0.25548234831350181</v>
      </c>
      <c r="HO52" s="153">
        <f t="shared" si="76"/>
        <v>0.12687571147676704</v>
      </c>
      <c r="HP52" s="153" t="str">
        <f t="shared" si="77"/>
        <v>Negativ EK</v>
      </c>
      <c r="HQ52" s="153" t="str">
        <f t="shared" si="78"/>
        <v>Negativ EK</v>
      </c>
      <c r="HR52" s="153" t="str">
        <f t="shared" si="79"/>
        <v>Negativ EK</v>
      </c>
      <c r="HS52" s="153" t="str">
        <f t="shared" si="80"/>
        <v>Negativ EK</v>
      </c>
      <c r="HT52" s="153" t="str">
        <f t="shared" si="81"/>
        <v>Negativ EK</v>
      </c>
      <c r="HU52" s="153" t="str">
        <f t="shared" si="82"/>
        <v>Negativ EK</v>
      </c>
      <c r="HV52" s="150">
        <f t="shared" si="83"/>
        <v>-4.3388187427078426</v>
      </c>
      <c r="HW52" s="150">
        <f t="shared" si="84"/>
        <v>-0.90920741789132486</v>
      </c>
      <c r="HX52" s="150">
        <f t="shared" si="85"/>
        <v>1.8602384527665796</v>
      </c>
      <c r="HY52" s="150">
        <f t="shared" si="86"/>
        <v>3.7021049069608722E-2</v>
      </c>
      <c r="HZ52" s="150">
        <f t="shared" si="87"/>
        <v>-0.45668664236073253</v>
      </c>
      <c r="IA52" s="263">
        <f t="shared" si="243"/>
        <v>-5.9377120222434826E-2</v>
      </c>
      <c r="IB52" s="263">
        <f t="shared" si="259"/>
        <v>-0.13704406301672159</v>
      </c>
      <c r="IC52" s="263">
        <f t="shared" si="244"/>
        <v>9.8031044957242019E-2</v>
      </c>
      <c r="ID52" s="263">
        <f t="shared" si="245"/>
        <v>1.8812918073713575E-3</v>
      </c>
      <c r="IE52" s="153">
        <f t="shared" si="92"/>
        <v>-4.5692031320708142E-2</v>
      </c>
      <c r="IF52" s="153">
        <f t="shared" si="93"/>
        <v>1.3685088901726684E-2</v>
      </c>
      <c r="IG52" s="153">
        <f t="shared" si="94"/>
        <v>0.15072915191844827</v>
      </c>
      <c r="IH52" s="153">
        <f t="shared" si="95"/>
        <v>5.2698106961206241E-2</v>
      </c>
      <c r="II52" s="153">
        <f t="shared" si="96"/>
        <v>5.0816815153834884E-2</v>
      </c>
      <c r="IJ52" s="153">
        <f t="shared" si="97"/>
        <v>9.3531319337770952E-2</v>
      </c>
      <c r="IK52" s="153">
        <f t="shared" si="98"/>
        <v>3.289644822411205E-2</v>
      </c>
      <c r="IL52" s="153">
        <f t="shared" si="99"/>
        <v>3.407681325625482E-2</v>
      </c>
      <c r="IM52" s="153">
        <f t="shared" si="100"/>
        <v>0.15136083290895713</v>
      </c>
      <c r="IN52" s="153">
        <f t="shared" si="101"/>
        <v>7.1811850667884453E-2</v>
      </c>
      <c r="IO52" s="153" t="str">
        <f t="shared" si="102"/>
        <v>i.a.</v>
      </c>
      <c r="IP52" s="153" t="str">
        <f t="shared" si="103"/>
        <v>i.a.</v>
      </c>
      <c r="IQ52" s="153" t="str">
        <f t="shared" si="104"/>
        <v>i.a.</v>
      </c>
      <c r="IR52" s="153" t="str">
        <f t="shared" si="105"/>
        <v>i.a.</v>
      </c>
      <c r="IS52" s="153" t="str">
        <f t="shared" si="106"/>
        <v>i.a.</v>
      </c>
      <c r="IT52" s="153" t="str">
        <f t="shared" si="107"/>
        <v>i.a.</v>
      </c>
      <c r="IU52" s="150">
        <f t="shared" si="108"/>
        <v>1.5559483290845768E-2</v>
      </c>
      <c r="IV52" s="150">
        <f t="shared" si="109"/>
        <v>-0.23730194813045907</v>
      </c>
      <c r="IW52" s="150">
        <f t="shared" si="110"/>
        <v>0.16213454227820634</v>
      </c>
      <c r="IX52" s="150">
        <f t="shared" si="111"/>
        <v>4.7987019600309391E-2</v>
      </c>
      <c r="IY52" s="150">
        <f t="shared" si="112"/>
        <v>-0.17812144127425575</v>
      </c>
      <c r="IZ52" s="263">
        <f t="shared" si="246"/>
        <v>4.7931319690513452E-3</v>
      </c>
      <c r="JA52" s="263">
        <f t="shared" si="260"/>
        <v>-9.5845754934806182E-2</v>
      </c>
      <c r="JB52" s="263">
        <f t="shared" si="247"/>
        <v>5.6349584591615542E-2</v>
      </c>
      <c r="JC52" s="263">
        <f t="shared" si="248"/>
        <v>1.5914135182486577E-2</v>
      </c>
      <c r="JD52" s="153">
        <f t="shared" si="117"/>
        <v>0.31284526194378681</v>
      </c>
      <c r="JE52" s="153">
        <f t="shared" si="118"/>
        <v>0.30805212997473547</v>
      </c>
      <c r="JF52" s="153">
        <f t="shared" si="119"/>
        <v>0.40389788490954165</v>
      </c>
      <c r="JG52" s="153">
        <f t="shared" si="120"/>
        <v>0.34754830031792611</v>
      </c>
      <c r="JH52" s="153">
        <f t="shared" si="121"/>
        <v>0.33163416513543953</v>
      </c>
      <c r="JI52" s="153">
        <f t="shared" si="122"/>
        <v>0.40350750316398482</v>
      </c>
      <c r="JJ52" s="153">
        <f t="shared" si="123"/>
        <v>0.39651459562928693</v>
      </c>
      <c r="JK52" s="153">
        <f t="shared" si="124"/>
        <v>0.40230531346640425</v>
      </c>
      <c r="JL52" s="153">
        <f t="shared" si="125"/>
        <v>0.59877720439757687</v>
      </c>
      <c r="JM52" s="153">
        <f t="shared" si="126"/>
        <v>0.55160406439091225</v>
      </c>
      <c r="JN52" s="153" t="str">
        <f t="shared" si="127"/>
        <v>i.a.</v>
      </c>
      <c r="JO52" s="153" t="str">
        <f t="shared" si="128"/>
        <v>i.a.</v>
      </c>
      <c r="JP52" s="153" t="str">
        <f t="shared" si="129"/>
        <v>i.a.</v>
      </c>
      <c r="JQ52" s="153" t="str">
        <f t="shared" si="130"/>
        <v>i.a.</v>
      </c>
      <c r="JR52" s="153" t="str">
        <f t="shared" si="131"/>
        <v>i.a.</v>
      </c>
      <c r="JS52" s="153" t="str">
        <f t="shared" si="132"/>
        <v>i.a.</v>
      </c>
      <c r="JT52" s="153" t="str">
        <f t="shared" si="133"/>
        <v>i.a.</v>
      </c>
      <c r="JU52" s="150" t="e">
        <f t="shared" si="134"/>
        <v>#VALUE!</v>
      </c>
      <c r="JV52" s="150" t="e">
        <f t="shared" si="135"/>
        <v>#VALUE!</v>
      </c>
      <c r="JW52" s="150" t="e">
        <f t="shared" si="136"/>
        <v>#VALUE!</v>
      </c>
      <c r="JX52" s="150" t="e">
        <f t="shared" si="137"/>
        <v>#VALUE!</v>
      </c>
      <c r="JY52" s="150" t="e">
        <f t="shared" si="138"/>
        <v>#VALUE!</v>
      </c>
      <c r="JZ52" s="263" t="e">
        <f t="shared" si="249"/>
        <v>#VALUE!</v>
      </c>
      <c r="KA52" s="263" t="e">
        <f t="shared" si="261"/>
        <v>#VALUE!</v>
      </c>
      <c r="KB52" s="263" t="e">
        <f t="shared" si="250"/>
        <v>#VALUE!</v>
      </c>
      <c r="KC52" s="263" t="e">
        <f t="shared" si="251"/>
        <v>#VALUE!</v>
      </c>
      <c r="KD52" s="153" t="str">
        <f t="shared" si="223"/>
        <v>i.a.</v>
      </c>
      <c r="KE52" s="153" t="str">
        <f t="shared" si="224"/>
        <v>i.a.</v>
      </c>
      <c r="KF52" s="153" t="str">
        <f t="shared" si="225"/>
        <v>i.a.</v>
      </c>
      <c r="KG52" s="153" t="str">
        <f t="shared" si="226"/>
        <v>i.a.</v>
      </c>
      <c r="KH52" s="153" t="str">
        <f t="shared" si="227"/>
        <v>i.a.</v>
      </c>
      <c r="KI52" s="153" t="str">
        <f t="shared" si="228"/>
        <v>i.a.</v>
      </c>
      <c r="KJ52" s="153" t="str">
        <f t="shared" si="229"/>
        <v>i.a.</v>
      </c>
      <c r="KK52" s="153" t="str">
        <f t="shared" si="230"/>
        <v>i.a.</v>
      </c>
      <c r="KL52" s="153" t="str">
        <f t="shared" si="231"/>
        <v>i.a.</v>
      </c>
      <c r="KM52" s="153" t="str">
        <f t="shared" si="232"/>
        <v>i.a.</v>
      </c>
      <c r="KN52" s="153" t="str">
        <f t="shared" si="233"/>
        <v>i.a.</v>
      </c>
      <c r="KO52" s="153" t="str">
        <f t="shared" si="234"/>
        <v>i.a.</v>
      </c>
      <c r="KP52" s="153" t="str">
        <f t="shared" si="235"/>
        <v>i.a.</v>
      </c>
      <c r="KQ52" s="153" t="str">
        <f t="shared" si="236"/>
        <v>i.a.</v>
      </c>
      <c r="KR52" s="153" t="str">
        <f t="shared" si="237"/>
        <v>i.a.</v>
      </c>
      <c r="KS52" s="153" t="str">
        <f t="shared" si="238"/>
        <v>i.a.</v>
      </c>
      <c r="KT52" s="153" t="str">
        <f t="shared" si="239"/>
        <v>i.a.</v>
      </c>
      <c r="KU52" s="150" t="e">
        <f t="shared" si="160"/>
        <v>#DIV/0!</v>
      </c>
      <c r="KV52" s="150" t="e">
        <f t="shared" si="161"/>
        <v>#DIV/0!</v>
      </c>
      <c r="KW52" s="150" t="e">
        <f t="shared" si="162"/>
        <v>#DIV/0!</v>
      </c>
      <c r="KX52" s="150" t="e">
        <f t="shared" si="163"/>
        <v>#DIV/0!</v>
      </c>
      <c r="KY52" s="150" t="e">
        <f t="shared" si="164"/>
        <v>#DIV/0!</v>
      </c>
      <c r="KZ52" s="243">
        <f t="shared" si="252"/>
        <v>0</v>
      </c>
      <c r="LA52" s="243">
        <f t="shared" si="262"/>
        <v>0</v>
      </c>
      <c r="LB52" s="243">
        <f t="shared" si="253"/>
        <v>0</v>
      </c>
      <c r="LC52" s="243">
        <f t="shared" si="254"/>
        <v>0</v>
      </c>
      <c r="LD52" s="254">
        <f>IFERROR(Tabel1[[#This Row],[2024 - Omsætning]]/Tabel1[[#This Row],[2024 - Ansatte]],"i.a.")</f>
        <v>0</v>
      </c>
      <c r="LE52" s="254">
        <f>IFERROR(Tabel1[[#This Row],[2023 - Omsætning]]/Tabel1[[#This Row],[2023 - Ansatte]],"i.a.")</f>
        <v>0</v>
      </c>
      <c r="LF52" s="254">
        <f>IFERROR(Tabel1[[#This Row],[2022 - Omsætning]]/Tabel1[[#This Row],[2022 - Ansatte]],"i.a.")</f>
        <v>0</v>
      </c>
      <c r="LG52" s="254">
        <f>IFERROR(Tabel1[[#This Row],[2021 - Omsætning]]/Tabel1[[#This Row],[2021 - Ansatte]],"i.a.")</f>
        <v>0</v>
      </c>
      <c r="LH52" s="254">
        <f>IFERROR(AC52/Tabel1[[#This Row],[2020 - Ansatte]],"i.a.")</f>
        <v>0</v>
      </c>
      <c r="LI52" s="254">
        <f>IFERROR(Tabel1[[#This Row],[2019 - Omsætning]]/Tabel1[[#This Row],[2019 - Ansatte]],"i.a.")</f>
        <v>0</v>
      </c>
      <c r="LJ52" s="254">
        <f>IFERROR(Tabel1[[#This Row],[2018 - Omsætning]]/Tabel1[[#This Row],[2018 - Ansatte]],"i.a.")</f>
        <v>0</v>
      </c>
      <c r="LK52" s="254">
        <f>IFERROR(Tabel1[[#This Row],[2017 - Omsætning]]/Tabel1[[#This Row],[2017 - Ansatte]],"i.a.")</f>
        <v>0</v>
      </c>
      <c r="LL52" s="254">
        <f>IFERROR(Tabel1[[#This Row],[2016 - Omsætning]]/Tabel1[[#This Row],[2016 - Ansatte]],"i.a.")</f>
        <v>0</v>
      </c>
      <c r="LM52" s="254">
        <f>IFERROR(Tabel1[[#This Row],[2015 - Omsætning]]/Tabel1[[#This Row],[2015 - Ansatte]],"i.a.")</f>
        <v>0</v>
      </c>
      <c r="LN52" s="254" t="str">
        <f>IFERROR(Tabel1[[#This Row],[2014 - Omsætning]]/Tabel1[[#This Row],[2014 - Ansatte]],"i.a.")</f>
        <v>i.a.</v>
      </c>
      <c r="LO52" s="254" t="str">
        <f>IFERROR(Tabel1[[#This Row],[2013 - Omsætning]]/Tabel1[[#This Row],[2013 - Ansatte]],"i.a.")</f>
        <v>i.a.</v>
      </c>
      <c r="LP52" s="254" t="str">
        <f>IFERROR(Tabel1[[#This Row],[2012 - Omsætning]]/Tabel1[[#This Row],[2012 - Ansatte]],"i.a.")</f>
        <v>i.a.</v>
      </c>
      <c r="LQ52" s="254" t="str">
        <f>IFERROR(Tabel1[[#This Row],[2011 - Omsætning]]/Tabel1[[#This Row],[2011 - Ansatte]],"i.a.")</f>
        <v>i.a.</v>
      </c>
      <c r="LR52" s="254" t="str">
        <f>IFERROR(Tabel1[[#This Row],[2010 - Omsætning]]/Tabel1[[#This Row],[2010 - Ansatte]],"i.a.")</f>
        <v>i.a.</v>
      </c>
      <c r="LS52" s="254" t="str">
        <f>IFERROR(Tabel1[[#This Row],[2009 - Omsætning]]/Tabel1[[#This Row],[2009 - Ansatte]],"i.a.")</f>
        <v>i.a.</v>
      </c>
      <c r="LT52" s="254" t="str">
        <f>IFERROR(Tabel1[[#This Row],[2008 - Omsætning]]/Tabel1[[#This Row],[2008 - Ansatte]],"i.a.")</f>
        <v>i.a.</v>
      </c>
      <c r="LU52" s="158">
        <f t="shared" si="169"/>
        <v>-351</v>
      </c>
      <c r="LV52" s="158">
        <f t="shared" si="170"/>
        <v>-0.99842333464722111</v>
      </c>
      <c r="LW52" s="158">
        <f t="shared" si="171"/>
        <v>2.2342707161604798</v>
      </c>
      <c r="LX52" s="158">
        <f t="shared" si="172"/>
        <v>0.13646532438478745</v>
      </c>
      <c r="LY52" s="158">
        <f t="shared" si="173"/>
        <v>-0.41397621633074666</v>
      </c>
      <c r="LZ52" s="243">
        <f t="shared" si="255"/>
        <v>-8.0228571428571427E-2</v>
      </c>
      <c r="MA52" s="243">
        <f t="shared" si="263"/>
        <v>-0.14474285714285712</v>
      </c>
      <c r="MB52" s="243">
        <f t="shared" si="256"/>
        <v>0.10014789915966385</v>
      </c>
      <c r="MC52" s="243">
        <f t="shared" si="257"/>
        <v>5.3823529411764701E-3</v>
      </c>
      <c r="MD52" s="244">
        <f t="shared" si="178"/>
        <v>-0.08</v>
      </c>
      <c r="ME52" s="244">
        <f t="shared" si="179"/>
        <v>2.2857142857142857E-4</v>
      </c>
      <c r="MF52" s="244">
        <f t="shared" si="180"/>
        <v>0.14497142857142856</v>
      </c>
      <c r="MG52" s="244">
        <f t="shared" si="181"/>
        <v>4.4823529411764707E-2</v>
      </c>
      <c r="MH52" s="244">
        <f t="shared" si="182"/>
        <v>3.9441176470588236E-2</v>
      </c>
      <c r="MI52" s="244">
        <f t="shared" si="183"/>
        <v>6.7303030303030309E-2</v>
      </c>
      <c r="MJ52" s="244">
        <f t="shared" si="184"/>
        <v>1.8290322580645158E-2</v>
      </c>
      <c r="MK52" s="244">
        <f t="shared" si="185"/>
        <v>1.6612903225806452E-2</v>
      </c>
      <c r="ML52" s="244">
        <f t="shared" si="186"/>
        <v>7.8727272727272729E-2</v>
      </c>
      <c r="MM52" s="244">
        <f t="shared" si="187"/>
        <v>3.6058823529411761E-2</v>
      </c>
      <c r="MN52" s="244" t="str">
        <f t="shared" si="188"/>
        <v>i.a.</v>
      </c>
      <c r="MO52" s="244" t="str">
        <f t="shared" si="189"/>
        <v>i.a.</v>
      </c>
      <c r="MP52" s="244" t="str">
        <f t="shared" si="190"/>
        <v>i.a.</v>
      </c>
      <c r="MQ52" s="244" t="str">
        <f t="shared" si="191"/>
        <v>i.a.</v>
      </c>
      <c r="MR52" s="244" t="str">
        <f t="shared" si="192"/>
        <v>i.a.</v>
      </c>
      <c r="MS52" s="244" t="str">
        <f t="shared" si="193"/>
        <v>i.a.</v>
      </c>
      <c r="MT52" s="244" t="str">
        <f t="shared" si="194"/>
        <v>i.a.</v>
      </c>
    </row>
    <row r="53" spans="1:358" ht="18" customHeight="1" x14ac:dyDescent="0.25">
      <c r="A53" s="3" t="s">
        <v>597</v>
      </c>
      <c r="B53" s="273">
        <v>25631587</v>
      </c>
      <c r="C53" s="5" t="s">
        <v>83</v>
      </c>
      <c r="D53" s="5"/>
      <c r="E53" s="5">
        <v>256200</v>
      </c>
      <c r="F53" s="203">
        <v>45460</v>
      </c>
      <c r="G53" s="148"/>
      <c r="H53" s="148" t="s">
        <v>74</v>
      </c>
      <c r="I53" s="148" t="s">
        <v>74</v>
      </c>
      <c r="J53" s="148" t="s">
        <v>74</v>
      </c>
      <c r="K53" s="148" t="s">
        <v>74</v>
      </c>
      <c r="L53" s="148" t="s">
        <v>74</v>
      </c>
      <c r="M53" s="148" t="s">
        <v>74</v>
      </c>
      <c r="N53" s="148" t="s">
        <v>74</v>
      </c>
      <c r="O53" s="148" t="s">
        <v>74</v>
      </c>
      <c r="P53" s="150">
        <f>Y53/Tabel1[[#This Row],[2023 - Omsætning]]-1</f>
        <v>-1</v>
      </c>
      <c r="Q53" s="150">
        <f>Z53/Tabel1[[#This Row],[2022 - Omsætning]]-1</f>
        <v>-0.10261579946180133</v>
      </c>
      <c r="R53" s="150">
        <f>AA53/Tabel1[[#This Row],[2021 - Omsætning]]-1</f>
        <v>0.1683236499434444</v>
      </c>
      <c r="S53" s="150">
        <f>AB53/Tabel1[[#This Row],[2020 - Omsætning]]-1</f>
        <v>0.14941799607188955</v>
      </c>
      <c r="T53" s="150">
        <f>AC53/Tabel1[[#This Row],[2019 - Omsætning]]-1</f>
        <v>0.27350020725779101</v>
      </c>
      <c r="U53" s="242">
        <f t="shared" si="264"/>
        <v>-651.61400000000003</v>
      </c>
      <c r="V53" s="242">
        <f t="shared" si="265"/>
        <v>-74.511999999999944</v>
      </c>
      <c r="W53" s="242">
        <f t="shared" ref="W53:W116" si="267">AA53-AB53</f>
        <v>104.61500000000001</v>
      </c>
      <c r="X53" s="242">
        <f t="shared" si="266"/>
        <v>80.793000000000006</v>
      </c>
      <c r="Y53" s="151"/>
      <c r="Z53" s="151">
        <v>651.61400000000003</v>
      </c>
      <c r="AA53" s="151">
        <v>726.12599999999998</v>
      </c>
      <c r="AB53" s="151">
        <v>621.51099999999997</v>
      </c>
      <c r="AC53" s="361">
        <v>540.71799999999996</v>
      </c>
      <c r="AD53" s="151">
        <v>424.59199999999998</v>
      </c>
      <c r="AE53" s="151">
        <v>324.23500000000001</v>
      </c>
      <c r="AF53" s="151"/>
      <c r="AG53" s="361"/>
      <c r="AH53" s="361"/>
      <c r="AI53" s="361"/>
      <c r="AJ53" s="361"/>
      <c r="AK53" s="361"/>
      <c r="AL53" s="361"/>
      <c r="AM53" s="361"/>
      <c r="AN53" s="361"/>
      <c r="AO53" s="361"/>
      <c r="AP53" s="150">
        <f t="shared" si="4"/>
        <v>-1</v>
      </c>
      <c r="AQ53" s="150">
        <f t="shared" si="5"/>
        <v>-0.11150572697628378</v>
      </c>
      <c r="AR53" s="150">
        <f t="shared" si="6"/>
        <v>-0.14067049135542289</v>
      </c>
      <c r="AS53" s="150">
        <f t="shared" si="7"/>
        <v>0.17862169845168779</v>
      </c>
      <c r="AT53" s="150">
        <f t="shared" si="8"/>
        <v>0.26576691974474814</v>
      </c>
      <c r="AU53" s="242">
        <f t="shared" si="199"/>
        <v>-97.816999999999993</v>
      </c>
      <c r="AV53" s="242">
        <f t="shared" si="200"/>
        <v>-12.27600000000001</v>
      </c>
      <c r="AW53" s="242">
        <f t="shared" si="201"/>
        <v>-18.022000000000006</v>
      </c>
      <c r="AX53" s="242">
        <f t="shared" si="202"/>
        <v>19.416000000000011</v>
      </c>
      <c r="AY53" s="119"/>
      <c r="AZ53" s="119">
        <v>97.816999999999993</v>
      </c>
      <c r="BA53" s="119">
        <v>110.093</v>
      </c>
      <c r="BB53" s="119">
        <v>128.11500000000001</v>
      </c>
      <c r="BC53" s="119">
        <v>108.699</v>
      </c>
      <c r="BD53" s="119">
        <v>85.876000000000005</v>
      </c>
      <c r="BE53" s="119">
        <v>77.602999999999994</v>
      </c>
      <c r="BF53" s="119">
        <v>95.6</v>
      </c>
      <c r="BG53" s="362">
        <v>56.938000000000002</v>
      </c>
      <c r="BH53" s="362">
        <v>62.283999999999999</v>
      </c>
      <c r="BI53" s="362">
        <v>68.408000000000001</v>
      </c>
      <c r="BJ53" s="362">
        <v>51.152999999999999</v>
      </c>
      <c r="BK53" s="362">
        <v>62.597000000000001</v>
      </c>
      <c r="BL53" s="362">
        <v>59.156999999999996</v>
      </c>
      <c r="BM53" s="362">
        <v>26.657</v>
      </c>
      <c r="BN53" s="362">
        <v>25.151</v>
      </c>
      <c r="BO53" s="362">
        <v>46.341000000000001</v>
      </c>
      <c r="BP53" s="152">
        <f t="shared" si="13"/>
        <v>-1</v>
      </c>
      <c r="BQ53" s="152">
        <f t="shared" si="14"/>
        <v>-0.179830398904818</v>
      </c>
      <c r="BR53" s="152">
        <f t="shared" si="15"/>
        <v>-0.15634975377360003</v>
      </c>
      <c r="BS53" s="152">
        <f t="shared" si="16"/>
        <v>0.23550279440326613</v>
      </c>
      <c r="BT53" s="152">
        <f t="shared" si="17"/>
        <v>0.35946761504472463</v>
      </c>
      <c r="BU53" s="242">
        <f t="shared" si="203"/>
        <v>-43.136000000000003</v>
      </c>
      <c r="BV53" s="242">
        <f t="shared" si="204"/>
        <v>-9.4579999999999984</v>
      </c>
      <c r="BW53" s="242">
        <f t="shared" si="205"/>
        <v>-9.7469999999999999</v>
      </c>
      <c r="BX53" s="242">
        <f t="shared" si="206"/>
        <v>11.883000000000003</v>
      </c>
      <c r="BY53" s="119"/>
      <c r="BZ53" s="119">
        <v>43.136000000000003</v>
      </c>
      <c r="CA53" s="119">
        <v>52.594000000000001</v>
      </c>
      <c r="CB53" s="119">
        <v>62.341000000000001</v>
      </c>
      <c r="CC53" s="119">
        <v>50.457999999999998</v>
      </c>
      <c r="CD53" s="119">
        <v>37.116</v>
      </c>
      <c r="CE53" s="119">
        <v>33.47</v>
      </c>
      <c r="CF53" s="119">
        <v>27.648</v>
      </c>
      <c r="CG53" s="362">
        <v>11.872</v>
      </c>
      <c r="CH53" s="362">
        <v>16.074000000000002</v>
      </c>
      <c r="CI53" s="362">
        <v>13.388999999999999</v>
      </c>
      <c r="CJ53" s="362">
        <v>18.120999999999999</v>
      </c>
      <c r="CK53" s="362">
        <v>28.016999999999999</v>
      </c>
      <c r="CL53" s="362">
        <v>26.6</v>
      </c>
      <c r="CM53" s="362">
        <v>5.4550000000000001</v>
      </c>
      <c r="CN53" s="362">
        <v>2.4700000000000002</v>
      </c>
      <c r="CO53" s="362">
        <v>20.172999999999998</v>
      </c>
      <c r="CP53" s="152">
        <f t="shared" si="22"/>
        <v>-1</v>
      </c>
      <c r="CQ53" s="152">
        <f t="shared" si="23"/>
        <v>-0.25668120120964899</v>
      </c>
      <c r="CR53" s="152">
        <f t="shared" si="24"/>
        <v>-0.10043336602030813</v>
      </c>
      <c r="CS53" s="152">
        <f t="shared" si="25"/>
        <v>0.29662442065542838</v>
      </c>
      <c r="CT53" s="152">
        <f t="shared" si="26"/>
        <v>0.35123451658491966</v>
      </c>
      <c r="CU53" s="242">
        <f t="shared" si="207"/>
        <v>-42.277000000000001</v>
      </c>
      <c r="CV53" s="242">
        <f t="shared" si="208"/>
        <v>-14.598999999999997</v>
      </c>
      <c r="CW53" s="242">
        <f t="shared" si="209"/>
        <v>-6.3500000000000014</v>
      </c>
      <c r="CX53" s="242">
        <f t="shared" si="210"/>
        <v>14.463999999999999</v>
      </c>
      <c r="CY53" s="119"/>
      <c r="CZ53" s="119">
        <v>42.277000000000001</v>
      </c>
      <c r="DA53" s="119">
        <v>56.875999999999998</v>
      </c>
      <c r="DB53" s="119">
        <v>63.225999999999999</v>
      </c>
      <c r="DC53" s="119">
        <v>48.762</v>
      </c>
      <c r="DD53" s="119">
        <v>36.087000000000003</v>
      </c>
      <c r="DE53" s="119">
        <v>31.707000000000001</v>
      </c>
      <c r="DF53" s="119">
        <v>26.867000000000001</v>
      </c>
      <c r="DG53" s="362">
        <v>9.9930000000000003</v>
      </c>
      <c r="DH53" s="362">
        <v>14.632999999999999</v>
      </c>
      <c r="DI53" s="362">
        <v>11.3</v>
      </c>
      <c r="DJ53" s="362">
        <v>18.260999999999999</v>
      </c>
      <c r="DK53" s="362">
        <v>25.815000000000001</v>
      </c>
      <c r="DL53" s="362">
        <v>22.721</v>
      </c>
      <c r="DM53" s="362">
        <v>4.1630000000000003</v>
      </c>
      <c r="DN53" s="362">
        <v>1.111</v>
      </c>
      <c r="DO53" s="362">
        <v>18.113</v>
      </c>
      <c r="DP53" s="152">
        <f t="shared" si="31"/>
        <v>-1</v>
      </c>
      <c r="DQ53" s="152">
        <f t="shared" si="32"/>
        <v>3.6234897566100426E-2</v>
      </c>
      <c r="DR53" s="152">
        <f t="shared" si="33"/>
        <v>0.20846944308518384</v>
      </c>
      <c r="DS53" s="152">
        <f t="shared" si="34"/>
        <v>0.18776311655670758</v>
      </c>
      <c r="DT53" s="152">
        <f t="shared" si="35"/>
        <v>0.28143965699447443</v>
      </c>
      <c r="DU53" s="242">
        <f t="shared" si="211"/>
        <v>-189.374</v>
      </c>
      <c r="DV53" s="242">
        <f t="shared" si="212"/>
        <v>6.6219999999999857</v>
      </c>
      <c r="DW53" s="242">
        <f t="shared" si="213"/>
        <v>31.52600000000001</v>
      </c>
      <c r="DX53" s="242">
        <f t="shared" si="214"/>
        <v>23.906000000000006</v>
      </c>
      <c r="DY53" s="119"/>
      <c r="DZ53" s="119">
        <v>189.374</v>
      </c>
      <c r="EA53" s="119">
        <v>182.75200000000001</v>
      </c>
      <c r="EB53" s="119">
        <v>151.226</v>
      </c>
      <c r="EC53" s="119">
        <v>127.32</v>
      </c>
      <c r="ED53" s="119">
        <v>99.356999999999999</v>
      </c>
      <c r="EE53" s="119">
        <v>76.320999999999998</v>
      </c>
      <c r="EF53" s="119">
        <v>56.649000000000001</v>
      </c>
      <c r="EG53" s="362">
        <v>37.612000000000002</v>
      </c>
      <c r="EH53" s="362">
        <v>46.353999999999999</v>
      </c>
      <c r="EI53" s="362">
        <v>35.067</v>
      </c>
      <c r="EJ53" s="362">
        <v>32.463999999999999</v>
      </c>
      <c r="EK53" s="362">
        <v>33.432000000000002</v>
      </c>
      <c r="EL53" s="362">
        <v>35.011000000000003</v>
      </c>
      <c r="EM53" s="362">
        <v>24.55</v>
      </c>
      <c r="EN53" s="362">
        <v>22.05</v>
      </c>
      <c r="EO53" s="362">
        <v>23.536999999999999</v>
      </c>
      <c r="EP53" s="153">
        <f t="shared" si="40"/>
        <v>-1</v>
      </c>
      <c r="EQ53" s="153">
        <f t="shared" si="41"/>
        <v>-0.23748289939999787</v>
      </c>
      <c r="ER53" s="153">
        <f t="shared" si="42"/>
        <v>6.036991241922271E-2</v>
      </c>
      <c r="ES53" s="153">
        <f t="shared" si="43"/>
        <v>0.23302782658296026</v>
      </c>
      <c r="ET53" s="153">
        <f t="shared" si="44"/>
        <v>8.7540398547949774E-2</v>
      </c>
      <c r="EU53" s="242">
        <f t="shared" si="215"/>
        <v>-283.14699999999999</v>
      </c>
      <c r="EV53" s="242">
        <f t="shared" si="216"/>
        <v>-88.185000000000002</v>
      </c>
      <c r="EW53" s="242">
        <f t="shared" si="217"/>
        <v>21.14100000000002</v>
      </c>
      <c r="EX53" s="242">
        <f t="shared" si="218"/>
        <v>66.18199999999996</v>
      </c>
      <c r="EY53" s="119"/>
      <c r="EZ53" s="119">
        <v>283.14699999999999</v>
      </c>
      <c r="FA53" s="119">
        <v>371.33199999999999</v>
      </c>
      <c r="FB53" s="119">
        <v>350.19099999999997</v>
      </c>
      <c r="FC53" s="119">
        <v>284.00900000000001</v>
      </c>
      <c r="FD53" s="119">
        <v>261.14800000000002</v>
      </c>
      <c r="FE53" s="119">
        <v>256.149</v>
      </c>
      <c r="FF53" s="119">
        <v>151.35900000000001</v>
      </c>
      <c r="FG53" s="362">
        <v>93.198999999999998</v>
      </c>
      <c r="FH53" s="362">
        <v>109.758</v>
      </c>
      <c r="FI53" s="362">
        <v>107.70699999999999</v>
      </c>
      <c r="FJ53" s="362">
        <v>107.812</v>
      </c>
      <c r="FK53" s="362">
        <v>90.662999999999997</v>
      </c>
      <c r="FL53" s="362">
        <v>114.504</v>
      </c>
      <c r="FM53" s="362">
        <v>59.789000000000001</v>
      </c>
      <c r="FN53" s="362">
        <v>56.174999999999997</v>
      </c>
      <c r="FO53" s="362">
        <v>72.185000000000002</v>
      </c>
      <c r="FP53" s="153">
        <f t="shared" si="49"/>
        <v>-1</v>
      </c>
      <c r="FQ53" s="153">
        <f t="shared" si="50"/>
        <v>-2.8169014084507043E-2</v>
      </c>
      <c r="FR53" s="153">
        <f t="shared" si="51"/>
        <v>-1.3888888888888888E-2</v>
      </c>
      <c r="FS53" s="153">
        <f t="shared" si="52"/>
        <v>0.1076923076923077</v>
      </c>
      <c r="FT53" s="153">
        <f t="shared" si="53"/>
        <v>0.14035087719298245</v>
      </c>
      <c r="FU53" s="242">
        <f t="shared" si="219"/>
        <v>-69</v>
      </c>
      <c r="FV53" s="242">
        <f t="shared" si="220"/>
        <v>-2</v>
      </c>
      <c r="FW53" s="242">
        <f t="shared" si="221"/>
        <v>-1</v>
      </c>
      <c r="FX53" s="242">
        <f t="shared" si="222"/>
        <v>7</v>
      </c>
      <c r="FY53" s="154"/>
      <c r="FZ53" s="154">
        <v>69</v>
      </c>
      <c r="GA53" s="154">
        <v>71</v>
      </c>
      <c r="GB53" s="154">
        <v>72</v>
      </c>
      <c r="GC53" s="154">
        <v>65</v>
      </c>
      <c r="GD53" s="154">
        <v>57</v>
      </c>
      <c r="GE53" s="154">
        <v>52</v>
      </c>
      <c r="GF53" s="154">
        <v>59</v>
      </c>
      <c r="GG53" s="359">
        <v>62</v>
      </c>
      <c r="GH53" s="359">
        <v>53</v>
      </c>
      <c r="GI53" s="359">
        <v>88</v>
      </c>
      <c r="GJ53" s="359">
        <v>50</v>
      </c>
      <c r="GK53" s="359">
        <v>99</v>
      </c>
      <c r="GL53" s="359">
        <v>78</v>
      </c>
      <c r="GM53" s="359">
        <v>52</v>
      </c>
      <c r="GN53" s="359">
        <v>50</v>
      </c>
      <c r="GO53" s="359">
        <v>50</v>
      </c>
      <c r="GP53" s="5"/>
      <c r="GQ53" s="5" t="s">
        <v>386</v>
      </c>
      <c r="GR53" s="5">
        <v>6640</v>
      </c>
      <c r="GS53" s="5" t="s">
        <v>150</v>
      </c>
      <c r="GT53" s="7" t="s">
        <v>78</v>
      </c>
      <c r="GU53" s="172" t="s">
        <v>73</v>
      </c>
      <c r="GW53" s="158">
        <f t="shared" si="58"/>
        <v>-1</v>
      </c>
      <c r="GX53" s="158">
        <f t="shared" si="59"/>
        <v>-0.33288153533372067</v>
      </c>
      <c r="GY53" s="158">
        <f t="shared" si="60"/>
        <v>-0.24973894200064903</v>
      </c>
      <c r="GZ53" s="158">
        <f t="shared" si="61"/>
        <v>5.5175568132051982E-2</v>
      </c>
      <c r="HA53" s="158">
        <f t="shared" si="62"/>
        <v>4.7226570867823045E-2</v>
      </c>
      <c r="HB53" s="263">
        <f t="shared" si="240"/>
        <v>-0.22721873773936788</v>
      </c>
      <c r="HC53" s="263">
        <f t="shared" si="258"/>
        <v>-0.11337854711173009</v>
      </c>
      <c r="HD53" s="263">
        <f t="shared" si="241"/>
        <v>-0.1133744110267822</v>
      </c>
      <c r="HE53" s="263">
        <f t="shared" si="242"/>
        <v>2.373836827957948E-2</v>
      </c>
      <c r="HF53" s="153">
        <f t="shared" si="67"/>
        <v>0</v>
      </c>
      <c r="HG53" s="153">
        <f t="shared" si="68"/>
        <v>0.22721873773936788</v>
      </c>
      <c r="HH53" s="153">
        <f t="shared" si="69"/>
        <v>0.34059728485109797</v>
      </c>
      <c r="HI53" s="153">
        <f t="shared" si="70"/>
        <v>0.45397169587788017</v>
      </c>
      <c r="HJ53" s="153">
        <f t="shared" si="71"/>
        <v>0.43023332759830069</v>
      </c>
      <c r="HK53" s="153">
        <f t="shared" si="72"/>
        <v>0.41083117977208305</v>
      </c>
      <c r="HL53" s="153">
        <f t="shared" si="73"/>
        <v>0.47690456493946004</v>
      </c>
      <c r="HM53" s="153">
        <f t="shared" si="74"/>
        <v>0.57005548424056618</v>
      </c>
      <c r="HN53" s="153">
        <f t="shared" si="75"/>
        <v>0.23802491484648547</v>
      </c>
      <c r="HO53" s="153">
        <f t="shared" si="76"/>
        <v>0.35944043919873253</v>
      </c>
      <c r="HP53" s="153">
        <f t="shared" si="77"/>
        <v>0.3346611185973849</v>
      </c>
      <c r="HQ53" s="153">
        <f t="shared" si="78"/>
        <v>0.55423697948282136</v>
      </c>
      <c r="HR53" s="153">
        <f t="shared" si="79"/>
        <v>0.75435033531551787</v>
      </c>
      <c r="HS53" s="153">
        <f t="shared" si="80"/>
        <v>0.76294890952133099</v>
      </c>
      <c r="HT53" s="153">
        <f t="shared" si="81"/>
        <v>0.17866952789699572</v>
      </c>
      <c r="HU53" s="153">
        <f t="shared" si="82"/>
        <v>4.8741965911334367E-2</v>
      </c>
      <c r="HV53" s="150">
        <f t="shared" si="83"/>
        <v>-1</v>
      </c>
      <c r="HW53" s="150">
        <f t="shared" si="84"/>
        <v>-9.5813263540925092E-2</v>
      </c>
      <c r="HX53" s="150">
        <f t="shared" si="85"/>
        <v>-0.25845331866512511</v>
      </c>
      <c r="HY53" s="150">
        <f t="shared" si="86"/>
        <v>6.2035630540052601E-2</v>
      </c>
      <c r="HZ53" s="150">
        <f t="shared" si="87"/>
        <v>0.28999264222928622</v>
      </c>
      <c r="IA53" s="263">
        <f t="shared" si="243"/>
        <v>-0.13181782761555375</v>
      </c>
      <c r="IB53" s="263">
        <f t="shared" si="259"/>
        <v>-1.3968238802287425E-2</v>
      </c>
      <c r="IC53" s="263">
        <f t="shared" si="244"/>
        <v>-5.0811221503950066E-2</v>
      </c>
      <c r="ID53" s="263">
        <f t="shared" si="245"/>
        <v>1.1483641761143942E-2</v>
      </c>
      <c r="IE53" s="153">
        <f t="shared" si="92"/>
        <v>0</v>
      </c>
      <c r="IF53" s="153">
        <f t="shared" si="93"/>
        <v>0.13181782761555375</v>
      </c>
      <c r="IG53" s="153">
        <f t="shared" si="94"/>
        <v>0.14578606641784117</v>
      </c>
      <c r="IH53" s="153">
        <f t="shared" si="95"/>
        <v>0.19659728792179124</v>
      </c>
      <c r="II53" s="153">
        <f t="shared" si="96"/>
        <v>0.18511364616064729</v>
      </c>
      <c r="IJ53" s="153">
        <f t="shared" si="97"/>
        <v>0.14349976899150776</v>
      </c>
      <c r="IK53" s="153">
        <f t="shared" si="98"/>
        <v>0.16426671378230609</v>
      </c>
      <c r="IL53" s="153">
        <f t="shared" si="99"/>
        <v>0.22610587263553023</v>
      </c>
      <c r="IM53" s="153">
        <f t="shared" si="100"/>
        <v>0.11699029843760009</v>
      </c>
      <c r="IN53" s="153">
        <f t="shared" si="101"/>
        <v>0.14783068539765024</v>
      </c>
      <c r="IO53" s="153">
        <f t="shared" si="102"/>
        <v>0.12424890612892597</v>
      </c>
      <c r="IP53" s="153">
        <f t="shared" si="103"/>
        <v>0.1826023428643406</v>
      </c>
      <c r="IQ53" s="153">
        <f t="shared" si="104"/>
        <v>0.27311409729634883</v>
      </c>
      <c r="IR53" s="153">
        <f t="shared" si="105"/>
        <v>0.30523314189324874</v>
      </c>
      <c r="IS53" s="153">
        <f t="shared" si="106"/>
        <v>9.4080921665344416E-2</v>
      </c>
      <c r="IT53" s="153">
        <f t="shared" si="107"/>
        <v>3.8485509504518539E-2</v>
      </c>
      <c r="IU53" s="150" t="e">
        <f t="shared" si="108"/>
        <v>#VALUE!</v>
      </c>
      <c r="IV53" s="150">
        <f t="shared" si="109"/>
        <v>0.35896610941671714</v>
      </c>
      <c r="IW53" s="150">
        <f t="shared" si="110"/>
        <v>0.13966779793673478</v>
      </c>
      <c r="IX53" s="150">
        <f t="shared" si="111"/>
        <v>-3.6710209656575975E-2</v>
      </c>
      <c r="IY53" s="150">
        <f t="shared" si="112"/>
        <v>0.17829154549606885</v>
      </c>
      <c r="IZ53" s="263" t="e">
        <f t="shared" si="246"/>
        <v>#VALUE!</v>
      </c>
      <c r="JA53" s="263">
        <f t="shared" si="260"/>
        <v>0.17666609510659975</v>
      </c>
      <c r="JB53" s="263">
        <f t="shared" si="247"/>
        <v>6.0313949846742654E-2</v>
      </c>
      <c r="JC53" s="263">
        <f t="shared" si="248"/>
        <v>-1.6457027395171464E-2</v>
      </c>
      <c r="JD53" s="153" t="str">
        <f t="shared" si="117"/>
        <v>i.a.</v>
      </c>
      <c r="JE53" s="153">
        <f t="shared" si="118"/>
        <v>0.66881867016072927</v>
      </c>
      <c r="JF53" s="153">
        <f t="shared" si="119"/>
        <v>0.49215257505412952</v>
      </c>
      <c r="JG53" s="153">
        <f t="shared" si="120"/>
        <v>0.43183862520738686</v>
      </c>
      <c r="JH53" s="153">
        <f t="shared" si="121"/>
        <v>0.44829565260255833</v>
      </c>
      <c r="JI53" s="153">
        <f t="shared" si="122"/>
        <v>0.38046241977729101</v>
      </c>
      <c r="JJ53" s="153">
        <f t="shared" si="123"/>
        <v>0.2979554868455469</v>
      </c>
      <c r="JK53" s="153">
        <f t="shared" si="124"/>
        <v>0.37426912175688265</v>
      </c>
      <c r="JL53" s="153">
        <f t="shared" si="125"/>
        <v>0.40356656187298151</v>
      </c>
      <c r="JM53" s="153">
        <f t="shared" si="126"/>
        <v>0.42232912407296053</v>
      </c>
      <c r="JN53" s="153">
        <f t="shared" si="127"/>
        <v>0.32557772475326585</v>
      </c>
      <c r="JO53" s="153">
        <f t="shared" si="128"/>
        <v>0.30111675880235966</v>
      </c>
      <c r="JP53" s="153">
        <f t="shared" si="129"/>
        <v>0.36875020680983428</v>
      </c>
      <c r="JQ53" s="153">
        <f t="shared" si="130"/>
        <v>0.30576224411374275</v>
      </c>
      <c r="JR53" s="153">
        <f t="shared" si="131"/>
        <v>0.41061064744350967</v>
      </c>
      <c r="JS53" s="153">
        <f t="shared" si="132"/>
        <v>0.39252336448598135</v>
      </c>
      <c r="JT53" s="153">
        <f t="shared" si="133"/>
        <v>0.3260649719470804</v>
      </c>
      <c r="JU53" s="150" t="e">
        <f t="shared" si="134"/>
        <v>#VALUE!</v>
      </c>
      <c r="JV53" s="150">
        <f t="shared" si="135"/>
        <v>-8.6044081672830813E-2</v>
      </c>
      <c r="JW53" s="150">
        <f t="shared" si="136"/>
        <v>-0.27789680002862305</v>
      </c>
      <c r="JX53" s="150">
        <f t="shared" si="137"/>
        <v>7.4894249633788004E-2</v>
      </c>
      <c r="JY53" s="150">
        <f t="shared" si="138"/>
        <v>6.7504824339248523E-2</v>
      </c>
      <c r="JZ53" s="263" t="e">
        <f t="shared" si="249"/>
        <v>#VALUE!</v>
      </c>
      <c r="KA53" s="263">
        <f t="shared" si="261"/>
        <v>-6.2322550514660874E-3</v>
      </c>
      <c r="KB53" s="263">
        <f t="shared" si="250"/>
        <v>-2.7874590169094979E-2</v>
      </c>
      <c r="KC53" s="263">
        <f t="shared" si="251"/>
        <v>6.9888815390308362E-3</v>
      </c>
      <c r="KD53" s="153" t="str">
        <f t="shared" si="223"/>
        <v>i.a.</v>
      </c>
      <c r="KE53" s="153">
        <f t="shared" si="224"/>
        <v>6.6198700457632889E-2</v>
      </c>
      <c r="KF53" s="153">
        <f t="shared" si="225"/>
        <v>7.2430955509098977E-2</v>
      </c>
      <c r="KG53" s="153">
        <f t="shared" si="226"/>
        <v>0.10030554567819396</v>
      </c>
      <c r="KH53" s="153">
        <f t="shared" si="227"/>
        <v>9.3316664139163119E-2</v>
      </c>
      <c r="KI53" s="153">
        <f t="shared" si="228"/>
        <v>8.7415683762294152E-2</v>
      </c>
      <c r="KJ53" s="153">
        <f t="shared" si="229"/>
        <v>0.10322759726741405</v>
      </c>
      <c r="KK53" s="153" t="str">
        <f t="shared" si="230"/>
        <v>i.a.</v>
      </c>
      <c r="KL53" s="153" t="str">
        <f t="shared" si="231"/>
        <v>i.a.</v>
      </c>
      <c r="KM53" s="153" t="str">
        <f t="shared" si="232"/>
        <v>i.a.</v>
      </c>
      <c r="KN53" s="153" t="str">
        <f t="shared" si="233"/>
        <v>i.a.</v>
      </c>
      <c r="KO53" s="153" t="str">
        <f t="shared" si="234"/>
        <v>i.a.</v>
      </c>
      <c r="KP53" s="153" t="str">
        <f t="shared" si="235"/>
        <v>i.a.</v>
      </c>
      <c r="KQ53" s="153" t="str">
        <f t="shared" si="236"/>
        <v>i.a.</v>
      </c>
      <c r="KR53" s="153" t="str">
        <f t="shared" si="237"/>
        <v>i.a.</v>
      </c>
      <c r="KS53" s="153" t="str">
        <f t="shared" si="238"/>
        <v>i.a.</v>
      </c>
      <c r="KT53" s="153" t="str">
        <f t="shared" si="239"/>
        <v>i.a.</v>
      </c>
      <c r="KU53" s="150" t="e">
        <f t="shared" si="160"/>
        <v>#VALUE!</v>
      </c>
      <c r="KV53" s="150">
        <f t="shared" si="161"/>
        <v>-7.660466321431729E-2</v>
      </c>
      <c r="KW53" s="150">
        <f t="shared" si="162"/>
        <v>0.18477891261870416</v>
      </c>
      <c r="KX53" s="150">
        <f t="shared" si="163"/>
        <v>3.7669024231566976E-2</v>
      </c>
      <c r="KY53" s="150">
        <f t="shared" si="164"/>
        <v>0.11676172021067821</v>
      </c>
      <c r="KZ53" s="243" t="e">
        <f t="shared" si="252"/>
        <v>#VALUE!</v>
      </c>
      <c r="LA53" s="243">
        <f t="shared" si="262"/>
        <v>-0.78344560114308948</v>
      </c>
      <c r="LB53" s="243">
        <f t="shared" si="253"/>
        <v>1.5950295383411586</v>
      </c>
      <c r="LC53" s="243">
        <f t="shared" si="254"/>
        <v>0.31335876068376045</v>
      </c>
      <c r="LD53" s="254" t="str">
        <f>IFERROR(Tabel1[[#This Row],[2024 - Omsætning]]/Tabel1[[#This Row],[2024 - Ansatte]],"i.a.")</f>
        <v>i.a.</v>
      </c>
      <c r="LE53" s="254">
        <f>IFERROR(Tabel1[[#This Row],[2023 - Omsætning]]/Tabel1[[#This Row],[2023 - Ansatte]],"i.a.")</f>
        <v>9.4436811594202901</v>
      </c>
      <c r="LF53" s="254">
        <f>IFERROR(Tabel1[[#This Row],[2022 - Omsætning]]/Tabel1[[#This Row],[2022 - Ansatte]],"i.a.")</f>
        <v>10.22712676056338</v>
      </c>
      <c r="LG53" s="254">
        <f>IFERROR(Tabel1[[#This Row],[2021 - Omsætning]]/Tabel1[[#This Row],[2021 - Ansatte]],"i.a.")</f>
        <v>8.632097222222221</v>
      </c>
      <c r="LH53" s="254">
        <f>IFERROR(AC53/Tabel1[[#This Row],[2020 - Ansatte]],"i.a.")</f>
        <v>8.3187384615384605</v>
      </c>
      <c r="LI53" s="254">
        <f>IFERROR(Tabel1[[#This Row],[2019 - Omsætning]]/Tabel1[[#This Row],[2019 - Ansatte]],"i.a.")</f>
        <v>7.4489824561403504</v>
      </c>
      <c r="LJ53" s="254">
        <f>IFERROR(Tabel1[[#This Row],[2018 - Omsætning]]/Tabel1[[#This Row],[2018 - Ansatte]],"i.a.")</f>
        <v>6.2352884615384614</v>
      </c>
      <c r="LK53" s="254">
        <f>IFERROR(Tabel1[[#This Row],[2017 - Omsætning]]/Tabel1[[#This Row],[2017 - Ansatte]],"i.a.")</f>
        <v>0</v>
      </c>
      <c r="LL53" s="254">
        <f>IFERROR(Tabel1[[#This Row],[2016 - Omsætning]]/Tabel1[[#This Row],[2016 - Ansatte]],"i.a.")</f>
        <v>0</v>
      </c>
      <c r="LM53" s="254">
        <f>IFERROR(Tabel1[[#This Row],[2015 - Omsætning]]/Tabel1[[#This Row],[2015 - Ansatte]],"i.a.")</f>
        <v>0</v>
      </c>
      <c r="LN53" s="254">
        <f>IFERROR(Tabel1[[#This Row],[2014 - Omsætning]]/Tabel1[[#This Row],[2014 - Ansatte]],"i.a.")</f>
        <v>0</v>
      </c>
      <c r="LO53" s="254">
        <f>IFERROR(Tabel1[[#This Row],[2013 - Omsætning]]/Tabel1[[#This Row],[2013 - Ansatte]],"i.a.")</f>
        <v>0</v>
      </c>
      <c r="LP53" s="254">
        <f>IFERROR(Tabel1[[#This Row],[2012 - Omsætning]]/Tabel1[[#This Row],[2012 - Ansatte]],"i.a.")</f>
        <v>0</v>
      </c>
      <c r="LQ53" s="254">
        <f>IFERROR(Tabel1[[#This Row],[2011 - Omsætning]]/Tabel1[[#This Row],[2011 - Ansatte]],"i.a.")</f>
        <v>0</v>
      </c>
      <c r="LR53" s="254">
        <f>IFERROR(Tabel1[[#This Row],[2010 - Omsætning]]/Tabel1[[#This Row],[2010 - Ansatte]],"i.a.")</f>
        <v>0</v>
      </c>
      <c r="LS53" s="254">
        <f>IFERROR(Tabel1[[#This Row],[2009 - Omsætning]]/Tabel1[[#This Row],[2009 - Ansatte]],"i.a.")</f>
        <v>0</v>
      </c>
      <c r="LT53" s="254">
        <f>IFERROR(Tabel1[[#This Row],[2008 - Omsætning]]/Tabel1[[#This Row],[2008 - Ansatte]],"i.a.")</f>
        <v>0</v>
      </c>
      <c r="LU53" s="158" t="e">
        <f t="shared" si="169"/>
        <v>#VALUE!</v>
      </c>
      <c r="LV53" s="158">
        <f t="shared" si="170"/>
        <v>-0.23513572878094313</v>
      </c>
      <c r="LW53" s="158">
        <f t="shared" si="171"/>
        <v>-8.7763413429044923E-2</v>
      </c>
      <c r="LX53" s="158">
        <f t="shared" si="172"/>
        <v>0.17056371309170631</v>
      </c>
      <c r="LY53" s="158">
        <f t="shared" si="173"/>
        <v>0.184928729928314</v>
      </c>
      <c r="LZ53" s="243" t="e">
        <f t="shared" si="255"/>
        <v>#VALUE!</v>
      </c>
      <c r="MA53" s="243">
        <f t="shared" si="263"/>
        <v>-0.18836027760767493</v>
      </c>
      <c r="MB53" s="243">
        <f t="shared" si="256"/>
        <v>-7.70684663536777E-2</v>
      </c>
      <c r="MC53" s="243">
        <f t="shared" si="257"/>
        <v>0.12795427350427357</v>
      </c>
      <c r="MD53" s="244" t="str">
        <f t="shared" si="178"/>
        <v>i.a.</v>
      </c>
      <c r="ME53" s="244">
        <f t="shared" si="179"/>
        <v>0.61271014492753628</v>
      </c>
      <c r="MF53" s="244">
        <f t="shared" si="180"/>
        <v>0.80107042253521121</v>
      </c>
      <c r="MG53" s="244">
        <f t="shared" si="181"/>
        <v>0.87813888888888891</v>
      </c>
      <c r="MH53" s="244">
        <f t="shared" si="182"/>
        <v>0.75018461538461534</v>
      </c>
      <c r="MI53" s="244">
        <f t="shared" si="183"/>
        <v>0.63310526315789484</v>
      </c>
      <c r="MJ53" s="244">
        <f t="shared" si="184"/>
        <v>0.60975000000000001</v>
      </c>
      <c r="MK53" s="244">
        <f t="shared" si="185"/>
        <v>0.45537288135593224</v>
      </c>
      <c r="ML53" s="244">
        <f t="shared" si="186"/>
        <v>0.1611774193548387</v>
      </c>
      <c r="MM53" s="244">
        <f t="shared" si="187"/>
        <v>0.27609433962264152</v>
      </c>
      <c r="MN53" s="244">
        <f t="shared" si="188"/>
        <v>0.12840909090909092</v>
      </c>
      <c r="MO53" s="244">
        <f t="shared" si="189"/>
        <v>0.36521999999999999</v>
      </c>
      <c r="MP53" s="244">
        <f t="shared" si="190"/>
        <v>0.26075757575757574</v>
      </c>
      <c r="MQ53" s="244">
        <f t="shared" si="191"/>
        <v>0.29129487179487179</v>
      </c>
      <c r="MR53" s="244">
        <f t="shared" si="192"/>
        <v>8.0057692307692316E-2</v>
      </c>
      <c r="MS53" s="244">
        <f t="shared" si="193"/>
        <v>2.222E-2</v>
      </c>
      <c r="MT53" s="244">
        <f t="shared" si="194"/>
        <v>0.36225999999999997</v>
      </c>
    </row>
    <row r="54" spans="1:358" ht="18" customHeight="1" x14ac:dyDescent="0.25">
      <c r="A54" s="20" t="s">
        <v>664</v>
      </c>
      <c r="B54" s="273">
        <v>20010088</v>
      </c>
      <c r="C54" s="117" t="s">
        <v>588</v>
      </c>
      <c r="D54" s="5" t="s">
        <v>370</v>
      </c>
      <c r="E54" s="5">
        <v>291000</v>
      </c>
      <c r="F54" s="203">
        <v>45418</v>
      </c>
      <c r="G54" s="148"/>
      <c r="H54" s="148" t="s">
        <v>74</v>
      </c>
      <c r="I54" s="148" t="s">
        <v>74</v>
      </c>
      <c r="J54" s="148" t="s">
        <v>74</v>
      </c>
      <c r="K54" s="148" t="s">
        <v>74</v>
      </c>
      <c r="L54" s="148" t="s">
        <v>74</v>
      </c>
      <c r="M54" s="148" t="s">
        <v>74</v>
      </c>
      <c r="N54" s="357" t="s">
        <v>74</v>
      </c>
      <c r="O54" s="357" t="s">
        <v>74</v>
      </c>
      <c r="P54" s="150">
        <f>Y54/Tabel1[[#This Row],[2023 - Omsætning]]-1</f>
        <v>-1</v>
      </c>
      <c r="Q54" s="150">
        <f>Z54/Tabel1[[#This Row],[2022 - Omsætning]]-1</f>
        <v>-0.15099975152878808</v>
      </c>
      <c r="R54" s="150">
        <f>AA54/Tabel1[[#This Row],[2021 - Omsætning]]-1</f>
        <v>-6.4229812230451655E-2</v>
      </c>
      <c r="S54" s="150">
        <f>AB54/Tabel1[[#This Row],[2020 - Omsætning]]-1</f>
        <v>3.6189147271257882E-2</v>
      </c>
      <c r="T54" s="150">
        <f>AC54/Tabel1[[#This Row],[2019 - Omsætning]]-1</f>
        <v>0.11109396726723819</v>
      </c>
      <c r="U54" s="242">
        <f t="shared" si="264"/>
        <v>-492.03300000000002</v>
      </c>
      <c r="V54" s="242">
        <f t="shared" si="265"/>
        <v>-87.510999999999967</v>
      </c>
      <c r="W54" s="242">
        <f t="shared" si="267"/>
        <v>-39.778999999999996</v>
      </c>
      <c r="X54" s="242">
        <f t="shared" si="266"/>
        <v>21.629999999999995</v>
      </c>
      <c r="Y54" s="151"/>
      <c r="Z54" s="151">
        <v>492.03300000000002</v>
      </c>
      <c r="AA54" s="151">
        <v>579.54399999999998</v>
      </c>
      <c r="AB54" s="151">
        <v>619.32299999999998</v>
      </c>
      <c r="AC54" s="361">
        <v>597.69299999999998</v>
      </c>
      <c r="AD54" s="151">
        <v>537.93200000000002</v>
      </c>
      <c r="AE54" s="151">
        <v>490.29500000000002</v>
      </c>
      <c r="AF54" s="151">
        <v>349.072</v>
      </c>
      <c r="AG54" s="361">
        <v>369.16899999999998</v>
      </c>
      <c r="AH54" s="361">
        <v>416.64100000000002</v>
      </c>
      <c r="AI54" s="361">
        <v>377.27600000000001</v>
      </c>
      <c r="AJ54" s="361">
        <v>347.63200000000001</v>
      </c>
      <c r="AK54" s="361"/>
      <c r="AL54" s="361"/>
      <c r="AM54" s="361"/>
      <c r="AN54" s="361"/>
      <c r="AO54" s="361"/>
      <c r="AP54" s="150" t="e">
        <f t="shared" si="4"/>
        <v>#DIV/0!</v>
      </c>
      <c r="AQ54" s="150" t="e">
        <f t="shared" si="5"/>
        <v>#DIV/0!</v>
      </c>
      <c r="AR54" s="150" t="e">
        <f t="shared" si="6"/>
        <v>#DIV/0!</v>
      </c>
      <c r="AS54" s="150">
        <f t="shared" si="7"/>
        <v>-1</v>
      </c>
      <c r="AT54" s="150">
        <f t="shared" si="8"/>
        <v>0.37953429010150408</v>
      </c>
      <c r="AU54" s="242">
        <f t="shared" si="199"/>
        <v>0</v>
      </c>
      <c r="AV54" s="242">
        <f t="shared" si="200"/>
        <v>0</v>
      </c>
      <c r="AW54" s="242">
        <f t="shared" si="201"/>
        <v>0</v>
      </c>
      <c r="AX54" s="242">
        <f t="shared" si="202"/>
        <v>-207.53299999999999</v>
      </c>
      <c r="AY54" s="119"/>
      <c r="AZ54" s="119"/>
      <c r="BA54" s="119"/>
      <c r="BB54" s="119"/>
      <c r="BC54" s="119">
        <v>207.53299999999999</v>
      </c>
      <c r="BD54" s="119">
        <v>150.43700000000001</v>
      </c>
      <c r="BE54" s="119">
        <v>130.75200000000001</v>
      </c>
      <c r="BF54" s="119">
        <v>99.531999999999996</v>
      </c>
      <c r="BG54" s="362">
        <v>88.988</v>
      </c>
      <c r="BH54" s="362">
        <v>120.914</v>
      </c>
      <c r="BI54" s="362">
        <v>115.622</v>
      </c>
      <c r="BJ54" s="362">
        <v>111.652</v>
      </c>
      <c r="BK54" s="362"/>
      <c r="BL54" s="362"/>
      <c r="BM54" s="362"/>
      <c r="BN54" s="362"/>
      <c r="BO54" s="362"/>
      <c r="BP54" s="152" t="e">
        <f t="shared" si="13"/>
        <v>#DIV/0!</v>
      </c>
      <c r="BQ54" s="152" t="e">
        <f t="shared" si="14"/>
        <v>#DIV/0!</v>
      </c>
      <c r="BR54" s="152" t="e">
        <f t="shared" si="15"/>
        <v>#DIV/0!</v>
      </c>
      <c r="BS54" s="152">
        <f t="shared" si="16"/>
        <v>-1</v>
      </c>
      <c r="BT54" s="152">
        <f t="shared" si="17"/>
        <v>1.8586329715061061</v>
      </c>
      <c r="BU54" s="242">
        <f t="shared" si="203"/>
        <v>0</v>
      </c>
      <c r="BV54" s="242">
        <f t="shared" si="204"/>
        <v>0</v>
      </c>
      <c r="BW54" s="242">
        <f t="shared" si="205"/>
        <v>0</v>
      </c>
      <c r="BX54" s="242">
        <f t="shared" si="206"/>
        <v>-33.709000000000003</v>
      </c>
      <c r="BY54" s="119"/>
      <c r="BZ54" s="119"/>
      <c r="CA54" s="119"/>
      <c r="CB54" s="119"/>
      <c r="CC54" s="119">
        <v>33.709000000000003</v>
      </c>
      <c r="CD54" s="119">
        <v>11.792</v>
      </c>
      <c r="CE54" s="119">
        <v>13.35</v>
      </c>
      <c r="CF54" s="119">
        <v>4.8970000000000002</v>
      </c>
      <c r="CG54" s="362">
        <v>-3.6269999999999998</v>
      </c>
      <c r="CH54" s="362">
        <v>30.475000000000001</v>
      </c>
      <c r="CI54" s="362">
        <v>20.283999999999999</v>
      </c>
      <c r="CJ54" s="362">
        <v>22.797999999999998</v>
      </c>
      <c r="CK54" s="362"/>
      <c r="CL54" s="362"/>
      <c r="CM54" s="362"/>
      <c r="CN54" s="362"/>
      <c r="CO54" s="362"/>
      <c r="CP54" s="152" t="e">
        <f t="shared" si="22"/>
        <v>#DIV/0!</v>
      </c>
      <c r="CQ54" s="152" t="e">
        <f t="shared" si="23"/>
        <v>#DIV/0!</v>
      </c>
      <c r="CR54" s="152" t="e">
        <f t="shared" si="24"/>
        <v>#DIV/0!</v>
      </c>
      <c r="CS54" s="152">
        <f t="shared" si="25"/>
        <v>-1</v>
      </c>
      <c r="CT54" s="152">
        <f t="shared" si="26"/>
        <v>5.8224164770686135</v>
      </c>
      <c r="CU54" s="242">
        <f t="shared" si="207"/>
        <v>0</v>
      </c>
      <c r="CV54" s="242">
        <f t="shared" si="208"/>
        <v>0</v>
      </c>
      <c r="CW54" s="242">
        <f t="shared" si="209"/>
        <v>0</v>
      </c>
      <c r="CX54" s="242">
        <f t="shared" si="210"/>
        <v>-56.973999999999997</v>
      </c>
      <c r="CY54" s="119"/>
      <c r="CZ54" s="119"/>
      <c r="DA54" s="119"/>
      <c r="DB54" s="119"/>
      <c r="DC54" s="119">
        <v>56.973999999999997</v>
      </c>
      <c r="DD54" s="119">
        <v>8.3510000000000009</v>
      </c>
      <c r="DE54" s="119">
        <v>9.1010000000000009</v>
      </c>
      <c r="DF54" s="119">
        <v>-2.1779999999999999</v>
      </c>
      <c r="DG54" s="362">
        <v>-10.866</v>
      </c>
      <c r="DH54" s="362">
        <v>25.876999999999999</v>
      </c>
      <c r="DI54" s="362">
        <v>16.974</v>
      </c>
      <c r="DJ54" s="362">
        <v>20.670999999999999</v>
      </c>
      <c r="DK54" s="362"/>
      <c r="DL54" s="362"/>
      <c r="DM54" s="362"/>
      <c r="DN54" s="362"/>
      <c r="DO54" s="362"/>
      <c r="DP54" s="152" t="e">
        <f t="shared" si="31"/>
        <v>#DIV/0!</v>
      </c>
      <c r="DQ54" s="152" t="e">
        <f t="shared" si="32"/>
        <v>#DIV/0!</v>
      </c>
      <c r="DR54" s="152" t="e">
        <f t="shared" si="33"/>
        <v>#DIV/0!</v>
      </c>
      <c r="DS54" s="152">
        <f t="shared" si="34"/>
        <v>-1</v>
      </c>
      <c r="DT54" s="152">
        <f t="shared" si="35"/>
        <v>1.2674054324279289</v>
      </c>
      <c r="DU54" s="242">
        <f t="shared" si="211"/>
        <v>0</v>
      </c>
      <c r="DV54" s="242">
        <f t="shared" si="212"/>
        <v>0</v>
      </c>
      <c r="DW54" s="242">
        <f t="shared" si="213"/>
        <v>0</v>
      </c>
      <c r="DX54" s="242">
        <f t="shared" si="214"/>
        <v>-136.06700000000001</v>
      </c>
      <c r="DY54" s="119"/>
      <c r="DZ54" s="119"/>
      <c r="EA54" s="119"/>
      <c r="EB54" s="119"/>
      <c r="EC54" s="119">
        <v>136.06700000000001</v>
      </c>
      <c r="ED54" s="119">
        <v>60.01</v>
      </c>
      <c r="EE54" s="119">
        <v>53.725999999999999</v>
      </c>
      <c r="EF54" s="119">
        <v>46.456000000000003</v>
      </c>
      <c r="EG54" s="362">
        <v>65.37</v>
      </c>
      <c r="EH54" s="362">
        <v>74.096000000000004</v>
      </c>
      <c r="EI54" s="362">
        <v>67.486000000000004</v>
      </c>
      <c r="EJ54" s="362">
        <v>56.09</v>
      </c>
      <c r="EK54" s="362"/>
      <c r="EL54" s="362"/>
      <c r="EM54" s="362"/>
      <c r="EN54" s="362"/>
      <c r="EO54" s="362"/>
      <c r="EP54" s="153" t="e">
        <f t="shared" si="40"/>
        <v>#DIV/0!</v>
      </c>
      <c r="EQ54" s="153" t="e">
        <f t="shared" si="41"/>
        <v>#DIV/0!</v>
      </c>
      <c r="ER54" s="153" t="e">
        <f t="shared" si="42"/>
        <v>#DIV/0!</v>
      </c>
      <c r="ES54" s="153">
        <f t="shared" si="43"/>
        <v>-1</v>
      </c>
      <c r="ET54" s="153">
        <f t="shared" si="44"/>
        <v>0.22284095495791778</v>
      </c>
      <c r="EU54" s="242">
        <f t="shared" si="215"/>
        <v>0</v>
      </c>
      <c r="EV54" s="242">
        <f t="shared" si="216"/>
        <v>0</v>
      </c>
      <c r="EW54" s="242">
        <f t="shared" si="217"/>
        <v>0</v>
      </c>
      <c r="EX54" s="242">
        <f t="shared" si="218"/>
        <v>-327.19799999999998</v>
      </c>
      <c r="EY54" s="119"/>
      <c r="EZ54" s="119"/>
      <c r="FA54" s="119"/>
      <c r="FB54" s="119"/>
      <c r="FC54" s="119">
        <v>327.19799999999998</v>
      </c>
      <c r="FD54" s="119">
        <v>267.572</v>
      </c>
      <c r="FE54" s="119">
        <v>229.96100000000001</v>
      </c>
      <c r="FF54" s="119">
        <v>179.803</v>
      </c>
      <c r="FG54" s="362">
        <v>155.065</v>
      </c>
      <c r="FH54" s="362">
        <v>176.91800000000001</v>
      </c>
      <c r="FI54" s="362">
        <v>203.57900000000001</v>
      </c>
      <c r="FJ54" s="362">
        <v>175.62700000000001</v>
      </c>
      <c r="FK54" s="362"/>
      <c r="FL54" s="362"/>
      <c r="FM54" s="362"/>
      <c r="FN54" s="362"/>
      <c r="FO54" s="362"/>
      <c r="FP54" s="153">
        <f t="shared" si="49"/>
        <v>-1</v>
      </c>
      <c r="FQ54" s="153">
        <f t="shared" si="50"/>
        <v>-5.2238805970149252E-2</v>
      </c>
      <c r="FR54" s="153">
        <f t="shared" si="51"/>
        <v>-4.6263345195729534E-2</v>
      </c>
      <c r="FS54" s="153">
        <f t="shared" si="52"/>
        <v>-7.8688524590163941E-2</v>
      </c>
      <c r="FT54" s="153">
        <f t="shared" si="53"/>
        <v>0.22983870967741934</v>
      </c>
      <c r="FU54" s="242">
        <f t="shared" si="219"/>
        <v>-254</v>
      </c>
      <c r="FV54" s="242">
        <f t="shared" si="220"/>
        <v>-14</v>
      </c>
      <c r="FW54" s="242">
        <f t="shared" si="221"/>
        <v>-13</v>
      </c>
      <c r="FX54" s="242">
        <f t="shared" si="222"/>
        <v>-24</v>
      </c>
      <c r="FY54" s="154"/>
      <c r="FZ54" s="154">
        <v>254</v>
      </c>
      <c r="GA54" s="154">
        <v>268</v>
      </c>
      <c r="GB54" s="154">
        <v>281</v>
      </c>
      <c r="GC54" s="154">
        <v>305</v>
      </c>
      <c r="GD54" s="154">
        <v>248</v>
      </c>
      <c r="GE54" s="154">
        <v>224</v>
      </c>
      <c r="GF54" s="154">
        <v>183</v>
      </c>
      <c r="GG54" s="359">
        <v>178</v>
      </c>
      <c r="GH54" s="359">
        <v>178</v>
      </c>
      <c r="GI54" s="359">
        <v>194</v>
      </c>
      <c r="GJ54" s="359">
        <v>184</v>
      </c>
      <c r="GK54" s="359"/>
      <c r="GL54" s="359"/>
      <c r="GM54" s="359"/>
      <c r="GN54" s="359"/>
      <c r="GO54" s="359"/>
      <c r="GP54" s="5"/>
      <c r="GQ54" s="5" t="s">
        <v>386</v>
      </c>
      <c r="GR54" s="5">
        <v>8600</v>
      </c>
      <c r="GS54" s="5" t="s">
        <v>147</v>
      </c>
      <c r="GT54" s="7" t="s">
        <v>94</v>
      </c>
      <c r="GU54" s="172" t="s">
        <v>73</v>
      </c>
      <c r="GW54" s="158" t="e">
        <f t="shared" si="58"/>
        <v>#VALUE!</v>
      </c>
      <c r="GX54" s="158" t="e">
        <f t="shared" si="59"/>
        <v>#VALUE!</v>
      </c>
      <c r="GY54" s="158" t="e">
        <f t="shared" si="60"/>
        <v>#VALUE!</v>
      </c>
      <c r="GZ54" s="158">
        <f t="shared" si="61"/>
        <v>-1</v>
      </c>
      <c r="HA54" s="158">
        <f t="shared" si="62"/>
        <v>2.9573961272146949</v>
      </c>
      <c r="HB54" s="263" t="e">
        <f t="shared" si="240"/>
        <v>#VALUE!</v>
      </c>
      <c r="HC54" s="263" t="e">
        <f t="shared" si="258"/>
        <v>#VALUE!</v>
      </c>
      <c r="HD54" s="263" t="e">
        <f t="shared" si="241"/>
        <v>#VALUE!</v>
      </c>
      <c r="HE54" s="263">
        <f t="shared" si="242"/>
        <v>-0.5811390423150089</v>
      </c>
      <c r="HF54" s="153" t="str">
        <f t="shared" si="67"/>
        <v>Negativ EK</v>
      </c>
      <c r="HG54" s="153" t="str">
        <f t="shared" si="68"/>
        <v>Negativ EK</v>
      </c>
      <c r="HH54" s="153" t="str">
        <f t="shared" si="69"/>
        <v>Negativ EK</v>
      </c>
      <c r="HI54" s="153">
        <f t="shared" si="70"/>
        <v>0</v>
      </c>
      <c r="HJ54" s="153">
        <f t="shared" si="71"/>
        <v>0.5811390423150089</v>
      </c>
      <c r="HK54" s="153">
        <f t="shared" si="72"/>
        <v>0.14684884293451506</v>
      </c>
      <c r="HL54" s="153">
        <f t="shared" si="73"/>
        <v>0.18168932542772157</v>
      </c>
      <c r="HM54" s="153">
        <f t="shared" si="74"/>
        <v>-3.8953373991737157E-2</v>
      </c>
      <c r="HN54" s="153">
        <f t="shared" si="75"/>
        <v>-0.15582292458376951</v>
      </c>
      <c r="HO54" s="153">
        <f t="shared" si="76"/>
        <v>0.365540817335537</v>
      </c>
      <c r="HP54" s="153">
        <f t="shared" si="77"/>
        <v>0.27471353660905029</v>
      </c>
      <c r="HQ54" s="153">
        <f t="shared" si="78"/>
        <v>0.36853271527901582</v>
      </c>
      <c r="HR54" s="153" t="str">
        <f t="shared" si="79"/>
        <v>Negativ EK</v>
      </c>
      <c r="HS54" s="153" t="str">
        <f t="shared" si="80"/>
        <v>Negativ EK</v>
      </c>
      <c r="HT54" s="153" t="str">
        <f t="shared" si="81"/>
        <v>Negativ EK</v>
      </c>
      <c r="HU54" s="153" t="str">
        <f t="shared" si="82"/>
        <v>Negativ EK</v>
      </c>
      <c r="HV54" s="150" t="e">
        <f t="shared" si="83"/>
        <v>#VALUE!</v>
      </c>
      <c r="HW54" s="150" t="e">
        <f t="shared" si="84"/>
        <v>#VALUE!</v>
      </c>
      <c r="HX54" s="150" t="e">
        <f t="shared" si="85"/>
        <v>#VALUE!</v>
      </c>
      <c r="HY54" s="150">
        <f t="shared" si="86"/>
        <v>-1</v>
      </c>
      <c r="HZ54" s="150">
        <f t="shared" si="87"/>
        <v>1.3912844262695625</v>
      </c>
      <c r="IA54" s="263" t="e">
        <f t="shared" si="243"/>
        <v>#VALUE!</v>
      </c>
      <c r="IB54" s="263" t="e">
        <f t="shared" si="259"/>
        <v>#VALUE!</v>
      </c>
      <c r="IC54" s="263" t="e">
        <f t="shared" si="244"/>
        <v>#VALUE!</v>
      </c>
      <c r="ID54" s="263">
        <f t="shared" si="245"/>
        <v>-0.11335137952485837</v>
      </c>
      <c r="IE54" s="153" t="str">
        <f t="shared" si="92"/>
        <v>i.a.</v>
      </c>
      <c r="IF54" s="153" t="str">
        <f t="shared" si="93"/>
        <v>i.a.</v>
      </c>
      <c r="IG54" s="153" t="str">
        <f t="shared" si="94"/>
        <v>i.a.</v>
      </c>
      <c r="IH54" s="153">
        <f t="shared" si="95"/>
        <v>0</v>
      </c>
      <c r="II54" s="153">
        <f t="shared" si="96"/>
        <v>0.11335137952485837</v>
      </c>
      <c r="IJ54" s="153">
        <f t="shared" si="97"/>
        <v>4.7401880880263217E-2</v>
      </c>
      <c r="IK54" s="153">
        <f t="shared" si="98"/>
        <v>6.5159457639031249E-2</v>
      </c>
      <c r="IL54" s="153">
        <f t="shared" si="99"/>
        <v>2.9247345222595172E-2</v>
      </c>
      <c r="IM54" s="153">
        <f t="shared" si="100"/>
        <v>-2.1850516442106973E-2</v>
      </c>
      <c r="IN54" s="153">
        <f t="shared" si="101"/>
        <v>0.1601852314210099</v>
      </c>
      <c r="IO54" s="153">
        <f t="shared" si="102"/>
        <v>0.10698142961872965</v>
      </c>
      <c r="IP54" s="153">
        <f t="shared" si="103"/>
        <v>0.12980919790237264</v>
      </c>
      <c r="IQ54" s="153" t="str">
        <f t="shared" si="104"/>
        <v>i.a.</v>
      </c>
      <c r="IR54" s="153" t="str">
        <f t="shared" si="105"/>
        <v>i.a.</v>
      </c>
      <c r="IS54" s="153" t="str">
        <f t="shared" si="106"/>
        <v>i.a.</v>
      </c>
      <c r="IT54" s="153" t="str">
        <f t="shared" si="107"/>
        <v>i.a.</v>
      </c>
      <c r="IU54" s="150" t="e">
        <f t="shared" si="108"/>
        <v>#VALUE!</v>
      </c>
      <c r="IV54" s="150" t="e">
        <f t="shared" si="109"/>
        <v>#VALUE!</v>
      </c>
      <c r="IW54" s="150" t="e">
        <f t="shared" si="110"/>
        <v>#VALUE!</v>
      </c>
      <c r="IX54" s="150" t="e">
        <f t="shared" si="111"/>
        <v>#VALUE!</v>
      </c>
      <c r="IY54" s="150">
        <f t="shared" si="112"/>
        <v>0.8542112310148775</v>
      </c>
      <c r="IZ54" s="263" t="e">
        <f t="shared" si="246"/>
        <v>#VALUE!</v>
      </c>
      <c r="JA54" s="263" t="e">
        <f t="shared" si="260"/>
        <v>#VALUE!</v>
      </c>
      <c r="JB54" s="263" t="e">
        <f t="shared" si="247"/>
        <v>#VALUE!</v>
      </c>
      <c r="JC54" s="263" t="e">
        <f t="shared" si="248"/>
        <v>#VALUE!</v>
      </c>
      <c r="JD54" s="153" t="str">
        <f t="shared" si="117"/>
        <v>i.a.</v>
      </c>
      <c r="JE54" s="153" t="str">
        <f t="shared" si="118"/>
        <v>i.a.</v>
      </c>
      <c r="JF54" s="153" t="str">
        <f t="shared" si="119"/>
        <v>i.a.</v>
      </c>
      <c r="JG54" s="153" t="str">
        <f t="shared" si="120"/>
        <v>i.a.</v>
      </c>
      <c r="JH54" s="153">
        <f t="shared" si="121"/>
        <v>0.41585523138894498</v>
      </c>
      <c r="JI54" s="153">
        <f t="shared" si="122"/>
        <v>0.22427608269923607</v>
      </c>
      <c r="JJ54" s="153">
        <f t="shared" si="123"/>
        <v>0.23363092002556954</v>
      </c>
      <c r="JK54" s="153">
        <f t="shared" si="124"/>
        <v>0.25837166231931619</v>
      </c>
      <c r="JL54" s="153">
        <f t="shared" si="125"/>
        <v>0.42156515009834589</v>
      </c>
      <c r="JM54" s="153">
        <f t="shared" si="126"/>
        <v>0.41881549644468058</v>
      </c>
      <c r="JN54" s="153">
        <f t="shared" si="127"/>
        <v>0.3314978460450243</v>
      </c>
      <c r="JO54" s="153">
        <f t="shared" si="128"/>
        <v>0.31937002852636553</v>
      </c>
      <c r="JP54" s="153" t="str">
        <f t="shared" si="129"/>
        <v>i.a.</v>
      </c>
      <c r="JQ54" s="153" t="str">
        <f t="shared" si="130"/>
        <v>i.a.</v>
      </c>
      <c r="JR54" s="153" t="str">
        <f t="shared" si="131"/>
        <v>i.a.</v>
      </c>
      <c r="JS54" s="153" t="str">
        <f t="shared" si="132"/>
        <v>i.a.</v>
      </c>
      <c r="JT54" s="153" t="str">
        <f t="shared" si="133"/>
        <v>i.a.</v>
      </c>
      <c r="JU54" s="150" t="e">
        <f t="shared" si="134"/>
        <v>#VALUE!</v>
      </c>
      <c r="JV54" s="150" t="e">
        <f t="shared" si="135"/>
        <v>#DIV/0!</v>
      </c>
      <c r="JW54" s="150" t="e">
        <f t="shared" si="136"/>
        <v>#DIV/0!</v>
      </c>
      <c r="JX54" s="150">
        <f t="shared" si="137"/>
        <v>-1</v>
      </c>
      <c r="JY54" s="150">
        <f t="shared" si="138"/>
        <v>1.5728093714134559</v>
      </c>
      <c r="JZ54" s="263" t="e">
        <f t="shared" si="249"/>
        <v>#VALUE!</v>
      </c>
      <c r="KA54" s="263">
        <f t="shared" si="261"/>
        <v>0</v>
      </c>
      <c r="KB54" s="263">
        <f t="shared" si="250"/>
        <v>0</v>
      </c>
      <c r="KC54" s="263">
        <f t="shared" si="251"/>
        <v>-5.6398518972114453E-2</v>
      </c>
      <c r="KD54" s="153" t="str">
        <f t="shared" si="223"/>
        <v>i.a.</v>
      </c>
      <c r="KE54" s="153">
        <f t="shared" si="224"/>
        <v>0</v>
      </c>
      <c r="KF54" s="153">
        <f t="shared" si="225"/>
        <v>0</v>
      </c>
      <c r="KG54" s="153">
        <f t="shared" si="226"/>
        <v>0</v>
      </c>
      <c r="KH54" s="153">
        <f t="shared" si="227"/>
        <v>5.6398518972114453E-2</v>
      </c>
      <c r="KI54" s="153">
        <f t="shared" si="228"/>
        <v>2.1920986295665624E-2</v>
      </c>
      <c r="KJ54" s="153">
        <f t="shared" si="229"/>
        <v>2.7228505287632956E-2</v>
      </c>
      <c r="KK54" s="153">
        <f t="shared" si="230"/>
        <v>1.4028624467158638E-2</v>
      </c>
      <c r="KL54" s="153">
        <f t="shared" si="231"/>
        <v>-9.8247686019140284E-3</v>
      </c>
      <c r="KM54" s="153">
        <f t="shared" si="232"/>
        <v>7.3144505701551218E-2</v>
      </c>
      <c r="KN54" s="153">
        <f t="shared" si="233"/>
        <v>5.3764352887541215E-2</v>
      </c>
      <c r="KO54" s="153">
        <f t="shared" si="234"/>
        <v>6.5580844111013933E-2</v>
      </c>
      <c r="KP54" s="153" t="str">
        <f t="shared" si="235"/>
        <v>i.a.</v>
      </c>
      <c r="KQ54" s="153" t="str">
        <f t="shared" si="236"/>
        <v>i.a.</v>
      </c>
      <c r="KR54" s="153" t="str">
        <f t="shared" si="237"/>
        <v>i.a.</v>
      </c>
      <c r="KS54" s="153" t="str">
        <f t="shared" si="238"/>
        <v>i.a.</v>
      </c>
      <c r="KT54" s="153" t="str">
        <f t="shared" si="239"/>
        <v>i.a.</v>
      </c>
      <c r="KU54" s="150" t="e">
        <f t="shared" si="160"/>
        <v>#VALUE!</v>
      </c>
      <c r="KV54" s="150">
        <f t="shared" si="161"/>
        <v>-0.10420446224297326</v>
      </c>
      <c r="KW54" s="150">
        <f t="shared" si="162"/>
        <v>-1.883797476401837E-2</v>
      </c>
      <c r="KX54" s="150">
        <f t="shared" si="163"/>
        <v>0.1246892879634651</v>
      </c>
      <c r="KY54" s="150">
        <f t="shared" si="164"/>
        <v>-9.6553102025327589E-2</v>
      </c>
      <c r="KZ54" s="243" t="e">
        <f t="shared" si="252"/>
        <v>#VALUE!</v>
      </c>
      <c r="LA54" s="243">
        <f t="shared" si="262"/>
        <v>-0.22533981666470781</v>
      </c>
      <c r="LB54" s="243">
        <f t="shared" si="253"/>
        <v>-4.1518829340840391E-2</v>
      </c>
      <c r="LC54" s="243">
        <f t="shared" si="254"/>
        <v>0.24434726095326997</v>
      </c>
      <c r="LD54" s="254" t="str">
        <f>IFERROR(Tabel1[[#This Row],[2024 - Omsætning]]/Tabel1[[#This Row],[2024 - Ansatte]],"i.a.")</f>
        <v>i.a.</v>
      </c>
      <c r="LE54" s="254">
        <f>IFERROR(Tabel1[[#This Row],[2023 - Omsætning]]/Tabel1[[#This Row],[2023 - Ansatte]],"i.a.")</f>
        <v>1.9371377952755906</v>
      </c>
      <c r="LF54" s="254">
        <f>IFERROR(Tabel1[[#This Row],[2022 - Omsætning]]/Tabel1[[#This Row],[2022 - Ansatte]],"i.a.")</f>
        <v>2.1624776119402984</v>
      </c>
      <c r="LG54" s="254">
        <f>IFERROR(Tabel1[[#This Row],[2021 - Omsætning]]/Tabel1[[#This Row],[2021 - Ansatte]],"i.a.")</f>
        <v>2.2039964412811388</v>
      </c>
      <c r="LH54" s="254">
        <f>IFERROR(AC54/Tabel1[[#This Row],[2020 - Ansatte]],"i.a.")</f>
        <v>1.9596491803278688</v>
      </c>
      <c r="LI54" s="254">
        <f>IFERROR(Tabel1[[#This Row],[2019 - Omsætning]]/Tabel1[[#This Row],[2019 - Ansatte]],"i.a.")</f>
        <v>2.1690806451612903</v>
      </c>
      <c r="LJ54" s="254">
        <f>IFERROR(Tabel1[[#This Row],[2018 - Omsætning]]/Tabel1[[#This Row],[2018 - Ansatte]],"i.a.")</f>
        <v>2.1888169642857145</v>
      </c>
      <c r="LK54" s="254">
        <f>IFERROR(Tabel1[[#This Row],[2017 - Omsætning]]/Tabel1[[#This Row],[2017 - Ansatte]],"i.a.")</f>
        <v>1.907497267759563</v>
      </c>
      <c r="LL54" s="254">
        <f>IFERROR(Tabel1[[#This Row],[2016 - Omsætning]]/Tabel1[[#This Row],[2016 - Ansatte]],"i.a.")</f>
        <v>2.0739831460674156</v>
      </c>
      <c r="LM54" s="254">
        <f>IFERROR(Tabel1[[#This Row],[2015 - Omsætning]]/Tabel1[[#This Row],[2015 - Ansatte]],"i.a.")</f>
        <v>2.3406797752808988</v>
      </c>
      <c r="LN54" s="254">
        <f>IFERROR(Tabel1[[#This Row],[2014 - Omsætning]]/Tabel1[[#This Row],[2014 - Ansatte]],"i.a.")</f>
        <v>1.9447216494845361</v>
      </c>
      <c r="LO54" s="254">
        <f>IFERROR(Tabel1[[#This Row],[2013 - Omsætning]]/Tabel1[[#This Row],[2013 - Ansatte]],"i.a.")</f>
        <v>1.8893043478260869</v>
      </c>
      <c r="LP54" s="254" t="str">
        <f>IFERROR(Tabel1[[#This Row],[2012 - Omsætning]]/Tabel1[[#This Row],[2012 - Ansatte]],"i.a.")</f>
        <v>i.a.</v>
      </c>
      <c r="LQ54" s="254" t="str">
        <f>IFERROR(Tabel1[[#This Row],[2011 - Omsætning]]/Tabel1[[#This Row],[2011 - Ansatte]],"i.a.")</f>
        <v>i.a.</v>
      </c>
      <c r="LR54" s="254" t="str">
        <f>IFERROR(Tabel1[[#This Row],[2010 - Omsætning]]/Tabel1[[#This Row],[2010 - Ansatte]],"i.a.")</f>
        <v>i.a.</v>
      </c>
      <c r="LS54" s="254" t="str">
        <f>IFERROR(Tabel1[[#This Row],[2009 - Omsætning]]/Tabel1[[#This Row],[2009 - Ansatte]],"i.a.")</f>
        <v>i.a.</v>
      </c>
      <c r="LT54" s="254" t="str">
        <f>IFERROR(Tabel1[[#This Row],[2008 - Omsætning]]/Tabel1[[#This Row],[2008 - Ansatte]],"i.a.")</f>
        <v>i.a.</v>
      </c>
      <c r="LU54" s="158" t="e">
        <f t="shared" si="169"/>
        <v>#VALUE!</v>
      </c>
      <c r="LV54" s="158" t="e">
        <f t="shared" si="170"/>
        <v>#DIV/0!</v>
      </c>
      <c r="LW54" s="158" t="e">
        <f t="shared" si="171"/>
        <v>#DIV/0!</v>
      </c>
      <c r="LX54" s="158">
        <f t="shared" si="172"/>
        <v>-1</v>
      </c>
      <c r="LY54" s="158">
        <f t="shared" si="173"/>
        <v>4.5474074961082493</v>
      </c>
      <c r="LZ54" s="243" t="e">
        <f t="shared" si="255"/>
        <v>#VALUE!</v>
      </c>
      <c r="MA54" s="243">
        <f t="shared" si="263"/>
        <v>0</v>
      </c>
      <c r="MB54" s="243">
        <f t="shared" si="256"/>
        <v>0</v>
      </c>
      <c r="MC54" s="243">
        <f t="shared" si="257"/>
        <v>-0.18679999999999999</v>
      </c>
      <c r="MD54" s="244" t="str">
        <f t="shared" si="178"/>
        <v>i.a.</v>
      </c>
      <c r="ME54" s="244">
        <f t="shared" si="179"/>
        <v>0</v>
      </c>
      <c r="MF54" s="244">
        <f t="shared" si="180"/>
        <v>0</v>
      </c>
      <c r="MG54" s="244">
        <f t="shared" si="181"/>
        <v>0</v>
      </c>
      <c r="MH54" s="244">
        <f t="shared" si="182"/>
        <v>0.18679999999999999</v>
      </c>
      <c r="MI54" s="244">
        <f t="shared" si="183"/>
        <v>3.3673387096774199E-2</v>
      </c>
      <c r="MJ54" s="244">
        <f t="shared" si="184"/>
        <v>4.062946428571429E-2</v>
      </c>
      <c r="MK54" s="244">
        <f t="shared" si="185"/>
        <v>-1.1901639344262294E-2</v>
      </c>
      <c r="ML54" s="244">
        <f t="shared" si="186"/>
        <v>-6.1044943820224719E-2</v>
      </c>
      <c r="MM54" s="244">
        <f t="shared" si="187"/>
        <v>0.14537640449438202</v>
      </c>
      <c r="MN54" s="244">
        <f t="shared" si="188"/>
        <v>8.7494845360824747E-2</v>
      </c>
      <c r="MO54" s="244">
        <f t="shared" si="189"/>
        <v>0.11234239130434782</v>
      </c>
      <c r="MP54" s="244" t="str">
        <f t="shared" si="190"/>
        <v>i.a.</v>
      </c>
      <c r="MQ54" s="244" t="str">
        <f t="shared" si="191"/>
        <v>i.a.</v>
      </c>
      <c r="MR54" s="244" t="str">
        <f t="shared" si="192"/>
        <v>i.a.</v>
      </c>
      <c r="MS54" s="244" t="str">
        <f t="shared" si="193"/>
        <v>i.a.</v>
      </c>
      <c r="MT54" s="244" t="str">
        <f t="shared" si="194"/>
        <v>i.a.</v>
      </c>
    </row>
    <row r="55" spans="1:358" ht="18" customHeight="1" x14ac:dyDescent="0.25">
      <c r="A55" s="20" t="s">
        <v>670</v>
      </c>
      <c r="B55" s="273">
        <v>76381615</v>
      </c>
      <c r="C55" s="117" t="s">
        <v>370</v>
      </c>
      <c r="D55" s="5"/>
      <c r="E55" s="187">
        <v>282900</v>
      </c>
      <c r="F55" s="203">
        <v>45473</v>
      </c>
      <c r="G55" s="148"/>
      <c r="H55" s="148" t="s">
        <v>74</v>
      </c>
      <c r="I55" s="148" t="s">
        <v>74</v>
      </c>
      <c r="J55" s="148" t="s">
        <v>74</v>
      </c>
      <c r="K55" s="148" t="s">
        <v>74</v>
      </c>
      <c r="L55" s="148" t="s">
        <v>74</v>
      </c>
      <c r="M55" s="148" t="s">
        <v>74</v>
      </c>
      <c r="N55" s="357" t="s">
        <v>74</v>
      </c>
      <c r="O55" s="357" t="s">
        <v>74</v>
      </c>
      <c r="P55" s="150">
        <f>Y55/Tabel1[[#This Row],[2023 - Omsætning]]-1</f>
        <v>-1</v>
      </c>
      <c r="Q55" s="150">
        <f>Z55/Tabel1[[#This Row],[2022 - Omsætning]]-1</f>
        <v>0.16334295692078804</v>
      </c>
      <c r="R55" s="150">
        <f>AA55/Tabel1[[#This Row],[2021 - Omsætning]]-1</f>
        <v>4.2735334870550368E-2</v>
      </c>
      <c r="S55" s="150">
        <f>AB55/Tabel1[[#This Row],[2020 - Omsætning]]-1</f>
        <v>0.26674771024146549</v>
      </c>
      <c r="T55" s="150">
        <f>AC55/Tabel1[[#This Row],[2019 - Omsætning]]-1</f>
        <v>-8.8402906180643503E-2</v>
      </c>
      <c r="U55" s="242">
        <f t="shared" si="264"/>
        <v>-461.37599999999998</v>
      </c>
      <c r="V55" s="242">
        <f t="shared" si="265"/>
        <v>64.780999999999949</v>
      </c>
      <c r="W55" s="242">
        <f t="shared" si="267"/>
        <v>16.254000000000019</v>
      </c>
      <c r="X55" s="242">
        <f t="shared" si="266"/>
        <v>80.091000000000008</v>
      </c>
      <c r="Y55" s="151"/>
      <c r="Z55" s="151">
        <v>461.37599999999998</v>
      </c>
      <c r="AA55" s="151">
        <v>396.59500000000003</v>
      </c>
      <c r="AB55" s="151">
        <v>380.34100000000001</v>
      </c>
      <c r="AC55" s="361">
        <v>300.25</v>
      </c>
      <c r="AD55" s="361">
        <v>329.36700000000002</v>
      </c>
      <c r="AE55" s="361">
        <v>331.16500000000002</v>
      </c>
      <c r="AF55" s="361">
        <v>312.161</v>
      </c>
      <c r="AG55" s="361">
        <v>262.36</v>
      </c>
      <c r="AH55" s="361">
        <v>238.55699999999999</v>
      </c>
      <c r="AI55" s="361">
        <v>228.643</v>
      </c>
      <c r="AJ55" s="361">
        <v>243.739</v>
      </c>
      <c r="AK55" s="361"/>
      <c r="AL55" s="361"/>
      <c r="AM55" s="361"/>
      <c r="AN55" s="361"/>
      <c r="AO55" s="361"/>
      <c r="AP55" s="150" t="e">
        <f t="shared" si="4"/>
        <v>#DIV/0!</v>
      </c>
      <c r="AQ55" s="150" t="e">
        <f t="shared" si="5"/>
        <v>#DIV/0!</v>
      </c>
      <c r="AR55" s="150" t="e">
        <f t="shared" si="6"/>
        <v>#DIV/0!</v>
      </c>
      <c r="AS55" s="150" t="e">
        <f t="shared" si="7"/>
        <v>#DIV/0!</v>
      </c>
      <c r="AT55" s="150" t="e">
        <f t="shared" si="8"/>
        <v>#DIV/0!</v>
      </c>
      <c r="AU55" s="242">
        <f t="shared" si="199"/>
        <v>0</v>
      </c>
      <c r="AV55" s="242">
        <f t="shared" si="200"/>
        <v>0</v>
      </c>
      <c r="AW55" s="242">
        <f t="shared" si="201"/>
        <v>0</v>
      </c>
      <c r="AX55" s="242">
        <f t="shared" si="202"/>
        <v>0</v>
      </c>
      <c r="AY55" s="119"/>
      <c r="AZ55" s="119"/>
      <c r="BA55" s="119"/>
      <c r="BB55" s="119"/>
      <c r="BC55" s="119"/>
      <c r="BD55" s="362"/>
      <c r="BE55" s="362">
        <v>116.13500000000001</v>
      </c>
      <c r="BF55" s="362">
        <v>110.40300000000001</v>
      </c>
      <c r="BG55" s="362">
        <v>104.16</v>
      </c>
      <c r="BH55" s="362">
        <v>97.414000000000001</v>
      </c>
      <c r="BI55" s="362">
        <v>90.35</v>
      </c>
      <c r="BJ55" s="362">
        <v>86.066999999999993</v>
      </c>
      <c r="BK55" s="362"/>
      <c r="BL55" s="362"/>
      <c r="BM55" s="362"/>
      <c r="BN55" s="362"/>
      <c r="BO55" s="362"/>
      <c r="BP55" s="152" t="e">
        <f t="shared" si="13"/>
        <v>#DIV/0!</v>
      </c>
      <c r="BQ55" s="152" t="e">
        <f t="shared" si="14"/>
        <v>#DIV/0!</v>
      </c>
      <c r="BR55" s="152" t="e">
        <f t="shared" si="15"/>
        <v>#DIV/0!</v>
      </c>
      <c r="BS55" s="152" t="e">
        <f t="shared" si="16"/>
        <v>#DIV/0!</v>
      </c>
      <c r="BT55" s="152" t="e">
        <f t="shared" si="17"/>
        <v>#DIV/0!</v>
      </c>
      <c r="BU55" s="242">
        <f t="shared" si="203"/>
        <v>0</v>
      </c>
      <c r="BV55" s="242">
        <f t="shared" si="204"/>
        <v>0</v>
      </c>
      <c r="BW55" s="242">
        <f t="shared" si="205"/>
        <v>0</v>
      </c>
      <c r="BX55" s="242">
        <f t="shared" si="206"/>
        <v>0</v>
      </c>
      <c r="BY55" s="119"/>
      <c r="BZ55" s="119"/>
      <c r="CA55" s="119"/>
      <c r="CB55" s="119"/>
      <c r="CC55" s="119"/>
      <c r="CD55" s="362"/>
      <c r="CE55" s="362">
        <v>56.085999999999999</v>
      </c>
      <c r="CF55" s="362">
        <v>53.87</v>
      </c>
      <c r="CG55" s="362">
        <v>56.735999999999997</v>
      </c>
      <c r="CH55" s="362">
        <v>53.817</v>
      </c>
      <c r="CI55" s="362">
        <v>47.595999999999997</v>
      </c>
      <c r="CJ55" s="362">
        <v>43.337000000000003</v>
      </c>
      <c r="CK55" s="362"/>
      <c r="CL55" s="362"/>
      <c r="CM55" s="362"/>
      <c r="CN55" s="362"/>
      <c r="CO55" s="362"/>
      <c r="CP55" s="152" t="e">
        <f t="shared" si="22"/>
        <v>#DIV/0!</v>
      </c>
      <c r="CQ55" s="152" t="e">
        <f t="shared" si="23"/>
        <v>#DIV/0!</v>
      </c>
      <c r="CR55" s="152" t="e">
        <f t="shared" si="24"/>
        <v>#DIV/0!</v>
      </c>
      <c r="CS55" s="152" t="e">
        <f t="shared" si="25"/>
        <v>#DIV/0!</v>
      </c>
      <c r="CT55" s="152" t="e">
        <f t="shared" si="26"/>
        <v>#DIV/0!</v>
      </c>
      <c r="CU55" s="242">
        <f t="shared" si="207"/>
        <v>0</v>
      </c>
      <c r="CV55" s="242">
        <f t="shared" si="208"/>
        <v>0</v>
      </c>
      <c r="CW55" s="242">
        <f t="shared" si="209"/>
        <v>0</v>
      </c>
      <c r="CX55" s="242">
        <f t="shared" si="210"/>
        <v>0</v>
      </c>
      <c r="CY55" s="119"/>
      <c r="CZ55" s="119"/>
      <c r="DA55" s="119"/>
      <c r="DB55" s="119"/>
      <c r="DC55" s="119"/>
      <c r="DD55" s="362"/>
      <c r="DE55" s="362">
        <v>56.5</v>
      </c>
      <c r="DF55" s="362">
        <v>57.634</v>
      </c>
      <c r="DG55" s="362">
        <v>62.052</v>
      </c>
      <c r="DH55" s="362">
        <v>60.22</v>
      </c>
      <c r="DI55" s="362">
        <v>56.768000000000001</v>
      </c>
      <c r="DJ55" s="362">
        <v>51.195</v>
      </c>
      <c r="DK55" s="362"/>
      <c r="DL55" s="362"/>
      <c r="DM55" s="362"/>
      <c r="DN55" s="362"/>
      <c r="DO55" s="362"/>
      <c r="DP55" s="152" t="e">
        <f t="shared" si="31"/>
        <v>#DIV/0!</v>
      </c>
      <c r="DQ55" s="152" t="e">
        <f t="shared" si="32"/>
        <v>#DIV/0!</v>
      </c>
      <c r="DR55" s="152" t="e">
        <f t="shared" si="33"/>
        <v>#DIV/0!</v>
      </c>
      <c r="DS55" s="152" t="e">
        <f t="shared" si="34"/>
        <v>#DIV/0!</v>
      </c>
      <c r="DT55" s="152" t="e">
        <f t="shared" si="35"/>
        <v>#DIV/0!</v>
      </c>
      <c r="DU55" s="242">
        <f t="shared" si="211"/>
        <v>0</v>
      </c>
      <c r="DV55" s="242">
        <f t="shared" si="212"/>
        <v>0</v>
      </c>
      <c r="DW55" s="242">
        <f t="shared" si="213"/>
        <v>0</v>
      </c>
      <c r="DX55" s="242">
        <f t="shared" si="214"/>
        <v>0</v>
      </c>
      <c r="DY55" s="119"/>
      <c r="DZ55" s="119"/>
      <c r="EA55" s="119"/>
      <c r="EB55" s="119"/>
      <c r="EC55" s="119"/>
      <c r="ED55" s="362"/>
      <c r="EE55" s="362">
        <v>76.584000000000003</v>
      </c>
      <c r="EF55" s="362">
        <v>77.870999999999995</v>
      </c>
      <c r="EG55" s="362">
        <v>88.102000000000004</v>
      </c>
      <c r="EH55" s="362">
        <v>81.498000000000005</v>
      </c>
      <c r="EI55" s="362">
        <v>81.712000000000003</v>
      </c>
      <c r="EJ55" s="362">
        <v>78.813000000000002</v>
      </c>
      <c r="EK55" s="362"/>
      <c r="EL55" s="362"/>
      <c r="EM55" s="362"/>
      <c r="EN55" s="362"/>
      <c r="EO55" s="362"/>
      <c r="EP55" s="153" t="e">
        <f t="shared" si="40"/>
        <v>#DIV/0!</v>
      </c>
      <c r="EQ55" s="153" t="e">
        <f t="shared" si="41"/>
        <v>#DIV/0!</v>
      </c>
      <c r="ER55" s="153" t="e">
        <f t="shared" si="42"/>
        <v>#DIV/0!</v>
      </c>
      <c r="ES55" s="153" t="e">
        <f t="shared" si="43"/>
        <v>#DIV/0!</v>
      </c>
      <c r="ET55" s="153" t="e">
        <f t="shared" si="44"/>
        <v>#DIV/0!</v>
      </c>
      <c r="EU55" s="242">
        <f t="shared" si="215"/>
        <v>0</v>
      </c>
      <c r="EV55" s="242">
        <f t="shared" si="216"/>
        <v>0</v>
      </c>
      <c r="EW55" s="242">
        <f t="shared" si="217"/>
        <v>0</v>
      </c>
      <c r="EX55" s="242">
        <f t="shared" si="218"/>
        <v>0</v>
      </c>
      <c r="EY55" s="119"/>
      <c r="EZ55" s="119"/>
      <c r="FA55" s="119"/>
      <c r="FB55" s="119"/>
      <c r="FC55" s="119"/>
      <c r="FD55" s="362"/>
      <c r="FE55" s="362">
        <v>150.34899999999999</v>
      </c>
      <c r="FF55" s="362">
        <v>138.81</v>
      </c>
      <c r="FG55" s="362">
        <v>138.42400000000001</v>
      </c>
      <c r="FH55" s="362">
        <v>131.94399999999999</v>
      </c>
      <c r="FI55" s="362">
        <v>133.82400000000001</v>
      </c>
      <c r="FJ55" s="362">
        <v>135.31100000000001</v>
      </c>
      <c r="FK55" s="362"/>
      <c r="FL55" s="362"/>
      <c r="FM55" s="362"/>
      <c r="FN55" s="362"/>
      <c r="FO55" s="362"/>
      <c r="FP55" s="153">
        <f t="shared" si="49"/>
        <v>-1</v>
      </c>
      <c r="FQ55" s="153">
        <f t="shared" si="50"/>
        <v>5.0000000000000001E-3</v>
      </c>
      <c r="FR55" s="153">
        <f t="shared" si="51"/>
        <v>-4.7619047619047616E-2</v>
      </c>
      <c r="FS55" s="153">
        <f t="shared" si="52"/>
        <v>0.39072847682119205</v>
      </c>
      <c r="FT55" s="153">
        <f t="shared" si="53"/>
        <v>6.6666666666666671E-3</v>
      </c>
      <c r="FU55" s="242">
        <f t="shared" si="219"/>
        <v>-201</v>
      </c>
      <c r="FV55" s="242">
        <f t="shared" si="220"/>
        <v>1</v>
      </c>
      <c r="FW55" s="242">
        <f t="shared" si="221"/>
        <v>-10</v>
      </c>
      <c r="FX55" s="242">
        <f t="shared" si="222"/>
        <v>59</v>
      </c>
      <c r="FY55" s="154"/>
      <c r="FZ55" s="154">
        <v>201</v>
      </c>
      <c r="GA55" s="154">
        <v>200</v>
      </c>
      <c r="GB55" s="154">
        <v>210</v>
      </c>
      <c r="GC55" s="154">
        <v>151</v>
      </c>
      <c r="GD55" s="359">
        <v>150</v>
      </c>
      <c r="GE55" s="359">
        <v>151</v>
      </c>
      <c r="GF55" s="359">
        <v>147</v>
      </c>
      <c r="GG55" s="359">
        <v>139</v>
      </c>
      <c r="GH55" s="359">
        <v>135</v>
      </c>
      <c r="GI55" s="359">
        <v>132</v>
      </c>
      <c r="GJ55" s="359">
        <v>134</v>
      </c>
      <c r="GK55" s="359"/>
      <c r="GL55" s="359"/>
      <c r="GM55" s="359"/>
      <c r="GN55" s="359"/>
      <c r="GO55" s="359"/>
      <c r="GP55" s="5"/>
      <c r="GQ55" s="187" t="s">
        <v>386</v>
      </c>
      <c r="GR55" s="187">
        <v>2670</v>
      </c>
      <c r="GS55" s="5" t="s">
        <v>151</v>
      </c>
      <c r="GT55" s="7" t="s">
        <v>72</v>
      </c>
      <c r="GU55" s="16"/>
      <c r="GV55" s="189"/>
      <c r="GW55" s="158" t="e">
        <f t="shared" si="58"/>
        <v>#VALUE!</v>
      </c>
      <c r="GX55" s="158" t="e">
        <f t="shared" si="59"/>
        <v>#VALUE!</v>
      </c>
      <c r="GY55" s="158" t="e">
        <f t="shared" si="60"/>
        <v>#VALUE!</v>
      </c>
      <c r="GZ55" s="158" t="e">
        <f t="shared" si="61"/>
        <v>#VALUE!</v>
      </c>
      <c r="HA55" s="158" t="e">
        <f t="shared" si="62"/>
        <v>#VALUE!</v>
      </c>
      <c r="HB55" s="263" t="e">
        <f t="shared" si="240"/>
        <v>#VALUE!</v>
      </c>
      <c r="HC55" s="263" t="e">
        <f t="shared" si="258"/>
        <v>#VALUE!</v>
      </c>
      <c r="HD55" s="263" t="e">
        <f t="shared" si="241"/>
        <v>#VALUE!</v>
      </c>
      <c r="HE55" s="263" t="e">
        <f t="shared" si="242"/>
        <v>#VALUE!</v>
      </c>
      <c r="HF55" s="153" t="str">
        <f t="shared" si="67"/>
        <v>Negativ EK</v>
      </c>
      <c r="HG55" s="153" t="str">
        <f t="shared" si="68"/>
        <v>Negativ EK</v>
      </c>
      <c r="HH55" s="153" t="str">
        <f t="shared" si="69"/>
        <v>Negativ EK</v>
      </c>
      <c r="HI55" s="153" t="str">
        <f t="shared" si="70"/>
        <v>Negativ EK</v>
      </c>
      <c r="HJ55" s="153" t="str">
        <f t="shared" si="71"/>
        <v>Negativ EK</v>
      </c>
      <c r="HK55" s="153">
        <f t="shared" si="72"/>
        <v>0</v>
      </c>
      <c r="HL55" s="153">
        <f t="shared" si="73"/>
        <v>0.73160467450066369</v>
      </c>
      <c r="HM55" s="153">
        <f t="shared" si="74"/>
        <v>0.69449850276852254</v>
      </c>
      <c r="HN55" s="153">
        <f t="shared" si="75"/>
        <v>0.73174528301886788</v>
      </c>
      <c r="HO55" s="153">
        <f t="shared" si="76"/>
        <v>0.73794497886158927</v>
      </c>
      <c r="HP55" s="153">
        <f t="shared" si="77"/>
        <v>0.7072792399937704</v>
      </c>
      <c r="HQ55" s="153">
        <f t="shared" si="78"/>
        <v>0.64957557763313156</v>
      </c>
      <c r="HR55" s="153" t="str">
        <f t="shared" si="79"/>
        <v>Negativ EK</v>
      </c>
      <c r="HS55" s="153" t="str">
        <f t="shared" si="80"/>
        <v>Negativ EK</v>
      </c>
      <c r="HT55" s="153" t="str">
        <f t="shared" si="81"/>
        <v>Negativ EK</v>
      </c>
      <c r="HU55" s="153" t="str">
        <f t="shared" si="82"/>
        <v>Negativ EK</v>
      </c>
      <c r="HV55" s="150" t="e">
        <f t="shared" si="83"/>
        <v>#VALUE!</v>
      </c>
      <c r="HW55" s="150" t="e">
        <f t="shared" si="84"/>
        <v>#VALUE!</v>
      </c>
      <c r="HX55" s="150" t="e">
        <f t="shared" si="85"/>
        <v>#VALUE!</v>
      </c>
      <c r="HY55" s="150" t="e">
        <f t="shared" si="86"/>
        <v>#VALUE!</v>
      </c>
      <c r="HZ55" s="150" t="e">
        <f t="shared" si="87"/>
        <v>#VALUE!</v>
      </c>
      <c r="IA55" s="263" t="e">
        <f t="shared" si="243"/>
        <v>#VALUE!</v>
      </c>
      <c r="IB55" s="263" t="e">
        <f t="shared" si="259"/>
        <v>#VALUE!</v>
      </c>
      <c r="IC55" s="263" t="e">
        <f t="shared" si="244"/>
        <v>#VALUE!</v>
      </c>
      <c r="ID55" s="263" t="e">
        <f t="shared" si="245"/>
        <v>#VALUE!</v>
      </c>
      <c r="IE55" s="153" t="str">
        <f t="shared" si="92"/>
        <v>i.a.</v>
      </c>
      <c r="IF55" s="153" t="str">
        <f t="shared" si="93"/>
        <v>i.a.</v>
      </c>
      <c r="IG55" s="153" t="str">
        <f t="shared" si="94"/>
        <v>i.a.</v>
      </c>
      <c r="IH55" s="153" t="str">
        <f t="shared" si="95"/>
        <v>i.a.</v>
      </c>
      <c r="II55" s="153" t="str">
        <f t="shared" si="96"/>
        <v>i.a.</v>
      </c>
      <c r="IJ55" s="153">
        <f t="shared" si="97"/>
        <v>0</v>
      </c>
      <c r="IK55" s="153">
        <f t="shared" si="98"/>
        <v>0.3879249824491024</v>
      </c>
      <c r="IL55" s="153">
        <f t="shared" si="99"/>
        <v>0.38862477185338012</v>
      </c>
      <c r="IM55" s="153">
        <f t="shared" si="100"/>
        <v>0.41969463841874777</v>
      </c>
      <c r="IN55" s="153">
        <f t="shared" si="101"/>
        <v>0.40499232413232589</v>
      </c>
      <c r="IO55" s="153">
        <f t="shared" si="102"/>
        <v>0.35369610047002431</v>
      </c>
      <c r="IP55" s="153">
        <f t="shared" si="103"/>
        <v>0.32027699152323169</v>
      </c>
      <c r="IQ55" s="153" t="str">
        <f t="shared" si="104"/>
        <v>i.a.</v>
      </c>
      <c r="IR55" s="153" t="str">
        <f t="shared" si="105"/>
        <v>i.a.</v>
      </c>
      <c r="IS55" s="153" t="str">
        <f t="shared" si="106"/>
        <v>i.a.</v>
      </c>
      <c r="IT55" s="153" t="str">
        <f t="shared" si="107"/>
        <v>i.a.</v>
      </c>
      <c r="IU55" s="150" t="e">
        <f t="shared" si="108"/>
        <v>#VALUE!</v>
      </c>
      <c r="IV55" s="150" t="e">
        <f t="shared" si="109"/>
        <v>#VALUE!</v>
      </c>
      <c r="IW55" s="150" t="e">
        <f t="shared" si="110"/>
        <v>#VALUE!</v>
      </c>
      <c r="IX55" s="150" t="e">
        <f t="shared" si="111"/>
        <v>#VALUE!</v>
      </c>
      <c r="IY55" s="150" t="e">
        <f t="shared" si="112"/>
        <v>#VALUE!</v>
      </c>
      <c r="IZ55" s="263" t="e">
        <f t="shared" si="246"/>
        <v>#VALUE!</v>
      </c>
      <c r="JA55" s="263" t="e">
        <f t="shared" si="260"/>
        <v>#VALUE!</v>
      </c>
      <c r="JB55" s="263" t="e">
        <f t="shared" si="247"/>
        <v>#VALUE!</v>
      </c>
      <c r="JC55" s="263" t="e">
        <f t="shared" si="248"/>
        <v>#VALUE!</v>
      </c>
      <c r="JD55" s="153" t="str">
        <f t="shared" si="117"/>
        <v>i.a.</v>
      </c>
      <c r="JE55" s="153" t="str">
        <f t="shared" si="118"/>
        <v>i.a.</v>
      </c>
      <c r="JF55" s="153" t="str">
        <f t="shared" si="119"/>
        <v>i.a.</v>
      </c>
      <c r="JG55" s="153" t="str">
        <f t="shared" si="120"/>
        <v>i.a.</v>
      </c>
      <c r="JH55" s="153" t="str">
        <f t="shared" si="121"/>
        <v>i.a.</v>
      </c>
      <c r="JI55" s="153" t="str">
        <f t="shared" si="122"/>
        <v>i.a.</v>
      </c>
      <c r="JJ55" s="153">
        <f t="shared" si="123"/>
        <v>0.50937485450518472</v>
      </c>
      <c r="JK55" s="153">
        <f t="shared" si="124"/>
        <v>0.56098984223038684</v>
      </c>
      <c r="JL55" s="153">
        <f t="shared" si="125"/>
        <v>0.63646477489452691</v>
      </c>
      <c r="JM55" s="153">
        <f t="shared" si="126"/>
        <v>0.61767113320802769</v>
      </c>
      <c r="JN55" s="153">
        <f t="shared" si="127"/>
        <v>0.61059301769488283</v>
      </c>
      <c r="JO55" s="153">
        <f t="shared" si="128"/>
        <v>0.58245818891294865</v>
      </c>
      <c r="JP55" s="153" t="str">
        <f t="shared" si="129"/>
        <v>i.a.</v>
      </c>
      <c r="JQ55" s="153" t="str">
        <f t="shared" si="130"/>
        <v>i.a.</v>
      </c>
      <c r="JR55" s="153" t="str">
        <f t="shared" si="131"/>
        <v>i.a.</v>
      </c>
      <c r="JS55" s="153" t="str">
        <f t="shared" si="132"/>
        <v>i.a.</v>
      </c>
      <c r="JT55" s="153" t="str">
        <f t="shared" si="133"/>
        <v>i.a.</v>
      </c>
      <c r="JU55" s="150" t="e">
        <f t="shared" si="134"/>
        <v>#VALUE!</v>
      </c>
      <c r="JV55" s="150" t="e">
        <f t="shared" si="135"/>
        <v>#DIV/0!</v>
      </c>
      <c r="JW55" s="150" t="e">
        <f t="shared" si="136"/>
        <v>#DIV/0!</v>
      </c>
      <c r="JX55" s="150" t="e">
        <f t="shared" si="137"/>
        <v>#DIV/0!</v>
      </c>
      <c r="JY55" s="150" t="e">
        <f t="shared" si="138"/>
        <v>#DIV/0!</v>
      </c>
      <c r="JZ55" s="263" t="e">
        <f t="shared" si="249"/>
        <v>#VALUE!</v>
      </c>
      <c r="KA55" s="263">
        <f t="shared" si="261"/>
        <v>0</v>
      </c>
      <c r="KB55" s="263">
        <f t="shared" si="250"/>
        <v>0</v>
      </c>
      <c r="KC55" s="263">
        <f t="shared" si="251"/>
        <v>0</v>
      </c>
      <c r="KD55" s="153" t="str">
        <f t="shared" si="223"/>
        <v>i.a.</v>
      </c>
      <c r="KE55" s="153">
        <f t="shared" si="224"/>
        <v>0</v>
      </c>
      <c r="KF55" s="153">
        <f t="shared" si="225"/>
        <v>0</v>
      </c>
      <c r="KG55" s="153">
        <f t="shared" si="226"/>
        <v>0</v>
      </c>
      <c r="KH55" s="153">
        <f t="shared" si="227"/>
        <v>0</v>
      </c>
      <c r="KI55" s="153">
        <f t="shared" si="228"/>
        <v>0</v>
      </c>
      <c r="KJ55" s="153">
        <f t="shared" si="229"/>
        <v>0.16935968474929414</v>
      </c>
      <c r="KK55" s="153">
        <f t="shared" si="230"/>
        <v>0.17257120524344807</v>
      </c>
      <c r="KL55" s="153">
        <f t="shared" si="231"/>
        <v>0.21625247751181581</v>
      </c>
      <c r="KM55" s="153">
        <f t="shared" si="232"/>
        <v>0.22559388322287757</v>
      </c>
      <c r="KN55" s="153">
        <f t="shared" si="233"/>
        <v>0.20816731760867377</v>
      </c>
      <c r="KO55" s="153">
        <f t="shared" si="234"/>
        <v>0.17780084434579613</v>
      </c>
      <c r="KP55" s="153" t="str">
        <f t="shared" si="235"/>
        <v>i.a.</v>
      </c>
      <c r="KQ55" s="153" t="str">
        <f t="shared" si="236"/>
        <v>i.a.</v>
      </c>
      <c r="KR55" s="153" t="str">
        <f t="shared" si="237"/>
        <v>i.a.</v>
      </c>
      <c r="KS55" s="153" t="str">
        <f t="shared" si="238"/>
        <v>i.a.</v>
      </c>
      <c r="KT55" s="153" t="str">
        <f t="shared" si="239"/>
        <v>i.a.</v>
      </c>
      <c r="KU55" s="150" t="e">
        <f t="shared" si="160"/>
        <v>#VALUE!</v>
      </c>
      <c r="KV55" s="150">
        <f t="shared" si="161"/>
        <v>0.15755518101570959</v>
      </c>
      <c r="KW55" s="150">
        <f t="shared" si="162"/>
        <v>9.4872101614077997E-2</v>
      </c>
      <c r="KX55" s="150">
        <f t="shared" si="163"/>
        <v>-8.9148075016851111E-2</v>
      </c>
      <c r="KY55" s="150">
        <f t="shared" si="164"/>
        <v>-9.4439973027129254E-2</v>
      </c>
      <c r="KZ55" s="243" t="e">
        <f t="shared" si="252"/>
        <v>#VALUE!</v>
      </c>
      <c r="LA55" s="243">
        <f t="shared" si="262"/>
        <v>0.31242798507462677</v>
      </c>
      <c r="LB55" s="243">
        <f t="shared" si="253"/>
        <v>0.17182738095238115</v>
      </c>
      <c r="LC55" s="243">
        <f t="shared" si="254"/>
        <v>-0.17726297697887117</v>
      </c>
      <c r="LD55" s="254" t="str">
        <f>IFERROR(Tabel1[[#This Row],[2024 - Omsætning]]/Tabel1[[#This Row],[2024 - Ansatte]],"i.a.")</f>
        <v>i.a.</v>
      </c>
      <c r="LE55" s="254">
        <f>IFERROR(Tabel1[[#This Row],[2023 - Omsætning]]/Tabel1[[#This Row],[2023 - Ansatte]],"i.a.")</f>
        <v>2.2954029850746269</v>
      </c>
      <c r="LF55" s="254">
        <f>IFERROR(Tabel1[[#This Row],[2022 - Omsætning]]/Tabel1[[#This Row],[2022 - Ansatte]],"i.a.")</f>
        <v>1.9829750000000002</v>
      </c>
      <c r="LG55" s="254">
        <f>IFERROR(Tabel1[[#This Row],[2021 - Omsætning]]/Tabel1[[#This Row],[2021 - Ansatte]],"i.a.")</f>
        <v>1.811147619047619</v>
      </c>
      <c r="LH55" s="254">
        <f>IFERROR(AC55/Tabel1[[#This Row],[2020 - Ansatte]],"i.a.")</f>
        <v>1.9884105960264902</v>
      </c>
      <c r="LI55" s="254">
        <f>IFERROR(Tabel1[[#This Row],[2019 - Omsætning]]/Tabel1[[#This Row],[2019 - Ansatte]],"i.a.")</f>
        <v>2.1957800000000001</v>
      </c>
      <c r="LJ55" s="254">
        <f>IFERROR(Tabel1[[#This Row],[2018 - Omsætning]]/Tabel1[[#This Row],[2018 - Ansatte]],"i.a.")</f>
        <v>2.1931456953642385</v>
      </c>
      <c r="LK55" s="254">
        <f>IFERROR(Tabel1[[#This Row],[2017 - Omsætning]]/Tabel1[[#This Row],[2017 - Ansatte]],"i.a.")</f>
        <v>2.1235442176870749</v>
      </c>
      <c r="LL55" s="254">
        <f>IFERROR(Tabel1[[#This Row],[2016 - Omsætning]]/Tabel1[[#This Row],[2016 - Ansatte]],"i.a.")</f>
        <v>1.8874820143884894</v>
      </c>
      <c r="LM55" s="254">
        <f>IFERROR(Tabel1[[#This Row],[2015 - Omsætning]]/Tabel1[[#This Row],[2015 - Ansatte]],"i.a.")</f>
        <v>1.7670888888888887</v>
      </c>
      <c r="LN55" s="254">
        <f>IFERROR(Tabel1[[#This Row],[2014 - Omsætning]]/Tabel1[[#This Row],[2014 - Ansatte]],"i.a.")</f>
        <v>1.7321439393939393</v>
      </c>
      <c r="LO55" s="254">
        <f>IFERROR(Tabel1[[#This Row],[2013 - Omsætning]]/Tabel1[[#This Row],[2013 - Ansatte]],"i.a.")</f>
        <v>1.8189477611940299</v>
      </c>
      <c r="LP55" s="254" t="str">
        <f>IFERROR(Tabel1[[#This Row],[2012 - Omsætning]]/Tabel1[[#This Row],[2012 - Ansatte]],"i.a.")</f>
        <v>i.a.</v>
      </c>
      <c r="LQ55" s="254" t="str">
        <f>IFERROR(Tabel1[[#This Row],[2011 - Omsætning]]/Tabel1[[#This Row],[2011 - Ansatte]],"i.a.")</f>
        <v>i.a.</v>
      </c>
      <c r="LR55" s="254" t="str">
        <f>IFERROR(Tabel1[[#This Row],[2010 - Omsætning]]/Tabel1[[#This Row],[2010 - Ansatte]],"i.a.")</f>
        <v>i.a.</v>
      </c>
      <c r="LS55" s="254" t="str">
        <f>IFERROR(Tabel1[[#This Row],[2009 - Omsætning]]/Tabel1[[#This Row],[2009 - Ansatte]],"i.a.")</f>
        <v>i.a.</v>
      </c>
      <c r="LT55" s="254" t="str">
        <f>IFERROR(Tabel1[[#This Row],[2008 - Omsætning]]/Tabel1[[#This Row],[2008 - Ansatte]],"i.a.")</f>
        <v>i.a.</v>
      </c>
      <c r="LU55" s="158" t="e">
        <f t="shared" si="169"/>
        <v>#VALUE!</v>
      </c>
      <c r="LV55" s="158" t="e">
        <f t="shared" si="170"/>
        <v>#DIV/0!</v>
      </c>
      <c r="LW55" s="158" t="e">
        <f t="shared" si="171"/>
        <v>#DIV/0!</v>
      </c>
      <c r="LX55" s="158" t="e">
        <f t="shared" si="172"/>
        <v>#DIV/0!</v>
      </c>
      <c r="LY55" s="158" t="e">
        <f t="shared" si="173"/>
        <v>#DIV/0!</v>
      </c>
      <c r="LZ55" s="243" t="e">
        <f t="shared" si="255"/>
        <v>#VALUE!</v>
      </c>
      <c r="MA55" s="243">
        <f t="shared" si="263"/>
        <v>0</v>
      </c>
      <c r="MB55" s="243">
        <f t="shared" si="256"/>
        <v>0</v>
      </c>
      <c r="MC55" s="243">
        <f t="shared" si="257"/>
        <v>0</v>
      </c>
      <c r="MD55" s="244" t="str">
        <f t="shared" si="178"/>
        <v>i.a.</v>
      </c>
      <c r="ME55" s="244">
        <f t="shared" si="179"/>
        <v>0</v>
      </c>
      <c r="MF55" s="244">
        <f t="shared" si="180"/>
        <v>0</v>
      </c>
      <c r="MG55" s="244">
        <f t="shared" si="181"/>
        <v>0</v>
      </c>
      <c r="MH55" s="244">
        <f t="shared" si="182"/>
        <v>0</v>
      </c>
      <c r="MI55" s="244">
        <f t="shared" si="183"/>
        <v>0</v>
      </c>
      <c r="MJ55" s="244">
        <f t="shared" si="184"/>
        <v>0.3741721854304636</v>
      </c>
      <c r="MK55" s="244">
        <f t="shared" si="185"/>
        <v>0.39206802721088435</v>
      </c>
      <c r="ML55" s="244">
        <f t="shared" si="186"/>
        <v>0.44641726618705035</v>
      </c>
      <c r="MM55" s="244">
        <f t="shared" si="187"/>
        <v>0.44607407407407407</v>
      </c>
      <c r="MN55" s="244">
        <f t="shared" si="188"/>
        <v>0.43006060606060609</v>
      </c>
      <c r="MO55" s="244">
        <f t="shared" si="189"/>
        <v>0.38205223880597017</v>
      </c>
      <c r="MP55" s="244" t="str">
        <f t="shared" si="190"/>
        <v>i.a.</v>
      </c>
      <c r="MQ55" s="244" t="str">
        <f t="shared" si="191"/>
        <v>i.a.</v>
      </c>
      <c r="MR55" s="244" t="str">
        <f t="shared" si="192"/>
        <v>i.a.</v>
      </c>
      <c r="MS55" s="244" t="str">
        <f t="shared" si="193"/>
        <v>i.a.</v>
      </c>
      <c r="MT55" s="244" t="str">
        <f t="shared" si="194"/>
        <v>i.a.</v>
      </c>
    </row>
    <row r="56" spans="1:358" ht="18" customHeight="1" x14ac:dyDescent="0.25">
      <c r="A56" s="20" t="s">
        <v>811</v>
      </c>
      <c r="B56" s="273">
        <v>19189511</v>
      </c>
      <c r="C56" s="117" t="s">
        <v>588</v>
      </c>
      <c r="D56" s="5"/>
      <c r="E56" s="133"/>
      <c r="F56" s="203">
        <v>45464</v>
      </c>
      <c r="G56" s="148"/>
      <c r="H56" s="148" t="s">
        <v>74</v>
      </c>
      <c r="I56" s="148" t="s">
        <v>74</v>
      </c>
      <c r="J56" s="148" t="s">
        <v>74</v>
      </c>
      <c r="K56" s="148" t="s">
        <v>74</v>
      </c>
      <c r="L56" s="148" t="s">
        <v>74</v>
      </c>
      <c r="M56" s="357" t="s">
        <v>74</v>
      </c>
      <c r="N56" s="357" t="s">
        <v>74</v>
      </c>
      <c r="O56" s="357"/>
      <c r="P56" s="150">
        <f>Y56/Tabel1[[#This Row],[2023 - Omsætning]]-1</f>
        <v>-1</v>
      </c>
      <c r="Q56" s="150">
        <f>Z56/Tabel1[[#This Row],[2022 - Omsætning]]-1</f>
        <v>0.13266138811145267</v>
      </c>
      <c r="R56" s="150">
        <f>AA56/Tabel1[[#This Row],[2021 - Omsætning]]-1</f>
        <v>-0.13879371172137389</v>
      </c>
      <c r="S56" s="150">
        <f>AB56/Tabel1[[#This Row],[2020 - Omsætning]]-1</f>
        <v>0.16189308130726499</v>
      </c>
      <c r="T56" s="150">
        <f>AC56/Tabel1[[#This Row],[2019 - Omsætning]]-1</f>
        <v>8.9617542963215779E-2</v>
      </c>
      <c r="U56" s="242">
        <f t="shared" si="264"/>
        <v>-691.22699999999998</v>
      </c>
      <c r="V56" s="242">
        <f t="shared" si="265"/>
        <v>80.958999999999946</v>
      </c>
      <c r="W56" s="242">
        <f t="shared" si="267"/>
        <v>-98.351999999999975</v>
      </c>
      <c r="X56" s="242">
        <f t="shared" si="266"/>
        <v>98.73599999999999</v>
      </c>
      <c r="Y56" s="151"/>
      <c r="Z56" s="151">
        <v>691.22699999999998</v>
      </c>
      <c r="AA56" s="151">
        <v>610.26800000000003</v>
      </c>
      <c r="AB56" s="151">
        <v>708.62</v>
      </c>
      <c r="AC56" s="361">
        <v>609.88400000000001</v>
      </c>
      <c r="AD56" s="361">
        <v>559.72299999999996</v>
      </c>
      <c r="AE56" s="361">
        <v>558.76599999999996</v>
      </c>
      <c r="AF56" s="361">
        <v>732.81200000000001</v>
      </c>
      <c r="AG56" s="361"/>
      <c r="AH56" s="361"/>
      <c r="AI56" s="361"/>
      <c r="AJ56" s="361"/>
      <c r="AK56" s="361"/>
      <c r="AL56" s="361"/>
      <c r="AM56" s="361"/>
      <c r="AN56" s="361"/>
      <c r="AO56" s="361"/>
      <c r="AP56" s="150" t="e">
        <f t="shared" si="4"/>
        <v>#DIV/0!</v>
      </c>
      <c r="AQ56" s="150" t="e">
        <f t="shared" si="5"/>
        <v>#DIV/0!</v>
      </c>
      <c r="AR56" s="150" t="e">
        <f t="shared" si="6"/>
        <v>#DIV/0!</v>
      </c>
      <c r="AS56" s="150" t="e">
        <f t="shared" si="7"/>
        <v>#DIV/0!</v>
      </c>
      <c r="AT56" s="150" t="e">
        <f t="shared" si="8"/>
        <v>#DIV/0!</v>
      </c>
      <c r="AU56" s="242">
        <f t="shared" si="199"/>
        <v>0</v>
      </c>
      <c r="AV56" s="242">
        <f t="shared" si="200"/>
        <v>0</v>
      </c>
      <c r="AW56" s="242">
        <f t="shared" si="201"/>
        <v>0</v>
      </c>
      <c r="AX56" s="242">
        <f t="shared" si="202"/>
        <v>0</v>
      </c>
      <c r="AY56" s="119"/>
      <c r="AZ56" s="119"/>
      <c r="BA56" s="119"/>
      <c r="BB56" s="119"/>
      <c r="BC56" s="119"/>
      <c r="BD56" s="362"/>
      <c r="BE56" s="362"/>
      <c r="BF56" s="362"/>
      <c r="BG56" s="362"/>
      <c r="BH56" s="362"/>
      <c r="BI56" s="362"/>
      <c r="BJ56" s="362"/>
      <c r="BK56" s="362"/>
      <c r="BL56" s="362"/>
      <c r="BM56" s="362"/>
      <c r="BN56" s="362"/>
      <c r="BO56" s="362"/>
      <c r="BP56" s="152" t="e">
        <f t="shared" si="13"/>
        <v>#DIV/0!</v>
      </c>
      <c r="BQ56" s="152" t="e">
        <f t="shared" si="14"/>
        <v>#DIV/0!</v>
      </c>
      <c r="BR56" s="152" t="e">
        <f t="shared" si="15"/>
        <v>#DIV/0!</v>
      </c>
      <c r="BS56" s="152" t="e">
        <f t="shared" si="16"/>
        <v>#DIV/0!</v>
      </c>
      <c r="BT56" s="152" t="e">
        <f t="shared" si="17"/>
        <v>#DIV/0!</v>
      </c>
      <c r="BU56" s="242">
        <f t="shared" si="203"/>
        <v>0</v>
      </c>
      <c r="BV56" s="242">
        <f t="shared" si="204"/>
        <v>0</v>
      </c>
      <c r="BW56" s="242">
        <f t="shared" si="205"/>
        <v>0</v>
      </c>
      <c r="BX56" s="242">
        <f t="shared" si="206"/>
        <v>0</v>
      </c>
      <c r="BY56" s="119"/>
      <c r="BZ56" s="119"/>
      <c r="CA56" s="119"/>
      <c r="CB56" s="119"/>
      <c r="CC56" s="119"/>
      <c r="CD56" s="362"/>
      <c r="CE56" s="362"/>
      <c r="CF56" s="362"/>
      <c r="CG56" s="362"/>
      <c r="CH56" s="362"/>
      <c r="CI56" s="362"/>
      <c r="CJ56" s="362"/>
      <c r="CK56" s="362"/>
      <c r="CL56" s="362"/>
      <c r="CM56" s="362"/>
      <c r="CN56" s="362"/>
      <c r="CO56" s="362"/>
      <c r="CP56" s="152" t="e">
        <f t="shared" si="22"/>
        <v>#DIV/0!</v>
      </c>
      <c r="CQ56" s="152" t="e">
        <f t="shared" si="23"/>
        <v>#DIV/0!</v>
      </c>
      <c r="CR56" s="152" t="e">
        <f t="shared" si="24"/>
        <v>#DIV/0!</v>
      </c>
      <c r="CS56" s="152" t="e">
        <f t="shared" si="25"/>
        <v>#DIV/0!</v>
      </c>
      <c r="CT56" s="152" t="e">
        <f t="shared" si="26"/>
        <v>#DIV/0!</v>
      </c>
      <c r="CU56" s="242">
        <f t="shared" si="207"/>
        <v>0</v>
      </c>
      <c r="CV56" s="242">
        <f t="shared" si="208"/>
        <v>0</v>
      </c>
      <c r="CW56" s="242">
        <f t="shared" si="209"/>
        <v>0</v>
      </c>
      <c r="CX56" s="242">
        <f t="shared" si="210"/>
        <v>0</v>
      </c>
      <c r="CY56" s="119"/>
      <c r="CZ56" s="119"/>
      <c r="DA56" s="119"/>
      <c r="DB56" s="119"/>
      <c r="DC56" s="119"/>
      <c r="DD56" s="362"/>
      <c r="DE56" s="362"/>
      <c r="DF56" s="362"/>
      <c r="DG56" s="362"/>
      <c r="DH56" s="362"/>
      <c r="DI56" s="362"/>
      <c r="DJ56" s="362"/>
      <c r="DK56" s="362"/>
      <c r="DL56" s="362"/>
      <c r="DM56" s="362"/>
      <c r="DN56" s="362"/>
      <c r="DO56" s="362"/>
      <c r="DP56" s="152" t="e">
        <f t="shared" si="31"/>
        <v>#DIV/0!</v>
      </c>
      <c r="DQ56" s="152" t="e">
        <f t="shared" si="32"/>
        <v>#DIV/0!</v>
      </c>
      <c r="DR56" s="152" t="e">
        <f t="shared" si="33"/>
        <v>#DIV/0!</v>
      </c>
      <c r="DS56" s="152" t="e">
        <f t="shared" si="34"/>
        <v>#DIV/0!</v>
      </c>
      <c r="DT56" s="152" t="e">
        <f t="shared" si="35"/>
        <v>#DIV/0!</v>
      </c>
      <c r="DU56" s="242">
        <f t="shared" si="211"/>
        <v>0</v>
      </c>
      <c r="DV56" s="242">
        <f t="shared" si="212"/>
        <v>0</v>
      </c>
      <c r="DW56" s="242">
        <f t="shared" si="213"/>
        <v>0</v>
      </c>
      <c r="DX56" s="242">
        <f t="shared" si="214"/>
        <v>0</v>
      </c>
      <c r="DY56" s="119"/>
      <c r="DZ56" s="119"/>
      <c r="EA56" s="119"/>
      <c r="EB56" s="119"/>
      <c r="EC56" s="119"/>
      <c r="ED56" s="362"/>
      <c r="EE56" s="362"/>
      <c r="EF56" s="362"/>
      <c r="EG56" s="362"/>
      <c r="EH56" s="362"/>
      <c r="EI56" s="362"/>
      <c r="EJ56" s="362"/>
      <c r="EK56" s="362"/>
      <c r="EL56" s="362"/>
      <c r="EM56" s="362"/>
      <c r="EN56" s="362"/>
      <c r="EO56" s="362"/>
      <c r="EP56" s="153" t="e">
        <f t="shared" si="40"/>
        <v>#DIV/0!</v>
      </c>
      <c r="EQ56" s="153" t="e">
        <f t="shared" si="41"/>
        <v>#DIV/0!</v>
      </c>
      <c r="ER56" s="153" t="e">
        <f t="shared" si="42"/>
        <v>#DIV/0!</v>
      </c>
      <c r="ES56" s="153" t="e">
        <f t="shared" si="43"/>
        <v>#DIV/0!</v>
      </c>
      <c r="ET56" s="153" t="e">
        <f t="shared" si="44"/>
        <v>#DIV/0!</v>
      </c>
      <c r="EU56" s="242">
        <f t="shared" si="215"/>
        <v>0</v>
      </c>
      <c r="EV56" s="242">
        <f t="shared" si="216"/>
        <v>0</v>
      </c>
      <c r="EW56" s="242">
        <f t="shared" si="217"/>
        <v>0</v>
      </c>
      <c r="EX56" s="242">
        <f t="shared" si="218"/>
        <v>0</v>
      </c>
      <c r="EY56" s="119"/>
      <c r="EZ56" s="119"/>
      <c r="FA56" s="119"/>
      <c r="FB56" s="119"/>
      <c r="FC56" s="119"/>
      <c r="FD56" s="362"/>
      <c r="FE56" s="362"/>
      <c r="FF56" s="362"/>
      <c r="FG56" s="362"/>
      <c r="FH56" s="362"/>
      <c r="FI56" s="362"/>
      <c r="FJ56" s="362"/>
      <c r="FK56" s="362"/>
      <c r="FL56" s="362"/>
      <c r="FM56" s="362"/>
      <c r="FN56" s="362"/>
      <c r="FO56" s="362"/>
      <c r="FP56" s="153">
        <f t="shared" si="49"/>
        <v>-1</v>
      </c>
      <c r="FQ56" s="153">
        <f t="shared" si="50"/>
        <v>-3.90625E-3</v>
      </c>
      <c r="FR56" s="153">
        <f t="shared" si="51"/>
        <v>-3.3962264150943396E-2</v>
      </c>
      <c r="FS56" s="153">
        <f t="shared" si="52"/>
        <v>-3.6363636363636362E-2</v>
      </c>
      <c r="FT56" s="153">
        <f t="shared" si="53"/>
        <v>-2.1352313167259787E-2</v>
      </c>
      <c r="FU56" s="242">
        <f t="shared" si="219"/>
        <v>-255</v>
      </c>
      <c r="FV56" s="242">
        <f t="shared" si="220"/>
        <v>-1</v>
      </c>
      <c r="FW56" s="242">
        <f t="shared" si="221"/>
        <v>-9</v>
      </c>
      <c r="FX56" s="242">
        <f t="shared" si="222"/>
        <v>-10</v>
      </c>
      <c r="FY56" s="154"/>
      <c r="FZ56" s="154">
        <v>255</v>
      </c>
      <c r="GA56" s="154">
        <v>256</v>
      </c>
      <c r="GB56" s="154">
        <v>265</v>
      </c>
      <c r="GC56" s="154">
        <v>275</v>
      </c>
      <c r="GD56" s="359">
        <v>281</v>
      </c>
      <c r="GE56" s="359">
        <v>300</v>
      </c>
      <c r="GF56" s="359">
        <v>319</v>
      </c>
      <c r="GG56" s="359"/>
      <c r="GH56" s="359"/>
      <c r="GI56" s="359"/>
      <c r="GJ56" s="359"/>
      <c r="GK56" s="359"/>
      <c r="GL56" s="359"/>
      <c r="GM56" s="359"/>
      <c r="GN56" s="359"/>
      <c r="GO56" s="359"/>
      <c r="GP56" s="133"/>
      <c r="GQ56" s="5" t="s">
        <v>386</v>
      </c>
      <c r="GR56" s="133">
        <v>8380</v>
      </c>
      <c r="GS56" s="133" t="s">
        <v>153</v>
      </c>
      <c r="GT56" s="168" t="s">
        <v>94</v>
      </c>
      <c r="GU56" s="172" t="s">
        <v>73</v>
      </c>
      <c r="GV56" s="170"/>
      <c r="GW56" s="158" t="e">
        <f t="shared" si="58"/>
        <v>#VALUE!</v>
      </c>
      <c r="GX56" s="158" t="e">
        <f t="shared" si="59"/>
        <v>#VALUE!</v>
      </c>
      <c r="GY56" s="158" t="e">
        <f t="shared" si="60"/>
        <v>#VALUE!</v>
      </c>
      <c r="GZ56" s="158" t="e">
        <f t="shared" si="61"/>
        <v>#VALUE!</v>
      </c>
      <c r="HA56" s="158" t="e">
        <f t="shared" si="62"/>
        <v>#VALUE!</v>
      </c>
      <c r="HB56" s="263" t="e">
        <f t="shared" si="240"/>
        <v>#VALUE!</v>
      </c>
      <c r="HC56" s="263" t="e">
        <f t="shared" si="258"/>
        <v>#VALUE!</v>
      </c>
      <c r="HD56" s="263" t="e">
        <f t="shared" si="241"/>
        <v>#VALUE!</v>
      </c>
      <c r="HE56" s="263" t="e">
        <f t="shared" si="242"/>
        <v>#VALUE!</v>
      </c>
      <c r="HF56" s="153" t="str">
        <f t="shared" si="67"/>
        <v>Negativ EK</v>
      </c>
      <c r="HG56" s="153" t="str">
        <f t="shared" si="68"/>
        <v>Negativ EK</v>
      </c>
      <c r="HH56" s="153" t="str">
        <f t="shared" si="69"/>
        <v>Negativ EK</v>
      </c>
      <c r="HI56" s="342" t="str">
        <f t="shared" si="70"/>
        <v>Negativ EK</v>
      </c>
      <c r="HJ56" s="153" t="str">
        <f t="shared" si="71"/>
        <v>Negativ EK</v>
      </c>
      <c r="HK56" s="153" t="str">
        <f t="shared" si="72"/>
        <v>Negativ EK</v>
      </c>
      <c r="HL56" s="153" t="str">
        <f t="shared" si="73"/>
        <v>Negativ EK</v>
      </c>
      <c r="HM56" s="153" t="str">
        <f t="shared" si="74"/>
        <v>Negativ EK</v>
      </c>
      <c r="HN56" s="153" t="str">
        <f t="shared" si="75"/>
        <v>Negativ EK</v>
      </c>
      <c r="HO56" s="153" t="str">
        <f t="shared" si="76"/>
        <v>Negativ EK</v>
      </c>
      <c r="HP56" s="153" t="str">
        <f t="shared" si="77"/>
        <v>Negativ EK</v>
      </c>
      <c r="HQ56" s="153" t="str">
        <f t="shared" si="78"/>
        <v>Negativ EK</v>
      </c>
      <c r="HR56" s="153" t="str">
        <f t="shared" si="79"/>
        <v>Negativ EK</v>
      </c>
      <c r="HS56" s="153" t="str">
        <f t="shared" si="80"/>
        <v>Negativ EK</v>
      </c>
      <c r="HT56" s="153" t="str">
        <f t="shared" si="81"/>
        <v>Negativ EK</v>
      </c>
      <c r="HU56" s="153" t="str">
        <f t="shared" si="82"/>
        <v>Negativ EK</v>
      </c>
      <c r="HV56" s="150" t="e">
        <f t="shared" si="83"/>
        <v>#VALUE!</v>
      </c>
      <c r="HW56" s="150" t="e">
        <f t="shared" si="84"/>
        <v>#VALUE!</v>
      </c>
      <c r="HX56" s="150" t="e">
        <f t="shared" si="85"/>
        <v>#VALUE!</v>
      </c>
      <c r="HY56" s="150" t="e">
        <f t="shared" si="86"/>
        <v>#VALUE!</v>
      </c>
      <c r="HZ56" s="150" t="e">
        <f t="shared" si="87"/>
        <v>#VALUE!</v>
      </c>
      <c r="IA56" s="263" t="e">
        <f t="shared" si="243"/>
        <v>#VALUE!</v>
      </c>
      <c r="IB56" s="263" t="e">
        <f t="shared" si="259"/>
        <v>#VALUE!</v>
      </c>
      <c r="IC56" s="263" t="e">
        <f t="shared" si="244"/>
        <v>#VALUE!</v>
      </c>
      <c r="ID56" s="263" t="e">
        <f t="shared" si="245"/>
        <v>#VALUE!</v>
      </c>
      <c r="IE56" s="153" t="str">
        <f t="shared" si="92"/>
        <v>i.a.</v>
      </c>
      <c r="IF56" s="153" t="str">
        <f t="shared" si="93"/>
        <v>i.a.</v>
      </c>
      <c r="IG56" s="153" t="str">
        <f t="shared" si="94"/>
        <v>i.a.</v>
      </c>
      <c r="IH56" s="342" t="str">
        <f t="shared" si="95"/>
        <v>i.a.</v>
      </c>
      <c r="II56" s="153" t="str">
        <f t="shared" si="96"/>
        <v>i.a.</v>
      </c>
      <c r="IJ56" s="153" t="str">
        <f t="shared" si="97"/>
        <v>i.a.</v>
      </c>
      <c r="IK56" s="153" t="str">
        <f t="shared" si="98"/>
        <v>i.a.</v>
      </c>
      <c r="IL56" s="153" t="str">
        <f t="shared" si="99"/>
        <v>i.a.</v>
      </c>
      <c r="IM56" s="153" t="str">
        <f t="shared" si="100"/>
        <v>i.a.</v>
      </c>
      <c r="IN56" s="153" t="str">
        <f t="shared" si="101"/>
        <v>i.a.</v>
      </c>
      <c r="IO56" s="153" t="str">
        <f t="shared" si="102"/>
        <v>i.a.</v>
      </c>
      <c r="IP56" s="153" t="str">
        <f t="shared" si="103"/>
        <v>i.a.</v>
      </c>
      <c r="IQ56" s="153" t="str">
        <f t="shared" si="104"/>
        <v>i.a.</v>
      </c>
      <c r="IR56" s="153" t="str">
        <f t="shared" si="105"/>
        <v>i.a.</v>
      </c>
      <c r="IS56" s="153" t="str">
        <f t="shared" si="106"/>
        <v>i.a.</v>
      </c>
      <c r="IT56" s="153" t="str">
        <f t="shared" si="107"/>
        <v>i.a.</v>
      </c>
      <c r="IU56" s="150" t="e">
        <f t="shared" si="108"/>
        <v>#VALUE!</v>
      </c>
      <c r="IV56" s="150" t="e">
        <f t="shared" si="109"/>
        <v>#VALUE!</v>
      </c>
      <c r="IW56" s="150" t="e">
        <f t="shared" si="110"/>
        <v>#VALUE!</v>
      </c>
      <c r="IX56" s="150" t="e">
        <f t="shared" si="111"/>
        <v>#VALUE!</v>
      </c>
      <c r="IY56" s="150" t="e">
        <f t="shared" si="112"/>
        <v>#VALUE!</v>
      </c>
      <c r="IZ56" s="263" t="e">
        <f t="shared" si="246"/>
        <v>#VALUE!</v>
      </c>
      <c r="JA56" s="263" t="e">
        <f t="shared" si="260"/>
        <v>#VALUE!</v>
      </c>
      <c r="JB56" s="263" t="e">
        <f t="shared" si="247"/>
        <v>#VALUE!</v>
      </c>
      <c r="JC56" s="263" t="e">
        <f t="shared" si="248"/>
        <v>#VALUE!</v>
      </c>
      <c r="JD56" s="153" t="str">
        <f t="shared" si="117"/>
        <v>i.a.</v>
      </c>
      <c r="JE56" s="153" t="str">
        <f t="shared" si="118"/>
        <v>i.a.</v>
      </c>
      <c r="JF56" s="153" t="str">
        <f t="shared" si="119"/>
        <v>i.a.</v>
      </c>
      <c r="JG56" s="342" t="str">
        <f t="shared" si="120"/>
        <v>i.a.</v>
      </c>
      <c r="JH56" s="153" t="str">
        <f t="shared" si="121"/>
        <v>i.a.</v>
      </c>
      <c r="JI56" s="153" t="str">
        <f t="shared" si="122"/>
        <v>i.a.</v>
      </c>
      <c r="JJ56" s="153" t="str">
        <f t="shared" si="123"/>
        <v>i.a.</v>
      </c>
      <c r="JK56" s="153" t="str">
        <f t="shared" si="124"/>
        <v>i.a.</v>
      </c>
      <c r="JL56" s="153" t="str">
        <f t="shared" si="125"/>
        <v>i.a.</v>
      </c>
      <c r="JM56" s="153" t="str">
        <f t="shared" si="126"/>
        <v>i.a.</v>
      </c>
      <c r="JN56" s="153" t="str">
        <f t="shared" si="127"/>
        <v>i.a.</v>
      </c>
      <c r="JO56" s="153" t="str">
        <f t="shared" si="128"/>
        <v>i.a.</v>
      </c>
      <c r="JP56" s="153" t="str">
        <f t="shared" si="129"/>
        <v>i.a.</v>
      </c>
      <c r="JQ56" s="153" t="str">
        <f t="shared" si="130"/>
        <v>i.a.</v>
      </c>
      <c r="JR56" s="153" t="str">
        <f t="shared" si="131"/>
        <v>i.a.</v>
      </c>
      <c r="JS56" s="153" t="str">
        <f t="shared" si="132"/>
        <v>i.a.</v>
      </c>
      <c r="JT56" s="153" t="str">
        <f t="shared" si="133"/>
        <v>i.a.</v>
      </c>
      <c r="JU56" s="150" t="e">
        <f t="shared" si="134"/>
        <v>#VALUE!</v>
      </c>
      <c r="JV56" s="150" t="e">
        <f t="shared" si="135"/>
        <v>#DIV/0!</v>
      </c>
      <c r="JW56" s="150" t="e">
        <f t="shared" si="136"/>
        <v>#DIV/0!</v>
      </c>
      <c r="JX56" s="150" t="e">
        <f t="shared" si="137"/>
        <v>#DIV/0!</v>
      </c>
      <c r="JY56" s="150" t="e">
        <f t="shared" si="138"/>
        <v>#DIV/0!</v>
      </c>
      <c r="JZ56" s="263" t="e">
        <f t="shared" si="249"/>
        <v>#VALUE!</v>
      </c>
      <c r="KA56" s="263">
        <f t="shared" si="261"/>
        <v>0</v>
      </c>
      <c r="KB56" s="263">
        <f t="shared" si="250"/>
        <v>0</v>
      </c>
      <c r="KC56" s="263">
        <f t="shared" si="251"/>
        <v>0</v>
      </c>
      <c r="KD56" s="153" t="str">
        <f t="shared" si="223"/>
        <v>i.a.</v>
      </c>
      <c r="KE56" s="153">
        <f t="shared" si="224"/>
        <v>0</v>
      </c>
      <c r="KF56" s="153">
        <f t="shared" si="225"/>
        <v>0</v>
      </c>
      <c r="KG56" s="342">
        <f t="shared" si="226"/>
        <v>0</v>
      </c>
      <c r="KH56" s="153">
        <f t="shared" si="227"/>
        <v>0</v>
      </c>
      <c r="KI56" s="153">
        <f t="shared" si="228"/>
        <v>0</v>
      </c>
      <c r="KJ56" s="153">
        <f t="shared" si="229"/>
        <v>0</v>
      </c>
      <c r="KK56" s="153">
        <f t="shared" si="230"/>
        <v>0</v>
      </c>
      <c r="KL56" s="153" t="str">
        <f t="shared" si="231"/>
        <v>i.a.</v>
      </c>
      <c r="KM56" s="153" t="str">
        <f t="shared" si="232"/>
        <v>i.a.</v>
      </c>
      <c r="KN56" s="153" t="str">
        <f t="shared" si="233"/>
        <v>i.a.</v>
      </c>
      <c r="KO56" s="153" t="str">
        <f t="shared" si="234"/>
        <v>i.a.</v>
      </c>
      <c r="KP56" s="153" t="str">
        <f t="shared" si="235"/>
        <v>i.a.</v>
      </c>
      <c r="KQ56" s="153" t="str">
        <f t="shared" si="236"/>
        <v>i.a.</v>
      </c>
      <c r="KR56" s="153" t="str">
        <f t="shared" si="237"/>
        <v>i.a.</v>
      </c>
      <c r="KS56" s="153" t="str">
        <f t="shared" si="238"/>
        <v>i.a.</v>
      </c>
      <c r="KT56" s="153" t="str">
        <f t="shared" si="239"/>
        <v>i.a.</v>
      </c>
      <c r="KU56" s="150" t="e">
        <f t="shared" si="160"/>
        <v>#VALUE!</v>
      </c>
      <c r="KV56" s="150">
        <f t="shared" si="161"/>
        <v>0.13710319747659561</v>
      </c>
      <c r="KW56" s="150">
        <f t="shared" si="162"/>
        <v>-0.10851692814907844</v>
      </c>
      <c r="KX56" s="150">
        <f t="shared" si="163"/>
        <v>0.20573810324338809</v>
      </c>
      <c r="KY56" s="150">
        <f t="shared" si="164"/>
        <v>0.11339101662786785</v>
      </c>
      <c r="KZ56" s="243" t="e">
        <f t="shared" si="252"/>
        <v>#VALUE!</v>
      </c>
      <c r="LA56" s="243">
        <f t="shared" si="262"/>
        <v>0.32683474264705881</v>
      </c>
      <c r="LB56" s="243">
        <f t="shared" si="253"/>
        <v>-0.29017836084905646</v>
      </c>
      <c r="LC56" s="272">
        <f t="shared" si="254"/>
        <v>0.4562777358490564</v>
      </c>
      <c r="LD56" s="254" t="str">
        <f>IFERROR(Tabel1[[#This Row],[2024 - Omsætning]]/Tabel1[[#This Row],[2024 - Ansatte]],"i.a.")</f>
        <v>i.a.</v>
      </c>
      <c r="LE56" s="254">
        <f>IFERROR(Tabel1[[#This Row],[2023 - Omsætning]]/Tabel1[[#This Row],[2023 - Ansatte]],"i.a.")</f>
        <v>2.7106941176470589</v>
      </c>
      <c r="LF56" s="254">
        <f>IFERROR(Tabel1[[#This Row],[2022 - Omsætning]]/Tabel1[[#This Row],[2022 - Ansatte]],"i.a.")</f>
        <v>2.3838593750000001</v>
      </c>
      <c r="LG56" s="348">
        <f>IFERROR(Tabel1[[#This Row],[2021 - Omsætning]]/Tabel1[[#This Row],[2021 - Ansatte]],"i.a.")</f>
        <v>2.6740377358490566</v>
      </c>
      <c r="LH56" s="254">
        <f>IFERROR(AC56/Tabel1[[#This Row],[2020 - Ansatte]],"i.a.")</f>
        <v>2.2177600000000002</v>
      </c>
      <c r="LI56" s="254">
        <f>IFERROR(Tabel1[[#This Row],[2019 - Omsætning]]/Tabel1[[#This Row],[2019 - Ansatte]],"i.a.")</f>
        <v>1.9918967971530248</v>
      </c>
      <c r="LJ56" s="254">
        <f>IFERROR(Tabel1[[#This Row],[2018 - Omsætning]]/Tabel1[[#This Row],[2018 - Ansatte]],"i.a.")</f>
        <v>1.8625533333333333</v>
      </c>
      <c r="LK56" s="254">
        <f>IFERROR(Tabel1[[#This Row],[2017 - Omsætning]]/Tabel1[[#This Row],[2017 - Ansatte]],"i.a.")</f>
        <v>2.2972163009404389</v>
      </c>
      <c r="LL56" s="254" t="str">
        <f>IFERROR(Tabel1[[#This Row],[2016 - Omsætning]]/Tabel1[[#This Row],[2016 - Ansatte]],"i.a.")</f>
        <v>i.a.</v>
      </c>
      <c r="LM56" s="254" t="str">
        <f>IFERROR(Tabel1[[#This Row],[2015 - Omsætning]]/Tabel1[[#This Row],[2015 - Ansatte]],"i.a.")</f>
        <v>i.a.</v>
      </c>
      <c r="LN56" s="254" t="str">
        <f>IFERROR(Tabel1[[#This Row],[2014 - Omsætning]]/Tabel1[[#This Row],[2014 - Ansatte]],"i.a.")</f>
        <v>i.a.</v>
      </c>
      <c r="LO56" s="254" t="str">
        <f>IFERROR(Tabel1[[#This Row],[2013 - Omsætning]]/Tabel1[[#This Row],[2013 - Ansatte]],"i.a.")</f>
        <v>i.a.</v>
      </c>
      <c r="LP56" s="254" t="str">
        <f>IFERROR(Tabel1[[#This Row],[2012 - Omsætning]]/Tabel1[[#This Row],[2012 - Ansatte]],"i.a.")</f>
        <v>i.a.</v>
      </c>
      <c r="LQ56" s="254" t="str">
        <f>IFERROR(Tabel1[[#This Row],[2011 - Omsætning]]/Tabel1[[#This Row],[2011 - Ansatte]],"i.a.")</f>
        <v>i.a.</v>
      </c>
      <c r="LR56" s="254" t="str">
        <f>IFERROR(Tabel1[[#This Row],[2010 - Omsætning]]/Tabel1[[#This Row],[2010 - Ansatte]],"i.a.")</f>
        <v>i.a.</v>
      </c>
      <c r="LS56" s="254" t="str">
        <f>IFERROR(Tabel1[[#This Row],[2009 - Omsætning]]/Tabel1[[#This Row],[2009 - Ansatte]],"i.a.")</f>
        <v>i.a.</v>
      </c>
      <c r="LT56" s="254" t="str">
        <f>IFERROR(Tabel1[[#This Row],[2008 - Omsætning]]/Tabel1[[#This Row],[2008 - Ansatte]],"i.a.")</f>
        <v>i.a.</v>
      </c>
      <c r="LU56" s="158" t="e">
        <f t="shared" si="169"/>
        <v>#VALUE!</v>
      </c>
      <c r="LV56" s="158" t="e">
        <f t="shared" si="170"/>
        <v>#DIV/0!</v>
      </c>
      <c r="LW56" s="158" t="e">
        <f t="shared" si="171"/>
        <v>#DIV/0!</v>
      </c>
      <c r="LX56" s="158" t="e">
        <f t="shared" si="172"/>
        <v>#DIV/0!</v>
      </c>
      <c r="LY56" s="158" t="e">
        <f t="shared" si="173"/>
        <v>#DIV/0!</v>
      </c>
      <c r="LZ56" s="243" t="e">
        <f t="shared" si="255"/>
        <v>#VALUE!</v>
      </c>
      <c r="MA56" s="243">
        <f t="shared" si="263"/>
        <v>0</v>
      </c>
      <c r="MB56" s="243">
        <f t="shared" si="256"/>
        <v>0</v>
      </c>
      <c r="MC56" s="272">
        <f t="shared" si="257"/>
        <v>0</v>
      </c>
      <c r="MD56" s="244" t="str">
        <f t="shared" si="178"/>
        <v>i.a.</v>
      </c>
      <c r="ME56" s="244">
        <f t="shared" si="179"/>
        <v>0</v>
      </c>
      <c r="MF56" s="244">
        <f t="shared" si="180"/>
        <v>0</v>
      </c>
      <c r="MG56" s="388">
        <f t="shared" si="181"/>
        <v>0</v>
      </c>
      <c r="MH56" s="244">
        <f t="shared" si="182"/>
        <v>0</v>
      </c>
      <c r="MI56" s="244">
        <f t="shared" si="183"/>
        <v>0</v>
      </c>
      <c r="MJ56" s="244">
        <f t="shared" si="184"/>
        <v>0</v>
      </c>
      <c r="MK56" s="244">
        <f t="shared" si="185"/>
        <v>0</v>
      </c>
      <c r="ML56" s="244" t="str">
        <f t="shared" si="186"/>
        <v>i.a.</v>
      </c>
      <c r="MM56" s="244" t="str">
        <f t="shared" si="187"/>
        <v>i.a.</v>
      </c>
      <c r="MN56" s="244" t="str">
        <f t="shared" si="188"/>
        <v>i.a.</v>
      </c>
      <c r="MO56" s="244" t="str">
        <f t="shared" si="189"/>
        <v>i.a.</v>
      </c>
      <c r="MP56" s="244" t="str">
        <f t="shared" si="190"/>
        <v>i.a.</v>
      </c>
      <c r="MQ56" s="244" t="str">
        <f t="shared" si="191"/>
        <v>i.a.</v>
      </c>
      <c r="MR56" s="244" t="str">
        <f t="shared" si="192"/>
        <v>i.a.</v>
      </c>
      <c r="MS56" s="244" t="str">
        <f t="shared" si="193"/>
        <v>i.a.</v>
      </c>
      <c r="MT56" s="244" t="str">
        <f t="shared" si="194"/>
        <v>i.a.</v>
      </c>
    </row>
    <row r="57" spans="1:358" ht="18" customHeight="1" x14ac:dyDescent="0.25">
      <c r="A57" s="20" t="s">
        <v>152</v>
      </c>
      <c r="B57" s="273">
        <v>30714830</v>
      </c>
      <c r="C57" s="117" t="s">
        <v>370</v>
      </c>
      <c r="D57" s="5"/>
      <c r="E57" s="187">
        <v>702200</v>
      </c>
      <c r="F57" s="203">
        <v>45464</v>
      </c>
      <c r="G57" s="148"/>
      <c r="H57" s="148" t="s">
        <v>74</v>
      </c>
      <c r="I57" s="148" t="s">
        <v>74</v>
      </c>
      <c r="J57" s="148" t="s">
        <v>74</v>
      </c>
      <c r="K57" s="148" t="s">
        <v>74</v>
      </c>
      <c r="L57" s="148" t="s">
        <v>74</v>
      </c>
      <c r="M57" s="148" t="s">
        <v>74</v>
      </c>
      <c r="N57" s="357" t="s">
        <v>74</v>
      </c>
      <c r="O57" s="357" t="s">
        <v>74</v>
      </c>
      <c r="P57" s="150">
        <f>Y57/Tabel1[[#This Row],[2023 - Omsætning]]-1</f>
        <v>-1</v>
      </c>
      <c r="Q57" s="150">
        <f>Z57/Tabel1[[#This Row],[2022 - Omsætning]]-1</f>
        <v>0.15452936394414318</v>
      </c>
      <c r="R57" s="150">
        <f>AA57/Tabel1[[#This Row],[2021 - Omsætning]]-1</f>
        <v>-4.3157696772649912E-2</v>
      </c>
      <c r="S57" s="150">
        <f>AB57/Tabel1[[#This Row],[2020 - Omsætning]]-1</f>
        <v>0.26199239524827278</v>
      </c>
      <c r="T57" s="150">
        <f>AC57/Tabel1[[#This Row],[2019 - Omsætning]]-1</f>
        <v>-7.6956604022457853E-2</v>
      </c>
      <c r="U57" s="242">
        <f t="shared" si="264"/>
        <v>-1121.9369999999999</v>
      </c>
      <c r="V57" s="242">
        <f t="shared" si="265"/>
        <v>150.16699999999992</v>
      </c>
      <c r="W57" s="242">
        <f t="shared" si="267"/>
        <v>-43.831000000000017</v>
      </c>
      <c r="X57" s="242">
        <f t="shared" si="266"/>
        <v>210.84100000000001</v>
      </c>
      <c r="Y57" s="151"/>
      <c r="Z57" s="151">
        <v>1121.9369999999999</v>
      </c>
      <c r="AA57" s="151">
        <v>971.77</v>
      </c>
      <c r="AB57" s="151">
        <v>1015.601</v>
      </c>
      <c r="AC57" s="361">
        <v>804.76</v>
      </c>
      <c r="AD57" s="361">
        <v>871.85500000000002</v>
      </c>
      <c r="AE57" s="361">
        <v>800.11</v>
      </c>
      <c r="AF57" s="361">
        <v>931.173</v>
      </c>
      <c r="AG57" s="361">
        <v>869.899</v>
      </c>
      <c r="AH57" s="361">
        <v>749.76199999999994</v>
      </c>
      <c r="AI57" s="361">
        <v>1670.6659999999999</v>
      </c>
      <c r="AJ57" s="361">
        <v>645.06500000000005</v>
      </c>
      <c r="AK57" s="361"/>
      <c r="AL57" s="361"/>
      <c r="AM57" s="361"/>
      <c r="AN57" s="361"/>
      <c r="AO57" s="361"/>
      <c r="AP57" s="150" t="e">
        <f t="shared" si="4"/>
        <v>#DIV/0!</v>
      </c>
      <c r="AQ57" s="150" t="e">
        <f t="shared" si="5"/>
        <v>#DIV/0!</v>
      </c>
      <c r="AR57" s="150" t="e">
        <f t="shared" si="6"/>
        <v>#DIV/0!</v>
      </c>
      <c r="AS57" s="150" t="e">
        <f t="shared" si="7"/>
        <v>#DIV/0!</v>
      </c>
      <c r="AT57" s="150" t="e">
        <f t="shared" si="8"/>
        <v>#DIV/0!</v>
      </c>
      <c r="AU57" s="242">
        <f t="shared" si="199"/>
        <v>0</v>
      </c>
      <c r="AV57" s="242">
        <f t="shared" si="200"/>
        <v>0</v>
      </c>
      <c r="AW57" s="242">
        <f t="shared" si="201"/>
        <v>0</v>
      </c>
      <c r="AX57" s="242">
        <f t="shared" si="202"/>
        <v>0</v>
      </c>
      <c r="AY57" s="119"/>
      <c r="AZ57" s="119"/>
      <c r="BA57" s="119"/>
      <c r="BB57" s="119"/>
      <c r="BC57" s="119"/>
      <c r="BD57" s="362"/>
      <c r="BE57" s="362">
        <v>161.26599999999999</v>
      </c>
      <c r="BF57" s="362">
        <v>174.53299999999999</v>
      </c>
      <c r="BG57" s="362">
        <v>176.89</v>
      </c>
      <c r="BH57" s="362">
        <v>162.06899999999999</v>
      </c>
      <c r="BI57" s="362">
        <v>154.89699999999999</v>
      </c>
      <c r="BJ57" s="362">
        <v>139.251</v>
      </c>
      <c r="BK57" s="362"/>
      <c r="BL57" s="362"/>
      <c r="BM57" s="362"/>
      <c r="BN57" s="362"/>
      <c r="BO57" s="362"/>
      <c r="BP57" s="152" t="e">
        <f t="shared" si="13"/>
        <v>#DIV/0!</v>
      </c>
      <c r="BQ57" s="152" t="e">
        <f t="shared" si="14"/>
        <v>#DIV/0!</v>
      </c>
      <c r="BR57" s="152" t="e">
        <f t="shared" si="15"/>
        <v>#DIV/0!</v>
      </c>
      <c r="BS57" s="152" t="e">
        <f t="shared" si="16"/>
        <v>#DIV/0!</v>
      </c>
      <c r="BT57" s="152" t="e">
        <f t="shared" si="17"/>
        <v>#DIV/0!</v>
      </c>
      <c r="BU57" s="242">
        <f t="shared" si="203"/>
        <v>0</v>
      </c>
      <c r="BV57" s="242">
        <f t="shared" si="204"/>
        <v>0</v>
      </c>
      <c r="BW57" s="242">
        <f t="shared" si="205"/>
        <v>0</v>
      </c>
      <c r="BX57" s="242">
        <f t="shared" si="206"/>
        <v>0</v>
      </c>
      <c r="BY57" s="119"/>
      <c r="BZ57" s="119"/>
      <c r="CA57" s="119"/>
      <c r="CB57" s="119"/>
      <c r="CC57" s="119"/>
      <c r="CD57" s="362"/>
      <c r="CE57" s="362">
        <v>-5.5350000000000001</v>
      </c>
      <c r="CF57" s="362">
        <v>21.111000000000001</v>
      </c>
      <c r="CG57" s="362">
        <v>24.385000000000002</v>
      </c>
      <c r="CH57" s="362">
        <v>18.417999999999999</v>
      </c>
      <c r="CI57" s="362">
        <v>34.82</v>
      </c>
      <c r="CJ57" s="362">
        <v>27.649000000000001</v>
      </c>
      <c r="CK57" s="362"/>
      <c r="CL57" s="362"/>
      <c r="CM57" s="362"/>
      <c r="CN57" s="362"/>
      <c r="CO57" s="362"/>
      <c r="CP57" s="152" t="e">
        <f t="shared" si="22"/>
        <v>#DIV/0!</v>
      </c>
      <c r="CQ57" s="152" t="e">
        <f t="shared" si="23"/>
        <v>#DIV/0!</v>
      </c>
      <c r="CR57" s="152" t="e">
        <f t="shared" si="24"/>
        <v>#DIV/0!</v>
      </c>
      <c r="CS57" s="152" t="e">
        <f t="shared" si="25"/>
        <v>#DIV/0!</v>
      </c>
      <c r="CT57" s="152" t="e">
        <f t="shared" si="26"/>
        <v>#DIV/0!</v>
      </c>
      <c r="CU57" s="242">
        <f t="shared" si="207"/>
        <v>0</v>
      </c>
      <c r="CV57" s="242">
        <f t="shared" si="208"/>
        <v>0</v>
      </c>
      <c r="CW57" s="242">
        <f t="shared" si="209"/>
        <v>0</v>
      </c>
      <c r="CX57" s="242">
        <f t="shared" si="210"/>
        <v>0</v>
      </c>
      <c r="CY57" s="119"/>
      <c r="CZ57" s="119"/>
      <c r="DA57" s="119"/>
      <c r="DB57" s="119"/>
      <c r="DC57" s="119"/>
      <c r="DD57" s="362"/>
      <c r="DE57" s="362">
        <v>-17.177</v>
      </c>
      <c r="DF57" s="362">
        <v>12.055</v>
      </c>
      <c r="DG57" s="362">
        <v>14.79</v>
      </c>
      <c r="DH57" s="362">
        <v>7.7030000000000003</v>
      </c>
      <c r="DI57" s="362">
        <v>25.064</v>
      </c>
      <c r="DJ57" s="362">
        <v>18.402999999999999</v>
      </c>
      <c r="DK57" s="362"/>
      <c r="DL57" s="362"/>
      <c r="DM57" s="362"/>
      <c r="DN57" s="362"/>
      <c r="DO57" s="362"/>
      <c r="DP57" s="152" t="e">
        <f t="shared" si="31"/>
        <v>#DIV/0!</v>
      </c>
      <c r="DQ57" s="152" t="e">
        <f t="shared" si="32"/>
        <v>#DIV/0!</v>
      </c>
      <c r="DR57" s="152" t="e">
        <f t="shared" si="33"/>
        <v>#DIV/0!</v>
      </c>
      <c r="DS57" s="152" t="e">
        <f t="shared" si="34"/>
        <v>#DIV/0!</v>
      </c>
      <c r="DT57" s="152" t="e">
        <f t="shared" si="35"/>
        <v>#DIV/0!</v>
      </c>
      <c r="DU57" s="242">
        <f t="shared" si="211"/>
        <v>0</v>
      </c>
      <c r="DV57" s="242">
        <f t="shared" si="212"/>
        <v>0</v>
      </c>
      <c r="DW57" s="242">
        <f t="shared" si="213"/>
        <v>0</v>
      </c>
      <c r="DX57" s="242">
        <f t="shared" si="214"/>
        <v>0</v>
      </c>
      <c r="DY57" s="119"/>
      <c r="DZ57" s="119"/>
      <c r="EA57" s="119"/>
      <c r="EB57" s="119"/>
      <c r="EC57" s="119"/>
      <c r="ED57" s="362"/>
      <c r="EE57" s="362">
        <v>62.853999999999999</v>
      </c>
      <c r="EF57" s="362">
        <v>77.603999999999999</v>
      </c>
      <c r="EG57" s="362">
        <v>88.947000000000003</v>
      </c>
      <c r="EH57" s="362">
        <v>81.712999999999994</v>
      </c>
      <c r="EI57" s="362">
        <v>72.887</v>
      </c>
      <c r="EJ57" s="362">
        <v>53.280999999999999</v>
      </c>
      <c r="EK57" s="362"/>
      <c r="EL57" s="362"/>
      <c r="EM57" s="362"/>
      <c r="EN57" s="362"/>
      <c r="EO57" s="362"/>
      <c r="EP57" s="153" t="e">
        <f t="shared" si="40"/>
        <v>#DIV/0!</v>
      </c>
      <c r="EQ57" s="153" t="e">
        <f t="shared" si="41"/>
        <v>#DIV/0!</v>
      </c>
      <c r="ER57" s="153" t="e">
        <f t="shared" si="42"/>
        <v>#DIV/0!</v>
      </c>
      <c r="ES57" s="153" t="e">
        <f t="shared" si="43"/>
        <v>#DIV/0!</v>
      </c>
      <c r="ET57" s="153" t="e">
        <f t="shared" si="44"/>
        <v>#DIV/0!</v>
      </c>
      <c r="EU57" s="242">
        <f t="shared" si="215"/>
        <v>0</v>
      </c>
      <c r="EV57" s="242">
        <f t="shared" si="216"/>
        <v>0</v>
      </c>
      <c r="EW57" s="242">
        <f t="shared" si="217"/>
        <v>0</v>
      </c>
      <c r="EX57" s="242">
        <f t="shared" si="218"/>
        <v>0</v>
      </c>
      <c r="EY57" s="119"/>
      <c r="EZ57" s="119"/>
      <c r="FA57" s="119"/>
      <c r="FB57" s="119"/>
      <c r="FC57" s="119"/>
      <c r="FD57" s="362"/>
      <c r="FE57" s="362">
        <v>615.63</v>
      </c>
      <c r="FF57" s="362">
        <v>576.62</v>
      </c>
      <c r="FG57" s="362">
        <v>539.94500000000005</v>
      </c>
      <c r="FH57" s="362">
        <v>508.553</v>
      </c>
      <c r="FI57" s="362">
        <v>444.72399999999999</v>
      </c>
      <c r="FJ57" s="362">
        <v>406.68900000000002</v>
      </c>
      <c r="FK57" s="362"/>
      <c r="FL57" s="362"/>
      <c r="FM57" s="362"/>
      <c r="FN57" s="362"/>
      <c r="FO57" s="362"/>
      <c r="FP57" s="153">
        <f t="shared" si="49"/>
        <v>-1</v>
      </c>
      <c r="FQ57" s="153">
        <f t="shared" si="50"/>
        <v>2.1276595744680851E-2</v>
      </c>
      <c r="FR57" s="153">
        <f t="shared" si="51"/>
        <v>1.6216216216216217E-2</v>
      </c>
      <c r="FS57" s="153">
        <f t="shared" si="52"/>
        <v>3.616636528028933E-3</v>
      </c>
      <c r="FT57" s="153">
        <f t="shared" si="53"/>
        <v>-1.7761989342806393E-2</v>
      </c>
      <c r="FU57" s="242">
        <f t="shared" si="219"/>
        <v>-576</v>
      </c>
      <c r="FV57" s="242">
        <f t="shared" si="220"/>
        <v>12</v>
      </c>
      <c r="FW57" s="242">
        <f t="shared" si="221"/>
        <v>9</v>
      </c>
      <c r="FX57" s="242">
        <f t="shared" si="222"/>
        <v>2</v>
      </c>
      <c r="FY57" s="154"/>
      <c r="FZ57" s="154">
        <v>576</v>
      </c>
      <c r="GA57" s="154">
        <v>564</v>
      </c>
      <c r="GB57" s="154">
        <v>555</v>
      </c>
      <c r="GC57" s="154">
        <v>553</v>
      </c>
      <c r="GD57" s="359">
        <v>563</v>
      </c>
      <c r="GE57" s="359">
        <v>569</v>
      </c>
      <c r="GF57" s="359">
        <v>570</v>
      </c>
      <c r="GG57" s="359">
        <v>552</v>
      </c>
      <c r="GH57" s="359">
        <v>514</v>
      </c>
      <c r="GI57" s="359">
        <v>466</v>
      </c>
      <c r="GJ57" s="359">
        <v>451</v>
      </c>
      <c r="GK57" s="359"/>
      <c r="GL57" s="359"/>
      <c r="GM57" s="359"/>
      <c r="GN57" s="359"/>
      <c r="GO57" s="359"/>
      <c r="GP57" s="198"/>
      <c r="GQ57" s="187" t="s">
        <v>386</v>
      </c>
      <c r="GR57" s="187">
        <v>8380</v>
      </c>
      <c r="GS57" s="5" t="s">
        <v>153</v>
      </c>
      <c r="GT57" s="7" t="s">
        <v>94</v>
      </c>
      <c r="GU57" s="216"/>
      <c r="GV57" s="189"/>
      <c r="GW57" s="158" t="e">
        <f t="shared" si="58"/>
        <v>#VALUE!</v>
      </c>
      <c r="GX57" s="158" t="e">
        <f t="shared" si="59"/>
        <v>#VALUE!</v>
      </c>
      <c r="GY57" s="158" t="e">
        <f t="shared" si="60"/>
        <v>#VALUE!</v>
      </c>
      <c r="GZ57" s="158" t="e">
        <f t="shared" si="61"/>
        <v>#VALUE!</v>
      </c>
      <c r="HA57" s="158" t="e">
        <f t="shared" si="62"/>
        <v>#VALUE!</v>
      </c>
      <c r="HB57" s="263" t="e">
        <f t="shared" si="240"/>
        <v>#VALUE!</v>
      </c>
      <c r="HC57" s="263" t="e">
        <f t="shared" si="258"/>
        <v>#VALUE!</v>
      </c>
      <c r="HD57" s="263" t="e">
        <f t="shared" si="241"/>
        <v>#VALUE!</v>
      </c>
      <c r="HE57" s="263" t="e">
        <f t="shared" si="242"/>
        <v>#VALUE!</v>
      </c>
      <c r="HF57" s="153" t="str">
        <f t="shared" si="67"/>
        <v>Negativ EK</v>
      </c>
      <c r="HG57" s="153" t="str">
        <f t="shared" si="68"/>
        <v>Negativ EK</v>
      </c>
      <c r="HH57" s="153" t="str">
        <f t="shared" si="69"/>
        <v>Negativ EK</v>
      </c>
      <c r="HI57" s="342" t="str">
        <f t="shared" si="70"/>
        <v>Negativ EK</v>
      </c>
      <c r="HJ57" s="153" t="str">
        <f t="shared" si="71"/>
        <v>Negativ EK</v>
      </c>
      <c r="HK57" s="153">
        <f t="shared" si="72"/>
        <v>0</v>
      </c>
      <c r="HL57" s="153">
        <f t="shared" si="73"/>
        <v>-0.24458557006364892</v>
      </c>
      <c r="HM57" s="153">
        <f t="shared" si="74"/>
        <v>0.14476046376185073</v>
      </c>
      <c r="HN57" s="153">
        <f t="shared" si="75"/>
        <v>0.17332708308918315</v>
      </c>
      <c r="HO57" s="153">
        <f t="shared" si="76"/>
        <v>9.9650711513583443E-2</v>
      </c>
      <c r="HP57" s="153">
        <f t="shared" si="77"/>
        <v>0.39731152114640794</v>
      </c>
      <c r="HQ57" s="153">
        <f t="shared" si="78"/>
        <v>0.34539516900959066</v>
      </c>
      <c r="HR57" s="153" t="str">
        <f t="shared" si="79"/>
        <v>Negativ EK</v>
      </c>
      <c r="HS57" s="153" t="str">
        <f t="shared" si="80"/>
        <v>Negativ EK</v>
      </c>
      <c r="HT57" s="153" t="str">
        <f t="shared" si="81"/>
        <v>Negativ EK</v>
      </c>
      <c r="HU57" s="153" t="str">
        <f t="shared" si="82"/>
        <v>Negativ EK</v>
      </c>
      <c r="HV57" s="150" t="e">
        <f t="shared" si="83"/>
        <v>#VALUE!</v>
      </c>
      <c r="HW57" s="150" t="e">
        <f t="shared" si="84"/>
        <v>#VALUE!</v>
      </c>
      <c r="HX57" s="150" t="e">
        <f t="shared" si="85"/>
        <v>#VALUE!</v>
      </c>
      <c r="HY57" s="150" t="e">
        <f t="shared" si="86"/>
        <v>#VALUE!</v>
      </c>
      <c r="HZ57" s="150" t="e">
        <f t="shared" si="87"/>
        <v>#VALUE!</v>
      </c>
      <c r="IA57" s="263" t="e">
        <f t="shared" si="243"/>
        <v>#VALUE!</v>
      </c>
      <c r="IB57" s="263" t="e">
        <f t="shared" si="259"/>
        <v>#VALUE!</v>
      </c>
      <c r="IC57" s="263" t="e">
        <f t="shared" si="244"/>
        <v>#VALUE!</v>
      </c>
      <c r="ID57" s="263" t="e">
        <f t="shared" si="245"/>
        <v>#VALUE!</v>
      </c>
      <c r="IE57" s="153" t="str">
        <f t="shared" si="92"/>
        <v>i.a.</v>
      </c>
      <c r="IF57" s="153" t="str">
        <f t="shared" si="93"/>
        <v>i.a.</v>
      </c>
      <c r="IG57" s="153" t="str">
        <f t="shared" si="94"/>
        <v>i.a.</v>
      </c>
      <c r="IH57" s="342" t="str">
        <f t="shared" si="95"/>
        <v>i.a.</v>
      </c>
      <c r="II57" s="153" t="str">
        <f t="shared" si="96"/>
        <v>i.a.</v>
      </c>
      <c r="IJ57" s="153">
        <f t="shared" si="97"/>
        <v>0</v>
      </c>
      <c r="IK57" s="153">
        <f t="shared" si="98"/>
        <v>-9.2849654015516887E-3</v>
      </c>
      <c r="IL57" s="153">
        <f t="shared" si="99"/>
        <v>3.7814189053033187E-2</v>
      </c>
      <c r="IM57" s="153">
        <f t="shared" si="100"/>
        <v>4.6514156440927878E-2</v>
      </c>
      <c r="IN57" s="153">
        <f t="shared" si="101"/>
        <v>3.8641444197227037E-2</v>
      </c>
      <c r="IO57" s="153">
        <f t="shared" si="102"/>
        <v>8.1793442195503246E-2</v>
      </c>
      <c r="IP57" s="153">
        <f t="shared" si="103"/>
        <v>6.7985610626301665E-2</v>
      </c>
      <c r="IQ57" s="153" t="str">
        <f t="shared" si="104"/>
        <v>i.a.</v>
      </c>
      <c r="IR57" s="153" t="str">
        <f t="shared" si="105"/>
        <v>i.a.</v>
      </c>
      <c r="IS57" s="153" t="str">
        <f t="shared" si="106"/>
        <v>i.a.</v>
      </c>
      <c r="IT57" s="153" t="str">
        <f t="shared" si="107"/>
        <v>i.a.</v>
      </c>
      <c r="IU57" s="150" t="e">
        <f t="shared" si="108"/>
        <v>#VALUE!</v>
      </c>
      <c r="IV57" s="150" t="e">
        <f t="shared" si="109"/>
        <v>#VALUE!</v>
      </c>
      <c r="IW57" s="150" t="e">
        <f t="shared" si="110"/>
        <v>#VALUE!</v>
      </c>
      <c r="IX57" s="150" t="e">
        <f t="shared" si="111"/>
        <v>#VALUE!</v>
      </c>
      <c r="IY57" s="150" t="e">
        <f t="shared" si="112"/>
        <v>#VALUE!</v>
      </c>
      <c r="IZ57" s="263" t="e">
        <f t="shared" si="246"/>
        <v>#VALUE!</v>
      </c>
      <c r="JA57" s="263" t="e">
        <f t="shared" si="260"/>
        <v>#VALUE!</v>
      </c>
      <c r="JB57" s="263" t="e">
        <f t="shared" si="247"/>
        <v>#VALUE!</v>
      </c>
      <c r="JC57" s="263" t="e">
        <f t="shared" si="248"/>
        <v>#VALUE!</v>
      </c>
      <c r="JD57" s="153" t="str">
        <f t="shared" si="117"/>
        <v>i.a.</v>
      </c>
      <c r="JE57" s="153" t="str">
        <f t="shared" si="118"/>
        <v>i.a.</v>
      </c>
      <c r="JF57" s="153" t="str">
        <f t="shared" si="119"/>
        <v>i.a.</v>
      </c>
      <c r="JG57" s="342" t="str">
        <f t="shared" si="120"/>
        <v>i.a.</v>
      </c>
      <c r="JH57" s="153" t="str">
        <f t="shared" si="121"/>
        <v>i.a.</v>
      </c>
      <c r="JI57" s="153" t="str">
        <f t="shared" si="122"/>
        <v>i.a.</v>
      </c>
      <c r="JJ57" s="153">
        <f t="shared" si="123"/>
        <v>0.1020970388057762</v>
      </c>
      <c r="JK57" s="153">
        <f t="shared" si="124"/>
        <v>0.13458430161978427</v>
      </c>
      <c r="JL57" s="153">
        <f t="shared" si="125"/>
        <v>0.16473344507310927</v>
      </c>
      <c r="JM57" s="153">
        <f t="shared" si="126"/>
        <v>0.16067745151439475</v>
      </c>
      <c r="JN57" s="153">
        <f t="shared" si="127"/>
        <v>0.16389266151590651</v>
      </c>
      <c r="JO57" s="153">
        <f t="shared" si="128"/>
        <v>0.13101165755651123</v>
      </c>
      <c r="JP57" s="153" t="str">
        <f t="shared" si="129"/>
        <v>i.a.</v>
      </c>
      <c r="JQ57" s="153" t="str">
        <f t="shared" si="130"/>
        <v>i.a.</v>
      </c>
      <c r="JR57" s="153" t="str">
        <f t="shared" si="131"/>
        <v>i.a.</v>
      </c>
      <c r="JS57" s="153" t="str">
        <f t="shared" si="132"/>
        <v>i.a.</v>
      </c>
      <c r="JT57" s="153" t="str">
        <f t="shared" si="133"/>
        <v>i.a.</v>
      </c>
      <c r="JU57" s="150" t="e">
        <f t="shared" si="134"/>
        <v>#VALUE!</v>
      </c>
      <c r="JV57" s="150" t="e">
        <f t="shared" si="135"/>
        <v>#DIV/0!</v>
      </c>
      <c r="JW57" s="150" t="e">
        <f t="shared" si="136"/>
        <v>#DIV/0!</v>
      </c>
      <c r="JX57" s="150" t="e">
        <f t="shared" si="137"/>
        <v>#DIV/0!</v>
      </c>
      <c r="JY57" s="150" t="e">
        <f t="shared" si="138"/>
        <v>#DIV/0!</v>
      </c>
      <c r="JZ57" s="263" t="e">
        <f t="shared" si="249"/>
        <v>#VALUE!</v>
      </c>
      <c r="KA57" s="263">
        <f t="shared" si="261"/>
        <v>0</v>
      </c>
      <c r="KB57" s="263">
        <f t="shared" si="250"/>
        <v>0</v>
      </c>
      <c r="KC57" s="263">
        <f t="shared" si="251"/>
        <v>0</v>
      </c>
      <c r="KD57" s="153" t="str">
        <f t="shared" si="223"/>
        <v>i.a.</v>
      </c>
      <c r="KE57" s="153">
        <f t="shared" si="224"/>
        <v>0</v>
      </c>
      <c r="KF57" s="153">
        <f t="shared" si="225"/>
        <v>0</v>
      </c>
      <c r="KG57" s="342">
        <f t="shared" si="226"/>
        <v>0</v>
      </c>
      <c r="KH57" s="153">
        <f t="shared" si="227"/>
        <v>0</v>
      </c>
      <c r="KI57" s="153">
        <f t="shared" si="228"/>
        <v>0</v>
      </c>
      <c r="KJ57" s="153">
        <f t="shared" si="229"/>
        <v>-6.9177988026646337E-3</v>
      </c>
      <c r="KK57" s="153">
        <f t="shared" si="230"/>
        <v>2.2671404776556024E-2</v>
      </c>
      <c r="KL57" s="153">
        <f t="shared" si="231"/>
        <v>2.8031989920668954E-2</v>
      </c>
      <c r="KM57" s="153">
        <f t="shared" si="232"/>
        <v>2.4565128667497153E-2</v>
      </c>
      <c r="KN57" s="153">
        <f t="shared" si="233"/>
        <v>2.0841987566635103E-2</v>
      </c>
      <c r="KO57" s="153">
        <f t="shared" si="234"/>
        <v>4.2862347205320395E-2</v>
      </c>
      <c r="KP57" s="153" t="str">
        <f t="shared" si="235"/>
        <v>i.a.</v>
      </c>
      <c r="KQ57" s="153" t="str">
        <f t="shared" si="236"/>
        <v>i.a.</v>
      </c>
      <c r="KR57" s="153" t="str">
        <f t="shared" si="237"/>
        <v>i.a.</v>
      </c>
      <c r="KS57" s="153" t="str">
        <f t="shared" si="238"/>
        <v>i.a.</v>
      </c>
      <c r="KT57" s="153" t="str">
        <f t="shared" si="239"/>
        <v>i.a.</v>
      </c>
      <c r="KU57" s="150" t="e">
        <f t="shared" si="160"/>
        <v>#VALUE!</v>
      </c>
      <c r="KV57" s="150">
        <f t="shared" si="161"/>
        <v>0.1304766688619734</v>
      </c>
      <c r="KW57" s="150">
        <f t="shared" si="162"/>
        <v>-5.8426456930533097E-2</v>
      </c>
      <c r="KX57" s="150">
        <f t="shared" si="163"/>
        <v>0.25744467490503575</v>
      </c>
      <c r="KY57" s="150">
        <f t="shared" si="164"/>
        <v>-6.0265041708216636E-2</v>
      </c>
      <c r="KZ57" s="243" t="e">
        <f t="shared" si="252"/>
        <v>#VALUE!</v>
      </c>
      <c r="LA57" s="243">
        <f t="shared" si="262"/>
        <v>0.22481083776595723</v>
      </c>
      <c r="LB57" s="243">
        <f t="shared" si="253"/>
        <v>-0.10691525781100242</v>
      </c>
      <c r="LC57" s="272">
        <f t="shared" si="254"/>
        <v>0.37464950556342957</v>
      </c>
      <c r="LD57" s="254" t="str">
        <f>IFERROR(Tabel1[[#This Row],[2024 - Omsætning]]/Tabel1[[#This Row],[2024 - Ansatte]],"i.a.")</f>
        <v>i.a.</v>
      </c>
      <c r="LE57" s="254">
        <f>IFERROR(Tabel1[[#This Row],[2023 - Omsætning]]/Tabel1[[#This Row],[2023 - Ansatte]],"i.a.")</f>
        <v>1.9478072916666664</v>
      </c>
      <c r="LF57" s="254">
        <f>IFERROR(Tabel1[[#This Row],[2022 - Omsætning]]/Tabel1[[#This Row],[2022 - Ansatte]],"i.a.")</f>
        <v>1.7229964539007092</v>
      </c>
      <c r="LG57" s="348">
        <f>IFERROR(Tabel1[[#This Row],[2021 - Omsætning]]/Tabel1[[#This Row],[2021 - Ansatte]],"i.a.")</f>
        <v>1.8299117117117116</v>
      </c>
      <c r="LH57" s="254">
        <f>IFERROR(AC57/Tabel1[[#This Row],[2020 - Ansatte]],"i.a.")</f>
        <v>1.4552622061482821</v>
      </c>
      <c r="LI57" s="254">
        <f>IFERROR(Tabel1[[#This Row],[2019 - Omsætning]]/Tabel1[[#This Row],[2019 - Ansatte]],"i.a.")</f>
        <v>1.5485879218472469</v>
      </c>
      <c r="LJ57" s="254">
        <f>IFERROR(Tabel1[[#This Row],[2018 - Omsætning]]/Tabel1[[#This Row],[2018 - Ansatte]],"i.a.")</f>
        <v>1.4061687170474517</v>
      </c>
      <c r="LK57" s="254">
        <f>IFERROR(Tabel1[[#This Row],[2017 - Omsætning]]/Tabel1[[#This Row],[2017 - Ansatte]],"i.a.")</f>
        <v>1.6336368421052632</v>
      </c>
      <c r="LL57" s="254">
        <f>IFERROR(Tabel1[[#This Row],[2016 - Omsætning]]/Tabel1[[#This Row],[2016 - Ansatte]],"i.a.")</f>
        <v>1.5759039855072463</v>
      </c>
      <c r="LM57" s="254">
        <f>IFERROR(Tabel1[[#This Row],[2015 - Omsætning]]/Tabel1[[#This Row],[2015 - Ansatte]],"i.a.")</f>
        <v>1.45868093385214</v>
      </c>
      <c r="LN57" s="254">
        <f>IFERROR(Tabel1[[#This Row],[2014 - Omsætning]]/Tabel1[[#This Row],[2014 - Ansatte]],"i.a.")</f>
        <v>3.5851201716738195</v>
      </c>
      <c r="LO57" s="254">
        <f>IFERROR(Tabel1[[#This Row],[2013 - Omsætning]]/Tabel1[[#This Row],[2013 - Ansatte]],"i.a.")</f>
        <v>1.43029933481153</v>
      </c>
      <c r="LP57" s="254" t="str">
        <f>IFERROR(Tabel1[[#This Row],[2012 - Omsætning]]/Tabel1[[#This Row],[2012 - Ansatte]],"i.a.")</f>
        <v>i.a.</v>
      </c>
      <c r="LQ57" s="254" t="str">
        <f>IFERROR(Tabel1[[#This Row],[2011 - Omsætning]]/Tabel1[[#This Row],[2011 - Ansatte]],"i.a.")</f>
        <v>i.a.</v>
      </c>
      <c r="LR57" s="254" t="str">
        <f>IFERROR(Tabel1[[#This Row],[2010 - Omsætning]]/Tabel1[[#This Row],[2010 - Ansatte]],"i.a.")</f>
        <v>i.a.</v>
      </c>
      <c r="LS57" s="254" t="str">
        <f>IFERROR(Tabel1[[#This Row],[2009 - Omsætning]]/Tabel1[[#This Row],[2009 - Ansatte]],"i.a.")</f>
        <v>i.a.</v>
      </c>
      <c r="LT57" s="254" t="str">
        <f>IFERROR(Tabel1[[#This Row],[2008 - Omsætning]]/Tabel1[[#This Row],[2008 - Ansatte]],"i.a.")</f>
        <v>i.a.</v>
      </c>
      <c r="LU57" s="158" t="e">
        <f t="shared" si="169"/>
        <v>#VALUE!</v>
      </c>
      <c r="LV57" s="158" t="e">
        <f t="shared" si="170"/>
        <v>#DIV/0!</v>
      </c>
      <c r="LW57" s="158" t="e">
        <f t="shared" si="171"/>
        <v>#DIV/0!</v>
      </c>
      <c r="LX57" s="158" t="e">
        <f t="shared" si="172"/>
        <v>#DIV/0!</v>
      </c>
      <c r="LY57" s="158" t="e">
        <f t="shared" si="173"/>
        <v>#DIV/0!</v>
      </c>
      <c r="LZ57" s="243" t="e">
        <f t="shared" si="255"/>
        <v>#VALUE!</v>
      </c>
      <c r="MA57" s="243">
        <f t="shared" si="263"/>
        <v>0</v>
      </c>
      <c r="MB57" s="243">
        <f t="shared" si="256"/>
        <v>0</v>
      </c>
      <c r="MC57" s="272">
        <f t="shared" si="257"/>
        <v>0</v>
      </c>
      <c r="MD57" s="244" t="str">
        <f t="shared" si="178"/>
        <v>i.a.</v>
      </c>
      <c r="ME57" s="244">
        <f t="shared" si="179"/>
        <v>0</v>
      </c>
      <c r="MF57" s="244">
        <f t="shared" si="180"/>
        <v>0</v>
      </c>
      <c r="MG57" s="388">
        <f t="shared" si="181"/>
        <v>0</v>
      </c>
      <c r="MH57" s="244">
        <f t="shared" si="182"/>
        <v>0</v>
      </c>
      <c r="MI57" s="244">
        <f t="shared" si="183"/>
        <v>0</v>
      </c>
      <c r="MJ57" s="244">
        <f t="shared" si="184"/>
        <v>-3.018804920913884E-2</v>
      </c>
      <c r="MK57" s="244">
        <f t="shared" si="185"/>
        <v>2.1149122807017542E-2</v>
      </c>
      <c r="ML57" s="244">
        <f t="shared" si="186"/>
        <v>2.6793478260869565E-2</v>
      </c>
      <c r="MM57" s="244">
        <f t="shared" si="187"/>
        <v>1.4986381322957199E-2</v>
      </c>
      <c r="MN57" s="244">
        <f t="shared" si="188"/>
        <v>5.3785407725321886E-2</v>
      </c>
      <c r="MO57" s="244">
        <f t="shared" si="189"/>
        <v>4.0804878048780482E-2</v>
      </c>
      <c r="MP57" s="244" t="str">
        <f t="shared" si="190"/>
        <v>i.a.</v>
      </c>
      <c r="MQ57" s="244" t="str">
        <f t="shared" si="191"/>
        <v>i.a.</v>
      </c>
      <c r="MR57" s="244" t="str">
        <f t="shared" si="192"/>
        <v>i.a.</v>
      </c>
      <c r="MS57" s="244" t="str">
        <f t="shared" si="193"/>
        <v>i.a.</v>
      </c>
      <c r="MT57" s="244" t="str">
        <f t="shared" si="194"/>
        <v>i.a.</v>
      </c>
    </row>
    <row r="58" spans="1:358" ht="18" customHeight="1" x14ac:dyDescent="0.25">
      <c r="A58" t="s">
        <v>732</v>
      </c>
      <c r="B58" s="273">
        <v>73205328</v>
      </c>
      <c r="C58" s="5" t="s">
        <v>83</v>
      </c>
      <c r="D58" s="5"/>
      <c r="E58" s="5">
        <v>259900</v>
      </c>
      <c r="F58" s="203">
        <v>45730</v>
      </c>
      <c r="G58" s="148" t="s">
        <v>74</v>
      </c>
      <c r="H58" s="148" t="s">
        <v>74</v>
      </c>
      <c r="I58" s="148" t="s">
        <v>74</v>
      </c>
      <c r="J58" s="148" t="s">
        <v>74</v>
      </c>
      <c r="K58" s="148" t="s">
        <v>74</v>
      </c>
      <c r="L58" s="148" t="s">
        <v>74</v>
      </c>
      <c r="M58" s="148" t="s">
        <v>74</v>
      </c>
      <c r="N58" s="148" t="s">
        <v>84</v>
      </c>
      <c r="O58" s="357" t="s">
        <v>84</v>
      </c>
      <c r="P58" s="150" t="e">
        <f>Y58/Tabel1[[#This Row],[2023 - Omsætning]]-1</f>
        <v>#DIV/0!</v>
      </c>
      <c r="Q58" s="150" t="e">
        <f>Z58/Tabel1[[#This Row],[2022 - Omsætning]]-1</f>
        <v>#DIV/0!</v>
      </c>
      <c r="R58" s="150" t="e">
        <f>AA58/Tabel1[[#This Row],[2021 - Omsætning]]-1</f>
        <v>#DIV/0!</v>
      </c>
      <c r="S58" s="150" t="e">
        <f>AB58/Tabel1[[#This Row],[2020 - Omsætning]]-1</f>
        <v>#DIV/0!</v>
      </c>
      <c r="T58" s="150" t="e">
        <f>AC58/Tabel1[[#This Row],[2019 - Omsætning]]-1</f>
        <v>#DIV/0!</v>
      </c>
      <c r="U58" s="242">
        <f t="shared" si="264"/>
        <v>0</v>
      </c>
      <c r="V58" s="242">
        <f t="shared" si="265"/>
        <v>0</v>
      </c>
      <c r="W58" s="242">
        <f t="shared" si="267"/>
        <v>0</v>
      </c>
      <c r="X58" s="242">
        <f t="shared" si="266"/>
        <v>0</v>
      </c>
      <c r="Y58" s="151"/>
      <c r="Z58" s="151"/>
      <c r="AA58" s="151"/>
      <c r="AB58" s="151"/>
      <c r="AC58" s="361"/>
      <c r="AD58" s="151"/>
      <c r="AE58" s="151"/>
      <c r="AF58" s="151"/>
      <c r="AG58" s="361"/>
      <c r="AH58" s="361"/>
      <c r="AI58" s="361"/>
      <c r="AJ58" s="361"/>
      <c r="AK58" s="361"/>
      <c r="AL58" s="361"/>
      <c r="AM58" s="361"/>
      <c r="AN58" s="361"/>
      <c r="AO58" s="361"/>
      <c r="AP58" s="150">
        <f t="shared" si="4"/>
        <v>-3.4585800453765699E-2</v>
      </c>
      <c r="AQ58" s="150">
        <f t="shared" si="5"/>
        <v>-5.7378331855406493E-2</v>
      </c>
      <c r="AR58" s="150">
        <f t="shared" si="6"/>
        <v>1.4626756516741728E-3</v>
      </c>
      <c r="AS58" s="150">
        <f t="shared" si="7"/>
        <v>0.40426936619718318</v>
      </c>
      <c r="AT58" s="150">
        <f t="shared" si="8"/>
        <v>-0.13683277401380356</v>
      </c>
      <c r="AU58" s="242">
        <f t="shared" si="199"/>
        <v>-0.625</v>
      </c>
      <c r="AV58" s="242">
        <f t="shared" si="200"/>
        <v>-1.0999999999999979</v>
      </c>
      <c r="AW58" s="242">
        <f t="shared" si="201"/>
        <v>2.7999999999998693E-2</v>
      </c>
      <c r="AX58" s="242">
        <f t="shared" si="202"/>
        <v>5.511000000000001</v>
      </c>
      <c r="AY58" s="119">
        <v>17.446000000000002</v>
      </c>
      <c r="AZ58" s="119">
        <v>18.071000000000002</v>
      </c>
      <c r="BA58" s="119">
        <v>19.170999999999999</v>
      </c>
      <c r="BB58" s="119">
        <v>19.143000000000001</v>
      </c>
      <c r="BC58" s="119">
        <v>13.632</v>
      </c>
      <c r="BD58" s="119">
        <v>15.792999999999999</v>
      </c>
      <c r="BE58" s="119">
        <v>14.682</v>
      </c>
      <c r="BF58" s="119">
        <v>14.561</v>
      </c>
      <c r="BG58" s="362">
        <v>12.537098</v>
      </c>
      <c r="BH58" s="362">
        <v>14.039</v>
      </c>
      <c r="BI58" s="362">
        <v>12.551</v>
      </c>
      <c r="BJ58" s="362">
        <v>11.918497</v>
      </c>
      <c r="BK58" s="362">
        <v>11.451000000000001</v>
      </c>
      <c r="BL58" s="362"/>
      <c r="BM58" s="362"/>
      <c r="BN58" s="362"/>
      <c r="BO58" s="362"/>
      <c r="BP58" s="152">
        <f t="shared" si="13"/>
        <v>-0.48323576370409793</v>
      </c>
      <c r="BQ58" s="152">
        <f t="shared" si="14"/>
        <v>-0.57061243144424134</v>
      </c>
      <c r="BR58" s="152">
        <f t="shared" si="15"/>
        <v>-0.16916650844883235</v>
      </c>
      <c r="BS58" s="152">
        <f t="shared" si="16"/>
        <v>23.050228310502284</v>
      </c>
      <c r="BT58" s="152">
        <f t="shared" si="17"/>
        <v>-0.88351063829787224</v>
      </c>
      <c r="BU58" s="242">
        <f t="shared" si="203"/>
        <v>-0.90800000000000003</v>
      </c>
      <c r="BV58" s="242">
        <f t="shared" si="204"/>
        <v>-2.4970000000000003</v>
      </c>
      <c r="BW58" s="242">
        <f t="shared" si="205"/>
        <v>-0.89100000000000001</v>
      </c>
      <c r="BX58" s="242">
        <f t="shared" si="206"/>
        <v>5.048</v>
      </c>
      <c r="BY58" s="119">
        <v>0.97099999999999997</v>
      </c>
      <c r="BZ58" s="119">
        <v>1.879</v>
      </c>
      <c r="CA58" s="119">
        <v>4.3760000000000003</v>
      </c>
      <c r="CB58" s="119">
        <v>5.2670000000000003</v>
      </c>
      <c r="CC58" s="119">
        <v>0.219</v>
      </c>
      <c r="CD58" s="119">
        <v>1.88</v>
      </c>
      <c r="CE58" s="119">
        <v>2.3319999999999999</v>
      </c>
      <c r="CF58" s="119">
        <v>2.8929999999999998</v>
      </c>
      <c r="CG58" s="362">
        <v>1.3617630000000001</v>
      </c>
      <c r="CH58" s="362">
        <v>2.6970000000000001</v>
      </c>
      <c r="CI58" s="362">
        <v>2.056</v>
      </c>
      <c r="CJ58" s="362">
        <v>1.1862950000000001</v>
      </c>
      <c r="CK58" s="362">
        <v>1.0940000000000001</v>
      </c>
      <c r="CL58" s="362"/>
      <c r="CM58" s="362"/>
      <c r="CN58" s="362"/>
      <c r="CO58" s="362"/>
      <c r="CP58" s="152">
        <f t="shared" si="22"/>
        <v>-0.94519888278917474</v>
      </c>
      <c r="CQ58" s="152">
        <f t="shared" si="23"/>
        <v>1.8368852459016389</v>
      </c>
      <c r="CR58" s="152">
        <f t="shared" si="24"/>
        <v>-0.20521172638436486</v>
      </c>
      <c r="CS58" s="152">
        <f t="shared" si="25"/>
        <v>11.938242280285039</v>
      </c>
      <c r="CT58" s="152">
        <f t="shared" si="26"/>
        <v>-1.3172569706103994</v>
      </c>
      <c r="CU58" s="242">
        <f t="shared" si="207"/>
        <v>-9.8140000000000001</v>
      </c>
      <c r="CV58" s="242">
        <f t="shared" si="208"/>
        <v>6.722999999999999</v>
      </c>
      <c r="CW58" s="242">
        <f t="shared" si="209"/>
        <v>-0.94500000000000028</v>
      </c>
      <c r="CX58" s="242">
        <f t="shared" si="210"/>
        <v>5.0260000000000007</v>
      </c>
      <c r="CY58" s="119">
        <v>0.56899999999999995</v>
      </c>
      <c r="CZ58" s="119">
        <v>10.382999999999999</v>
      </c>
      <c r="DA58" s="119">
        <v>3.66</v>
      </c>
      <c r="DB58" s="119">
        <v>4.6050000000000004</v>
      </c>
      <c r="DC58" s="119">
        <v>-0.42099999999999999</v>
      </c>
      <c r="DD58" s="119">
        <v>1.327</v>
      </c>
      <c r="DE58" s="119">
        <v>2.4369999999999998</v>
      </c>
      <c r="DF58" s="119">
        <v>2.9569999999999999</v>
      </c>
      <c r="DG58" s="362">
        <v>1.360487</v>
      </c>
      <c r="DH58" s="362">
        <v>3.15</v>
      </c>
      <c r="DI58" s="362">
        <v>1.871</v>
      </c>
      <c r="DJ58" s="362">
        <v>0.70448699999999997</v>
      </c>
      <c r="DK58" s="362">
        <v>0.502</v>
      </c>
      <c r="DL58" s="362"/>
      <c r="DM58" s="362"/>
      <c r="DN58" s="362"/>
      <c r="DO58" s="362"/>
      <c r="DP58" s="152">
        <f t="shared" si="31"/>
        <v>1.221747098350635E-2</v>
      </c>
      <c r="DQ58" s="152">
        <f t="shared" si="32"/>
        <v>0.34843492586490959</v>
      </c>
      <c r="DR58" s="152">
        <f t="shared" si="33"/>
        <v>0.11959756864389008</v>
      </c>
      <c r="DS58" s="152">
        <f t="shared" si="34"/>
        <v>0.17697848825735146</v>
      </c>
      <c r="DT58" s="152">
        <f t="shared" si="35"/>
        <v>-1.6164263870685813E-2</v>
      </c>
      <c r="DU58" s="242">
        <f t="shared" si="211"/>
        <v>0.43999999999999773</v>
      </c>
      <c r="DV58" s="242">
        <f t="shared" si="212"/>
        <v>9.3060000000000045</v>
      </c>
      <c r="DW58" s="242">
        <f t="shared" si="213"/>
        <v>2.852999999999998</v>
      </c>
      <c r="DX58" s="242">
        <f t="shared" si="214"/>
        <v>3.5869999999999997</v>
      </c>
      <c r="DY58" s="119">
        <v>36.454000000000001</v>
      </c>
      <c r="DZ58" s="119">
        <v>36.014000000000003</v>
      </c>
      <c r="EA58" s="119">
        <v>26.707999999999998</v>
      </c>
      <c r="EB58" s="119">
        <v>23.855</v>
      </c>
      <c r="EC58" s="119">
        <v>20.268000000000001</v>
      </c>
      <c r="ED58" s="119">
        <v>20.600999999999999</v>
      </c>
      <c r="EE58" s="119">
        <v>22.581</v>
      </c>
      <c r="EF58" s="119">
        <v>20.387</v>
      </c>
      <c r="EG58" s="362">
        <v>18.087938000000001</v>
      </c>
      <c r="EH58" s="362">
        <v>18.033000000000001</v>
      </c>
      <c r="EI58" s="362">
        <v>15.58</v>
      </c>
      <c r="EJ58" s="362">
        <v>14.124150999999999</v>
      </c>
      <c r="EK58" s="362">
        <v>13.586</v>
      </c>
      <c r="EL58" s="362"/>
      <c r="EM58" s="362"/>
      <c r="EN58" s="362"/>
      <c r="EO58" s="362"/>
      <c r="EP58" s="153">
        <f t="shared" si="40"/>
        <v>-4.2032580277535744E-2</v>
      </c>
      <c r="EQ58" s="153">
        <f t="shared" si="41"/>
        <v>6.2350888437845003E-2</v>
      </c>
      <c r="ER58" s="153">
        <f t="shared" si="42"/>
        <v>-2.1037770379795387E-2</v>
      </c>
      <c r="ES58" s="153">
        <f t="shared" si="43"/>
        <v>0.22565691091647072</v>
      </c>
      <c r="ET58" s="153">
        <f t="shared" si="44"/>
        <v>-2.6879820385422932E-2</v>
      </c>
      <c r="EU58" s="242">
        <f t="shared" si="215"/>
        <v>-2.5080000000000027</v>
      </c>
      <c r="EV58" s="242">
        <f t="shared" si="216"/>
        <v>3.5020000000000024</v>
      </c>
      <c r="EW58" s="242">
        <f t="shared" si="217"/>
        <v>-1.2070000000000007</v>
      </c>
      <c r="EX58" s="242">
        <f t="shared" si="218"/>
        <v>10.562999999999995</v>
      </c>
      <c r="EY58" s="119">
        <v>57.16</v>
      </c>
      <c r="EZ58" s="119">
        <v>59.667999999999999</v>
      </c>
      <c r="FA58" s="119">
        <v>56.165999999999997</v>
      </c>
      <c r="FB58" s="119">
        <v>57.372999999999998</v>
      </c>
      <c r="FC58" s="119">
        <v>46.81</v>
      </c>
      <c r="FD58" s="119">
        <v>48.103000000000002</v>
      </c>
      <c r="FE58" s="119">
        <v>31.785</v>
      </c>
      <c r="FF58" s="119">
        <v>30.302</v>
      </c>
      <c r="FG58" s="362">
        <v>29.371556999999999</v>
      </c>
      <c r="FH58" s="362">
        <v>28.931999999999999</v>
      </c>
      <c r="FI58" s="362">
        <v>30.350999999999999</v>
      </c>
      <c r="FJ58" s="362">
        <v>31.480162</v>
      </c>
      <c r="FK58" s="362">
        <v>32.817</v>
      </c>
      <c r="FL58" s="362"/>
      <c r="FM58" s="362"/>
      <c r="FN58" s="362"/>
      <c r="FO58" s="362"/>
      <c r="FP58" s="153">
        <f t="shared" si="49"/>
        <v>-5.5555555555555552E-2</v>
      </c>
      <c r="FQ58" s="153">
        <f t="shared" si="50"/>
        <v>-5.2631578947368418E-2</v>
      </c>
      <c r="FR58" s="153">
        <f t="shared" si="51"/>
        <v>0</v>
      </c>
      <c r="FS58" s="153">
        <f t="shared" si="52"/>
        <v>-0.05</v>
      </c>
      <c r="FT58" s="153">
        <f t="shared" si="53"/>
        <v>0</v>
      </c>
      <c r="FU58" s="242">
        <f t="shared" si="219"/>
        <v>-1</v>
      </c>
      <c r="FV58" s="242">
        <f t="shared" si="220"/>
        <v>-1</v>
      </c>
      <c r="FW58" s="242">
        <f t="shared" si="221"/>
        <v>0</v>
      </c>
      <c r="FX58" s="242">
        <f t="shared" si="222"/>
        <v>-1</v>
      </c>
      <c r="FY58" s="154">
        <v>17</v>
      </c>
      <c r="FZ58" s="154">
        <v>18</v>
      </c>
      <c r="GA58" s="154">
        <v>19</v>
      </c>
      <c r="GB58" s="154">
        <v>19</v>
      </c>
      <c r="GC58" s="154">
        <v>20</v>
      </c>
      <c r="GD58" s="154">
        <v>20</v>
      </c>
      <c r="GE58" s="154">
        <v>20</v>
      </c>
      <c r="GF58" s="154">
        <v>19</v>
      </c>
      <c r="GG58" s="359">
        <v>18</v>
      </c>
      <c r="GH58" s="359">
        <v>18</v>
      </c>
      <c r="GI58" s="359">
        <v>13</v>
      </c>
      <c r="GJ58" s="359">
        <v>13</v>
      </c>
      <c r="GK58" s="359">
        <v>13</v>
      </c>
      <c r="GL58" s="359"/>
      <c r="GM58" s="359"/>
      <c r="GN58" s="359"/>
      <c r="GO58" s="359"/>
      <c r="GP58" s="5"/>
      <c r="GQ58" s="5" t="s">
        <v>386</v>
      </c>
      <c r="GR58" s="5">
        <v>8700</v>
      </c>
      <c r="GS58" s="5" t="s">
        <v>93</v>
      </c>
      <c r="GT58" s="107" t="s">
        <v>94</v>
      </c>
      <c r="GU58" s="16"/>
      <c r="GW58" s="158">
        <f t="shared" si="58"/>
        <v>-0.95256891767818364</v>
      </c>
      <c r="GX58" s="158">
        <f t="shared" si="59"/>
        <v>1.2869396493817891</v>
      </c>
      <c r="GY58" s="158">
        <f t="shared" si="60"/>
        <v>-0.30644061869860034</v>
      </c>
      <c r="GZ58" s="158">
        <f t="shared" si="61"/>
        <v>11.131564575232172</v>
      </c>
      <c r="HA58" s="158">
        <f t="shared" si="62"/>
        <v>-1.3352122759279226</v>
      </c>
      <c r="HB58" s="263">
        <f t="shared" si="240"/>
        <v>-0.31537652090981089</v>
      </c>
      <c r="HC58" s="263">
        <f t="shared" si="258"/>
        <v>0.18631011279937298</v>
      </c>
      <c r="HD58" s="263">
        <f t="shared" si="241"/>
        <v>-6.3964782499243228E-2</v>
      </c>
      <c r="HE58" s="263">
        <f t="shared" si="242"/>
        <v>0.22933708611283585</v>
      </c>
      <c r="HF58" s="153">
        <f t="shared" si="67"/>
        <v>1.5703482916597667E-2</v>
      </c>
      <c r="HG58" s="153">
        <f t="shared" si="68"/>
        <v>0.33108000382640856</v>
      </c>
      <c r="HH58" s="153">
        <f t="shared" si="69"/>
        <v>0.14476989102703558</v>
      </c>
      <c r="HI58" s="342">
        <f t="shared" si="70"/>
        <v>0.20873467352627881</v>
      </c>
      <c r="HJ58" s="153">
        <f t="shared" si="71"/>
        <v>-2.0602412586557046E-2</v>
      </c>
      <c r="HK58" s="153">
        <f t="shared" si="72"/>
        <v>6.1460793849289048E-2</v>
      </c>
      <c r="HL58" s="153">
        <f t="shared" si="73"/>
        <v>0.1134332526531372</v>
      </c>
      <c r="HM58" s="153">
        <f t="shared" si="74"/>
        <v>0.15371044912405055</v>
      </c>
      <c r="HN58" s="153">
        <f t="shared" si="75"/>
        <v>7.5329549858312098E-2</v>
      </c>
      <c r="HO58" s="153">
        <f t="shared" si="76"/>
        <v>0.18742748341415524</v>
      </c>
      <c r="HP58" s="153">
        <f t="shared" si="77"/>
        <v>0.12597565909222586</v>
      </c>
      <c r="HQ58" s="153">
        <f t="shared" si="78"/>
        <v>5.0846853920067055E-2</v>
      </c>
      <c r="HR58" s="153">
        <f t="shared" si="79"/>
        <v>3.6949801266009129E-2</v>
      </c>
      <c r="HS58" s="153" t="str">
        <f t="shared" si="80"/>
        <v>Negativ EK</v>
      </c>
      <c r="HT58" s="153" t="str">
        <f t="shared" si="81"/>
        <v>Negativ EK</v>
      </c>
      <c r="HU58" s="153" t="str">
        <f t="shared" si="82"/>
        <v>Negativ EK</v>
      </c>
      <c r="HV58" s="150">
        <f t="shared" si="83"/>
        <v>-0.48763251491851684</v>
      </c>
      <c r="HW58" s="150">
        <f t="shared" si="84"/>
        <v>-0.57911981675283353</v>
      </c>
      <c r="HX58" s="150">
        <f t="shared" si="85"/>
        <v>-0.23763001567500769</v>
      </c>
      <c r="HY58" s="150">
        <f t="shared" si="86"/>
        <v>20.910285935658443</v>
      </c>
      <c r="HZ58" s="150">
        <f t="shared" si="87"/>
        <v>-0.90195123821120848</v>
      </c>
      <c r="IA58" s="263">
        <f t="shared" si="243"/>
        <v>-1.5820251317089855E-2</v>
      </c>
      <c r="IB58" s="263">
        <f t="shared" si="259"/>
        <v>-4.4640666521818938E-2</v>
      </c>
      <c r="IC58" s="263">
        <f t="shared" si="244"/>
        <v>-2.4026900599143156E-2</v>
      </c>
      <c r="ID58" s="263">
        <f t="shared" si="245"/>
        <v>9.6495793408894442E-2</v>
      </c>
      <c r="IE58" s="153">
        <f t="shared" si="92"/>
        <v>1.6622727428356215E-2</v>
      </c>
      <c r="IF58" s="153">
        <f t="shared" si="93"/>
        <v>3.244297874544607E-2</v>
      </c>
      <c r="IG58" s="153">
        <f t="shared" si="94"/>
        <v>7.7083645267265008E-2</v>
      </c>
      <c r="IH58" s="342">
        <f t="shared" si="95"/>
        <v>0.10111054586640816</v>
      </c>
      <c r="II58" s="153">
        <f t="shared" si="96"/>
        <v>4.6147524575137228E-3</v>
      </c>
      <c r="IJ58" s="153">
        <f t="shared" si="97"/>
        <v>4.7065892249148804E-2</v>
      </c>
      <c r="IK58" s="153">
        <f t="shared" si="98"/>
        <v>7.512039557395267E-2</v>
      </c>
      <c r="IL58" s="153">
        <f t="shared" si="99"/>
        <v>9.6960869954509324E-2</v>
      </c>
      <c r="IM58" s="153">
        <f t="shared" si="100"/>
        <v>4.6712861789890453E-2</v>
      </c>
      <c r="IN58" s="153">
        <f t="shared" si="101"/>
        <v>9.0987298213653159E-2</v>
      </c>
      <c r="IO58" s="153">
        <f t="shared" si="102"/>
        <v>6.650368304577553E-2</v>
      </c>
      <c r="IP58" s="153">
        <f t="shared" si="103"/>
        <v>3.690038449908567E-2</v>
      </c>
      <c r="IQ58" s="153">
        <f t="shared" si="104"/>
        <v>3.3336380534479085E-2</v>
      </c>
      <c r="IR58" s="153" t="str">
        <f t="shared" si="105"/>
        <v>i.a.</v>
      </c>
      <c r="IS58" s="153" t="str">
        <f t="shared" si="106"/>
        <v>i.a.</v>
      </c>
      <c r="IT58" s="153" t="str">
        <f t="shared" si="107"/>
        <v>i.a.</v>
      </c>
      <c r="IU58" s="150">
        <f t="shared" si="108"/>
        <v>5.6630371914693146E-2</v>
      </c>
      <c r="IV58" s="150">
        <f t="shared" si="109"/>
        <v>0.26929335734612364</v>
      </c>
      <c r="IW58" s="150">
        <f t="shared" si="110"/>
        <v>0.14365757408050961</v>
      </c>
      <c r="IX58" s="150">
        <f t="shared" si="111"/>
        <v>-3.9716189926853558E-2</v>
      </c>
      <c r="IY58" s="150">
        <f t="shared" si="112"/>
        <v>1.1011544862815638E-2</v>
      </c>
      <c r="IZ58" s="263">
        <f t="shared" si="246"/>
        <v>3.4180569386199622E-2</v>
      </c>
      <c r="JA58" s="263">
        <f t="shared" si="260"/>
        <v>0.12805410725350336</v>
      </c>
      <c r="JB58" s="263">
        <f t="shared" si="247"/>
        <v>5.9731083082470104E-2</v>
      </c>
      <c r="JC58" s="263">
        <f t="shared" si="248"/>
        <v>-1.7196490866000169E-2</v>
      </c>
      <c r="JD58" s="153">
        <f t="shared" si="117"/>
        <v>0.63775367389783066</v>
      </c>
      <c r="JE58" s="153">
        <f t="shared" si="118"/>
        <v>0.60357310451163104</v>
      </c>
      <c r="JF58" s="153">
        <f t="shared" si="119"/>
        <v>0.47551899725812768</v>
      </c>
      <c r="JG58" s="342">
        <f t="shared" si="120"/>
        <v>0.41578791417565758</v>
      </c>
      <c r="JH58" s="153">
        <f t="shared" si="121"/>
        <v>0.43298440504165775</v>
      </c>
      <c r="JI58" s="153">
        <f t="shared" si="122"/>
        <v>0.42826850716171544</v>
      </c>
      <c r="JJ58" s="153">
        <f t="shared" si="123"/>
        <v>0.71042944785276074</v>
      </c>
      <c r="JK58" s="153">
        <f t="shared" si="124"/>
        <v>0.6727938749917497</v>
      </c>
      <c r="JL58" s="153">
        <f t="shared" si="125"/>
        <v>0.61583177221418672</v>
      </c>
      <c r="JM58" s="153">
        <f t="shared" si="126"/>
        <v>0.62328909166321034</v>
      </c>
      <c r="JN58" s="153">
        <f t="shared" si="127"/>
        <v>0.51332740272149191</v>
      </c>
      <c r="JO58" s="153">
        <f t="shared" si="128"/>
        <v>0.44866830736131535</v>
      </c>
      <c r="JP58" s="153">
        <f t="shared" si="129"/>
        <v>0.41399274766127314</v>
      </c>
      <c r="JQ58" s="153" t="str">
        <f t="shared" si="130"/>
        <v>i.a.</v>
      </c>
      <c r="JR58" s="153" t="str">
        <f t="shared" si="131"/>
        <v>i.a.</v>
      </c>
      <c r="JS58" s="153" t="str">
        <f t="shared" si="132"/>
        <v>i.a.</v>
      </c>
      <c r="JT58" s="153" t="str">
        <f t="shared" si="133"/>
        <v>i.a.</v>
      </c>
      <c r="JU58" s="150" t="e">
        <f t="shared" si="134"/>
        <v>#VALUE!</v>
      </c>
      <c r="JV58" s="150" t="e">
        <f t="shared" si="135"/>
        <v>#VALUE!</v>
      </c>
      <c r="JW58" s="150" t="e">
        <f t="shared" si="136"/>
        <v>#VALUE!</v>
      </c>
      <c r="JX58" s="150" t="e">
        <f t="shared" si="137"/>
        <v>#VALUE!</v>
      </c>
      <c r="JY58" s="150" t="e">
        <f t="shared" si="138"/>
        <v>#VALUE!</v>
      </c>
      <c r="JZ58" s="263" t="e">
        <f t="shared" si="249"/>
        <v>#VALUE!</v>
      </c>
      <c r="KA58" s="263" t="e">
        <f t="shared" si="261"/>
        <v>#VALUE!</v>
      </c>
      <c r="KB58" s="263" t="e">
        <f t="shared" si="250"/>
        <v>#VALUE!</v>
      </c>
      <c r="KC58" s="263" t="e">
        <f t="shared" si="251"/>
        <v>#VALUE!</v>
      </c>
      <c r="KD58" s="153" t="str">
        <f t="shared" si="223"/>
        <v>i.a.</v>
      </c>
      <c r="KE58" s="153" t="str">
        <f t="shared" si="224"/>
        <v>i.a.</v>
      </c>
      <c r="KF58" s="153" t="str">
        <f t="shared" si="225"/>
        <v>i.a.</v>
      </c>
      <c r="KG58" s="342" t="str">
        <f t="shared" si="226"/>
        <v>i.a.</v>
      </c>
      <c r="KH58" s="153" t="str">
        <f t="shared" si="227"/>
        <v>i.a.</v>
      </c>
      <c r="KI58" s="153" t="str">
        <f t="shared" si="228"/>
        <v>i.a.</v>
      </c>
      <c r="KJ58" s="153" t="str">
        <f t="shared" si="229"/>
        <v>i.a.</v>
      </c>
      <c r="KK58" s="153" t="str">
        <f t="shared" si="230"/>
        <v>i.a.</v>
      </c>
      <c r="KL58" s="153" t="str">
        <f t="shared" si="231"/>
        <v>i.a.</v>
      </c>
      <c r="KM58" s="153" t="str">
        <f t="shared" si="232"/>
        <v>i.a.</v>
      </c>
      <c r="KN58" s="153" t="str">
        <f t="shared" si="233"/>
        <v>i.a.</v>
      </c>
      <c r="KO58" s="153" t="str">
        <f t="shared" si="234"/>
        <v>i.a.</v>
      </c>
      <c r="KP58" s="153" t="str">
        <f t="shared" si="235"/>
        <v>i.a.</v>
      </c>
      <c r="KQ58" s="153" t="str">
        <f t="shared" si="236"/>
        <v>i.a.</v>
      </c>
      <c r="KR58" s="153" t="str">
        <f t="shared" si="237"/>
        <v>i.a.</v>
      </c>
      <c r="KS58" s="153" t="str">
        <f t="shared" si="238"/>
        <v>i.a.</v>
      </c>
      <c r="KT58" s="153" t="str">
        <f t="shared" si="239"/>
        <v>i.a.</v>
      </c>
      <c r="KU58" s="150" t="e">
        <f t="shared" si="160"/>
        <v>#DIV/0!</v>
      </c>
      <c r="KV58" s="150" t="e">
        <f t="shared" si="161"/>
        <v>#DIV/0!</v>
      </c>
      <c r="KW58" s="150" t="e">
        <f t="shared" si="162"/>
        <v>#DIV/0!</v>
      </c>
      <c r="KX58" s="150" t="e">
        <f t="shared" si="163"/>
        <v>#DIV/0!</v>
      </c>
      <c r="KY58" s="150" t="e">
        <f t="shared" si="164"/>
        <v>#DIV/0!</v>
      </c>
      <c r="KZ58" s="243">
        <f t="shared" si="252"/>
        <v>0</v>
      </c>
      <c r="LA58" s="243">
        <f t="shared" si="262"/>
        <v>0</v>
      </c>
      <c r="LB58" s="243">
        <f t="shared" si="253"/>
        <v>0</v>
      </c>
      <c r="LC58" s="272">
        <f t="shared" si="254"/>
        <v>0</v>
      </c>
      <c r="LD58" s="254">
        <f>IFERROR(Tabel1[[#This Row],[2024 - Omsætning]]/Tabel1[[#This Row],[2024 - Ansatte]],"i.a.")</f>
        <v>0</v>
      </c>
      <c r="LE58" s="254">
        <f>IFERROR(Tabel1[[#This Row],[2023 - Omsætning]]/Tabel1[[#This Row],[2023 - Ansatte]],"i.a.")</f>
        <v>0</v>
      </c>
      <c r="LF58" s="254">
        <f>IFERROR(Tabel1[[#This Row],[2022 - Omsætning]]/Tabel1[[#This Row],[2022 - Ansatte]],"i.a.")</f>
        <v>0</v>
      </c>
      <c r="LG58" s="348">
        <f>IFERROR(Tabel1[[#This Row],[2021 - Omsætning]]/Tabel1[[#This Row],[2021 - Ansatte]],"i.a.")</f>
        <v>0</v>
      </c>
      <c r="LH58" s="254">
        <f>IFERROR(AC58/Tabel1[[#This Row],[2020 - Ansatte]],"i.a.")</f>
        <v>0</v>
      </c>
      <c r="LI58" s="254">
        <f>IFERROR(Tabel1[[#This Row],[2019 - Omsætning]]/Tabel1[[#This Row],[2019 - Ansatte]],"i.a.")</f>
        <v>0</v>
      </c>
      <c r="LJ58" s="254">
        <f>IFERROR(Tabel1[[#This Row],[2018 - Omsætning]]/Tabel1[[#This Row],[2018 - Ansatte]],"i.a.")</f>
        <v>0</v>
      </c>
      <c r="LK58" s="254">
        <f>IFERROR(Tabel1[[#This Row],[2017 - Omsætning]]/Tabel1[[#This Row],[2017 - Ansatte]],"i.a.")</f>
        <v>0</v>
      </c>
      <c r="LL58" s="254">
        <f>IFERROR(Tabel1[[#This Row],[2016 - Omsætning]]/Tabel1[[#This Row],[2016 - Ansatte]],"i.a.")</f>
        <v>0</v>
      </c>
      <c r="LM58" s="254">
        <f>IFERROR(Tabel1[[#This Row],[2015 - Omsætning]]/Tabel1[[#This Row],[2015 - Ansatte]],"i.a.")</f>
        <v>0</v>
      </c>
      <c r="LN58" s="254">
        <f>IFERROR(Tabel1[[#This Row],[2014 - Omsætning]]/Tabel1[[#This Row],[2014 - Ansatte]],"i.a.")</f>
        <v>0</v>
      </c>
      <c r="LO58" s="254">
        <f>IFERROR(Tabel1[[#This Row],[2013 - Omsætning]]/Tabel1[[#This Row],[2013 - Ansatte]],"i.a.")</f>
        <v>0</v>
      </c>
      <c r="LP58" s="254">
        <f>IFERROR(Tabel1[[#This Row],[2012 - Omsætning]]/Tabel1[[#This Row],[2012 - Ansatte]],"i.a.")</f>
        <v>0</v>
      </c>
      <c r="LQ58" s="254" t="str">
        <f>IFERROR(Tabel1[[#This Row],[2011 - Omsætning]]/Tabel1[[#This Row],[2011 - Ansatte]],"i.a.")</f>
        <v>i.a.</v>
      </c>
      <c r="LR58" s="254" t="str">
        <f>IFERROR(Tabel1[[#This Row],[2010 - Omsætning]]/Tabel1[[#This Row],[2010 - Ansatte]],"i.a.")</f>
        <v>i.a.</v>
      </c>
      <c r="LS58" s="254" t="str">
        <f>IFERROR(Tabel1[[#This Row],[2009 - Omsætning]]/Tabel1[[#This Row],[2009 - Ansatte]],"i.a.")</f>
        <v>i.a.</v>
      </c>
      <c r="LT58" s="254" t="str">
        <f>IFERROR(Tabel1[[#This Row],[2008 - Omsætning]]/Tabel1[[#This Row],[2008 - Ansatte]],"i.a.")</f>
        <v>i.a.</v>
      </c>
      <c r="LU58" s="158">
        <f t="shared" si="169"/>
        <v>-0.94197528765912597</v>
      </c>
      <c r="LV58" s="158">
        <f t="shared" si="170"/>
        <v>1.9944899817850634</v>
      </c>
      <c r="LW58" s="158">
        <f t="shared" si="171"/>
        <v>-0.20521172638436483</v>
      </c>
      <c r="LX58" s="158">
        <f t="shared" si="172"/>
        <v>12.513939242405302</v>
      </c>
      <c r="LY58" s="158">
        <f t="shared" si="173"/>
        <v>-1.3172569706103994</v>
      </c>
      <c r="LZ58" s="243">
        <f t="shared" si="255"/>
        <v>-0.54336274509803917</v>
      </c>
      <c r="MA58" s="243">
        <f t="shared" si="263"/>
        <v>0.38420175438596488</v>
      </c>
      <c r="MB58" s="243">
        <f t="shared" si="256"/>
        <v>-4.9736842105263163E-2</v>
      </c>
      <c r="MC58" s="272">
        <f t="shared" si="257"/>
        <v>0.26341842105263158</v>
      </c>
      <c r="MD58" s="244">
        <f t="shared" si="178"/>
        <v>3.3470588235294113E-2</v>
      </c>
      <c r="ME58" s="244">
        <f t="shared" si="179"/>
        <v>0.57683333333333331</v>
      </c>
      <c r="MF58" s="244">
        <f t="shared" si="180"/>
        <v>0.19263157894736843</v>
      </c>
      <c r="MG58" s="388">
        <f t="shared" si="181"/>
        <v>0.24236842105263159</v>
      </c>
      <c r="MH58" s="244">
        <f t="shared" si="182"/>
        <v>-2.1049999999999999E-2</v>
      </c>
      <c r="MI58" s="244">
        <f t="shared" si="183"/>
        <v>6.6349999999999992E-2</v>
      </c>
      <c r="MJ58" s="244">
        <f t="shared" si="184"/>
        <v>0.12184999999999999</v>
      </c>
      <c r="MK58" s="244">
        <f t="shared" si="185"/>
        <v>0.15563157894736843</v>
      </c>
      <c r="ML58" s="244">
        <f t="shared" si="186"/>
        <v>7.5582611111111114E-2</v>
      </c>
      <c r="MM58" s="244">
        <f t="shared" si="187"/>
        <v>0.17499999999999999</v>
      </c>
      <c r="MN58" s="244">
        <f t="shared" si="188"/>
        <v>0.14392307692307693</v>
      </c>
      <c r="MO58" s="244">
        <f t="shared" si="189"/>
        <v>5.4191307692307691E-2</v>
      </c>
      <c r="MP58" s="244">
        <f t="shared" si="190"/>
        <v>3.8615384615384614E-2</v>
      </c>
      <c r="MQ58" s="244" t="str">
        <f t="shared" si="191"/>
        <v>i.a.</v>
      </c>
      <c r="MR58" s="244" t="str">
        <f t="shared" si="192"/>
        <v>i.a.</v>
      </c>
      <c r="MS58" s="244" t="str">
        <f t="shared" si="193"/>
        <v>i.a.</v>
      </c>
      <c r="MT58" s="244" t="str">
        <f t="shared" si="194"/>
        <v>i.a.</v>
      </c>
    </row>
    <row r="59" spans="1:358" ht="18" customHeight="1" x14ac:dyDescent="0.25">
      <c r="A59" s="20" t="s">
        <v>667</v>
      </c>
      <c r="B59" s="273">
        <v>34044511</v>
      </c>
      <c r="C59" s="117" t="s">
        <v>588</v>
      </c>
      <c r="D59" s="5" t="s">
        <v>370</v>
      </c>
      <c r="E59" s="5">
        <v>282900</v>
      </c>
      <c r="F59" s="203">
        <v>45419</v>
      </c>
      <c r="G59" s="148"/>
      <c r="H59" s="148" t="s">
        <v>74</v>
      </c>
      <c r="I59" s="148" t="s">
        <v>74</v>
      </c>
      <c r="J59" s="148" t="s">
        <v>74</v>
      </c>
      <c r="K59" s="148" t="s">
        <v>74</v>
      </c>
      <c r="L59" s="148" t="s">
        <v>74</v>
      </c>
      <c r="M59" s="148" t="s">
        <v>74</v>
      </c>
      <c r="N59" s="357" t="s">
        <v>74</v>
      </c>
      <c r="O59" s="357" t="s">
        <v>74</v>
      </c>
      <c r="P59" s="150">
        <f>Y59/Tabel1[[#This Row],[2023 - Omsætning]]-1</f>
        <v>-1</v>
      </c>
      <c r="Q59" s="150">
        <f>Z59/Tabel1[[#This Row],[2022 - Omsætning]]-1</f>
        <v>0.16978045236651518</v>
      </c>
      <c r="R59" s="150">
        <f>AA59/Tabel1[[#This Row],[2021 - Omsætning]]-1</f>
        <v>0.20374591151661203</v>
      </c>
      <c r="S59" s="150">
        <f>AB59/Tabel1[[#This Row],[2020 - Omsætning]]-1</f>
        <v>6.2497561261120715E-2</v>
      </c>
      <c r="T59" s="150">
        <f>AC59/Tabel1[[#This Row],[2019 - Omsætning]]-1</f>
        <v>1.0784548145920558E-2</v>
      </c>
      <c r="U59" s="242">
        <f t="shared" si="264"/>
        <v>-613.48199999999997</v>
      </c>
      <c r="V59" s="242">
        <f t="shared" si="265"/>
        <v>89.039999999999964</v>
      </c>
      <c r="W59" s="242">
        <f t="shared" si="267"/>
        <v>88.766999999999996</v>
      </c>
      <c r="X59" s="242">
        <f t="shared" si="266"/>
        <v>25.62700000000001</v>
      </c>
      <c r="Y59" s="151"/>
      <c r="Z59" s="151">
        <v>613.48199999999997</v>
      </c>
      <c r="AA59" s="151">
        <v>524.44200000000001</v>
      </c>
      <c r="AB59" s="151">
        <v>435.67500000000001</v>
      </c>
      <c r="AC59" s="361">
        <v>410.048</v>
      </c>
      <c r="AD59" s="151">
        <v>405.673</v>
      </c>
      <c r="AE59" s="151">
        <v>398.39699999999999</v>
      </c>
      <c r="AF59" s="151">
        <v>390.92</v>
      </c>
      <c r="AG59" s="361">
        <v>371.32499999999999</v>
      </c>
      <c r="AH59" s="361">
        <v>397.23200000000003</v>
      </c>
      <c r="AI59" s="361">
        <v>339.69200000000001</v>
      </c>
      <c r="AJ59" s="361">
        <v>334.596</v>
      </c>
      <c r="AK59" s="361"/>
      <c r="AL59" s="361"/>
      <c r="AM59" s="361"/>
      <c r="AN59" s="361"/>
      <c r="AO59" s="361"/>
      <c r="AP59" s="150" t="e">
        <f t="shared" si="4"/>
        <v>#DIV/0!</v>
      </c>
      <c r="AQ59" s="150" t="e">
        <f t="shared" si="5"/>
        <v>#DIV/0!</v>
      </c>
      <c r="AR59" s="150" t="e">
        <f t="shared" si="6"/>
        <v>#DIV/0!</v>
      </c>
      <c r="AS59" s="150" t="e">
        <f t="shared" si="7"/>
        <v>#DIV/0!</v>
      </c>
      <c r="AT59" s="150">
        <f t="shared" si="8"/>
        <v>-1</v>
      </c>
      <c r="AU59" s="242">
        <f t="shared" si="199"/>
        <v>0</v>
      </c>
      <c r="AV59" s="242">
        <f t="shared" si="200"/>
        <v>0</v>
      </c>
      <c r="AW59" s="242">
        <f t="shared" si="201"/>
        <v>0</v>
      </c>
      <c r="AX59" s="242">
        <f t="shared" si="202"/>
        <v>0</v>
      </c>
      <c r="AY59" s="119"/>
      <c r="AZ59" s="119"/>
      <c r="BA59" s="119"/>
      <c r="BB59" s="119"/>
      <c r="BC59" s="119"/>
      <c r="BD59" s="119">
        <v>189.1</v>
      </c>
      <c r="BE59" s="119">
        <v>190.07</v>
      </c>
      <c r="BF59" s="119">
        <v>174.44300000000001</v>
      </c>
      <c r="BG59" s="362">
        <v>171.27600000000001</v>
      </c>
      <c r="BH59" s="362">
        <v>193.71300000000002</v>
      </c>
      <c r="BI59" s="362">
        <v>152.55200000000002</v>
      </c>
      <c r="BJ59" s="362">
        <v>152.416</v>
      </c>
      <c r="BK59" s="362"/>
      <c r="BL59" s="362"/>
      <c r="BM59" s="362"/>
      <c r="BN59" s="362"/>
      <c r="BO59" s="362"/>
      <c r="BP59" s="152" t="e">
        <f t="shared" si="13"/>
        <v>#DIV/0!</v>
      </c>
      <c r="BQ59" s="152" t="e">
        <f t="shared" si="14"/>
        <v>#DIV/0!</v>
      </c>
      <c r="BR59" s="152" t="e">
        <f t="shared" si="15"/>
        <v>#DIV/0!</v>
      </c>
      <c r="BS59" s="152" t="e">
        <f t="shared" si="16"/>
        <v>#DIV/0!</v>
      </c>
      <c r="BT59" s="152">
        <f t="shared" si="17"/>
        <v>-1</v>
      </c>
      <c r="BU59" s="242">
        <f t="shared" si="203"/>
        <v>0</v>
      </c>
      <c r="BV59" s="242">
        <f t="shared" si="204"/>
        <v>0</v>
      </c>
      <c r="BW59" s="242">
        <f t="shared" si="205"/>
        <v>0</v>
      </c>
      <c r="BX59" s="242">
        <f t="shared" si="206"/>
        <v>0</v>
      </c>
      <c r="BY59" s="119"/>
      <c r="BZ59" s="119"/>
      <c r="CA59" s="119"/>
      <c r="CB59" s="119"/>
      <c r="CC59" s="119"/>
      <c r="CD59" s="119">
        <v>17.321999999999999</v>
      </c>
      <c r="CE59" s="119">
        <v>20.966999999999999</v>
      </c>
      <c r="CF59" s="119">
        <v>14.669</v>
      </c>
      <c r="CG59" s="362">
        <v>17.542000000000002</v>
      </c>
      <c r="CH59" s="362">
        <v>45.567999999999998</v>
      </c>
      <c r="CI59" s="362">
        <v>2.3119999999999998</v>
      </c>
      <c r="CJ59" s="362">
        <v>22.890999999999998</v>
      </c>
      <c r="CK59" s="362"/>
      <c r="CL59" s="362"/>
      <c r="CM59" s="362"/>
      <c r="CN59" s="362"/>
      <c r="CO59" s="362"/>
      <c r="CP59" s="152" t="e">
        <f t="shared" si="22"/>
        <v>#DIV/0!</v>
      </c>
      <c r="CQ59" s="152" t="e">
        <f t="shared" si="23"/>
        <v>#DIV/0!</v>
      </c>
      <c r="CR59" s="152" t="e">
        <f t="shared" si="24"/>
        <v>#DIV/0!</v>
      </c>
      <c r="CS59" s="152" t="e">
        <f t="shared" si="25"/>
        <v>#DIV/0!</v>
      </c>
      <c r="CT59" s="152">
        <f t="shared" si="26"/>
        <v>-1</v>
      </c>
      <c r="CU59" s="242">
        <f t="shared" si="207"/>
        <v>0</v>
      </c>
      <c r="CV59" s="242">
        <f t="shared" si="208"/>
        <v>0</v>
      </c>
      <c r="CW59" s="242">
        <f t="shared" si="209"/>
        <v>0</v>
      </c>
      <c r="CX59" s="242">
        <f t="shared" si="210"/>
        <v>0</v>
      </c>
      <c r="CY59" s="119"/>
      <c r="CZ59" s="119"/>
      <c r="DA59" s="119"/>
      <c r="DB59" s="119"/>
      <c r="DC59" s="119"/>
      <c r="DD59" s="119">
        <v>19.686</v>
      </c>
      <c r="DE59" s="119">
        <v>23.504999999999999</v>
      </c>
      <c r="DF59" s="119">
        <v>15.398</v>
      </c>
      <c r="DG59" s="362">
        <v>19.838000000000001</v>
      </c>
      <c r="DH59" s="362">
        <v>52.018999999999998</v>
      </c>
      <c r="DI59" s="362">
        <v>7.3</v>
      </c>
      <c r="DJ59" s="362">
        <v>22.794</v>
      </c>
      <c r="DK59" s="362"/>
      <c r="DL59" s="362"/>
      <c r="DM59" s="362"/>
      <c r="DN59" s="362"/>
      <c r="DO59" s="362"/>
      <c r="DP59" s="152" t="e">
        <f t="shared" si="31"/>
        <v>#DIV/0!</v>
      </c>
      <c r="DQ59" s="152" t="e">
        <f t="shared" si="32"/>
        <v>#DIV/0!</v>
      </c>
      <c r="DR59" s="152" t="e">
        <f t="shared" si="33"/>
        <v>#DIV/0!</v>
      </c>
      <c r="DS59" s="152" t="e">
        <f t="shared" si="34"/>
        <v>#DIV/0!</v>
      </c>
      <c r="DT59" s="152">
        <f t="shared" si="35"/>
        <v>-1</v>
      </c>
      <c r="DU59" s="242">
        <f t="shared" si="211"/>
        <v>0</v>
      </c>
      <c r="DV59" s="242">
        <f t="shared" si="212"/>
        <v>0</v>
      </c>
      <c r="DW59" s="242">
        <f t="shared" si="213"/>
        <v>0</v>
      </c>
      <c r="DX59" s="242">
        <f t="shared" si="214"/>
        <v>0</v>
      </c>
      <c r="DY59" s="119"/>
      <c r="DZ59" s="119"/>
      <c r="EA59" s="119"/>
      <c r="EB59" s="119"/>
      <c r="EC59" s="119"/>
      <c r="ED59" s="119">
        <v>191.76300000000001</v>
      </c>
      <c r="EE59" s="119">
        <v>182.785</v>
      </c>
      <c r="EF59" s="119">
        <v>172.387</v>
      </c>
      <c r="EG59" s="362">
        <v>168.1</v>
      </c>
      <c r="EH59" s="362">
        <v>161.40799999999999</v>
      </c>
      <c r="EI59" s="362">
        <v>121.785</v>
      </c>
      <c r="EJ59" s="362">
        <v>122.15300000000001</v>
      </c>
      <c r="EK59" s="362"/>
      <c r="EL59" s="362"/>
      <c r="EM59" s="362"/>
      <c r="EN59" s="362"/>
      <c r="EO59" s="362"/>
      <c r="EP59" s="153" t="e">
        <f t="shared" si="40"/>
        <v>#DIV/0!</v>
      </c>
      <c r="EQ59" s="153" t="e">
        <f t="shared" si="41"/>
        <v>#DIV/0!</v>
      </c>
      <c r="ER59" s="153" t="e">
        <f t="shared" si="42"/>
        <v>#DIV/0!</v>
      </c>
      <c r="ES59" s="153" t="e">
        <f t="shared" si="43"/>
        <v>#DIV/0!</v>
      </c>
      <c r="ET59" s="153">
        <f t="shared" si="44"/>
        <v>-1</v>
      </c>
      <c r="EU59" s="242">
        <f t="shared" si="215"/>
        <v>0</v>
      </c>
      <c r="EV59" s="242">
        <f t="shared" si="216"/>
        <v>0</v>
      </c>
      <c r="EW59" s="242">
        <f t="shared" si="217"/>
        <v>0</v>
      </c>
      <c r="EX59" s="242">
        <f t="shared" si="218"/>
        <v>0</v>
      </c>
      <c r="EY59" s="119"/>
      <c r="EZ59" s="119"/>
      <c r="FA59" s="119"/>
      <c r="FB59" s="119"/>
      <c r="FC59" s="119"/>
      <c r="FD59" s="119">
        <v>329.15199999999999</v>
      </c>
      <c r="FE59" s="119">
        <v>325.77499999999998</v>
      </c>
      <c r="FF59" s="119">
        <v>323.37200000000001</v>
      </c>
      <c r="FG59" s="362">
        <v>301.642</v>
      </c>
      <c r="FH59" s="362">
        <v>289.23099999999999</v>
      </c>
      <c r="FI59" s="362">
        <v>266.70699999999999</v>
      </c>
      <c r="FJ59" s="362">
        <v>267.065</v>
      </c>
      <c r="FK59" s="362"/>
      <c r="FL59" s="362"/>
      <c r="FM59" s="362"/>
      <c r="FN59" s="362"/>
      <c r="FO59" s="362"/>
      <c r="FP59" s="153">
        <f t="shared" si="49"/>
        <v>-1</v>
      </c>
      <c r="FQ59" s="153">
        <f t="shared" si="50"/>
        <v>0.11683848797250859</v>
      </c>
      <c r="FR59" s="153">
        <f t="shared" si="51"/>
        <v>2.8268551236749116E-2</v>
      </c>
      <c r="FS59" s="153">
        <f t="shared" si="52"/>
        <v>2.1660649819494584E-2</v>
      </c>
      <c r="FT59" s="153">
        <f t="shared" si="53"/>
        <v>-2.464788732394366E-2</v>
      </c>
      <c r="FU59" s="242">
        <f t="shared" si="219"/>
        <v>-325</v>
      </c>
      <c r="FV59" s="242">
        <f t="shared" si="220"/>
        <v>34</v>
      </c>
      <c r="FW59" s="242">
        <f t="shared" si="221"/>
        <v>8</v>
      </c>
      <c r="FX59" s="242">
        <f t="shared" si="222"/>
        <v>6</v>
      </c>
      <c r="FY59" s="154"/>
      <c r="FZ59" s="154">
        <v>325</v>
      </c>
      <c r="GA59" s="154">
        <v>291</v>
      </c>
      <c r="GB59" s="154">
        <v>283</v>
      </c>
      <c r="GC59" s="154">
        <v>277</v>
      </c>
      <c r="GD59" s="154">
        <v>284</v>
      </c>
      <c r="GE59" s="154">
        <v>285</v>
      </c>
      <c r="GF59" s="154">
        <v>275</v>
      </c>
      <c r="GG59" s="359">
        <v>268</v>
      </c>
      <c r="GH59" s="359">
        <v>268</v>
      </c>
      <c r="GI59" s="359">
        <v>274</v>
      </c>
      <c r="GJ59" s="359">
        <v>245</v>
      </c>
      <c r="GK59" s="359"/>
      <c r="GL59" s="359"/>
      <c r="GM59" s="359"/>
      <c r="GN59" s="359"/>
      <c r="GO59" s="359"/>
      <c r="GP59" s="5"/>
      <c r="GQ59" s="5" t="s">
        <v>386</v>
      </c>
      <c r="GR59" s="5">
        <v>5700</v>
      </c>
      <c r="GS59" s="5" t="s">
        <v>77</v>
      </c>
      <c r="GT59" s="7" t="s">
        <v>78</v>
      </c>
      <c r="GU59" s="172" t="s">
        <v>73</v>
      </c>
      <c r="GW59" s="158" t="e">
        <f t="shared" si="58"/>
        <v>#VALUE!</v>
      </c>
      <c r="GX59" s="158" t="e">
        <f t="shared" si="59"/>
        <v>#VALUE!</v>
      </c>
      <c r="GY59" s="158" t="e">
        <f t="shared" si="60"/>
        <v>#VALUE!</v>
      </c>
      <c r="GZ59" s="158" t="e">
        <f t="shared" si="61"/>
        <v>#VALUE!</v>
      </c>
      <c r="HA59" s="158">
        <f t="shared" si="62"/>
        <v>-1</v>
      </c>
      <c r="HB59" s="263" t="e">
        <f t="shared" si="240"/>
        <v>#VALUE!</v>
      </c>
      <c r="HC59" s="263" t="e">
        <f t="shared" si="258"/>
        <v>#VALUE!</v>
      </c>
      <c r="HD59" s="263" t="e">
        <f t="shared" si="241"/>
        <v>#VALUE!</v>
      </c>
      <c r="HE59" s="263" t="e">
        <f t="shared" si="242"/>
        <v>#VALUE!</v>
      </c>
      <c r="HF59" s="153" t="str">
        <f t="shared" si="67"/>
        <v>Negativ EK</v>
      </c>
      <c r="HG59" s="153" t="str">
        <f t="shared" si="68"/>
        <v>Negativ EK</v>
      </c>
      <c r="HH59" s="153" t="str">
        <f t="shared" si="69"/>
        <v>Negativ EK</v>
      </c>
      <c r="HI59" s="342" t="str">
        <f t="shared" si="70"/>
        <v>Negativ EK</v>
      </c>
      <c r="HJ59" s="153">
        <f t="shared" si="71"/>
        <v>0</v>
      </c>
      <c r="HK59" s="153">
        <f t="shared" si="72"/>
        <v>0.10511870307677521</v>
      </c>
      <c r="HL59" s="153">
        <f t="shared" si="73"/>
        <v>0.13235840663115334</v>
      </c>
      <c r="HM59" s="153">
        <f t="shared" si="74"/>
        <v>9.0446918678246169E-2</v>
      </c>
      <c r="HN59" s="153">
        <f t="shared" si="75"/>
        <v>0.12040982313024268</v>
      </c>
      <c r="HO59" s="153">
        <f t="shared" si="76"/>
        <v>0.36737489980331434</v>
      </c>
      <c r="HP59" s="153">
        <f t="shared" si="77"/>
        <v>5.9851273684296831E-2</v>
      </c>
      <c r="HQ59" s="153">
        <f t="shared" si="78"/>
        <v>0.18660204825096394</v>
      </c>
      <c r="HR59" s="153" t="str">
        <f t="shared" si="79"/>
        <v>Negativ EK</v>
      </c>
      <c r="HS59" s="153" t="str">
        <f t="shared" si="80"/>
        <v>Negativ EK</v>
      </c>
      <c r="HT59" s="153" t="str">
        <f t="shared" si="81"/>
        <v>Negativ EK</v>
      </c>
      <c r="HU59" s="153" t="str">
        <f t="shared" si="82"/>
        <v>Negativ EK</v>
      </c>
      <c r="HV59" s="150" t="e">
        <f t="shared" si="83"/>
        <v>#VALUE!</v>
      </c>
      <c r="HW59" s="150" t="e">
        <f t="shared" si="84"/>
        <v>#VALUE!</v>
      </c>
      <c r="HX59" s="150" t="e">
        <f t="shared" si="85"/>
        <v>#VALUE!</v>
      </c>
      <c r="HY59" s="150" t="e">
        <f t="shared" si="86"/>
        <v>#VALUE!</v>
      </c>
      <c r="HZ59" s="150">
        <f t="shared" si="87"/>
        <v>-1</v>
      </c>
      <c r="IA59" s="263" t="e">
        <f t="shared" si="243"/>
        <v>#VALUE!</v>
      </c>
      <c r="IB59" s="263" t="e">
        <f t="shared" si="259"/>
        <v>#VALUE!</v>
      </c>
      <c r="IC59" s="263" t="e">
        <f t="shared" si="244"/>
        <v>#VALUE!</v>
      </c>
      <c r="ID59" s="263" t="e">
        <f t="shared" si="245"/>
        <v>#VALUE!</v>
      </c>
      <c r="IE59" s="153" t="str">
        <f t="shared" si="92"/>
        <v>i.a.</v>
      </c>
      <c r="IF59" s="153" t="str">
        <f t="shared" si="93"/>
        <v>i.a.</v>
      </c>
      <c r="IG59" s="153" t="str">
        <f t="shared" si="94"/>
        <v>i.a.</v>
      </c>
      <c r="IH59" s="342" t="str">
        <f t="shared" si="95"/>
        <v>i.a.</v>
      </c>
      <c r="II59" s="153">
        <f t="shared" si="96"/>
        <v>0</v>
      </c>
      <c r="IJ59" s="153">
        <f t="shared" si="97"/>
        <v>5.2897498499832808E-2</v>
      </c>
      <c r="IK59" s="153">
        <f t="shared" si="98"/>
        <v>6.4598619419022202E-2</v>
      </c>
      <c r="IL59" s="153">
        <f t="shared" si="99"/>
        <v>4.6939748549632489E-2</v>
      </c>
      <c r="IM59" s="153">
        <f t="shared" si="100"/>
        <v>5.9376549613876416E-2</v>
      </c>
      <c r="IN59" s="153">
        <f t="shared" si="101"/>
        <v>0.16393194924613896</v>
      </c>
      <c r="IO59" s="153">
        <f t="shared" si="102"/>
        <v>8.6628747854889353E-3</v>
      </c>
      <c r="IP59" s="153">
        <f t="shared" si="103"/>
        <v>8.5713215883773605E-2</v>
      </c>
      <c r="IQ59" s="153" t="str">
        <f t="shared" si="104"/>
        <v>i.a.</v>
      </c>
      <c r="IR59" s="153" t="str">
        <f t="shared" si="105"/>
        <v>i.a.</v>
      </c>
      <c r="IS59" s="153" t="str">
        <f t="shared" si="106"/>
        <v>i.a.</v>
      </c>
      <c r="IT59" s="153" t="str">
        <f t="shared" si="107"/>
        <v>i.a.</v>
      </c>
      <c r="IU59" s="150" t="e">
        <f t="shared" si="108"/>
        <v>#VALUE!</v>
      </c>
      <c r="IV59" s="150" t="e">
        <f t="shared" si="109"/>
        <v>#VALUE!</v>
      </c>
      <c r="IW59" s="150" t="e">
        <f t="shared" si="110"/>
        <v>#VALUE!</v>
      </c>
      <c r="IX59" s="150" t="e">
        <f t="shared" si="111"/>
        <v>#VALUE!</v>
      </c>
      <c r="IY59" s="150" t="e">
        <f t="shared" si="112"/>
        <v>#VALUE!</v>
      </c>
      <c r="IZ59" s="263" t="e">
        <f t="shared" si="246"/>
        <v>#VALUE!</v>
      </c>
      <c r="JA59" s="263" t="e">
        <f t="shared" si="260"/>
        <v>#VALUE!</v>
      </c>
      <c r="JB59" s="263" t="e">
        <f t="shared" si="247"/>
        <v>#VALUE!</v>
      </c>
      <c r="JC59" s="263" t="e">
        <f t="shared" si="248"/>
        <v>#VALUE!</v>
      </c>
      <c r="JD59" s="153" t="str">
        <f t="shared" si="117"/>
        <v>i.a.</v>
      </c>
      <c r="JE59" s="153" t="str">
        <f t="shared" si="118"/>
        <v>i.a.</v>
      </c>
      <c r="JF59" s="153" t="str">
        <f t="shared" si="119"/>
        <v>i.a.</v>
      </c>
      <c r="JG59" s="342" t="str">
        <f t="shared" si="120"/>
        <v>i.a.</v>
      </c>
      <c r="JH59" s="153" t="str">
        <f t="shared" si="121"/>
        <v>i.a.</v>
      </c>
      <c r="JI59" s="153">
        <f t="shared" si="122"/>
        <v>0.58259709799727788</v>
      </c>
      <c r="JJ59" s="153">
        <f t="shared" si="123"/>
        <v>0.56107743074207661</v>
      </c>
      <c r="JK59" s="153">
        <f t="shared" si="124"/>
        <v>0.53309191890454333</v>
      </c>
      <c r="JL59" s="153">
        <f t="shared" si="125"/>
        <v>0.55728313696368537</v>
      </c>
      <c r="JM59" s="153">
        <f t="shared" si="126"/>
        <v>0.5580591292081416</v>
      </c>
      <c r="JN59" s="153">
        <f t="shared" si="127"/>
        <v>0.45662468551631563</v>
      </c>
      <c r="JO59" s="153">
        <f t="shared" si="128"/>
        <v>0.45739052290640858</v>
      </c>
      <c r="JP59" s="153" t="str">
        <f t="shared" si="129"/>
        <v>i.a.</v>
      </c>
      <c r="JQ59" s="153" t="str">
        <f t="shared" si="130"/>
        <v>i.a.</v>
      </c>
      <c r="JR59" s="153" t="str">
        <f t="shared" si="131"/>
        <v>i.a.</v>
      </c>
      <c r="JS59" s="153" t="str">
        <f t="shared" si="132"/>
        <v>i.a.</v>
      </c>
      <c r="JT59" s="153" t="str">
        <f t="shared" si="133"/>
        <v>i.a.</v>
      </c>
      <c r="JU59" s="150" t="e">
        <f t="shared" si="134"/>
        <v>#VALUE!</v>
      </c>
      <c r="JV59" s="150" t="e">
        <f t="shared" si="135"/>
        <v>#DIV/0!</v>
      </c>
      <c r="JW59" s="150" t="e">
        <f t="shared" si="136"/>
        <v>#DIV/0!</v>
      </c>
      <c r="JX59" s="150" t="e">
        <f t="shared" si="137"/>
        <v>#DIV/0!</v>
      </c>
      <c r="JY59" s="150">
        <f t="shared" si="138"/>
        <v>-1</v>
      </c>
      <c r="JZ59" s="263" t="e">
        <f t="shared" si="249"/>
        <v>#VALUE!</v>
      </c>
      <c r="KA59" s="263">
        <f t="shared" si="261"/>
        <v>0</v>
      </c>
      <c r="KB59" s="263">
        <f t="shared" si="250"/>
        <v>0</v>
      </c>
      <c r="KC59" s="263">
        <f t="shared" si="251"/>
        <v>0</v>
      </c>
      <c r="KD59" s="153" t="str">
        <f t="shared" si="223"/>
        <v>i.a.</v>
      </c>
      <c r="KE59" s="153">
        <f t="shared" si="224"/>
        <v>0</v>
      </c>
      <c r="KF59" s="153">
        <f t="shared" si="225"/>
        <v>0</v>
      </c>
      <c r="KG59" s="342">
        <f t="shared" si="226"/>
        <v>0</v>
      </c>
      <c r="KH59" s="153">
        <f t="shared" si="227"/>
        <v>0</v>
      </c>
      <c r="KI59" s="153">
        <f t="shared" si="228"/>
        <v>4.2699415539116478E-2</v>
      </c>
      <c r="KJ59" s="153">
        <f t="shared" si="229"/>
        <v>5.2628408346448392E-2</v>
      </c>
      <c r="KK59" s="153">
        <f t="shared" si="230"/>
        <v>3.7524301647395883E-2</v>
      </c>
      <c r="KL59" s="153">
        <f t="shared" si="231"/>
        <v>4.7241634686595306E-2</v>
      </c>
      <c r="KM59" s="153">
        <f t="shared" si="232"/>
        <v>0.1147138196318524</v>
      </c>
      <c r="KN59" s="153">
        <f t="shared" si="233"/>
        <v>6.8061655852949135E-3</v>
      </c>
      <c r="KO59" s="153">
        <f t="shared" si="234"/>
        <v>6.8413848342478684E-2</v>
      </c>
      <c r="KP59" s="153" t="str">
        <f t="shared" si="235"/>
        <v>i.a.</v>
      </c>
      <c r="KQ59" s="153" t="str">
        <f t="shared" si="236"/>
        <v>i.a.</v>
      </c>
      <c r="KR59" s="153" t="str">
        <f t="shared" si="237"/>
        <v>i.a.</v>
      </c>
      <c r="KS59" s="153" t="str">
        <f t="shared" si="238"/>
        <v>i.a.</v>
      </c>
      <c r="KT59" s="153" t="str">
        <f t="shared" si="239"/>
        <v>i.a.</v>
      </c>
      <c r="KU59" s="150" t="e">
        <f t="shared" si="160"/>
        <v>#VALUE!</v>
      </c>
      <c r="KV59" s="150">
        <f t="shared" si="161"/>
        <v>4.740342042663357E-2</v>
      </c>
      <c r="KW59" s="150">
        <f t="shared" si="162"/>
        <v>0.17065324040962623</v>
      </c>
      <c r="KX59" s="150">
        <f t="shared" si="163"/>
        <v>3.9971111199047442E-2</v>
      </c>
      <c r="KY59" s="150">
        <f t="shared" si="164"/>
        <v>3.6327839976322815E-2</v>
      </c>
      <c r="KZ59" s="243" t="e">
        <f t="shared" si="252"/>
        <v>#VALUE!</v>
      </c>
      <c r="LA59" s="243">
        <f t="shared" si="262"/>
        <v>8.5430737509912591E-2</v>
      </c>
      <c r="LB59" s="243">
        <f t="shared" si="253"/>
        <v>0.26271855305817637</v>
      </c>
      <c r="LC59" s="272">
        <f t="shared" si="254"/>
        <v>5.9169942978148038E-2</v>
      </c>
      <c r="LD59" s="254" t="str">
        <f>IFERROR(Tabel1[[#This Row],[2024 - Omsætning]]/Tabel1[[#This Row],[2024 - Ansatte]],"i.a.")</f>
        <v>i.a.</v>
      </c>
      <c r="LE59" s="254">
        <f>IFERROR(Tabel1[[#This Row],[2023 - Omsætning]]/Tabel1[[#This Row],[2023 - Ansatte]],"i.a.")</f>
        <v>1.887636923076923</v>
      </c>
      <c r="LF59" s="254">
        <f>IFERROR(Tabel1[[#This Row],[2022 - Omsætning]]/Tabel1[[#This Row],[2022 - Ansatte]],"i.a.")</f>
        <v>1.8022061855670104</v>
      </c>
      <c r="LG59" s="348">
        <f>IFERROR(Tabel1[[#This Row],[2021 - Omsætning]]/Tabel1[[#This Row],[2021 - Ansatte]],"i.a.")</f>
        <v>1.539487632508834</v>
      </c>
      <c r="LH59" s="254">
        <f>IFERROR(AC59/Tabel1[[#This Row],[2020 - Ansatte]],"i.a.")</f>
        <v>1.480317689530686</v>
      </c>
      <c r="LI59" s="254">
        <f>IFERROR(Tabel1[[#This Row],[2019 - Omsætning]]/Tabel1[[#This Row],[2019 - Ansatte]],"i.a.")</f>
        <v>1.4284260563380282</v>
      </c>
      <c r="LJ59" s="254">
        <f>IFERROR(Tabel1[[#This Row],[2018 - Omsætning]]/Tabel1[[#This Row],[2018 - Ansatte]],"i.a.")</f>
        <v>1.3978842105263158</v>
      </c>
      <c r="LK59" s="254">
        <f>IFERROR(Tabel1[[#This Row],[2017 - Omsætning]]/Tabel1[[#This Row],[2017 - Ansatte]],"i.a.")</f>
        <v>1.4215272727272728</v>
      </c>
      <c r="LL59" s="254">
        <f>IFERROR(Tabel1[[#This Row],[2016 - Omsætning]]/Tabel1[[#This Row],[2016 - Ansatte]],"i.a.")</f>
        <v>1.3855410447761194</v>
      </c>
      <c r="LM59" s="254">
        <f>IFERROR(Tabel1[[#This Row],[2015 - Omsætning]]/Tabel1[[#This Row],[2015 - Ansatte]],"i.a.")</f>
        <v>1.4822089552238806</v>
      </c>
      <c r="LN59" s="254">
        <f>IFERROR(Tabel1[[#This Row],[2014 - Omsætning]]/Tabel1[[#This Row],[2014 - Ansatte]],"i.a.")</f>
        <v>1.2397518248175183</v>
      </c>
      <c r="LO59" s="254">
        <f>IFERROR(Tabel1[[#This Row],[2013 - Omsætning]]/Tabel1[[#This Row],[2013 - Ansatte]],"i.a.")</f>
        <v>1.3656979591836735</v>
      </c>
      <c r="LP59" s="254" t="str">
        <f>IFERROR(Tabel1[[#This Row],[2012 - Omsætning]]/Tabel1[[#This Row],[2012 - Ansatte]],"i.a.")</f>
        <v>i.a.</v>
      </c>
      <c r="LQ59" s="254" t="str">
        <f>IFERROR(Tabel1[[#This Row],[2011 - Omsætning]]/Tabel1[[#This Row],[2011 - Ansatte]],"i.a.")</f>
        <v>i.a.</v>
      </c>
      <c r="LR59" s="254" t="str">
        <f>IFERROR(Tabel1[[#This Row],[2010 - Omsætning]]/Tabel1[[#This Row],[2010 - Ansatte]],"i.a.")</f>
        <v>i.a.</v>
      </c>
      <c r="LS59" s="254" t="str">
        <f>IFERROR(Tabel1[[#This Row],[2009 - Omsætning]]/Tabel1[[#This Row],[2009 - Ansatte]],"i.a.")</f>
        <v>i.a.</v>
      </c>
      <c r="LT59" s="254" t="str">
        <f>IFERROR(Tabel1[[#This Row],[2008 - Omsætning]]/Tabel1[[#This Row],[2008 - Ansatte]],"i.a.")</f>
        <v>i.a.</v>
      </c>
      <c r="LU59" s="158" t="e">
        <f t="shared" si="169"/>
        <v>#VALUE!</v>
      </c>
      <c r="LV59" s="158" t="e">
        <f t="shared" si="170"/>
        <v>#DIV/0!</v>
      </c>
      <c r="LW59" s="158" t="e">
        <f t="shared" si="171"/>
        <v>#DIV/0!</v>
      </c>
      <c r="LX59" s="158" t="e">
        <f t="shared" si="172"/>
        <v>#DIV/0!</v>
      </c>
      <c r="LY59" s="158">
        <f t="shared" si="173"/>
        <v>-1</v>
      </c>
      <c r="LZ59" s="243" t="e">
        <f t="shared" si="255"/>
        <v>#VALUE!</v>
      </c>
      <c r="MA59" s="243">
        <f t="shared" si="263"/>
        <v>0</v>
      </c>
      <c r="MB59" s="243">
        <f t="shared" si="256"/>
        <v>0</v>
      </c>
      <c r="MC59" s="272">
        <f t="shared" si="257"/>
        <v>0</v>
      </c>
      <c r="MD59" s="244" t="str">
        <f t="shared" si="178"/>
        <v>i.a.</v>
      </c>
      <c r="ME59" s="244">
        <f t="shared" si="179"/>
        <v>0</v>
      </c>
      <c r="MF59" s="244">
        <f t="shared" si="180"/>
        <v>0</v>
      </c>
      <c r="MG59" s="388">
        <f t="shared" si="181"/>
        <v>0</v>
      </c>
      <c r="MH59" s="244">
        <f t="shared" si="182"/>
        <v>0</v>
      </c>
      <c r="MI59" s="244">
        <f t="shared" si="183"/>
        <v>6.9316901408450704E-2</v>
      </c>
      <c r="MJ59" s="244">
        <f t="shared" si="184"/>
        <v>8.247368421052631E-2</v>
      </c>
      <c r="MK59" s="244">
        <f t="shared" si="185"/>
        <v>5.599272727272727E-2</v>
      </c>
      <c r="ML59" s="244">
        <f t="shared" si="186"/>
        <v>7.4022388059701502E-2</v>
      </c>
      <c r="MM59" s="244">
        <f t="shared" si="187"/>
        <v>0.1941007462686567</v>
      </c>
      <c r="MN59" s="244">
        <f t="shared" si="188"/>
        <v>2.6642335766423358E-2</v>
      </c>
      <c r="MO59" s="244">
        <f t="shared" si="189"/>
        <v>9.3036734693877549E-2</v>
      </c>
      <c r="MP59" s="244" t="str">
        <f t="shared" si="190"/>
        <v>i.a.</v>
      </c>
      <c r="MQ59" s="244" t="str">
        <f t="shared" si="191"/>
        <v>i.a.</v>
      </c>
      <c r="MR59" s="244" t="str">
        <f t="shared" si="192"/>
        <v>i.a.</v>
      </c>
      <c r="MS59" s="244" t="str">
        <f t="shared" si="193"/>
        <v>i.a.</v>
      </c>
      <c r="MT59" s="244" t="str">
        <f t="shared" si="194"/>
        <v>i.a.</v>
      </c>
    </row>
    <row r="60" spans="1:358" ht="18" customHeight="1" x14ac:dyDescent="0.25">
      <c r="A60" s="20" t="s">
        <v>601</v>
      </c>
      <c r="B60" s="273">
        <v>14425977</v>
      </c>
      <c r="C60" s="5" t="s">
        <v>83</v>
      </c>
      <c r="D60" s="5"/>
      <c r="E60" s="133">
        <v>256200</v>
      </c>
      <c r="F60" s="203">
        <v>45750</v>
      </c>
      <c r="G60" s="148" t="s">
        <v>74</v>
      </c>
      <c r="H60" s="148" t="s">
        <v>74</v>
      </c>
      <c r="I60" s="148" t="s">
        <v>74</v>
      </c>
      <c r="J60" s="148" t="s">
        <v>74</v>
      </c>
      <c r="K60" s="148" t="s">
        <v>74</v>
      </c>
      <c r="L60" s="148" t="s">
        <v>74</v>
      </c>
      <c r="M60" s="357" t="s">
        <v>74</v>
      </c>
      <c r="N60" s="357" t="s">
        <v>74</v>
      </c>
      <c r="O60" s="357" t="s">
        <v>74</v>
      </c>
      <c r="P60" s="150" t="e">
        <f>Y60/Tabel1[[#This Row],[2023 - Omsætning]]-1</f>
        <v>#DIV/0!</v>
      </c>
      <c r="Q60" s="150" t="e">
        <f>Z60/Tabel1[[#This Row],[2022 - Omsætning]]-1</f>
        <v>#DIV/0!</v>
      </c>
      <c r="R60" s="150" t="e">
        <f>AA60/Tabel1[[#This Row],[2021 - Omsætning]]-1</f>
        <v>#DIV/0!</v>
      </c>
      <c r="S60" s="150" t="e">
        <f>AB60/Tabel1[[#This Row],[2020 - Omsætning]]-1</f>
        <v>#DIV/0!</v>
      </c>
      <c r="T60" s="150" t="e">
        <f>AC60/Tabel1[[#This Row],[2019 - Omsætning]]-1</f>
        <v>#DIV/0!</v>
      </c>
      <c r="U60" s="242">
        <f t="shared" si="264"/>
        <v>0</v>
      </c>
      <c r="V60" s="242">
        <f t="shared" si="265"/>
        <v>0</v>
      </c>
      <c r="W60" s="242">
        <f t="shared" si="267"/>
        <v>0</v>
      </c>
      <c r="X60" s="242">
        <f t="shared" si="266"/>
        <v>0</v>
      </c>
      <c r="Y60" s="151"/>
      <c r="Z60" s="151"/>
      <c r="AA60" s="151"/>
      <c r="AB60" s="15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150">
        <f t="shared" si="4"/>
        <v>5.4056865464632495E-2</v>
      </c>
      <c r="AQ60" s="150">
        <f t="shared" si="5"/>
        <v>0.43625498007968139</v>
      </c>
      <c r="AR60" s="150">
        <f t="shared" si="6"/>
        <v>0.2010287696632572</v>
      </c>
      <c r="AS60" s="150">
        <f t="shared" si="7"/>
        <v>-5.5477091689735004E-2</v>
      </c>
      <c r="AT60" s="150">
        <f t="shared" si="8"/>
        <v>-0.14570463320463314</v>
      </c>
      <c r="AU60" s="242">
        <f t="shared" si="199"/>
        <v>1.5590000000000011</v>
      </c>
      <c r="AV60" s="242">
        <f t="shared" si="200"/>
        <v>8.7600000000000016</v>
      </c>
      <c r="AW60" s="242">
        <f t="shared" si="201"/>
        <v>3.3609999999999971</v>
      </c>
      <c r="AX60" s="242">
        <f t="shared" si="202"/>
        <v>-0.98199999999999932</v>
      </c>
      <c r="AY60" s="119">
        <v>30.399000000000001</v>
      </c>
      <c r="AZ60" s="119">
        <v>28.84</v>
      </c>
      <c r="BA60" s="119">
        <v>20.079999999999998</v>
      </c>
      <c r="BB60" s="119">
        <v>16.719000000000001</v>
      </c>
      <c r="BC60" s="119">
        <v>17.701000000000001</v>
      </c>
      <c r="BD60" s="362">
        <v>20.72</v>
      </c>
      <c r="BE60" s="362">
        <v>19.404</v>
      </c>
      <c r="BF60" s="362">
        <v>18.568999999999999</v>
      </c>
      <c r="BG60" s="362">
        <v>14.898</v>
      </c>
      <c r="BH60" s="362">
        <v>17.366</v>
      </c>
      <c r="BI60" s="362"/>
      <c r="BJ60" s="362"/>
      <c r="BK60" s="362"/>
      <c r="BL60" s="362"/>
      <c r="BM60" s="362"/>
      <c r="BN60" s="362"/>
      <c r="BO60" s="362"/>
      <c r="BP60" s="152">
        <f t="shared" si="13"/>
        <v>2.5271255060728741</v>
      </c>
      <c r="BQ60" s="152">
        <f t="shared" si="14"/>
        <v>-0.2006472491909384</v>
      </c>
      <c r="BR60" s="152">
        <f t="shared" si="15"/>
        <v>1.6097972972972974</v>
      </c>
      <c r="BS60" s="152">
        <f t="shared" si="16"/>
        <v>0.86750788643533117</v>
      </c>
      <c r="BT60" s="152">
        <f t="shared" si="17"/>
        <v>-0.87365484256675963</v>
      </c>
      <c r="BU60" s="242">
        <f t="shared" si="203"/>
        <v>3.1209999999999996</v>
      </c>
      <c r="BV60" s="242">
        <f t="shared" si="204"/>
        <v>-0.30999999999999983</v>
      </c>
      <c r="BW60" s="242">
        <f t="shared" si="205"/>
        <v>0.95299999999999996</v>
      </c>
      <c r="BX60" s="242">
        <f t="shared" si="206"/>
        <v>0.27499999999999997</v>
      </c>
      <c r="BY60" s="119">
        <v>4.3559999999999999</v>
      </c>
      <c r="BZ60" s="119">
        <v>1.2350000000000001</v>
      </c>
      <c r="CA60" s="119">
        <v>1.5449999999999999</v>
      </c>
      <c r="CB60" s="119">
        <v>0.59199999999999997</v>
      </c>
      <c r="CC60" s="119">
        <v>0.317</v>
      </c>
      <c r="CD60" s="362">
        <v>2.5089999999999999</v>
      </c>
      <c r="CE60" s="362">
        <v>2.0630000000000002</v>
      </c>
      <c r="CF60" s="362">
        <v>1.998</v>
      </c>
      <c r="CG60" s="362">
        <v>0.223</v>
      </c>
      <c r="CH60" s="362">
        <v>0.40799999999999997</v>
      </c>
      <c r="CI60" s="362"/>
      <c r="CJ60" s="362"/>
      <c r="CK60" s="362"/>
      <c r="CL60" s="362"/>
      <c r="CM60" s="362"/>
      <c r="CN60" s="362"/>
      <c r="CO60" s="362"/>
      <c r="CP60" s="152">
        <f t="shared" si="22"/>
        <v>2.1416735708367853</v>
      </c>
      <c r="CQ60" s="152">
        <f t="shared" si="23"/>
        <v>-0.21214099216710181</v>
      </c>
      <c r="CR60" s="152">
        <f t="shared" si="24"/>
        <v>1.7956204379562042</v>
      </c>
      <c r="CS60" s="152">
        <f t="shared" si="25"/>
        <v>0.93639575971731481</v>
      </c>
      <c r="CT60" s="152">
        <f t="shared" si="26"/>
        <v>-0.88734076433121023</v>
      </c>
      <c r="CU60" s="242">
        <f t="shared" si="207"/>
        <v>2.585</v>
      </c>
      <c r="CV60" s="242">
        <f t="shared" si="208"/>
        <v>-0.32499999999999996</v>
      </c>
      <c r="CW60" s="242">
        <f t="shared" si="209"/>
        <v>0.98399999999999999</v>
      </c>
      <c r="CX60" s="242">
        <f t="shared" si="210"/>
        <v>0.26500000000000007</v>
      </c>
      <c r="CY60" s="119">
        <v>3.7919999999999998</v>
      </c>
      <c r="CZ60" s="119">
        <v>1.2070000000000001</v>
      </c>
      <c r="DA60" s="119">
        <v>1.532</v>
      </c>
      <c r="DB60" s="119">
        <v>0.54800000000000004</v>
      </c>
      <c r="DC60" s="119">
        <v>0.28299999999999997</v>
      </c>
      <c r="DD60" s="362">
        <v>2.512</v>
      </c>
      <c r="DE60" s="362">
        <v>2.0790000000000002</v>
      </c>
      <c r="DF60" s="362">
        <v>2.008</v>
      </c>
      <c r="DG60" s="362">
        <v>0.22800000000000001</v>
      </c>
      <c r="DH60" s="362">
        <v>0.41499999999999998</v>
      </c>
      <c r="DI60" s="362"/>
      <c r="DJ60" s="362"/>
      <c r="DK60" s="362"/>
      <c r="DL60" s="362"/>
      <c r="DM60" s="362"/>
      <c r="DN60" s="362"/>
      <c r="DO60" s="362"/>
      <c r="DP60" s="152">
        <f t="shared" si="31"/>
        <v>-0.37505574550319615</v>
      </c>
      <c r="DQ60" s="152">
        <f t="shared" si="32"/>
        <v>7.4257425742574379E-2</v>
      </c>
      <c r="DR60" s="152">
        <f t="shared" si="33"/>
        <v>0.10489633877370959</v>
      </c>
      <c r="DS60" s="152">
        <f t="shared" si="34"/>
        <v>3.9145581224789276E-2</v>
      </c>
      <c r="DT60" s="152">
        <f t="shared" si="35"/>
        <v>-6.6894781864841754E-2</v>
      </c>
      <c r="DU60" s="242">
        <f t="shared" si="211"/>
        <v>-5.0460000000000012</v>
      </c>
      <c r="DV60" s="242">
        <f t="shared" si="212"/>
        <v>0.93000000000000149</v>
      </c>
      <c r="DW60" s="242">
        <f t="shared" si="213"/>
        <v>1.1889999999999983</v>
      </c>
      <c r="DX60" s="242">
        <f t="shared" si="214"/>
        <v>0.42700000000000138</v>
      </c>
      <c r="DY60" s="119">
        <v>8.4079999999999995</v>
      </c>
      <c r="DZ60" s="119">
        <v>13.454000000000001</v>
      </c>
      <c r="EA60" s="119">
        <v>12.523999999999999</v>
      </c>
      <c r="EB60" s="119">
        <v>11.335000000000001</v>
      </c>
      <c r="EC60" s="119">
        <v>10.907999999999999</v>
      </c>
      <c r="ED60" s="362">
        <v>11.69</v>
      </c>
      <c r="EE60" s="362">
        <v>10.234999999999999</v>
      </c>
      <c r="EF60" s="362">
        <v>9.4179999999999993</v>
      </c>
      <c r="EG60" s="362">
        <v>8.1549999999999994</v>
      </c>
      <c r="EH60" s="362">
        <v>8.391</v>
      </c>
      <c r="EI60" s="362"/>
      <c r="EJ60" s="362"/>
      <c r="EK60" s="362"/>
      <c r="EL60" s="362"/>
      <c r="EM60" s="362"/>
      <c r="EN60" s="362"/>
      <c r="EO60" s="362"/>
      <c r="EP60" s="153">
        <f t="shared" si="40"/>
        <v>-2.5565447545717293E-3</v>
      </c>
      <c r="EQ60" s="153">
        <f t="shared" si="41"/>
        <v>0.70914511900478072</v>
      </c>
      <c r="ER60" s="153">
        <f t="shared" si="42"/>
        <v>-0.13291731669266768</v>
      </c>
      <c r="ES60" s="153">
        <f t="shared" si="43"/>
        <v>7.7776710222905457E-2</v>
      </c>
      <c r="ET60" s="153">
        <f t="shared" si="44"/>
        <v>0.26119357770372614</v>
      </c>
      <c r="EU60" s="242">
        <f t="shared" si="215"/>
        <v>-8.5000000000000853E-2</v>
      </c>
      <c r="EV60" s="242">
        <f t="shared" si="216"/>
        <v>13.794999999999998</v>
      </c>
      <c r="EW60" s="242">
        <f t="shared" si="217"/>
        <v>-2.9819999999999993</v>
      </c>
      <c r="EX60" s="242">
        <f t="shared" si="218"/>
        <v>1.6189999999999998</v>
      </c>
      <c r="EY60" s="119">
        <v>33.162999999999997</v>
      </c>
      <c r="EZ60" s="119">
        <v>33.247999999999998</v>
      </c>
      <c r="FA60" s="119">
        <v>19.452999999999999</v>
      </c>
      <c r="FB60" s="119">
        <v>22.434999999999999</v>
      </c>
      <c r="FC60" s="119">
        <v>20.815999999999999</v>
      </c>
      <c r="FD60" s="362">
        <v>16.504999999999999</v>
      </c>
      <c r="FE60" s="362">
        <v>15.492000000000001</v>
      </c>
      <c r="FF60" s="362">
        <v>14.331</v>
      </c>
      <c r="FG60" s="362">
        <v>12.420999999999999</v>
      </c>
      <c r="FH60" s="362">
        <v>12.978999999999999</v>
      </c>
      <c r="FI60" s="362"/>
      <c r="FJ60" s="362"/>
      <c r="FK60" s="362"/>
      <c r="FL60" s="362"/>
      <c r="FM60" s="362"/>
      <c r="FN60" s="362"/>
      <c r="FO60" s="362"/>
      <c r="FP60" s="153">
        <f t="shared" si="49"/>
        <v>-2.3809523809523808E-2</v>
      </c>
      <c r="FQ60" s="153">
        <f t="shared" si="50"/>
        <v>0.05</v>
      </c>
      <c r="FR60" s="153">
        <f t="shared" si="51"/>
        <v>5.2631578947368418E-2</v>
      </c>
      <c r="FS60" s="153">
        <f t="shared" si="52"/>
        <v>-0.05</v>
      </c>
      <c r="FT60" s="153">
        <f t="shared" si="53"/>
        <v>-2.4390243902439025E-2</v>
      </c>
      <c r="FU60" s="242">
        <f t="shared" si="219"/>
        <v>-1</v>
      </c>
      <c r="FV60" s="242">
        <f t="shared" si="220"/>
        <v>2</v>
      </c>
      <c r="FW60" s="242">
        <f t="shared" si="221"/>
        <v>2</v>
      </c>
      <c r="FX60" s="242">
        <f t="shared" si="222"/>
        <v>-2</v>
      </c>
      <c r="FY60" s="154">
        <v>41</v>
      </c>
      <c r="FZ60" s="154">
        <v>42</v>
      </c>
      <c r="GA60" s="154">
        <v>40</v>
      </c>
      <c r="GB60" s="154">
        <v>38</v>
      </c>
      <c r="GC60" s="154">
        <v>40</v>
      </c>
      <c r="GD60" s="359">
        <v>41</v>
      </c>
      <c r="GE60" s="359">
        <v>39</v>
      </c>
      <c r="GF60" s="359">
        <v>37</v>
      </c>
      <c r="GG60" s="359">
        <v>38</v>
      </c>
      <c r="GH60" s="359">
        <v>41</v>
      </c>
      <c r="GI60" s="359"/>
      <c r="GJ60" s="359"/>
      <c r="GK60" s="359"/>
      <c r="GL60" s="359"/>
      <c r="GM60" s="359"/>
      <c r="GN60" s="359"/>
      <c r="GO60" s="359"/>
      <c r="GP60" s="133"/>
      <c r="GQ60" s="5" t="s">
        <v>386</v>
      </c>
      <c r="GR60" s="133">
        <v>4900</v>
      </c>
      <c r="GS60" s="133" t="s">
        <v>569</v>
      </c>
      <c r="GT60" s="168" t="s">
        <v>72</v>
      </c>
      <c r="GU60" s="169"/>
      <c r="GV60" s="170"/>
      <c r="GW60" s="158">
        <f t="shared" si="58"/>
        <v>2.7331623832768273</v>
      </c>
      <c r="GX60" s="158">
        <f t="shared" si="59"/>
        <v>-0.27640587928689203</v>
      </c>
      <c r="GY60" s="158">
        <f t="shared" si="60"/>
        <v>1.6062695587182969</v>
      </c>
      <c r="GZ60" s="158">
        <f t="shared" si="61"/>
        <v>0.96730078577943068</v>
      </c>
      <c r="HA60" s="158">
        <f t="shared" si="62"/>
        <v>-0.89069591370748669</v>
      </c>
      <c r="HB60" s="263">
        <f t="shared" si="240"/>
        <v>0.25397852002580112</v>
      </c>
      <c r="HC60" s="263">
        <f t="shared" si="258"/>
        <v>-3.5496358360997404E-2</v>
      </c>
      <c r="HD60" s="263">
        <f t="shared" si="241"/>
        <v>7.9147211992773164E-2</v>
      </c>
      <c r="HE60" s="263">
        <f t="shared" si="242"/>
        <v>2.4227464587625352E-2</v>
      </c>
      <c r="HF60" s="153">
        <f t="shared" si="67"/>
        <v>0.34690330253407736</v>
      </c>
      <c r="HG60" s="153">
        <f t="shared" si="68"/>
        <v>9.2924782508276238E-2</v>
      </c>
      <c r="HH60" s="153">
        <f t="shared" si="69"/>
        <v>0.12842114086927364</v>
      </c>
      <c r="HI60" s="342">
        <f t="shared" si="70"/>
        <v>4.9273928876500471E-2</v>
      </c>
      <c r="HJ60" s="153">
        <f t="shared" si="71"/>
        <v>2.5046464288875119E-2</v>
      </c>
      <c r="HK60" s="153">
        <f t="shared" si="72"/>
        <v>0.22914481185860894</v>
      </c>
      <c r="HL60" s="153">
        <f t="shared" si="73"/>
        <v>0.21157075255686159</v>
      </c>
      <c r="HM60" s="153">
        <f t="shared" si="74"/>
        <v>0.22853240767085869</v>
      </c>
      <c r="HN60" s="153">
        <f t="shared" si="75"/>
        <v>2.7559531004472382E-2</v>
      </c>
      <c r="HO60" s="153">
        <f t="shared" si="76"/>
        <v>4.945775235371231E-2</v>
      </c>
      <c r="HP60" s="153" t="str">
        <f t="shared" si="77"/>
        <v>Negativ EK</v>
      </c>
      <c r="HQ60" s="153" t="str">
        <f t="shared" si="78"/>
        <v>Negativ EK</v>
      </c>
      <c r="HR60" s="153" t="str">
        <f t="shared" si="79"/>
        <v>Negativ EK</v>
      </c>
      <c r="HS60" s="153" t="str">
        <f t="shared" si="80"/>
        <v>Negativ EK</v>
      </c>
      <c r="HT60" s="153" t="str">
        <f t="shared" si="81"/>
        <v>Negativ EK</v>
      </c>
      <c r="HU60" s="153" t="str">
        <f t="shared" si="82"/>
        <v>Negativ EK</v>
      </c>
      <c r="HV60" s="150">
        <f t="shared" si="83"/>
        <v>1.7989797066080397</v>
      </c>
      <c r="HW60" s="150">
        <f t="shared" si="84"/>
        <v>-0.36465554684180618</v>
      </c>
      <c r="HX60" s="150">
        <f t="shared" si="85"/>
        <v>1.6947178883070428</v>
      </c>
      <c r="HY60" s="150">
        <f t="shared" si="86"/>
        <v>0.61146012415095596</v>
      </c>
      <c r="HZ60" s="150">
        <f t="shared" si="87"/>
        <v>-0.89167851873231174</v>
      </c>
      <c r="IA60" s="263">
        <f t="shared" si="243"/>
        <v>8.4314906269745526E-2</v>
      </c>
      <c r="IB60" s="263">
        <f t="shared" si="259"/>
        <v>-2.6899962751651574E-2</v>
      </c>
      <c r="IC60" s="263">
        <f t="shared" si="244"/>
        <v>4.63930540277806E-2</v>
      </c>
      <c r="ID60" s="263">
        <f t="shared" si="245"/>
        <v>1.0387334709994537E-2</v>
      </c>
      <c r="IE60" s="153">
        <f t="shared" si="92"/>
        <v>0.13118308713917876</v>
      </c>
      <c r="IF60" s="153">
        <f t="shared" si="93"/>
        <v>4.6868180869433229E-2</v>
      </c>
      <c r="IG60" s="153">
        <f t="shared" si="94"/>
        <v>7.3768143621084803E-2</v>
      </c>
      <c r="IH60" s="342">
        <f t="shared" si="95"/>
        <v>2.7375089593304203E-2</v>
      </c>
      <c r="II60" s="153">
        <f t="shared" si="96"/>
        <v>1.6987754883309666E-2</v>
      </c>
      <c r="IJ60" s="153">
        <f t="shared" si="97"/>
        <v>0.15682720255023908</v>
      </c>
      <c r="IK60" s="153">
        <f t="shared" si="98"/>
        <v>0.13834959594943502</v>
      </c>
      <c r="IL60" s="153">
        <f t="shared" si="99"/>
        <v>0.14937200956937799</v>
      </c>
      <c r="IM60" s="153">
        <f t="shared" si="100"/>
        <v>1.7559055118110237E-2</v>
      </c>
      <c r="IN60" s="153">
        <f t="shared" si="101"/>
        <v>3.1435395639109333E-2</v>
      </c>
      <c r="IO60" s="153" t="str">
        <f t="shared" si="102"/>
        <v>i.a.</v>
      </c>
      <c r="IP60" s="153" t="str">
        <f t="shared" si="103"/>
        <v>i.a.</v>
      </c>
      <c r="IQ60" s="153" t="str">
        <f t="shared" si="104"/>
        <v>i.a.</v>
      </c>
      <c r="IR60" s="153" t="str">
        <f t="shared" si="105"/>
        <v>i.a.</v>
      </c>
      <c r="IS60" s="153" t="str">
        <f t="shared" si="106"/>
        <v>i.a.</v>
      </c>
      <c r="IT60" s="153" t="str">
        <f t="shared" si="107"/>
        <v>i.a.</v>
      </c>
      <c r="IU60" s="150">
        <f t="shared" si="108"/>
        <v>-0.3734539524919418</v>
      </c>
      <c r="IV60" s="150">
        <f t="shared" si="109"/>
        <v>-0.37146505946311659</v>
      </c>
      <c r="IW60" s="150">
        <f t="shared" si="110"/>
        <v>0.27426871744143178</v>
      </c>
      <c r="IX60" s="150">
        <f t="shared" si="111"/>
        <v>-3.584335106863324E-2</v>
      </c>
      <c r="IY60" s="150">
        <f t="shared" si="112"/>
        <v>-0.26014115942924726</v>
      </c>
      <c r="IZ60" s="263">
        <f t="shared" si="246"/>
        <v>-0.15112035240695937</v>
      </c>
      <c r="JA60" s="263">
        <f t="shared" si="260"/>
        <v>-0.23915223383108375</v>
      </c>
      <c r="JB60" s="263">
        <f t="shared" si="247"/>
        <v>0.13857080063287852</v>
      </c>
      <c r="JC60" s="263">
        <f t="shared" si="248"/>
        <v>-1.8782632275972877E-2</v>
      </c>
      <c r="JD60" s="153">
        <f t="shared" si="117"/>
        <v>0.25353556674607242</v>
      </c>
      <c r="JE60" s="153">
        <f t="shared" si="118"/>
        <v>0.40465591915303178</v>
      </c>
      <c r="JF60" s="153">
        <f t="shared" si="119"/>
        <v>0.64380815298411553</v>
      </c>
      <c r="JG60" s="342">
        <f t="shared" si="120"/>
        <v>0.50523735235123701</v>
      </c>
      <c r="JH60" s="153">
        <f t="shared" si="121"/>
        <v>0.52401998462720989</v>
      </c>
      <c r="JI60" s="153">
        <f t="shared" si="122"/>
        <v>0.70827022114510751</v>
      </c>
      <c r="JJ60" s="153">
        <f t="shared" si="123"/>
        <v>0.66066356829331263</v>
      </c>
      <c r="JK60" s="153">
        <f t="shared" si="124"/>
        <v>0.65717674970344009</v>
      </c>
      <c r="JL60" s="153">
        <f t="shared" si="125"/>
        <v>0.65654939215844133</v>
      </c>
      <c r="JM60" s="153">
        <f t="shared" si="126"/>
        <v>0.64650589413668236</v>
      </c>
      <c r="JN60" s="153" t="str">
        <f t="shared" si="127"/>
        <v>i.a.</v>
      </c>
      <c r="JO60" s="153" t="str">
        <f t="shared" si="128"/>
        <v>i.a.</v>
      </c>
      <c r="JP60" s="153" t="str">
        <f t="shared" si="129"/>
        <v>i.a.</v>
      </c>
      <c r="JQ60" s="153" t="str">
        <f t="shared" si="130"/>
        <v>i.a.</v>
      </c>
      <c r="JR60" s="153" t="str">
        <f t="shared" si="131"/>
        <v>i.a.</v>
      </c>
      <c r="JS60" s="153" t="str">
        <f t="shared" si="132"/>
        <v>i.a.</v>
      </c>
      <c r="JT60" s="153" t="str">
        <f t="shared" si="133"/>
        <v>i.a.</v>
      </c>
      <c r="JU60" s="150" t="e">
        <f t="shared" si="134"/>
        <v>#VALUE!</v>
      </c>
      <c r="JV60" s="150" t="e">
        <f t="shared" si="135"/>
        <v>#VALUE!</v>
      </c>
      <c r="JW60" s="150" t="e">
        <f t="shared" si="136"/>
        <v>#VALUE!</v>
      </c>
      <c r="JX60" s="150" t="e">
        <f t="shared" si="137"/>
        <v>#VALUE!</v>
      </c>
      <c r="JY60" s="150" t="e">
        <f t="shared" si="138"/>
        <v>#VALUE!</v>
      </c>
      <c r="JZ60" s="263" t="e">
        <f t="shared" si="249"/>
        <v>#VALUE!</v>
      </c>
      <c r="KA60" s="263" t="e">
        <f t="shared" si="261"/>
        <v>#VALUE!</v>
      </c>
      <c r="KB60" s="263" t="e">
        <f t="shared" si="250"/>
        <v>#VALUE!</v>
      </c>
      <c r="KC60" s="263" t="e">
        <f t="shared" si="251"/>
        <v>#VALUE!</v>
      </c>
      <c r="KD60" s="153" t="str">
        <f t="shared" si="223"/>
        <v>i.a.</v>
      </c>
      <c r="KE60" s="153" t="str">
        <f t="shared" si="224"/>
        <v>i.a.</v>
      </c>
      <c r="KF60" s="153" t="str">
        <f t="shared" si="225"/>
        <v>i.a.</v>
      </c>
      <c r="KG60" s="342" t="str">
        <f t="shared" si="226"/>
        <v>i.a.</v>
      </c>
      <c r="KH60" s="153" t="str">
        <f t="shared" si="227"/>
        <v>i.a.</v>
      </c>
      <c r="KI60" s="153" t="str">
        <f t="shared" si="228"/>
        <v>i.a.</v>
      </c>
      <c r="KJ60" s="153" t="str">
        <f t="shared" si="229"/>
        <v>i.a.</v>
      </c>
      <c r="KK60" s="153" t="str">
        <f t="shared" si="230"/>
        <v>i.a.</v>
      </c>
      <c r="KL60" s="153" t="str">
        <f t="shared" si="231"/>
        <v>i.a.</v>
      </c>
      <c r="KM60" s="153" t="str">
        <f t="shared" si="232"/>
        <v>i.a.</v>
      </c>
      <c r="KN60" s="153" t="str">
        <f t="shared" si="233"/>
        <v>i.a.</v>
      </c>
      <c r="KO60" s="153" t="str">
        <f t="shared" si="234"/>
        <v>i.a.</v>
      </c>
      <c r="KP60" s="153" t="str">
        <f t="shared" si="235"/>
        <v>i.a.</v>
      </c>
      <c r="KQ60" s="153" t="str">
        <f t="shared" si="236"/>
        <v>i.a.</v>
      </c>
      <c r="KR60" s="153" t="str">
        <f t="shared" si="237"/>
        <v>i.a.</v>
      </c>
      <c r="KS60" s="153" t="str">
        <f t="shared" si="238"/>
        <v>i.a.</v>
      </c>
      <c r="KT60" s="153" t="str">
        <f t="shared" si="239"/>
        <v>i.a.</v>
      </c>
      <c r="KU60" s="150" t="e">
        <f t="shared" si="160"/>
        <v>#DIV/0!</v>
      </c>
      <c r="KV60" s="150" t="e">
        <f t="shared" si="161"/>
        <v>#DIV/0!</v>
      </c>
      <c r="KW60" s="150" t="e">
        <f t="shared" si="162"/>
        <v>#DIV/0!</v>
      </c>
      <c r="KX60" s="150" t="e">
        <f t="shared" si="163"/>
        <v>#DIV/0!</v>
      </c>
      <c r="KY60" s="150" t="e">
        <f t="shared" si="164"/>
        <v>#DIV/0!</v>
      </c>
      <c r="KZ60" s="243">
        <f t="shared" si="252"/>
        <v>0</v>
      </c>
      <c r="LA60" s="243">
        <f t="shared" si="262"/>
        <v>0</v>
      </c>
      <c r="LB60" s="243">
        <f t="shared" si="253"/>
        <v>0</v>
      </c>
      <c r="LC60" s="272">
        <f t="shared" si="254"/>
        <v>0</v>
      </c>
      <c r="LD60" s="254">
        <f>IFERROR(Tabel1[[#This Row],[2024 - Omsætning]]/Tabel1[[#This Row],[2024 - Ansatte]],"i.a.")</f>
        <v>0</v>
      </c>
      <c r="LE60" s="254">
        <f>IFERROR(Tabel1[[#This Row],[2023 - Omsætning]]/Tabel1[[#This Row],[2023 - Ansatte]],"i.a.")</f>
        <v>0</v>
      </c>
      <c r="LF60" s="254">
        <f>IFERROR(Tabel1[[#This Row],[2022 - Omsætning]]/Tabel1[[#This Row],[2022 - Ansatte]],"i.a.")</f>
        <v>0</v>
      </c>
      <c r="LG60" s="348">
        <f>IFERROR(Tabel1[[#This Row],[2021 - Omsætning]]/Tabel1[[#This Row],[2021 - Ansatte]],"i.a.")</f>
        <v>0</v>
      </c>
      <c r="LH60" s="254">
        <f>IFERROR(AC60/Tabel1[[#This Row],[2020 - Ansatte]],"i.a.")</f>
        <v>0</v>
      </c>
      <c r="LI60" s="254">
        <f>IFERROR(Tabel1[[#This Row],[2019 - Omsætning]]/Tabel1[[#This Row],[2019 - Ansatte]],"i.a.")</f>
        <v>0</v>
      </c>
      <c r="LJ60" s="254">
        <f>IFERROR(Tabel1[[#This Row],[2018 - Omsætning]]/Tabel1[[#This Row],[2018 - Ansatte]],"i.a.")</f>
        <v>0</v>
      </c>
      <c r="LK60" s="254">
        <f>IFERROR(Tabel1[[#This Row],[2017 - Omsætning]]/Tabel1[[#This Row],[2017 - Ansatte]],"i.a.")</f>
        <v>0</v>
      </c>
      <c r="LL60" s="254">
        <f>IFERROR(Tabel1[[#This Row],[2016 - Omsætning]]/Tabel1[[#This Row],[2016 - Ansatte]],"i.a.")</f>
        <v>0</v>
      </c>
      <c r="LM60" s="254">
        <f>IFERROR(Tabel1[[#This Row],[2015 - Omsætning]]/Tabel1[[#This Row],[2015 - Ansatte]],"i.a.")</f>
        <v>0</v>
      </c>
      <c r="LN60" s="254" t="str">
        <f>IFERROR(Tabel1[[#This Row],[2014 - Omsætning]]/Tabel1[[#This Row],[2014 - Ansatte]],"i.a.")</f>
        <v>i.a.</v>
      </c>
      <c r="LO60" s="254" t="str">
        <f>IFERROR(Tabel1[[#This Row],[2013 - Omsætning]]/Tabel1[[#This Row],[2013 - Ansatte]],"i.a.")</f>
        <v>i.a.</v>
      </c>
      <c r="LP60" s="254" t="str">
        <f>IFERROR(Tabel1[[#This Row],[2012 - Omsætning]]/Tabel1[[#This Row],[2012 - Ansatte]],"i.a.")</f>
        <v>i.a.</v>
      </c>
      <c r="LQ60" s="254" t="str">
        <f>IFERROR(Tabel1[[#This Row],[2011 - Omsætning]]/Tabel1[[#This Row],[2011 - Ansatte]],"i.a.")</f>
        <v>i.a.</v>
      </c>
      <c r="LR60" s="254" t="str">
        <f>IFERROR(Tabel1[[#This Row],[2010 - Omsætning]]/Tabel1[[#This Row],[2010 - Ansatte]],"i.a.")</f>
        <v>i.a.</v>
      </c>
      <c r="LS60" s="254" t="str">
        <f>IFERROR(Tabel1[[#This Row],[2009 - Omsætning]]/Tabel1[[#This Row],[2009 - Ansatte]],"i.a.")</f>
        <v>i.a.</v>
      </c>
      <c r="LT60" s="254" t="str">
        <f>IFERROR(Tabel1[[#This Row],[2008 - Omsætning]]/Tabel1[[#This Row],[2008 - Ansatte]],"i.a.")</f>
        <v>i.a.</v>
      </c>
      <c r="LU60" s="158">
        <f t="shared" si="169"/>
        <v>2.2182997554913406</v>
      </c>
      <c r="LV60" s="158">
        <f t="shared" si="170"/>
        <v>-0.24965808777819218</v>
      </c>
      <c r="LW60" s="158">
        <f t="shared" si="171"/>
        <v>1.6558394160583938</v>
      </c>
      <c r="LX60" s="158">
        <f t="shared" si="172"/>
        <v>1.0383113260182262</v>
      </c>
      <c r="LY60" s="158">
        <f t="shared" si="173"/>
        <v>-0.88452428343949052</v>
      </c>
      <c r="LZ60" s="243">
        <f t="shared" si="255"/>
        <v>6.3749709639953536E-2</v>
      </c>
      <c r="MA60" s="243">
        <f t="shared" si="263"/>
        <v>-9.561904761904761E-3</v>
      </c>
      <c r="MB60" s="243">
        <f t="shared" si="256"/>
        <v>2.3878947368421052E-2</v>
      </c>
      <c r="MC60" s="272">
        <f t="shared" si="257"/>
        <v>7.3460526315789493E-3</v>
      </c>
      <c r="MD60" s="244">
        <f t="shared" si="178"/>
        <v>9.2487804878048779E-2</v>
      </c>
      <c r="ME60" s="244">
        <f t="shared" si="179"/>
        <v>2.873809523809524E-2</v>
      </c>
      <c r="MF60" s="244">
        <f t="shared" si="180"/>
        <v>3.8300000000000001E-2</v>
      </c>
      <c r="MG60" s="388">
        <f t="shared" si="181"/>
        <v>1.4421052631578949E-2</v>
      </c>
      <c r="MH60" s="244">
        <f t="shared" si="182"/>
        <v>7.0749999999999997E-3</v>
      </c>
      <c r="MI60" s="244">
        <f t="shared" si="183"/>
        <v>6.1268292682926828E-2</v>
      </c>
      <c r="MJ60" s="244">
        <f t="shared" si="184"/>
        <v>5.3307692307692313E-2</v>
      </c>
      <c r="MK60" s="244">
        <f t="shared" si="185"/>
        <v>5.4270270270270274E-2</v>
      </c>
      <c r="ML60" s="244">
        <f t="shared" si="186"/>
        <v>6.0000000000000001E-3</v>
      </c>
      <c r="MM60" s="244">
        <f t="shared" si="187"/>
        <v>1.0121951219512195E-2</v>
      </c>
      <c r="MN60" s="244" t="str">
        <f t="shared" si="188"/>
        <v>i.a.</v>
      </c>
      <c r="MO60" s="244" t="str">
        <f t="shared" si="189"/>
        <v>i.a.</v>
      </c>
      <c r="MP60" s="244" t="str">
        <f t="shared" si="190"/>
        <v>i.a.</v>
      </c>
      <c r="MQ60" s="244" t="str">
        <f t="shared" si="191"/>
        <v>i.a.</v>
      </c>
      <c r="MR60" s="244" t="str">
        <f t="shared" si="192"/>
        <v>i.a.</v>
      </c>
      <c r="MS60" s="244" t="str">
        <f t="shared" si="193"/>
        <v>i.a.</v>
      </c>
      <c r="MT60" s="244" t="str">
        <f t="shared" si="194"/>
        <v>i.a.</v>
      </c>
    </row>
    <row r="61" spans="1:358" ht="18" customHeight="1" x14ac:dyDescent="0.25">
      <c r="A61" s="5" t="s">
        <v>155</v>
      </c>
      <c r="B61" s="273">
        <v>76165319</v>
      </c>
      <c r="C61" s="117" t="s">
        <v>588</v>
      </c>
      <c r="D61" s="5" t="s">
        <v>108</v>
      </c>
      <c r="E61" s="5">
        <v>282900</v>
      </c>
      <c r="F61" s="203">
        <v>45460</v>
      </c>
      <c r="G61" s="148"/>
      <c r="H61" s="148" t="s">
        <v>74</v>
      </c>
      <c r="I61" s="148" t="s">
        <v>74</v>
      </c>
      <c r="J61" s="148" t="s">
        <v>74</v>
      </c>
      <c r="K61" s="148" t="s">
        <v>74</v>
      </c>
      <c r="L61" s="148" t="s">
        <v>74</v>
      </c>
      <c r="M61" s="148" t="s">
        <v>74</v>
      </c>
      <c r="N61" s="148" t="s">
        <v>74</v>
      </c>
      <c r="O61" s="357" t="s">
        <v>74</v>
      </c>
      <c r="P61" s="150">
        <f>Y61/Tabel1[[#This Row],[2023 - Omsætning]]-1</f>
        <v>-3.6810667483511583E-2</v>
      </c>
      <c r="Q61" s="150">
        <f>Z61/Tabel1[[#This Row],[2022 - Omsætning]]-1</f>
        <v>3.987358309796063E-2</v>
      </c>
      <c r="R61" s="150">
        <f>AA61/Tabel1[[#This Row],[2021 - Omsætning]]-1</f>
        <v>5.9552970397538374E-2</v>
      </c>
      <c r="S61" s="150">
        <f>AB61/Tabel1[[#This Row],[2020 - Omsætning]]-1</f>
        <v>0.19313362779518539</v>
      </c>
      <c r="T61" s="150">
        <f>AC61/Tabel1[[#This Row],[2019 - Omsætning]]-1</f>
        <v>-0.1826863246236996</v>
      </c>
      <c r="U61" s="242">
        <f t="shared" si="264"/>
        <v>-15.382000000000005</v>
      </c>
      <c r="V61" s="242">
        <f t="shared" si="265"/>
        <v>16.022999999999968</v>
      </c>
      <c r="W61" s="242">
        <f t="shared" si="267"/>
        <v>22.586000000000013</v>
      </c>
      <c r="X61" s="242">
        <f t="shared" si="266"/>
        <v>61.39100000000002</v>
      </c>
      <c r="Y61" s="151">
        <v>402.48599999999999</v>
      </c>
      <c r="Z61" s="151">
        <v>417.86799999999999</v>
      </c>
      <c r="AA61" s="151">
        <v>401.84500000000003</v>
      </c>
      <c r="AB61" s="361">
        <v>379.25900000000001</v>
      </c>
      <c r="AC61" s="361">
        <v>317.86799999999999</v>
      </c>
      <c r="AD61" s="361">
        <v>388.91800000000001</v>
      </c>
      <c r="AE61" s="361">
        <v>392.25400000000002</v>
      </c>
      <c r="AF61" s="361">
        <v>324.77</v>
      </c>
      <c r="AG61" s="361">
        <v>374.88200000000001</v>
      </c>
      <c r="AH61" s="361">
        <v>287.10300000000001</v>
      </c>
      <c r="AI61" s="361">
        <v>249.31200000000001</v>
      </c>
      <c r="AJ61" s="361">
        <v>217.53299999999999</v>
      </c>
      <c r="AK61" s="361">
        <v>284.79300000000001</v>
      </c>
      <c r="AL61" s="361"/>
      <c r="AM61" s="361"/>
      <c r="AN61" s="361"/>
      <c r="AO61" s="361"/>
      <c r="AP61" s="150">
        <f t="shared" si="4"/>
        <v>1.6957250628667195E-2</v>
      </c>
      <c r="AQ61" s="150">
        <f t="shared" si="5"/>
        <v>0.27477694074905173</v>
      </c>
      <c r="AR61" s="150">
        <f t="shared" si="6"/>
        <v>0.13886387421812235</v>
      </c>
      <c r="AS61" s="150">
        <f t="shared" si="7"/>
        <v>0.552092777274101</v>
      </c>
      <c r="AT61" s="150">
        <f t="shared" si="8"/>
        <v>-0.21387420561857809</v>
      </c>
      <c r="AU61" s="242">
        <f t="shared" si="199"/>
        <v>2.0229999999999961</v>
      </c>
      <c r="AV61" s="242">
        <f t="shared" si="200"/>
        <v>25.715000000000003</v>
      </c>
      <c r="AW61" s="242">
        <f t="shared" si="201"/>
        <v>11.410999999999987</v>
      </c>
      <c r="AX61" s="242">
        <f t="shared" si="202"/>
        <v>29.230000000000004</v>
      </c>
      <c r="AY61" s="119">
        <v>121.32299999999999</v>
      </c>
      <c r="AZ61" s="119">
        <v>119.3</v>
      </c>
      <c r="BA61" s="119">
        <v>93.584999999999994</v>
      </c>
      <c r="BB61" s="362">
        <v>82.174000000000007</v>
      </c>
      <c r="BC61" s="362">
        <v>52.944000000000003</v>
      </c>
      <c r="BD61" s="362">
        <v>67.347999999999999</v>
      </c>
      <c r="BE61" s="362">
        <v>61.118000000000002</v>
      </c>
      <c r="BF61" s="362">
        <v>48.640999999999998</v>
      </c>
      <c r="BG61" s="362">
        <v>56.063000000000002</v>
      </c>
      <c r="BH61" s="362">
        <v>52.7</v>
      </c>
      <c r="BI61" s="362">
        <v>52.923000000000002</v>
      </c>
      <c r="BJ61" s="362">
        <v>32.18</v>
      </c>
      <c r="BK61" s="362">
        <v>41.761000000000003</v>
      </c>
      <c r="BL61" s="362"/>
      <c r="BM61" s="362"/>
      <c r="BN61" s="362"/>
      <c r="BO61" s="362"/>
      <c r="BP61" s="152">
        <f t="shared" si="13"/>
        <v>2.1577614532973334E-2</v>
      </c>
      <c r="BQ61" s="152">
        <f t="shared" si="14"/>
        <v>-3.7158690176322444E-2</v>
      </c>
      <c r="BR61" s="152">
        <f t="shared" si="15"/>
        <v>5.3206842395687376E-2</v>
      </c>
      <c r="BS61" s="152">
        <f t="shared" si="16"/>
        <v>0.82028201661193734</v>
      </c>
      <c r="BT61" s="152">
        <f t="shared" si="17"/>
        <v>-0.10292843527984748</v>
      </c>
      <c r="BU61" s="242">
        <f t="shared" si="203"/>
        <v>1.0309999999999988</v>
      </c>
      <c r="BV61" s="242">
        <f t="shared" si="204"/>
        <v>-1.8440000000000012</v>
      </c>
      <c r="BW61" s="242">
        <f t="shared" si="205"/>
        <v>2.5069999999999979</v>
      </c>
      <c r="BX61" s="242">
        <f t="shared" si="206"/>
        <v>21.233000000000001</v>
      </c>
      <c r="BY61" s="119">
        <v>48.811999999999998</v>
      </c>
      <c r="BZ61" s="119">
        <v>47.780999999999999</v>
      </c>
      <c r="CA61" s="119">
        <v>49.625</v>
      </c>
      <c r="CB61" s="362">
        <v>47.118000000000002</v>
      </c>
      <c r="CC61" s="362">
        <v>25.885000000000002</v>
      </c>
      <c r="CD61" s="362">
        <v>28.855</v>
      </c>
      <c r="CE61" s="362">
        <v>20.068999999999999</v>
      </c>
      <c r="CF61" s="362">
        <v>11.907999999999999</v>
      </c>
      <c r="CG61" s="362">
        <v>18.29</v>
      </c>
      <c r="CH61" s="362">
        <v>24.834</v>
      </c>
      <c r="CI61" s="362">
        <v>15.054</v>
      </c>
      <c r="CJ61" s="362">
        <v>-7.8879999999999999</v>
      </c>
      <c r="CK61" s="362">
        <v>3.085</v>
      </c>
      <c r="CL61" s="362"/>
      <c r="CM61" s="362"/>
      <c r="CN61" s="362"/>
      <c r="CO61" s="362"/>
      <c r="CP61" s="152">
        <f t="shared" si="22"/>
        <v>0.28714807090719507</v>
      </c>
      <c r="CQ61" s="152">
        <f t="shared" si="23"/>
        <v>-2.3918575063613237E-2</v>
      </c>
      <c r="CR61" s="152">
        <f t="shared" si="24"/>
        <v>-3.8022813688214367E-3</v>
      </c>
      <c r="CS61" s="152">
        <f t="shared" si="25"/>
        <v>1.2598816116097002</v>
      </c>
      <c r="CT61" s="152">
        <f t="shared" si="26"/>
        <v>-0.20873309662310191</v>
      </c>
      <c r="CU61" s="242">
        <f t="shared" si="207"/>
        <v>13.218000000000004</v>
      </c>
      <c r="CV61" s="242">
        <f t="shared" si="208"/>
        <v>-1.1280000000000001</v>
      </c>
      <c r="CW61" s="242">
        <f t="shared" si="209"/>
        <v>-0.18000000000000682</v>
      </c>
      <c r="CX61" s="242">
        <f t="shared" si="210"/>
        <v>26.392000000000003</v>
      </c>
      <c r="CY61" s="119">
        <v>59.25</v>
      </c>
      <c r="CZ61" s="119">
        <v>46.031999999999996</v>
      </c>
      <c r="DA61" s="119">
        <v>47.16</v>
      </c>
      <c r="DB61" s="362">
        <v>47.34</v>
      </c>
      <c r="DC61" s="362">
        <v>20.948</v>
      </c>
      <c r="DD61" s="362">
        <v>26.474</v>
      </c>
      <c r="DE61" s="362">
        <v>20.382000000000001</v>
      </c>
      <c r="DF61" s="362">
        <v>10.099</v>
      </c>
      <c r="DG61" s="362">
        <v>15.529</v>
      </c>
      <c r="DH61" s="362">
        <v>23.31</v>
      </c>
      <c r="DI61" s="362">
        <v>13.898999999999999</v>
      </c>
      <c r="DJ61" s="362">
        <v>-7.0410000000000004</v>
      </c>
      <c r="DK61" s="362">
        <v>6.6929999999999996</v>
      </c>
      <c r="DL61" s="362"/>
      <c r="DM61" s="362"/>
      <c r="DN61" s="362"/>
      <c r="DO61" s="362"/>
      <c r="DP61" s="152">
        <f t="shared" si="31"/>
        <v>0.21215122610687578</v>
      </c>
      <c r="DQ61" s="152">
        <f t="shared" si="32"/>
        <v>0.21264835633983206</v>
      </c>
      <c r="DR61" s="152">
        <f t="shared" si="33"/>
        <v>0.27506768183368796</v>
      </c>
      <c r="DS61" s="152">
        <f t="shared" si="34"/>
        <v>0.36794813240930102</v>
      </c>
      <c r="DT61" s="152">
        <f t="shared" si="35"/>
        <v>0.18381739324627713</v>
      </c>
      <c r="DU61" s="242">
        <f t="shared" si="211"/>
        <v>45.194999999999965</v>
      </c>
      <c r="DV61" s="242">
        <f t="shared" si="212"/>
        <v>37.356999999999999</v>
      </c>
      <c r="DW61" s="242">
        <f t="shared" si="213"/>
        <v>37.898000000000025</v>
      </c>
      <c r="DX61" s="242">
        <f t="shared" si="214"/>
        <v>37.058999999999983</v>
      </c>
      <c r="DY61" s="119">
        <v>258.22699999999998</v>
      </c>
      <c r="DZ61" s="119">
        <v>213.03200000000001</v>
      </c>
      <c r="EA61" s="119">
        <v>175.67500000000001</v>
      </c>
      <c r="EB61" s="362">
        <v>137.77699999999999</v>
      </c>
      <c r="EC61" s="362">
        <v>100.718</v>
      </c>
      <c r="ED61" s="362">
        <v>85.078999999999994</v>
      </c>
      <c r="EE61" s="362">
        <v>65.113</v>
      </c>
      <c r="EF61" s="362">
        <v>51.411000000000001</v>
      </c>
      <c r="EG61" s="362">
        <v>43.534999999999997</v>
      </c>
      <c r="EH61" s="362">
        <v>63.98</v>
      </c>
      <c r="EI61" s="362">
        <v>54.19</v>
      </c>
      <c r="EJ61" s="362">
        <v>45.537999999999997</v>
      </c>
      <c r="EK61" s="362">
        <v>49.823</v>
      </c>
      <c r="EL61" s="362"/>
      <c r="EM61" s="362"/>
      <c r="EN61" s="362"/>
      <c r="EO61" s="362"/>
      <c r="EP61" s="153">
        <f t="shared" si="40"/>
        <v>0.14225982822862901</v>
      </c>
      <c r="EQ61" s="153">
        <f t="shared" si="41"/>
        <v>1.5779755392254007E-2</v>
      </c>
      <c r="ER61" s="153">
        <f t="shared" si="42"/>
        <v>0.12014243392166142</v>
      </c>
      <c r="ES61" s="153">
        <f t="shared" si="43"/>
        <v>1.1593853923297653E-2</v>
      </c>
      <c r="ET61" s="153">
        <f t="shared" si="44"/>
        <v>0.6025593558850062</v>
      </c>
      <c r="EU61" s="242">
        <f t="shared" si="215"/>
        <v>50.321000000000026</v>
      </c>
      <c r="EV61" s="242">
        <f t="shared" si="216"/>
        <v>5.4950000000000045</v>
      </c>
      <c r="EW61" s="242">
        <f t="shared" si="217"/>
        <v>37.350000000000023</v>
      </c>
      <c r="EX61" s="242">
        <f t="shared" si="218"/>
        <v>3.5629999999999882</v>
      </c>
      <c r="EY61" s="119">
        <v>404.04700000000003</v>
      </c>
      <c r="EZ61" s="119">
        <v>353.726</v>
      </c>
      <c r="FA61" s="119">
        <v>348.23099999999999</v>
      </c>
      <c r="FB61" s="362">
        <v>310.88099999999997</v>
      </c>
      <c r="FC61" s="362">
        <v>307.31799999999998</v>
      </c>
      <c r="FD61" s="362">
        <v>191.767</v>
      </c>
      <c r="FE61" s="362">
        <v>194.81700000000001</v>
      </c>
      <c r="FF61" s="362">
        <v>169.96100000000001</v>
      </c>
      <c r="FG61" s="362">
        <v>171.19900000000001</v>
      </c>
      <c r="FH61" s="362">
        <v>187.99</v>
      </c>
      <c r="FI61" s="362">
        <v>144.36000000000001</v>
      </c>
      <c r="FJ61" s="362">
        <v>146.46100000000001</v>
      </c>
      <c r="FK61" s="362">
        <v>191.48599999999999</v>
      </c>
      <c r="FL61" s="362"/>
      <c r="FM61" s="362"/>
      <c r="FN61" s="362"/>
      <c r="FO61" s="362"/>
      <c r="FP61" s="153">
        <f t="shared" si="49"/>
        <v>1.048951048951049E-2</v>
      </c>
      <c r="FQ61" s="153">
        <f t="shared" si="50"/>
        <v>0</v>
      </c>
      <c r="FR61" s="153">
        <f t="shared" si="51"/>
        <v>1.4184397163120567E-2</v>
      </c>
      <c r="FS61" s="153">
        <f t="shared" si="52"/>
        <v>-2.0833333333333332E-2</v>
      </c>
      <c r="FT61" s="153">
        <f t="shared" si="53"/>
        <v>-6.7961165048543687E-2</v>
      </c>
      <c r="FU61" s="242">
        <f t="shared" si="219"/>
        <v>3</v>
      </c>
      <c r="FV61" s="242">
        <f t="shared" si="220"/>
        <v>0</v>
      </c>
      <c r="FW61" s="242">
        <f t="shared" si="221"/>
        <v>4</v>
      </c>
      <c r="FX61" s="242">
        <f t="shared" si="222"/>
        <v>-6</v>
      </c>
      <c r="FY61" s="154">
        <v>289</v>
      </c>
      <c r="FZ61" s="154">
        <v>286</v>
      </c>
      <c r="GA61" s="154">
        <v>286</v>
      </c>
      <c r="GB61" s="359">
        <v>282</v>
      </c>
      <c r="GC61" s="359">
        <v>288</v>
      </c>
      <c r="GD61" s="359">
        <v>309</v>
      </c>
      <c r="GE61" s="359">
        <v>298</v>
      </c>
      <c r="GF61" s="359">
        <v>293</v>
      </c>
      <c r="GG61" s="359">
        <v>251</v>
      </c>
      <c r="GH61" s="359">
        <v>234</v>
      </c>
      <c r="GI61" s="359">
        <v>162</v>
      </c>
      <c r="GJ61" s="359">
        <v>172</v>
      </c>
      <c r="GK61" s="359">
        <v>200</v>
      </c>
      <c r="GL61" s="359"/>
      <c r="GM61" s="359"/>
      <c r="GN61" s="359"/>
      <c r="GO61" s="359"/>
      <c r="GP61" s="167"/>
      <c r="GQ61" s="5" t="s">
        <v>386</v>
      </c>
      <c r="GR61" s="5">
        <v>5683</v>
      </c>
      <c r="GS61" s="5" t="s">
        <v>156</v>
      </c>
      <c r="GT61" s="190" t="s">
        <v>78</v>
      </c>
      <c r="GU61" s="172" t="s">
        <v>73</v>
      </c>
      <c r="GV61" s="101"/>
      <c r="GW61" s="158">
        <f t="shared" si="58"/>
        <v>6.1674079854439019E-2</v>
      </c>
      <c r="GX61" s="158">
        <f t="shared" si="59"/>
        <v>-0.21289126563411431</v>
      </c>
      <c r="GY61" s="158">
        <f t="shared" si="60"/>
        <v>-0.24202692946625665</v>
      </c>
      <c r="GZ61" s="158">
        <f t="shared" si="61"/>
        <v>0.76053679864251877</v>
      </c>
      <c r="HA61" s="158">
        <f t="shared" si="62"/>
        <v>-0.36036664342275132</v>
      </c>
      <c r="HB61" s="263">
        <f t="shared" si="240"/>
        <v>1.4607307014587012E-2</v>
      </c>
      <c r="HC61" s="263">
        <f t="shared" si="258"/>
        <v>-6.4060539331730726E-2</v>
      </c>
      <c r="HD61" s="263">
        <f t="shared" si="241"/>
        <v>-9.6082138752867696E-2</v>
      </c>
      <c r="HE61" s="263">
        <f t="shared" si="242"/>
        <v>0.17149603984955067</v>
      </c>
      <c r="HF61" s="153">
        <f t="shared" si="67"/>
        <v>0.25145408363553801</v>
      </c>
      <c r="HG61" s="153">
        <f t="shared" si="68"/>
        <v>0.23684677662095099</v>
      </c>
      <c r="HH61" s="153">
        <f t="shared" si="69"/>
        <v>0.30090731595268172</v>
      </c>
      <c r="HI61" s="153">
        <f t="shared" si="70"/>
        <v>0.39698945470554942</v>
      </c>
      <c r="HJ61" s="153">
        <f t="shared" si="71"/>
        <v>0.22549341485599875</v>
      </c>
      <c r="HK61" s="153">
        <f t="shared" si="72"/>
        <v>0.35253542132736765</v>
      </c>
      <c r="HL61" s="153">
        <f t="shared" si="73"/>
        <v>0.34983351069307611</v>
      </c>
      <c r="HM61" s="153">
        <f t="shared" si="74"/>
        <v>0.21273144734901944</v>
      </c>
      <c r="HN61" s="153">
        <f t="shared" si="75"/>
        <v>0.28887132028089108</v>
      </c>
      <c r="HO61" s="153">
        <f t="shared" si="76"/>
        <v>0.39451637471439455</v>
      </c>
      <c r="HP61" s="153">
        <f t="shared" si="77"/>
        <v>0.27873816781646077</v>
      </c>
      <c r="HQ61" s="153">
        <f t="shared" si="78"/>
        <v>-0.14767043130839655</v>
      </c>
      <c r="HR61" s="153">
        <f t="shared" si="79"/>
        <v>0.13433554783935128</v>
      </c>
      <c r="HS61" s="153" t="str">
        <f t="shared" si="80"/>
        <v>Negativ EK</v>
      </c>
      <c r="HT61" s="153" t="str">
        <f t="shared" si="81"/>
        <v>Negativ EK</v>
      </c>
      <c r="HU61" s="153" t="str">
        <f t="shared" si="82"/>
        <v>Negativ EK</v>
      </c>
      <c r="HV61" s="150">
        <f t="shared" si="83"/>
        <v>-5.366969057392864E-2</v>
      </c>
      <c r="HW61" s="150">
        <f t="shared" si="84"/>
        <v>-9.592715593618456E-2</v>
      </c>
      <c r="HX61" s="150">
        <f t="shared" si="85"/>
        <v>-1.2168771373952312E-2</v>
      </c>
      <c r="HY61" s="150">
        <f t="shared" si="86"/>
        <v>0.46955179523222917</v>
      </c>
      <c r="HZ61" s="150">
        <f t="shared" si="87"/>
        <v>-0.30514138117600115</v>
      </c>
      <c r="IA61" s="263">
        <f t="shared" si="243"/>
        <v>-7.3064061910142197E-3</v>
      </c>
      <c r="IB61" s="263">
        <f t="shared" si="259"/>
        <v>-1.4444844315785965E-2</v>
      </c>
      <c r="IC61" s="263">
        <f t="shared" si="244"/>
        <v>-1.8549631092832086E-3</v>
      </c>
      <c r="ID61" s="263">
        <f t="shared" si="245"/>
        <v>4.8706525820596702E-2</v>
      </c>
      <c r="IE61" s="153">
        <f t="shared" si="92"/>
        <v>0.1288301377853262</v>
      </c>
      <c r="IF61" s="153">
        <f t="shared" si="93"/>
        <v>0.13613654397634042</v>
      </c>
      <c r="IG61" s="153">
        <f t="shared" si="94"/>
        <v>0.15058138829212639</v>
      </c>
      <c r="IH61" s="153">
        <f t="shared" si="95"/>
        <v>0.1524363514014096</v>
      </c>
      <c r="II61" s="153">
        <f t="shared" si="96"/>
        <v>0.1037298255808129</v>
      </c>
      <c r="IJ61" s="153">
        <f t="shared" si="97"/>
        <v>0.14928191544399147</v>
      </c>
      <c r="IK61" s="153">
        <f t="shared" si="98"/>
        <v>0.1100340481059713</v>
      </c>
      <c r="IL61" s="153">
        <f t="shared" si="99"/>
        <v>6.9808887325595023E-2</v>
      </c>
      <c r="IM61" s="153">
        <f t="shared" si="100"/>
        <v>0.1018405352056995</v>
      </c>
      <c r="IN61" s="153">
        <f t="shared" si="101"/>
        <v>0.14944486234391455</v>
      </c>
      <c r="IO61" s="153">
        <f t="shared" si="102"/>
        <v>0.10352759945120882</v>
      </c>
      <c r="IP61" s="153">
        <f t="shared" si="103"/>
        <v>-4.6681876152177705E-2</v>
      </c>
      <c r="IQ61" s="153">
        <f t="shared" si="104"/>
        <v>1.6110838390273965E-2</v>
      </c>
      <c r="IR61" s="153" t="str">
        <f t="shared" si="105"/>
        <v>i.a.</v>
      </c>
      <c r="IS61" s="153" t="str">
        <f t="shared" si="106"/>
        <v>i.a.</v>
      </c>
      <c r="IT61" s="153" t="str">
        <f t="shared" si="107"/>
        <v>i.a.</v>
      </c>
      <c r="IU61" s="150">
        <f t="shared" si="108"/>
        <v>6.1186952522554731E-2</v>
      </c>
      <c r="IV61" s="150">
        <f t="shared" si="109"/>
        <v>0.19381032148209654</v>
      </c>
      <c r="IW61" s="150">
        <f t="shared" si="110"/>
        <v>0.13830852507714333</v>
      </c>
      <c r="IX61" s="150">
        <f t="shared" si="111"/>
        <v>0.35227011028580585</v>
      </c>
      <c r="IY61" s="150">
        <f t="shared" si="112"/>
        <v>-0.26129575862572696</v>
      </c>
      <c r="IZ61" s="263">
        <f t="shared" si="246"/>
        <v>3.6849931500044897E-2</v>
      </c>
      <c r="JA61" s="263">
        <f t="shared" si="260"/>
        <v>9.7773111027930626E-2</v>
      </c>
      <c r="JB61" s="263">
        <f t="shared" si="247"/>
        <v>6.1295909558813755E-2</v>
      </c>
      <c r="JC61" s="263">
        <f t="shared" si="248"/>
        <v>0.11545025337847376</v>
      </c>
      <c r="JD61" s="153">
        <f t="shared" si="117"/>
        <v>0.63910139166978086</v>
      </c>
      <c r="JE61" s="153">
        <f t="shared" si="118"/>
        <v>0.60225146016973596</v>
      </c>
      <c r="JF61" s="153">
        <f t="shared" si="119"/>
        <v>0.50447834914180534</v>
      </c>
      <c r="JG61" s="153">
        <f t="shared" si="120"/>
        <v>0.44318243958299158</v>
      </c>
      <c r="JH61" s="153">
        <f t="shared" si="121"/>
        <v>0.32773218620451783</v>
      </c>
      <c r="JI61" s="153">
        <f t="shared" si="122"/>
        <v>0.44365818936521922</v>
      </c>
      <c r="JJ61" s="153">
        <f t="shared" si="123"/>
        <v>0.33422647920869325</v>
      </c>
      <c r="JK61" s="153">
        <f t="shared" si="124"/>
        <v>0.30248704114473318</v>
      </c>
      <c r="JL61" s="153">
        <f t="shared" si="125"/>
        <v>0.25429470966536016</v>
      </c>
      <c r="JM61" s="153">
        <f t="shared" si="126"/>
        <v>0.34033725198148834</v>
      </c>
      <c r="JN61" s="153">
        <f t="shared" si="127"/>
        <v>0.37538099196453306</v>
      </c>
      <c r="JO61" s="153">
        <f t="shared" si="128"/>
        <v>0.31092236158431252</v>
      </c>
      <c r="JP61" s="153">
        <f t="shared" si="129"/>
        <v>0.26019134558140022</v>
      </c>
      <c r="JQ61" s="153" t="str">
        <f t="shared" si="130"/>
        <v>i.a.</v>
      </c>
      <c r="JR61" s="153" t="str">
        <f t="shared" si="131"/>
        <v>i.a.</v>
      </c>
      <c r="JS61" s="153" t="str">
        <f t="shared" si="132"/>
        <v>i.a.</v>
      </c>
      <c r="JT61" s="153" t="str">
        <f t="shared" si="133"/>
        <v>i.a.</v>
      </c>
      <c r="JU61" s="150">
        <f t="shared" si="134"/>
        <v>6.0619734921623446E-2</v>
      </c>
      <c r="JV61" s="150">
        <f t="shared" si="135"/>
        <v>-7.4078498123580416E-2</v>
      </c>
      <c r="JW61" s="150">
        <f t="shared" si="136"/>
        <v>-5.9894391117321236E-3</v>
      </c>
      <c r="JX61" s="150">
        <f t="shared" si="137"/>
        <v>0.52563130751387122</v>
      </c>
      <c r="JY61" s="150">
        <f t="shared" si="138"/>
        <v>9.7585409062353828E-2</v>
      </c>
      <c r="JZ61" s="263">
        <f t="shared" si="249"/>
        <v>6.9315466948655785E-3</v>
      </c>
      <c r="KA61" s="263">
        <f t="shared" si="261"/>
        <v>-9.148167749711153E-3</v>
      </c>
      <c r="KB61" s="263">
        <f t="shared" si="250"/>
        <v>-7.4410994087574511E-4</v>
      </c>
      <c r="KC61" s="263">
        <f t="shared" si="251"/>
        <v>4.2803825471568566E-2</v>
      </c>
      <c r="KD61" s="153">
        <f t="shared" si="223"/>
        <v>0.12127626799441471</v>
      </c>
      <c r="KE61" s="153">
        <f t="shared" si="224"/>
        <v>0.11434472129954913</v>
      </c>
      <c r="KF61" s="153">
        <f t="shared" si="225"/>
        <v>0.12349288904926028</v>
      </c>
      <c r="KG61" s="153">
        <f t="shared" si="226"/>
        <v>0.12423699899013603</v>
      </c>
      <c r="KH61" s="153">
        <f t="shared" si="227"/>
        <v>8.1433173518567464E-2</v>
      </c>
      <c r="KI61" s="153">
        <f t="shared" si="228"/>
        <v>7.4193017551257595E-2</v>
      </c>
      <c r="KJ61" s="153">
        <f t="shared" si="229"/>
        <v>5.1163276856322687E-2</v>
      </c>
      <c r="KK61" s="153">
        <f t="shared" si="230"/>
        <v>3.6665948209502107E-2</v>
      </c>
      <c r="KL61" s="153">
        <f t="shared" si="231"/>
        <v>4.8788685506372671E-2</v>
      </c>
      <c r="KM61" s="153">
        <f t="shared" si="232"/>
        <v>8.649857368261564E-2</v>
      </c>
      <c r="KN61" s="153">
        <f t="shared" si="233"/>
        <v>6.0382171736619174E-2</v>
      </c>
      <c r="KO61" s="153">
        <f t="shared" si="234"/>
        <v>-3.6261164972670817E-2</v>
      </c>
      <c r="KP61" s="153">
        <f t="shared" si="235"/>
        <v>1.0832429167851737E-2</v>
      </c>
      <c r="KQ61" s="153" t="str">
        <f t="shared" si="236"/>
        <v>i.a.</v>
      </c>
      <c r="KR61" s="153" t="str">
        <f t="shared" si="237"/>
        <v>i.a.</v>
      </c>
      <c r="KS61" s="153" t="str">
        <f t="shared" si="238"/>
        <v>i.a.</v>
      </c>
      <c r="KT61" s="153" t="str">
        <f t="shared" si="239"/>
        <v>i.a.</v>
      </c>
      <c r="KU61" s="150">
        <f t="shared" si="160"/>
        <v>-4.6809172665343686E-2</v>
      </c>
      <c r="KV61" s="150">
        <f t="shared" si="161"/>
        <v>3.9873583097960581E-2</v>
      </c>
      <c r="KW61" s="150">
        <f t="shared" si="162"/>
        <v>4.4734047734635907E-2</v>
      </c>
      <c r="KX61" s="150">
        <f t="shared" si="163"/>
        <v>0.21851944966316808</v>
      </c>
      <c r="KY61" s="150">
        <f t="shared" si="164"/>
        <v>-0.12309053579417772</v>
      </c>
      <c r="KZ61" s="243">
        <f t="shared" si="252"/>
        <v>-6.8391801969656774E-2</v>
      </c>
      <c r="LA61" s="243">
        <f t="shared" si="262"/>
        <v>5.6024475524475426E-2</v>
      </c>
      <c r="LB61" s="243">
        <f t="shared" si="253"/>
        <v>6.0162376630461978E-2</v>
      </c>
      <c r="LC61" s="243">
        <f t="shared" si="254"/>
        <v>0.24118173758865247</v>
      </c>
      <c r="LD61" s="254">
        <f>IFERROR(Tabel1[[#This Row],[2024 - Omsætning]]/Tabel1[[#This Row],[2024 - Ansatte]],"i.a.")</f>
        <v>1.3926851211072664</v>
      </c>
      <c r="LE61" s="254">
        <f>IFERROR(Tabel1[[#This Row],[2023 - Omsætning]]/Tabel1[[#This Row],[2023 - Ansatte]],"i.a.")</f>
        <v>1.4610769230769232</v>
      </c>
      <c r="LF61" s="254">
        <f>IFERROR(Tabel1[[#This Row],[2022 - Omsætning]]/Tabel1[[#This Row],[2022 - Ansatte]],"i.a.")</f>
        <v>1.4050524475524477</v>
      </c>
      <c r="LG61" s="254">
        <f>IFERROR(Tabel1[[#This Row],[2021 - Omsætning]]/Tabel1[[#This Row],[2021 - Ansatte]],"i.a.")</f>
        <v>1.3448900709219858</v>
      </c>
      <c r="LH61" s="254">
        <f>IFERROR(AC61/Tabel1[[#This Row],[2020 - Ansatte]],"i.a.")</f>
        <v>1.1037083333333333</v>
      </c>
      <c r="LI61" s="254">
        <f>IFERROR(Tabel1[[#This Row],[2019 - Omsætning]]/Tabel1[[#This Row],[2019 - Ansatte]],"i.a.")</f>
        <v>1.2586343042071197</v>
      </c>
      <c r="LJ61" s="254">
        <f>IFERROR(Tabel1[[#This Row],[2018 - Omsætning]]/Tabel1[[#This Row],[2018 - Ansatte]],"i.a.")</f>
        <v>1.3162885906040269</v>
      </c>
      <c r="LK61" s="254">
        <f>IFERROR(Tabel1[[#This Row],[2017 - Omsætning]]/Tabel1[[#This Row],[2017 - Ansatte]],"i.a.")</f>
        <v>1.1084300341296929</v>
      </c>
      <c r="LL61" s="254">
        <f>IFERROR(Tabel1[[#This Row],[2016 - Omsætning]]/Tabel1[[#This Row],[2016 - Ansatte]],"i.a.")</f>
        <v>1.4935537848605578</v>
      </c>
      <c r="LM61" s="254">
        <f>IFERROR(Tabel1[[#This Row],[2015 - Omsætning]]/Tabel1[[#This Row],[2015 - Ansatte]],"i.a.")</f>
        <v>1.2269358974358975</v>
      </c>
      <c r="LN61" s="254">
        <f>IFERROR(Tabel1[[#This Row],[2014 - Omsætning]]/Tabel1[[#This Row],[2014 - Ansatte]],"i.a.")</f>
        <v>1.5389629629629631</v>
      </c>
      <c r="LO61" s="254">
        <f>IFERROR(Tabel1[[#This Row],[2013 - Omsætning]]/Tabel1[[#This Row],[2013 - Ansatte]],"i.a.")</f>
        <v>1.2647267441860464</v>
      </c>
      <c r="LP61" s="254">
        <f>IFERROR(Tabel1[[#This Row],[2012 - Omsætning]]/Tabel1[[#This Row],[2012 - Ansatte]],"i.a.")</f>
        <v>1.4239649999999999</v>
      </c>
      <c r="LQ61" s="254" t="str">
        <f>IFERROR(Tabel1[[#This Row],[2011 - Omsætning]]/Tabel1[[#This Row],[2011 - Ansatte]],"i.a.")</f>
        <v>i.a.</v>
      </c>
      <c r="LR61" s="254" t="str">
        <f>IFERROR(Tabel1[[#This Row],[2010 - Omsætning]]/Tabel1[[#This Row],[2010 - Ansatte]],"i.a.")</f>
        <v>i.a.</v>
      </c>
      <c r="LS61" s="254" t="str">
        <f>IFERROR(Tabel1[[#This Row],[2009 - Omsætning]]/Tabel1[[#This Row],[2009 - Ansatte]],"i.a.")</f>
        <v>i.a.</v>
      </c>
      <c r="LT61" s="254" t="str">
        <f>IFERROR(Tabel1[[#This Row],[2008 - Omsætning]]/Tabel1[[#This Row],[2008 - Ansatte]],"i.a.")</f>
        <v>i.a.</v>
      </c>
      <c r="LU61" s="158">
        <f t="shared" si="169"/>
        <v>0.27378667224725878</v>
      </c>
      <c r="LV61" s="158">
        <f t="shared" si="170"/>
        <v>-2.3918575063613248E-2</v>
      </c>
      <c r="LW61" s="158">
        <f t="shared" si="171"/>
        <v>-1.7735116594432245E-2</v>
      </c>
      <c r="LX61" s="158">
        <f t="shared" si="172"/>
        <v>1.3079641990907578</v>
      </c>
      <c r="LY61" s="158">
        <f t="shared" si="173"/>
        <v>-0.15103655158520304</v>
      </c>
      <c r="LZ61" s="243">
        <f t="shared" si="255"/>
        <v>4.4066252087013341E-2</v>
      </c>
      <c r="MA61" s="243">
        <f t="shared" si="263"/>
        <v>-3.9440559440559464E-3</v>
      </c>
      <c r="MB61" s="243">
        <f t="shared" si="256"/>
        <v>-2.9772355304270304E-3</v>
      </c>
      <c r="MC61" s="243">
        <f t="shared" si="257"/>
        <v>9.5136229314420812E-2</v>
      </c>
      <c r="MD61" s="244">
        <f t="shared" si="178"/>
        <v>0.20501730103806229</v>
      </c>
      <c r="ME61" s="244">
        <f t="shared" si="179"/>
        <v>0.16095104895104895</v>
      </c>
      <c r="MF61" s="244">
        <f t="shared" si="180"/>
        <v>0.16489510489510489</v>
      </c>
      <c r="MG61" s="244">
        <f t="shared" si="181"/>
        <v>0.16787234042553192</v>
      </c>
      <c r="MH61" s="245">
        <f t="shared" si="182"/>
        <v>7.2736111111111112E-2</v>
      </c>
      <c r="MI61" s="245">
        <f t="shared" si="183"/>
        <v>8.5676375404530741E-2</v>
      </c>
      <c r="MJ61" s="245">
        <f t="shared" si="184"/>
        <v>6.8395973154362424E-2</v>
      </c>
      <c r="MK61" s="245">
        <f t="shared" si="185"/>
        <v>3.4467576791808875E-2</v>
      </c>
      <c r="ML61" s="245">
        <f t="shared" si="186"/>
        <v>6.1868525896414339E-2</v>
      </c>
      <c r="MM61" s="245">
        <f t="shared" si="187"/>
        <v>9.9615384615384606E-2</v>
      </c>
      <c r="MN61" s="245">
        <f t="shared" si="188"/>
        <v>8.5796296296296287E-2</v>
      </c>
      <c r="MO61" s="245">
        <f t="shared" si="189"/>
        <v>-4.093604651162791E-2</v>
      </c>
      <c r="MP61" s="245">
        <f t="shared" si="190"/>
        <v>3.3464999999999995E-2</v>
      </c>
      <c r="MQ61" s="245" t="str">
        <f t="shared" si="191"/>
        <v>i.a.</v>
      </c>
      <c r="MR61" s="245" t="str">
        <f t="shared" si="192"/>
        <v>i.a.</v>
      </c>
      <c r="MS61" s="245" t="str">
        <f t="shared" si="193"/>
        <v>i.a.</v>
      </c>
      <c r="MT61" s="245" t="str">
        <f t="shared" si="194"/>
        <v>i.a.</v>
      </c>
    </row>
    <row r="62" spans="1:358" ht="18" customHeight="1" x14ac:dyDescent="0.25">
      <c r="A62" s="20" t="s">
        <v>598</v>
      </c>
      <c r="B62" s="273">
        <v>30205618</v>
      </c>
      <c r="C62" s="117" t="s">
        <v>588</v>
      </c>
      <c r="D62" s="5" t="s">
        <v>370</v>
      </c>
      <c r="E62" s="5">
        <v>282200</v>
      </c>
      <c r="F62" s="203">
        <v>45786</v>
      </c>
      <c r="G62" s="148"/>
      <c r="H62" s="148" t="s">
        <v>74</v>
      </c>
      <c r="I62" s="148" t="s">
        <v>74</v>
      </c>
      <c r="J62" s="148" t="s">
        <v>74</v>
      </c>
      <c r="K62" s="148" t="s">
        <v>74</v>
      </c>
      <c r="L62" s="148" t="s">
        <v>74</v>
      </c>
      <c r="M62" s="148" t="s">
        <v>74</v>
      </c>
      <c r="N62" s="357" t="s">
        <v>74</v>
      </c>
      <c r="O62" s="357" t="s">
        <v>74</v>
      </c>
      <c r="P62" s="150">
        <f>Y62/Tabel1[[#This Row],[2023 - Omsætning]]-1</f>
        <v>-0.3525884782203399</v>
      </c>
      <c r="Q62" s="150">
        <f>Z62/Tabel1[[#This Row],[2022 - Omsætning]]-1</f>
        <v>-0.19479680784019382</v>
      </c>
      <c r="R62" s="150">
        <f>AA62/Tabel1[[#This Row],[2021 - Omsætning]]-1</f>
        <v>0.32714280075707314</v>
      </c>
      <c r="S62" s="150">
        <f>AB62/Tabel1[[#This Row],[2020 - Omsætning]]-1</f>
        <v>0.15776337234984728</v>
      </c>
      <c r="T62" s="150">
        <f>AC62/Tabel1[[#This Row],[2019 - Omsætning]]-1</f>
        <v>9.5071630779788974E-2</v>
      </c>
      <c r="U62" s="242">
        <f t="shared" si="264"/>
        <v>-200.46699999999998</v>
      </c>
      <c r="V62" s="242">
        <f t="shared" si="265"/>
        <v>-137.54700000000003</v>
      </c>
      <c r="W62" s="242">
        <f t="shared" si="267"/>
        <v>174.05600000000004</v>
      </c>
      <c r="X62" s="242">
        <f t="shared" si="266"/>
        <v>72.5</v>
      </c>
      <c r="Y62" s="151">
        <v>368.09100000000001</v>
      </c>
      <c r="Z62" s="151">
        <v>568.55799999999999</v>
      </c>
      <c r="AA62" s="151">
        <v>706.10500000000002</v>
      </c>
      <c r="AB62" s="151">
        <v>532.04899999999998</v>
      </c>
      <c r="AC62" s="361">
        <v>459.54899999999998</v>
      </c>
      <c r="AD62" s="151">
        <v>419.65199999999999</v>
      </c>
      <c r="AE62" s="151">
        <v>614.17700000000002</v>
      </c>
      <c r="AF62" s="151">
        <v>572.61300000000006</v>
      </c>
      <c r="AG62" s="361">
        <v>626.101</v>
      </c>
      <c r="AH62" s="361">
        <v>629.41099999999994</v>
      </c>
      <c r="AI62" s="361">
        <v>445.99</v>
      </c>
      <c r="AJ62" s="361">
        <v>439.52499999999998</v>
      </c>
      <c r="AK62" s="361"/>
      <c r="AL62" s="361"/>
      <c r="AM62" s="361"/>
      <c r="AN62" s="361"/>
      <c r="AO62" s="361"/>
      <c r="AP62" s="150" t="e">
        <f t="shared" si="4"/>
        <v>#DIV/0!</v>
      </c>
      <c r="AQ62" s="150" t="e">
        <f t="shared" si="5"/>
        <v>#DIV/0!</v>
      </c>
      <c r="AR62" s="150" t="e">
        <f t="shared" si="6"/>
        <v>#DIV/0!</v>
      </c>
      <c r="AS62" s="150" t="e">
        <f t="shared" si="7"/>
        <v>#DIV/0!</v>
      </c>
      <c r="AT62" s="150">
        <f t="shared" si="8"/>
        <v>-1</v>
      </c>
      <c r="AU62" s="242">
        <f t="shared" si="199"/>
        <v>0</v>
      </c>
      <c r="AV62" s="242">
        <f t="shared" si="200"/>
        <v>0</v>
      </c>
      <c r="AW62" s="242">
        <f t="shared" si="201"/>
        <v>0</v>
      </c>
      <c r="AX62" s="242">
        <f t="shared" si="202"/>
        <v>0</v>
      </c>
      <c r="AY62" s="119"/>
      <c r="AZ62" s="119"/>
      <c r="BA62" s="119"/>
      <c r="BB62" s="119"/>
      <c r="BC62" s="119"/>
      <c r="BD62" s="119">
        <v>133.57300000000001</v>
      </c>
      <c r="BE62" s="119">
        <v>271.12</v>
      </c>
      <c r="BF62" s="119">
        <v>257.74</v>
      </c>
      <c r="BG62" s="362">
        <v>230.66900000000001</v>
      </c>
      <c r="BH62" s="362">
        <v>278.05200000000002</v>
      </c>
      <c r="BI62" s="362">
        <v>172.95599999999999</v>
      </c>
      <c r="BJ62" s="362">
        <v>165.00899999999999</v>
      </c>
      <c r="BK62" s="362"/>
      <c r="BL62" s="362"/>
      <c r="BM62" s="362"/>
      <c r="BN62" s="362"/>
      <c r="BO62" s="362"/>
      <c r="BP62" s="152" t="e">
        <f t="shared" si="13"/>
        <v>#DIV/0!</v>
      </c>
      <c r="BQ62" s="152" t="e">
        <f t="shared" si="14"/>
        <v>#DIV/0!</v>
      </c>
      <c r="BR62" s="152" t="e">
        <f t="shared" si="15"/>
        <v>#DIV/0!</v>
      </c>
      <c r="BS62" s="152" t="e">
        <f t="shared" si="16"/>
        <v>#DIV/0!</v>
      </c>
      <c r="BT62" s="152">
        <f t="shared" si="17"/>
        <v>-1</v>
      </c>
      <c r="BU62" s="242">
        <f t="shared" si="203"/>
        <v>0</v>
      </c>
      <c r="BV62" s="242">
        <f t="shared" si="204"/>
        <v>0</v>
      </c>
      <c r="BW62" s="242">
        <f t="shared" si="205"/>
        <v>0</v>
      </c>
      <c r="BX62" s="242">
        <f t="shared" si="206"/>
        <v>0</v>
      </c>
      <c r="BY62" s="119"/>
      <c r="BZ62" s="119"/>
      <c r="CA62" s="119"/>
      <c r="CB62" s="119"/>
      <c r="CC62" s="119"/>
      <c r="CD62" s="119">
        <v>52.682000000000002</v>
      </c>
      <c r="CE62" s="119">
        <v>93.456999999999994</v>
      </c>
      <c r="CF62" s="119">
        <v>103.294</v>
      </c>
      <c r="CG62" s="362">
        <v>-5.1999999999999998E-2</v>
      </c>
      <c r="CH62" s="362">
        <v>49.66</v>
      </c>
      <c r="CI62" s="362">
        <v>0.44</v>
      </c>
      <c r="CJ62" s="362">
        <v>1.772</v>
      </c>
      <c r="CK62" s="362"/>
      <c r="CL62" s="362"/>
      <c r="CM62" s="362"/>
      <c r="CN62" s="362"/>
      <c r="CO62" s="362"/>
      <c r="CP62" s="152" t="e">
        <f t="shared" si="22"/>
        <v>#DIV/0!</v>
      </c>
      <c r="CQ62" s="152" t="e">
        <f t="shared" si="23"/>
        <v>#DIV/0!</v>
      </c>
      <c r="CR62" s="152" t="e">
        <f t="shared" si="24"/>
        <v>#DIV/0!</v>
      </c>
      <c r="CS62" s="152" t="e">
        <f t="shared" si="25"/>
        <v>#DIV/0!</v>
      </c>
      <c r="CT62" s="152">
        <f t="shared" si="26"/>
        <v>-1</v>
      </c>
      <c r="CU62" s="242">
        <f t="shared" si="207"/>
        <v>0</v>
      </c>
      <c r="CV62" s="242">
        <f t="shared" si="208"/>
        <v>0</v>
      </c>
      <c r="CW62" s="242">
        <f t="shared" si="209"/>
        <v>0</v>
      </c>
      <c r="CX62" s="242">
        <f t="shared" si="210"/>
        <v>0</v>
      </c>
      <c r="CY62" s="119"/>
      <c r="CZ62" s="119"/>
      <c r="DA62" s="119"/>
      <c r="DB62" s="119"/>
      <c r="DC62" s="119"/>
      <c r="DD62" s="119">
        <v>85.466999999999999</v>
      </c>
      <c r="DE62" s="119">
        <v>95.263999999999996</v>
      </c>
      <c r="DF62" s="119">
        <v>101.002</v>
      </c>
      <c r="DG62" s="362">
        <v>-1.1120000000000001</v>
      </c>
      <c r="DH62" s="362">
        <v>46.640999999999998</v>
      </c>
      <c r="DI62" s="362">
        <v>-2.278</v>
      </c>
      <c r="DJ62" s="362">
        <v>-0.218</v>
      </c>
      <c r="DK62" s="362"/>
      <c r="DL62" s="362"/>
      <c r="DM62" s="362"/>
      <c r="DN62" s="362"/>
      <c r="DO62" s="362"/>
      <c r="DP62" s="152" t="e">
        <f t="shared" si="31"/>
        <v>#DIV/0!</v>
      </c>
      <c r="DQ62" s="152" t="e">
        <f t="shared" si="32"/>
        <v>#DIV/0!</v>
      </c>
      <c r="DR62" s="152" t="e">
        <f t="shared" si="33"/>
        <v>#DIV/0!</v>
      </c>
      <c r="DS62" s="152" t="e">
        <f t="shared" si="34"/>
        <v>#DIV/0!</v>
      </c>
      <c r="DT62" s="152">
        <f t="shared" si="35"/>
        <v>-1</v>
      </c>
      <c r="DU62" s="242">
        <f t="shared" si="211"/>
        <v>0</v>
      </c>
      <c r="DV62" s="242">
        <f t="shared" si="212"/>
        <v>0</v>
      </c>
      <c r="DW62" s="242">
        <f t="shared" si="213"/>
        <v>0</v>
      </c>
      <c r="DX62" s="242">
        <f t="shared" si="214"/>
        <v>0</v>
      </c>
      <c r="DY62" s="119"/>
      <c r="DZ62" s="119"/>
      <c r="EA62" s="119"/>
      <c r="EB62" s="119"/>
      <c r="EC62" s="119"/>
      <c r="ED62" s="119">
        <v>293.875</v>
      </c>
      <c r="EE62" s="119">
        <v>234.32</v>
      </c>
      <c r="EF62" s="119">
        <v>153.126</v>
      </c>
      <c r="EG62" s="362">
        <v>106.176</v>
      </c>
      <c r="EH62" s="362">
        <v>117.21</v>
      </c>
      <c r="EI62" s="362">
        <v>86.421999999999997</v>
      </c>
      <c r="EJ62" s="362">
        <v>89.488</v>
      </c>
      <c r="EK62" s="362"/>
      <c r="EL62" s="362"/>
      <c r="EM62" s="362"/>
      <c r="EN62" s="362"/>
      <c r="EO62" s="362"/>
      <c r="EP62" s="153" t="e">
        <f t="shared" si="40"/>
        <v>#DIV/0!</v>
      </c>
      <c r="EQ62" s="153" t="e">
        <f t="shared" si="41"/>
        <v>#DIV/0!</v>
      </c>
      <c r="ER62" s="153" t="e">
        <f t="shared" si="42"/>
        <v>#DIV/0!</v>
      </c>
      <c r="ES62" s="153" t="e">
        <f t="shared" si="43"/>
        <v>#DIV/0!</v>
      </c>
      <c r="ET62" s="153">
        <f t="shared" si="44"/>
        <v>-1</v>
      </c>
      <c r="EU62" s="242">
        <f t="shared" si="215"/>
        <v>0</v>
      </c>
      <c r="EV62" s="242">
        <f t="shared" si="216"/>
        <v>0</v>
      </c>
      <c r="EW62" s="242">
        <f t="shared" si="217"/>
        <v>0</v>
      </c>
      <c r="EX62" s="242">
        <f t="shared" si="218"/>
        <v>0</v>
      </c>
      <c r="EY62" s="119"/>
      <c r="EZ62" s="119"/>
      <c r="FA62" s="119"/>
      <c r="FB62" s="119"/>
      <c r="FC62" s="119"/>
      <c r="FD62" s="119">
        <v>393.69099999999997</v>
      </c>
      <c r="FE62" s="119">
        <v>480.34399999999999</v>
      </c>
      <c r="FF62" s="119">
        <v>414.36</v>
      </c>
      <c r="FG62" s="362">
        <v>456.23599999999999</v>
      </c>
      <c r="FH62" s="362">
        <v>384.87299999999999</v>
      </c>
      <c r="FI62" s="362">
        <v>309.03300000000002</v>
      </c>
      <c r="FJ62" s="362">
        <v>277.399</v>
      </c>
      <c r="FK62" s="362"/>
      <c r="FL62" s="362"/>
      <c r="FM62" s="362"/>
      <c r="FN62" s="362"/>
      <c r="FO62" s="362"/>
      <c r="FP62" s="153">
        <f t="shared" si="49"/>
        <v>-0.37179487179487181</v>
      </c>
      <c r="FQ62" s="153">
        <f t="shared" si="50"/>
        <v>-0.23529411764705882</v>
      </c>
      <c r="FR62" s="153">
        <f t="shared" si="51"/>
        <v>0.02</v>
      </c>
      <c r="FS62" s="153">
        <f t="shared" si="52"/>
        <v>-3.8461538461538464E-2</v>
      </c>
      <c r="FT62" s="153">
        <f t="shared" si="53"/>
        <v>-5.4545454545454543E-2</v>
      </c>
      <c r="FU62" s="242">
        <f t="shared" si="219"/>
        <v>-29</v>
      </c>
      <c r="FV62" s="242">
        <f t="shared" si="220"/>
        <v>-24</v>
      </c>
      <c r="FW62" s="242">
        <f t="shared" si="221"/>
        <v>2</v>
      </c>
      <c r="FX62" s="242">
        <f t="shared" si="222"/>
        <v>-4</v>
      </c>
      <c r="FY62" s="154">
        <v>49</v>
      </c>
      <c r="FZ62" s="154">
        <v>78</v>
      </c>
      <c r="GA62" s="154">
        <v>102</v>
      </c>
      <c r="GB62" s="154">
        <v>100</v>
      </c>
      <c r="GC62" s="154">
        <v>104</v>
      </c>
      <c r="GD62" s="154">
        <v>110</v>
      </c>
      <c r="GE62" s="154">
        <v>409</v>
      </c>
      <c r="GF62" s="154">
        <v>374</v>
      </c>
      <c r="GG62" s="359">
        <v>574</v>
      </c>
      <c r="GH62" s="359">
        <v>521</v>
      </c>
      <c r="GI62" s="359">
        <v>470</v>
      </c>
      <c r="GJ62" s="359">
        <v>421</v>
      </c>
      <c r="GK62" s="359"/>
      <c r="GL62" s="359"/>
      <c r="GM62" s="359"/>
      <c r="GN62" s="359"/>
      <c r="GO62" s="359"/>
      <c r="GP62" s="5"/>
      <c r="GQ62" s="428" t="s">
        <v>386</v>
      </c>
      <c r="GR62" s="5">
        <v>8361</v>
      </c>
      <c r="GS62" s="5" t="s">
        <v>157</v>
      </c>
      <c r="GT62" s="7" t="s">
        <v>94</v>
      </c>
      <c r="GU62" s="172" t="s">
        <v>73</v>
      </c>
      <c r="GW62" s="158" t="e">
        <f t="shared" si="58"/>
        <v>#VALUE!</v>
      </c>
      <c r="GX62" s="158" t="e">
        <f t="shared" si="59"/>
        <v>#VALUE!</v>
      </c>
      <c r="GY62" s="158" t="e">
        <f t="shared" si="60"/>
        <v>#VALUE!</v>
      </c>
      <c r="GZ62" s="158" t="e">
        <f t="shared" si="61"/>
        <v>#VALUE!</v>
      </c>
      <c r="HA62" s="158">
        <f t="shared" si="62"/>
        <v>-1</v>
      </c>
      <c r="HB62" s="263" t="e">
        <f t="shared" si="240"/>
        <v>#VALUE!</v>
      </c>
      <c r="HC62" s="263" t="e">
        <f t="shared" si="258"/>
        <v>#VALUE!</v>
      </c>
      <c r="HD62" s="263" t="e">
        <f t="shared" si="241"/>
        <v>#VALUE!</v>
      </c>
      <c r="HE62" s="263" t="e">
        <f t="shared" si="242"/>
        <v>#VALUE!</v>
      </c>
      <c r="HF62" s="153" t="str">
        <f t="shared" si="67"/>
        <v>Negativ EK</v>
      </c>
      <c r="HG62" s="153" t="str">
        <f t="shared" si="68"/>
        <v>Negativ EK</v>
      </c>
      <c r="HH62" s="153" t="str">
        <f t="shared" si="69"/>
        <v>Negativ EK</v>
      </c>
      <c r="HI62" s="153" t="str">
        <f t="shared" si="70"/>
        <v>Negativ EK</v>
      </c>
      <c r="HJ62" s="153">
        <f t="shared" si="71"/>
        <v>0</v>
      </c>
      <c r="HK62" s="153">
        <f t="shared" si="72"/>
        <v>0.3236191179393974</v>
      </c>
      <c r="HL62" s="153">
        <f t="shared" si="73"/>
        <v>0.49175368954641413</v>
      </c>
      <c r="HM62" s="153">
        <f t="shared" si="74"/>
        <v>0.77902985707784733</v>
      </c>
      <c r="HN62" s="153">
        <f t="shared" si="75"/>
        <v>-9.9558611551305819E-3</v>
      </c>
      <c r="HO62" s="153">
        <f t="shared" si="76"/>
        <v>0.45809106623713364</v>
      </c>
      <c r="HP62" s="153">
        <f t="shared" si="77"/>
        <v>-2.5899607753965097E-2</v>
      </c>
      <c r="HQ62" s="153">
        <f t="shared" si="78"/>
        <v>-2.4360808153048455E-3</v>
      </c>
      <c r="HR62" s="153" t="str">
        <f t="shared" si="79"/>
        <v>Negativ EK</v>
      </c>
      <c r="HS62" s="153" t="str">
        <f t="shared" si="80"/>
        <v>Negativ EK</v>
      </c>
      <c r="HT62" s="153" t="str">
        <f t="shared" si="81"/>
        <v>Negativ EK</v>
      </c>
      <c r="HU62" s="153" t="str">
        <f t="shared" si="82"/>
        <v>Negativ EK</v>
      </c>
      <c r="HV62" s="150" t="e">
        <f t="shared" si="83"/>
        <v>#VALUE!</v>
      </c>
      <c r="HW62" s="150" t="e">
        <f t="shared" si="84"/>
        <v>#VALUE!</v>
      </c>
      <c r="HX62" s="150" t="e">
        <f t="shared" si="85"/>
        <v>#VALUE!</v>
      </c>
      <c r="HY62" s="150" t="e">
        <f t="shared" si="86"/>
        <v>#VALUE!</v>
      </c>
      <c r="HZ62" s="150">
        <f t="shared" si="87"/>
        <v>-1</v>
      </c>
      <c r="IA62" s="263" t="e">
        <f t="shared" si="243"/>
        <v>#VALUE!</v>
      </c>
      <c r="IB62" s="263" t="e">
        <f t="shared" si="259"/>
        <v>#VALUE!</v>
      </c>
      <c r="IC62" s="263" t="e">
        <f t="shared" si="244"/>
        <v>#VALUE!</v>
      </c>
      <c r="ID62" s="263" t="e">
        <f t="shared" si="245"/>
        <v>#VALUE!</v>
      </c>
      <c r="IE62" s="153" t="str">
        <f t="shared" si="92"/>
        <v>i.a.</v>
      </c>
      <c r="IF62" s="153" t="str">
        <f t="shared" si="93"/>
        <v>i.a.</v>
      </c>
      <c r="IG62" s="153" t="str">
        <f t="shared" si="94"/>
        <v>i.a.</v>
      </c>
      <c r="IH62" s="153" t="str">
        <f t="shared" si="95"/>
        <v>i.a.</v>
      </c>
      <c r="II62" s="153">
        <f t="shared" si="96"/>
        <v>0</v>
      </c>
      <c r="IJ62" s="153">
        <f t="shared" si="97"/>
        <v>0.12054894826866203</v>
      </c>
      <c r="IK62" s="153">
        <f t="shared" si="98"/>
        <v>0.20891155063574099</v>
      </c>
      <c r="IL62" s="153">
        <f t="shared" si="99"/>
        <v>0.2372949106129594</v>
      </c>
      <c r="IM62" s="153">
        <f t="shared" si="100"/>
        <v>-1.2364628127864522E-4</v>
      </c>
      <c r="IN62" s="153">
        <f t="shared" si="101"/>
        <v>0.14313177865589863</v>
      </c>
      <c r="IO62" s="153">
        <f t="shared" si="102"/>
        <v>1.5006002400960385E-3</v>
      </c>
      <c r="IP62" s="153">
        <f t="shared" si="103"/>
        <v>6.3879105548325698E-3</v>
      </c>
      <c r="IQ62" s="153" t="str">
        <f t="shared" si="104"/>
        <v>i.a.</v>
      </c>
      <c r="IR62" s="153" t="str">
        <f t="shared" si="105"/>
        <v>i.a.</v>
      </c>
      <c r="IS62" s="153" t="str">
        <f t="shared" si="106"/>
        <v>i.a.</v>
      </c>
      <c r="IT62" s="153" t="str">
        <f t="shared" si="107"/>
        <v>i.a.</v>
      </c>
      <c r="IU62" s="150" t="e">
        <f t="shared" si="108"/>
        <v>#VALUE!</v>
      </c>
      <c r="IV62" s="150" t="e">
        <f t="shared" si="109"/>
        <v>#VALUE!</v>
      </c>
      <c r="IW62" s="150" t="e">
        <f t="shared" si="110"/>
        <v>#VALUE!</v>
      </c>
      <c r="IX62" s="150" t="e">
        <f t="shared" si="111"/>
        <v>#VALUE!</v>
      </c>
      <c r="IY62" s="150" t="e">
        <f t="shared" si="112"/>
        <v>#VALUE!</v>
      </c>
      <c r="IZ62" s="263" t="e">
        <f t="shared" si="246"/>
        <v>#VALUE!</v>
      </c>
      <c r="JA62" s="263" t="e">
        <f t="shared" si="260"/>
        <v>#VALUE!</v>
      </c>
      <c r="JB62" s="263" t="e">
        <f t="shared" si="247"/>
        <v>#VALUE!</v>
      </c>
      <c r="JC62" s="263" t="e">
        <f t="shared" si="248"/>
        <v>#VALUE!</v>
      </c>
      <c r="JD62" s="153" t="str">
        <f t="shared" si="117"/>
        <v>i.a.</v>
      </c>
      <c r="JE62" s="153" t="str">
        <f t="shared" si="118"/>
        <v>i.a.</v>
      </c>
      <c r="JF62" s="153" t="str">
        <f t="shared" si="119"/>
        <v>i.a.</v>
      </c>
      <c r="JG62" s="153" t="str">
        <f t="shared" si="120"/>
        <v>i.a.</v>
      </c>
      <c r="JH62" s="153" t="str">
        <f t="shared" si="121"/>
        <v>i.a.</v>
      </c>
      <c r="JI62" s="153">
        <f t="shared" si="122"/>
        <v>0.74646105702187759</v>
      </c>
      <c r="JJ62" s="153">
        <f t="shared" si="123"/>
        <v>0.48781706443715339</v>
      </c>
      <c r="JK62" s="153">
        <f t="shared" si="124"/>
        <v>0.36954821894005213</v>
      </c>
      <c r="JL62" s="153">
        <f t="shared" si="125"/>
        <v>0.23272166159619145</v>
      </c>
      <c r="JM62" s="153">
        <f t="shared" si="126"/>
        <v>0.30454201775650669</v>
      </c>
      <c r="JN62" s="153">
        <f t="shared" si="127"/>
        <v>0.27965298204398881</v>
      </c>
      <c r="JO62" s="153">
        <f t="shared" si="128"/>
        <v>0.32259669285037074</v>
      </c>
      <c r="JP62" s="153" t="str">
        <f t="shared" si="129"/>
        <v>i.a.</v>
      </c>
      <c r="JQ62" s="153" t="str">
        <f t="shared" si="130"/>
        <v>i.a.</v>
      </c>
      <c r="JR62" s="153" t="str">
        <f t="shared" si="131"/>
        <v>i.a.</v>
      </c>
      <c r="JS62" s="153" t="str">
        <f t="shared" si="132"/>
        <v>i.a.</v>
      </c>
      <c r="JT62" s="153" t="str">
        <f t="shared" si="133"/>
        <v>i.a.</v>
      </c>
      <c r="JU62" s="150" t="e">
        <f t="shared" si="134"/>
        <v>#DIV/0!</v>
      </c>
      <c r="JV62" s="150" t="e">
        <f t="shared" si="135"/>
        <v>#DIV/0!</v>
      </c>
      <c r="JW62" s="150" t="e">
        <f t="shared" si="136"/>
        <v>#DIV/0!</v>
      </c>
      <c r="JX62" s="150" t="e">
        <f t="shared" si="137"/>
        <v>#DIV/0!</v>
      </c>
      <c r="JY62" s="150">
        <f t="shared" si="138"/>
        <v>-1</v>
      </c>
      <c r="JZ62" s="263">
        <f t="shared" si="249"/>
        <v>0</v>
      </c>
      <c r="KA62" s="263">
        <f t="shared" si="261"/>
        <v>0</v>
      </c>
      <c r="KB62" s="263">
        <f t="shared" si="250"/>
        <v>0</v>
      </c>
      <c r="KC62" s="263">
        <f t="shared" si="251"/>
        <v>0</v>
      </c>
      <c r="KD62" s="153">
        <f t="shared" si="223"/>
        <v>0</v>
      </c>
      <c r="KE62" s="153">
        <f t="shared" si="224"/>
        <v>0</v>
      </c>
      <c r="KF62" s="153">
        <f t="shared" si="225"/>
        <v>0</v>
      </c>
      <c r="KG62" s="153">
        <f t="shared" si="226"/>
        <v>0</v>
      </c>
      <c r="KH62" s="153">
        <f t="shared" si="227"/>
        <v>0</v>
      </c>
      <c r="KI62" s="153">
        <f t="shared" si="228"/>
        <v>0.12553734999475757</v>
      </c>
      <c r="KJ62" s="153">
        <f t="shared" si="229"/>
        <v>0.15216623220993294</v>
      </c>
      <c r="KK62" s="153">
        <f t="shared" si="230"/>
        <v>0.1803905953933983</v>
      </c>
      <c r="KL62" s="153">
        <f t="shared" si="231"/>
        <v>-8.3053692615089257E-5</v>
      </c>
      <c r="KM62" s="153">
        <f t="shared" si="232"/>
        <v>7.8899161279354826E-2</v>
      </c>
      <c r="KN62" s="153">
        <f t="shared" si="233"/>
        <v>9.8656920558756918E-4</v>
      </c>
      <c r="KO62" s="153">
        <f t="shared" si="234"/>
        <v>4.0316250497696377E-3</v>
      </c>
      <c r="KP62" s="153" t="str">
        <f t="shared" si="235"/>
        <v>i.a.</v>
      </c>
      <c r="KQ62" s="153" t="str">
        <f t="shared" si="236"/>
        <v>i.a.</v>
      </c>
      <c r="KR62" s="153" t="str">
        <f t="shared" si="237"/>
        <v>i.a.</v>
      </c>
      <c r="KS62" s="153" t="str">
        <f t="shared" si="238"/>
        <v>i.a.</v>
      </c>
      <c r="KT62" s="153" t="str">
        <f t="shared" si="239"/>
        <v>i.a.</v>
      </c>
      <c r="KU62" s="150">
        <f t="shared" si="160"/>
        <v>3.057344283292833E-2</v>
      </c>
      <c r="KV62" s="150">
        <f t="shared" si="161"/>
        <v>5.2958020516669695E-2</v>
      </c>
      <c r="KW62" s="150">
        <f t="shared" si="162"/>
        <v>0.30112039289909148</v>
      </c>
      <c r="KX62" s="150">
        <f t="shared" si="163"/>
        <v>0.20407390724384114</v>
      </c>
      <c r="KY62" s="150">
        <f t="shared" si="164"/>
        <v>0.15824884024785374</v>
      </c>
      <c r="KZ62" s="243">
        <f t="shared" si="252"/>
        <v>0.22285609628466752</v>
      </c>
      <c r="LA62" s="243">
        <f t="shared" si="262"/>
        <v>0.36660708898944172</v>
      </c>
      <c r="LB62" s="243">
        <f t="shared" si="253"/>
        <v>1.602108039215687</v>
      </c>
      <c r="LC62" s="243">
        <f t="shared" si="254"/>
        <v>0.90174961538461496</v>
      </c>
      <c r="LD62" s="254">
        <f>IFERROR(Tabel1[[#This Row],[2024 - Omsætning]]/Tabel1[[#This Row],[2024 - Ansatte]],"i.a.")</f>
        <v>7.5120612244897957</v>
      </c>
      <c r="LE62" s="254">
        <f>IFERROR(Tabel1[[#This Row],[2023 - Omsætning]]/Tabel1[[#This Row],[2023 - Ansatte]],"i.a.")</f>
        <v>7.2892051282051282</v>
      </c>
      <c r="LF62" s="254">
        <f>IFERROR(Tabel1[[#This Row],[2022 - Omsætning]]/Tabel1[[#This Row],[2022 - Ansatte]],"i.a.")</f>
        <v>6.9225980392156865</v>
      </c>
      <c r="LG62" s="254">
        <f>IFERROR(Tabel1[[#This Row],[2021 - Omsætning]]/Tabel1[[#This Row],[2021 - Ansatte]],"i.a.")</f>
        <v>5.3204899999999995</v>
      </c>
      <c r="LH62" s="254">
        <f>IFERROR(AC62/Tabel1[[#This Row],[2020 - Ansatte]],"i.a.")</f>
        <v>4.4187403846153845</v>
      </c>
      <c r="LI62" s="254">
        <f>IFERROR(Tabel1[[#This Row],[2019 - Omsætning]]/Tabel1[[#This Row],[2019 - Ansatte]],"i.a.")</f>
        <v>3.8150181818181816</v>
      </c>
      <c r="LJ62" s="254">
        <f>IFERROR(Tabel1[[#This Row],[2018 - Omsætning]]/Tabel1[[#This Row],[2018 - Ansatte]],"i.a.")</f>
        <v>1.5016552567237165</v>
      </c>
      <c r="LK62" s="254">
        <f>IFERROR(Tabel1[[#This Row],[2017 - Omsætning]]/Tabel1[[#This Row],[2017 - Ansatte]],"i.a.")</f>
        <v>1.5310508021390377</v>
      </c>
      <c r="LL62" s="254">
        <f>IFERROR(Tabel1[[#This Row],[2016 - Omsætning]]/Tabel1[[#This Row],[2016 - Ansatte]],"i.a.")</f>
        <v>1.0907682926829267</v>
      </c>
      <c r="LM62" s="254">
        <f>IFERROR(Tabel1[[#This Row],[2015 - Omsætning]]/Tabel1[[#This Row],[2015 - Ansatte]],"i.a.")</f>
        <v>1.2080825335892513</v>
      </c>
      <c r="LN62" s="254">
        <f>IFERROR(Tabel1[[#This Row],[2014 - Omsætning]]/Tabel1[[#This Row],[2014 - Ansatte]],"i.a.")</f>
        <v>0.9489148936170213</v>
      </c>
      <c r="LO62" s="254">
        <f>IFERROR(Tabel1[[#This Row],[2013 - Omsætning]]/Tabel1[[#This Row],[2013 - Ansatte]],"i.a.")</f>
        <v>1.0440023752969121</v>
      </c>
      <c r="LP62" s="254" t="str">
        <f>IFERROR(Tabel1[[#This Row],[2012 - Omsætning]]/Tabel1[[#This Row],[2012 - Ansatte]],"i.a.")</f>
        <v>i.a.</v>
      </c>
      <c r="LQ62" s="254" t="str">
        <f>IFERROR(Tabel1[[#This Row],[2011 - Omsætning]]/Tabel1[[#This Row],[2011 - Ansatte]],"i.a.")</f>
        <v>i.a.</v>
      </c>
      <c r="LR62" s="254" t="str">
        <f>IFERROR(Tabel1[[#This Row],[2010 - Omsætning]]/Tabel1[[#This Row],[2010 - Ansatte]],"i.a.")</f>
        <v>i.a.</v>
      </c>
      <c r="LS62" s="254" t="str">
        <f>IFERROR(Tabel1[[#This Row],[2009 - Omsætning]]/Tabel1[[#This Row],[2009 - Ansatte]],"i.a.")</f>
        <v>i.a.</v>
      </c>
      <c r="LT62" s="254" t="str">
        <f>IFERROR(Tabel1[[#This Row],[2008 - Omsætning]]/Tabel1[[#This Row],[2008 - Ansatte]],"i.a.")</f>
        <v>i.a.</v>
      </c>
      <c r="LU62" s="158" t="e">
        <f t="shared" si="169"/>
        <v>#DIV/0!</v>
      </c>
      <c r="LV62" s="158" t="e">
        <f t="shared" si="170"/>
        <v>#DIV/0!</v>
      </c>
      <c r="LW62" s="158" t="e">
        <f t="shared" si="171"/>
        <v>#DIV/0!</v>
      </c>
      <c r="LX62" s="158" t="e">
        <f t="shared" si="172"/>
        <v>#DIV/0!</v>
      </c>
      <c r="LY62" s="158">
        <f t="shared" si="173"/>
        <v>-1</v>
      </c>
      <c r="LZ62" s="243">
        <f t="shared" si="255"/>
        <v>0</v>
      </c>
      <c r="MA62" s="243">
        <f t="shared" si="263"/>
        <v>0</v>
      </c>
      <c r="MB62" s="243">
        <f t="shared" si="256"/>
        <v>0</v>
      </c>
      <c r="MC62" s="243">
        <f t="shared" si="257"/>
        <v>0</v>
      </c>
      <c r="MD62" s="244">
        <f t="shared" si="178"/>
        <v>0</v>
      </c>
      <c r="ME62" s="244">
        <f t="shared" si="179"/>
        <v>0</v>
      </c>
      <c r="MF62" s="244">
        <f t="shared" si="180"/>
        <v>0</v>
      </c>
      <c r="MG62" s="244">
        <f t="shared" si="181"/>
        <v>0</v>
      </c>
      <c r="MH62" s="244">
        <f t="shared" si="182"/>
        <v>0</v>
      </c>
      <c r="MI62" s="244">
        <f t="shared" si="183"/>
        <v>0.77697272727272726</v>
      </c>
      <c r="MJ62" s="244">
        <f t="shared" si="184"/>
        <v>0.23291931540342298</v>
      </c>
      <c r="MK62" s="244">
        <f t="shared" si="185"/>
        <v>0.27005882352941174</v>
      </c>
      <c r="ML62" s="244">
        <f t="shared" si="186"/>
        <v>-1.937282229965157E-3</v>
      </c>
      <c r="MM62" s="244">
        <f t="shared" si="187"/>
        <v>8.9522072936660271E-2</v>
      </c>
      <c r="MN62" s="244">
        <f t="shared" si="188"/>
        <v>-4.8468085106382983E-3</v>
      </c>
      <c r="MO62" s="244">
        <f t="shared" si="189"/>
        <v>-5.1781472684085509E-4</v>
      </c>
      <c r="MP62" s="244" t="str">
        <f t="shared" si="190"/>
        <v>i.a.</v>
      </c>
      <c r="MQ62" s="244" t="str">
        <f t="shared" si="191"/>
        <v>i.a.</v>
      </c>
      <c r="MR62" s="244" t="str">
        <f t="shared" si="192"/>
        <v>i.a.</v>
      </c>
      <c r="MS62" s="244" t="str">
        <f t="shared" si="193"/>
        <v>i.a.</v>
      </c>
      <c r="MT62" s="244" t="str">
        <f t="shared" si="194"/>
        <v>i.a.</v>
      </c>
    </row>
    <row r="63" spans="1:358" ht="18" customHeight="1" x14ac:dyDescent="0.25">
      <c r="A63" t="s">
        <v>870</v>
      </c>
      <c r="B63" s="273">
        <v>43187430</v>
      </c>
      <c r="C63" s="117" t="s">
        <v>588</v>
      </c>
      <c r="D63" s="5" t="s">
        <v>370</v>
      </c>
      <c r="E63" s="5">
        <v>289300</v>
      </c>
      <c r="F63" s="203">
        <v>45471</v>
      </c>
      <c r="G63" s="148"/>
      <c r="H63" s="148" t="s">
        <v>74</v>
      </c>
      <c r="I63" s="148" t="s">
        <v>74</v>
      </c>
      <c r="J63" s="148" t="s">
        <v>84</v>
      </c>
      <c r="K63" s="148" t="s">
        <v>84</v>
      </c>
      <c r="L63" s="148" t="s">
        <v>84</v>
      </c>
      <c r="M63" s="148" t="s">
        <v>84</v>
      </c>
      <c r="N63" s="357" t="s">
        <v>84</v>
      </c>
      <c r="O63" s="357" t="s">
        <v>84</v>
      </c>
      <c r="P63" s="150">
        <f>Y63/Tabel1[[#This Row],[2023 - Omsætning]]-1</f>
        <v>-1</v>
      </c>
      <c r="Q63" s="150">
        <f>Z63/Tabel1[[#This Row],[2022 - Omsætning]]-1</f>
        <v>0.38805121751673255</v>
      </c>
      <c r="R63" s="150">
        <f>AA63/Tabel1[[#This Row],[2021 - Omsætning]]-1</f>
        <v>-0.29448241010329546</v>
      </c>
      <c r="S63" s="150">
        <f>AB63/Tabel1[[#This Row],[2020 - Omsætning]]-1</f>
        <v>-0.17914798718251224</v>
      </c>
      <c r="T63" s="150">
        <f>AC63/Tabel1[[#This Row],[2019 - Omsætning]]-1</f>
        <v>-0.25006920918869702</v>
      </c>
      <c r="U63" s="242">
        <f t="shared" si="264"/>
        <v>-422.452</v>
      </c>
      <c r="V63" s="242">
        <f t="shared" si="265"/>
        <v>118.10300000000001</v>
      </c>
      <c r="W63" s="242">
        <f t="shared" si="267"/>
        <v>-127.03500000000003</v>
      </c>
      <c r="X63" s="242">
        <f t="shared" si="266"/>
        <v>-94.148000000000025</v>
      </c>
      <c r="Y63" s="151"/>
      <c r="Z63" s="151">
        <v>422.452</v>
      </c>
      <c r="AA63" s="151">
        <v>304.34899999999999</v>
      </c>
      <c r="AB63" s="151">
        <v>431.38400000000001</v>
      </c>
      <c r="AC63" s="361">
        <v>525.53200000000004</v>
      </c>
      <c r="AD63" s="151">
        <v>700.774</v>
      </c>
      <c r="AE63" s="151">
        <v>476.71699999999998</v>
      </c>
      <c r="AF63" s="151">
        <v>289.03500000000003</v>
      </c>
      <c r="AG63" s="361">
        <v>232.94</v>
      </c>
      <c r="AH63" s="361">
        <v>181.06800000000001</v>
      </c>
      <c r="AI63" s="361">
        <v>211.303</v>
      </c>
      <c r="AJ63" s="361">
        <v>152.22900000000001</v>
      </c>
      <c r="AK63" s="361">
        <v>127.271</v>
      </c>
      <c r="AL63" s="361"/>
      <c r="AM63" s="361"/>
      <c r="AN63" s="361"/>
      <c r="AO63" s="361"/>
      <c r="AP63" s="150" t="e">
        <f t="shared" si="4"/>
        <v>#DIV/0!</v>
      </c>
      <c r="AQ63" s="150" t="e">
        <f t="shared" si="5"/>
        <v>#DIV/0!</v>
      </c>
      <c r="AR63" s="150" t="e">
        <f t="shared" si="6"/>
        <v>#DIV/0!</v>
      </c>
      <c r="AS63" s="150" t="e">
        <f t="shared" si="7"/>
        <v>#DIV/0!</v>
      </c>
      <c r="AT63" s="150">
        <f t="shared" si="8"/>
        <v>-1</v>
      </c>
      <c r="AU63" s="242">
        <f t="shared" si="199"/>
        <v>0</v>
      </c>
      <c r="AV63" s="242">
        <f t="shared" si="200"/>
        <v>0</v>
      </c>
      <c r="AW63" s="242">
        <f t="shared" si="201"/>
        <v>0</v>
      </c>
      <c r="AX63" s="242">
        <f t="shared" si="202"/>
        <v>0</v>
      </c>
      <c r="AY63" s="119"/>
      <c r="AZ63" s="119"/>
      <c r="BA63" s="119"/>
      <c r="BB63" s="119"/>
      <c r="BC63" s="119"/>
      <c r="BD63" s="119">
        <v>187.441</v>
      </c>
      <c r="BE63" s="119">
        <v>148.84899999999999</v>
      </c>
      <c r="BF63" s="119">
        <v>116.4</v>
      </c>
      <c r="BG63" s="362">
        <v>104.72499999999999</v>
      </c>
      <c r="BH63" s="362">
        <v>75.483000000000004</v>
      </c>
      <c r="BI63" s="362">
        <v>86.59</v>
      </c>
      <c r="BJ63" s="362">
        <v>55.802999999999997</v>
      </c>
      <c r="BK63" s="362">
        <v>41.649000000000001</v>
      </c>
      <c r="BL63" s="362"/>
      <c r="BM63" s="362"/>
      <c r="BN63" s="362"/>
      <c r="BO63" s="362"/>
      <c r="BP63" s="152" t="e">
        <f t="shared" si="13"/>
        <v>#DIV/0!</v>
      </c>
      <c r="BQ63" s="152" t="e">
        <f t="shared" si="14"/>
        <v>#DIV/0!</v>
      </c>
      <c r="BR63" s="152" t="e">
        <f t="shared" si="15"/>
        <v>#DIV/0!</v>
      </c>
      <c r="BS63" s="152" t="e">
        <f t="shared" si="16"/>
        <v>#DIV/0!</v>
      </c>
      <c r="BT63" s="152">
        <f t="shared" si="17"/>
        <v>-1</v>
      </c>
      <c r="BU63" s="242">
        <f t="shared" si="203"/>
        <v>0</v>
      </c>
      <c r="BV63" s="242">
        <f t="shared" si="204"/>
        <v>0</v>
      </c>
      <c r="BW63" s="242">
        <f t="shared" si="205"/>
        <v>0</v>
      </c>
      <c r="BX63" s="242">
        <f t="shared" si="206"/>
        <v>0</v>
      </c>
      <c r="BY63" s="119"/>
      <c r="BZ63" s="119"/>
      <c r="CA63" s="119"/>
      <c r="CB63" s="119"/>
      <c r="CC63" s="119"/>
      <c r="CD63" s="119">
        <v>39.268999999999998</v>
      </c>
      <c r="CE63" s="119">
        <v>34.652000000000001</v>
      </c>
      <c r="CF63" s="119">
        <v>25.257000000000001</v>
      </c>
      <c r="CG63" s="362">
        <v>22.38</v>
      </c>
      <c r="CH63" s="362">
        <v>7.2140000000000004</v>
      </c>
      <c r="CI63" s="362">
        <v>15.45</v>
      </c>
      <c r="CJ63" s="362">
        <v>3.58</v>
      </c>
      <c r="CK63" s="362">
        <v>3.0750000000000002</v>
      </c>
      <c r="CL63" s="362"/>
      <c r="CM63" s="362"/>
      <c r="CN63" s="362"/>
      <c r="CO63" s="362"/>
      <c r="CP63" s="152" t="e">
        <f t="shared" si="22"/>
        <v>#DIV/0!</v>
      </c>
      <c r="CQ63" s="152" t="e">
        <f t="shared" si="23"/>
        <v>#DIV/0!</v>
      </c>
      <c r="CR63" s="152" t="e">
        <f t="shared" si="24"/>
        <v>#DIV/0!</v>
      </c>
      <c r="CS63" s="152" t="e">
        <f t="shared" si="25"/>
        <v>#DIV/0!</v>
      </c>
      <c r="CT63" s="152">
        <f t="shared" si="26"/>
        <v>-1</v>
      </c>
      <c r="CU63" s="242">
        <f t="shared" si="207"/>
        <v>0</v>
      </c>
      <c r="CV63" s="242">
        <f t="shared" si="208"/>
        <v>0</v>
      </c>
      <c r="CW63" s="242">
        <f t="shared" si="209"/>
        <v>0</v>
      </c>
      <c r="CX63" s="242">
        <f t="shared" si="210"/>
        <v>0</v>
      </c>
      <c r="CY63" s="119"/>
      <c r="CZ63" s="119"/>
      <c r="DA63" s="119"/>
      <c r="DB63" s="119"/>
      <c r="DC63" s="119"/>
      <c r="DD63" s="119">
        <v>32.875</v>
      </c>
      <c r="DE63" s="119">
        <v>35.703000000000003</v>
      </c>
      <c r="DF63" s="119">
        <v>26.106000000000002</v>
      </c>
      <c r="DG63" s="362">
        <v>19.271999999999998</v>
      </c>
      <c r="DH63" s="362">
        <v>6.0860000000000003</v>
      </c>
      <c r="DI63" s="362">
        <v>14.228999999999999</v>
      </c>
      <c r="DJ63" s="362">
        <v>2.754</v>
      </c>
      <c r="DK63" s="362">
        <v>2.5150000000000001</v>
      </c>
      <c r="DL63" s="362"/>
      <c r="DM63" s="362"/>
      <c r="DN63" s="362"/>
      <c r="DO63" s="362"/>
      <c r="DP63" s="152" t="e">
        <f t="shared" si="31"/>
        <v>#DIV/0!</v>
      </c>
      <c r="DQ63" s="152" t="e">
        <f t="shared" si="32"/>
        <v>#DIV/0!</v>
      </c>
      <c r="DR63" s="152" t="e">
        <f t="shared" si="33"/>
        <v>#DIV/0!</v>
      </c>
      <c r="DS63" s="152" t="e">
        <f t="shared" si="34"/>
        <v>#DIV/0!</v>
      </c>
      <c r="DT63" s="152">
        <f t="shared" si="35"/>
        <v>-1</v>
      </c>
      <c r="DU63" s="242">
        <f t="shared" si="211"/>
        <v>0</v>
      </c>
      <c r="DV63" s="242">
        <f t="shared" si="212"/>
        <v>0</v>
      </c>
      <c r="DW63" s="242">
        <f t="shared" si="213"/>
        <v>0</v>
      </c>
      <c r="DX63" s="242">
        <f t="shared" si="214"/>
        <v>0</v>
      </c>
      <c r="DY63" s="119"/>
      <c r="DZ63" s="119"/>
      <c r="EA63" s="119"/>
      <c r="EB63" s="119"/>
      <c r="EC63" s="119"/>
      <c r="ED63" s="119">
        <v>97.007000000000005</v>
      </c>
      <c r="EE63" s="119">
        <v>48.491</v>
      </c>
      <c r="EF63" s="119">
        <v>37.768000000000001</v>
      </c>
      <c r="EG63" s="362">
        <v>29.846</v>
      </c>
      <c r="EH63" s="362">
        <v>19.36</v>
      </c>
      <c r="EI63" s="362">
        <v>20.593</v>
      </c>
      <c r="EJ63" s="362">
        <v>9.7579999999999991</v>
      </c>
      <c r="EK63" s="362">
        <v>9.5410000000000004</v>
      </c>
      <c r="EL63" s="362"/>
      <c r="EM63" s="362"/>
      <c r="EN63" s="362"/>
      <c r="EO63" s="362"/>
      <c r="EP63" s="153" t="e">
        <f t="shared" si="40"/>
        <v>#DIV/0!</v>
      </c>
      <c r="EQ63" s="153" t="e">
        <f t="shared" si="41"/>
        <v>#DIV/0!</v>
      </c>
      <c r="ER63" s="153" t="e">
        <f t="shared" si="42"/>
        <v>#DIV/0!</v>
      </c>
      <c r="ES63" s="153" t="e">
        <f t="shared" si="43"/>
        <v>#DIV/0!</v>
      </c>
      <c r="ET63" s="153">
        <f t="shared" si="44"/>
        <v>-1</v>
      </c>
      <c r="EU63" s="242">
        <f t="shared" si="215"/>
        <v>0</v>
      </c>
      <c r="EV63" s="242">
        <f t="shared" si="216"/>
        <v>0</v>
      </c>
      <c r="EW63" s="242">
        <f t="shared" si="217"/>
        <v>0</v>
      </c>
      <c r="EX63" s="242">
        <f t="shared" si="218"/>
        <v>0</v>
      </c>
      <c r="EY63" s="119"/>
      <c r="EZ63" s="119"/>
      <c r="FA63" s="119"/>
      <c r="FB63" s="119"/>
      <c r="FC63" s="119"/>
      <c r="FD63" s="119">
        <v>374.91199999999998</v>
      </c>
      <c r="FE63" s="119">
        <v>346.37700000000001</v>
      </c>
      <c r="FF63" s="119">
        <v>153.136</v>
      </c>
      <c r="FG63" s="362">
        <v>124.34699999999999</v>
      </c>
      <c r="FH63" s="362">
        <v>92.15</v>
      </c>
      <c r="FI63" s="362">
        <v>65.918000000000006</v>
      </c>
      <c r="FJ63" s="362">
        <v>65.658000000000001</v>
      </c>
      <c r="FK63" s="362">
        <v>48.81</v>
      </c>
      <c r="FL63" s="362"/>
      <c r="FM63" s="362"/>
      <c r="FN63" s="362"/>
      <c r="FO63" s="362"/>
      <c r="FP63" s="153">
        <f t="shared" si="49"/>
        <v>-1</v>
      </c>
      <c r="FQ63" s="153">
        <f t="shared" si="50"/>
        <v>2.9268292682926831E-2</v>
      </c>
      <c r="FR63" s="153">
        <f t="shared" si="51"/>
        <v>-6.8181818181818177E-2</v>
      </c>
      <c r="FS63" s="153">
        <f t="shared" si="52"/>
        <v>-0.13725490196078433</v>
      </c>
      <c r="FT63" s="153">
        <f t="shared" si="53"/>
        <v>0.12831858407079647</v>
      </c>
      <c r="FU63" s="242">
        <f t="shared" si="219"/>
        <v>-211</v>
      </c>
      <c r="FV63" s="242">
        <f t="shared" si="220"/>
        <v>6</v>
      </c>
      <c r="FW63" s="242">
        <f t="shared" si="221"/>
        <v>-15</v>
      </c>
      <c r="FX63" s="242">
        <f t="shared" si="222"/>
        <v>-35</v>
      </c>
      <c r="FY63" s="154"/>
      <c r="FZ63" s="154">
        <v>211</v>
      </c>
      <c r="GA63" s="154">
        <v>205</v>
      </c>
      <c r="GB63" s="154">
        <v>220</v>
      </c>
      <c r="GC63" s="154">
        <v>255</v>
      </c>
      <c r="GD63" s="154">
        <v>226</v>
      </c>
      <c r="GE63" s="154">
        <v>180</v>
      </c>
      <c r="GF63" s="154">
        <v>153</v>
      </c>
      <c r="GG63" s="359">
        <v>138</v>
      </c>
      <c r="GH63" s="359">
        <v>122</v>
      </c>
      <c r="GI63" s="359">
        <v>127</v>
      </c>
      <c r="GJ63" s="359">
        <v>103</v>
      </c>
      <c r="GK63" s="359">
        <v>84</v>
      </c>
      <c r="GL63" s="359"/>
      <c r="GM63" s="359"/>
      <c r="GN63" s="359"/>
      <c r="GO63" s="359"/>
      <c r="GP63" s="5"/>
      <c r="GQ63" s="5" t="s">
        <v>389</v>
      </c>
      <c r="GR63" s="5">
        <v>9220</v>
      </c>
      <c r="GS63" s="5" t="s">
        <v>136</v>
      </c>
      <c r="GT63" s="7" t="s">
        <v>82</v>
      </c>
      <c r="GU63" s="172" t="s">
        <v>73</v>
      </c>
      <c r="GW63" s="158" t="e">
        <f t="shared" si="58"/>
        <v>#VALUE!</v>
      </c>
      <c r="GX63" s="158" t="e">
        <f t="shared" si="59"/>
        <v>#VALUE!</v>
      </c>
      <c r="GY63" s="158" t="e">
        <f t="shared" si="60"/>
        <v>#VALUE!</v>
      </c>
      <c r="GZ63" s="158" t="e">
        <f t="shared" si="61"/>
        <v>#VALUE!</v>
      </c>
      <c r="HA63" s="158">
        <f t="shared" si="62"/>
        <v>-1</v>
      </c>
      <c r="HB63" s="263" t="e">
        <f t="shared" si="240"/>
        <v>#VALUE!</v>
      </c>
      <c r="HC63" s="263" t="e">
        <f t="shared" si="258"/>
        <v>#VALUE!</v>
      </c>
      <c r="HD63" s="263" t="e">
        <f t="shared" si="241"/>
        <v>#VALUE!</v>
      </c>
      <c r="HE63" s="263" t="e">
        <f t="shared" si="242"/>
        <v>#VALUE!</v>
      </c>
      <c r="HF63" s="153" t="str">
        <f t="shared" si="67"/>
        <v>Negativ EK</v>
      </c>
      <c r="HG63" s="153" t="str">
        <f t="shared" si="68"/>
        <v>Negativ EK</v>
      </c>
      <c r="HH63" s="153" t="str">
        <f t="shared" si="69"/>
        <v>Negativ EK</v>
      </c>
      <c r="HI63" s="153" t="str">
        <f t="shared" si="70"/>
        <v>Negativ EK</v>
      </c>
      <c r="HJ63" s="153">
        <f t="shared" si="71"/>
        <v>0</v>
      </c>
      <c r="HK63" s="153">
        <f t="shared" si="72"/>
        <v>0.45189624599650857</v>
      </c>
      <c r="HL63" s="153">
        <f t="shared" si="73"/>
        <v>0.82780927207595734</v>
      </c>
      <c r="HM63" s="153">
        <f t="shared" si="74"/>
        <v>0.77220693939125029</v>
      </c>
      <c r="HN63" s="153">
        <f t="shared" si="75"/>
        <v>0.78331910742592359</v>
      </c>
      <c r="HO63" s="153">
        <f t="shared" si="76"/>
        <v>0.30465797311841414</v>
      </c>
      <c r="HP63" s="153">
        <f t="shared" si="77"/>
        <v>0.93762973213403178</v>
      </c>
      <c r="HQ63" s="153">
        <f t="shared" si="78"/>
        <v>0.28540338877662058</v>
      </c>
      <c r="HR63" s="153">
        <f t="shared" si="79"/>
        <v>0.2635992034377948</v>
      </c>
      <c r="HS63" s="153" t="str">
        <f t="shared" si="80"/>
        <v>Negativ EK</v>
      </c>
      <c r="HT63" s="153" t="str">
        <f t="shared" si="81"/>
        <v>Negativ EK</v>
      </c>
      <c r="HU63" s="153" t="str">
        <f t="shared" si="82"/>
        <v>Negativ EK</v>
      </c>
      <c r="HV63" s="150" t="e">
        <f t="shared" si="83"/>
        <v>#VALUE!</v>
      </c>
      <c r="HW63" s="150" t="e">
        <f t="shared" si="84"/>
        <v>#VALUE!</v>
      </c>
      <c r="HX63" s="150" t="e">
        <f t="shared" si="85"/>
        <v>#VALUE!</v>
      </c>
      <c r="HY63" s="150" t="e">
        <f t="shared" si="86"/>
        <v>#VALUE!</v>
      </c>
      <c r="HZ63" s="150">
        <f t="shared" si="87"/>
        <v>-1</v>
      </c>
      <c r="IA63" s="263" t="e">
        <f t="shared" si="243"/>
        <v>#VALUE!</v>
      </c>
      <c r="IB63" s="263" t="e">
        <f t="shared" si="259"/>
        <v>#VALUE!</v>
      </c>
      <c r="IC63" s="263" t="e">
        <f t="shared" si="244"/>
        <v>#VALUE!</v>
      </c>
      <c r="ID63" s="263" t="e">
        <f t="shared" si="245"/>
        <v>#VALUE!</v>
      </c>
      <c r="IE63" s="153" t="str">
        <f t="shared" si="92"/>
        <v>i.a.</v>
      </c>
      <c r="IF63" s="153" t="str">
        <f t="shared" si="93"/>
        <v>i.a.</v>
      </c>
      <c r="IG63" s="153" t="str">
        <f t="shared" si="94"/>
        <v>i.a.</v>
      </c>
      <c r="IH63" s="153" t="str">
        <f t="shared" si="95"/>
        <v>i.a.</v>
      </c>
      <c r="II63" s="153">
        <f t="shared" si="96"/>
        <v>0</v>
      </c>
      <c r="IJ63" s="153">
        <f t="shared" si="97"/>
        <v>0.1088856200496611</v>
      </c>
      <c r="IK63" s="153">
        <f t="shared" si="98"/>
        <v>0.1387431358142831</v>
      </c>
      <c r="IL63" s="153">
        <f t="shared" si="99"/>
        <v>0.18204358465203274</v>
      </c>
      <c r="IM63" s="153">
        <f t="shared" si="100"/>
        <v>0.20674651380850539</v>
      </c>
      <c r="IN63" s="153">
        <f t="shared" si="101"/>
        <v>9.1277171850089836E-2</v>
      </c>
      <c r="IO63" s="153">
        <f t="shared" si="102"/>
        <v>0.23484526053383592</v>
      </c>
      <c r="IP63" s="153">
        <f t="shared" si="103"/>
        <v>6.2550232379354934E-2</v>
      </c>
      <c r="IQ63" s="153">
        <f t="shared" si="104"/>
        <v>6.2999385371850028E-2</v>
      </c>
      <c r="IR63" s="153" t="str">
        <f t="shared" si="105"/>
        <v>i.a.</v>
      </c>
      <c r="IS63" s="153" t="str">
        <f t="shared" si="106"/>
        <v>i.a.</v>
      </c>
      <c r="IT63" s="153" t="str">
        <f t="shared" si="107"/>
        <v>i.a.</v>
      </c>
      <c r="IU63" s="150" t="e">
        <f t="shared" si="108"/>
        <v>#VALUE!</v>
      </c>
      <c r="IV63" s="150" t="e">
        <f t="shared" si="109"/>
        <v>#VALUE!</v>
      </c>
      <c r="IW63" s="150" t="e">
        <f t="shared" si="110"/>
        <v>#VALUE!</v>
      </c>
      <c r="IX63" s="150" t="e">
        <f t="shared" si="111"/>
        <v>#VALUE!</v>
      </c>
      <c r="IY63" s="150" t="e">
        <f t="shared" si="112"/>
        <v>#VALUE!</v>
      </c>
      <c r="IZ63" s="263" t="e">
        <f t="shared" si="246"/>
        <v>#VALUE!</v>
      </c>
      <c r="JA63" s="263" t="e">
        <f t="shared" si="260"/>
        <v>#VALUE!</v>
      </c>
      <c r="JB63" s="263" t="e">
        <f t="shared" si="247"/>
        <v>#VALUE!</v>
      </c>
      <c r="JC63" s="263" t="e">
        <f t="shared" si="248"/>
        <v>#VALUE!</v>
      </c>
      <c r="JD63" s="153" t="str">
        <f t="shared" si="117"/>
        <v>i.a.</v>
      </c>
      <c r="JE63" s="153" t="str">
        <f t="shared" si="118"/>
        <v>i.a.</v>
      </c>
      <c r="JF63" s="153" t="str">
        <f t="shared" si="119"/>
        <v>i.a.</v>
      </c>
      <c r="JG63" s="153" t="str">
        <f t="shared" si="120"/>
        <v>i.a.</v>
      </c>
      <c r="JH63" s="153" t="str">
        <f t="shared" si="121"/>
        <v>i.a.</v>
      </c>
      <c r="JI63" s="153">
        <f t="shared" si="122"/>
        <v>0.25874605240696485</v>
      </c>
      <c r="JJ63" s="153">
        <f t="shared" si="123"/>
        <v>0.13999486109066134</v>
      </c>
      <c r="JK63" s="153">
        <f t="shared" si="124"/>
        <v>0.2466304461393794</v>
      </c>
      <c r="JL63" s="153">
        <f t="shared" si="125"/>
        <v>0.24002187427119273</v>
      </c>
      <c r="JM63" s="153">
        <f t="shared" si="126"/>
        <v>0.21009224091155723</v>
      </c>
      <c r="JN63" s="153">
        <f t="shared" si="127"/>
        <v>0.31240328893473707</v>
      </c>
      <c r="JO63" s="153">
        <f t="shared" si="128"/>
        <v>0.14861859940905905</v>
      </c>
      <c r="JP63" s="153">
        <f t="shared" si="129"/>
        <v>0.19547223929522639</v>
      </c>
      <c r="JQ63" s="153" t="str">
        <f t="shared" si="130"/>
        <v>i.a.</v>
      </c>
      <c r="JR63" s="153" t="str">
        <f t="shared" si="131"/>
        <v>i.a.</v>
      </c>
      <c r="JS63" s="153" t="str">
        <f t="shared" si="132"/>
        <v>i.a.</v>
      </c>
      <c r="JT63" s="153" t="str">
        <f t="shared" si="133"/>
        <v>i.a.</v>
      </c>
      <c r="JU63" s="150" t="e">
        <f t="shared" si="134"/>
        <v>#VALUE!</v>
      </c>
      <c r="JV63" s="150" t="e">
        <f t="shared" si="135"/>
        <v>#DIV/0!</v>
      </c>
      <c r="JW63" s="150" t="e">
        <f t="shared" si="136"/>
        <v>#DIV/0!</v>
      </c>
      <c r="JX63" s="150" t="e">
        <f t="shared" si="137"/>
        <v>#DIV/0!</v>
      </c>
      <c r="JY63" s="150">
        <f t="shared" si="138"/>
        <v>-1</v>
      </c>
      <c r="JZ63" s="263" t="e">
        <f t="shared" si="249"/>
        <v>#VALUE!</v>
      </c>
      <c r="KA63" s="263">
        <f t="shared" si="261"/>
        <v>0</v>
      </c>
      <c r="KB63" s="263">
        <f t="shared" si="250"/>
        <v>0</v>
      </c>
      <c r="KC63" s="263">
        <f t="shared" si="251"/>
        <v>0</v>
      </c>
      <c r="KD63" s="153" t="str">
        <f t="shared" si="223"/>
        <v>i.a.</v>
      </c>
      <c r="KE63" s="153">
        <f t="shared" si="224"/>
        <v>0</v>
      </c>
      <c r="KF63" s="153">
        <f t="shared" si="225"/>
        <v>0</v>
      </c>
      <c r="KG63" s="153">
        <f t="shared" si="226"/>
        <v>0</v>
      </c>
      <c r="KH63" s="153">
        <f t="shared" si="227"/>
        <v>0</v>
      </c>
      <c r="KI63" s="153">
        <f t="shared" si="228"/>
        <v>5.6036610947323956E-2</v>
      </c>
      <c r="KJ63" s="153">
        <f t="shared" si="229"/>
        <v>7.2688827962921407E-2</v>
      </c>
      <c r="KK63" s="153">
        <f t="shared" si="230"/>
        <v>8.7383880844880371E-2</v>
      </c>
      <c r="KL63" s="153">
        <f t="shared" si="231"/>
        <v>9.6076242809307114E-2</v>
      </c>
      <c r="KM63" s="153">
        <f t="shared" si="232"/>
        <v>3.9841385556807385E-2</v>
      </c>
      <c r="KN63" s="153">
        <f t="shared" si="233"/>
        <v>7.3117750339559778E-2</v>
      </c>
      <c r="KO63" s="153">
        <f t="shared" si="234"/>
        <v>2.3517201058930952E-2</v>
      </c>
      <c r="KP63" s="153">
        <f t="shared" si="235"/>
        <v>2.416104218557252E-2</v>
      </c>
      <c r="KQ63" s="153" t="str">
        <f t="shared" si="236"/>
        <v>i.a.</v>
      </c>
      <c r="KR63" s="153" t="str">
        <f t="shared" si="237"/>
        <v>i.a.</v>
      </c>
      <c r="KS63" s="153" t="str">
        <f t="shared" si="238"/>
        <v>i.a.</v>
      </c>
      <c r="KT63" s="153" t="str">
        <f t="shared" si="239"/>
        <v>i.a.</v>
      </c>
      <c r="KU63" s="150" t="e">
        <f t="shared" si="160"/>
        <v>#VALUE!</v>
      </c>
      <c r="KV63" s="150">
        <f t="shared" si="161"/>
        <v>0.34858056678165944</v>
      </c>
      <c r="KW63" s="150">
        <f t="shared" si="162"/>
        <v>-0.24285917181817074</v>
      </c>
      <c r="KX63" s="150">
        <f t="shared" si="163"/>
        <v>-4.8557894234275624E-2</v>
      </c>
      <c r="KY63" s="150">
        <f t="shared" si="164"/>
        <v>-0.33535545598684519</v>
      </c>
      <c r="KZ63" s="243" t="e">
        <f t="shared" si="252"/>
        <v>#VALUE!</v>
      </c>
      <c r="LA63" s="243">
        <f t="shared" si="262"/>
        <v>0.51751291180210379</v>
      </c>
      <c r="LB63" s="243">
        <f t="shared" si="253"/>
        <v>-0.47620709534368078</v>
      </c>
      <c r="LC63" s="243">
        <f t="shared" si="254"/>
        <v>-0.10007344028520526</v>
      </c>
      <c r="LD63" s="254" t="str">
        <f>IFERROR(Tabel1[[#This Row],[2024 - Omsætning]]/Tabel1[[#This Row],[2024 - Ansatte]],"i.a.")</f>
        <v>i.a.</v>
      </c>
      <c r="LE63" s="254">
        <f>IFERROR(Tabel1[[#This Row],[2023 - Omsætning]]/Tabel1[[#This Row],[2023 - Ansatte]],"i.a.")</f>
        <v>2.0021421800947867</v>
      </c>
      <c r="LF63" s="254">
        <f>IFERROR(Tabel1[[#This Row],[2022 - Omsætning]]/Tabel1[[#This Row],[2022 - Ansatte]],"i.a.")</f>
        <v>1.4846292682926829</v>
      </c>
      <c r="LG63" s="254">
        <f>IFERROR(Tabel1[[#This Row],[2021 - Omsætning]]/Tabel1[[#This Row],[2021 - Ansatte]],"i.a.")</f>
        <v>1.9608363636363637</v>
      </c>
      <c r="LH63" s="254">
        <f>IFERROR(AC63/Tabel1[[#This Row],[2020 - Ansatte]],"i.a.")</f>
        <v>2.060909803921569</v>
      </c>
      <c r="LI63" s="254">
        <f>IFERROR(Tabel1[[#This Row],[2019 - Omsætning]]/Tabel1[[#This Row],[2019 - Ansatte]],"i.a.")</f>
        <v>3.1007699115044249</v>
      </c>
      <c r="LJ63" s="254">
        <f>IFERROR(Tabel1[[#This Row],[2018 - Omsætning]]/Tabel1[[#This Row],[2018 - Ansatte]],"i.a.")</f>
        <v>2.6484277777777776</v>
      </c>
      <c r="LK63" s="254">
        <f>IFERROR(Tabel1[[#This Row],[2017 - Omsætning]]/Tabel1[[#This Row],[2017 - Ansatte]],"i.a.")</f>
        <v>1.8891176470588238</v>
      </c>
      <c r="LL63" s="254">
        <f>IFERROR(Tabel1[[#This Row],[2016 - Omsætning]]/Tabel1[[#This Row],[2016 - Ansatte]],"i.a.")</f>
        <v>1.6879710144927536</v>
      </c>
      <c r="LM63" s="254">
        <f>IFERROR(Tabel1[[#This Row],[2015 - Omsætning]]/Tabel1[[#This Row],[2015 - Ansatte]],"i.a.")</f>
        <v>1.4841639344262296</v>
      </c>
      <c r="LN63" s="254">
        <f>IFERROR(Tabel1[[#This Row],[2014 - Omsætning]]/Tabel1[[#This Row],[2014 - Ansatte]],"i.a.")</f>
        <v>1.6638031496062993</v>
      </c>
      <c r="LO63" s="254">
        <f>IFERROR(Tabel1[[#This Row],[2013 - Omsætning]]/Tabel1[[#This Row],[2013 - Ansatte]],"i.a.")</f>
        <v>1.4779514563106797</v>
      </c>
      <c r="LP63" s="254">
        <f>IFERROR(Tabel1[[#This Row],[2012 - Omsætning]]/Tabel1[[#This Row],[2012 - Ansatte]],"i.a.")</f>
        <v>1.5151309523809524</v>
      </c>
      <c r="LQ63" s="254" t="str">
        <f>IFERROR(Tabel1[[#This Row],[2011 - Omsætning]]/Tabel1[[#This Row],[2011 - Ansatte]],"i.a.")</f>
        <v>i.a.</v>
      </c>
      <c r="LR63" s="254" t="str">
        <f>IFERROR(Tabel1[[#This Row],[2010 - Omsætning]]/Tabel1[[#This Row],[2010 - Ansatte]],"i.a.")</f>
        <v>i.a.</v>
      </c>
      <c r="LS63" s="254" t="str">
        <f>IFERROR(Tabel1[[#This Row],[2009 - Omsætning]]/Tabel1[[#This Row],[2009 - Ansatte]],"i.a.")</f>
        <v>i.a.</v>
      </c>
      <c r="LT63" s="254" t="str">
        <f>IFERROR(Tabel1[[#This Row],[2008 - Omsætning]]/Tabel1[[#This Row],[2008 - Ansatte]],"i.a.")</f>
        <v>i.a.</v>
      </c>
      <c r="LU63" s="158" t="e">
        <f t="shared" si="169"/>
        <v>#VALUE!</v>
      </c>
      <c r="LV63" s="158" t="e">
        <f t="shared" si="170"/>
        <v>#DIV/0!</v>
      </c>
      <c r="LW63" s="158" t="e">
        <f t="shared" si="171"/>
        <v>#DIV/0!</v>
      </c>
      <c r="LX63" s="158" t="e">
        <f t="shared" si="172"/>
        <v>#DIV/0!</v>
      </c>
      <c r="LY63" s="158">
        <f t="shared" si="173"/>
        <v>-1</v>
      </c>
      <c r="LZ63" s="243" t="e">
        <f t="shared" si="255"/>
        <v>#VALUE!</v>
      </c>
      <c r="MA63" s="243">
        <f t="shared" si="263"/>
        <v>0</v>
      </c>
      <c r="MB63" s="243">
        <f t="shared" si="256"/>
        <v>0</v>
      </c>
      <c r="MC63" s="243">
        <f t="shared" si="257"/>
        <v>0</v>
      </c>
      <c r="MD63" s="244" t="str">
        <f t="shared" si="178"/>
        <v>i.a.</v>
      </c>
      <c r="ME63" s="244">
        <f t="shared" si="179"/>
        <v>0</v>
      </c>
      <c r="MF63" s="244">
        <f t="shared" si="180"/>
        <v>0</v>
      </c>
      <c r="MG63" s="244">
        <f t="shared" si="181"/>
        <v>0</v>
      </c>
      <c r="MH63" s="244">
        <f t="shared" si="182"/>
        <v>0</v>
      </c>
      <c r="MI63" s="244">
        <f t="shared" si="183"/>
        <v>0.14546460176991149</v>
      </c>
      <c r="MJ63" s="244">
        <f t="shared" si="184"/>
        <v>0.19835000000000003</v>
      </c>
      <c r="MK63" s="244">
        <f t="shared" si="185"/>
        <v>0.17062745098039217</v>
      </c>
      <c r="ML63" s="244">
        <f t="shared" si="186"/>
        <v>0.13965217391304346</v>
      </c>
      <c r="MM63" s="244">
        <f t="shared" si="187"/>
        <v>4.9885245901639348E-2</v>
      </c>
      <c r="MN63" s="244">
        <f t="shared" si="188"/>
        <v>0.11203937007874015</v>
      </c>
      <c r="MO63" s="244">
        <f t="shared" si="189"/>
        <v>2.6737864077669902E-2</v>
      </c>
      <c r="MP63" s="244">
        <f t="shared" si="190"/>
        <v>2.9940476190476191E-2</v>
      </c>
      <c r="MQ63" s="244" t="str">
        <f t="shared" si="191"/>
        <v>i.a.</v>
      </c>
      <c r="MR63" s="244" t="str">
        <f t="shared" si="192"/>
        <v>i.a.</v>
      </c>
      <c r="MS63" s="244" t="str">
        <f t="shared" si="193"/>
        <v>i.a.</v>
      </c>
      <c r="MT63" s="244" t="str">
        <f t="shared" si="194"/>
        <v>i.a.</v>
      </c>
    </row>
    <row r="64" spans="1:358" ht="18" customHeight="1" x14ac:dyDescent="0.25">
      <c r="A64" s="20" t="s">
        <v>556</v>
      </c>
      <c r="B64" s="273">
        <v>34086214</v>
      </c>
      <c r="C64" s="5" t="s">
        <v>92</v>
      </c>
      <c r="D64" s="5"/>
      <c r="E64" s="5">
        <v>256100</v>
      </c>
      <c r="F64" s="203">
        <v>45733</v>
      </c>
      <c r="G64" s="148" t="s">
        <v>84</v>
      </c>
      <c r="H64" s="148" t="s">
        <v>84</v>
      </c>
      <c r="I64" s="148" t="s">
        <v>84</v>
      </c>
      <c r="J64" s="148" t="s">
        <v>84</v>
      </c>
      <c r="K64" s="148" t="s">
        <v>84</v>
      </c>
      <c r="L64" s="148" t="s">
        <v>84</v>
      </c>
      <c r="M64" s="357" t="s">
        <v>84</v>
      </c>
      <c r="N64" s="357" t="s">
        <v>84</v>
      </c>
      <c r="O64" s="357" t="s">
        <v>84</v>
      </c>
      <c r="P64" s="150" t="e">
        <f>Y64/Tabel1[[#This Row],[2023 - Omsætning]]-1</f>
        <v>#DIV/0!</v>
      </c>
      <c r="Q64" s="150" t="e">
        <f>Z64/Tabel1[[#This Row],[2022 - Omsætning]]-1</f>
        <v>#DIV/0!</v>
      </c>
      <c r="R64" s="150" t="e">
        <f>AA64/Tabel1[[#This Row],[2021 - Omsætning]]-1</f>
        <v>#DIV/0!</v>
      </c>
      <c r="S64" s="150" t="e">
        <f>AB64/Tabel1[[#This Row],[2020 - Omsætning]]-1</f>
        <v>#DIV/0!</v>
      </c>
      <c r="T64" s="150" t="e">
        <f>AC64/Tabel1[[#This Row],[2019 - Omsætning]]-1</f>
        <v>#DIV/0!</v>
      </c>
      <c r="U64" s="242">
        <f t="shared" si="264"/>
        <v>0</v>
      </c>
      <c r="V64" s="242">
        <f t="shared" si="265"/>
        <v>0</v>
      </c>
      <c r="W64" s="242">
        <f t="shared" si="267"/>
        <v>0</v>
      </c>
      <c r="X64" s="242">
        <f t="shared" si="266"/>
        <v>0</v>
      </c>
      <c r="Y64" s="151"/>
      <c r="Z64" s="151"/>
      <c r="AA64" s="151"/>
      <c r="AB64" s="151"/>
      <c r="AC64" s="361"/>
      <c r="AD64" s="361"/>
      <c r="AE64" s="361"/>
      <c r="AF64" s="361"/>
      <c r="AG64" s="361"/>
      <c r="AH64" s="361"/>
      <c r="AI64" s="361"/>
      <c r="AJ64" s="361"/>
      <c r="AK64" s="361"/>
      <c r="AL64" s="361"/>
      <c r="AM64" s="361"/>
      <c r="AN64" s="361"/>
      <c r="AO64" s="361"/>
      <c r="AP64" s="150">
        <f t="shared" si="4"/>
        <v>-3.3867183515250504E-2</v>
      </c>
      <c r="AQ64" s="150">
        <f t="shared" si="5"/>
        <v>9.4817958454322102E-2</v>
      </c>
      <c r="AR64" s="150">
        <f t="shared" si="6"/>
        <v>-3.8754696725711101E-2</v>
      </c>
      <c r="AS64" s="150">
        <f t="shared" si="7"/>
        <v>0.18195660449181567</v>
      </c>
      <c r="AT64" s="150">
        <f t="shared" si="8"/>
        <v>4.8144700093097501E-2</v>
      </c>
      <c r="AU64" s="242">
        <f t="shared" si="199"/>
        <v>-0.33200000000000074</v>
      </c>
      <c r="AV64" s="242">
        <f t="shared" si="200"/>
        <v>0.8490000000000002</v>
      </c>
      <c r="AW64" s="242">
        <f t="shared" si="201"/>
        <v>-0.36099999999999888</v>
      </c>
      <c r="AX64" s="242">
        <f t="shared" si="202"/>
        <v>1.4339999999999993</v>
      </c>
      <c r="AY64" s="119">
        <v>9.4710000000000001</v>
      </c>
      <c r="AZ64" s="119">
        <v>9.8030000000000008</v>
      </c>
      <c r="BA64" s="119">
        <v>8.9540000000000006</v>
      </c>
      <c r="BB64" s="119">
        <v>9.3149999999999995</v>
      </c>
      <c r="BC64" s="119">
        <v>7.8810000000000002</v>
      </c>
      <c r="BD64" s="362">
        <v>7.5190000000000001</v>
      </c>
      <c r="BE64" s="362">
        <v>6.9459999999999997</v>
      </c>
      <c r="BF64" s="362">
        <v>5.6870000000000003</v>
      </c>
      <c r="BG64" s="362">
        <v>4.42</v>
      </c>
      <c r="BH64" s="362">
        <v>2.7210000000000001</v>
      </c>
      <c r="BI64" s="362"/>
      <c r="BJ64" s="362"/>
      <c r="BK64" s="362"/>
      <c r="BL64" s="362"/>
      <c r="BM64" s="362"/>
      <c r="BN64" s="362"/>
      <c r="BO64" s="362"/>
      <c r="BP64" s="152">
        <f t="shared" si="13"/>
        <v>-9.0258449304175065E-2</v>
      </c>
      <c r="BQ64" s="152">
        <f t="shared" si="14"/>
        <v>0.32159747766684188</v>
      </c>
      <c r="BR64" s="152">
        <f t="shared" si="15"/>
        <v>-0.24901341752170475</v>
      </c>
      <c r="BS64" s="152">
        <f t="shared" si="16"/>
        <v>-5.6589724497393946E-2</v>
      </c>
      <c r="BT64" s="152">
        <f t="shared" si="17"/>
        <v>0.11175496688741723</v>
      </c>
      <c r="BU64" s="242">
        <f t="shared" si="203"/>
        <v>-0.22700000000000031</v>
      </c>
      <c r="BV64" s="242">
        <f t="shared" si="204"/>
        <v>0.6120000000000001</v>
      </c>
      <c r="BW64" s="242">
        <f t="shared" si="205"/>
        <v>-0.63099999999999978</v>
      </c>
      <c r="BX64" s="242">
        <f t="shared" si="206"/>
        <v>-0.15200000000000014</v>
      </c>
      <c r="BY64" s="119">
        <v>2.2879999999999998</v>
      </c>
      <c r="BZ64" s="119">
        <v>2.5150000000000001</v>
      </c>
      <c r="CA64" s="119">
        <v>1.903</v>
      </c>
      <c r="CB64" s="119">
        <v>2.5339999999999998</v>
      </c>
      <c r="CC64" s="119">
        <v>2.6859999999999999</v>
      </c>
      <c r="CD64" s="362">
        <v>2.4159999999999999</v>
      </c>
      <c r="CE64" s="362">
        <v>1.0089999999999999</v>
      </c>
      <c r="CF64" s="362">
        <v>1.81</v>
      </c>
      <c r="CG64" s="362">
        <v>1.0609999999999999</v>
      </c>
      <c r="CH64" s="362">
        <v>0.57199999999999995</v>
      </c>
      <c r="CI64" s="362"/>
      <c r="CJ64" s="362"/>
      <c r="CK64" s="362"/>
      <c r="CL64" s="362"/>
      <c r="CM64" s="362"/>
      <c r="CN64" s="362"/>
      <c r="CO64" s="362"/>
      <c r="CP64" s="152">
        <f t="shared" si="22"/>
        <v>-7.8284182305629973E-2</v>
      </c>
      <c r="CQ64" s="152">
        <f t="shared" si="23"/>
        <v>0.23509933774834435</v>
      </c>
      <c r="CR64" s="152">
        <f t="shared" si="24"/>
        <v>-0.30797433547204395</v>
      </c>
      <c r="CS64" s="152">
        <f t="shared" si="25"/>
        <v>-2.9359430604982327E-2</v>
      </c>
      <c r="CT64" s="152">
        <f t="shared" si="26"/>
        <v>0.20149652592196698</v>
      </c>
      <c r="CU64" s="242">
        <f t="shared" si="207"/>
        <v>-0.14599999999999991</v>
      </c>
      <c r="CV64" s="242">
        <f t="shared" si="208"/>
        <v>0.35499999999999998</v>
      </c>
      <c r="CW64" s="242">
        <f t="shared" si="209"/>
        <v>-0.67199999999999993</v>
      </c>
      <c r="CX64" s="242">
        <f t="shared" si="210"/>
        <v>-6.6000000000000281E-2</v>
      </c>
      <c r="CY64" s="119">
        <v>1.7190000000000001</v>
      </c>
      <c r="CZ64" s="119">
        <v>1.865</v>
      </c>
      <c r="DA64" s="119">
        <v>1.51</v>
      </c>
      <c r="DB64" s="119">
        <v>2.1819999999999999</v>
      </c>
      <c r="DC64" s="119">
        <v>2.2480000000000002</v>
      </c>
      <c r="DD64" s="362">
        <v>1.871</v>
      </c>
      <c r="DE64" s="362">
        <v>0.72799999999999998</v>
      </c>
      <c r="DF64" s="362">
        <v>1.819</v>
      </c>
      <c r="DG64" s="362">
        <v>1.0269999999999999</v>
      </c>
      <c r="DH64" s="362">
        <v>0.52500000000000002</v>
      </c>
      <c r="DI64" s="362"/>
      <c r="DJ64" s="362"/>
      <c r="DK64" s="362"/>
      <c r="DL64" s="362"/>
      <c r="DM64" s="362"/>
      <c r="DN64" s="362"/>
      <c r="DO64" s="362"/>
      <c r="DP64" s="152">
        <f t="shared" si="31"/>
        <v>0.17253839205058727</v>
      </c>
      <c r="DQ64" s="152">
        <f t="shared" si="32"/>
        <v>0.22921954314720802</v>
      </c>
      <c r="DR64" s="152">
        <f t="shared" si="33"/>
        <v>0.22645914396887173</v>
      </c>
      <c r="DS64" s="152">
        <f t="shared" si="34"/>
        <v>0.49245063879210216</v>
      </c>
      <c r="DT64" s="152">
        <f t="shared" si="35"/>
        <v>0.30801367261678692</v>
      </c>
      <c r="DU64" s="242">
        <f t="shared" si="211"/>
        <v>1.3370000000000006</v>
      </c>
      <c r="DV64" s="242">
        <f t="shared" si="212"/>
        <v>1.4449999999999994</v>
      </c>
      <c r="DW64" s="242">
        <f t="shared" si="213"/>
        <v>1.1640000000000006</v>
      </c>
      <c r="DX64" s="242">
        <f t="shared" si="214"/>
        <v>1.6959999999999997</v>
      </c>
      <c r="DY64" s="119">
        <v>9.0860000000000003</v>
      </c>
      <c r="DZ64" s="119">
        <v>7.7489999999999997</v>
      </c>
      <c r="EA64" s="119">
        <v>6.3040000000000003</v>
      </c>
      <c r="EB64" s="119">
        <v>5.14</v>
      </c>
      <c r="EC64" s="119">
        <v>3.444</v>
      </c>
      <c r="ED64" s="362">
        <v>2.633</v>
      </c>
      <c r="EE64" s="362">
        <v>1.236</v>
      </c>
      <c r="EF64" s="362">
        <v>2.5419999999999998</v>
      </c>
      <c r="EG64" s="362">
        <v>1.5129999999999999</v>
      </c>
      <c r="EH64" s="362">
        <v>0.71699999999999997</v>
      </c>
      <c r="EI64" s="362"/>
      <c r="EJ64" s="362"/>
      <c r="EK64" s="362"/>
      <c r="EL64" s="362"/>
      <c r="EM64" s="362"/>
      <c r="EN64" s="362"/>
      <c r="EO64" s="362"/>
      <c r="EP64" s="153">
        <f t="shared" si="40"/>
        <v>1.2525050100200281E-2</v>
      </c>
      <c r="EQ64" s="153">
        <f t="shared" si="41"/>
        <v>3.1657836929836029E-2</v>
      </c>
      <c r="ER64" s="153">
        <f t="shared" si="42"/>
        <v>0.12923151750972764</v>
      </c>
      <c r="ES64" s="153">
        <f t="shared" si="43"/>
        <v>0.22790253225035828</v>
      </c>
      <c r="ET64" s="153">
        <f t="shared" si="44"/>
        <v>-6.2381005711725876E-2</v>
      </c>
      <c r="EU64" s="242">
        <f t="shared" si="215"/>
        <v>0.29999999999999716</v>
      </c>
      <c r="EV64" s="242">
        <f t="shared" si="216"/>
        <v>0.73500000000000298</v>
      </c>
      <c r="EW64" s="242">
        <f t="shared" si="217"/>
        <v>2.657</v>
      </c>
      <c r="EX64" s="242">
        <f t="shared" si="218"/>
        <v>3.8159999999999989</v>
      </c>
      <c r="EY64" s="119">
        <v>24.251999999999999</v>
      </c>
      <c r="EZ64" s="119">
        <v>23.952000000000002</v>
      </c>
      <c r="FA64" s="119">
        <v>23.216999999999999</v>
      </c>
      <c r="FB64" s="119">
        <v>20.56</v>
      </c>
      <c r="FC64" s="119">
        <v>16.744</v>
      </c>
      <c r="FD64" s="362">
        <v>17.858000000000001</v>
      </c>
      <c r="FE64" s="362">
        <v>9.673</v>
      </c>
      <c r="FF64" s="362">
        <v>4.8899999999999997</v>
      </c>
      <c r="FG64" s="362">
        <v>3.0720000000000001</v>
      </c>
      <c r="FH64" s="362">
        <v>2.496</v>
      </c>
      <c r="FI64" s="362"/>
      <c r="FJ64" s="362"/>
      <c r="FK64" s="362"/>
      <c r="FL64" s="362"/>
      <c r="FM64" s="362"/>
      <c r="FN64" s="362"/>
      <c r="FO64" s="362"/>
      <c r="FP64" s="153">
        <f t="shared" si="49"/>
        <v>0</v>
      </c>
      <c r="FQ64" s="153">
        <f t="shared" si="50"/>
        <v>0</v>
      </c>
      <c r="FR64" s="153">
        <f t="shared" si="51"/>
        <v>0</v>
      </c>
      <c r="FS64" s="153">
        <f t="shared" si="52"/>
        <v>0.25</v>
      </c>
      <c r="FT64" s="153">
        <f t="shared" si="53"/>
        <v>0</v>
      </c>
      <c r="FU64" s="242">
        <f t="shared" si="219"/>
        <v>0</v>
      </c>
      <c r="FV64" s="242">
        <f t="shared" si="220"/>
        <v>0</v>
      </c>
      <c r="FW64" s="242">
        <f t="shared" si="221"/>
        <v>0</v>
      </c>
      <c r="FX64" s="242">
        <f t="shared" si="222"/>
        <v>3</v>
      </c>
      <c r="FY64" s="154">
        <v>15</v>
      </c>
      <c r="FZ64" s="154">
        <v>15</v>
      </c>
      <c r="GA64" s="154">
        <v>15</v>
      </c>
      <c r="GB64" s="154">
        <v>15</v>
      </c>
      <c r="GC64" s="154">
        <v>12</v>
      </c>
      <c r="GD64" s="154">
        <v>12</v>
      </c>
      <c r="GE64" s="154">
        <v>14</v>
      </c>
      <c r="GF64" s="154">
        <v>12</v>
      </c>
      <c r="GG64" s="154"/>
      <c r="GH64" s="359"/>
      <c r="GI64" s="359"/>
      <c r="GJ64" s="359"/>
      <c r="GK64" s="359"/>
      <c r="GL64" s="359"/>
      <c r="GM64" s="359"/>
      <c r="GN64" s="359"/>
      <c r="GO64" s="359"/>
      <c r="GP64" s="179"/>
      <c r="GQ64" s="5" t="s">
        <v>386</v>
      </c>
      <c r="GR64" s="5">
        <v>8930</v>
      </c>
      <c r="GS64" s="5" t="s">
        <v>557</v>
      </c>
      <c r="GT64" s="175" t="s">
        <v>94</v>
      </c>
      <c r="GU64" s="172"/>
      <c r="GV64" s="101"/>
      <c r="GW64" s="158">
        <f t="shared" si="58"/>
        <v>-0.2305986108667073</v>
      </c>
      <c r="GX64" s="158">
        <f t="shared" si="59"/>
        <v>5.797824037006306E-3</v>
      </c>
      <c r="GY64" s="158">
        <f t="shared" si="60"/>
        <v>-0.48092028099371065</v>
      </c>
      <c r="GZ64" s="158">
        <f t="shared" si="61"/>
        <v>-0.3128398485305775</v>
      </c>
      <c r="HA64" s="158">
        <f t="shared" si="62"/>
        <v>-0.23505182511237618</v>
      </c>
      <c r="HB64" s="263">
        <f t="shared" si="240"/>
        <v>-6.1206348717912057E-2</v>
      </c>
      <c r="HC64" s="263">
        <f t="shared" si="258"/>
        <v>1.5300094889688087E-3</v>
      </c>
      <c r="HD64" s="263">
        <f t="shared" si="241"/>
        <v>-0.24449395459652296</v>
      </c>
      <c r="HE64" s="263">
        <f t="shared" si="242"/>
        <v>-0.23145103817565849</v>
      </c>
      <c r="HF64" s="153">
        <f t="shared" si="67"/>
        <v>0.20421740421740422</v>
      </c>
      <c r="HG64" s="153">
        <f t="shared" si="68"/>
        <v>0.26542375293531628</v>
      </c>
      <c r="HH64" s="153">
        <f t="shared" si="69"/>
        <v>0.26389374344634747</v>
      </c>
      <c r="HI64" s="342">
        <f t="shared" si="70"/>
        <v>0.50838769804287043</v>
      </c>
      <c r="HJ64" s="153">
        <f t="shared" si="71"/>
        <v>0.73983873621852891</v>
      </c>
      <c r="HK64" s="153">
        <f t="shared" si="72"/>
        <v>0.96717498061514606</v>
      </c>
      <c r="HL64" s="153">
        <f t="shared" si="73"/>
        <v>0.38538909475913186</v>
      </c>
      <c r="HM64" s="153">
        <f t="shared" si="74"/>
        <v>0.89716399506781752</v>
      </c>
      <c r="HN64" s="153">
        <f t="shared" si="75"/>
        <v>0.92107623318385645</v>
      </c>
      <c r="HO64" s="153">
        <f t="shared" si="76"/>
        <v>0.7322175732217574</v>
      </c>
      <c r="HP64" s="153" t="str">
        <f t="shared" si="77"/>
        <v>Negativ EK</v>
      </c>
      <c r="HQ64" s="153" t="str">
        <f t="shared" si="78"/>
        <v>Negativ EK</v>
      </c>
      <c r="HR64" s="153" t="str">
        <f t="shared" si="79"/>
        <v>Negativ EK</v>
      </c>
      <c r="HS64" s="153" t="str">
        <f t="shared" si="80"/>
        <v>Negativ EK</v>
      </c>
      <c r="HT64" s="153" t="str">
        <f t="shared" si="81"/>
        <v>Negativ EK</v>
      </c>
      <c r="HU64" s="153" t="str">
        <f t="shared" si="82"/>
        <v>Negativ EK</v>
      </c>
      <c r="HV64" s="150">
        <f t="shared" si="83"/>
        <v>-0.10979173502673299</v>
      </c>
      <c r="HW64" s="150">
        <f t="shared" si="84"/>
        <v>0.22655923975113612</v>
      </c>
      <c r="HX64" s="150">
        <f t="shared" si="85"/>
        <v>-0.36005657142402797</v>
      </c>
      <c r="HY64" s="150">
        <f t="shared" si="86"/>
        <v>-0.12492273340818211</v>
      </c>
      <c r="HZ64" s="150">
        <f t="shared" si="87"/>
        <v>-0.11543477274789078</v>
      </c>
      <c r="IA64" s="263">
        <f t="shared" si="243"/>
        <v>-1.170795283309943E-2</v>
      </c>
      <c r="IB64" s="263">
        <f t="shared" si="259"/>
        <v>1.9697203245832837E-2</v>
      </c>
      <c r="IC64" s="263">
        <f t="shared" si="244"/>
        <v>-4.8916113660116167E-2</v>
      </c>
      <c r="ID64" s="263">
        <f t="shared" si="245"/>
        <v>-1.9394396967480326E-2</v>
      </c>
      <c r="IE64" s="153">
        <f t="shared" si="92"/>
        <v>9.492988133764832E-2</v>
      </c>
      <c r="IF64" s="153">
        <f t="shared" si="93"/>
        <v>0.10663783417074775</v>
      </c>
      <c r="IG64" s="153">
        <f t="shared" si="94"/>
        <v>8.6940630924914913E-2</v>
      </c>
      <c r="IH64" s="342">
        <f t="shared" si="95"/>
        <v>0.13585674458503108</v>
      </c>
      <c r="II64" s="153">
        <f t="shared" si="96"/>
        <v>0.15525114155251141</v>
      </c>
      <c r="IJ64" s="153">
        <f t="shared" si="97"/>
        <v>0.17551124187279793</v>
      </c>
      <c r="IK64" s="153">
        <f t="shared" si="98"/>
        <v>0.13857034951589645</v>
      </c>
      <c r="IL64" s="153">
        <f t="shared" si="99"/>
        <v>0.45465963325797543</v>
      </c>
      <c r="IM64" s="153">
        <f t="shared" si="100"/>
        <v>0.38110632183908044</v>
      </c>
      <c r="IN64" s="153">
        <f t="shared" si="101"/>
        <v>0.22916666666666666</v>
      </c>
      <c r="IO64" s="153" t="str">
        <f t="shared" si="102"/>
        <v>i.a.</v>
      </c>
      <c r="IP64" s="153" t="str">
        <f t="shared" si="103"/>
        <v>i.a.</v>
      </c>
      <c r="IQ64" s="153" t="str">
        <f t="shared" si="104"/>
        <v>i.a.</v>
      </c>
      <c r="IR64" s="153" t="str">
        <f t="shared" si="105"/>
        <v>i.a.</v>
      </c>
      <c r="IS64" s="153" t="str">
        <f t="shared" si="106"/>
        <v>i.a.</v>
      </c>
      <c r="IT64" s="153" t="str">
        <f t="shared" si="107"/>
        <v>i.a.</v>
      </c>
      <c r="IU64" s="150">
        <f t="shared" si="108"/>
        <v>0.1580339587001349</v>
      </c>
      <c r="IV64" s="150">
        <f t="shared" si="109"/>
        <v>0.19149925406015045</v>
      </c>
      <c r="IW64" s="150">
        <f t="shared" si="110"/>
        <v>8.6100702071757906E-2</v>
      </c>
      <c r="IX64" s="150">
        <f t="shared" si="111"/>
        <v>0.21544715447154469</v>
      </c>
      <c r="IY64" s="150">
        <f t="shared" si="112"/>
        <v>0.39503751586183611</v>
      </c>
      <c r="IZ64" s="263">
        <f t="shared" si="246"/>
        <v>5.1127469354014077E-2</v>
      </c>
      <c r="JA64" s="263">
        <f t="shared" si="260"/>
        <v>5.1996868570236832E-2</v>
      </c>
      <c r="JB64" s="263">
        <f t="shared" si="247"/>
        <v>2.1525175517939477E-2</v>
      </c>
      <c r="JC64" s="263">
        <f t="shared" si="248"/>
        <v>4.4314381270903008E-2</v>
      </c>
      <c r="JD64" s="153">
        <f t="shared" si="117"/>
        <v>0.37464951344219038</v>
      </c>
      <c r="JE64" s="153">
        <f t="shared" si="118"/>
        <v>0.32352204408817631</v>
      </c>
      <c r="JF64" s="153">
        <f t="shared" si="119"/>
        <v>0.27152517551793948</v>
      </c>
      <c r="JG64" s="342">
        <f t="shared" si="120"/>
        <v>0.25</v>
      </c>
      <c r="JH64" s="153">
        <f t="shared" si="121"/>
        <v>0.20568561872909699</v>
      </c>
      <c r="JI64" s="153">
        <f t="shared" si="122"/>
        <v>0.14744092283570387</v>
      </c>
      <c r="JJ64" s="153">
        <f t="shared" si="123"/>
        <v>0.12777835211413213</v>
      </c>
      <c r="JK64" s="153">
        <f t="shared" si="124"/>
        <v>0.51983640081799587</v>
      </c>
      <c r="JL64" s="153">
        <f t="shared" si="125"/>
        <v>0.49251302083333331</v>
      </c>
      <c r="JM64" s="153">
        <f t="shared" si="126"/>
        <v>0.28725961538461536</v>
      </c>
      <c r="JN64" s="153" t="str">
        <f t="shared" si="127"/>
        <v>i.a.</v>
      </c>
      <c r="JO64" s="153" t="str">
        <f t="shared" si="128"/>
        <v>i.a.</v>
      </c>
      <c r="JP64" s="153" t="str">
        <f t="shared" si="129"/>
        <v>i.a.</v>
      </c>
      <c r="JQ64" s="153" t="str">
        <f t="shared" si="130"/>
        <v>i.a.</v>
      </c>
      <c r="JR64" s="153" t="str">
        <f t="shared" si="131"/>
        <v>i.a.</v>
      </c>
      <c r="JS64" s="153" t="str">
        <f t="shared" si="132"/>
        <v>i.a.</v>
      </c>
      <c r="JT64" s="153" t="str">
        <f t="shared" si="133"/>
        <v>i.a.</v>
      </c>
      <c r="JU64" s="150" t="e">
        <f t="shared" si="134"/>
        <v>#VALUE!</v>
      </c>
      <c r="JV64" s="150" t="e">
        <f t="shared" si="135"/>
        <v>#VALUE!</v>
      </c>
      <c r="JW64" s="150" t="e">
        <f t="shared" si="136"/>
        <v>#VALUE!</v>
      </c>
      <c r="JX64" s="150" t="e">
        <f t="shared" si="137"/>
        <v>#VALUE!</v>
      </c>
      <c r="JY64" s="150" t="e">
        <f t="shared" si="138"/>
        <v>#VALUE!</v>
      </c>
      <c r="JZ64" s="263" t="e">
        <f t="shared" si="249"/>
        <v>#VALUE!</v>
      </c>
      <c r="KA64" s="263" t="e">
        <f t="shared" si="261"/>
        <v>#VALUE!</v>
      </c>
      <c r="KB64" s="263" t="e">
        <f t="shared" si="250"/>
        <v>#VALUE!</v>
      </c>
      <c r="KC64" s="263" t="e">
        <f t="shared" si="251"/>
        <v>#VALUE!</v>
      </c>
      <c r="KD64" s="153" t="str">
        <f t="shared" si="223"/>
        <v>i.a.</v>
      </c>
      <c r="KE64" s="153" t="str">
        <f t="shared" si="224"/>
        <v>i.a.</v>
      </c>
      <c r="KF64" s="153" t="str">
        <f t="shared" si="225"/>
        <v>i.a.</v>
      </c>
      <c r="KG64" s="342" t="str">
        <f t="shared" si="226"/>
        <v>i.a.</v>
      </c>
      <c r="KH64" s="153" t="str">
        <f t="shared" si="227"/>
        <v>i.a.</v>
      </c>
      <c r="KI64" s="153" t="str">
        <f t="shared" si="228"/>
        <v>i.a.</v>
      </c>
      <c r="KJ64" s="153" t="str">
        <f t="shared" si="229"/>
        <v>i.a.</v>
      </c>
      <c r="KK64" s="153" t="str">
        <f t="shared" si="230"/>
        <v>i.a.</v>
      </c>
      <c r="KL64" s="153" t="str">
        <f t="shared" si="231"/>
        <v>i.a.</v>
      </c>
      <c r="KM64" s="153" t="str">
        <f t="shared" si="232"/>
        <v>i.a.</v>
      </c>
      <c r="KN64" s="153" t="str">
        <f t="shared" si="233"/>
        <v>i.a.</v>
      </c>
      <c r="KO64" s="153" t="str">
        <f t="shared" si="234"/>
        <v>i.a.</v>
      </c>
      <c r="KP64" s="153" t="str">
        <f t="shared" si="235"/>
        <v>i.a.</v>
      </c>
      <c r="KQ64" s="153" t="str">
        <f t="shared" si="236"/>
        <v>i.a.</v>
      </c>
      <c r="KR64" s="153" t="str">
        <f t="shared" si="237"/>
        <v>i.a.</v>
      </c>
      <c r="KS64" s="153" t="str">
        <f t="shared" si="238"/>
        <v>i.a.</v>
      </c>
      <c r="KT64" s="153" t="str">
        <f t="shared" si="239"/>
        <v>i.a.</v>
      </c>
      <c r="KU64" s="150" t="e">
        <f t="shared" si="160"/>
        <v>#DIV/0!</v>
      </c>
      <c r="KV64" s="150" t="e">
        <f t="shared" si="161"/>
        <v>#DIV/0!</v>
      </c>
      <c r="KW64" s="150" t="e">
        <f t="shared" si="162"/>
        <v>#DIV/0!</v>
      </c>
      <c r="KX64" s="150" t="e">
        <f t="shared" si="163"/>
        <v>#DIV/0!</v>
      </c>
      <c r="KY64" s="150" t="e">
        <f t="shared" si="164"/>
        <v>#DIV/0!</v>
      </c>
      <c r="KZ64" s="243">
        <f t="shared" si="252"/>
        <v>0</v>
      </c>
      <c r="LA64" s="243">
        <f t="shared" si="262"/>
        <v>0</v>
      </c>
      <c r="LB64" s="243">
        <f t="shared" si="253"/>
        <v>0</v>
      </c>
      <c r="LC64" s="272">
        <f t="shared" si="254"/>
        <v>0</v>
      </c>
      <c r="LD64" s="254">
        <f>IFERROR(Tabel1[[#This Row],[2024 - Omsætning]]/Tabel1[[#This Row],[2024 - Ansatte]],"i.a.")</f>
        <v>0</v>
      </c>
      <c r="LE64" s="254">
        <f>IFERROR(Tabel1[[#This Row],[2023 - Omsætning]]/Tabel1[[#This Row],[2023 - Ansatte]],"i.a.")</f>
        <v>0</v>
      </c>
      <c r="LF64" s="254">
        <f>IFERROR(Tabel1[[#This Row],[2022 - Omsætning]]/Tabel1[[#This Row],[2022 - Ansatte]],"i.a.")</f>
        <v>0</v>
      </c>
      <c r="LG64" s="348">
        <f>IFERROR(Tabel1[[#This Row],[2021 - Omsætning]]/Tabel1[[#This Row],[2021 - Ansatte]],"i.a.")</f>
        <v>0</v>
      </c>
      <c r="LH64" s="254">
        <f>IFERROR(AC64/Tabel1[[#This Row],[2020 - Ansatte]],"i.a.")</f>
        <v>0</v>
      </c>
      <c r="LI64" s="254">
        <f>IFERROR(Tabel1[[#This Row],[2019 - Omsætning]]/Tabel1[[#This Row],[2019 - Ansatte]],"i.a.")</f>
        <v>0</v>
      </c>
      <c r="LJ64" s="254">
        <f>IFERROR(Tabel1[[#This Row],[2018 - Omsætning]]/Tabel1[[#This Row],[2018 - Ansatte]],"i.a.")</f>
        <v>0</v>
      </c>
      <c r="LK64" s="254">
        <f>IFERROR(Tabel1[[#This Row],[2017 - Omsætning]]/Tabel1[[#This Row],[2017 - Ansatte]],"i.a.")</f>
        <v>0</v>
      </c>
      <c r="LL64" s="254" t="str">
        <f>IFERROR(Tabel1[[#This Row],[2016 - Omsætning]]/Tabel1[[#This Row],[2016 - Ansatte]],"i.a.")</f>
        <v>i.a.</v>
      </c>
      <c r="LM64" s="254" t="str">
        <f>IFERROR(Tabel1[[#This Row],[2015 - Omsætning]]/Tabel1[[#This Row],[2015 - Ansatte]],"i.a.")</f>
        <v>i.a.</v>
      </c>
      <c r="LN64" s="254" t="str">
        <f>IFERROR(Tabel1[[#This Row],[2014 - Omsætning]]/Tabel1[[#This Row],[2014 - Ansatte]],"i.a.")</f>
        <v>i.a.</v>
      </c>
      <c r="LO64" s="254" t="str">
        <f>IFERROR(Tabel1[[#This Row],[2013 - Omsætning]]/Tabel1[[#This Row],[2013 - Ansatte]],"i.a.")</f>
        <v>i.a.</v>
      </c>
      <c r="LP64" s="254" t="str">
        <f>IFERROR(Tabel1[[#This Row],[2012 - Omsætning]]/Tabel1[[#This Row],[2012 - Ansatte]],"i.a.")</f>
        <v>i.a.</v>
      </c>
      <c r="LQ64" s="254" t="str">
        <f>IFERROR(Tabel1[[#This Row],[2011 - Omsætning]]/Tabel1[[#This Row],[2011 - Ansatte]],"i.a.")</f>
        <v>i.a.</v>
      </c>
      <c r="LR64" s="254" t="str">
        <f>IFERROR(Tabel1[[#This Row],[2010 - Omsætning]]/Tabel1[[#This Row],[2010 - Ansatte]],"i.a.")</f>
        <v>i.a.</v>
      </c>
      <c r="LS64" s="254" t="str">
        <f>IFERROR(Tabel1[[#This Row],[2009 - Omsætning]]/Tabel1[[#This Row],[2009 - Ansatte]],"i.a.")</f>
        <v>i.a.</v>
      </c>
      <c r="LT64" s="254" t="str">
        <f>IFERROR(Tabel1[[#This Row],[2008 - Omsætning]]/Tabel1[[#This Row],[2008 - Ansatte]],"i.a.")</f>
        <v>i.a.</v>
      </c>
      <c r="LU64" s="158">
        <f t="shared" si="169"/>
        <v>-7.8284182305630001E-2</v>
      </c>
      <c r="LV64" s="158">
        <f t="shared" si="170"/>
        <v>0.23509933774834441</v>
      </c>
      <c r="LW64" s="158">
        <f t="shared" si="171"/>
        <v>-0.30797433547204395</v>
      </c>
      <c r="LX64" s="158">
        <f t="shared" si="172"/>
        <v>-0.22348754448398586</v>
      </c>
      <c r="LY64" s="158">
        <f t="shared" si="173"/>
        <v>0.2014965259219669</v>
      </c>
      <c r="LZ64" s="243">
        <f t="shared" si="255"/>
        <v>-9.73333333333333E-3</v>
      </c>
      <c r="MA64" s="243">
        <f t="shared" si="263"/>
        <v>2.3666666666666669E-2</v>
      </c>
      <c r="MB64" s="243">
        <f t="shared" si="256"/>
        <v>-4.4799999999999993E-2</v>
      </c>
      <c r="MC64" s="272">
        <f t="shared" si="257"/>
        <v>-4.1866666666666691E-2</v>
      </c>
      <c r="MD64" s="244">
        <f t="shared" si="178"/>
        <v>0.11460000000000001</v>
      </c>
      <c r="ME64" s="244">
        <f t="shared" si="179"/>
        <v>0.12433333333333334</v>
      </c>
      <c r="MF64" s="244">
        <f t="shared" si="180"/>
        <v>0.10066666666666667</v>
      </c>
      <c r="MG64" s="388">
        <f t="shared" si="181"/>
        <v>0.14546666666666666</v>
      </c>
      <c r="MH64" s="244">
        <f t="shared" si="182"/>
        <v>0.18733333333333335</v>
      </c>
      <c r="MI64" s="244">
        <f t="shared" si="183"/>
        <v>0.15591666666666668</v>
      </c>
      <c r="MJ64" s="244">
        <f t="shared" si="184"/>
        <v>5.1999999999999998E-2</v>
      </c>
      <c r="MK64" s="244">
        <f t="shared" si="185"/>
        <v>0.15158333333333332</v>
      </c>
      <c r="ML64" s="244" t="str">
        <f t="shared" si="186"/>
        <v>i.a.</v>
      </c>
      <c r="MM64" s="244" t="str">
        <f t="shared" si="187"/>
        <v>i.a.</v>
      </c>
      <c r="MN64" s="244" t="str">
        <f t="shared" si="188"/>
        <v>i.a.</v>
      </c>
      <c r="MO64" s="244" t="str">
        <f t="shared" si="189"/>
        <v>i.a.</v>
      </c>
      <c r="MP64" s="244" t="str">
        <f t="shared" si="190"/>
        <v>i.a.</v>
      </c>
      <c r="MQ64" s="244" t="str">
        <f t="shared" si="191"/>
        <v>i.a.</v>
      </c>
      <c r="MR64" s="244" t="str">
        <f t="shared" si="192"/>
        <v>i.a.</v>
      </c>
      <c r="MS64" s="244" t="str">
        <f t="shared" si="193"/>
        <v>i.a.</v>
      </c>
      <c r="MT64" s="244" t="str">
        <f t="shared" si="194"/>
        <v>i.a.</v>
      </c>
    </row>
    <row r="65" spans="1:358" ht="18" customHeight="1" x14ac:dyDescent="0.25">
      <c r="A65" s="3" t="s">
        <v>159</v>
      </c>
      <c r="B65" s="273">
        <v>55591628</v>
      </c>
      <c r="C65" s="5" t="s">
        <v>135</v>
      </c>
      <c r="D65" s="5"/>
      <c r="E65" s="5">
        <v>281500</v>
      </c>
      <c r="F65" s="203">
        <v>45418</v>
      </c>
      <c r="G65" s="148"/>
      <c r="H65" s="148" t="s">
        <v>74</v>
      </c>
      <c r="I65" s="148" t="s">
        <v>74</v>
      </c>
      <c r="J65" s="148" t="s">
        <v>74</v>
      </c>
      <c r="K65" s="148" t="s">
        <v>74</v>
      </c>
      <c r="L65" s="148" t="s">
        <v>74</v>
      </c>
      <c r="M65" s="148" t="s">
        <v>74</v>
      </c>
      <c r="N65" s="148" t="s">
        <v>74</v>
      </c>
      <c r="O65" s="357" t="s">
        <v>74</v>
      </c>
      <c r="P65" s="150" t="e">
        <f>Y65/Tabel1[[#This Row],[2023 - Omsætning]]-1</f>
        <v>#DIV/0!</v>
      </c>
      <c r="Q65" s="150" t="e">
        <f>Z65/Tabel1[[#This Row],[2022 - Omsætning]]-1</f>
        <v>#DIV/0!</v>
      </c>
      <c r="R65" s="150" t="e">
        <f>AA65/Tabel1[[#This Row],[2021 - Omsætning]]-1</f>
        <v>#DIV/0!</v>
      </c>
      <c r="S65" s="150" t="e">
        <f>AB65/Tabel1[[#This Row],[2020 - Omsætning]]-1</f>
        <v>#DIV/0!</v>
      </c>
      <c r="T65" s="150" t="e">
        <f>AC65/Tabel1[[#This Row],[2019 - Omsætning]]-1</f>
        <v>#DIV/0!</v>
      </c>
      <c r="U65" s="242">
        <f t="shared" si="264"/>
        <v>0</v>
      </c>
      <c r="V65" s="242">
        <f t="shared" si="265"/>
        <v>0</v>
      </c>
      <c r="W65" s="242">
        <f t="shared" si="267"/>
        <v>0</v>
      </c>
      <c r="X65" s="242">
        <f t="shared" si="266"/>
        <v>0</v>
      </c>
      <c r="Y65" s="151"/>
      <c r="Z65" s="151"/>
      <c r="AA65" s="151"/>
      <c r="AB65" s="151"/>
      <c r="AC65" s="361"/>
      <c r="AD65" s="151"/>
      <c r="AE65" s="151"/>
      <c r="AF65" s="151"/>
      <c r="AG65" s="361"/>
      <c r="AH65" s="361"/>
      <c r="AI65" s="361"/>
      <c r="AJ65" s="361"/>
      <c r="AK65" s="361"/>
      <c r="AL65" s="361"/>
      <c r="AM65" s="361"/>
      <c r="AN65" s="361"/>
      <c r="AO65" s="361"/>
      <c r="AP65" s="150">
        <f t="shared" si="4"/>
        <v>0.15279791243838797</v>
      </c>
      <c r="AQ65" s="150">
        <f t="shared" si="5"/>
        <v>-0.10170595129574171</v>
      </c>
      <c r="AR65" s="150">
        <f t="shared" si="6"/>
        <v>9.0457256461232677E-2</v>
      </c>
      <c r="AS65" s="150">
        <f t="shared" si="7"/>
        <v>0.23327495621716285</v>
      </c>
      <c r="AT65" s="150">
        <f t="shared" si="8"/>
        <v>-0.41495901639344263</v>
      </c>
      <c r="AU65" s="242">
        <f t="shared" si="199"/>
        <v>1.0540000000000003</v>
      </c>
      <c r="AV65" s="242">
        <f t="shared" si="200"/>
        <v>-0.78100000000000058</v>
      </c>
      <c r="AW65" s="242">
        <f t="shared" si="201"/>
        <v>0.63700000000000045</v>
      </c>
      <c r="AX65" s="242">
        <f t="shared" si="202"/>
        <v>1.3319999999999999</v>
      </c>
      <c r="AY65" s="119">
        <v>7.952</v>
      </c>
      <c r="AZ65" s="119">
        <v>6.8979999999999997</v>
      </c>
      <c r="BA65" s="119">
        <v>7.6790000000000003</v>
      </c>
      <c r="BB65" s="119">
        <v>7.0419999999999998</v>
      </c>
      <c r="BC65" s="119">
        <v>5.71</v>
      </c>
      <c r="BD65" s="119">
        <v>9.76</v>
      </c>
      <c r="BE65" s="119">
        <v>8.7490000000000006</v>
      </c>
      <c r="BF65" s="119">
        <v>8.7639999999999993</v>
      </c>
      <c r="BG65" s="362">
        <v>7.2350000000000003</v>
      </c>
      <c r="BH65" s="362">
        <v>8.2108810000000005</v>
      </c>
      <c r="BI65" s="362">
        <v>8.8363139999999998</v>
      </c>
      <c r="BJ65" s="362">
        <v>9.5405960000000007</v>
      </c>
      <c r="BK65" s="362">
        <v>8.1734190000000009</v>
      </c>
      <c r="BL65" s="362">
        <v>10.032999999999999</v>
      </c>
      <c r="BM65" s="362">
        <v>7.5780000000000003</v>
      </c>
      <c r="BN65" s="362">
        <v>3.081</v>
      </c>
      <c r="BO65" s="362">
        <v>7.65</v>
      </c>
      <c r="BP65" s="152">
        <f t="shared" si="13"/>
        <v>21.415384615384617</v>
      </c>
      <c r="BQ65" s="152">
        <f t="shared" si="14"/>
        <v>-0.94996150885296382</v>
      </c>
      <c r="BR65" s="152">
        <f t="shared" si="15"/>
        <v>1.2591304347826087</v>
      </c>
      <c r="BS65" s="152">
        <f t="shared" si="16"/>
        <v>1.264367816091954</v>
      </c>
      <c r="BT65" s="152">
        <f t="shared" si="17"/>
        <v>-7.1440677966101696</v>
      </c>
      <c r="BU65" s="242">
        <f t="shared" si="203"/>
        <v>1.3920000000000001</v>
      </c>
      <c r="BV65" s="242">
        <f t="shared" si="204"/>
        <v>-1.234</v>
      </c>
      <c r="BW65" s="242">
        <f t="shared" si="205"/>
        <v>0.72399999999999998</v>
      </c>
      <c r="BX65" s="242">
        <f t="shared" si="206"/>
        <v>2.75</v>
      </c>
      <c r="BY65" s="119">
        <v>1.4570000000000001</v>
      </c>
      <c r="BZ65" s="119">
        <v>6.5000000000000002E-2</v>
      </c>
      <c r="CA65" s="119">
        <v>1.2989999999999999</v>
      </c>
      <c r="CB65" s="119">
        <v>0.57499999999999996</v>
      </c>
      <c r="CC65" s="119">
        <v>-2.1749999999999998</v>
      </c>
      <c r="CD65" s="119">
        <v>0.35399999999999998</v>
      </c>
      <c r="CE65" s="119">
        <v>-0.88900000000000001</v>
      </c>
      <c r="CF65" s="119">
        <v>0.38</v>
      </c>
      <c r="CG65" s="362">
        <v>-0.52100000000000002</v>
      </c>
      <c r="CH65" s="362">
        <v>0.26502399999999998</v>
      </c>
      <c r="CI65" s="362">
        <v>0.79993400000000003</v>
      </c>
      <c r="CJ65" s="362">
        <v>1.4150210000000001</v>
      </c>
      <c r="CK65" s="362">
        <v>0.90252699999999997</v>
      </c>
      <c r="CL65" s="362">
        <v>3.456</v>
      </c>
      <c r="CM65" s="362">
        <v>1.905</v>
      </c>
      <c r="CN65" s="362">
        <v>-2.3210000000000002</v>
      </c>
      <c r="CO65" s="362">
        <v>0.98199999999999998</v>
      </c>
      <c r="CP65" s="152">
        <f t="shared" si="22"/>
        <v>22.109375</v>
      </c>
      <c r="CQ65" s="152">
        <f t="shared" si="23"/>
        <v>-1.0558464223385691</v>
      </c>
      <c r="CR65" s="152">
        <f t="shared" si="24"/>
        <v>1.7951219512195122</v>
      </c>
      <c r="CS65" s="152">
        <f t="shared" si="25"/>
        <v>1.1720520352496853</v>
      </c>
      <c r="CT65" s="152">
        <f t="shared" si="26"/>
        <v>-30.239263803680981</v>
      </c>
      <c r="CU65" s="242">
        <f t="shared" si="207"/>
        <v>1.415</v>
      </c>
      <c r="CV65" s="242">
        <f t="shared" si="208"/>
        <v>-1.21</v>
      </c>
      <c r="CW65" s="242">
        <f t="shared" si="209"/>
        <v>0.73599999999999999</v>
      </c>
      <c r="CX65" s="242">
        <f t="shared" si="210"/>
        <v>2.7930000000000001</v>
      </c>
      <c r="CY65" s="119">
        <v>1.351</v>
      </c>
      <c r="CZ65" s="119">
        <v>-6.4000000000000001E-2</v>
      </c>
      <c r="DA65" s="119">
        <v>1.1459999999999999</v>
      </c>
      <c r="DB65" s="119">
        <v>0.41</v>
      </c>
      <c r="DC65" s="119">
        <v>-2.383</v>
      </c>
      <c r="DD65" s="119">
        <v>8.1500000000000003E-2</v>
      </c>
      <c r="DE65" s="119">
        <v>-1.1579999999999999</v>
      </c>
      <c r="DF65" s="119">
        <v>0.161</v>
      </c>
      <c r="DG65" s="362">
        <v>-0.70899999999999996</v>
      </c>
      <c r="DH65" s="362">
        <v>5.8741000000000002E-2</v>
      </c>
      <c r="DI65" s="362">
        <v>0.59268200000000004</v>
      </c>
      <c r="DJ65" s="362">
        <v>1.162353</v>
      </c>
      <c r="DK65" s="362">
        <v>0.65003500000000003</v>
      </c>
      <c r="DL65" s="362">
        <v>3.21</v>
      </c>
      <c r="DM65" s="362">
        <v>1.601</v>
      </c>
      <c r="DN65" s="362">
        <v>-2.6890000000000001</v>
      </c>
      <c r="DO65" s="362">
        <v>0.61399999999999999</v>
      </c>
      <c r="DP65" s="152">
        <f t="shared" si="31"/>
        <v>7.7595936794582362E-2</v>
      </c>
      <c r="DQ65" s="152">
        <f t="shared" si="32"/>
        <v>-0.1294522230410218</v>
      </c>
      <c r="DR65" s="152">
        <f t="shared" si="33"/>
        <v>0.12303448275862061</v>
      </c>
      <c r="DS65" s="152">
        <f t="shared" si="34"/>
        <v>4.5421773612112533E-2</v>
      </c>
      <c r="DT65" s="152">
        <f t="shared" si="35"/>
        <v>-0.21175267106160495</v>
      </c>
      <c r="DU65" s="242">
        <f t="shared" si="211"/>
        <v>0.54999999999999982</v>
      </c>
      <c r="DV65" s="242">
        <f t="shared" si="212"/>
        <v>-1.0539999999999994</v>
      </c>
      <c r="DW65" s="242">
        <f t="shared" si="213"/>
        <v>0.89199999999999946</v>
      </c>
      <c r="DX65" s="242">
        <f t="shared" si="214"/>
        <v>0.31500000000000039</v>
      </c>
      <c r="DY65" s="119">
        <v>7.6379999999999999</v>
      </c>
      <c r="DZ65" s="119">
        <v>7.0880000000000001</v>
      </c>
      <c r="EA65" s="119">
        <v>8.1419999999999995</v>
      </c>
      <c r="EB65" s="119">
        <v>7.25</v>
      </c>
      <c r="EC65" s="119">
        <v>6.9349999999999996</v>
      </c>
      <c r="ED65" s="119">
        <v>8.798</v>
      </c>
      <c r="EE65" s="119">
        <v>8.7439999999999998</v>
      </c>
      <c r="EF65" s="119">
        <v>9.1509999999999998</v>
      </c>
      <c r="EG65" s="362">
        <v>9.0269999999999992</v>
      </c>
      <c r="EH65" s="362">
        <v>9.5817589999999999</v>
      </c>
      <c r="EI65" s="362">
        <v>9.5138010000000008</v>
      </c>
      <c r="EJ65" s="362">
        <v>9.0856840000000005</v>
      </c>
      <c r="EK65" s="362">
        <v>8.1459810000000008</v>
      </c>
      <c r="EL65" s="362">
        <v>7.673</v>
      </c>
      <c r="EM65" s="362">
        <v>5.2469999999999999</v>
      </c>
      <c r="EN65" s="362">
        <v>3.3610000000000002</v>
      </c>
      <c r="EO65" s="362">
        <v>5.9690000000000003</v>
      </c>
      <c r="EP65" s="153">
        <f t="shared" si="40"/>
        <v>-0.2238514880092459</v>
      </c>
      <c r="EQ65" s="153">
        <f t="shared" si="41"/>
        <v>9.794591165040839E-2</v>
      </c>
      <c r="ER65" s="153">
        <f t="shared" si="42"/>
        <v>-0.12187478236646006</v>
      </c>
      <c r="ES65" s="153">
        <f t="shared" si="43"/>
        <v>-3.520795538533892E-2</v>
      </c>
      <c r="ET65" s="153">
        <f t="shared" si="44"/>
        <v>-0.11352671391982859</v>
      </c>
      <c r="EU65" s="242">
        <f t="shared" si="215"/>
        <v>-3.0990000000000002</v>
      </c>
      <c r="EV65" s="242">
        <f t="shared" si="216"/>
        <v>1.2349999999999994</v>
      </c>
      <c r="EW65" s="242">
        <f t="shared" si="217"/>
        <v>-1.75</v>
      </c>
      <c r="EX65" s="242">
        <f t="shared" si="218"/>
        <v>-0.52399999999999913</v>
      </c>
      <c r="EY65" s="119">
        <v>10.744999999999999</v>
      </c>
      <c r="EZ65" s="119">
        <v>13.843999999999999</v>
      </c>
      <c r="FA65" s="119">
        <v>12.609</v>
      </c>
      <c r="FB65" s="119">
        <v>14.359</v>
      </c>
      <c r="FC65" s="119">
        <v>14.882999999999999</v>
      </c>
      <c r="FD65" s="119">
        <v>16.789000000000001</v>
      </c>
      <c r="FE65" s="119">
        <v>17.757000000000001</v>
      </c>
      <c r="FF65" s="119">
        <v>16.844000000000001</v>
      </c>
      <c r="FG65" s="362">
        <v>13.654</v>
      </c>
      <c r="FH65" s="362">
        <v>14.237748</v>
      </c>
      <c r="FI65" s="362">
        <v>15.995576</v>
      </c>
      <c r="FJ65" s="362">
        <v>15.268755000000001</v>
      </c>
      <c r="FK65" s="362">
        <v>14.462177000000001</v>
      </c>
      <c r="FL65" s="362">
        <v>15.622999999999999</v>
      </c>
      <c r="FM65" s="362">
        <v>13.236000000000001</v>
      </c>
      <c r="FN65" s="362">
        <v>12.368</v>
      </c>
      <c r="FO65" s="362">
        <v>15.387</v>
      </c>
      <c r="FP65" s="153">
        <f t="shared" si="49"/>
        <v>8.3333333333333329E-2</v>
      </c>
      <c r="FQ65" s="153">
        <f t="shared" si="50"/>
        <v>-7.6923076923076927E-2</v>
      </c>
      <c r="FR65" s="153">
        <f t="shared" si="51"/>
        <v>8.3333333333333329E-2</v>
      </c>
      <c r="FS65" s="153">
        <f t="shared" si="52"/>
        <v>-0.14285714285714285</v>
      </c>
      <c r="FT65" s="153">
        <f t="shared" si="53"/>
        <v>-0.33333333333333331</v>
      </c>
      <c r="FU65" s="242">
        <f t="shared" si="219"/>
        <v>1</v>
      </c>
      <c r="FV65" s="242">
        <f t="shared" si="220"/>
        <v>-1</v>
      </c>
      <c r="FW65" s="242">
        <f t="shared" si="221"/>
        <v>1</v>
      </c>
      <c r="FX65" s="242">
        <f t="shared" si="222"/>
        <v>-2</v>
      </c>
      <c r="FY65" s="154">
        <v>13</v>
      </c>
      <c r="FZ65" s="154">
        <v>12</v>
      </c>
      <c r="GA65" s="154">
        <v>13</v>
      </c>
      <c r="GB65" s="154">
        <v>12</v>
      </c>
      <c r="GC65" s="154">
        <v>14</v>
      </c>
      <c r="GD65" s="154">
        <v>21</v>
      </c>
      <c r="GE65" s="154">
        <v>21</v>
      </c>
      <c r="GF65" s="154">
        <v>17</v>
      </c>
      <c r="GG65" s="359">
        <v>15</v>
      </c>
      <c r="GH65" s="359"/>
      <c r="GI65" s="359">
        <v>18</v>
      </c>
      <c r="GJ65" s="359">
        <v>18</v>
      </c>
      <c r="GK65" s="359">
        <v>20</v>
      </c>
      <c r="GL65" s="359">
        <v>19</v>
      </c>
      <c r="GM65" s="359">
        <v>15</v>
      </c>
      <c r="GN65" s="359">
        <v>18</v>
      </c>
      <c r="GO65" s="359">
        <v>24</v>
      </c>
      <c r="GP65" s="156"/>
      <c r="GQ65" s="5" t="s">
        <v>389</v>
      </c>
      <c r="GR65" s="5">
        <v>3670</v>
      </c>
      <c r="GS65" s="5" t="s">
        <v>160</v>
      </c>
      <c r="GT65" s="174" t="s">
        <v>72</v>
      </c>
      <c r="GU65" s="16"/>
      <c r="GW65" s="158">
        <f t="shared" si="58"/>
        <v>22.831847158087733</v>
      </c>
      <c r="GX65" s="158">
        <f t="shared" si="59"/>
        <v>-1.0564404551960114</v>
      </c>
      <c r="GY65" s="158">
        <f t="shared" si="60"/>
        <v>1.5759358678565996</v>
      </c>
      <c r="GZ65" s="158">
        <f t="shared" si="61"/>
        <v>1.1908279640876489</v>
      </c>
      <c r="HA65" s="158">
        <f t="shared" si="62"/>
        <v>-33.601230893292552</v>
      </c>
      <c r="HB65" s="263">
        <f t="shared" si="240"/>
        <v>0.19188945740218188</v>
      </c>
      <c r="HC65" s="263">
        <f t="shared" si="258"/>
        <v>-0.15731298878048713</v>
      </c>
      <c r="HD65" s="263">
        <f t="shared" si="241"/>
        <v>9.1100980729109035E-2</v>
      </c>
      <c r="HE65" s="263">
        <f t="shared" si="242"/>
        <v>0.36073769000455946</v>
      </c>
      <c r="HF65" s="153">
        <f t="shared" si="67"/>
        <v>0.18348499253021866</v>
      </c>
      <c r="HG65" s="153">
        <f t="shared" si="68"/>
        <v>-8.4044648719632312E-3</v>
      </c>
      <c r="HH65" s="153">
        <f t="shared" si="69"/>
        <v>0.14890852390852391</v>
      </c>
      <c r="HI65" s="342">
        <f t="shared" si="70"/>
        <v>5.7807543179414875E-2</v>
      </c>
      <c r="HJ65" s="153">
        <f t="shared" si="71"/>
        <v>-0.30293014682514458</v>
      </c>
      <c r="HK65" s="153">
        <f t="shared" si="72"/>
        <v>9.2919849504047424E-3</v>
      </c>
      <c r="HL65" s="153">
        <f t="shared" si="73"/>
        <v>-0.12942162615255656</v>
      </c>
      <c r="HM65" s="153">
        <f t="shared" si="74"/>
        <v>1.7713719881175049E-2</v>
      </c>
      <c r="HN65" s="153">
        <f t="shared" si="75"/>
        <v>-7.6200675176673519E-2</v>
      </c>
      <c r="HO65" s="153">
        <f t="shared" si="76"/>
        <v>6.1523202252251313E-3</v>
      </c>
      <c r="HP65" s="153">
        <f t="shared" si="77"/>
        <v>6.373101190705012E-2</v>
      </c>
      <c r="HQ65" s="153">
        <f t="shared" si="78"/>
        <v>0.13490895975519487</v>
      </c>
      <c r="HR65" s="153">
        <f t="shared" si="79"/>
        <v>8.2184181142894094E-2</v>
      </c>
      <c r="HS65" s="153">
        <f t="shared" si="80"/>
        <v>0.49690402476780188</v>
      </c>
      <c r="HT65" s="153">
        <f t="shared" si="81"/>
        <v>0.37197955390334569</v>
      </c>
      <c r="HU65" s="153">
        <f t="shared" si="82"/>
        <v>-0.5764201500535906</v>
      </c>
      <c r="HV65" s="150">
        <f t="shared" si="83"/>
        <v>23.114610973637372</v>
      </c>
      <c r="HW65" s="150">
        <f t="shared" si="84"/>
        <v>-0.9489873349240816</v>
      </c>
      <c r="HX65" s="150">
        <f t="shared" si="85"/>
        <v>1.449625191853791</v>
      </c>
      <c r="HY65" s="150">
        <f t="shared" si="86"/>
        <v>1.2863366893941717</v>
      </c>
      <c r="HZ65" s="150">
        <f t="shared" si="87"/>
        <v>-7.7015965553705144</v>
      </c>
      <c r="IA65" s="263">
        <f t="shared" si="243"/>
        <v>0.11359389961716472</v>
      </c>
      <c r="IB65" s="263">
        <f t="shared" si="259"/>
        <v>-9.1422022253513938E-2</v>
      </c>
      <c r="IC65" s="263">
        <f t="shared" si="244"/>
        <v>5.7009403277199229E-2</v>
      </c>
      <c r="ID65" s="263">
        <f t="shared" si="245"/>
        <v>0.17667228463199819</v>
      </c>
      <c r="IE65" s="153">
        <f t="shared" si="92"/>
        <v>0.11850827605840011</v>
      </c>
      <c r="IF65" s="153">
        <f t="shared" si="93"/>
        <v>4.9143764412353987E-3</v>
      </c>
      <c r="IG65" s="153">
        <f t="shared" si="94"/>
        <v>9.6336398694749331E-2</v>
      </c>
      <c r="IH65" s="342">
        <f t="shared" si="95"/>
        <v>3.9326995417550102E-2</v>
      </c>
      <c r="II65" s="153">
        <f t="shared" si="96"/>
        <v>-0.13734528921444808</v>
      </c>
      <c r="IJ65" s="153">
        <f t="shared" si="97"/>
        <v>2.0494413246106635E-2</v>
      </c>
      <c r="IK65" s="153">
        <f t="shared" si="98"/>
        <v>-5.1385798098320862E-2</v>
      </c>
      <c r="IL65" s="153">
        <f t="shared" si="99"/>
        <v>2.4919666863400879E-2</v>
      </c>
      <c r="IM65" s="153">
        <f t="shared" si="100"/>
        <v>-3.7358719862233089E-2</v>
      </c>
      <c r="IN65" s="153">
        <f t="shared" si="101"/>
        <v>1.7531912799267458E-2</v>
      </c>
      <c r="IO65" s="153">
        <f t="shared" si="102"/>
        <v>5.1172308788568037E-2</v>
      </c>
      <c r="IP65" s="153">
        <f t="shared" si="103"/>
        <v>9.5188472396358109E-2</v>
      </c>
      <c r="IQ65" s="153">
        <f t="shared" si="104"/>
        <v>5.9998118010075187E-2</v>
      </c>
      <c r="IR65" s="153">
        <f t="shared" si="105"/>
        <v>0.23950933850791778</v>
      </c>
      <c r="IS65" s="153">
        <f t="shared" si="106"/>
        <v>0.14880487423840025</v>
      </c>
      <c r="IT65" s="153">
        <f t="shared" si="107"/>
        <v>-0.16724914429832463</v>
      </c>
      <c r="IU65" s="150">
        <f t="shared" si="108"/>
        <v>0.3883888458803349</v>
      </c>
      <c r="IV65" s="150">
        <f t="shared" si="109"/>
        <v>-0.2071123288301244</v>
      </c>
      <c r="IW65" s="150">
        <f t="shared" si="110"/>
        <v>0.27890016162511161</v>
      </c>
      <c r="IX65" s="150">
        <f t="shared" si="111"/>
        <v>8.357213292493007E-2</v>
      </c>
      <c r="IY65" s="150">
        <f t="shared" si="112"/>
        <v>-0.11080532113507244</v>
      </c>
      <c r="IZ65" s="263">
        <f t="shared" si="246"/>
        <v>0.19885149809302327</v>
      </c>
      <c r="JA65" s="263">
        <f t="shared" si="260"/>
        <v>-0.13373848690101298</v>
      </c>
      <c r="JB65" s="263">
        <f t="shared" si="247"/>
        <v>0.14081942835727135</v>
      </c>
      <c r="JC65" s="263">
        <f t="shared" si="248"/>
        <v>3.8941929841724787E-2</v>
      </c>
      <c r="JD65" s="153">
        <f t="shared" si="117"/>
        <v>0.71084225221033048</v>
      </c>
      <c r="JE65" s="153">
        <f t="shared" si="118"/>
        <v>0.51199075411730721</v>
      </c>
      <c r="JF65" s="153">
        <f t="shared" si="119"/>
        <v>0.64572924101832019</v>
      </c>
      <c r="JG65" s="342">
        <f t="shared" si="120"/>
        <v>0.50490981266104884</v>
      </c>
      <c r="JH65" s="153">
        <f t="shared" si="121"/>
        <v>0.46596788281932405</v>
      </c>
      <c r="JI65" s="153">
        <f t="shared" si="122"/>
        <v>0.52403359342426581</v>
      </c>
      <c r="JJ65" s="153">
        <f t="shared" si="123"/>
        <v>0.49242552232922221</v>
      </c>
      <c r="JK65" s="153">
        <f t="shared" si="124"/>
        <v>0.54327950605556874</v>
      </c>
      <c r="JL65" s="153">
        <f t="shared" si="125"/>
        <v>0.66112494507104136</v>
      </c>
      <c r="JM65" s="153">
        <f t="shared" si="126"/>
        <v>0.6729827638472039</v>
      </c>
      <c r="JN65" s="153">
        <f t="shared" si="127"/>
        <v>0.59477701834557262</v>
      </c>
      <c r="JO65" s="153">
        <f t="shared" si="128"/>
        <v>0.59505074251306023</v>
      </c>
      <c r="JP65" s="153">
        <f t="shared" si="129"/>
        <v>0.56326104984056002</v>
      </c>
      <c r="JQ65" s="153">
        <f t="shared" si="130"/>
        <v>0.49113486526275368</v>
      </c>
      <c r="JR65" s="153">
        <f t="shared" si="131"/>
        <v>0.39641885766092472</v>
      </c>
      <c r="JS65" s="153">
        <f t="shared" si="132"/>
        <v>0.27174967658473481</v>
      </c>
      <c r="JT65" s="153">
        <f t="shared" si="133"/>
        <v>0.38792487164489503</v>
      </c>
      <c r="JU65" s="150" t="e">
        <f t="shared" si="134"/>
        <v>#VALUE!</v>
      </c>
      <c r="JV65" s="150" t="e">
        <f t="shared" si="135"/>
        <v>#VALUE!</v>
      </c>
      <c r="JW65" s="150" t="e">
        <f t="shared" si="136"/>
        <v>#VALUE!</v>
      </c>
      <c r="JX65" s="150" t="e">
        <f t="shared" si="137"/>
        <v>#VALUE!</v>
      </c>
      <c r="JY65" s="150" t="e">
        <f t="shared" si="138"/>
        <v>#VALUE!</v>
      </c>
      <c r="JZ65" s="263" t="e">
        <f t="shared" si="249"/>
        <v>#VALUE!</v>
      </c>
      <c r="KA65" s="263" t="e">
        <f t="shared" si="261"/>
        <v>#VALUE!</v>
      </c>
      <c r="KB65" s="263" t="e">
        <f t="shared" si="250"/>
        <v>#VALUE!</v>
      </c>
      <c r="KC65" s="263" t="e">
        <f t="shared" si="251"/>
        <v>#VALUE!</v>
      </c>
      <c r="KD65" s="153" t="str">
        <f t="shared" si="223"/>
        <v>i.a.</v>
      </c>
      <c r="KE65" s="153" t="str">
        <f t="shared" si="224"/>
        <v>i.a.</v>
      </c>
      <c r="KF65" s="153" t="str">
        <f t="shared" si="225"/>
        <v>i.a.</v>
      </c>
      <c r="KG65" s="342" t="str">
        <f t="shared" si="226"/>
        <v>i.a.</v>
      </c>
      <c r="KH65" s="153" t="str">
        <f t="shared" si="227"/>
        <v>i.a.</v>
      </c>
      <c r="KI65" s="153" t="str">
        <f t="shared" si="228"/>
        <v>i.a.</v>
      </c>
      <c r="KJ65" s="153" t="str">
        <f t="shared" si="229"/>
        <v>i.a.</v>
      </c>
      <c r="KK65" s="153" t="str">
        <f t="shared" si="230"/>
        <v>i.a.</v>
      </c>
      <c r="KL65" s="153" t="str">
        <f t="shared" si="231"/>
        <v>i.a.</v>
      </c>
      <c r="KM65" s="153" t="str">
        <f t="shared" si="232"/>
        <v>i.a.</v>
      </c>
      <c r="KN65" s="153" t="str">
        <f t="shared" si="233"/>
        <v>i.a.</v>
      </c>
      <c r="KO65" s="153" t="str">
        <f t="shared" si="234"/>
        <v>i.a.</v>
      </c>
      <c r="KP65" s="153" t="str">
        <f t="shared" si="235"/>
        <v>i.a.</v>
      </c>
      <c r="KQ65" s="153" t="str">
        <f t="shared" si="236"/>
        <v>i.a.</v>
      </c>
      <c r="KR65" s="153" t="str">
        <f t="shared" si="237"/>
        <v>i.a.</v>
      </c>
      <c r="KS65" s="153" t="str">
        <f t="shared" si="238"/>
        <v>i.a.</v>
      </c>
      <c r="KT65" s="153" t="str">
        <f t="shared" si="239"/>
        <v>i.a.</v>
      </c>
      <c r="KU65" s="150" t="e">
        <f t="shared" si="160"/>
        <v>#DIV/0!</v>
      </c>
      <c r="KV65" s="150" t="e">
        <f t="shared" si="161"/>
        <v>#DIV/0!</v>
      </c>
      <c r="KW65" s="150" t="e">
        <f t="shared" si="162"/>
        <v>#DIV/0!</v>
      </c>
      <c r="KX65" s="150" t="e">
        <f t="shared" si="163"/>
        <v>#DIV/0!</v>
      </c>
      <c r="KY65" s="150" t="e">
        <f t="shared" si="164"/>
        <v>#DIV/0!</v>
      </c>
      <c r="KZ65" s="243">
        <f t="shared" si="252"/>
        <v>0</v>
      </c>
      <c r="LA65" s="243">
        <f t="shared" si="262"/>
        <v>0</v>
      </c>
      <c r="LB65" s="243">
        <f t="shared" si="253"/>
        <v>0</v>
      </c>
      <c r="LC65" s="272">
        <f t="shared" si="254"/>
        <v>0</v>
      </c>
      <c r="LD65" s="254">
        <f>IFERROR(Tabel1[[#This Row],[2024 - Omsætning]]/Tabel1[[#This Row],[2024 - Ansatte]],"i.a.")</f>
        <v>0</v>
      </c>
      <c r="LE65" s="254">
        <f>IFERROR(Tabel1[[#This Row],[2023 - Omsætning]]/Tabel1[[#This Row],[2023 - Ansatte]],"i.a.")</f>
        <v>0</v>
      </c>
      <c r="LF65" s="254">
        <f>IFERROR(Tabel1[[#This Row],[2022 - Omsætning]]/Tabel1[[#This Row],[2022 - Ansatte]],"i.a.")</f>
        <v>0</v>
      </c>
      <c r="LG65" s="348">
        <f>IFERROR(Tabel1[[#This Row],[2021 - Omsætning]]/Tabel1[[#This Row],[2021 - Ansatte]],"i.a.")</f>
        <v>0</v>
      </c>
      <c r="LH65" s="254">
        <f>IFERROR(AC65/Tabel1[[#This Row],[2020 - Ansatte]],"i.a.")</f>
        <v>0</v>
      </c>
      <c r="LI65" s="254">
        <f>IFERROR(Tabel1[[#This Row],[2019 - Omsætning]]/Tabel1[[#This Row],[2019 - Ansatte]],"i.a.")</f>
        <v>0</v>
      </c>
      <c r="LJ65" s="254">
        <f>IFERROR(Tabel1[[#This Row],[2018 - Omsætning]]/Tabel1[[#This Row],[2018 - Ansatte]],"i.a.")</f>
        <v>0</v>
      </c>
      <c r="LK65" s="254">
        <f>IFERROR(Tabel1[[#This Row],[2017 - Omsætning]]/Tabel1[[#This Row],[2017 - Ansatte]],"i.a.")</f>
        <v>0</v>
      </c>
      <c r="LL65" s="254">
        <f>IFERROR(Tabel1[[#This Row],[2016 - Omsætning]]/Tabel1[[#This Row],[2016 - Ansatte]],"i.a.")</f>
        <v>0</v>
      </c>
      <c r="LM65" s="254" t="str">
        <f>IFERROR(Tabel1[[#This Row],[2015 - Omsætning]]/Tabel1[[#This Row],[2015 - Ansatte]],"i.a.")</f>
        <v>i.a.</v>
      </c>
      <c r="LN65" s="254">
        <f>IFERROR(Tabel1[[#This Row],[2014 - Omsætning]]/Tabel1[[#This Row],[2014 - Ansatte]],"i.a.")</f>
        <v>0</v>
      </c>
      <c r="LO65" s="254">
        <f>IFERROR(Tabel1[[#This Row],[2013 - Omsætning]]/Tabel1[[#This Row],[2013 - Ansatte]],"i.a.")</f>
        <v>0</v>
      </c>
      <c r="LP65" s="254">
        <f>IFERROR(Tabel1[[#This Row],[2012 - Omsætning]]/Tabel1[[#This Row],[2012 - Ansatte]],"i.a.")</f>
        <v>0</v>
      </c>
      <c r="LQ65" s="254">
        <f>IFERROR(Tabel1[[#This Row],[2011 - Omsætning]]/Tabel1[[#This Row],[2011 - Ansatte]],"i.a.")</f>
        <v>0</v>
      </c>
      <c r="LR65" s="254">
        <f>IFERROR(Tabel1[[#This Row],[2010 - Omsætning]]/Tabel1[[#This Row],[2010 - Ansatte]],"i.a.")</f>
        <v>0</v>
      </c>
      <c r="LS65" s="254">
        <f>IFERROR(Tabel1[[#This Row],[2009 - Omsætning]]/Tabel1[[#This Row],[2009 - Ansatte]],"i.a.")</f>
        <v>0</v>
      </c>
      <c r="LT65" s="254">
        <f>IFERROR(Tabel1[[#This Row],[2008 - Omsætning]]/Tabel1[[#This Row],[2008 - Ansatte]],"i.a.")</f>
        <v>0</v>
      </c>
      <c r="LU65" s="158">
        <f t="shared" si="169"/>
        <v>20.485576923076923</v>
      </c>
      <c r="LV65" s="158">
        <f t="shared" si="170"/>
        <v>-1.0605002908667829</v>
      </c>
      <c r="LW65" s="158">
        <f t="shared" si="171"/>
        <v>1.5801125703564729</v>
      </c>
      <c r="LX65" s="158">
        <f t="shared" si="172"/>
        <v>1.2007273744579663</v>
      </c>
      <c r="LY65" s="158">
        <f t="shared" si="173"/>
        <v>-44.858895705521469</v>
      </c>
      <c r="LZ65" s="243">
        <f t="shared" si="255"/>
        <v>0.10925641025641025</v>
      </c>
      <c r="MA65" s="243">
        <f t="shared" si="263"/>
        <v>-9.3487179487179481E-2</v>
      </c>
      <c r="MB65" s="243">
        <f t="shared" si="256"/>
        <v>5.3987179487179487E-2</v>
      </c>
      <c r="MC65" s="272">
        <f t="shared" si="257"/>
        <v>0.20438095238095239</v>
      </c>
      <c r="MD65" s="244">
        <f t="shared" si="178"/>
        <v>0.10392307692307692</v>
      </c>
      <c r="ME65" s="244">
        <f t="shared" si="179"/>
        <v>-5.3333333333333332E-3</v>
      </c>
      <c r="MF65" s="244">
        <f t="shared" si="180"/>
        <v>8.8153846153846152E-2</v>
      </c>
      <c r="MG65" s="388">
        <f t="shared" si="181"/>
        <v>3.4166666666666665E-2</v>
      </c>
      <c r="MH65" s="244">
        <f t="shared" si="182"/>
        <v>-0.17021428571428571</v>
      </c>
      <c r="MI65" s="244">
        <f t="shared" si="183"/>
        <v>3.8809523809523812E-3</v>
      </c>
      <c r="MJ65" s="244">
        <f t="shared" si="184"/>
        <v>-5.5142857142857139E-2</v>
      </c>
      <c r="MK65" s="244">
        <f t="shared" si="185"/>
        <v>9.4705882352941178E-3</v>
      </c>
      <c r="ML65" s="244">
        <f t="shared" si="186"/>
        <v>-4.7266666666666665E-2</v>
      </c>
      <c r="MM65" s="244" t="str">
        <f t="shared" si="187"/>
        <v>i.a.</v>
      </c>
      <c r="MN65" s="244">
        <f t="shared" si="188"/>
        <v>3.2926777777777777E-2</v>
      </c>
      <c r="MO65" s="244">
        <f t="shared" si="189"/>
        <v>6.457516666666667E-2</v>
      </c>
      <c r="MP65" s="244">
        <f t="shared" si="190"/>
        <v>3.2501750000000003E-2</v>
      </c>
      <c r="MQ65" s="244">
        <f t="shared" si="191"/>
        <v>0.16894736842105262</v>
      </c>
      <c r="MR65" s="244">
        <f t="shared" si="192"/>
        <v>0.10673333333333333</v>
      </c>
      <c r="MS65" s="244">
        <f t="shared" si="193"/>
        <v>-0.1493888888888889</v>
      </c>
      <c r="MT65" s="244">
        <f t="shared" si="194"/>
        <v>2.5583333333333333E-2</v>
      </c>
    </row>
    <row r="66" spans="1:358" ht="18" customHeight="1" x14ac:dyDescent="0.25">
      <c r="A66" s="3" t="s">
        <v>161</v>
      </c>
      <c r="B66" s="273">
        <v>26991668</v>
      </c>
      <c r="C66" s="5" t="s">
        <v>92</v>
      </c>
      <c r="D66" s="5"/>
      <c r="E66" s="5">
        <v>256100</v>
      </c>
      <c r="F66" s="203">
        <v>45740</v>
      </c>
      <c r="G66" s="148" t="s">
        <v>74</v>
      </c>
      <c r="H66" s="148" t="s">
        <v>74</v>
      </c>
      <c r="I66" s="148" t="s">
        <v>74</v>
      </c>
      <c r="J66" s="148" t="s">
        <v>74</v>
      </c>
      <c r="K66" s="148" t="s">
        <v>74</v>
      </c>
      <c r="L66" s="148" t="s">
        <v>74</v>
      </c>
      <c r="M66" s="148" t="s">
        <v>74</v>
      </c>
      <c r="N66" s="148" t="s">
        <v>74</v>
      </c>
      <c r="O66" s="357" t="s">
        <v>74</v>
      </c>
      <c r="P66" s="150" t="e">
        <f>Y66/Tabel1[[#This Row],[2023 - Omsætning]]-1</f>
        <v>#DIV/0!</v>
      </c>
      <c r="Q66" s="150" t="e">
        <f>Z66/Tabel1[[#This Row],[2022 - Omsætning]]-1</f>
        <v>#DIV/0!</v>
      </c>
      <c r="R66" s="150" t="e">
        <f>AA66/Tabel1[[#This Row],[2021 - Omsætning]]-1</f>
        <v>#DIV/0!</v>
      </c>
      <c r="S66" s="150" t="e">
        <f>AB66/Tabel1[[#This Row],[2020 - Omsætning]]-1</f>
        <v>#DIV/0!</v>
      </c>
      <c r="T66" s="150" t="e">
        <f>AC66/Tabel1[[#This Row],[2019 - Omsætning]]-1</f>
        <v>#DIV/0!</v>
      </c>
      <c r="U66" s="242">
        <f t="shared" si="264"/>
        <v>0</v>
      </c>
      <c r="V66" s="242">
        <f t="shared" si="265"/>
        <v>0</v>
      </c>
      <c r="W66" s="242">
        <f t="shared" si="267"/>
        <v>0</v>
      </c>
      <c r="X66" s="242">
        <f t="shared" si="266"/>
        <v>0</v>
      </c>
      <c r="Y66" s="151"/>
      <c r="Z66" s="151"/>
      <c r="AA66" s="151"/>
      <c r="AB66" s="151"/>
      <c r="AC66" s="361"/>
      <c r="AD66" s="151"/>
      <c r="AE66" s="151"/>
      <c r="AF66" s="151"/>
      <c r="AG66" s="361"/>
      <c r="AH66" s="361"/>
      <c r="AI66" s="361"/>
      <c r="AJ66" s="361"/>
      <c r="AK66" s="361"/>
      <c r="AL66" s="361"/>
      <c r="AM66" s="361"/>
      <c r="AN66" s="361"/>
      <c r="AO66" s="361"/>
      <c r="AP66" s="150">
        <f t="shared" ref="AP66:AP129" si="268">(AY66-AZ66)/ABS(AZ66)</f>
        <v>0.41717709720372848</v>
      </c>
      <c r="AQ66" s="150">
        <f t="shared" ref="AQ66:AQ129" si="269">(AZ66-BA66)/ABS(BA66)</f>
        <v>-0.39722289108275144</v>
      </c>
      <c r="AR66" s="150">
        <f t="shared" ref="AR66:AR129" si="270">(BA66-BB66)/ABS(BB66)</f>
        <v>0.24827171626089567</v>
      </c>
      <c r="AS66" s="150">
        <f t="shared" ref="AS66:AS129" si="271">(BB66-BC66)/ABS(BC66)</f>
        <v>0.14856156501726128</v>
      </c>
      <c r="AT66" s="150">
        <f t="shared" ref="AT66:AT129" si="272">(BC66-BD66)/ABS(BD66)</f>
        <v>3.9598038042828035E-2</v>
      </c>
      <c r="AU66" s="242">
        <f t="shared" ref="AU66:AU97" si="273">AY66-AZ66</f>
        <v>3.1330000000000009</v>
      </c>
      <c r="AV66" s="242">
        <f t="shared" ref="AV66:AV97" si="274">AZ66-BA66</f>
        <v>-4.9489999999999998</v>
      </c>
      <c r="AW66" s="242">
        <f t="shared" ref="AW66:AW97" si="275">BA66-BB66</f>
        <v>2.4779999999999998</v>
      </c>
      <c r="AX66" s="242">
        <f t="shared" ref="AX66:AX97" si="276">BB66-BC66</f>
        <v>1.2910000000000004</v>
      </c>
      <c r="AY66" s="119">
        <v>10.643000000000001</v>
      </c>
      <c r="AZ66" s="119">
        <v>7.51</v>
      </c>
      <c r="BA66" s="119">
        <v>12.459</v>
      </c>
      <c r="BB66" s="119">
        <v>9.9809999999999999</v>
      </c>
      <c r="BC66" s="119">
        <v>8.69</v>
      </c>
      <c r="BD66" s="119">
        <v>8.359</v>
      </c>
      <c r="BE66" s="119">
        <v>9.8780000000000001</v>
      </c>
      <c r="BF66" s="119">
        <v>6.2969999999999997</v>
      </c>
      <c r="BG66" s="362">
        <v>4.5659999999999998</v>
      </c>
      <c r="BH66" s="362">
        <v>5.1897580000000003</v>
      </c>
      <c r="BI66" s="362">
        <v>6.2309999999999999</v>
      </c>
      <c r="BJ66" s="362">
        <v>6.868722</v>
      </c>
      <c r="BK66" s="362">
        <v>5.3390449999999996</v>
      </c>
      <c r="BL66" s="362">
        <v>5.0940000000000003</v>
      </c>
      <c r="BM66" s="362">
        <v>3.35</v>
      </c>
      <c r="BN66" s="362">
        <v>1.2949999999999999</v>
      </c>
      <c r="BO66" s="362">
        <v>2.4049999999999998</v>
      </c>
      <c r="BP66" s="152">
        <f t="shared" ref="BP66:BP129" si="277">(BY66-BZ66)/ABS(BZ66)</f>
        <v>15.994117647058822</v>
      </c>
      <c r="BQ66" s="152">
        <f t="shared" ref="BQ66:BQ129" si="278">(BZ66-CA66)/ABS(CA66)</f>
        <v>-0.95960076045627374</v>
      </c>
      <c r="BR66" s="152">
        <f t="shared" ref="BR66:BR129" si="279">(CA66-CB66)/ABS(CB66)</f>
        <v>0.25649447596297398</v>
      </c>
      <c r="BS66" s="152">
        <f t="shared" ref="BS66:BS129" si="280">(CB66-CC66)/ABS(CC66)</f>
        <v>0.71655561250640698</v>
      </c>
      <c r="BT66" s="152">
        <f t="shared" ref="BT66:BT129" si="281">(CC66-CD66)/ABS(CD66)</f>
        <v>-0.1371074745687749</v>
      </c>
      <c r="BU66" s="242">
        <f t="shared" ref="BU66:BU97" si="282">BY66-BZ66</f>
        <v>2.7189999999999999</v>
      </c>
      <c r="BV66" s="242">
        <f t="shared" ref="BV66:BV97" si="283">BZ66-CA66</f>
        <v>-4.0380000000000003</v>
      </c>
      <c r="BW66" s="242">
        <f t="shared" ref="BW66:BW97" si="284">CA66-CB66</f>
        <v>0.85899999999999999</v>
      </c>
      <c r="BX66" s="242">
        <f t="shared" ref="BX66:BX97" si="285">CB66-CC66</f>
        <v>1.3980000000000001</v>
      </c>
      <c r="BY66" s="119">
        <v>2.8889999999999998</v>
      </c>
      <c r="BZ66" s="119">
        <v>0.17</v>
      </c>
      <c r="CA66" s="119">
        <v>4.2080000000000002</v>
      </c>
      <c r="CB66" s="119">
        <v>3.3490000000000002</v>
      </c>
      <c r="CC66" s="119">
        <v>1.9510000000000001</v>
      </c>
      <c r="CD66" s="119">
        <v>2.2610000000000001</v>
      </c>
      <c r="CE66" s="119">
        <v>4.21</v>
      </c>
      <c r="CF66" s="119">
        <v>1.175</v>
      </c>
      <c r="CG66" s="362">
        <v>4.2999999999999997E-2</v>
      </c>
      <c r="CH66" s="362">
        <v>0.723221</v>
      </c>
      <c r="CI66" s="362">
        <v>1.9810000000000001</v>
      </c>
      <c r="CJ66" s="362">
        <v>2.85128</v>
      </c>
      <c r="CK66" s="362">
        <v>1.50116</v>
      </c>
      <c r="CL66" s="362">
        <v>1.429</v>
      </c>
      <c r="CM66" s="362">
        <v>-9.5000000000000001E-2</v>
      </c>
      <c r="CN66" s="362">
        <v>-2.621</v>
      </c>
      <c r="CO66" s="362">
        <v>-2.8849999999999998</v>
      </c>
      <c r="CP66" s="152">
        <f t="shared" ref="CP66:CP129" si="286">(CY66-CZ66)/ABS(CZ66)</f>
        <v>43.789473684210527</v>
      </c>
      <c r="CQ66" s="152">
        <f t="shared" ref="CQ66:CQ129" si="287">(CZ66-DA66)/ABS(DA66)</f>
        <v>-0.98618851465955892</v>
      </c>
      <c r="CR66" s="152">
        <f t="shared" ref="CR66:CR129" si="288">(DA66-DB66)/ABS(DB66)</f>
        <v>0.24195004513993373</v>
      </c>
      <c r="CS66" s="152">
        <f t="shared" ref="CS66:CS129" si="289">(DB66-DC66)/ABS(DC66)</f>
        <v>0.7111225540679712</v>
      </c>
      <c r="CT66" s="152">
        <f t="shared" ref="CT66:CT129" si="290">(DC66-DD66)/ABS(DD66)</f>
        <v>-0.14824561403508768</v>
      </c>
      <c r="CU66" s="242">
        <f t="shared" ref="CU66:CU97" si="291">CY66-CZ66</f>
        <v>2.496</v>
      </c>
      <c r="CV66" s="242">
        <f t="shared" ref="CV66:CV97" si="292">CZ66-DA66</f>
        <v>-4.0699999999999994</v>
      </c>
      <c r="CW66" s="242">
        <f t="shared" ref="CW66:CW97" si="293">DA66-DB66</f>
        <v>0.80399999999999983</v>
      </c>
      <c r="CX66" s="242">
        <f t="shared" ref="CX66:CX97" si="294">DB66-DC66</f>
        <v>1.381</v>
      </c>
      <c r="CY66" s="119">
        <v>2.5529999999999999</v>
      </c>
      <c r="CZ66" s="119">
        <v>5.7000000000000002E-2</v>
      </c>
      <c r="DA66" s="119">
        <v>4.1269999999999998</v>
      </c>
      <c r="DB66" s="119">
        <v>3.323</v>
      </c>
      <c r="DC66" s="119">
        <v>1.9419999999999999</v>
      </c>
      <c r="DD66" s="119">
        <v>2.2799999999999998</v>
      </c>
      <c r="DE66" s="119">
        <v>4.2140000000000004</v>
      </c>
      <c r="DF66" s="119">
        <v>1.177</v>
      </c>
      <c r="DG66" s="362">
        <v>1.4E-2</v>
      </c>
      <c r="DH66" s="362">
        <v>0.664412</v>
      </c>
      <c r="DI66" s="362">
        <v>1.687675</v>
      </c>
      <c r="DJ66" s="362">
        <v>2.4552239999999999</v>
      </c>
      <c r="DK66" s="362">
        <v>0.87370199999999998</v>
      </c>
      <c r="DL66" s="362">
        <v>0.81</v>
      </c>
      <c r="DM66" s="362">
        <v>-0.995</v>
      </c>
      <c r="DN66" s="362">
        <v>-3.452</v>
      </c>
      <c r="DO66" s="362">
        <v>-4.18</v>
      </c>
      <c r="DP66" s="152">
        <f t="shared" ref="DP66:DP129" si="295">(DY66-DZ66)/ABS(DZ66)</f>
        <v>0.22789154558974956</v>
      </c>
      <c r="DQ66" s="152">
        <f t="shared" ref="DQ66:DQ129" si="296">(DZ66-EA66)/ABS(EA66)</f>
        <v>-0.26502984949129749</v>
      </c>
      <c r="DR66" s="152">
        <f t="shared" ref="DR66:DR129" si="297">(EA66-EB66)/ABS(EB66)</f>
        <v>6.4917621776504425E-2</v>
      </c>
      <c r="DS66" s="152">
        <f t="shared" ref="DS66:DS129" si="298">(EB66-EC66)/ABS(EC66)</f>
        <v>0.10837633981738773</v>
      </c>
      <c r="DT66" s="152">
        <f t="shared" ref="DT66:DT129" si="299">(EC66-ED66)/ABS(ED66)</f>
        <v>-1.822079314040723E-2</v>
      </c>
      <c r="DU66" s="242">
        <f t="shared" ref="DU66:DU97" si="300">DY66-DZ66</f>
        <v>1.9920000000000009</v>
      </c>
      <c r="DV66" s="242">
        <f t="shared" ref="DV66:DV97" si="301">DZ66-EA66</f>
        <v>-3.152000000000001</v>
      </c>
      <c r="DW66" s="242">
        <f t="shared" ref="DW66:DW97" si="302">EA66-EB66</f>
        <v>0.72500000000000142</v>
      </c>
      <c r="DX66" s="242">
        <f t="shared" ref="DX66:DX97" si="303">EB66-EC66</f>
        <v>1.0919999999999987</v>
      </c>
      <c r="DY66" s="119">
        <v>10.733000000000001</v>
      </c>
      <c r="DZ66" s="119">
        <v>8.7409999999999997</v>
      </c>
      <c r="EA66" s="119">
        <v>11.893000000000001</v>
      </c>
      <c r="EB66" s="119">
        <v>11.167999999999999</v>
      </c>
      <c r="EC66" s="119">
        <v>10.076000000000001</v>
      </c>
      <c r="ED66" s="119">
        <v>10.263</v>
      </c>
      <c r="EE66" s="119">
        <v>10.688000000000001</v>
      </c>
      <c r="EF66" s="119">
        <v>8.3030000000000008</v>
      </c>
      <c r="EG66" s="362">
        <v>7.3819999999999997</v>
      </c>
      <c r="EH66" s="362">
        <v>7.3707380000000002</v>
      </c>
      <c r="EI66" s="362">
        <v>12.150216</v>
      </c>
      <c r="EJ66" s="362">
        <v>10.856799000000001</v>
      </c>
      <c r="EK66" s="362">
        <v>8.8276769999999996</v>
      </c>
      <c r="EL66" s="362">
        <v>8.1750000000000007</v>
      </c>
      <c r="EM66" s="362">
        <v>7.5679999999999996</v>
      </c>
      <c r="EN66" s="362">
        <v>3.8279999999999998</v>
      </c>
      <c r="EO66" s="362">
        <v>6.4189999999999996</v>
      </c>
      <c r="EP66" s="153">
        <f t="shared" ref="EP66:EP129" si="304">(EY66-EZ66)/ABS(EZ66)</f>
        <v>0.49396929824561414</v>
      </c>
      <c r="EQ66" s="153">
        <f t="shared" ref="EQ66:EQ129" si="305">(EZ66-FA66)/ABS(FA66)</f>
        <v>-8.7589415236856649E-2</v>
      </c>
      <c r="ER66" s="153">
        <f t="shared" ref="ER66:ER129" si="306">(FA66-FB66)/ABS(FB66)</f>
        <v>2.48116060901214E-2</v>
      </c>
      <c r="ES66" s="153">
        <f t="shared" ref="ES66:ES129" si="307">(FB66-FC66)/ABS(FC66)</f>
        <v>6.8525416301489991E-2</v>
      </c>
      <c r="ET66" s="153">
        <f t="shared" ref="ET66:ET129" si="308">(FC66-FD66)/ABS(FD66)</f>
        <v>0.22342849483983376</v>
      </c>
      <c r="EU66" s="242">
        <f t="shared" ref="EU66:EU97" si="309">EY66-EZ66</f>
        <v>9.0100000000000016</v>
      </c>
      <c r="EV66" s="242">
        <f t="shared" ref="EV66:EV97" si="310">EZ66-FA66</f>
        <v>-1.7510000000000012</v>
      </c>
      <c r="EW66" s="242">
        <f t="shared" ref="EW66:EW97" si="311">FA66-FB66</f>
        <v>0.48399999999999821</v>
      </c>
      <c r="EX66" s="242">
        <f t="shared" ref="EX66:EX97" si="312">FB66-FC66</f>
        <v>1.2510000000000012</v>
      </c>
      <c r="EY66" s="119">
        <v>27.25</v>
      </c>
      <c r="EZ66" s="119">
        <v>18.239999999999998</v>
      </c>
      <c r="FA66" s="119">
        <v>19.991</v>
      </c>
      <c r="FB66" s="119">
        <v>19.507000000000001</v>
      </c>
      <c r="FC66" s="119">
        <v>18.256</v>
      </c>
      <c r="FD66" s="119">
        <v>14.922000000000001</v>
      </c>
      <c r="FE66" s="119">
        <v>16.434999999999999</v>
      </c>
      <c r="FF66" s="119">
        <v>12.449</v>
      </c>
      <c r="FG66" s="362">
        <v>12.417</v>
      </c>
      <c r="FH66" s="362">
        <v>14.535043999999999</v>
      </c>
      <c r="FI66" s="362">
        <v>14.215</v>
      </c>
      <c r="FJ66" s="362">
        <v>21.116721999999999</v>
      </c>
      <c r="FK66" s="362">
        <v>22.501698000000001</v>
      </c>
      <c r="FL66" s="362">
        <v>24.050999999999998</v>
      </c>
      <c r="FM66" s="362">
        <v>23.018999999999998</v>
      </c>
      <c r="FN66" s="362">
        <v>22.265000000000001</v>
      </c>
      <c r="FO66" s="362">
        <v>24.123000000000001</v>
      </c>
      <c r="FP66" s="153">
        <f t="shared" ref="FP66:FP129" si="313">(FY66-FZ66)/ABS(FZ66)</f>
        <v>0</v>
      </c>
      <c r="FQ66" s="153">
        <f t="shared" ref="FQ66:FQ129" si="314">(FZ66-GA66)/ABS(GA66)</f>
        <v>-0.1388888888888889</v>
      </c>
      <c r="FR66" s="153">
        <f t="shared" ref="FR66:FR129" si="315">(GA66-GB66)/ABS(GB66)</f>
        <v>9.0909090909090912E-2</v>
      </c>
      <c r="FS66" s="153">
        <f t="shared" ref="FS66:FS129" si="316">(GB66-GC66)/ABS(GC66)</f>
        <v>0.17857142857142858</v>
      </c>
      <c r="FT66" s="153">
        <f t="shared" ref="FT66:FT129" si="317">(GC66-GD66)/ABS(GD66)</f>
        <v>-3.4482758620689655E-2</v>
      </c>
      <c r="FU66" s="242">
        <f t="shared" ref="FU66:FU97" si="318">FY66-FZ66</f>
        <v>0</v>
      </c>
      <c r="FV66" s="242">
        <f t="shared" ref="FV66:FV97" si="319">FZ66-GA66</f>
        <v>-5</v>
      </c>
      <c r="FW66" s="242">
        <f t="shared" ref="FW66:FW97" si="320">GA66-GB66</f>
        <v>3</v>
      </c>
      <c r="FX66" s="242">
        <f t="shared" ref="FX66:FX97" si="321">GB66-GC66</f>
        <v>5</v>
      </c>
      <c r="FY66" s="154">
        <v>31</v>
      </c>
      <c r="FZ66" s="154">
        <v>31</v>
      </c>
      <c r="GA66" s="154">
        <v>36</v>
      </c>
      <c r="GB66" s="154">
        <v>33</v>
      </c>
      <c r="GC66" s="154">
        <v>28</v>
      </c>
      <c r="GD66" s="154">
        <v>29</v>
      </c>
      <c r="GE66" s="154">
        <v>28</v>
      </c>
      <c r="GF66" s="154">
        <v>27</v>
      </c>
      <c r="GG66" s="359">
        <v>25</v>
      </c>
      <c r="GH66" s="359"/>
      <c r="GI66" s="359"/>
      <c r="GJ66" s="359"/>
      <c r="GK66" s="359"/>
      <c r="GL66" s="359"/>
      <c r="GM66" s="359"/>
      <c r="GN66" s="359"/>
      <c r="GO66" s="359"/>
      <c r="GP66" s="5"/>
      <c r="GQ66" s="5" t="s">
        <v>389</v>
      </c>
      <c r="GR66" s="5">
        <v>7171</v>
      </c>
      <c r="GS66" s="5" t="s">
        <v>142</v>
      </c>
      <c r="GT66" s="107" t="s">
        <v>94</v>
      </c>
      <c r="GU66" s="16"/>
      <c r="GW66" s="158">
        <f t="shared" ref="GW66:GW129" si="322">(HF66-HG66)/ABS(HG66)</f>
        <v>46.457430420047245</v>
      </c>
      <c r="GX66" s="158">
        <f t="shared" ref="GX66:GX129" si="323">(HG66-HH66)/ABS(HH66)</f>
        <v>-0.98456398839604975</v>
      </c>
      <c r="GY66" s="158">
        <f t="shared" ref="GY66:GY129" si="324">(HH66-HI66)/ABS(HI66)</f>
        <v>0.14409551879592178</v>
      </c>
      <c r="GZ66" s="158">
        <f t="shared" ref="GZ66:GZ129" si="325">(HI66-HJ66)/ABS(HJ66)</f>
        <v>0.63822828220619776</v>
      </c>
      <c r="HA66" s="158">
        <f t="shared" ref="HA66:HA129" si="326">(HJ66-HK66)/ABS(HK66)</f>
        <v>-0.12261634591912687</v>
      </c>
      <c r="HB66" s="263">
        <f t="shared" si="240"/>
        <v>0.25667088629860357</v>
      </c>
      <c r="HC66" s="263">
        <f t="shared" si="258"/>
        <v>-0.35239543646073435</v>
      </c>
      <c r="HD66" s="263">
        <f t="shared" si="241"/>
        <v>4.5079025509211834E-2</v>
      </c>
      <c r="HE66" s="263">
        <f t="shared" si="242"/>
        <v>0.1218780986326207</v>
      </c>
      <c r="HF66" s="153">
        <f t="shared" ref="HF66:HF129" si="327">IFERROR(CY66/MAX(AVERAGE(DY66:DZ66),0),"Negativ EK")</f>
        <v>0.2621957481770566</v>
      </c>
      <c r="HG66" s="153">
        <f t="shared" ref="HG66:HG129" si="328">IFERROR(CZ66/MAX(AVERAGE(DZ66:EA66),0),"Negativ EK")</f>
        <v>5.5248618784530384E-3</v>
      </c>
      <c r="HH66" s="153">
        <f t="shared" ref="HH66:HH129" si="329">IFERROR(DA66/MAX(AVERAGE(EA66:EB66),0),"Negativ EK")</f>
        <v>0.35792029833918737</v>
      </c>
      <c r="HI66" s="153">
        <f t="shared" ref="HI66:HI129" si="330">IFERROR(DB66/MAX(AVERAGE(EB66:EC66),0),"Negativ EK")</f>
        <v>0.31284127282997554</v>
      </c>
      <c r="HJ66" s="153">
        <f t="shared" ref="HJ66:HJ129" si="331">IFERROR(DC66/MAX(AVERAGE(EC66:ED66),0),"Negativ EK")</f>
        <v>0.19096317419735484</v>
      </c>
      <c r="HK66" s="153">
        <f t="shared" ref="HK66:HK129" si="332">IFERROR(DD66/MAX(AVERAGE(ED66:EE66),0),"Negativ EK")</f>
        <v>0.21765070879671614</v>
      </c>
      <c r="HL66" s="153">
        <f t="shared" ref="HL66:HL129" si="333">IFERROR(DE66/MAX(AVERAGE(EE66:EF66),0),"Negativ EK")</f>
        <v>0.44378916328787327</v>
      </c>
      <c r="HM66" s="153">
        <f t="shared" ref="HM66:HM129" si="334">IFERROR(DF66/MAX(AVERAGE(EF66:EG66),0),"Negativ EK")</f>
        <v>0.15007969397513549</v>
      </c>
      <c r="HN66" s="153">
        <f t="shared" ref="HN66:HN129" si="335">IFERROR(DG66/MAX(AVERAGE(EG66:EH66),0),"Negativ EK")</f>
        <v>1.8979527732411435E-3</v>
      </c>
      <c r="HO66" s="153">
        <f t="shared" ref="HO66:HO129" si="336">IFERROR(DH66/MAX(AVERAGE(EH66:EI66),0),"Negativ EK")</f>
        <v>6.8071673136466587E-2</v>
      </c>
      <c r="HP66" s="153">
        <f t="shared" ref="HP66:HP129" si="337">IFERROR(DI66/MAX(AVERAGE(EI66:EJ66),0),"Negativ EK")</f>
        <v>0.14670960139766065</v>
      </c>
      <c r="HQ66" s="153">
        <f t="shared" ref="HQ66:HQ129" si="338">IFERROR(DJ66/MAX(AVERAGE(EJ66:EK66),0),"Negativ EK")</f>
        <v>0.24945789768546542</v>
      </c>
      <c r="HR66" s="153">
        <f t="shared" ref="HR66:HR129" si="339">IFERROR(DK66/MAX(AVERAGE(EK66:EL66),0),"Negativ EK")</f>
        <v>0.10277228697575094</v>
      </c>
      <c r="HS66" s="153">
        <f t="shared" ref="HS66:HS129" si="340">IFERROR(DL66/MAX(AVERAGE(EL66:EM66),0),"Negativ EK")</f>
        <v>0.10290287746935146</v>
      </c>
      <c r="HT66" s="153">
        <f t="shared" ref="HT66:HT129" si="341">IFERROR(DM66/MAX(AVERAGE(EM66:EN66),0),"Negativ EK")</f>
        <v>-0.17462267462267464</v>
      </c>
      <c r="HU66" s="153">
        <f t="shared" ref="HU66:HU129" si="342">IFERROR(DN66/MAX(AVERAGE(EN66:EO66),0),"Negativ EK")</f>
        <v>-0.67375817312384112</v>
      </c>
      <c r="HV66" s="150">
        <f t="shared" ref="HV66:HV129" si="343">(IE66-IF66)/ABS(IF66)</f>
        <v>13.282306259940775</v>
      </c>
      <c r="HW66" s="150">
        <f t="shared" ref="HW66:HW129" si="344">(IF66-IG66)/ABS(IG66)</f>
        <v>-0.95826190359922325</v>
      </c>
      <c r="HX66" s="150">
        <f t="shared" ref="HX66:HX129" si="345">(IG66-IH66)/ABS(IH66)</f>
        <v>0.2013013543923689</v>
      </c>
      <c r="HY66" s="150">
        <f t="shared" ref="HY66:HY129" si="346">(IH66-II66)/ABS(II66)</f>
        <v>0.50813976939696426</v>
      </c>
      <c r="HZ66" s="150">
        <f t="shared" ref="HZ66:HZ129" si="347">(II66-IJ66)/ABS(IJ66)</f>
        <v>-0.18446799325013777</v>
      </c>
      <c r="IA66" s="263">
        <f t="shared" si="243"/>
        <v>0.11812362031806294</v>
      </c>
      <c r="IB66" s="263">
        <f t="shared" si="259"/>
        <v>-0.20418077322120265</v>
      </c>
      <c r="IC66" s="263">
        <f t="shared" si="244"/>
        <v>3.5704696971111588E-2</v>
      </c>
      <c r="ID66" s="263">
        <f t="shared" si="245"/>
        <v>5.976132919967915E-2</v>
      </c>
      <c r="IE66" s="153">
        <f t="shared" ref="IE66:IE129" si="348">IFERROR(BY66/AVERAGE(EY66:EZ66),"i.a.")</f>
        <v>0.12701692679709828</v>
      </c>
      <c r="IF66" s="153">
        <f t="shared" ref="IF66:IF129" si="349">IFERROR(BZ66/AVERAGE(EZ66:FA66),"i.a.")</f>
        <v>8.8933064790353393E-3</v>
      </c>
      <c r="IG66" s="153">
        <f t="shared" ref="IG66:IG129" si="350">IFERROR(CA66/AVERAGE(FA66:FB66),"i.a.")</f>
        <v>0.21307407970023798</v>
      </c>
      <c r="IH66" s="153">
        <f t="shared" ref="IH66:IH129" si="351">IFERROR(CB66/AVERAGE(FB66:FC66),"i.a.")</f>
        <v>0.17736938272912639</v>
      </c>
      <c r="II66" s="153">
        <f t="shared" ref="II66:II129" si="352">IFERROR(CC66/AVERAGE(FC66:FD66),"i.a.")</f>
        <v>0.11760805352944724</v>
      </c>
      <c r="IJ66" s="153">
        <f t="shared" ref="IJ66:IJ129" si="353">IFERROR(CD66/AVERAGE(FD66:FE66),"i.a.")</f>
        <v>0.14421022419236534</v>
      </c>
      <c r="IK66" s="153">
        <f t="shared" ref="IK66:IK129" si="354">IFERROR(CE66/AVERAGE(FE66:FF66),"i.a.")</f>
        <v>0.29151087107048884</v>
      </c>
      <c r="IL66" s="153">
        <f t="shared" ref="IL66:IL129" si="355">IFERROR(CF66/AVERAGE(FF66:FG66),"i.a.")</f>
        <v>9.4506555135526429E-2</v>
      </c>
      <c r="IM66" s="153">
        <f t="shared" ref="IM66:IM129" si="356">IFERROR(CG66/AVERAGE(FG66:FH66),"i.a.")</f>
        <v>3.1908526121432568E-3</v>
      </c>
      <c r="IN66" s="153">
        <f t="shared" ref="IN66:IN129" si="357">IFERROR(CH66/AVERAGE(FH66:FI66),"i.a.")</f>
        <v>5.0310949089330093E-2</v>
      </c>
      <c r="IO66" s="153">
        <f t="shared" ref="IO66:IO129" si="358">IFERROR(CI66/AVERAGE(FI66:FJ66),"i.a.")</f>
        <v>0.11213718935069172</v>
      </c>
      <c r="IP66" s="153">
        <f t="shared" ref="IP66:IP129" si="359">IFERROR(CJ66/AVERAGE(FJ66:FK66),"i.a.")</f>
        <v>0.13073742698612192</v>
      </c>
      <c r="IQ66" s="153">
        <f t="shared" ref="IQ66:IQ129" si="360">IFERROR(CK66/AVERAGE(FK66:FL66),"i.a.")</f>
        <v>6.4492932289337987E-2</v>
      </c>
      <c r="IR66" s="153">
        <f t="shared" ref="IR66:IR129" si="361">IFERROR(CL66/AVERAGE(FL66:FM66),"i.a.")</f>
        <v>6.0718079456129177E-2</v>
      </c>
      <c r="IS66" s="153">
        <f t="shared" ref="IS66:IS129" si="362">IFERROR(CM66/AVERAGE(FM66:FN66),"i.a.")</f>
        <v>-4.1957424255807795E-3</v>
      </c>
      <c r="IT66" s="153">
        <f t="shared" ref="IT66:IT129" si="363">IFERROR(CN66/AVERAGE(FN66:FO66),"i.a.")</f>
        <v>-0.11300336293869102</v>
      </c>
      <c r="IU66" s="150">
        <f t="shared" ref="IU66:IU129" si="364">(JD66-JE66)/ABS(JE66)</f>
        <v>-0.17810121865845754</v>
      </c>
      <c r="IV66" s="150">
        <f t="shared" ref="IV66:IV129" si="365">(JE66-JF66)/ABS(JF66)</f>
        <v>-0.19447432681910792</v>
      </c>
      <c r="IW66" s="150">
        <f t="shared" ref="IW66:IW129" si="366">(JF66-JG66)/ABS(JG66)</f>
        <v>3.913501315563387E-2</v>
      </c>
      <c r="IX66" s="150">
        <f t="shared" ref="IX66:IX129" si="367">(JG66-JH66)/ABS(JH66)</f>
        <v>3.7295250920501684E-2</v>
      </c>
      <c r="IY66" s="150">
        <f t="shared" ref="IY66:IY129" si="368">(JH66-JI66)/ABS(JI66)</f>
        <v>-0.19751811323625959</v>
      </c>
      <c r="IZ66" s="263">
        <f t="shared" si="246"/>
        <v>-8.5349931595042616E-2</v>
      </c>
      <c r="JA66" s="263">
        <f t="shared" si="260"/>
        <v>-0.11569622174276678</v>
      </c>
      <c r="JB66" s="263">
        <f t="shared" si="247"/>
        <v>2.2405281535967547E-2</v>
      </c>
      <c r="JC66" s="263">
        <f t="shared" si="248"/>
        <v>2.0584298218392583E-2</v>
      </c>
      <c r="JD66" s="153">
        <f t="shared" ref="JD66:JD129" si="369">IFERROR(DY66/EY66,"i.a.")</f>
        <v>0.39387155963302756</v>
      </c>
      <c r="JE66" s="153">
        <f t="shared" ref="JE66:JE129" si="370">IFERROR(DZ66/EZ66,"i.a.")</f>
        <v>0.47922149122807017</v>
      </c>
      <c r="JF66" s="153">
        <f t="shared" ref="JF66:JF129" si="371">IFERROR(EA66/FA66,"i.a.")</f>
        <v>0.59491771297083695</v>
      </c>
      <c r="JG66" s="153">
        <f t="shared" ref="JG66:JG129" si="372">IFERROR(EB66/FB66,"i.a.")</f>
        <v>0.57251243143486941</v>
      </c>
      <c r="JH66" s="153">
        <f t="shared" ref="JH66:JH129" si="373">IFERROR(EC66/FC66,"i.a.")</f>
        <v>0.55192813321647682</v>
      </c>
      <c r="JI66" s="153">
        <f t="shared" ref="JI66:JI129" si="374">IFERROR(ED66/FD66,"i.a.")</f>
        <v>0.68777643747486927</v>
      </c>
      <c r="JJ66" s="153">
        <f t="shared" ref="JJ66:JJ129" si="375">IFERROR(EE66/FE66,"i.a.")</f>
        <v>0.65031944021904486</v>
      </c>
      <c r="JK66" s="153">
        <f t="shared" ref="JK66:JK129" si="376">IFERROR(EF66/FF66,"i.a.")</f>
        <v>0.66696120170294815</v>
      </c>
      <c r="JL66" s="153">
        <f t="shared" ref="JL66:JL129" si="377">IFERROR(EG66/FG66,"i.a.")</f>
        <v>0.59450752999919465</v>
      </c>
      <c r="JM66" s="153">
        <f t="shared" ref="JM66:JM129" si="378">IFERROR(EH66/FH66,"i.a.")</f>
        <v>0.5071011824938404</v>
      </c>
      <c r="JN66" s="153">
        <f t="shared" ref="JN66:JN129" si="379">IFERROR(EI66/FI66,"i.a.")</f>
        <v>0.85474611326064021</v>
      </c>
      <c r="JO66" s="153">
        <f t="shared" ref="JO66:JO129" si="380">IFERROR(EJ66/FJ66,"i.a.")</f>
        <v>0.51413278064654166</v>
      </c>
      <c r="JP66" s="153">
        <f t="shared" ref="JP66:JP129" si="381">IFERROR(EK66/FK66,"i.a.")</f>
        <v>0.39231159355173995</v>
      </c>
      <c r="JQ66" s="153">
        <f t="shared" ref="JQ66:JQ129" si="382">IFERROR(EL66/FL66,"i.a.")</f>
        <v>0.3399027067481602</v>
      </c>
      <c r="JR66" s="153">
        <f t="shared" ref="JR66:JR129" si="383">IFERROR(EM66/FM66,"i.a.")</f>
        <v>0.32877188409574698</v>
      </c>
      <c r="JS66" s="153">
        <f t="shared" ref="JS66:JS129" si="384">IFERROR(EN66/FN66,"i.a.")</f>
        <v>0.17192903660453626</v>
      </c>
      <c r="JT66" s="153">
        <f t="shared" ref="JT66:JT129" si="385">IFERROR(EO66/FO66,"i.a.")</f>
        <v>0.26609459851593914</v>
      </c>
      <c r="JU66" s="150" t="e">
        <f t="shared" ref="JU66:JU129" si="386">(KD66-KE66)/ABS(KE66)</f>
        <v>#VALUE!</v>
      </c>
      <c r="JV66" s="150" t="e">
        <f t="shared" ref="JV66:JV129" si="387">(KE66-KF66)/ABS(KF66)</f>
        <v>#VALUE!</v>
      </c>
      <c r="JW66" s="150" t="e">
        <f t="shared" ref="JW66:JW129" si="388">(KF66-KG66)/ABS(KG66)</f>
        <v>#VALUE!</v>
      </c>
      <c r="JX66" s="150" t="e">
        <f t="shared" ref="JX66:JX129" si="389">(KG66-KH66)/ABS(KH66)</f>
        <v>#VALUE!</v>
      </c>
      <c r="JY66" s="150" t="e">
        <f t="shared" ref="JY66:JY129" si="390">(KH66-KI66)/ABS(KI66)</f>
        <v>#VALUE!</v>
      </c>
      <c r="JZ66" s="263" t="e">
        <f t="shared" si="249"/>
        <v>#VALUE!</v>
      </c>
      <c r="KA66" s="263" t="e">
        <f t="shared" si="261"/>
        <v>#VALUE!</v>
      </c>
      <c r="KB66" s="263" t="e">
        <f t="shared" si="250"/>
        <v>#VALUE!</v>
      </c>
      <c r="KC66" s="263" t="e">
        <f t="shared" si="251"/>
        <v>#VALUE!</v>
      </c>
      <c r="KD66" s="153" t="str">
        <f t="shared" ref="KD66:KD100" si="391">IFERROR(BY66/Y66,"i.a.")</f>
        <v>i.a.</v>
      </c>
      <c r="KE66" s="153" t="str">
        <f t="shared" ref="KE66:KE100" si="392">IFERROR(BZ66/Z66,"i.a.")</f>
        <v>i.a.</v>
      </c>
      <c r="KF66" s="153" t="str">
        <f t="shared" ref="KF66:KF100" si="393">IFERROR(CA66/AA66,"i.a.")</f>
        <v>i.a.</v>
      </c>
      <c r="KG66" s="153" t="str">
        <f t="shared" ref="KG66:KG100" si="394">IFERROR(CB66/AB66,"i.a.")</f>
        <v>i.a.</v>
      </c>
      <c r="KH66" s="153" t="str">
        <f t="shared" ref="KH66:KH100" si="395">IFERROR(CC66/AC66,"i.a.")</f>
        <v>i.a.</v>
      </c>
      <c r="KI66" s="153" t="str">
        <f t="shared" ref="KI66:KI100" si="396">IFERROR(CD66/AD66,"i.a.")</f>
        <v>i.a.</v>
      </c>
      <c r="KJ66" s="153" t="str">
        <f t="shared" ref="KJ66:KJ100" si="397">IFERROR(CE66/AE66,"i.a.")</f>
        <v>i.a.</v>
      </c>
      <c r="KK66" s="153" t="str">
        <f t="shared" ref="KK66:KK100" si="398">IFERROR(CF66/AF66,"i.a.")</f>
        <v>i.a.</v>
      </c>
      <c r="KL66" s="153" t="str">
        <f t="shared" ref="KL66:KL100" si="399">IFERROR(CG66/AG66,"i.a.")</f>
        <v>i.a.</v>
      </c>
      <c r="KM66" s="153" t="str">
        <f t="shared" ref="KM66:KM100" si="400">IFERROR(CH66/AH66,"i.a.")</f>
        <v>i.a.</v>
      </c>
      <c r="KN66" s="153" t="str">
        <f t="shared" ref="KN66:KN100" si="401">IFERROR(CI66/AI66,"i.a.")</f>
        <v>i.a.</v>
      </c>
      <c r="KO66" s="153" t="str">
        <f t="shared" ref="KO66:KO100" si="402">IFERROR(CJ66/AJ66,"i.a.")</f>
        <v>i.a.</v>
      </c>
      <c r="KP66" s="153" t="str">
        <f t="shared" ref="KP66:KP100" si="403">IFERROR(CK66/AK66,"i.a.")</f>
        <v>i.a.</v>
      </c>
      <c r="KQ66" s="153" t="str">
        <f t="shared" ref="KQ66:KQ100" si="404">IFERROR(CL66/AL66,"i.a.")</f>
        <v>i.a.</v>
      </c>
      <c r="KR66" s="153" t="str">
        <f t="shared" ref="KR66:KR100" si="405">IFERROR(CM66/AM66,"i.a.")</f>
        <v>i.a.</v>
      </c>
      <c r="KS66" s="153" t="str">
        <f t="shared" ref="KS66:KS100" si="406">IFERROR(CN66/AN66,"i.a.")</f>
        <v>i.a.</v>
      </c>
      <c r="KT66" s="153" t="str">
        <f t="shared" ref="KT66:KT100" si="407">IFERROR(CO66/AO66,"i.a.")</f>
        <v>i.a.</v>
      </c>
      <c r="KU66" s="150" t="e">
        <f t="shared" ref="KU66:KU129" si="408">(LD66-LE66)/ABS(LE66)</f>
        <v>#DIV/0!</v>
      </c>
      <c r="KV66" s="150" t="e">
        <f t="shared" ref="KV66:KV129" si="409">(LE66-LF66)/ABS(LF66)</f>
        <v>#DIV/0!</v>
      </c>
      <c r="KW66" s="150" t="e">
        <f t="shared" ref="KW66:KW129" si="410">(LF66-LG66)/ABS(LG66)</f>
        <v>#DIV/0!</v>
      </c>
      <c r="KX66" s="150" t="e">
        <f t="shared" ref="KX66:KX129" si="411">(LG66-LH66)/ABS(LH66)</f>
        <v>#DIV/0!</v>
      </c>
      <c r="KY66" s="150" t="e">
        <f t="shared" ref="KY66:KY129" si="412">(LH66-LI66)/ABS(LI66)</f>
        <v>#DIV/0!</v>
      </c>
      <c r="KZ66" s="243">
        <f t="shared" si="252"/>
        <v>0</v>
      </c>
      <c r="LA66" s="243">
        <f t="shared" si="262"/>
        <v>0</v>
      </c>
      <c r="LB66" s="243">
        <f t="shared" si="253"/>
        <v>0</v>
      </c>
      <c r="LC66" s="243">
        <f t="shared" si="254"/>
        <v>0</v>
      </c>
      <c r="LD66" s="254">
        <f>IFERROR(Tabel1[[#This Row],[2024 - Omsætning]]/Tabel1[[#This Row],[2024 - Ansatte]],"i.a.")</f>
        <v>0</v>
      </c>
      <c r="LE66" s="254">
        <f>IFERROR(Tabel1[[#This Row],[2023 - Omsætning]]/Tabel1[[#This Row],[2023 - Ansatte]],"i.a.")</f>
        <v>0</v>
      </c>
      <c r="LF66" s="254">
        <f>IFERROR(Tabel1[[#This Row],[2022 - Omsætning]]/Tabel1[[#This Row],[2022 - Ansatte]],"i.a.")</f>
        <v>0</v>
      </c>
      <c r="LG66" s="254">
        <f>IFERROR(Tabel1[[#This Row],[2021 - Omsætning]]/Tabel1[[#This Row],[2021 - Ansatte]],"i.a.")</f>
        <v>0</v>
      </c>
      <c r="LH66" s="254">
        <f>IFERROR(AC66/Tabel1[[#This Row],[2020 - Ansatte]],"i.a.")</f>
        <v>0</v>
      </c>
      <c r="LI66" s="254">
        <f>IFERROR(Tabel1[[#This Row],[2019 - Omsætning]]/Tabel1[[#This Row],[2019 - Ansatte]],"i.a.")</f>
        <v>0</v>
      </c>
      <c r="LJ66" s="254">
        <f>IFERROR(Tabel1[[#This Row],[2018 - Omsætning]]/Tabel1[[#This Row],[2018 - Ansatte]],"i.a.")</f>
        <v>0</v>
      </c>
      <c r="LK66" s="254">
        <f>IFERROR(Tabel1[[#This Row],[2017 - Omsætning]]/Tabel1[[#This Row],[2017 - Ansatte]],"i.a.")</f>
        <v>0</v>
      </c>
      <c r="LL66" s="254">
        <f>IFERROR(Tabel1[[#This Row],[2016 - Omsætning]]/Tabel1[[#This Row],[2016 - Ansatte]],"i.a.")</f>
        <v>0</v>
      </c>
      <c r="LM66" s="254" t="str">
        <f>IFERROR(Tabel1[[#This Row],[2015 - Omsætning]]/Tabel1[[#This Row],[2015 - Ansatte]],"i.a.")</f>
        <v>i.a.</v>
      </c>
      <c r="LN66" s="254" t="str">
        <f>IFERROR(Tabel1[[#This Row],[2014 - Omsætning]]/Tabel1[[#This Row],[2014 - Ansatte]],"i.a.")</f>
        <v>i.a.</v>
      </c>
      <c r="LO66" s="254" t="str">
        <f>IFERROR(Tabel1[[#This Row],[2013 - Omsætning]]/Tabel1[[#This Row],[2013 - Ansatte]],"i.a.")</f>
        <v>i.a.</v>
      </c>
      <c r="LP66" s="254" t="str">
        <f>IFERROR(Tabel1[[#This Row],[2012 - Omsætning]]/Tabel1[[#This Row],[2012 - Ansatte]],"i.a.")</f>
        <v>i.a.</v>
      </c>
      <c r="LQ66" s="254" t="str">
        <f>IFERROR(Tabel1[[#This Row],[2011 - Omsætning]]/Tabel1[[#This Row],[2011 - Ansatte]],"i.a.")</f>
        <v>i.a.</v>
      </c>
      <c r="LR66" s="254" t="str">
        <f>IFERROR(Tabel1[[#This Row],[2010 - Omsætning]]/Tabel1[[#This Row],[2010 - Ansatte]],"i.a.")</f>
        <v>i.a.</v>
      </c>
      <c r="LS66" s="254" t="str">
        <f>IFERROR(Tabel1[[#This Row],[2009 - Omsætning]]/Tabel1[[#This Row],[2009 - Ansatte]],"i.a.")</f>
        <v>i.a.</v>
      </c>
      <c r="LT66" s="254" t="str">
        <f>IFERROR(Tabel1[[#This Row],[2008 - Omsætning]]/Tabel1[[#This Row],[2008 - Ansatte]],"i.a.")</f>
        <v>i.a.</v>
      </c>
      <c r="LU66" s="158">
        <f t="shared" ref="LU66:LU129" si="413">(MD66-ME66)/ABS(ME66)</f>
        <v>43.78947368421052</v>
      </c>
      <c r="LV66" s="158">
        <f t="shared" ref="LV66:LV129" si="414">(ME66-MF66)/ABS(MF66)</f>
        <v>-0.98396085573368142</v>
      </c>
      <c r="LW66" s="158">
        <f t="shared" ref="LW66:LW129" si="415">(MF66-MG66)/ABS(MG66)</f>
        <v>0.13845420804493924</v>
      </c>
      <c r="LX66" s="158">
        <f t="shared" ref="LX66:LX129" si="416">(MG66-MH66)/ABS(MH66)</f>
        <v>0.45186156102736963</v>
      </c>
      <c r="LY66" s="158">
        <f t="shared" ref="LY66:LY129" si="417">(MH66-MI66)/ABS(MI66)</f>
        <v>-0.11782581453634086</v>
      </c>
      <c r="LZ66" s="243">
        <f t="shared" si="255"/>
        <v>8.0516129032258063E-2</v>
      </c>
      <c r="MA66" s="243">
        <f t="shared" si="263"/>
        <v>-0.11280017921146954</v>
      </c>
      <c r="MB66" s="243">
        <f t="shared" si="256"/>
        <v>1.3941919191919186E-2</v>
      </c>
      <c r="MC66" s="243">
        <f t="shared" si="257"/>
        <v>3.1339826839826848E-2</v>
      </c>
      <c r="MD66" s="244">
        <f t="shared" ref="MD66:MD129" si="418">IFERROR(CY66/FY66,"i.a.")</f>
        <v>8.2354838709677414E-2</v>
      </c>
      <c r="ME66" s="244">
        <f t="shared" ref="ME66:ME129" si="419">IFERROR(CZ66/FZ66,"i.a.")</f>
        <v>1.838709677419355E-3</v>
      </c>
      <c r="MF66" s="244">
        <f t="shared" ref="MF66:MF129" si="420">IFERROR(DA66/GA66,"i.a.")</f>
        <v>0.11463888888888889</v>
      </c>
      <c r="MG66" s="244">
        <f t="shared" ref="MG66:MG129" si="421">IFERROR(DB66/GB66,"i.a.")</f>
        <v>0.1006969696969697</v>
      </c>
      <c r="MH66" s="244">
        <f t="shared" ref="MH66:MH129" si="422">IFERROR(DC66/GC66,"i.a.")</f>
        <v>6.9357142857142853E-2</v>
      </c>
      <c r="MI66" s="244">
        <f t="shared" ref="MI66:MI129" si="423">IFERROR(DD66/GD66,"i.a.")</f>
        <v>7.862068965517241E-2</v>
      </c>
      <c r="MJ66" s="244">
        <f t="shared" ref="MJ66:MJ129" si="424">IFERROR(DE66/GE66,"i.a.")</f>
        <v>0.15050000000000002</v>
      </c>
      <c r="MK66" s="244">
        <f t="shared" ref="MK66:MK129" si="425">IFERROR(DF66/GF66,"i.a.")</f>
        <v>4.3592592592592593E-2</v>
      </c>
      <c r="ML66" s="244">
        <f t="shared" ref="ML66:ML129" si="426">IFERROR(DG66/GG66,"i.a.")</f>
        <v>5.6000000000000006E-4</v>
      </c>
      <c r="MM66" s="244" t="str">
        <f t="shared" ref="MM66:MM129" si="427">IFERROR(DH66/GH66,"i.a.")</f>
        <v>i.a.</v>
      </c>
      <c r="MN66" s="244" t="str">
        <f t="shared" ref="MN66:MN129" si="428">IFERROR(DI66/GI66,"i.a.")</f>
        <v>i.a.</v>
      </c>
      <c r="MO66" s="244" t="str">
        <f t="shared" ref="MO66:MO129" si="429">IFERROR(DJ66/GJ66,"i.a.")</f>
        <v>i.a.</v>
      </c>
      <c r="MP66" s="244" t="str">
        <f t="shared" ref="MP66:MP129" si="430">IFERROR(DK66/GK66,"i.a.")</f>
        <v>i.a.</v>
      </c>
      <c r="MQ66" s="244" t="str">
        <f t="shared" ref="MQ66:MQ129" si="431">IFERROR(DL66/GL66,"i.a.")</f>
        <v>i.a.</v>
      </c>
      <c r="MR66" s="244" t="str">
        <f t="shared" ref="MR66:MR129" si="432">IFERROR(DM66/GM66,"i.a.")</f>
        <v>i.a.</v>
      </c>
      <c r="MS66" s="244" t="str">
        <f t="shared" ref="MS66:MS129" si="433">IFERROR(DN66/GN66,"i.a.")</f>
        <v>i.a.</v>
      </c>
      <c r="MT66" s="244" t="str">
        <f t="shared" ref="MT66:MT129" si="434">IFERROR(DO66/GO66,"i.a.")</f>
        <v>i.a.</v>
      </c>
    </row>
    <row r="67" spans="1:358" s="24" customFormat="1" ht="18" customHeight="1" x14ac:dyDescent="0.25">
      <c r="A67" s="20" t="s">
        <v>542</v>
      </c>
      <c r="B67" s="273">
        <v>28291205</v>
      </c>
      <c r="C67" s="5" t="s">
        <v>83</v>
      </c>
      <c r="D67" s="5"/>
      <c r="E67" s="5">
        <v>259900</v>
      </c>
      <c r="F67" s="203">
        <v>45734</v>
      </c>
      <c r="G67" s="148" t="s">
        <v>74</v>
      </c>
      <c r="H67" s="148" t="s">
        <v>74</v>
      </c>
      <c r="I67" s="148" t="s">
        <v>74</v>
      </c>
      <c r="J67" s="148" t="s">
        <v>74</v>
      </c>
      <c r="K67" s="148" t="s">
        <v>74</v>
      </c>
      <c r="L67" s="148" t="s">
        <v>74</v>
      </c>
      <c r="M67" s="357" t="s">
        <v>74</v>
      </c>
      <c r="N67" s="357" t="s">
        <v>74</v>
      </c>
      <c r="O67" s="357" t="s">
        <v>74</v>
      </c>
      <c r="P67" s="150" t="e">
        <f>Y67/Tabel1[[#This Row],[2023 - Omsætning]]-1</f>
        <v>#DIV/0!</v>
      </c>
      <c r="Q67" s="150" t="e">
        <f>Z67/Tabel1[[#This Row],[2022 - Omsætning]]-1</f>
        <v>#DIV/0!</v>
      </c>
      <c r="R67" s="150" t="e">
        <f>AA67/Tabel1[[#This Row],[2021 - Omsætning]]-1</f>
        <v>#DIV/0!</v>
      </c>
      <c r="S67" s="150" t="e">
        <f>AB67/Tabel1[[#This Row],[2020 - Omsætning]]-1</f>
        <v>#DIV/0!</v>
      </c>
      <c r="T67" s="150" t="e">
        <f>AC67/Tabel1[[#This Row],[2019 - Omsætning]]-1</f>
        <v>#DIV/0!</v>
      </c>
      <c r="U67" s="242">
        <f t="shared" si="264"/>
        <v>0</v>
      </c>
      <c r="V67" s="242">
        <f t="shared" si="265"/>
        <v>0</v>
      </c>
      <c r="W67" s="242">
        <f t="shared" si="267"/>
        <v>0</v>
      </c>
      <c r="X67" s="242">
        <f t="shared" si="266"/>
        <v>0</v>
      </c>
      <c r="Y67" s="151"/>
      <c r="Z67" s="151"/>
      <c r="AA67" s="151"/>
      <c r="AB67" s="151"/>
      <c r="AC67" s="361"/>
      <c r="AD67" s="361"/>
      <c r="AE67" s="361"/>
      <c r="AF67" s="361"/>
      <c r="AG67" s="361"/>
      <c r="AH67" s="361"/>
      <c r="AI67" s="361"/>
      <c r="AJ67" s="361"/>
      <c r="AK67" s="361"/>
      <c r="AL67" s="361"/>
      <c r="AM67" s="361"/>
      <c r="AN67" s="361"/>
      <c r="AO67" s="361"/>
      <c r="AP67" s="150">
        <f t="shared" si="268"/>
        <v>-1.7561289976101509E-2</v>
      </c>
      <c r="AQ67" s="150">
        <f t="shared" si="269"/>
        <v>-2.0926992139232835E-2</v>
      </c>
      <c r="AR67" s="150">
        <f t="shared" si="270"/>
        <v>0.1299685104866021</v>
      </c>
      <c r="AS67" s="150">
        <f t="shared" si="271"/>
        <v>7.522279362442906E-2</v>
      </c>
      <c r="AT67" s="150">
        <f t="shared" si="272"/>
        <v>-6.0019215756920645E-2</v>
      </c>
      <c r="AU67" s="242">
        <f t="shared" si="273"/>
        <v>-0.65399999999999636</v>
      </c>
      <c r="AV67" s="242">
        <f t="shared" si="274"/>
        <v>-0.79599999999999937</v>
      </c>
      <c r="AW67" s="242">
        <f t="shared" si="275"/>
        <v>4.375</v>
      </c>
      <c r="AX67" s="242">
        <f t="shared" si="276"/>
        <v>2.3550000000000004</v>
      </c>
      <c r="AY67" s="119">
        <v>36.587000000000003</v>
      </c>
      <c r="AZ67" s="119">
        <v>37.241</v>
      </c>
      <c r="BA67" s="119">
        <v>38.036999999999999</v>
      </c>
      <c r="BB67" s="119">
        <v>33.661999999999999</v>
      </c>
      <c r="BC67" s="119">
        <v>31.306999999999999</v>
      </c>
      <c r="BD67" s="362">
        <v>33.305999999999997</v>
      </c>
      <c r="BE67" s="362">
        <v>30.227</v>
      </c>
      <c r="BF67" s="362">
        <v>30.31</v>
      </c>
      <c r="BG67" s="362">
        <v>29.66</v>
      </c>
      <c r="BH67" s="362">
        <v>27.071999999999999</v>
      </c>
      <c r="BI67" s="362"/>
      <c r="BJ67" s="362"/>
      <c r="BK67" s="362"/>
      <c r="BL67" s="362"/>
      <c r="BM67" s="362"/>
      <c r="BN67" s="362"/>
      <c r="BO67" s="362"/>
      <c r="BP67" s="152">
        <f t="shared" si="277"/>
        <v>-0.2445677300046232</v>
      </c>
      <c r="BQ67" s="152">
        <f t="shared" si="278"/>
        <v>-0.21144732045205983</v>
      </c>
      <c r="BR67" s="152">
        <f t="shared" si="279"/>
        <v>1.0341119762699293</v>
      </c>
      <c r="BS67" s="152">
        <f t="shared" si="280"/>
        <v>-0.23228010247651576</v>
      </c>
      <c r="BT67" s="152">
        <f t="shared" si="281"/>
        <v>0.1036757775683318</v>
      </c>
      <c r="BU67" s="242">
        <f t="shared" si="282"/>
        <v>-1.0579999999999998</v>
      </c>
      <c r="BV67" s="242">
        <f t="shared" si="283"/>
        <v>-1.1600000000000001</v>
      </c>
      <c r="BW67" s="242">
        <f t="shared" si="284"/>
        <v>2.7889999999999997</v>
      </c>
      <c r="BX67" s="242">
        <f t="shared" si="285"/>
        <v>-0.81599999999999984</v>
      </c>
      <c r="BY67" s="119">
        <v>3.2679999999999998</v>
      </c>
      <c r="BZ67" s="119">
        <v>4.3259999999999996</v>
      </c>
      <c r="CA67" s="119">
        <v>5.4859999999999998</v>
      </c>
      <c r="CB67" s="119">
        <v>2.6970000000000001</v>
      </c>
      <c r="CC67" s="119">
        <v>3.5129999999999999</v>
      </c>
      <c r="CD67" s="362">
        <v>3.1829999999999998</v>
      </c>
      <c r="CE67" s="362">
        <v>1.5009999999999999</v>
      </c>
      <c r="CF67" s="362">
        <v>1.228</v>
      </c>
      <c r="CG67" s="362">
        <v>3.161</v>
      </c>
      <c r="CH67" s="362">
        <v>3.2160000000000002</v>
      </c>
      <c r="CI67" s="362"/>
      <c r="CJ67" s="362"/>
      <c r="CK67" s="362"/>
      <c r="CL67" s="362"/>
      <c r="CM67" s="362"/>
      <c r="CN67" s="362"/>
      <c r="CO67" s="362"/>
      <c r="CP67" s="152">
        <f t="shared" si="286"/>
        <v>-0.24787606196901552</v>
      </c>
      <c r="CQ67" s="152">
        <f t="shared" si="287"/>
        <v>-0.23082836824908715</v>
      </c>
      <c r="CR67" s="152">
        <f t="shared" si="288"/>
        <v>1.1141812271434379</v>
      </c>
      <c r="CS67" s="152">
        <f t="shared" si="289"/>
        <v>-0.27681457537466947</v>
      </c>
      <c r="CT67" s="152">
        <f t="shared" si="290"/>
        <v>0.11391162029459896</v>
      </c>
      <c r="CU67" s="242">
        <f t="shared" si="291"/>
        <v>-0.99199999999999999</v>
      </c>
      <c r="CV67" s="242">
        <f t="shared" si="292"/>
        <v>-1.2010000000000005</v>
      </c>
      <c r="CW67" s="242">
        <f t="shared" si="293"/>
        <v>2.7420000000000004</v>
      </c>
      <c r="CX67" s="242">
        <f t="shared" si="294"/>
        <v>-0.94200000000000017</v>
      </c>
      <c r="CY67" s="119">
        <v>3.01</v>
      </c>
      <c r="CZ67" s="119">
        <v>4.0019999999999998</v>
      </c>
      <c r="DA67" s="119">
        <v>5.2030000000000003</v>
      </c>
      <c r="DB67" s="119">
        <v>2.4609999999999999</v>
      </c>
      <c r="DC67" s="119">
        <v>3.403</v>
      </c>
      <c r="DD67" s="362">
        <v>3.0550000000000002</v>
      </c>
      <c r="DE67" s="362">
        <v>1.319</v>
      </c>
      <c r="DF67" s="362">
        <v>1.0680000000000001</v>
      </c>
      <c r="DG67" s="362">
        <v>3.0030000000000001</v>
      </c>
      <c r="DH67" s="362">
        <v>3.0489999999999999</v>
      </c>
      <c r="DI67" s="362"/>
      <c r="DJ67" s="362"/>
      <c r="DK67" s="362"/>
      <c r="DL67" s="362"/>
      <c r="DM67" s="362"/>
      <c r="DN67" s="362"/>
      <c r="DO67" s="362"/>
      <c r="DP67" s="152">
        <f t="shared" si="295"/>
        <v>2.6189369285603531E-2</v>
      </c>
      <c r="DQ67" s="152">
        <f t="shared" si="296"/>
        <v>9.0695856137608631E-3</v>
      </c>
      <c r="DR67" s="152">
        <f t="shared" si="297"/>
        <v>0.19198508853681254</v>
      </c>
      <c r="DS67" s="152">
        <f t="shared" si="298"/>
        <v>-7.4005550416281285E-3</v>
      </c>
      <c r="DT67" s="152">
        <f t="shared" si="299"/>
        <v>6.4395431272154385E-2</v>
      </c>
      <c r="DU67" s="242">
        <f t="shared" si="300"/>
        <v>0.33799999999999919</v>
      </c>
      <c r="DV67" s="242">
        <f t="shared" si="301"/>
        <v>0.11600000000000144</v>
      </c>
      <c r="DW67" s="242">
        <f t="shared" si="302"/>
        <v>2.0599999999999987</v>
      </c>
      <c r="DX67" s="242">
        <f t="shared" si="303"/>
        <v>-8.0000000000000071E-2</v>
      </c>
      <c r="DY67" s="119">
        <v>13.244</v>
      </c>
      <c r="DZ67" s="119">
        <v>12.906000000000001</v>
      </c>
      <c r="EA67" s="119">
        <v>12.79</v>
      </c>
      <c r="EB67" s="119">
        <v>10.73</v>
      </c>
      <c r="EC67" s="119">
        <v>10.81</v>
      </c>
      <c r="ED67" s="362">
        <v>10.156000000000001</v>
      </c>
      <c r="EE67" s="362">
        <v>7.774</v>
      </c>
      <c r="EF67" s="362">
        <v>6.7469999999999999</v>
      </c>
      <c r="EG67" s="362">
        <v>8.7129999999999992</v>
      </c>
      <c r="EH67" s="362">
        <v>6.82</v>
      </c>
      <c r="EI67" s="362"/>
      <c r="EJ67" s="362"/>
      <c r="EK67" s="362"/>
      <c r="EL67" s="362"/>
      <c r="EM67" s="362"/>
      <c r="EN67" s="362"/>
      <c r="EO67" s="362"/>
      <c r="EP67" s="153">
        <f t="shared" si="304"/>
        <v>-0.14413508895366367</v>
      </c>
      <c r="EQ67" s="153">
        <f t="shared" si="305"/>
        <v>-5.5056037484961608E-2</v>
      </c>
      <c r="ER67" s="153">
        <f t="shared" si="306"/>
        <v>-6.8671679197995009E-2</v>
      </c>
      <c r="ES67" s="153">
        <f t="shared" si="307"/>
        <v>0.26510743061772601</v>
      </c>
      <c r="ET67" s="153">
        <f t="shared" si="308"/>
        <v>0.1396021084849515</v>
      </c>
      <c r="EU67" s="242">
        <f t="shared" si="309"/>
        <v>-4.3019999999999996</v>
      </c>
      <c r="EV67" s="242">
        <f t="shared" si="310"/>
        <v>-1.7389999999999972</v>
      </c>
      <c r="EW67" s="242">
        <f t="shared" si="311"/>
        <v>-2.3290000000000006</v>
      </c>
      <c r="EX67" s="242">
        <f t="shared" si="312"/>
        <v>7.1069999999999993</v>
      </c>
      <c r="EY67" s="119">
        <v>25.545000000000002</v>
      </c>
      <c r="EZ67" s="119">
        <v>29.847000000000001</v>
      </c>
      <c r="FA67" s="119">
        <v>31.585999999999999</v>
      </c>
      <c r="FB67" s="119">
        <v>33.914999999999999</v>
      </c>
      <c r="FC67" s="119">
        <v>26.808</v>
      </c>
      <c r="FD67" s="362">
        <v>23.524000000000001</v>
      </c>
      <c r="FE67" s="362">
        <v>24.741</v>
      </c>
      <c r="FF67" s="362">
        <v>24.835999999999999</v>
      </c>
      <c r="FG67" s="362">
        <v>23.463999999999999</v>
      </c>
      <c r="FH67" s="362">
        <v>25.388000000000002</v>
      </c>
      <c r="FI67" s="362"/>
      <c r="FJ67" s="362"/>
      <c r="FK67" s="362"/>
      <c r="FL67" s="362"/>
      <c r="FM67" s="362"/>
      <c r="FN67" s="362"/>
      <c r="FO67" s="362"/>
      <c r="FP67" s="153">
        <f t="shared" si="313"/>
        <v>-1.4705882352941176E-2</v>
      </c>
      <c r="FQ67" s="153">
        <f t="shared" si="314"/>
        <v>-1.4492753623188406E-2</v>
      </c>
      <c r="FR67" s="153">
        <f t="shared" si="315"/>
        <v>6.1538461538461542E-2</v>
      </c>
      <c r="FS67" s="153">
        <f t="shared" si="316"/>
        <v>3.1746031746031744E-2</v>
      </c>
      <c r="FT67" s="153">
        <f t="shared" si="317"/>
        <v>-0.11267605633802817</v>
      </c>
      <c r="FU67" s="242">
        <f t="shared" si="318"/>
        <v>-1</v>
      </c>
      <c r="FV67" s="242">
        <f t="shared" si="319"/>
        <v>-1</v>
      </c>
      <c r="FW67" s="242">
        <f t="shared" si="320"/>
        <v>4</v>
      </c>
      <c r="FX67" s="242">
        <f t="shared" si="321"/>
        <v>2</v>
      </c>
      <c r="FY67" s="154">
        <v>67</v>
      </c>
      <c r="FZ67" s="154">
        <v>68</v>
      </c>
      <c r="GA67" s="154">
        <v>69</v>
      </c>
      <c r="GB67" s="154">
        <v>65</v>
      </c>
      <c r="GC67" s="154">
        <v>63</v>
      </c>
      <c r="GD67" s="359">
        <v>71</v>
      </c>
      <c r="GE67" s="359">
        <v>70</v>
      </c>
      <c r="GF67" s="359">
        <v>67</v>
      </c>
      <c r="GG67" s="359">
        <v>67</v>
      </c>
      <c r="GH67" s="359">
        <v>57</v>
      </c>
      <c r="GI67" s="359"/>
      <c r="GJ67" s="359"/>
      <c r="GK67" s="359"/>
      <c r="GL67" s="359"/>
      <c r="GM67" s="359"/>
      <c r="GN67" s="359"/>
      <c r="GO67" s="359"/>
      <c r="GP67" s="179"/>
      <c r="GQ67" s="5" t="s">
        <v>389</v>
      </c>
      <c r="GR67" s="5">
        <v>5260</v>
      </c>
      <c r="GS67" s="5" t="s">
        <v>207</v>
      </c>
      <c r="GT67" s="175" t="s">
        <v>78</v>
      </c>
      <c r="GU67" s="172" t="s">
        <v>73</v>
      </c>
      <c r="GV67" s="101"/>
      <c r="GW67" s="158">
        <f t="shared" si="322"/>
        <v>-0.26093396896198179</v>
      </c>
      <c r="GX67" s="158">
        <f t="shared" si="323"/>
        <v>-0.29596369945588913</v>
      </c>
      <c r="GY67" s="158">
        <f t="shared" si="324"/>
        <v>0.93620168506248513</v>
      </c>
      <c r="GZ67" s="158">
        <f t="shared" si="325"/>
        <v>-0.29608609040414668</v>
      </c>
      <c r="HA67" s="158">
        <f t="shared" si="326"/>
        <v>-4.7389327869781596E-2</v>
      </c>
      <c r="HB67" s="263">
        <f t="shared" si="240"/>
        <v>-8.1277844317080572E-2</v>
      </c>
      <c r="HC67" s="263">
        <f t="shared" si="258"/>
        <v>-0.13094380342423395</v>
      </c>
      <c r="HD67" s="263">
        <f t="shared" si="241"/>
        <v>0.21392686601102839</v>
      </c>
      <c r="HE67" s="263">
        <f t="shared" si="242"/>
        <v>-9.6115707874206924E-2</v>
      </c>
      <c r="HF67" s="153">
        <f t="shared" si="327"/>
        <v>0.23021032504780115</v>
      </c>
      <c r="HG67" s="153">
        <f t="shared" si="328"/>
        <v>0.31148816936488172</v>
      </c>
      <c r="HH67" s="153">
        <f t="shared" si="329"/>
        <v>0.44243197278911567</v>
      </c>
      <c r="HI67" s="153">
        <f t="shared" si="330"/>
        <v>0.22850510677808727</v>
      </c>
      <c r="HJ67" s="153">
        <f t="shared" si="331"/>
        <v>0.3246208146522942</v>
      </c>
      <c r="HK67" s="153">
        <f t="shared" si="332"/>
        <v>0.34076965978806473</v>
      </c>
      <c r="HL67" s="153">
        <f t="shared" si="333"/>
        <v>0.18166792920597755</v>
      </c>
      <c r="HM67" s="153">
        <f t="shared" si="334"/>
        <v>0.13816300129366108</v>
      </c>
      <c r="HN67" s="153">
        <f t="shared" si="335"/>
        <v>0.38666065795403337</v>
      </c>
      <c r="HO67" s="153">
        <f t="shared" si="336"/>
        <v>0.44706744868035186</v>
      </c>
      <c r="HP67" s="153" t="str">
        <f t="shared" si="337"/>
        <v>Negativ EK</v>
      </c>
      <c r="HQ67" s="153" t="str">
        <f t="shared" si="338"/>
        <v>Negativ EK</v>
      </c>
      <c r="HR67" s="153" t="str">
        <f t="shared" si="339"/>
        <v>Negativ EK</v>
      </c>
      <c r="HS67" s="153" t="str">
        <f t="shared" si="340"/>
        <v>Negativ EK</v>
      </c>
      <c r="HT67" s="153" t="str">
        <f t="shared" si="341"/>
        <v>Negativ EK</v>
      </c>
      <c r="HU67" s="153" t="str">
        <f t="shared" si="342"/>
        <v>Negativ EK</v>
      </c>
      <c r="HV67" s="150">
        <f t="shared" si="343"/>
        <v>-0.162180989265129</v>
      </c>
      <c r="HW67" s="150">
        <f t="shared" si="344"/>
        <v>-0.15923055909576875</v>
      </c>
      <c r="HX67" s="150">
        <f t="shared" si="345"/>
        <v>0.88573276034013093</v>
      </c>
      <c r="HY67" s="150">
        <f t="shared" si="346"/>
        <v>-0.3636533458137442</v>
      </c>
      <c r="HZ67" s="150">
        <f t="shared" si="347"/>
        <v>5.8350778914717016E-2</v>
      </c>
      <c r="IA67" s="263">
        <f t="shared" si="243"/>
        <v>-2.2840979915060247E-2</v>
      </c>
      <c r="IB67" s="263">
        <f t="shared" si="259"/>
        <v>-2.6672534684947929E-2</v>
      </c>
      <c r="IC67" s="263">
        <f t="shared" si="244"/>
        <v>7.8679289713529735E-2</v>
      </c>
      <c r="ID67" s="263">
        <f t="shared" si="245"/>
        <v>-5.0763498523550957E-2</v>
      </c>
      <c r="IE67" s="153">
        <f t="shared" si="348"/>
        <v>0.11799537839399189</v>
      </c>
      <c r="IF67" s="153">
        <f t="shared" si="349"/>
        <v>0.14083635830905214</v>
      </c>
      <c r="IG67" s="153">
        <f t="shared" si="350"/>
        <v>0.16750889299400007</v>
      </c>
      <c r="IH67" s="153">
        <f t="shared" si="351"/>
        <v>8.8829603280470334E-2</v>
      </c>
      <c r="II67" s="153">
        <f t="shared" si="352"/>
        <v>0.13959310180402129</v>
      </c>
      <c r="IJ67" s="153">
        <f t="shared" si="353"/>
        <v>0.13189681964156219</v>
      </c>
      <c r="IK67" s="153">
        <f t="shared" si="354"/>
        <v>6.0552272223006631E-2</v>
      </c>
      <c r="IL67" s="153">
        <f t="shared" si="355"/>
        <v>5.0848861283643895E-2</v>
      </c>
      <c r="IM67" s="153">
        <f t="shared" si="356"/>
        <v>0.12941128305903543</v>
      </c>
      <c r="IN67" s="153">
        <f t="shared" si="357"/>
        <v>0.12667401922167953</v>
      </c>
      <c r="IO67" s="153" t="str">
        <f t="shared" si="358"/>
        <v>i.a.</v>
      </c>
      <c r="IP67" s="153" t="str">
        <f t="shared" si="359"/>
        <v>i.a.</v>
      </c>
      <c r="IQ67" s="153" t="str">
        <f t="shared" si="360"/>
        <v>i.a.</v>
      </c>
      <c r="IR67" s="153" t="str">
        <f t="shared" si="361"/>
        <v>i.a.</v>
      </c>
      <c r="IS67" s="153" t="str">
        <f t="shared" si="362"/>
        <v>i.a.</v>
      </c>
      <c r="IT67" s="153" t="str">
        <f t="shared" si="363"/>
        <v>i.a.</v>
      </c>
      <c r="IU67" s="150">
        <f t="shared" si="364"/>
        <v>0.19900857721931531</v>
      </c>
      <c r="IV67" s="150">
        <f t="shared" si="365"/>
        <v>6.7861826354281729E-2</v>
      </c>
      <c r="IW67" s="150">
        <f t="shared" si="366"/>
        <v>0.27987634641062498</v>
      </c>
      <c r="IX67" s="150">
        <f t="shared" si="367"/>
        <v>-0.21540303935002111</v>
      </c>
      <c r="IY67" s="150">
        <f t="shared" si="368"/>
        <v>-6.5993803146592034E-2</v>
      </c>
      <c r="IZ67" s="263">
        <f t="shared" si="246"/>
        <v>8.6052356940144181E-2</v>
      </c>
      <c r="JA67" s="263">
        <f t="shared" si="260"/>
        <v>2.7479033719725932E-2</v>
      </c>
      <c r="JB67" s="263">
        <f t="shared" si="247"/>
        <v>8.8547049889016849E-2</v>
      </c>
      <c r="JC67" s="263">
        <f t="shared" si="248"/>
        <v>-8.6858656198661899E-2</v>
      </c>
      <c r="JD67" s="153">
        <f t="shared" si="369"/>
        <v>0.51845762380113525</v>
      </c>
      <c r="JE67" s="153">
        <f t="shared" si="370"/>
        <v>0.43240526686099107</v>
      </c>
      <c r="JF67" s="153">
        <f t="shared" si="371"/>
        <v>0.40492623314126514</v>
      </c>
      <c r="JG67" s="153">
        <f t="shared" si="372"/>
        <v>0.31637918325224829</v>
      </c>
      <c r="JH67" s="153">
        <f t="shared" si="373"/>
        <v>0.40323783945091018</v>
      </c>
      <c r="JI67" s="153">
        <f t="shared" si="374"/>
        <v>0.43172929773847984</v>
      </c>
      <c r="JJ67" s="153">
        <f t="shared" si="375"/>
        <v>0.31421527019926437</v>
      </c>
      <c r="JK67" s="153">
        <f t="shared" si="376"/>
        <v>0.27166210339829283</v>
      </c>
      <c r="JL67" s="153">
        <f t="shared" si="377"/>
        <v>0.37133481077395158</v>
      </c>
      <c r="JM67" s="153">
        <f t="shared" si="378"/>
        <v>0.268630849220104</v>
      </c>
      <c r="JN67" s="153" t="str">
        <f t="shared" si="379"/>
        <v>i.a.</v>
      </c>
      <c r="JO67" s="153" t="str">
        <f t="shared" si="380"/>
        <v>i.a.</v>
      </c>
      <c r="JP67" s="153" t="str">
        <f t="shared" si="381"/>
        <v>i.a.</v>
      </c>
      <c r="JQ67" s="153" t="str">
        <f t="shared" si="382"/>
        <v>i.a.</v>
      </c>
      <c r="JR67" s="153" t="str">
        <f t="shared" si="383"/>
        <v>i.a.</v>
      </c>
      <c r="JS67" s="153" t="str">
        <f t="shared" si="384"/>
        <v>i.a.</v>
      </c>
      <c r="JT67" s="153" t="str">
        <f t="shared" si="385"/>
        <v>i.a.</v>
      </c>
      <c r="JU67" s="150" t="e">
        <f t="shared" si="386"/>
        <v>#VALUE!</v>
      </c>
      <c r="JV67" s="150" t="e">
        <f t="shared" si="387"/>
        <v>#VALUE!</v>
      </c>
      <c r="JW67" s="150" t="e">
        <f t="shared" si="388"/>
        <v>#VALUE!</v>
      </c>
      <c r="JX67" s="150" t="e">
        <f t="shared" si="389"/>
        <v>#VALUE!</v>
      </c>
      <c r="JY67" s="150" t="e">
        <f t="shared" si="390"/>
        <v>#VALUE!</v>
      </c>
      <c r="JZ67" s="263" t="e">
        <f t="shared" si="249"/>
        <v>#VALUE!</v>
      </c>
      <c r="KA67" s="263" t="e">
        <f t="shared" si="261"/>
        <v>#VALUE!</v>
      </c>
      <c r="KB67" s="263" t="e">
        <f t="shared" si="250"/>
        <v>#VALUE!</v>
      </c>
      <c r="KC67" s="263" t="e">
        <f t="shared" si="251"/>
        <v>#VALUE!</v>
      </c>
      <c r="KD67" s="153" t="str">
        <f t="shared" si="391"/>
        <v>i.a.</v>
      </c>
      <c r="KE67" s="153" t="str">
        <f t="shared" si="392"/>
        <v>i.a.</v>
      </c>
      <c r="KF67" s="153" t="str">
        <f t="shared" si="393"/>
        <v>i.a.</v>
      </c>
      <c r="KG67" s="153" t="str">
        <f t="shared" si="394"/>
        <v>i.a.</v>
      </c>
      <c r="KH67" s="153" t="str">
        <f t="shared" si="395"/>
        <v>i.a.</v>
      </c>
      <c r="KI67" s="153" t="str">
        <f t="shared" si="396"/>
        <v>i.a.</v>
      </c>
      <c r="KJ67" s="153" t="str">
        <f t="shared" si="397"/>
        <v>i.a.</v>
      </c>
      <c r="KK67" s="153" t="str">
        <f t="shared" si="398"/>
        <v>i.a.</v>
      </c>
      <c r="KL67" s="153" t="str">
        <f t="shared" si="399"/>
        <v>i.a.</v>
      </c>
      <c r="KM67" s="153" t="str">
        <f t="shared" si="400"/>
        <v>i.a.</v>
      </c>
      <c r="KN67" s="153" t="str">
        <f t="shared" si="401"/>
        <v>i.a.</v>
      </c>
      <c r="KO67" s="153" t="str">
        <f t="shared" si="402"/>
        <v>i.a.</v>
      </c>
      <c r="KP67" s="153" t="str">
        <f t="shared" si="403"/>
        <v>i.a.</v>
      </c>
      <c r="KQ67" s="153" t="str">
        <f t="shared" si="404"/>
        <v>i.a.</v>
      </c>
      <c r="KR67" s="153" t="str">
        <f t="shared" si="405"/>
        <v>i.a.</v>
      </c>
      <c r="KS67" s="153" t="str">
        <f t="shared" si="406"/>
        <v>i.a.</v>
      </c>
      <c r="KT67" s="153" t="str">
        <f t="shared" si="407"/>
        <v>i.a.</v>
      </c>
      <c r="KU67" s="150" t="e">
        <f t="shared" si="408"/>
        <v>#DIV/0!</v>
      </c>
      <c r="KV67" s="150" t="e">
        <f t="shared" si="409"/>
        <v>#DIV/0!</v>
      </c>
      <c r="KW67" s="150" t="e">
        <f t="shared" si="410"/>
        <v>#DIV/0!</v>
      </c>
      <c r="KX67" s="150" t="e">
        <f t="shared" si="411"/>
        <v>#DIV/0!</v>
      </c>
      <c r="KY67" s="150" t="e">
        <f t="shared" si="412"/>
        <v>#DIV/0!</v>
      </c>
      <c r="KZ67" s="243">
        <f t="shared" si="252"/>
        <v>0</v>
      </c>
      <c r="LA67" s="243">
        <f t="shared" si="262"/>
        <v>0</v>
      </c>
      <c r="LB67" s="243">
        <f t="shared" si="253"/>
        <v>0</v>
      </c>
      <c r="LC67" s="243">
        <f t="shared" si="254"/>
        <v>0</v>
      </c>
      <c r="LD67" s="254">
        <f>IFERROR(Tabel1[[#This Row],[2024 - Omsætning]]/Tabel1[[#This Row],[2024 - Ansatte]],"i.a.")</f>
        <v>0</v>
      </c>
      <c r="LE67" s="254">
        <f>IFERROR(Tabel1[[#This Row],[2023 - Omsætning]]/Tabel1[[#This Row],[2023 - Ansatte]],"i.a.")</f>
        <v>0</v>
      </c>
      <c r="LF67" s="254">
        <f>IFERROR(Tabel1[[#This Row],[2022 - Omsætning]]/Tabel1[[#This Row],[2022 - Ansatte]],"i.a.")</f>
        <v>0</v>
      </c>
      <c r="LG67" s="254">
        <f>IFERROR(Tabel1[[#This Row],[2021 - Omsætning]]/Tabel1[[#This Row],[2021 - Ansatte]],"i.a.")</f>
        <v>0</v>
      </c>
      <c r="LH67" s="254">
        <f>IFERROR(AC67/Tabel1[[#This Row],[2020 - Ansatte]],"i.a.")</f>
        <v>0</v>
      </c>
      <c r="LI67" s="254">
        <f>IFERROR(Tabel1[[#This Row],[2019 - Omsætning]]/Tabel1[[#This Row],[2019 - Ansatte]],"i.a.")</f>
        <v>0</v>
      </c>
      <c r="LJ67" s="254">
        <f>IFERROR(Tabel1[[#This Row],[2018 - Omsætning]]/Tabel1[[#This Row],[2018 - Ansatte]],"i.a.")</f>
        <v>0</v>
      </c>
      <c r="LK67" s="254">
        <f>IFERROR(Tabel1[[#This Row],[2017 - Omsætning]]/Tabel1[[#This Row],[2017 - Ansatte]],"i.a.")</f>
        <v>0</v>
      </c>
      <c r="LL67" s="254">
        <f>IFERROR(Tabel1[[#This Row],[2016 - Omsætning]]/Tabel1[[#This Row],[2016 - Ansatte]],"i.a.")</f>
        <v>0</v>
      </c>
      <c r="LM67" s="254">
        <f>IFERROR(Tabel1[[#This Row],[2015 - Omsætning]]/Tabel1[[#This Row],[2015 - Ansatte]],"i.a.")</f>
        <v>0</v>
      </c>
      <c r="LN67" s="254" t="str">
        <f>IFERROR(Tabel1[[#This Row],[2014 - Omsætning]]/Tabel1[[#This Row],[2014 - Ansatte]],"i.a.")</f>
        <v>i.a.</v>
      </c>
      <c r="LO67" s="254" t="str">
        <f>IFERROR(Tabel1[[#This Row],[2013 - Omsætning]]/Tabel1[[#This Row],[2013 - Ansatte]],"i.a.")</f>
        <v>i.a.</v>
      </c>
      <c r="LP67" s="254" t="str">
        <f>IFERROR(Tabel1[[#This Row],[2012 - Omsætning]]/Tabel1[[#This Row],[2012 - Ansatte]],"i.a.")</f>
        <v>i.a.</v>
      </c>
      <c r="LQ67" s="254" t="str">
        <f>IFERROR(Tabel1[[#This Row],[2011 - Omsætning]]/Tabel1[[#This Row],[2011 - Ansatte]],"i.a.")</f>
        <v>i.a.</v>
      </c>
      <c r="LR67" s="254" t="str">
        <f>IFERROR(Tabel1[[#This Row],[2010 - Omsætning]]/Tabel1[[#This Row],[2010 - Ansatte]],"i.a.")</f>
        <v>i.a.</v>
      </c>
      <c r="LS67" s="254" t="str">
        <f>IFERROR(Tabel1[[#This Row],[2009 - Omsætning]]/Tabel1[[#This Row],[2009 - Ansatte]],"i.a.")</f>
        <v>i.a.</v>
      </c>
      <c r="LT67" s="254" t="str">
        <f>IFERROR(Tabel1[[#This Row],[2008 - Omsætning]]/Tabel1[[#This Row],[2008 - Ansatte]],"i.a.")</f>
        <v>i.a.</v>
      </c>
      <c r="LU67" s="158">
        <f t="shared" si="413"/>
        <v>-0.23665033155064269</v>
      </c>
      <c r="LV67" s="158">
        <f t="shared" si="414"/>
        <v>-0.21951702072333837</v>
      </c>
      <c r="LW67" s="158">
        <f t="shared" si="415"/>
        <v>0.99161999658439781</v>
      </c>
      <c r="LX67" s="158">
        <f t="shared" si="416"/>
        <v>-0.29906643459391041</v>
      </c>
      <c r="LY67" s="158">
        <f t="shared" si="417"/>
        <v>0.25536071493518298</v>
      </c>
      <c r="LZ67" s="243">
        <f t="shared" si="255"/>
        <v>-1.3927568042142235E-2</v>
      </c>
      <c r="MA67" s="243">
        <f t="shared" si="263"/>
        <v>-1.6552855924978689E-2</v>
      </c>
      <c r="MB67" s="243">
        <f t="shared" si="256"/>
        <v>3.7544258639910816E-2</v>
      </c>
      <c r="MC67" s="243">
        <f t="shared" si="257"/>
        <v>-1.6154334554334557E-2</v>
      </c>
      <c r="MD67" s="244">
        <f t="shared" si="418"/>
        <v>4.4925373134328352E-2</v>
      </c>
      <c r="ME67" s="244">
        <f t="shared" si="419"/>
        <v>5.8852941176470587E-2</v>
      </c>
      <c r="MF67" s="244">
        <f t="shared" si="420"/>
        <v>7.5405797101449276E-2</v>
      </c>
      <c r="MG67" s="244">
        <f t="shared" si="421"/>
        <v>3.786153846153846E-2</v>
      </c>
      <c r="MH67" s="244">
        <f t="shared" si="422"/>
        <v>5.4015873015873017E-2</v>
      </c>
      <c r="MI67" s="244">
        <f t="shared" si="423"/>
        <v>4.3028169014084509E-2</v>
      </c>
      <c r="MJ67" s="244">
        <f t="shared" si="424"/>
        <v>1.8842857142857144E-2</v>
      </c>
      <c r="MK67" s="244">
        <f t="shared" si="425"/>
        <v>1.5940298507462689E-2</v>
      </c>
      <c r="ML67" s="244">
        <f t="shared" si="426"/>
        <v>4.4820895522388063E-2</v>
      </c>
      <c r="MM67" s="244">
        <f t="shared" si="427"/>
        <v>5.3491228070175437E-2</v>
      </c>
      <c r="MN67" s="244" t="str">
        <f t="shared" si="428"/>
        <v>i.a.</v>
      </c>
      <c r="MO67" s="244" t="str">
        <f t="shared" si="429"/>
        <v>i.a.</v>
      </c>
      <c r="MP67" s="244" t="str">
        <f t="shared" si="430"/>
        <v>i.a.</v>
      </c>
      <c r="MQ67" s="244" t="str">
        <f t="shared" si="431"/>
        <v>i.a.</v>
      </c>
      <c r="MR67" s="244" t="str">
        <f t="shared" si="432"/>
        <v>i.a.</v>
      </c>
      <c r="MS67" s="244" t="str">
        <f t="shared" si="433"/>
        <v>i.a.</v>
      </c>
      <c r="MT67" s="244" t="str">
        <f t="shared" si="434"/>
        <v>i.a.</v>
      </c>
    </row>
    <row r="68" spans="1:358" ht="18" customHeight="1" x14ac:dyDescent="0.25">
      <c r="A68" s="101" t="s">
        <v>872</v>
      </c>
      <c r="B68" s="273">
        <v>14818480</v>
      </c>
      <c r="C68" s="132" t="s">
        <v>87</v>
      </c>
      <c r="D68" s="5"/>
      <c r="E68" s="5">
        <v>251100</v>
      </c>
      <c r="F68" s="203">
        <v>45495</v>
      </c>
      <c r="G68" s="148"/>
      <c r="H68" s="148" t="s">
        <v>74</v>
      </c>
      <c r="I68" s="148" t="s">
        <v>74</v>
      </c>
      <c r="J68" s="148" t="s">
        <v>74</v>
      </c>
      <c r="K68" s="148" t="s">
        <v>74</v>
      </c>
      <c r="L68" s="148" t="s">
        <v>74</v>
      </c>
      <c r="M68" s="148" t="s">
        <v>74</v>
      </c>
      <c r="N68" s="148" t="s">
        <v>74</v>
      </c>
      <c r="O68" s="357" t="s">
        <v>74</v>
      </c>
      <c r="P68" s="150">
        <f>Y68/Tabel1[[#This Row],[2023 - Omsætning]]-1</f>
        <v>-1</v>
      </c>
      <c r="Q68" s="150">
        <f>Z68/Tabel1[[#This Row],[2022 - Omsætning]]-1</f>
        <v>0.28295261909525649</v>
      </c>
      <c r="R68" s="150">
        <f>AA68/Tabel1[[#This Row],[2021 - Omsætning]]-1</f>
        <v>0.56518223726508277</v>
      </c>
      <c r="S68" s="150">
        <f>AB68/Tabel1[[#This Row],[2020 - Omsætning]]-1</f>
        <v>4.6347405667852337E-2</v>
      </c>
      <c r="T68" s="150">
        <f>AC68/Tabel1[[#This Row],[2019 - Omsætning]]-1</f>
        <v>0.11371377788303838</v>
      </c>
      <c r="U68" s="242">
        <f t="shared" si="264"/>
        <v>-4110.2709999999997</v>
      </c>
      <c r="V68" s="242">
        <f t="shared" si="265"/>
        <v>906.51199999999972</v>
      </c>
      <c r="W68" s="242">
        <f t="shared" si="267"/>
        <v>1156.867</v>
      </c>
      <c r="X68" s="242">
        <f t="shared" si="266"/>
        <v>90.66599999999994</v>
      </c>
      <c r="Y68" s="151"/>
      <c r="Z68" s="151">
        <v>4110.2709999999997</v>
      </c>
      <c r="AA68" s="151">
        <v>3203.759</v>
      </c>
      <c r="AB68" s="151">
        <v>2046.8920000000001</v>
      </c>
      <c r="AC68" s="361">
        <v>1956.2260000000001</v>
      </c>
      <c r="AD68" s="151">
        <v>1756.489</v>
      </c>
      <c r="AE68" s="151">
        <v>1455.28</v>
      </c>
      <c r="AF68" s="151">
        <v>3086.3420000000001</v>
      </c>
      <c r="AG68" s="361">
        <v>3484.0210000000002</v>
      </c>
      <c r="AH68" s="361">
        <v>2949.46</v>
      </c>
      <c r="AI68" s="361">
        <v>3201.3209999999999</v>
      </c>
      <c r="AJ68" s="361">
        <v>2967.5749999999998</v>
      </c>
      <c r="AK68" s="361">
        <v>2270.4</v>
      </c>
      <c r="AL68" s="361">
        <v>1707.9559999999999</v>
      </c>
      <c r="AM68" s="361">
        <v>726.97199999999998</v>
      </c>
      <c r="AN68" s="361">
        <v>867.96</v>
      </c>
      <c r="AO68" s="361">
        <v>814.54600000000005</v>
      </c>
      <c r="AP68" s="150" t="e">
        <f t="shared" si="268"/>
        <v>#DIV/0!</v>
      </c>
      <c r="AQ68" s="150" t="e">
        <f t="shared" si="269"/>
        <v>#DIV/0!</v>
      </c>
      <c r="AR68" s="150" t="e">
        <f t="shared" si="270"/>
        <v>#DIV/0!</v>
      </c>
      <c r="AS68" s="150" t="e">
        <f t="shared" si="271"/>
        <v>#DIV/0!</v>
      </c>
      <c r="AT68" s="150">
        <f t="shared" si="272"/>
        <v>-1</v>
      </c>
      <c r="AU68" s="242">
        <f t="shared" si="273"/>
        <v>0</v>
      </c>
      <c r="AV68" s="242">
        <f t="shared" si="274"/>
        <v>0</v>
      </c>
      <c r="AW68" s="242">
        <f t="shared" si="275"/>
        <v>0</v>
      </c>
      <c r="AX68" s="242">
        <f t="shared" si="276"/>
        <v>0</v>
      </c>
      <c r="AY68" s="119"/>
      <c r="AZ68" s="119"/>
      <c r="BA68" s="119"/>
      <c r="BB68" s="119"/>
      <c r="BC68" s="119"/>
      <c r="BD68" s="119">
        <v>0.69099999999999995</v>
      </c>
      <c r="BE68" s="119">
        <v>91.001999999999995</v>
      </c>
      <c r="BF68" s="119">
        <v>34.965000000000003</v>
      </c>
      <c r="BG68" s="362">
        <v>161.96799999999999</v>
      </c>
      <c r="BH68" s="362">
        <v>138.32900000000001</v>
      </c>
      <c r="BI68" s="362">
        <v>19.783999999999999</v>
      </c>
      <c r="BJ68" s="362">
        <v>268.49400000000003</v>
      </c>
      <c r="BK68" s="362">
        <v>239.7</v>
      </c>
      <c r="BL68" s="362">
        <v>182.58600000000001</v>
      </c>
      <c r="BM68" s="362">
        <v>120.503</v>
      </c>
      <c r="BN68" s="362">
        <v>157.38300000000001</v>
      </c>
      <c r="BO68" s="362">
        <v>129.70699999999999</v>
      </c>
      <c r="BP68" s="152" t="e">
        <f t="shared" si="277"/>
        <v>#DIV/0!</v>
      </c>
      <c r="BQ68" s="152" t="e">
        <f t="shared" si="278"/>
        <v>#DIV/0!</v>
      </c>
      <c r="BR68" s="152" t="e">
        <f t="shared" si="279"/>
        <v>#DIV/0!</v>
      </c>
      <c r="BS68" s="152" t="e">
        <f t="shared" si="280"/>
        <v>#DIV/0!</v>
      </c>
      <c r="BT68" s="152">
        <f t="shared" si="281"/>
        <v>1</v>
      </c>
      <c r="BU68" s="242">
        <f t="shared" si="282"/>
        <v>0</v>
      </c>
      <c r="BV68" s="242">
        <f t="shared" si="283"/>
        <v>0</v>
      </c>
      <c r="BW68" s="242">
        <f t="shared" si="284"/>
        <v>0</v>
      </c>
      <c r="BX68" s="242">
        <f t="shared" si="285"/>
        <v>0</v>
      </c>
      <c r="BY68" s="119"/>
      <c r="BZ68" s="119"/>
      <c r="CA68" s="119"/>
      <c r="CB68" s="119"/>
      <c r="CC68" s="119"/>
      <c r="CD68" s="119">
        <v>-49.881</v>
      </c>
      <c r="CE68" s="119">
        <v>43.636000000000003</v>
      </c>
      <c r="CF68" s="119">
        <v>4.452</v>
      </c>
      <c r="CG68" s="362">
        <v>123.268</v>
      </c>
      <c r="CH68" s="362">
        <v>103.45399999999999</v>
      </c>
      <c r="CI68" s="362">
        <v>-8.4879999999999995</v>
      </c>
      <c r="CJ68" s="362">
        <v>243.72200000000001</v>
      </c>
      <c r="CK68" s="362">
        <v>217.2</v>
      </c>
      <c r="CL68" s="362">
        <v>163.74299999999999</v>
      </c>
      <c r="CM68" s="362">
        <v>103.069</v>
      </c>
      <c r="CN68" s="362">
        <v>140.37299999999999</v>
      </c>
      <c r="CO68" s="362">
        <v>114.86</v>
      </c>
      <c r="CP68" s="152" t="e">
        <f t="shared" si="286"/>
        <v>#DIV/0!</v>
      </c>
      <c r="CQ68" s="152" t="e">
        <f t="shared" si="287"/>
        <v>#DIV/0!</v>
      </c>
      <c r="CR68" s="152" t="e">
        <f t="shared" si="288"/>
        <v>#DIV/0!</v>
      </c>
      <c r="CS68" s="152" t="e">
        <f t="shared" si="289"/>
        <v>#DIV/0!</v>
      </c>
      <c r="CT68" s="152">
        <f t="shared" si="290"/>
        <v>1</v>
      </c>
      <c r="CU68" s="242">
        <f t="shared" si="291"/>
        <v>0</v>
      </c>
      <c r="CV68" s="242">
        <f t="shared" si="292"/>
        <v>0</v>
      </c>
      <c r="CW68" s="242">
        <f t="shared" si="293"/>
        <v>0</v>
      </c>
      <c r="CX68" s="242">
        <f t="shared" si="294"/>
        <v>0</v>
      </c>
      <c r="CY68" s="119"/>
      <c r="CZ68" s="119"/>
      <c r="DA68" s="119"/>
      <c r="DB68" s="119"/>
      <c r="DC68" s="119"/>
      <c r="DD68" s="119">
        <v>-55.796999999999997</v>
      </c>
      <c r="DE68" s="119">
        <v>35.936</v>
      </c>
      <c r="DF68" s="119">
        <v>30.14</v>
      </c>
      <c r="DG68" s="362">
        <v>113.22</v>
      </c>
      <c r="DH68" s="362">
        <v>85.786000000000001</v>
      </c>
      <c r="DI68" s="362">
        <v>-10.791</v>
      </c>
      <c r="DJ68" s="362">
        <v>244.08500000000001</v>
      </c>
      <c r="DK68" s="362">
        <v>216.75399999999999</v>
      </c>
      <c r="DL68" s="362">
        <v>165.75700000000001</v>
      </c>
      <c r="DM68" s="362">
        <v>103.423</v>
      </c>
      <c r="DN68" s="362">
        <v>141.97399999999999</v>
      </c>
      <c r="DO68" s="362">
        <v>117.227</v>
      </c>
      <c r="DP68" s="152" t="e">
        <f t="shared" si="295"/>
        <v>#DIV/0!</v>
      </c>
      <c r="DQ68" s="152" t="e">
        <f t="shared" si="296"/>
        <v>#DIV/0!</v>
      </c>
      <c r="DR68" s="152" t="e">
        <f t="shared" si="297"/>
        <v>#DIV/0!</v>
      </c>
      <c r="DS68" s="152" t="e">
        <f t="shared" si="298"/>
        <v>#DIV/0!</v>
      </c>
      <c r="DT68" s="152">
        <f t="shared" si="299"/>
        <v>-1</v>
      </c>
      <c r="DU68" s="242">
        <f t="shared" si="300"/>
        <v>0</v>
      </c>
      <c r="DV68" s="242">
        <f t="shared" si="301"/>
        <v>0</v>
      </c>
      <c r="DW68" s="242">
        <f t="shared" si="302"/>
        <v>0</v>
      </c>
      <c r="DX68" s="242">
        <f t="shared" si="303"/>
        <v>0</v>
      </c>
      <c r="DY68" s="119"/>
      <c r="DZ68" s="119"/>
      <c r="EA68" s="119"/>
      <c r="EB68" s="119"/>
      <c r="EC68" s="119"/>
      <c r="ED68" s="119">
        <v>378.24400000000003</v>
      </c>
      <c r="EE68" s="119">
        <v>429.73</v>
      </c>
      <c r="EF68" s="119">
        <v>448.99900000000002</v>
      </c>
      <c r="EG68" s="362">
        <v>437.149</v>
      </c>
      <c r="EH68" s="362">
        <v>401.76499999999999</v>
      </c>
      <c r="EI68" s="362">
        <v>388.30799999999999</v>
      </c>
      <c r="EJ68" s="362">
        <v>445.05200000000002</v>
      </c>
      <c r="EK68" s="362">
        <v>310.89999999999998</v>
      </c>
      <c r="EL68" s="362">
        <v>229.27799999999999</v>
      </c>
      <c r="EM68" s="362">
        <v>104.89400000000001</v>
      </c>
      <c r="EN68" s="362">
        <v>127.23</v>
      </c>
      <c r="EO68" s="362">
        <v>106.179</v>
      </c>
      <c r="EP68" s="153" t="e">
        <f t="shared" si="304"/>
        <v>#DIV/0!</v>
      </c>
      <c r="EQ68" s="153" t="e">
        <f t="shared" si="305"/>
        <v>#DIV/0!</v>
      </c>
      <c r="ER68" s="153" t="e">
        <f t="shared" si="306"/>
        <v>#DIV/0!</v>
      </c>
      <c r="ES68" s="153" t="e">
        <f t="shared" si="307"/>
        <v>#DIV/0!</v>
      </c>
      <c r="ET68" s="153">
        <f t="shared" si="308"/>
        <v>-1</v>
      </c>
      <c r="EU68" s="242">
        <f t="shared" si="309"/>
        <v>0</v>
      </c>
      <c r="EV68" s="242">
        <f t="shared" si="310"/>
        <v>0</v>
      </c>
      <c r="EW68" s="242">
        <f t="shared" si="311"/>
        <v>0</v>
      </c>
      <c r="EX68" s="242">
        <f t="shared" si="312"/>
        <v>0</v>
      </c>
      <c r="EY68" s="119"/>
      <c r="EZ68" s="119"/>
      <c r="FA68" s="119"/>
      <c r="FB68" s="119"/>
      <c r="FC68" s="119"/>
      <c r="FD68" s="119">
        <v>1206.4749999999999</v>
      </c>
      <c r="FE68" s="119">
        <v>946.26</v>
      </c>
      <c r="FF68" s="119">
        <v>1123.0719999999999</v>
      </c>
      <c r="FG68" s="362">
        <v>1523.029</v>
      </c>
      <c r="FH68" s="362">
        <v>1261.9079999999999</v>
      </c>
      <c r="FI68" s="362">
        <v>1460.82</v>
      </c>
      <c r="FJ68" s="362">
        <v>1029.7360000000001</v>
      </c>
      <c r="FK68" s="362">
        <v>677.1</v>
      </c>
      <c r="FL68" s="362">
        <v>664.16499999999996</v>
      </c>
      <c r="FM68" s="362">
        <v>286.93299999999999</v>
      </c>
      <c r="FN68" s="362">
        <v>280.67</v>
      </c>
      <c r="FO68" s="362">
        <v>235.988</v>
      </c>
      <c r="FP68" s="153">
        <f t="shared" si="313"/>
        <v>-1</v>
      </c>
      <c r="FQ68" s="153">
        <f t="shared" si="314"/>
        <v>0.26488706365503079</v>
      </c>
      <c r="FR68" s="153">
        <f t="shared" si="315"/>
        <v>0.26493506493506491</v>
      </c>
      <c r="FS68" s="153">
        <f t="shared" si="316"/>
        <v>-0.18604651162790697</v>
      </c>
      <c r="FT68" s="153">
        <f t="shared" si="317"/>
        <v>0.10772833723653395</v>
      </c>
      <c r="FU68" s="242">
        <f t="shared" si="318"/>
        <v>-616</v>
      </c>
      <c r="FV68" s="242">
        <f t="shared" si="319"/>
        <v>129</v>
      </c>
      <c r="FW68" s="242">
        <f t="shared" si="320"/>
        <v>102</v>
      </c>
      <c r="FX68" s="242">
        <f t="shared" si="321"/>
        <v>-88</v>
      </c>
      <c r="FY68" s="154"/>
      <c r="FZ68" s="154">
        <v>616</v>
      </c>
      <c r="GA68" s="154">
        <v>487</v>
      </c>
      <c r="GB68" s="154">
        <v>385</v>
      </c>
      <c r="GC68" s="154">
        <v>473</v>
      </c>
      <c r="GD68" s="154">
        <v>427</v>
      </c>
      <c r="GE68" s="154">
        <v>355</v>
      </c>
      <c r="GF68" s="154">
        <v>557</v>
      </c>
      <c r="GG68" s="359">
        <v>638</v>
      </c>
      <c r="GH68" s="359">
        <v>586</v>
      </c>
      <c r="GI68" s="359">
        <v>628</v>
      </c>
      <c r="GJ68" s="359">
        <v>587</v>
      </c>
      <c r="GK68" s="359">
        <v>461</v>
      </c>
      <c r="GL68" s="359">
        <v>403</v>
      </c>
      <c r="GM68" s="359">
        <v>293</v>
      </c>
      <c r="GN68" s="359">
        <v>275</v>
      </c>
      <c r="GO68" s="359">
        <v>265</v>
      </c>
      <c r="GP68" s="5" t="s">
        <v>727</v>
      </c>
      <c r="GQ68" s="5" t="s">
        <v>389</v>
      </c>
      <c r="GR68" s="5">
        <v>9220</v>
      </c>
      <c r="GS68" s="5" t="s">
        <v>136</v>
      </c>
      <c r="GT68" s="7" t="s">
        <v>82</v>
      </c>
      <c r="GU68" s="172" t="s">
        <v>73</v>
      </c>
      <c r="GW68" s="158" t="e">
        <f t="shared" si="322"/>
        <v>#VALUE!</v>
      </c>
      <c r="GX68" s="158" t="e">
        <f t="shared" si="323"/>
        <v>#VALUE!</v>
      </c>
      <c r="GY68" s="158" t="e">
        <f t="shared" si="324"/>
        <v>#VALUE!</v>
      </c>
      <c r="GZ68" s="158" t="e">
        <f t="shared" si="325"/>
        <v>#VALUE!</v>
      </c>
      <c r="HA68" s="158">
        <f t="shared" si="326"/>
        <v>1</v>
      </c>
      <c r="HB68" s="263" t="e">
        <f t="shared" si="240"/>
        <v>#VALUE!</v>
      </c>
      <c r="HC68" s="263" t="e">
        <f t="shared" si="258"/>
        <v>#VALUE!</v>
      </c>
      <c r="HD68" s="263" t="e">
        <f t="shared" si="241"/>
        <v>#VALUE!</v>
      </c>
      <c r="HE68" s="263" t="e">
        <f t="shared" si="242"/>
        <v>#VALUE!</v>
      </c>
      <c r="HF68" s="153" t="str">
        <f t="shared" si="327"/>
        <v>Negativ EK</v>
      </c>
      <c r="HG68" s="153" t="str">
        <f t="shared" si="328"/>
        <v>Negativ EK</v>
      </c>
      <c r="HH68" s="153" t="str">
        <f t="shared" si="329"/>
        <v>Negativ EK</v>
      </c>
      <c r="HI68" s="153" t="str">
        <f t="shared" si="330"/>
        <v>Negativ EK</v>
      </c>
      <c r="HJ68" s="153">
        <f t="shared" si="331"/>
        <v>0</v>
      </c>
      <c r="HK68" s="153">
        <f t="shared" si="332"/>
        <v>-0.13811583045989101</v>
      </c>
      <c r="HL68" s="153">
        <f t="shared" si="333"/>
        <v>8.1790859297917781E-2</v>
      </c>
      <c r="HM68" s="153">
        <f t="shared" si="334"/>
        <v>6.8024754329976483E-2</v>
      </c>
      <c r="HN68" s="153">
        <f t="shared" si="335"/>
        <v>0.26992039708480248</v>
      </c>
      <c r="HO68" s="153">
        <f t="shared" si="336"/>
        <v>0.2171596801814516</v>
      </c>
      <c r="HP68" s="153">
        <f t="shared" si="337"/>
        <v>-2.5897571277719113E-2</v>
      </c>
      <c r="HQ68" s="153">
        <f t="shared" si="338"/>
        <v>0.64576851440303096</v>
      </c>
      <c r="HR68" s="153">
        <f t="shared" si="339"/>
        <v>0.80252805556686868</v>
      </c>
      <c r="HS68" s="153">
        <f t="shared" si="340"/>
        <v>0.9920460122332212</v>
      </c>
      <c r="HT68" s="153">
        <f t="shared" si="341"/>
        <v>0.89110130792162801</v>
      </c>
      <c r="HU68" s="153">
        <f t="shared" si="342"/>
        <v>1.2165254981598823</v>
      </c>
      <c r="HV68" s="150" t="e">
        <f t="shared" si="343"/>
        <v>#VALUE!</v>
      </c>
      <c r="HW68" s="150" t="e">
        <f t="shared" si="344"/>
        <v>#VALUE!</v>
      </c>
      <c r="HX68" s="150" t="e">
        <f t="shared" si="345"/>
        <v>#VALUE!</v>
      </c>
      <c r="HY68" s="150" t="e">
        <f t="shared" si="346"/>
        <v>#VALUE!</v>
      </c>
      <c r="HZ68" s="150">
        <f t="shared" si="347"/>
        <v>1</v>
      </c>
      <c r="IA68" s="263" t="e">
        <f t="shared" si="243"/>
        <v>#VALUE!</v>
      </c>
      <c r="IB68" s="263" t="e">
        <f t="shared" si="259"/>
        <v>#VALUE!</v>
      </c>
      <c r="IC68" s="263" t="e">
        <f t="shared" si="244"/>
        <v>#VALUE!</v>
      </c>
      <c r="ID68" s="263" t="e">
        <f t="shared" si="245"/>
        <v>#VALUE!</v>
      </c>
      <c r="IE68" s="153" t="str">
        <f t="shared" si="348"/>
        <v>i.a.</v>
      </c>
      <c r="IF68" s="153" t="str">
        <f t="shared" si="349"/>
        <v>i.a.</v>
      </c>
      <c r="IG68" s="153" t="str">
        <f t="shared" si="350"/>
        <v>i.a.</v>
      </c>
      <c r="IH68" s="153" t="str">
        <f t="shared" si="351"/>
        <v>i.a.</v>
      </c>
      <c r="II68" s="153">
        <f t="shared" si="352"/>
        <v>0</v>
      </c>
      <c r="IJ68" s="153">
        <f t="shared" si="353"/>
        <v>-4.6341978924484439E-2</v>
      </c>
      <c r="IK68" s="153">
        <f t="shared" si="354"/>
        <v>4.2173996246131606E-2</v>
      </c>
      <c r="IL68" s="153">
        <f t="shared" si="355"/>
        <v>3.364950922130335E-3</v>
      </c>
      <c r="IM68" s="153">
        <f t="shared" si="356"/>
        <v>8.8524803254077203E-2</v>
      </c>
      <c r="IN68" s="153">
        <f t="shared" si="357"/>
        <v>7.5992901237288482E-2</v>
      </c>
      <c r="IO68" s="153">
        <f t="shared" si="358"/>
        <v>-6.816148683265905E-3</v>
      </c>
      <c r="IP68" s="153">
        <f t="shared" si="359"/>
        <v>0.28558338352366597</v>
      </c>
      <c r="IQ68" s="153">
        <f t="shared" si="360"/>
        <v>0.32387335835945918</v>
      </c>
      <c r="IR68" s="153">
        <f t="shared" si="361"/>
        <v>0.3443241390477112</v>
      </c>
      <c r="IS68" s="153">
        <f t="shared" si="362"/>
        <v>0.36317285144722627</v>
      </c>
      <c r="IT68" s="153">
        <f t="shared" si="363"/>
        <v>0.543388469742073</v>
      </c>
      <c r="IU68" s="150" t="e">
        <f t="shared" si="364"/>
        <v>#VALUE!</v>
      </c>
      <c r="IV68" s="150" t="e">
        <f t="shared" si="365"/>
        <v>#VALUE!</v>
      </c>
      <c r="IW68" s="150" t="e">
        <f t="shared" si="366"/>
        <v>#VALUE!</v>
      </c>
      <c r="IX68" s="150" t="e">
        <f t="shared" si="367"/>
        <v>#VALUE!</v>
      </c>
      <c r="IY68" s="150" t="e">
        <f t="shared" si="368"/>
        <v>#VALUE!</v>
      </c>
      <c r="IZ68" s="263" t="e">
        <f t="shared" si="246"/>
        <v>#VALUE!</v>
      </c>
      <c r="JA68" s="263" t="e">
        <f t="shared" si="260"/>
        <v>#VALUE!</v>
      </c>
      <c r="JB68" s="263" t="e">
        <f t="shared" si="247"/>
        <v>#VALUE!</v>
      </c>
      <c r="JC68" s="263" t="e">
        <f t="shared" si="248"/>
        <v>#VALUE!</v>
      </c>
      <c r="JD68" s="153" t="str">
        <f t="shared" si="369"/>
        <v>i.a.</v>
      </c>
      <c r="JE68" s="153" t="str">
        <f t="shared" si="370"/>
        <v>i.a.</v>
      </c>
      <c r="JF68" s="153" t="str">
        <f t="shared" si="371"/>
        <v>i.a.</v>
      </c>
      <c r="JG68" s="153" t="str">
        <f t="shared" si="372"/>
        <v>i.a.</v>
      </c>
      <c r="JH68" s="153" t="str">
        <f t="shared" si="373"/>
        <v>i.a.</v>
      </c>
      <c r="JI68" s="153">
        <f t="shared" si="374"/>
        <v>0.31351167657846207</v>
      </c>
      <c r="JJ68" s="153">
        <f t="shared" si="375"/>
        <v>0.4541352271046013</v>
      </c>
      <c r="JK68" s="153">
        <f t="shared" si="376"/>
        <v>0.39979538266469117</v>
      </c>
      <c r="JL68" s="153">
        <f t="shared" si="377"/>
        <v>0.28702605137525289</v>
      </c>
      <c r="JM68" s="153">
        <f t="shared" si="378"/>
        <v>0.31837899434824091</v>
      </c>
      <c r="JN68" s="153">
        <f t="shared" si="379"/>
        <v>0.26581509015484456</v>
      </c>
      <c r="JO68" s="153">
        <f t="shared" si="380"/>
        <v>0.43220009788916769</v>
      </c>
      <c r="JP68" s="153">
        <f t="shared" si="381"/>
        <v>0.45916408211490173</v>
      </c>
      <c r="JQ68" s="153">
        <f t="shared" si="382"/>
        <v>0.3452124095668998</v>
      </c>
      <c r="JR68" s="153">
        <f t="shared" si="383"/>
        <v>0.36556966260416196</v>
      </c>
      <c r="JS68" s="153">
        <f t="shared" si="384"/>
        <v>0.45330815548508924</v>
      </c>
      <c r="JT68" s="153">
        <f t="shared" si="385"/>
        <v>0.4499338949438107</v>
      </c>
      <c r="JU68" s="150" t="e">
        <f t="shared" si="386"/>
        <v>#VALUE!</v>
      </c>
      <c r="JV68" s="150" t="e">
        <f t="shared" si="387"/>
        <v>#DIV/0!</v>
      </c>
      <c r="JW68" s="150" t="e">
        <f t="shared" si="388"/>
        <v>#DIV/0!</v>
      </c>
      <c r="JX68" s="150" t="e">
        <f t="shared" si="389"/>
        <v>#DIV/0!</v>
      </c>
      <c r="JY68" s="150">
        <f t="shared" si="390"/>
        <v>1</v>
      </c>
      <c r="JZ68" s="263" t="e">
        <f t="shared" si="249"/>
        <v>#VALUE!</v>
      </c>
      <c r="KA68" s="263">
        <f t="shared" si="261"/>
        <v>0</v>
      </c>
      <c r="KB68" s="263">
        <f t="shared" si="250"/>
        <v>0</v>
      </c>
      <c r="KC68" s="263">
        <f t="shared" si="251"/>
        <v>0</v>
      </c>
      <c r="KD68" s="153" t="str">
        <f t="shared" si="391"/>
        <v>i.a.</v>
      </c>
      <c r="KE68" s="153">
        <f t="shared" si="392"/>
        <v>0</v>
      </c>
      <c r="KF68" s="153">
        <f t="shared" si="393"/>
        <v>0</v>
      </c>
      <c r="KG68" s="153">
        <f t="shared" si="394"/>
        <v>0</v>
      </c>
      <c r="KH68" s="153">
        <f t="shared" si="395"/>
        <v>0</v>
      </c>
      <c r="KI68" s="153">
        <f t="shared" si="396"/>
        <v>-2.8398128311648976E-2</v>
      </c>
      <c r="KJ68" s="153">
        <f t="shared" si="397"/>
        <v>2.9984607773074601E-2</v>
      </c>
      <c r="KK68" s="153">
        <f t="shared" si="398"/>
        <v>1.4424843390654697E-3</v>
      </c>
      <c r="KL68" s="153">
        <f t="shared" si="399"/>
        <v>3.5380957807085549E-2</v>
      </c>
      <c r="KM68" s="153">
        <f t="shared" si="400"/>
        <v>3.5075573155764102E-2</v>
      </c>
      <c r="KN68" s="153">
        <f t="shared" si="401"/>
        <v>-2.6514054666807859E-3</v>
      </c>
      <c r="KO68" s="153">
        <f t="shared" si="402"/>
        <v>8.2128337110266805E-2</v>
      </c>
      <c r="KP68" s="153">
        <f t="shared" si="403"/>
        <v>9.5665961945031699E-2</v>
      </c>
      <c r="KQ68" s="153">
        <f t="shared" si="404"/>
        <v>9.5870736716870936E-2</v>
      </c>
      <c r="KR68" s="153">
        <f t="shared" si="405"/>
        <v>0.14177850040991952</v>
      </c>
      <c r="KS68" s="153">
        <f t="shared" si="406"/>
        <v>0.16172749896308583</v>
      </c>
      <c r="KT68" s="153">
        <f t="shared" si="407"/>
        <v>0.1410110662872324</v>
      </c>
      <c r="KU68" s="150" t="e">
        <f t="shared" si="408"/>
        <v>#VALUE!</v>
      </c>
      <c r="KV68" s="150">
        <f t="shared" si="409"/>
        <v>1.4282346589918627E-2</v>
      </c>
      <c r="KW68" s="150">
        <f t="shared" si="410"/>
        <v>0.23736172761202651</v>
      </c>
      <c r="KX68" s="150">
        <f t="shared" si="411"/>
        <v>0.28551252696336121</v>
      </c>
      <c r="KY68" s="150">
        <f t="shared" si="412"/>
        <v>5.4033470529754202E-3</v>
      </c>
      <c r="KZ68" s="243" t="e">
        <f t="shared" si="252"/>
        <v>#VALUE!</v>
      </c>
      <c r="LA68" s="243">
        <f t="shared" si="262"/>
        <v>9.3957282194191194E-2</v>
      </c>
      <c r="LB68" s="243">
        <f t="shared" si="253"/>
        <v>1.2619579775460679</v>
      </c>
      <c r="LC68" s="243">
        <f t="shared" si="254"/>
        <v>1.1808182422228928</v>
      </c>
      <c r="LD68" s="254" t="str">
        <f>IFERROR(Tabel1[[#This Row],[2024 - Omsætning]]/Tabel1[[#This Row],[2024 - Ansatte]],"i.a.")</f>
        <v>i.a.</v>
      </c>
      <c r="LE68" s="254">
        <f>IFERROR(Tabel1[[#This Row],[2023 - Omsætning]]/Tabel1[[#This Row],[2023 - Ansatte]],"i.a.")</f>
        <v>6.6725178571428563</v>
      </c>
      <c r="LF68" s="254">
        <f>IFERROR(Tabel1[[#This Row],[2022 - Omsætning]]/Tabel1[[#This Row],[2022 - Ansatte]],"i.a.")</f>
        <v>6.5785605749486651</v>
      </c>
      <c r="LG68" s="254">
        <f>IFERROR(Tabel1[[#This Row],[2021 - Omsætning]]/Tabel1[[#This Row],[2021 - Ansatte]],"i.a.")</f>
        <v>5.3166025974025972</v>
      </c>
      <c r="LH68" s="254">
        <f>IFERROR(AC68/Tabel1[[#This Row],[2020 - Ansatte]],"i.a.")</f>
        <v>4.1357843551797044</v>
      </c>
      <c r="LI68" s="254">
        <f>IFERROR(Tabel1[[#This Row],[2019 - Omsætning]]/Tabel1[[#This Row],[2019 - Ansatte]],"i.a.")</f>
        <v>4.1135573770491805</v>
      </c>
      <c r="LJ68" s="254">
        <f>IFERROR(Tabel1[[#This Row],[2018 - Omsætning]]/Tabel1[[#This Row],[2018 - Ansatte]],"i.a.")</f>
        <v>4.0993802816901406</v>
      </c>
      <c r="LK68" s="254">
        <f>IFERROR(Tabel1[[#This Row],[2017 - Omsætning]]/Tabel1[[#This Row],[2017 - Ansatte]],"i.a.")</f>
        <v>5.5410089766606827</v>
      </c>
      <c r="LL68" s="254">
        <f>IFERROR(Tabel1[[#This Row],[2016 - Omsætning]]/Tabel1[[#This Row],[2016 - Ansatte]],"i.a.")</f>
        <v>5.4608479623824451</v>
      </c>
      <c r="LM68" s="254">
        <f>IFERROR(Tabel1[[#This Row],[2015 - Omsætning]]/Tabel1[[#This Row],[2015 - Ansatte]],"i.a.")</f>
        <v>5.0332081911262803</v>
      </c>
      <c r="LN68" s="254">
        <f>IFERROR(Tabel1[[#This Row],[2014 - Omsætning]]/Tabel1[[#This Row],[2014 - Ansatte]],"i.a.")</f>
        <v>5.0976449044585985</v>
      </c>
      <c r="LO68" s="254">
        <f>IFERROR(Tabel1[[#This Row],[2013 - Omsætning]]/Tabel1[[#This Row],[2013 - Ansatte]],"i.a.")</f>
        <v>5.055494037478705</v>
      </c>
      <c r="LP68" s="254">
        <f>IFERROR(Tabel1[[#This Row],[2012 - Omsætning]]/Tabel1[[#This Row],[2012 - Ansatte]],"i.a.")</f>
        <v>4.9249457700650758</v>
      </c>
      <c r="LQ68" s="254">
        <f>IFERROR(Tabel1[[#This Row],[2011 - Omsætning]]/Tabel1[[#This Row],[2011 - Ansatte]],"i.a.")</f>
        <v>4.2381042183622828</v>
      </c>
      <c r="LR68" s="254">
        <f>IFERROR(Tabel1[[#This Row],[2010 - Omsætning]]/Tabel1[[#This Row],[2010 - Ansatte]],"i.a.")</f>
        <v>2.4811331058020478</v>
      </c>
      <c r="LS68" s="254">
        <f>IFERROR(Tabel1[[#This Row],[2009 - Omsætning]]/Tabel1[[#This Row],[2009 - Ansatte]],"i.a.")</f>
        <v>3.1562181818181818</v>
      </c>
      <c r="LT68" s="254">
        <f>IFERROR(Tabel1[[#This Row],[2008 - Omsætning]]/Tabel1[[#This Row],[2008 - Ansatte]],"i.a.")</f>
        <v>3.0737584905660378</v>
      </c>
      <c r="LU68" s="158" t="e">
        <f t="shared" si="413"/>
        <v>#VALUE!</v>
      </c>
      <c r="LV68" s="158" t="e">
        <f t="shared" si="414"/>
        <v>#DIV/0!</v>
      </c>
      <c r="LW68" s="158" t="e">
        <f t="shared" si="415"/>
        <v>#DIV/0!</v>
      </c>
      <c r="LX68" s="158" t="e">
        <f t="shared" si="416"/>
        <v>#DIV/0!</v>
      </c>
      <c r="LY68" s="158">
        <f t="shared" si="417"/>
        <v>1</v>
      </c>
      <c r="LZ68" s="243" t="e">
        <f t="shared" si="255"/>
        <v>#VALUE!</v>
      </c>
      <c r="MA68" s="243">
        <f t="shared" si="263"/>
        <v>0</v>
      </c>
      <c r="MB68" s="243">
        <f t="shared" si="256"/>
        <v>0</v>
      </c>
      <c r="MC68" s="243">
        <f t="shared" si="257"/>
        <v>0</v>
      </c>
      <c r="MD68" s="244" t="str">
        <f t="shared" si="418"/>
        <v>i.a.</v>
      </c>
      <c r="ME68" s="244">
        <f t="shared" si="419"/>
        <v>0</v>
      </c>
      <c r="MF68" s="244">
        <f t="shared" si="420"/>
        <v>0</v>
      </c>
      <c r="MG68" s="244">
        <f t="shared" si="421"/>
        <v>0</v>
      </c>
      <c r="MH68" s="244">
        <f t="shared" si="422"/>
        <v>0</v>
      </c>
      <c r="MI68" s="244">
        <f t="shared" si="423"/>
        <v>-0.13067213114754098</v>
      </c>
      <c r="MJ68" s="244">
        <f t="shared" si="424"/>
        <v>0.1012281690140845</v>
      </c>
      <c r="MK68" s="244">
        <f t="shared" si="425"/>
        <v>5.4111310592459605E-2</v>
      </c>
      <c r="ML68" s="244">
        <f t="shared" si="426"/>
        <v>0.17746081504702194</v>
      </c>
      <c r="MM68" s="244">
        <f t="shared" si="427"/>
        <v>0.1463924914675768</v>
      </c>
      <c r="MN68" s="244">
        <f t="shared" si="428"/>
        <v>-1.718312101910828E-2</v>
      </c>
      <c r="MO68" s="244">
        <f t="shared" si="429"/>
        <v>0.41581771720613292</v>
      </c>
      <c r="MP68" s="244">
        <f t="shared" si="430"/>
        <v>0.4701822125813449</v>
      </c>
      <c r="MQ68" s="244">
        <f t="shared" si="431"/>
        <v>0.41130769230769232</v>
      </c>
      <c r="MR68" s="244">
        <f t="shared" si="432"/>
        <v>0.35297952218430034</v>
      </c>
      <c r="MS68" s="244">
        <f t="shared" si="433"/>
        <v>0.5162690909090909</v>
      </c>
      <c r="MT68" s="244">
        <f t="shared" si="434"/>
        <v>0.44236603773584909</v>
      </c>
    </row>
    <row r="69" spans="1:358" ht="18" customHeight="1" x14ac:dyDescent="0.25">
      <c r="A69" s="5" t="s">
        <v>162</v>
      </c>
      <c r="B69" s="273">
        <v>20216883</v>
      </c>
      <c r="C69" s="117" t="s">
        <v>87</v>
      </c>
      <c r="D69" s="5"/>
      <c r="E69" s="5">
        <v>251100</v>
      </c>
      <c r="F69" s="203">
        <v>45754</v>
      </c>
      <c r="G69" s="148" t="s">
        <v>74</v>
      </c>
      <c r="H69" s="148" t="s">
        <v>74</v>
      </c>
      <c r="I69" s="148" t="s">
        <v>74</v>
      </c>
      <c r="J69" s="148" t="s">
        <v>74</v>
      </c>
      <c r="K69" s="148" t="s">
        <v>74</v>
      </c>
      <c r="L69" s="148" t="s">
        <v>74</v>
      </c>
      <c r="M69" s="148" t="s">
        <v>74</v>
      </c>
      <c r="N69" s="148" t="s">
        <v>74</v>
      </c>
      <c r="O69" s="357" t="s">
        <v>74</v>
      </c>
      <c r="P69" s="150">
        <f>Y69/Tabel1[[#This Row],[2023 - Omsætning]]-1</f>
        <v>-2.2848110360683904E-2</v>
      </c>
      <c r="Q69" s="150">
        <f>Z69/Tabel1[[#This Row],[2022 - Omsætning]]-1</f>
        <v>0.62641383724803834</v>
      </c>
      <c r="R69" s="150">
        <f>AA69/Tabel1[[#This Row],[2021 - Omsætning]]-1</f>
        <v>0.47317533158270675</v>
      </c>
      <c r="S69" s="150">
        <f>AB69/Tabel1[[#This Row],[2020 - Omsætning]]-1</f>
        <v>4.2163835393415061E-2</v>
      </c>
      <c r="T69" s="150">
        <f>AC69/Tabel1[[#This Row],[2019 - Omsætning]]-1</f>
        <v>-0.19217108024037077</v>
      </c>
      <c r="U69" s="242">
        <f t="shared" si="264"/>
        <v>-21.305999999999926</v>
      </c>
      <c r="V69" s="242">
        <f t="shared" si="265"/>
        <v>359.15499999999997</v>
      </c>
      <c r="W69" s="242">
        <f t="shared" si="267"/>
        <v>184.15699999999998</v>
      </c>
      <c r="X69" s="242">
        <f t="shared" si="266"/>
        <v>15.746000000000038</v>
      </c>
      <c r="Y69" s="151">
        <v>911.2</v>
      </c>
      <c r="Z69" s="151">
        <v>932.50599999999997</v>
      </c>
      <c r="AA69" s="151">
        <v>573.351</v>
      </c>
      <c r="AB69" s="151">
        <v>389.19400000000002</v>
      </c>
      <c r="AC69" s="361">
        <v>373.44799999999998</v>
      </c>
      <c r="AD69" s="151">
        <v>462.286</v>
      </c>
      <c r="AE69" s="151">
        <v>350.94200000000001</v>
      </c>
      <c r="AF69" s="151">
        <v>428.77199999999999</v>
      </c>
      <c r="AG69" s="361"/>
      <c r="AH69" s="361"/>
      <c r="AI69" s="361"/>
      <c r="AJ69" s="361"/>
      <c r="AK69" s="361"/>
      <c r="AL69" s="361"/>
      <c r="AM69" s="361"/>
      <c r="AN69" s="361"/>
      <c r="AO69" s="361"/>
      <c r="AP69" s="150">
        <f t="shared" si="268"/>
        <v>4.7305120389404882E-2</v>
      </c>
      <c r="AQ69" s="150">
        <f t="shared" si="269"/>
        <v>0.82722904154775412</v>
      </c>
      <c r="AR69" s="150">
        <f t="shared" si="270"/>
        <v>0.50581879177177325</v>
      </c>
      <c r="AS69" s="150">
        <f t="shared" si="271"/>
        <v>-2.4326501614366145E-2</v>
      </c>
      <c r="AT69" s="150">
        <f t="shared" si="272"/>
        <v>0.27904165382056556</v>
      </c>
      <c r="AU69" s="242">
        <f t="shared" si="273"/>
        <v>20.020000000000039</v>
      </c>
      <c r="AV69" s="242">
        <f t="shared" si="274"/>
        <v>191.59699999999998</v>
      </c>
      <c r="AW69" s="242">
        <f t="shared" si="275"/>
        <v>77.800999999999988</v>
      </c>
      <c r="AX69" s="242">
        <f t="shared" si="276"/>
        <v>-3.8349999999999795</v>
      </c>
      <c r="AY69" s="119">
        <v>443.23</v>
      </c>
      <c r="AZ69" s="119">
        <v>423.21</v>
      </c>
      <c r="BA69" s="119">
        <v>231.613</v>
      </c>
      <c r="BB69" s="119">
        <v>153.81200000000001</v>
      </c>
      <c r="BC69" s="119">
        <v>157.64699999999999</v>
      </c>
      <c r="BD69" s="119">
        <v>123.254</v>
      </c>
      <c r="BE69" s="119">
        <v>147.55000000000001</v>
      </c>
      <c r="BF69" s="119">
        <v>82.378</v>
      </c>
      <c r="BG69" s="362">
        <v>63.838999999999999</v>
      </c>
      <c r="BH69" s="362">
        <v>82.377668</v>
      </c>
      <c r="BI69" s="362">
        <v>80.369</v>
      </c>
      <c r="BJ69" s="362">
        <v>52.487000000000002</v>
      </c>
      <c r="BK69" s="362">
        <v>51.606397000000001</v>
      </c>
      <c r="BL69" s="362"/>
      <c r="BM69" s="362"/>
      <c r="BN69" s="362"/>
      <c r="BO69" s="362"/>
      <c r="BP69" s="152">
        <f t="shared" si="277"/>
        <v>4.2703606770632023E-3</v>
      </c>
      <c r="BQ69" s="152">
        <f t="shared" si="278"/>
        <v>1.8360673737839555</v>
      </c>
      <c r="BR69" s="152">
        <f t="shared" si="279"/>
        <v>1.6334142956280358</v>
      </c>
      <c r="BS69" s="152">
        <f t="shared" si="280"/>
        <v>3.637998201977842E-2</v>
      </c>
      <c r="BT69" s="152">
        <f t="shared" si="281"/>
        <v>-0.38835734447743692</v>
      </c>
      <c r="BU69" s="242">
        <f t="shared" si="282"/>
        <v>1.1030000000000086</v>
      </c>
      <c r="BV69" s="242">
        <f t="shared" si="283"/>
        <v>167.21799999999996</v>
      </c>
      <c r="BW69" s="242">
        <f t="shared" si="284"/>
        <v>56.489999999999995</v>
      </c>
      <c r="BX69" s="242">
        <f t="shared" si="285"/>
        <v>1.2140000000000057</v>
      </c>
      <c r="BY69" s="119">
        <v>259.39499999999998</v>
      </c>
      <c r="BZ69" s="119">
        <v>258.29199999999997</v>
      </c>
      <c r="CA69" s="119">
        <v>91.073999999999998</v>
      </c>
      <c r="CB69" s="119">
        <v>34.584000000000003</v>
      </c>
      <c r="CC69" s="119">
        <v>33.369999999999997</v>
      </c>
      <c r="CD69" s="119">
        <v>54.558</v>
      </c>
      <c r="CE69" s="119">
        <v>15.295999999999999</v>
      </c>
      <c r="CF69" s="119">
        <v>39.363999999999997</v>
      </c>
      <c r="CG69" s="362">
        <v>-3.343</v>
      </c>
      <c r="CH69" s="362">
        <v>30.805582999999999</v>
      </c>
      <c r="CI69" s="362">
        <v>35.000525000000003</v>
      </c>
      <c r="CJ69" s="362">
        <v>12.289</v>
      </c>
      <c r="CK69" s="362">
        <v>11.98335</v>
      </c>
      <c r="CL69" s="362"/>
      <c r="CM69" s="362"/>
      <c r="CN69" s="362"/>
      <c r="CO69" s="362"/>
      <c r="CP69" s="152">
        <f t="shared" si="286"/>
        <v>4.2427258601891171E-2</v>
      </c>
      <c r="CQ69" s="152">
        <f t="shared" si="287"/>
        <v>3.0141364849409071</v>
      </c>
      <c r="CR69" s="152">
        <f t="shared" si="288"/>
        <v>0.97176534263463354</v>
      </c>
      <c r="CS69" s="152">
        <f t="shared" si="289"/>
        <v>5.3403439865699419E-2</v>
      </c>
      <c r="CT69" s="152">
        <f t="shared" si="290"/>
        <v>-0.40181515025199888</v>
      </c>
      <c r="CU69" s="242">
        <f t="shared" si="291"/>
        <v>11.168000000000006</v>
      </c>
      <c r="CV69" s="242">
        <f t="shared" si="292"/>
        <v>197.65199999999999</v>
      </c>
      <c r="CW69" s="242">
        <f t="shared" si="293"/>
        <v>32.318000000000005</v>
      </c>
      <c r="CX69" s="242">
        <f t="shared" si="294"/>
        <v>1.6859999999999964</v>
      </c>
      <c r="CY69" s="119">
        <v>274.39499999999998</v>
      </c>
      <c r="CZ69" s="119">
        <v>263.22699999999998</v>
      </c>
      <c r="DA69" s="119">
        <v>65.575000000000003</v>
      </c>
      <c r="DB69" s="119">
        <v>33.256999999999998</v>
      </c>
      <c r="DC69" s="119">
        <v>31.571000000000002</v>
      </c>
      <c r="DD69" s="119">
        <v>52.777999999999999</v>
      </c>
      <c r="DE69" s="119">
        <v>13.42</v>
      </c>
      <c r="DF69" s="119">
        <v>38.003999999999998</v>
      </c>
      <c r="DG69" s="362">
        <v>-4.5270000000000001</v>
      </c>
      <c r="DH69" s="362">
        <v>24.195474999999998</v>
      </c>
      <c r="DI69" s="362">
        <v>28.474723999999998</v>
      </c>
      <c r="DJ69" s="362">
        <v>7.46</v>
      </c>
      <c r="DK69" s="362">
        <v>6.553058</v>
      </c>
      <c r="DL69" s="362"/>
      <c r="DM69" s="362"/>
      <c r="DN69" s="362"/>
      <c r="DO69" s="362"/>
      <c r="DP69" s="152">
        <f t="shared" si="295"/>
        <v>0.43655761840117774</v>
      </c>
      <c r="DQ69" s="152">
        <f t="shared" si="296"/>
        <v>1.1567600557530371</v>
      </c>
      <c r="DR69" s="152">
        <f t="shared" si="297"/>
        <v>0.26869310453071049</v>
      </c>
      <c r="DS69" s="152">
        <f t="shared" si="298"/>
        <v>-3.5815173527038044E-2</v>
      </c>
      <c r="DT69" s="152">
        <f t="shared" si="299"/>
        <v>-5.317756741524729E-2</v>
      </c>
      <c r="DU69" s="242">
        <f t="shared" si="300"/>
        <v>114.16199999999998</v>
      </c>
      <c r="DV69" s="242">
        <f t="shared" si="301"/>
        <v>140.256</v>
      </c>
      <c r="DW69" s="242">
        <f t="shared" si="302"/>
        <v>25.679000000000002</v>
      </c>
      <c r="DX69" s="242">
        <f t="shared" si="303"/>
        <v>-3.5500000000000114</v>
      </c>
      <c r="DY69" s="119">
        <v>375.66699999999997</v>
      </c>
      <c r="DZ69" s="119">
        <v>261.505</v>
      </c>
      <c r="EA69" s="119">
        <v>121.249</v>
      </c>
      <c r="EB69" s="119">
        <v>95.57</v>
      </c>
      <c r="EC69" s="119">
        <v>99.12</v>
      </c>
      <c r="ED69" s="119">
        <v>104.687</v>
      </c>
      <c r="EE69" s="119">
        <v>63.518999999999998</v>
      </c>
      <c r="EF69" s="119">
        <v>78.078999999999994</v>
      </c>
      <c r="EG69" s="362">
        <v>48.436</v>
      </c>
      <c r="EH69" s="362">
        <v>78.507292000000007</v>
      </c>
      <c r="EI69" s="362">
        <v>77.593998999999997</v>
      </c>
      <c r="EJ69" s="362">
        <v>63.680860000000003</v>
      </c>
      <c r="EK69" s="362">
        <v>58.085040999999997</v>
      </c>
      <c r="EL69" s="362"/>
      <c r="EM69" s="362"/>
      <c r="EN69" s="362"/>
      <c r="EO69" s="362"/>
      <c r="EP69" s="153">
        <f t="shared" si="304"/>
        <v>-5.281839870729204E-2</v>
      </c>
      <c r="EQ69" s="153">
        <f t="shared" si="305"/>
        <v>0.60922816133075308</v>
      </c>
      <c r="ER69" s="153">
        <f t="shared" si="306"/>
        <v>1.4659316976127323</v>
      </c>
      <c r="ES69" s="153">
        <f t="shared" si="307"/>
        <v>-2.9043162324372922E-2</v>
      </c>
      <c r="ET69" s="153">
        <f t="shared" si="308"/>
        <v>-0.17648395557365093</v>
      </c>
      <c r="EU69" s="242">
        <f t="shared" si="309"/>
        <v>-35.399999999999977</v>
      </c>
      <c r="EV69" s="242">
        <f t="shared" si="310"/>
        <v>253.73500000000001</v>
      </c>
      <c r="EW69" s="242">
        <f t="shared" si="311"/>
        <v>247.59</v>
      </c>
      <c r="EX69" s="242">
        <f t="shared" si="312"/>
        <v>-5.0520000000000209</v>
      </c>
      <c r="EY69" s="119">
        <v>634.82100000000003</v>
      </c>
      <c r="EZ69" s="119">
        <v>670.221</v>
      </c>
      <c r="FA69" s="119">
        <v>416.48599999999999</v>
      </c>
      <c r="FB69" s="119">
        <v>168.89599999999999</v>
      </c>
      <c r="FC69" s="119">
        <v>173.94800000000001</v>
      </c>
      <c r="FD69" s="119">
        <v>211.226</v>
      </c>
      <c r="FE69" s="119">
        <v>187.96899999999999</v>
      </c>
      <c r="FF69" s="119">
        <v>153.01900000000001</v>
      </c>
      <c r="FG69" s="362">
        <v>115.622</v>
      </c>
      <c r="FH69" s="362">
        <v>126.45550799999999</v>
      </c>
      <c r="FI69" s="362">
        <v>129.63589099999999</v>
      </c>
      <c r="FJ69" s="362">
        <v>118.958</v>
      </c>
      <c r="FK69" s="362">
        <v>115.241286</v>
      </c>
      <c r="FL69" s="362"/>
      <c r="FM69" s="362"/>
      <c r="FN69" s="362"/>
      <c r="FO69" s="362"/>
      <c r="FP69" s="153">
        <f t="shared" si="313"/>
        <v>6.8085106382978725E-2</v>
      </c>
      <c r="FQ69" s="153">
        <f t="shared" si="314"/>
        <v>0.25</v>
      </c>
      <c r="FR69" s="153">
        <f t="shared" si="315"/>
        <v>0.189873417721519</v>
      </c>
      <c r="FS69" s="153">
        <f t="shared" si="316"/>
        <v>-0.12222222222222222</v>
      </c>
      <c r="FT69" s="153">
        <f t="shared" si="317"/>
        <v>-3.2258064516129031E-2</v>
      </c>
      <c r="FU69" s="242">
        <f t="shared" si="318"/>
        <v>16</v>
      </c>
      <c r="FV69" s="242">
        <f t="shared" si="319"/>
        <v>47</v>
      </c>
      <c r="FW69" s="242">
        <f t="shared" si="320"/>
        <v>30</v>
      </c>
      <c r="FX69" s="242">
        <f t="shared" si="321"/>
        <v>-22</v>
      </c>
      <c r="FY69" s="154">
        <v>251</v>
      </c>
      <c r="FZ69" s="154">
        <v>235</v>
      </c>
      <c r="GA69" s="154">
        <v>188</v>
      </c>
      <c r="GB69" s="154">
        <v>158</v>
      </c>
      <c r="GC69" s="154">
        <v>180</v>
      </c>
      <c r="GD69" s="154">
        <v>186</v>
      </c>
      <c r="GE69" s="154">
        <v>176</v>
      </c>
      <c r="GF69" s="154">
        <v>173</v>
      </c>
      <c r="GG69" s="359">
        <v>110</v>
      </c>
      <c r="GH69" s="359">
        <v>102</v>
      </c>
      <c r="GI69" s="359">
        <v>97</v>
      </c>
      <c r="GJ69" s="359">
        <v>85</v>
      </c>
      <c r="GK69" s="359">
        <v>85</v>
      </c>
      <c r="GL69" s="359"/>
      <c r="GM69" s="359"/>
      <c r="GN69" s="359"/>
      <c r="GO69" s="359"/>
      <c r="GP69" s="165"/>
      <c r="GQ69" s="5" t="s">
        <v>389</v>
      </c>
      <c r="GR69" s="5">
        <v>7700</v>
      </c>
      <c r="GS69" s="5" t="s">
        <v>81</v>
      </c>
      <c r="GT69" s="157" t="s">
        <v>82</v>
      </c>
      <c r="GU69" s="172" t="s">
        <v>73</v>
      </c>
      <c r="GV69" s="5"/>
      <c r="GW69" s="158">
        <f t="shared" si="322"/>
        <v>-0.37380612622822684</v>
      </c>
      <c r="GX69" s="158">
        <f t="shared" si="323"/>
        <v>1.2738914773677148</v>
      </c>
      <c r="GY69" s="158">
        <f t="shared" si="324"/>
        <v>0.77052285342860549</v>
      </c>
      <c r="GZ69" s="158">
        <f t="shared" si="325"/>
        <v>0.10273252282453448</v>
      </c>
      <c r="HA69" s="158">
        <f t="shared" si="326"/>
        <v>-0.50630605996500477</v>
      </c>
      <c r="HB69" s="263">
        <f t="shared" si="240"/>
        <v>-0.51414676365852452</v>
      </c>
      <c r="HC69" s="263">
        <f t="shared" si="258"/>
        <v>0.77055455129290251</v>
      </c>
      <c r="HD69" s="263">
        <f t="shared" si="241"/>
        <v>0.26324185665904909</v>
      </c>
      <c r="HE69" s="263">
        <f t="shared" si="242"/>
        <v>3.1827841812041568E-2</v>
      </c>
      <c r="HF69" s="153">
        <f t="shared" si="327"/>
        <v>0.86129020107600451</v>
      </c>
      <c r="HG69" s="153">
        <f t="shared" si="328"/>
        <v>1.375436964734529</v>
      </c>
      <c r="HH69" s="153">
        <f t="shared" si="329"/>
        <v>0.60488241344162652</v>
      </c>
      <c r="HI69" s="153">
        <f t="shared" si="330"/>
        <v>0.34164055678257743</v>
      </c>
      <c r="HJ69" s="153">
        <f t="shared" si="331"/>
        <v>0.30981271497053586</v>
      </c>
      <c r="HK69" s="153">
        <f t="shared" si="332"/>
        <v>0.62754004018881615</v>
      </c>
      <c r="HL69" s="153">
        <f t="shared" si="333"/>
        <v>0.18955069986864223</v>
      </c>
      <c r="HM69" s="153">
        <f t="shared" si="334"/>
        <v>0.60078251590720466</v>
      </c>
      <c r="HN69" s="153">
        <f t="shared" si="335"/>
        <v>-7.1323185789131729E-2</v>
      </c>
      <c r="HO69" s="153">
        <f t="shared" si="336"/>
        <v>0.30999711591110413</v>
      </c>
      <c r="HP69" s="153">
        <f t="shared" si="337"/>
        <v>0.40311098806334678</v>
      </c>
      <c r="HQ69" s="153">
        <f t="shared" si="338"/>
        <v>0.12253019833524659</v>
      </c>
      <c r="HR69" s="153">
        <f t="shared" si="339"/>
        <v>0.11281834164496846</v>
      </c>
      <c r="HS69" s="153" t="str">
        <f t="shared" si="340"/>
        <v>Negativ EK</v>
      </c>
      <c r="HT69" s="153" t="str">
        <f t="shared" si="341"/>
        <v>Negativ EK</v>
      </c>
      <c r="HU69" s="153" t="str">
        <f t="shared" si="342"/>
        <v>Negativ EK</v>
      </c>
      <c r="HV69" s="150">
        <f t="shared" si="343"/>
        <v>-0.16374520449128122</v>
      </c>
      <c r="HW69" s="150">
        <f t="shared" si="344"/>
        <v>0.52771887123244765</v>
      </c>
      <c r="HX69" s="150">
        <f t="shared" si="345"/>
        <v>0.54232670422100171</v>
      </c>
      <c r="HY69" s="150">
        <f t="shared" si="346"/>
        <v>0.16433895064369247</v>
      </c>
      <c r="HZ69" s="150">
        <f t="shared" si="347"/>
        <v>-0.36609249359684304</v>
      </c>
      <c r="IA69" s="263">
        <f t="shared" si="243"/>
        <v>-7.7838969213342712E-2</v>
      </c>
      <c r="IB69" s="263">
        <f t="shared" si="259"/>
        <v>0.16420548796725537</v>
      </c>
      <c r="IC69" s="263">
        <f t="shared" si="244"/>
        <v>0.10941318348157836</v>
      </c>
      <c r="ID69" s="263">
        <f t="shared" si="245"/>
        <v>2.8475394408656957E-2</v>
      </c>
      <c r="IE69" s="153">
        <f t="shared" si="348"/>
        <v>0.39752743589861478</v>
      </c>
      <c r="IF69" s="153">
        <f t="shared" si="349"/>
        <v>0.47536640511195749</v>
      </c>
      <c r="IG69" s="153">
        <f t="shared" si="350"/>
        <v>0.31116091714470212</v>
      </c>
      <c r="IH69" s="153">
        <f t="shared" si="351"/>
        <v>0.20174773366312376</v>
      </c>
      <c r="II69" s="153">
        <f t="shared" si="352"/>
        <v>0.17327233925446681</v>
      </c>
      <c r="IJ69" s="153">
        <f t="shared" si="353"/>
        <v>0.27334009694510203</v>
      </c>
      <c r="IK69" s="153">
        <f t="shared" si="354"/>
        <v>8.9715767123769746E-2</v>
      </c>
      <c r="IL69" s="153">
        <f t="shared" si="355"/>
        <v>0.29306025513603651</v>
      </c>
      <c r="IM69" s="153">
        <f t="shared" si="356"/>
        <v>-2.7619253251731261E-2</v>
      </c>
      <c r="IN69" s="153">
        <f t="shared" si="357"/>
        <v>0.24058272257710617</v>
      </c>
      <c r="IO69" s="153">
        <f t="shared" si="358"/>
        <v>0.28158797353552029</v>
      </c>
      <c r="IP69" s="153">
        <f t="shared" si="359"/>
        <v>0.10494481183004119</v>
      </c>
      <c r="IQ69" s="153">
        <f t="shared" si="360"/>
        <v>0.10398486875615046</v>
      </c>
      <c r="IR69" s="153" t="str">
        <f t="shared" si="361"/>
        <v>i.a.</v>
      </c>
      <c r="IS69" s="153" t="str">
        <f t="shared" si="362"/>
        <v>i.a.</v>
      </c>
      <c r="IT69" s="153" t="str">
        <f t="shared" si="363"/>
        <v>i.a.</v>
      </c>
      <c r="IU69" s="150">
        <f t="shared" si="364"/>
        <v>0.51666545933807428</v>
      </c>
      <c r="IV69" s="150">
        <f t="shared" si="365"/>
        <v>0.34024503645865983</v>
      </c>
      <c r="IW69" s="150">
        <f t="shared" si="366"/>
        <v>-0.48551166045720889</v>
      </c>
      <c r="IX69" s="150">
        <f t="shared" si="367"/>
        <v>-6.9745749140371349E-3</v>
      </c>
      <c r="IY69" s="150">
        <f t="shared" si="368"/>
        <v>0.14973161602977314</v>
      </c>
      <c r="IZ69" s="263">
        <f t="shared" si="246"/>
        <v>0.20159111836872184</v>
      </c>
      <c r="JA69" s="263">
        <f t="shared" si="260"/>
        <v>9.9053438592356158E-2</v>
      </c>
      <c r="JB69" s="263">
        <f t="shared" si="247"/>
        <v>-0.27472734339413279</v>
      </c>
      <c r="JC69" s="263">
        <f t="shared" si="248"/>
        <v>-3.9742903941371033E-3</v>
      </c>
      <c r="JD69" s="153">
        <f t="shared" si="369"/>
        <v>0.59176838825432676</v>
      </c>
      <c r="JE69" s="153">
        <f t="shared" si="370"/>
        <v>0.39017726988560492</v>
      </c>
      <c r="JF69" s="153">
        <f t="shared" si="371"/>
        <v>0.29112383129324876</v>
      </c>
      <c r="JG69" s="153">
        <f t="shared" si="372"/>
        <v>0.56585117468738155</v>
      </c>
      <c r="JH69" s="153">
        <f t="shared" si="373"/>
        <v>0.56982546508151866</v>
      </c>
      <c r="JI69" s="153">
        <f t="shared" si="374"/>
        <v>0.49561606999138363</v>
      </c>
      <c r="JJ69" s="153">
        <f t="shared" si="375"/>
        <v>0.33792274257989352</v>
      </c>
      <c r="JK69" s="153">
        <f t="shared" si="376"/>
        <v>0.51025689620243231</v>
      </c>
      <c r="JL69" s="153">
        <f t="shared" si="377"/>
        <v>0.41891681513898738</v>
      </c>
      <c r="JM69" s="153">
        <f t="shared" si="378"/>
        <v>0.62082935920829962</v>
      </c>
      <c r="JN69" s="153">
        <f t="shared" si="379"/>
        <v>0.59855336667528292</v>
      </c>
      <c r="JO69" s="153">
        <f t="shared" si="380"/>
        <v>0.53532221456312312</v>
      </c>
      <c r="JP69" s="153">
        <f t="shared" si="381"/>
        <v>0.50402978842148638</v>
      </c>
      <c r="JQ69" s="153" t="str">
        <f t="shared" si="382"/>
        <v>i.a.</v>
      </c>
      <c r="JR69" s="153" t="str">
        <f t="shared" si="383"/>
        <v>i.a.</v>
      </c>
      <c r="JS69" s="153" t="str">
        <f t="shared" si="384"/>
        <v>i.a.</v>
      </c>
      <c r="JT69" s="153" t="str">
        <f t="shared" si="385"/>
        <v>i.a.</v>
      </c>
      <c r="JU69" s="150">
        <f t="shared" si="386"/>
        <v>2.7752564698776828E-2</v>
      </c>
      <c r="JV69" s="150">
        <f t="shared" si="387"/>
        <v>0.74375506948631387</v>
      </c>
      <c r="JW69" s="150">
        <f t="shared" si="388"/>
        <v>0.78757697008055783</v>
      </c>
      <c r="JX69" s="150">
        <f t="shared" si="389"/>
        <v>-5.5498503951188407E-3</v>
      </c>
      <c r="JY69" s="150">
        <f t="shared" si="390"/>
        <v>-0.2428562031369732</v>
      </c>
      <c r="JZ69" s="263">
        <f t="shared" si="249"/>
        <v>7.6870984649712315E-3</v>
      </c>
      <c r="KA69" s="263">
        <f t="shared" si="261"/>
        <v>0.11814185237035699</v>
      </c>
      <c r="KB69" s="263">
        <f t="shared" si="250"/>
        <v>6.9984537103002648E-2</v>
      </c>
      <c r="KC69" s="263">
        <f t="shared" si="251"/>
        <v>-4.9591511451424486E-4</v>
      </c>
      <c r="KD69" s="153">
        <f t="shared" si="391"/>
        <v>0.28467405618963998</v>
      </c>
      <c r="KE69" s="153">
        <f t="shared" si="392"/>
        <v>0.27698695772466875</v>
      </c>
      <c r="KF69" s="153">
        <f t="shared" si="393"/>
        <v>0.15884510535431176</v>
      </c>
      <c r="KG69" s="153">
        <f t="shared" si="394"/>
        <v>8.8860568251309113E-2</v>
      </c>
      <c r="KH69" s="153">
        <f t="shared" si="395"/>
        <v>8.9356483365823358E-2</v>
      </c>
      <c r="KI69" s="153">
        <f t="shared" si="396"/>
        <v>0.11801785042160048</v>
      </c>
      <c r="KJ69" s="153">
        <f t="shared" si="397"/>
        <v>4.3585549748961366E-2</v>
      </c>
      <c r="KK69" s="153">
        <f t="shared" si="398"/>
        <v>9.1806367953131268E-2</v>
      </c>
      <c r="KL69" s="153" t="str">
        <f t="shared" si="399"/>
        <v>i.a.</v>
      </c>
      <c r="KM69" s="153" t="str">
        <f t="shared" si="400"/>
        <v>i.a.</v>
      </c>
      <c r="KN69" s="153" t="str">
        <f t="shared" si="401"/>
        <v>i.a.</v>
      </c>
      <c r="KO69" s="153" t="str">
        <f t="shared" si="402"/>
        <v>i.a.</v>
      </c>
      <c r="KP69" s="153" t="str">
        <f t="shared" si="403"/>
        <v>i.a.</v>
      </c>
      <c r="KQ69" s="153" t="str">
        <f t="shared" si="404"/>
        <v>i.a.</v>
      </c>
      <c r="KR69" s="153" t="str">
        <f t="shared" si="405"/>
        <v>i.a.</v>
      </c>
      <c r="KS69" s="153" t="str">
        <f t="shared" si="406"/>
        <v>i.a.</v>
      </c>
      <c r="KT69" s="153" t="str">
        <f t="shared" si="407"/>
        <v>i.a.</v>
      </c>
      <c r="KU69" s="150">
        <f t="shared" si="408"/>
        <v>-8.5136677030919178E-2</v>
      </c>
      <c r="KV69" s="150">
        <f t="shared" si="409"/>
        <v>0.30113106979843063</v>
      </c>
      <c r="KW69" s="150">
        <f t="shared" si="410"/>
        <v>0.23809416164929603</v>
      </c>
      <c r="KX69" s="150">
        <f t="shared" si="411"/>
        <v>0.18727525551148536</v>
      </c>
      <c r="KY69" s="150">
        <f t="shared" si="412"/>
        <v>-0.1652434495817163</v>
      </c>
      <c r="KZ69" s="243">
        <f t="shared" si="252"/>
        <v>-0.33783175383572051</v>
      </c>
      <c r="LA69" s="243">
        <f t="shared" si="262"/>
        <v>0.91837127659574458</v>
      </c>
      <c r="LB69" s="243">
        <f t="shared" si="253"/>
        <v>0.58648619714516537</v>
      </c>
      <c r="LC69" s="243">
        <f t="shared" si="254"/>
        <v>0.38854205344585102</v>
      </c>
      <c r="LD69" s="254">
        <f>IFERROR(Tabel1[[#This Row],[2024 - Omsætning]]/Tabel1[[#This Row],[2024 - Ansatte]],"i.a.")</f>
        <v>3.6302788844621516</v>
      </c>
      <c r="LE69" s="254">
        <f>IFERROR(Tabel1[[#This Row],[2023 - Omsætning]]/Tabel1[[#This Row],[2023 - Ansatte]],"i.a.")</f>
        <v>3.9681106382978721</v>
      </c>
      <c r="LF69" s="254">
        <f>IFERROR(Tabel1[[#This Row],[2022 - Omsætning]]/Tabel1[[#This Row],[2022 - Ansatte]],"i.a.")</f>
        <v>3.0497393617021276</v>
      </c>
      <c r="LG69" s="254">
        <f>IFERROR(Tabel1[[#This Row],[2021 - Omsætning]]/Tabel1[[#This Row],[2021 - Ansatte]],"i.a.")</f>
        <v>2.4632531645569622</v>
      </c>
      <c r="LH69" s="254">
        <f>IFERROR(AC69/Tabel1[[#This Row],[2020 - Ansatte]],"i.a.")</f>
        <v>2.0747111111111112</v>
      </c>
      <c r="LI69" s="254">
        <f>IFERROR(Tabel1[[#This Row],[2019 - Omsætning]]/Tabel1[[#This Row],[2019 - Ansatte]],"i.a.")</f>
        <v>2.4854086021505375</v>
      </c>
      <c r="LJ69" s="254">
        <f>IFERROR(Tabel1[[#This Row],[2018 - Omsætning]]/Tabel1[[#This Row],[2018 - Ansatte]],"i.a.")</f>
        <v>1.9939886363636363</v>
      </c>
      <c r="LK69" s="254">
        <f>IFERROR(Tabel1[[#This Row],[2017 - Omsætning]]/Tabel1[[#This Row],[2017 - Ansatte]],"i.a.")</f>
        <v>2.4784508670520231</v>
      </c>
      <c r="LL69" s="254">
        <f>IFERROR(Tabel1[[#This Row],[2016 - Omsætning]]/Tabel1[[#This Row],[2016 - Ansatte]],"i.a.")</f>
        <v>0</v>
      </c>
      <c r="LM69" s="254">
        <f>IFERROR(Tabel1[[#This Row],[2015 - Omsætning]]/Tabel1[[#This Row],[2015 - Ansatte]],"i.a.")</f>
        <v>0</v>
      </c>
      <c r="LN69" s="254">
        <f>IFERROR(Tabel1[[#This Row],[2014 - Omsætning]]/Tabel1[[#This Row],[2014 - Ansatte]],"i.a.")</f>
        <v>0</v>
      </c>
      <c r="LO69" s="254">
        <f>IFERROR(Tabel1[[#This Row],[2013 - Omsætning]]/Tabel1[[#This Row],[2013 - Ansatte]],"i.a.")</f>
        <v>0</v>
      </c>
      <c r="LP69" s="254">
        <f>IFERROR(Tabel1[[#This Row],[2012 - Omsætning]]/Tabel1[[#This Row],[2012 - Ansatte]],"i.a.")</f>
        <v>0</v>
      </c>
      <c r="LQ69" s="254" t="str">
        <f>IFERROR(Tabel1[[#This Row],[2011 - Omsætning]]/Tabel1[[#This Row],[2011 - Ansatte]],"i.a.")</f>
        <v>i.a.</v>
      </c>
      <c r="LR69" s="254" t="str">
        <f>IFERROR(Tabel1[[#This Row],[2010 - Omsætning]]/Tabel1[[#This Row],[2010 - Ansatte]],"i.a.")</f>
        <v>i.a.</v>
      </c>
      <c r="LS69" s="254" t="str">
        <f>IFERROR(Tabel1[[#This Row],[2009 - Omsætning]]/Tabel1[[#This Row],[2009 - Ansatte]],"i.a.")</f>
        <v>i.a.</v>
      </c>
      <c r="LT69" s="254" t="str">
        <f>IFERROR(Tabel1[[#This Row],[2008 - Omsætning]]/Tabel1[[#This Row],[2008 - Ansatte]],"i.a.")</f>
        <v>i.a.</v>
      </c>
      <c r="LU69" s="158">
        <f t="shared" si="413"/>
        <v>-2.4022287763169635E-2</v>
      </c>
      <c r="LV69" s="158">
        <f t="shared" si="414"/>
        <v>2.2113091879527254</v>
      </c>
      <c r="LW69" s="158">
        <f t="shared" si="415"/>
        <v>0.65712193689506437</v>
      </c>
      <c r="LX69" s="158">
        <f t="shared" si="416"/>
        <v>0.20007986820142967</v>
      </c>
      <c r="LY69" s="158">
        <f t="shared" si="417"/>
        <v>-0.38187565526039885</v>
      </c>
      <c r="LZ69" s="243">
        <f t="shared" si="255"/>
        <v>-2.6907722302280224E-2</v>
      </c>
      <c r="MA69" s="243">
        <f t="shared" si="263"/>
        <v>0.77131170212765943</v>
      </c>
      <c r="MB69" s="243">
        <f t="shared" si="256"/>
        <v>0.13831584971720984</v>
      </c>
      <c r="MC69" s="243">
        <f t="shared" si="257"/>
        <v>3.5092897327707429E-2</v>
      </c>
      <c r="MD69" s="244">
        <f t="shared" si="418"/>
        <v>1.0932071713147409</v>
      </c>
      <c r="ME69" s="244">
        <f t="shared" si="419"/>
        <v>1.1201148936170211</v>
      </c>
      <c r="MF69" s="244">
        <f t="shared" si="420"/>
        <v>0.34880319148936173</v>
      </c>
      <c r="MG69" s="244">
        <f t="shared" si="421"/>
        <v>0.21048734177215189</v>
      </c>
      <c r="MH69" s="244">
        <f t="shared" si="422"/>
        <v>0.17539444444444446</v>
      </c>
      <c r="MI69" s="244">
        <f t="shared" si="423"/>
        <v>0.28375268817204302</v>
      </c>
      <c r="MJ69" s="244">
        <f t="shared" si="424"/>
        <v>7.6249999999999998E-2</v>
      </c>
      <c r="MK69" s="244">
        <f t="shared" si="425"/>
        <v>0.21967630057803467</v>
      </c>
      <c r="ML69" s="244">
        <f t="shared" si="426"/>
        <v>-4.1154545454545458E-2</v>
      </c>
      <c r="MM69" s="244">
        <f t="shared" si="427"/>
        <v>0.23721053921568624</v>
      </c>
      <c r="MN69" s="244">
        <f t="shared" si="428"/>
        <v>0.29355385567010306</v>
      </c>
      <c r="MO69" s="244">
        <f t="shared" si="429"/>
        <v>8.7764705882352939E-2</v>
      </c>
      <c r="MP69" s="244">
        <f t="shared" si="430"/>
        <v>7.7094800000000005E-2</v>
      </c>
      <c r="MQ69" s="244" t="str">
        <f t="shared" si="431"/>
        <v>i.a.</v>
      </c>
      <c r="MR69" s="244" t="str">
        <f t="shared" si="432"/>
        <v>i.a.</v>
      </c>
      <c r="MS69" s="244" t="str">
        <f t="shared" si="433"/>
        <v>i.a.</v>
      </c>
      <c r="MT69" s="244" t="str">
        <f t="shared" si="434"/>
        <v>i.a.</v>
      </c>
    </row>
    <row r="70" spans="1:358" ht="18" customHeight="1" x14ac:dyDescent="0.25">
      <c r="A70" s="20" t="s">
        <v>163</v>
      </c>
      <c r="B70" s="273">
        <v>57817712</v>
      </c>
      <c r="C70" s="117" t="s">
        <v>370</v>
      </c>
      <c r="D70" s="5"/>
      <c r="E70" s="5">
        <v>271200</v>
      </c>
      <c r="F70" s="203">
        <v>45733</v>
      </c>
      <c r="G70" s="148" t="s">
        <v>84</v>
      </c>
      <c r="H70" s="148" t="s">
        <v>84</v>
      </c>
      <c r="I70" s="148" t="s">
        <v>84</v>
      </c>
      <c r="J70" s="148" t="s">
        <v>84</v>
      </c>
      <c r="K70" s="148" t="s">
        <v>84</v>
      </c>
      <c r="L70" s="148" t="s">
        <v>84</v>
      </c>
      <c r="M70" s="148" t="s">
        <v>84</v>
      </c>
      <c r="N70" s="357" t="s">
        <v>84</v>
      </c>
      <c r="O70" s="357" t="s">
        <v>84</v>
      </c>
      <c r="P70" s="150">
        <f>Y70/Tabel1[[#This Row],[2023 - Omsætning]]-1</f>
        <v>0.48765254474891906</v>
      </c>
      <c r="Q70" s="150">
        <f>Z70/Tabel1[[#This Row],[2022 - Omsætning]]-1</f>
        <v>-2.4615971415103521E-2</v>
      </c>
      <c r="R70" s="150">
        <f>AA70/Tabel1[[#This Row],[2021 - Omsætning]]-1</f>
        <v>0.17062619523003186</v>
      </c>
      <c r="S70" s="150">
        <f>AB70/Tabel1[[#This Row],[2020 - Omsætning]]-1</f>
        <v>4.290411644932357E-2</v>
      </c>
      <c r="T70" s="150">
        <f>AC70/Tabel1[[#This Row],[2019 - Omsætning]]-1</f>
        <v>2.9992262688512072E-2</v>
      </c>
      <c r="U70" s="242">
        <f t="shared" si="264"/>
        <v>264.37400000000002</v>
      </c>
      <c r="V70" s="242">
        <f t="shared" si="265"/>
        <v>-13.682000000000016</v>
      </c>
      <c r="W70" s="242">
        <f t="shared" si="267"/>
        <v>81.01400000000001</v>
      </c>
      <c r="X70" s="242">
        <f t="shared" si="266"/>
        <v>19.532999999999959</v>
      </c>
      <c r="Y70" s="151">
        <v>806.51</v>
      </c>
      <c r="Z70" s="151">
        <v>542.13599999999997</v>
      </c>
      <c r="AA70" s="151">
        <v>555.81799999999998</v>
      </c>
      <c r="AB70" s="151">
        <v>474.80399999999997</v>
      </c>
      <c r="AC70" s="361">
        <v>455.27100000000002</v>
      </c>
      <c r="AD70" s="151">
        <v>442.01400000000001</v>
      </c>
      <c r="AE70" s="151">
        <v>395.57100000000003</v>
      </c>
      <c r="AF70" s="151">
        <v>385.71699999999998</v>
      </c>
      <c r="AG70" s="361">
        <v>347.19600000000003</v>
      </c>
      <c r="AH70" s="361">
        <v>332.69600000000003</v>
      </c>
      <c r="AI70" s="361">
        <v>281.221</v>
      </c>
      <c r="AJ70" s="361">
        <v>294.04199999999997</v>
      </c>
      <c r="AK70" s="361"/>
      <c r="AL70" s="361"/>
      <c r="AM70" s="361"/>
      <c r="AN70" s="361"/>
      <c r="AO70" s="361"/>
      <c r="AP70" s="150">
        <f t="shared" si="268"/>
        <v>0.67385418891877646</v>
      </c>
      <c r="AQ70" s="150">
        <f t="shared" si="269"/>
        <v>-2.3395522705791209E-2</v>
      </c>
      <c r="AR70" s="150">
        <f t="shared" si="270"/>
        <v>2.8651262197151525E-2</v>
      </c>
      <c r="AS70" s="150">
        <f t="shared" si="271"/>
        <v>2.650188592725123E-2</v>
      </c>
      <c r="AT70" s="150">
        <f t="shared" si="272"/>
        <v>7.2497239646867662E-2</v>
      </c>
      <c r="AU70" s="242">
        <f t="shared" si="273"/>
        <v>154.56800000000001</v>
      </c>
      <c r="AV70" s="242">
        <f t="shared" si="274"/>
        <v>-5.4950000000000045</v>
      </c>
      <c r="AW70" s="242">
        <f t="shared" si="275"/>
        <v>6.5420000000000016</v>
      </c>
      <c r="AX70" s="242">
        <f t="shared" si="276"/>
        <v>5.8949999999999818</v>
      </c>
      <c r="AY70" s="119">
        <v>383.947</v>
      </c>
      <c r="AZ70" s="119">
        <v>229.37899999999999</v>
      </c>
      <c r="BA70" s="119">
        <v>234.874</v>
      </c>
      <c r="BB70" s="119">
        <v>228.33199999999999</v>
      </c>
      <c r="BC70" s="119">
        <v>222.43700000000001</v>
      </c>
      <c r="BD70" s="119">
        <v>207.40100000000001</v>
      </c>
      <c r="BE70" s="119">
        <v>178.17500000000001</v>
      </c>
      <c r="BF70" s="119">
        <v>192.066</v>
      </c>
      <c r="BG70" s="362">
        <v>178.214</v>
      </c>
      <c r="BH70" s="362">
        <v>175.37799999999999</v>
      </c>
      <c r="BI70" s="362">
        <v>148.82599999999999</v>
      </c>
      <c r="BJ70" s="362">
        <v>146.09700000000001</v>
      </c>
      <c r="BK70" s="362"/>
      <c r="BL70" s="362"/>
      <c r="BM70" s="362"/>
      <c r="BN70" s="362"/>
      <c r="BO70" s="362"/>
      <c r="BP70" s="152">
        <f t="shared" si="277"/>
        <v>1.9008754305396094</v>
      </c>
      <c r="BQ70" s="152">
        <f t="shared" si="278"/>
        <v>0.41029792746114002</v>
      </c>
      <c r="BR70" s="152">
        <f t="shared" si="279"/>
        <v>-0.18260927108493527</v>
      </c>
      <c r="BS70" s="152">
        <f t="shared" si="280"/>
        <v>0.2117555078884589</v>
      </c>
      <c r="BT70" s="152">
        <f t="shared" si="281"/>
        <v>0.22346217992740128</v>
      </c>
      <c r="BU70" s="242">
        <f t="shared" si="282"/>
        <v>132.453</v>
      </c>
      <c r="BV70" s="242">
        <f t="shared" si="283"/>
        <v>20.272000000000006</v>
      </c>
      <c r="BW70" s="242">
        <f t="shared" si="284"/>
        <v>-11.037999999999997</v>
      </c>
      <c r="BX70" s="242">
        <f t="shared" si="285"/>
        <v>10.562999999999995</v>
      </c>
      <c r="BY70" s="119">
        <v>202.13300000000001</v>
      </c>
      <c r="BZ70" s="119">
        <v>69.680000000000007</v>
      </c>
      <c r="CA70" s="119">
        <v>49.408000000000001</v>
      </c>
      <c r="CB70" s="119">
        <v>60.445999999999998</v>
      </c>
      <c r="CC70" s="119">
        <v>49.883000000000003</v>
      </c>
      <c r="CD70" s="119">
        <v>40.771999999999998</v>
      </c>
      <c r="CE70" s="119">
        <v>18.684999999999999</v>
      </c>
      <c r="CF70" s="119">
        <v>35.270000000000003</v>
      </c>
      <c r="CG70" s="362">
        <v>25.835999999999999</v>
      </c>
      <c r="CH70" s="362">
        <v>34.893000000000001</v>
      </c>
      <c r="CI70" s="362">
        <v>33.412999999999997</v>
      </c>
      <c r="CJ70" s="362">
        <v>29.626999999999999</v>
      </c>
      <c r="CK70" s="362"/>
      <c r="CL70" s="362"/>
      <c r="CM70" s="362"/>
      <c r="CN70" s="362"/>
      <c r="CO70" s="362"/>
      <c r="CP70" s="152">
        <f t="shared" si="286"/>
        <v>1.542402848853859</v>
      </c>
      <c r="CQ70" s="152">
        <f t="shared" si="287"/>
        <v>0.68902208201892756</v>
      </c>
      <c r="CR70" s="152">
        <f t="shared" si="288"/>
        <v>-0.18304583877396749</v>
      </c>
      <c r="CS70" s="152">
        <f t="shared" si="289"/>
        <v>0.26475445458496299</v>
      </c>
      <c r="CT70" s="152">
        <f t="shared" si="290"/>
        <v>0.29641106541213608</v>
      </c>
      <c r="CU70" s="242">
        <f t="shared" si="291"/>
        <v>123.87499999999999</v>
      </c>
      <c r="CV70" s="242">
        <f t="shared" si="292"/>
        <v>32.763000000000005</v>
      </c>
      <c r="CW70" s="242">
        <f t="shared" si="293"/>
        <v>-10.654000000000003</v>
      </c>
      <c r="CX70" s="242">
        <f t="shared" si="294"/>
        <v>12.183999999999997</v>
      </c>
      <c r="CY70" s="119">
        <v>204.18799999999999</v>
      </c>
      <c r="CZ70" s="119">
        <v>80.313000000000002</v>
      </c>
      <c r="DA70" s="119">
        <v>47.55</v>
      </c>
      <c r="DB70" s="119">
        <v>58.204000000000001</v>
      </c>
      <c r="DC70" s="119">
        <v>46.02</v>
      </c>
      <c r="DD70" s="119">
        <v>35.497999999999998</v>
      </c>
      <c r="DE70" s="119">
        <v>15.747999999999999</v>
      </c>
      <c r="DF70" s="119">
        <v>31.126000000000001</v>
      </c>
      <c r="DG70" s="362">
        <v>21.402000000000001</v>
      </c>
      <c r="DH70" s="362">
        <v>32.253999999999998</v>
      </c>
      <c r="DI70" s="362">
        <v>30.033999999999999</v>
      </c>
      <c r="DJ70" s="362">
        <v>23.882000000000001</v>
      </c>
      <c r="DK70" s="362"/>
      <c r="DL70" s="362"/>
      <c r="DM70" s="362"/>
      <c r="DN70" s="362"/>
      <c r="DO70" s="362"/>
      <c r="DP70" s="152">
        <f t="shared" si="295"/>
        <v>0.55607463794003675</v>
      </c>
      <c r="DQ70" s="152">
        <f t="shared" si="296"/>
        <v>4.2269052580324235E-2</v>
      </c>
      <c r="DR70" s="152">
        <f t="shared" si="297"/>
        <v>0.19056773473032704</v>
      </c>
      <c r="DS70" s="152">
        <f t="shared" si="298"/>
        <v>0.11326816305224696</v>
      </c>
      <c r="DT70" s="152">
        <f t="shared" si="299"/>
        <v>9.3769463937217148E-2</v>
      </c>
      <c r="DU70" s="242">
        <f t="shared" si="300"/>
        <v>161.88</v>
      </c>
      <c r="DV70" s="242">
        <f t="shared" si="301"/>
        <v>11.80600000000004</v>
      </c>
      <c r="DW70" s="242">
        <f t="shared" si="302"/>
        <v>44.706999999999994</v>
      </c>
      <c r="DX70" s="242">
        <f t="shared" si="303"/>
        <v>23.869</v>
      </c>
      <c r="DY70" s="119">
        <v>452.99200000000002</v>
      </c>
      <c r="DZ70" s="119">
        <v>291.11200000000002</v>
      </c>
      <c r="EA70" s="119">
        <v>279.30599999999998</v>
      </c>
      <c r="EB70" s="119">
        <v>234.59899999999999</v>
      </c>
      <c r="EC70" s="119">
        <v>210.73</v>
      </c>
      <c r="ED70" s="119">
        <v>192.66399999999999</v>
      </c>
      <c r="EE70" s="119">
        <v>175.22</v>
      </c>
      <c r="EF70" s="119">
        <v>191.273</v>
      </c>
      <c r="EG70" s="362">
        <v>175.58500000000001</v>
      </c>
      <c r="EH70" s="362">
        <v>172.93899999999999</v>
      </c>
      <c r="EI70" s="362">
        <v>171.11600000000001</v>
      </c>
      <c r="EJ70" s="362">
        <v>147.04</v>
      </c>
      <c r="EK70" s="362"/>
      <c r="EL70" s="362"/>
      <c r="EM70" s="362"/>
      <c r="EN70" s="362"/>
      <c r="EO70" s="362"/>
      <c r="EP70" s="153">
        <f t="shared" si="304"/>
        <v>0.38332681969723553</v>
      </c>
      <c r="EQ70" s="153">
        <f t="shared" si="305"/>
        <v>-4.6248699677272763E-2</v>
      </c>
      <c r="ER70" s="153">
        <f t="shared" si="306"/>
        <v>0.12266374594878503</v>
      </c>
      <c r="ES70" s="153">
        <f t="shared" si="307"/>
        <v>0.18606135193035234</v>
      </c>
      <c r="ET70" s="153">
        <f t="shared" si="308"/>
        <v>-4.6151946019111524E-3</v>
      </c>
      <c r="EU70" s="242">
        <f t="shared" si="309"/>
        <v>192.24299999999999</v>
      </c>
      <c r="EV70" s="242">
        <f t="shared" si="310"/>
        <v>-24.319000000000017</v>
      </c>
      <c r="EW70" s="242">
        <f t="shared" si="311"/>
        <v>57.453000000000031</v>
      </c>
      <c r="EX70" s="242">
        <f t="shared" si="312"/>
        <v>73.475999999999999</v>
      </c>
      <c r="EY70" s="119">
        <v>693.755</v>
      </c>
      <c r="EZ70" s="119">
        <v>501.512</v>
      </c>
      <c r="FA70" s="119">
        <v>525.83100000000002</v>
      </c>
      <c r="FB70" s="119">
        <v>468.37799999999999</v>
      </c>
      <c r="FC70" s="119">
        <v>394.90199999999999</v>
      </c>
      <c r="FD70" s="119">
        <v>396.733</v>
      </c>
      <c r="FE70" s="119">
        <v>359.8</v>
      </c>
      <c r="FF70" s="119">
        <v>357.91199999999998</v>
      </c>
      <c r="FG70" s="362">
        <v>362.32799999999997</v>
      </c>
      <c r="FH70" s="362">
        <v>344.71800000000002</v>
      </c>
      <c r="FI70" s="362">
        <v>304.76600000000002</v>
      </c>
      <c r="FJ70" s="362">
        <v>294.26499999999999</v>
      </c>
      <c r="FK70" s="362"/>
      <c r="FL70" s="362"/>
      <c r="FM70" s="362"/>
      <c r="FN70" s="362"/>
      <c r="FO70" s="362"/>
      <c r="FP70" s="153">
        <f t="shared" si="313"/>
        <v>4.1322314049586778E-2</v>
      </c>
      <c r="FQ70" s="153">
        <f t="shared" si="314"/>
        <v>-0.43325526932084307</v>
      </c>
      <c r="FR70" s="153">
        <f t="shared" si="315"/>
        <v>9.4871794871794868E-2</v>
      </c>
      <c r="FS70" s="153">
        <f t="shared" si="316"/>
        <v>-9.3023255813953487E-2</v>
      </c>
      <c r="FT70" s="153">
        <f t="shared" si="317"/>
        <v>7.4999999999999997E-2</v>
      </c>
      <c r="FU70" s="242">
        <f t="shared" si="318"/>
        <v>10</v>
      </c>
      <c r="FV70" s="242">
        <f t="shared" si="319"/>
        <v>-185</v>
      </c>
      <c r="FW70" s="242">
        <f t="shared" si="320"/>
        <v>37</v>
      </c>
      <c r="FX70" s="242">
        <f t="shared" si="321"/>
        <v>-40</v>
      </c>
      <c r="FY70" s="154">
        <v>252</v>
      </c>
      <c r="FZ70" s="154">
        <v>242</v>
      </c>
      <c r="GA70" s="154">
        <v>427</v>
      </c>
      <c r="GB70" s="154">
        <v>390</v>
      </c>
      <c r="GC70" s="154">
        <v>430</v>
      </c>
      <c r="GD70" s="154">
        <v>400</v>
      </c>
      <c r="GE70" s="154">
        <v>364</v>
      </c>
      <c r="GF70" s="154">
        <v>339</v>
      </c>
      <c r="GG70" s="359">
        <v>325</v>
      </c>
      <c r="GH70" s="359">
        <v>306</v>
      </c>
      <c r="GI70" s="359">
        <v>262</v>
      </c>
      <c r="GJ70" s="359">
        <v>273</v>
      </c>
      <c r="GK70" s="359"/>
      <c r="GL70" s="359"/>
      <c r="GM70" s="359"/>
      <c r="GN70" s="359"/>
      <c r="GO70" s="359"/>
      <c r="GP70" s="5"/>
      <c r="GQ70" s="5" t="s">
        <v>386</v>
      </c>
      <c r="GR70" s="5">
        <v>9700</v>
      </c>
      <c r="GS70" s="5" t="s">
        <v>164</v>
      </c>
      <c r="GT70" s="7" t="s">
        <v>82</v>
      </c>
      <c r="GU70" s="172" t="s">
        <v>73</v>
      </c>
      <c r="GW70" s="158">
        <f t="shared" si="322"/>
        <v>0.94896459129035793</v>
      </c>
      <c r="GX70" s="158">
        <f t="shared" si="323"/>
        <v>0.52168566395158811</v>
      </c>
      <c r="GY70" s="158">
        <f t="shared" si="324"/>
        <v>-0.29206102360430852</v>
      </c>
      <c r="GZ70" s="158">
        <f t="shared" si="325"/>
        <v>0.14565716235153475</v>
      </c>
      <c r="HA70" s="158">
        <f t="shared" si="326"/>
        <v>0.18229048619483257</v>
      </c>
      <c r="HB70" s="263">
        <f t="shared" si="240"/>
        <v>0.26722225883580997</v>
      </c>
      <c r="HC70" s="263">
        <f t="shared" si="258"/>
        <v>9.6539840324176701E-2</v>
      </c>
      <c r="HD70" s="263">
        <f t="shared" si="241"/>
        <v>-7.6344095344633628E-2</v>
      </c>
      <c r="HE70" s="263">
        <f t="shared" si="242"/>
        <v>3.323372490130061E-2</v>
      </c>
      <c r="HF70" s="153">
        <f t="shared" si="327"/>
        <v>0.5488157569372023</v>
      </c>
      <c r="HG70" s="153">
        <f t="shared" si="328"/>
        <v>0.28159349810139234</v>
      </c>
      <c r="HH70" s="153">
        <f t="shared" si="329"/>
        <v>0.18505365777721564</v>
      </c>
      <c r="HI70" s="153">
        <f t="shared" si="330"/>
        <v>0.26139775312184926</v>
      </c>
      <c r="HJ70" s="153">
        <f t="shared" si="331"/>
        <v>0.22816402822054865</v>
      </c>
      <c r="HK70" s="153">
        <f t="shared" si="332"/>
        <v>0.192984745191419</v>
      </c>
      <c r="HL70" s="153">
        <f t="shared" si="333"/>
        <v>8.5938885599452106E-2</v>
      </c>
      <c r="HM70" s="153">
        <f t="shared" si="334"/>
        <v>0.16968963468153891</v>
      </c>
      <c r="HN70" s="153">
        <f t="shared" si="335"/>
        <v>0.12281507155891704</v>
      </c>
      <c r="HO70" s="153">
        <f t="shared" si="336"/>
        <v>0.18749327869090696</v>
      </c>
      <c r="HP70" s="153">
        <f t="shared" si="337"/>
        <v>0.18880046266611347</v>
      </c>
      <c r="HQ70" s="153">
        <f t="shared" si="338"/>
        <v>0.16241838955386292</v>
      </c>
      <c r="HR70" s="153" t="str">
        <f t="shared" si="339"/>
        <v>Negativ EK</v>
      </c>
      <c r="HS70" s="153" t="str">
        <f t="shared" si="340"/>
        <v>Negativ EK</v>
      </c>
      <c r="HT70" s="153" t="str">
        <f t="shared" si="341"/>
        <v>Negativ EK</v>
      </c>
      <c r="HU70" s="153" t="str">
        <f t="shared" si="342"/>
        <v>Negativ EK</v>
      </c>
      <c r="HV70" s="150">
        <f t="shared" si="343"/>
        <v>1.493329161967037</v>
      </c>
      <c r="HW70" s="150">
        <f t="shared" si="344"/>
        <v>0.36481281535301496</v>
      </c>
      <c r="HX70" s="150">
        <f t="shared" si="345"/>
        <v>-0.29025278542258526</v>
      </c>
      <c r="HY70" s="150">
        <f t="shared" si="346"/>
        <v>0.1111899632648506</v>
      </c>
      <c r="HZ70" s="150">
        <f t="shared" si="347"/>
        <v>0.16921246959396274</v>
      </c>
      <c r="IA70" s="263">
        <f t="shared" si="243"/>
        <v>0.20257144109778941</v>
      </c>
      <c r="IB70" s="263">
        <f t="shared" si="259"/>
        <v>3.6259320889192842E-2</v>
      </c>
      <c r="IC70" s="263">
        <f t="shared" si="244"/>
        <v>-4.064641800494298E-2</v>
      </c>
      <c r="ID70" s="263">
        <f t="shared" si="245"/>
        <v>1.4012743088773344E-2</v>
      </c>
      <c r="IE70" s="153">
        <f t="shared" si="348"/>
        <v>0.33822233860718987</v>
      </c>
      <c r="IF70" s="153">
        <f t="shared" si="349"/>
        <v>0.13565089750940046</v>
      </c>
      <c r="IG70" s="153">
        <f t="shared" si="350"/>
        <v>9.9391576620207617E-2</v>
      </c>
      <c r="IH70" s="153">
        <f t="shared" si="351"/>
        <v>0.1400379946251506</v>
      </c>
      <c r="II70" s="153">
        <f t="shared" si="352"/>
        <v>0.12602525153637725</v>
      </c>
      <c r="IJ70" s="153">
        <f t="shared" si="353"/>
        <v>0.1077864415696341</v>
      </c>
      <c r="IK70" s="153">
        <f t="shared" si="354"/>
        <v>5.2068239070825063E-2</v>
      </c>
      <c r="IL70" s="153">
        <f t="shared" si="355"/>
        <v>9.7939575696989897E-2</v>
      </c>
      <c r="IM70" s="153">
        <f t="shared" si="356"/>
        <v>7.3081525105862979E-2</v>
      </c>
      <c r="IN70" s="153">
        <f t="shared" si="357"/>
        <v>0.10744837440183283</v>
      </c>
      <c r="IO70" s="153">
        <f t="shared" si="358"/>
        <v>0.11155683094864874</v>
      </c>
      <c r="IP70" s="153">
        <f t="shared" si="359"/>
        <v>0.10068135863932171</v>
      </c>
      <c r="IQ70" s="153" t="str">
        <f t="shared" si="360"/>
        <v>i.a.</v>
      </c>
      <c r="IR70" s="153" t="str">
        <f t="shared" si="361"/>
        <v>i.a.</v>
      </c>
      <c r="IS70" s="153" t="str">
        <f t="shared" si="362"/>
        <v>i.a.</v>
      </c>
      <c r="IT70" s="153" t="str">
        <f t="shared" si="363"/>
        <v>i.a.</v>
      </c>
      <c r="IU70" s="150">
        <f t="shared" si="364"/>
        <v>0.12487852890802052</v>
      </c>
      <c r="IV70" s="150">
        <f t="shared" si="365"/>
        <v>9.2810098636452315E-2</v>
      </c>
      <c r="IW70" s="150">
        <f t="shared" si="366"/>
        <v>6.0484707933767708E-2</v>
      </c>
      <c r="IX70" s="150">
        <f t="shared" si="367"/>
        <v>-6.1373881510962319E-2</v>
      </c>
      <c r="IY70" s="150">
        <f t="shared" si="368"/>
        <v>9.884082819586619E-2</v>
      </c>
      <c r="IZ70" s="263">
        <f t="shared" si="246"/>
        <v>7.2488072683149496E-2</v>
      </c>
      <c r="JA70" s="263">
        <f t="shared" si="260"/>
        <v>4.9298001467682484E-2</v>
      </c>
      <c r="JB70" s="263">
        <f t="shared" si="247"/>
        <v>3.0295299942682985E-2</v>
      </c>
      <c r="JC70" s="263">
        <f t="shared" si="248"/>
        <v>-3.2750702834640211E-2</v>
      </c>
      <c r="JD70" s="153">
        <f t="shared" si="369"/>
        <v>0.65295673544695176</v>
      </c>
      <c r="JE70" s="153">
        <f t="shared" si="370"/>
        <v>0.58046866276380227</v>
      </c>
      <c r="JF70" s="153">
        <f t="shared" si="371"/>
        <v>0.53117066129611978</v>
      </c>
      <c r="JG70" s="153">
        <f t="shared" si="372"/>
        <v>0.5008753613534368</v>
      </c>
      <c r="JH70" s="153">
        <f t="shared" si="373"/>
        <v>0.53362606418807701</v>
      </c>
      <c r="JI70" s="153">
        <f t="shared" si="374"/>
        <v>0.4856263532400884</v>
      </c>
      <c r="JJ70" s="153">
        <f t="shared" si="375"/>
        <v>0.48699277376320177</v>
      </c>
      <c r="JK70" s="153">
        <f t="shared" si="376"/>
        <v>0.53441348711415104</v>
      </c>
      <c r="JL70" s="153">
        <f t="shared" si="377"/>
        <v>0.48460234925261098</v>
      </c>
      <c r="JM70" s="153">
        <f t="shared" si="378"/>
        <v>0.50168253470953061</v>
      </c>
      <c r="JN70" s="153">
        <f t="shared" si="379"/>
        <v>0.56146683028946798</v>
      </c>
      <c r="JO70" s="153">
        <f t="shared" si="380"/>
        <v>0.49968565748559973</v>
      </c>
      <c r="JP70" s="153" t="str">
        <f t="shared" si="381"/>
        <v>i.a.</v>
      </c>
      <c r="JQ70" s="153" t="str">
        <f t="shared" si="382"/>
        <v>i.a.</v>
      </c>
      <c r="JR70" s="153" t="str">
        <f t="shared" si="383"/>
        <v>i.a.</v>
      </c>
      <c r="JS70" s="153" t="str">
        <f t="shared" si="384"/>
        <v>i.a.</v>
      </c>
      <c r="JT70" s="153" t="str">
        <f t="shared" si="385"/>
        <v>i.a.</v>
      </c>
      <c r="JU70" s="150">
        <f t="shared" si="386"/>
        <v>0.94996838527857264</v>
      </c>
      <c r="JV70" s="150">
        <f t="shared" si="387"/>
        <v>0.44588991220947488</v>
      </c>
      <c r="JW70" s="150">
        <f t="shared" si="388"/>
        <v>-0.30174915592552165</v>
      </c>
      <c r="JX70" s="150">
        <f t="shared" si="389"/>
        <v>0.16190500044626119</v>
      </c>
      <c r="JY70" s="150">
        <f t="shared" si="390"/>
        <v>0.18783628212302192</v>
      </c>
      <c r="JZ70" s="263">
        <f t="shared" si="249"/>
        <v>0.12209813974023298</v>
      </c>
      <c r="KA70" s="263">
        <f t="shared" si="261"/>
        <v>3.9636227654458359E-2</v>
      </c>
      <c r="KB70" s="263">
        <f t="shared" si="250"/>
        <v>-3.8414860614219934E-2</v>
      </c>
      <c r="KC70" s="263">
        <f t="shared" si="251"/>
        <v>1.7739559816594613E-2</v>
      </c>
      <c r="KD70" s="153">
        <f t="shared" si="391"/>
        <v>0.25062677462151739</v>
      </c>
      <c r="KE70" s="153">
        <f t="shared" si="392"/>
        <v>0.12852863488128441</v>
      </c>
      <c r="KF70" s="153">
        <f t="shared" si="393"/>
        <v>8.8892407226826051E-2</v>
      </c>
      <c r="KG70" s="153">
        <f t="shared" si="394"/>
        <v>0.12730726784104598</v>
      </c>
      <c r="KH70" s="153">
        <f t="shared" si="395"/>
        <v>0.10956770802445137</v>
      </c>
      <c r="KI70" s="153">
        <f t="shared" si="396"/>
        <v>9.2241422217395827E-2</v>
      </c>
      <c r="KJ70" s="153">
        <f t="shared" si="397"/>
        <v>4.7235515242522827E-2</v>
      </c>
      <c r="KK70" s="153">
        <f t="shared" si="398"/>
        <v>9.1440097273389573E-2</v>
      </c>
      <c r="KL70" s="153">
        <f t="shared" si="399"/>
        <v>7.4413299692392756E-2</v>
      </c>
      <c r="KM70" s="153">
        <f t="shared" si="400"/>
        <v>0.10487952966071128</v>
      </c>
      <c r="KN70" s="153">
        <f t="shared" si="401"/>
        <v>0.11881402882430543</v>
      </c>
      <c r="KO70" s="153">
        <f t="shared" si="402"/>
        <v>0.10075771488426824</v>
      </c>
      <c r="KP70" s="153" t="str">
        <f t="shared" si="403"/>
        <v>i.a.</v>
      </c>
      <c r="KQ70" s="153" t="str">
        <f t="shared" si="404"/>
        <v>i.a.</v>
      </c>
      <c r="KR70" s="153" t="str">
        <f t="shared" si="405"/>
        <v>i.a.</v>
      </c>
      <c r="KS70" s="153" t="str">
        <f t="shared" si="406"/>
        <v>i.a.</v>
      </c>
      <c r="KT70" s="153" t="str">
        <f t="shared" si="407"/>
        <v>i.a.</v>
      </c>
      <c r="KU70" s="150">
        <f t="shared" si="408"/>
        <v>0.42861871360808912</v>
      </c>
      <c r="KV70" s="150">
        <f t="shared" si="409"/>
        <v>0.72102884382541643</v>
      </c>
      <c r="KW70" s="150">
        <f t="shared" si="410"/>
        <v>6.9190201732347439E-2</v>
      </c>
      <c r="KX70" s="150">
        <f t="shared" si="411"/>
        <v>0.14986864121335666</v>
      </c>
      <c r="KY70" s="150">
        <f t="shared" si="412"/>
        <v>-4.1867662615337448E-2</v>
      </c>
      <c r="KZ70" s="243">
        <f t="shared" si="252"/>
        <v>0.96020510297783046</v>
      </c>
      <c r="LA70" s="243">
        <f t="shared" si="262"/>
        <v>0.93854990612963762</v>
      </c>
      <c r="LB70" s="243">
        <f t="shared" si="253"/>
        <v>8.4235344982885874E-2</v>
      </c>
      <c r="LC70" s="243">
        <f t="shared" si="254"/>
        <v>0.15867638640429327</v>
      </c>
      <c r="LD70" s="254">
        <f>IFERROR(Tabel1[[#This Row],[2024 - Omsætning]]/Tabel1[[#This Row],[2024 - Ansatte]],"i.a.")</f>
        <v>3.2004365079365078</v>
      </c>
      <c r="LE70" s="254">
        <f>IFERROR(Tabel1[[#This Row],[2023 - Omsætning]]/Tabel1[[#This Row],[2023 - Ansatte]],"i.a.")</f>
        <v>2.2402314049586773</v>
      </c>
      <c r="LF70" s="254">
        <f>IFERROR(Tabel1[[#This Row],[2022 - Omsætning]]/Tabel1[[#This Row],[2022 - Ansatte]],"i.a.")</f>
        <v>1.3016814988290397</v>
      </c>
      <c r="LG70" s="254">
        <f>IFERROR(Tabel1[[#This Row],[2021 - Omsætning]]/Tabel1[[#This Row],[2021 - Ansatte]],"i.a.")</f>
        <v>1.2174461538461538</v>
      </c>
      <c r="LH70" s="254">
        <f>IFERROR(AC70/Tabel1[[#This Row],[2020 - Ansatte]],"i.a.")</f>
        <v>1.0587697674418606</v>
      </c>
      <c r="LI70" s="254">
        <f>IFERROR(Tabel1[[#This Row],[2019 - Omsætning]]/Tabel1[[#This Row],[2019 - Ansatte]],"i.a.")</f>
        <v>1.105035</v>
      </c>
      <c r="LJ70" s="254">
        <f>IFERROR(Tabel1[[#This Row],[2018 - Omsætning]]/Tabel1[[#This Row],[2018 - Ansatte]],"i.a.")</f>
        <v>1.0867335164835166</v>
      </c>
      <c r="LK70" s="254">
        <f>IFERROR(Tabel1[[#This Row],[2017 - Omsætning]]/Tabel1[[#This Row],[2017 - Ansatte]],"i.a.")</f>
        <v>1.1378082595870207</v>
      </c>
      <c r="LL70" s="254">
        <f>IFERROR(Tabel1[[#This Row],[2016 - Omsætning]]/Tabel1[[#This Row],[2016 - Ansatte]],"i.a.")</f>
        <v>1.0682953846153846</v>
      </c>
      <c r="LM70" s="254">
        <f>IFERROR(Tabel1[[#This Row],[2015 - Omsætning]]/Tabel1[[#This Row],[2015 - Ansatte]],"i.a.")</f>
        <v>1.0872418300653595</v>
      </c>
      <c r="LN70" s="254">
        <f>IFERROR(Tabel1[[#This Row],[2014 - Omsætning]]/Tabel1[[#This Row],[2014 - Ansatte]],"i.a.")</f>
        <v>1.0733625954198474</v>
      </c>
      <c r="LO70" s="254">
        <f>IFERROR(Tabel1[[#This Row],[2013 - Omsætning]]/Tabel1[[#This Row],[2013 - Ansatte]],"i.a.")</f>
        <v>1.077076923076923</v>
      </c>
      <c r="LP70" s="254" t="str">
        <f>IFERROR(Tabel1[[#This Row],[2012 - Omsætning]]/Tabel1[[#This Row],[2012 - Ansatte]],"i.a.")</f>
        <v>i.a.</v>
      </c>
      <c r="LQ70" s="254" t="str">
        <f>IFERROR(Tabel1[[#This Row],[2011 - Omsætning]]/Tabel1[[#This Row],[2011 - Ansatte]],"i.a.")</f>
        <v>i.a.</v>
      </c>
      <c r="LR70" s="254" t="str">
        <f>IFERROR(Tabel1[[#This Row],[2010 - Omsætning]]/Tabel1[[#This Row],[2010 - Ansatte]],"i.a.")</f>
        <v>i.a.</v>
      </c>
      <c r="LS70" s="254" t="str">
        <f>IFERROR(Tabel1[[#This Row],[2009 - Omsætning]]/Tabel1[[#This Row],[2009 - Ansatte]],"i.a.")</f>
        <v>i.a.</v>
      </c>
      <c r="LT70" s="254" t="str">
        <f>IFERROR(Tabel1[[#This Row],[2008 - Omsætning]]/Tabel1[[#This Row],[2008 - Ansatte]],"i.a.")</f>
        <v>i.a.</v>
      </c>
      <c r="LU70" s="158">
        <f t="shared" si="413"/>
        <v>1.4415138469152138</v>
      </c>
      <c r="LV70" s="158">
        <f t="shared" si="414"/>
        <v>1.9802166488515791</v>
      </c>
      <c r="LW70" s="158">
        <f t="shared" si="415"/>
        <v>-0.25383577780292116</v>
      </c>
      <c r="LX70" s="158">
        <f t="shared" si="416"/>
        <v>0.39447286018342076</v>
      </c>
      <c r="LY70" s="158">
        <f t="shared" si="417"/>
        <v>0.20596378177873131</v>
      </c>
      <c r="LZ70" s="243">
        <f t="shared" si="255"/>
        <v>0.47839794044339495</v>
      </c>
      <c r="MA70" s="243">
        <f t="shared" si="263"/>
        <v>0.22051358700911611</v>
      </c>
      <c r="MB70" s="243">
        <f t="shared" si="256"/>
        <v>-3.7882711823695445E-2</v>
      </c>
      <c r="MC70" s="243">
        <f t="shared" si="257"/>
        <v>4.2217769827072149E-2</v>
      </c>
      <c r="MD70" s="244">
        <f t="shared" si="418"/>
        <v>0.81026984126984125</v>
      </c>
      <c r="ME70" s="244">
        <f t="shared" si="419"/>
        <v>0.3318719008264463</v>
      </c>
      <c r="MF70" s="244">
        <f t="shared" si="420"/>
        <v>0.1113583138173302</v>
      </c>
      <c r="MG70" s="244">
        <f t="shared" si="421"/>
        <v>0.14924102564102565</v>
      </c>
      <c r="MH70" s="244">
        <f t="shared" si="422"/>
        <v>0.1070232558139535</v>
      </c>
      <c r="MI70" s="244">
        <f t="shared" si="423"/>
        <v>8.8744999999999991E-2</v>
      </c>
      <c r="MJ70" s="244">
        <f t="shared" si="424"/>
        <v>4.3263736263736259E-2</v>
      </c>
      <c r="MK70" s="244">
        <f t="shared" si="425"/>
        <v>9.1817109144542775E-2</v>
      </c>
      <c r="ML70" s="244">
        <f t="shared" si="426"/>
        <v>6.5852307692307696E-2</v>
      </c>
      <c r="MM70" s="244">
        <f t="shared" si="427"/>
        <v>0.10540522875816993</v>
      </c>
      <c r="MN70" s="244">
        <f t="shared" si="428"/>
        <v>0.11463358778625954</v>
      </c>
      <c r="MO70" s="244">
        <f t="shared" si="429"/>
        <v>8.7479853479853487E-2</v>
      </c>
      <c r="MP70" s="244" t="str">
        <f t="shared" si="430"/>
        <v>i.a.</v>
      </c>
      <c r="MQ70" s="244" t="str">
        <f t="shared" si="431"/>
        <v>i.a.</v>
      </c>
      <c r="MR70" s="244" t="str">
        <f t="shared" si="432"/>
        <v>i.a.</v>
      </c>
      <c r="MS70" s="244" t="str">
        <f t="shared" si="433"/>
        <v>i.a.</v>
      </c>
      <c r="MT70" s="244" t="str">
        <f t="shared" si="434"/>
        <v>i.a.</v>
      </c>
    </row>
    <row r="71" spans="1:358" ht="18" customHeight="1" x14ac:dyDescent="0.25">
      <c r="A71" s="3" t="s">
        <v>792</v>
      </c>
      <c r="B71" s="273">
        <v>26688248</v>
      </c>
      <c r="C71" s="5" t="s">
        <v>790</v>
      </c>
      <c r="D71" s="5" t="s">
        <v>793</v>
      </c>
      <c r="E71" s="5">
        <v>467200</v>
      </c>
      <c r="F71" s="203">
        <v>45728</v>
      </c>
      <c r="G71" s="148" t="s">
        <v>74</v>
      </c>
      <c r="H71" s="148" t="s">
        <v>74</v>
      </c>
      <c r="I71" s="148" t="s">
        <v>74</v>
      </c>
      <c r="J71" s="148" t="s">
        <v>74</v>
      </c>
      <c r="K71" s="148" t="s">
        <v>74</v>
      </c>
      <c r="L71" s="148" t="s">
        <v>74</v>
      </c>
      <c r="M71" s="148" t="s">
        <v>74</v>
      </c>
      <c r="N71" s="357" t="s">
        <v>74</v>
      </c>
      <c r="O71" s="357" t="s">
        <v>74</v>
      </c>
      <c r="P71" s="150">
        <f>Y71/Tabel1[[#This Row],[2023 - Omsætning]]-1</f>
        <v>-0.10494329177940487</v>
      </c>
      <c r="Q71" s="150">
        <f>Z71/Tabel1[[#This Row],[2022 - Omsætning]]-1</f>
        <v>-0.1270996075743146</v>
      </c>
      <c r="R71" s="150">
        <f>AA71/Tabel1[[#This Row],[2021 - Omsætning]]-1</f>
        <v>0.41470454421651781</v>
      </c>
      <c r="S71" s="150">
        <f>AB71/Tabel1[[#This Row],[2020 - Omsætning]]-1</f>
        <v>0.48723112681697289</v>
      </c>
      <c r="T71" s="150">
        <f>AC71/Tabel1[[#This Row],[2019 - Omsætning]]-1</f>
        <v>-5.0655559226248092E-3</v>
      </c>
      <c r="U71" s="242">
        <f t="shared" si="264"/>
        <v>-168.91200000000003</v>
      </c>
      <c r="V71" s="242">
        <f t="shared" si="265"/>
        <v>-234.36099999999988</v>
      </c>
      <c r="W71" s="242">
        <f t="shared" si="267"/>
        <v>540.52299999999991</v>
      </c>
      <c r="X71" s="242">
        <f t="shared" si="266"/>
        <v>427.00400000000002</v>
      </c>
      <c r="Y71" s="151">
        <v>1440.643</v>
      </c>
      <c r="Z71" s="151">
        <v>1609.5550000000001</v>
      </c>
      <c r="AA71" s="151">
        <v>1843.9159999999999</v>
      </c>
      <c r="AB71" s="151">
        <v>1303.393</v>
      </c>
      <c r="AC71" s="361">
        <v>876.38900000000001</v>
      </c>
      <c r="AD71" s="151">
        <v>880.851</v>
      </c>
      <c r="AE71" s="151">
        <v>883.029</v>
      </c>
      <c r="AF71" s="151">
        <v>738.61400000000003</v>
      </c>
      <c r="AG71" s="361">
        <v>587.99199999999996</v>
      </c>
      <c r="AH71" s="361">
        <v>590.06700000000001</v>
      </c>
      <c r="AI71" s="361">
        <v>573.09299999999996</v>
      </c>
      <c r="AJ71" s="361">
        <v>487.16399999999999</v>
      </c>
      <c r="AK71" s="361">
        <v>462.78399999999999</v>
      </c>
      <c r="AL71" s="361">
        <v>507.14699999999999</v>
      </c>
      <c r="AM71" s="361">
        <v>375.61500000000001</v>
      </c>
      <c r="AN71" s="361">
        <v>213.291</v>
      </c>
      <c r="AO71" s="361">
        <v>366.50400000000002</v>
      </c>
      <c r="AP71" s="150">
        <f t="shared" si="268"/>
        <v>0.19477960885115883</v>
      </c>
      <c r="AQ71" s="150">
        <f t="shared" si="269"/>
        <v>-0.5162864317908531</v>
      </c>
      <c r="AR71" s="150">
        <f t="shared" si="270"/>
        <v>-2.3605381595709424E-2</v>
      </c>
      <c r="AS71" s="150">
        <f t="shared" si="271"/>
        <v>1.6299322585727036</v>
      </c>
      <c r="AT71" s="150">
        <f t="shared" si="272"/>
        <v>2.7707020119160774E-2</v>
      </c>
      <c r="AU71" s="242">
        <f t="shared" si="273"/>
        <v>23.036000000000001</v>
      </c>
      <c r="AV71" s="242">
        <f t="shared" si="274"/>
        <v>-126.23099999999999</v>
      </c>
      <c r="AW71" s="242">
        <f t="shared" si="275"/>
        <v>-5.9110000000000014</v>
      </c>
      <c r="AX71" s="242">
        <f t="shared" si="276"/>
        <v>155.19399999999999</v>
      </c>
      <c r="AY71" s="119">
        <v>141.303</v>
      </c>
      <c r="AZ71" s="119">
        <v>118.267</v>
      </c>
      <c r="BA71" s="119">
        <v>244.49799999999999</v>
      </c>
      <c r="BB71" s="119">
        <v>250.40899999999999</v>
      </c>
      <c r="BC71" s="119">
        <v>95.215000000000003</v>
      </c>
      <c r="BD71" s="119">
        <v>92.647999999999996</v>
      </c>
      <c r="BE71" s="119">
        <v>109.205</v>
      </c>
      <c r="BF71" s="362">
        <v>95.222999999999999</v>
      </c>
      <c r="BG71" s="362">
        <v>79.513999999999996</v>
      </c>
      <c r="BH71" s="362">
        <v>66.198999999999998</v>
      </c>
      <c r="BI71" s="362">
        <v>80.531999999999996</v>
      </c>
      <c r="BJ71" s="362">
        <v>50.936999999999998</v>
      </c>
      <c r="BK71" s="362">
        <v>53.17</v>
      </c>
      <c r="BL71" s="362">
        <v>57.978000000000002</v>
      </c>
      <c r="BM71" s="362">
        <v>44.750999999999998</v>
      </c>
      <c r="BN71" s="362">
        <v>-5.4089999999999998</v>
      </c>
      <c r="BO71" s="362">
        <v>20.959</v>
      </c>
      <c r="BP71" s="152">
        <f t="shared" si="277"/>
        <v>8.0039389463318553</v>
      </c>
      <c r="BQ71" s="152">
        <f t="shared" si="278"/>
        <v>-0.97222374179431059</v>
      </c>
      <c r="BR71" s="152">
        <f t="shared" si="279"/>
        <v>-9.4937492263894058E-2</v>
      </c>
      <c r="BS71" s="152">
        <f t="shared" si="280"/>
        <v>5.6812768772742315</v>
      </c>
      <c r="BT71" s="152">
        <f t="shared" si="281"/>
        <v>-5.5275596702996178E-2</v>
      </c>
      <c r="BU71" s="242">
        <f t="shared" si="282"/>
        <v>32.512</v>
      </c>
      <c r="BV71" s="242">
        <f t="shared" si="283"/>
        <v>-142.178</v>
      </c>
      <c r="BW71" s="242">
        <f t="shared" si="284"/>
        <v>-15.340000000000003</v>
      </c>
      <c r="BX71" s="242">
        <f t="shared" si="285"/>
        <v>137.39600000000002</v>
      </c>
      <c r="BY71" s="119">
        <v>36.573999999999998</v>
      </c>
      <c r="BZ71" s="119">
        <v>4.0620000000000003</v>
      </c>
      <c r="CA71" s="119">
        <v>146.24</v>
      </c>
      <c r="CB71" s="119">
        <v>161.58000000000001</v>
      </c>
      <c r="CC71" s="119">
        <v>24.184000000000001</v>
      </c>
      <c r="CD71" s="119">
        <v>25.599</v>
      </c>
      <c r="CE71" s="119">
        <v>41.844999999999999</v>
      </c>
      <c r="CF71" s="362">
        <v>38.545999999999999</v>
      </c>
      <c r="CG71" s="362">
        <v>25.710999999999999</v>
      </c>
      <c r="CH71" s="362">
        <v>12.747</v>
      </c>
      <c r="CI71" s="362">
        <v>34.890999999999998</v>
      </c>
      <c r="CJ71" s="362">
        <v>6.5869999999999997</v>
      </c>
      <c r="CK71" s="362">
        <v>9.41</v>
      </c>
      <c r="CL71" s="362">
        <v>8.9039999999999999</v>
      </c>
      <c r="CM71" s="362">
        <v>2.5</v>
      </c>
      <c r="CN71" s="362">
        <v>-27.038</v>
      </c>
      <c r="CO71" s="362">
        <v>-1.863</v>
      </c>
      <c r="CP71" s="152">
        <f t="shared" si="286"/>
        <v>2.2450046831095847</v>
      </c>
      <c r="CQ71" s="152">
        <f t="shared" si="287"/>
        <v>-1.0881731530229517</v>
      </c>
      <c r="CR71" s="152">
        <f t="shared" si="288"/>
        <v>-7.5132551286049815E-2</v>
      </c>
      <c r="CS71" s="152">
        <f t="shared" si="289"/>
        <v>7.1029965444324104</v>
      </c>
      <c r="CT71" s="152">
        <f t="shared" si="290"/>
        <v>2.5601692673895698E-2</v>
      </c>
      <c r="CU71" s="242">
        <f t="shared" si="291"/>
        <v>28.762999999999998</v>
      </c>
      <c r="CV71" s="242">
        <f t="shared" si="292"/>
        <v>-158.11700000000002</v>
      </c>
      <c r="CW71" s="242">
        <f t="shared" si="293"/>
        <v>-11.804000000000002</v>
      </c>
      <c r="CX71" s="242">
        <f t="shared" si="294"/>
        <v>137.72</v>
      </c>
      <c r="CY71" s="119">
        <v>15.951000000000001</v>
      </c>
      <c r="CZ71" s="119">
        <v>-12.811999999999999</v>
      </c>
      <c r="DA71" s="119">
        <v>145.30500000000001</v>
      </c>
      <c r="DB71" s="119">
        <v>157.10900000000001</v>
      </c>
      <c r="DC71" s="119">
        <v>19.388999999999999</v>
      </c>
      <c r="DD71" s="119">
        <v>18.905000000000001</v>
      </c>
      <c r="DE71" s="119">
        <v>35.348999999999997</v>
      </c>
      <c r="DF71" s="362">
        <v>29.78</v>
      </c>
      <c r="DG71" s="362">
        <v>16.625</v>
      </c>
      <c r="DH71" s="362">
        <v>4.1399999999999997</v>
      </c>
      <c r="DI71" s="362">
        <v>21.965</v>
      </c>
      <c r="DJ71" s="362">
        <v>-5.6630000000000003</v>
      </c>
      <c r="DK71" s="362">
        <v>-2.956</v>
      </c>
      <c r="DL71" s="362">
        <v>-5.2690000000000001</v>
      </c>
      <c r="DM71" s="362">
        <v>-11.907999999999999</v>
      </c>
      <c r="DN71" s="362">
        <v>-33.414000000000001</v>
      </c>
      <c r="DO71" s="362">
        <v>-29.395</v>
      </c>
      <c r="DP71" s="152">
        <f t="shared" si="295"/>
        <v>4.8839171683999226E-2</v>
      </c>
      <c r="DQ71" s="152">
        <f t="shared" si="296"/>
        <v>-8.2533870377151139E-2</v>
      </c>
      <c r="DR71" s="152">
        <f t="shared" si="297"/>
        <v>0.38937071204310247</v>
      </c>
      <c r="DS71" s="152">
        <f t="shared" si="298"/>
        <v>0.76397388123482945</v>
      </c>
      <c r="DT71" s="152">
        <f t="shared" si="299"/>
        <v>0.11779429466725259</v>
      </c>
      <c r="DU71" s="242">
        <f t="shared" si="300"/>
        <v>12.84899999999999</v>
      </c>
      <c r="DV71" s="242">
        <f t="shared" si="301"/>
        <v>-23.666999999999973</v>
      </c>
      <c r="DW71" s="242">
        <f t="shared" si="302"/>
        <v>80.363</v>
      </c>
      <c r="DX71" s="242">
        <f t="shared" si="303"/>
        <v>89.387999999999991</v>
      </c>
      <c r="DY71" s="119">
        <v>275.93700000000001</v>
      </c>
      <c r="DZ71" s="119">
        <v>263.08800000000002</v>
      </c>
      <c r="EA71" s="119">
        <v>286.755</v>
      </c>
      <c r="EB71" s="119">
        <v>206.392</v>
      </c>
      <c r="EC71" s="119">
        <v>117.004</v>
      </c>
      <c r="ED71" s="119">
        <v>104.67400000000001</v>
      </c>
      <c r="EE71" s="119">
        <v>90.542000000000002</v>
      </c>
      <c r="EF71" s="362">
        <v>61.787999999999997</v>
      </c>
      <c r="EG71" s="362">
        <v>42.365000000000002</v>
      </c>
      <c r="EH71" s="362">
        <v>6.1589999999999998</v>
      </c>
      <c r="EI71" s="362">
        <v>-2.6789999999999998</v>
      </c>
      <c r="EJ71" s="362">
        <v>-12.855</v>
      </c>
      <c r="EK71" s="362">
        <v>-10.348000000000001</v>
      </c>
      <c r="EL71" s="362">
        <v>-10.068</v>
      </c>
      <c r="EM71" s="362">
        <v>-5.484</v>
      </c>
      <c r="EN71" s="362">
        <v>2.8769999999999998</v>
      </c>
      <c r="EO71" s="362">
        <v>17.372</v>
      </c>
      <c r="EP71" s="153">
        <f t="shared" si="304"/>
        <v>0.11186173002469108</v>
      </c>
      <c r="EQ71" s="153">
        <f t="shared" si="305"/>
        <v>-8.6523917132204919E-2</v>
      </c>
      <c r="ER71" s="153">
        <f t="shared" si="306"/>
        <v>0.27107457694844561</v>
      </c>
      <c r="ES71" s="153">
        <f t="shared" si="307"/>
        <v>0.37867136561217085</v>
      </c>
      <c r="ET71" s="153">
        <f t="shared" si="308"/>
        <v>0.15494467662298614</v>
      </c>
      <c r="EU71" s="242">
        <f t="shared" si="309"/>
        <v>94.913000000000011</v>
      </c>
      <c r="EV71" s="242">
        <f t="shared" si="310"/>
        <v>-80.367999999999938</v>
      </c>
      <c r="EW71" s="242">
        <f t="shared" si="311"/>
        <v>198.09100000000001</v>
      </c>
      <c r="EX71" s="242">
        <f t="shared" si="312"/>
        <v>200.71399999999994</v>
      </c>
      <c r="EY71" s="119">
        <v>943.39800000000002</v>
      </c>
      <c r="EZ71" s="119">
        <v>848.48500000000001</v>
      </c>
      <c r="FA71" s="119">
        <v>928.85299999999995</v>
      </c>
      <c r="FB71" s="119">
        <v>730.76199999999994</v>
      </c>
      <c r="FC71" s="119">
        <v>530.048</v>
      </c>
      <c r="FD71" s="119">
        <v>458.93799999999999</v>
      </c>
      <c r="FE71" s="119">
        <v>444.35</v>
      </c>
      <c r="FF71" s="362">
        <v>392.7</v>
      </c>
      <c r="FG71" s="362">
        <v>310.24599999999998</v>
      </c>
      <c r="FH71" s="362">
        <v>287.32499999999999</v>
      </c>
      <c r="FI71" s="362">
        <v>272.43</v>
      </c>
      <c r="FJ71" s="362">
        <v>246.30799999999999</v>
      </c>
      <c r="FK71" s="362">
        <v>260.29500000000002</v>
      </c>
      <c r="FL71" s="362">
        <v>269.62099999999998</v>
      </c>
      <c r="FM71" s="362">
        <v>282.89100000000002</v>
      </c>
      <c r="FN71" s="362">
        <v>259.37200000000001</v>
      </c>
      <c r="FO71" s="362">
        <v>261.20699999999999</v>
      </c>
      <c r="FP71" s="153">
        <f t="shared" si="313"/>
        <v>-9.580838323353294E-2</v>
      </c>
      <c r="FQ71" s="153">
        <f t="shared" si="314"/>
        <v>9.8684210526315791E-2</v>
      </c>
      <c r="FR71" s="153">
        <f t="shared" si="315"/>
        <v>7.0422535211267609E-2</v>
      </c>
      <c r="FS71" s="153">
        <f t="shared" si="316"/>
        <v>0.17355371900826447</v>
      </c>
      <c r="FT71" s="153">
        <f t="shared" si="317"/>
        <v>8.3333333333333332E-3</v>
      </c>
      <c r="FU71" s="242">
        <f t="shared" si="318"/>
        <v>-16</v>
      </c>
      <c r="FV71" s="242">
        <f t="shared" si="319"/>
        <v>15</v>
      </c>
      <c r="FW71" s="242">
        <f t="shared" si="320"/>
        <v>10</v>
      </c>
      <c r="FX71" s="242">
        <f t="shared" si="321"/>
        <v>21</v>
      </c>
      <c r="FY71" s="154">
        <v>151</v>
      </c>
      <c r="FZ71" s="154">
        <v>167</v>
      </c>
      <c r="GA71" s="154">
        <v>152</v>
      </c>
      <c r="GB71" s="154">
        <v>142</v>
      </c>
      <c r="GC71" s="154">
        <v>121</v>
      </c>
      <c r="GD71" s="154">
        <v>120</v>
      </c>
      <c r="GE71" s="154">
        <v>117</v>
      </c>
      <c r="GF71" s="359">
        <v>99</v>
      </c>
      <c r="GG71" s="359">
        <v>94</v>
      </c>
      <c r="GH71" s="359">
        <v>97</v>
      </c>
      <c r="GI71" s="359">
        <v>85</v>
      </c>
      <c r="GJ71" s="359">
        <v>80</v>
      </c>
      <c r="GK71" s="359">
        <v>69</v>
      </c>
      <c r="GL71" s="359">
        <v>80</v>
      </c>
      <c r="GM71" s="359">
        <v>80</v>
      </c>
      <c r="GN71" s="359">
        <v>66</v>
      </c>
      <c r="GO71" s="359">
        <v>45</v>
      </c>
      <c r="GP71" s="192"/>
      <c r="GQ71" s="5" t="s">
        <v>389</v>
      </c>
      <c r="GR71" s="5">
        <v>8600</v>
      </c>
      <c r="GS71" s="5" t="s">
        <v>147</v>
      </c>
      <c r="GT71" s="174" t="s">
        <v>94</v>
      </c>
      <c r="GU71" s="16"/>
      <c r="GW71" s="158">
        <f t="shared" si="322"/>
        <v>2.2699913918186048</v>
      </c>
      <c r="GX71" s="158">
        <f t="shared" si="323"/>
        <v>-1.0790813484827662</v>
      </c>
      <c r="GY71" s="158">
        <f t="shared" si="324"/>
        <v>-0.39349031131833578</v>
      </c>
      <c r="GZ71" s="158">
        <f t="shared" si="325"/>
        <v>4.55435462398016</v>
      </c>
      <c r="HA71" s="158">
        <f t="shared" si="326"/>
        <v>-9.6825756110091074E-2</v>
      </c>
      <c r="HB71" s="263">
        <f t="shared" si="240"/>
        <v>0.10578703270562673</v>
      </c>
      <c r="HC71" s="263">
        <f t="shared" si="258"/>
        <v>-0.63589929713163962</v>
      </c>
      <c r="HD71" s="263">
        <f t="shared" si="241"/>
        <v>-0.38232303009877933</v>
      </c>
      <c r="HE71" s="263">
        <f t="shared" si="242"/>
        <v>0.7966905313504391</v>
      </c>
      <c r="HF71" s="153">
        <f t="shared" si="327"/>
        <v>5.9184638931403917E-2</v>
      </c>
      <c r="HG71" s="153">
        <f t="shared" si="328"/>
        <v>-4.6602393774222817E-2</v>
      </c>
      <c r="HH71" s="153">
        <f t="shared" si="329"/>
        <v>0.5892969033574168</v>
      </c>
      <c r="HI71" s="153">
        <f t="shared" si="330"/>
        <v>0.97161993345619613</v>
      </c>
      <c r="HJ71" s="153">
        <f t="shared" si="331"/>
        <v>0.174929402105757</v>
      </c>
      <c r="HK71" s="153">
        <f t="shared" si="332"/>
        <v>0.19368289484468487</v>
      </c>
      <c r="HL71" s="153">
        <f t="shared" si="333"/>
        <v>0.46411081205278015</v>
      </c>
      <c r="HM71" s="153">
        <f t="shared" si="334"/>
        <v>0.57185102685472344</v>
      </c>
      <c r="HN71" s="153">
        <f t="shared" si="335"/>
        <v>0.68522792844777836</v>
      </c>
      <c r="HO71" s="153">
        <f t="shared" si="336"/>
        <v>2.3793103448275859</v>
      </c>
      <c r="HP71" s="153" t="str">
        <f t="shared" si="337"/>
        <v>Negativ EK</v>
      </c>
      <c r="HQ71" s="153" t="str">
        <f t="shared" si="338"/>
        <v>Negativ EK</v>
      </c>
      <c r="HR71" s="153" t="str">
        <f t="shared" si="339"/>
        <v>Negativ EK</v>
      </c>
      <c r="HS71" s="153" t="str">
        <f t="shared" si="340"/>
        <v>Negativ EK</v>
      </c>
      <c r="HT71" s="153" t="str">
        <f t="shared" si="341"/>
        <v>Negativ EK</v>
      </c>
      <c r="HU71" s="153">
        <f t="shared" si="342"/>
        <v>-3.3003111264753819</v>
      </c>
      <c r="HV71" s="150">
        <f t="shared" si="343"/>
        <v>7.9308525383608002</v>
      </c>
      <c r="HW71" s="150">
        <f t="shared" si="344"/>
        <v>-0.97406351815915992</v>
      </c>
      <c r="HX71" s="150">
        <f t="shared" si="345"/>
        <v>-0.31242374865329625</v>
      </c>
      <c r="HY71" s="150">
        <f t="shared" si="346"/>
        <v>4.2408287479857654</v>
      </c>
      <c r="HZ71" s="150">
        <f t="shared" si="347"/>
        <v>-0.13713822358926814</v>
      </c>
      <c r="IA71" s="263">
        <f t="shared" si="243"/>
        <v>3.6250980973592611E-2</v>
      </c>
      <c r="IB71" s="263">
        <f t="shared" si="259"/>
        <v>-0.17166276382847295</v>
      </c>
      <c r="IC71" s="263">
        <f t="shared" si="244"/>
        <v>-8.007777429969562E-2</v>
      </c>
      <c r="ID71" s="263">
        <f t="shared" si="245"/>
        <v>0.20740476091934115</v>
      </c>
      <c r="IE71" s="153">
        <f t="shared" si="348"/>
        <v>4.0821861695211126E-2</v>
      </c>
      <c r="IF71" s="153">
        <f t="shared" si="349"/>
        <v>4.5708807216185109E-3</v>
      </c>
      <c r="IG71" s="153">
        <f t="shared" si="350"/>
        <v>0.17623364455009147</v>
      </c>
      <c r="IH71" s="153">
        <f t="shared" si="351"/>
        <v>0.25631141884978709</v>
      </c>
      <c r="II71" s="153">
        <f t="shared" si="352"/>
        <v>4.8906657930445935E-2</v>
      </c>
      <c r="IJ71" s="153">
        <f t="shared" si="353"/>
        <v>5.6679597204878175E-2</v>
      </c>
      <c r="IK71" s="153">
        <f t="shared" si="354"/>
        <v>9.9982079923541009E-2</v>
      </c>
      <c r="IL71" s="153">
        <f t="shared" si="355"/>
        <v>0.10966987506863971</v>
      </c>
      <c r="IM71" s="153">
        <f t="shared" si="356"/>
        <v>8.6051699295983247E-2</v>
      </c>
      <c r="IN71" s="153">
        <f t="shared" si="357"/>
        <v>4.5544925905083473E-2</v>
      </c>
      <c r="IO71" s="153">
        <f t="shared" si="358"/>
        <v>0.13452262992107766</v>
      </c>
      <c r="IP71" s="153">
        <f t="shared" si="359"/>
        <v>2.6004583470686116E-2</v>
      </c>
      <c r="IQ71" s="153">
        <f t="shared" si="360"/>
        <v>3.5515062764664596E-2</v>
      </c>
      <c r="IR71" s="153">
        <f t="shared" si="361"/>
        <v>3.2230974168886831E-2</v>
      </c>
      <c r="IS71" s="153">
        <f t="shared" si="362"/>
        <v>9.2206180395859576E-3</v>
      </c>
      <c r="IT71" s="153">
        <f t="shared" si="363"/>
        <v>-0.10387664504330756</v>
      </c>
      <c r="IU71" s="150">
        <f t="shared" si="364"/>
        <v>-5.6682010576344026E-2</v>
      </c>
      <c r="IV71" s="150">
        <f t="shared" si="365"/>
        <v>4.3679816361773963E-3</v>
      </c>
      <c r="IW71" s="150">
        <f t="shared" si="366"/>
        <v>9.3067816192703948E-2</v>
      </c>
      <c r="IX71" s="150">
        <f t="shared" si="367"/>
        <v>0.2794737928364624</v>
      </c>
      <c r="IY71" s="150">
        <f t="shared" si="368"/>
        <v>-3.2166373600127696E-2</v>
      </c>
      <c r="IZ71" s="263">
        <f t="shared" si="246"/>
        <v>-1.7575274516943962E-2</v>
      </c>
      <c r="JA71" s="263">
        <f t="shared" si="260"/>
        <v>1.3484809480962534E-3</v>
      </c>
      <c r="JB71" s="263">
        <f t="shared" si="247"/>
        <v>2.6285511178255783E-2</v>
      </c>
      <c r="JC71" s="263">
        <f t="shared" si="248"/>
        <v>6.1691680106400637E-2</v>
      </c>
      <c r="JD71" s="153">
        <f t="shared" si="369"/>
        <v>0.29249267011378022</v>
      </c>
      <c r="JE71" s="153">
        <f t="shared" si="370"/>
        <v>0.31006794463072418</v>
      </c>
      <c r="JF71" s="153">
        <f t="shared" si="371"/>
        <v>0.30871946368262793</v>
      </c>
      <c r="JG71" s="153">
        <f t="shared" si="372"/>
        <v>0.28243395250437214</v>
      </c>
      <c r="JH71" s="153">
        <f t="shared" si="373"/>
        <v>0.22074227239797151</v>
      </c>
      <c r="JI71" s="153">
        <f t="shared" si="374"/>
        <v>0.22807873830452047</v>
      </c>
      <c r="JJ71" s="153">
        <f t="shared" si="375"/>
        <v>0.20376279959491392</v>
      </c>
      <c r="JK71" s="153">
        <f t="shared" si="376"/>
        <v>0.15734148204736439</v>
      </c>
      <c r="JL71" s="153">
        <f t="shared" si="377"/>
        <v>0.13655292896604632</v>
      </c>
      <c r="JM71" s="153">
        <f t="shared" si="378"/>
        <v>2.1435656486557035E-2</v>
      </c>
      <c r="JN71" s="153">
        <f t="shared" si="379"/>
        <v>-9.8337187534412503E-3</v>
      </c>
      <c r="JO71" s="153">
        <f t="shared" si="380"/>
        <v>-5.2190753040908137E-2</v>
      </c>
      <c r="JP71" s="153">
        <f t="shared" si="381"/>
        <v>-3.9754893486236773E-2</v>
      </c>
      <c r="JQ71" s="153">
        <f t="shared" si="382"/>
        <v>-3.7341305017042442E-2</v>
      </c>
      <c r="JR71" s="153">
        <f t="shared" si="383"/>
        <v>-1.9385558395282988E-2</v>
      </c>
      <c r="JS71" s="153">
        <f t="shared" si="384"/>
        <v>1.1092176487824436E-2</v>
      </c>
      <c r="JT71" s="153">
        <f t="shared" si="385"/>
        <v>6.6506640327403166E-2</v>
      </c>
      <c r="JU71" s="150">
        <f t="shared" si="386"/>
        <v>9.0596295895396501</v>
      </c>
      <c r="JV71" s="150">
        <f t="shared" si="387"/>
        <v>-0.9681793496179989</v>
      </c>
      <c r="JW71" s="150">
        <f t="shared" si="388"/>
        <v>-0.36024627090079675</v>
      </c>
      <c r="JX71" s="150">
        <f t="shared" si="389"/>
        <v>3.4924267363699864</v>
      </c>
      <c r="JY71" s="150">
        <f t="shared" si="390"/>
        <v>-5.0465677491879649E-2</v>
      </c>
      <c r="JZ71" s="263">
        <f t="shared" si="249"/>
        <v>2.2863596082588082E-2</v>
      </c>
      <c r="KA71" s="263">
        <f t="shared" si="261"/>
        <v>-7.6785790723729375E-2</v>
      </c>
      <c r="KB71" s="263">
        <f t="shared" si="250"/>
        <v>-4.4659279627979234E-2</v>
      </c>
      <c r="KC71" s="263">
        <f t="shared" si="251"/>
        <v>9.6373697287815974E-2</v>
      </c>
      <c r="KD71" s="153">
        <f t="shared" si="391"/>
        <v>2.5387274987627051E-2</v>
      </c>
      <c r="KE71" s="153">
        <f t="shared" si="392"/>
        <v>2.5236789050389705E-3</v>
      </c>
      <c r="KF71" s="153">
        <f t="shared" si="393"/>
        <v>7.930946962876835E-2</v>
      </c>
      <c r="KG71" s="153">
        <f t="shared" si="394"/>
        <v>0.12396874925674758</v>
      </c>
      <c r="KH71" s="153">
        <f t="shared" si="395"/>
        <v>2.7595051968931604E-2</v>
      </c>
      <c r="KI71" s="153">
        <f t="shared" si="396"/>
        <v>2.9061668772584693E-2</v>
      </c>
      <c r="KJ71" s="153">
        <f t="shared" si="397"/>
        <v>4.7388024628862699E-2</v>
      </c>
      <c r="KK71" s="153">
        <f t="shared" si="398"/>
        <v>5.2186933905937337E-2</v>
      </c>
      <c r="KL71" s="153">
        <f t="shared" si="399"/>
        <v>4.3726785398440798E-2</v>
      </c>
      <c r="KM71" s="153">
        <f t="shared" si="400"/>
        <v>2.1602631565567978E-2</v>
      </c>
      <c r="KN71" s="153">
        <f t="shared" si="401"/>
        <v>6.0881916198592553E-2</v>
      </c>
      <c r="KO71" s="153">
        <f t="shared" si="402"/>
        <v>1.3521114039625259E-2</v>
      </c>
      <c r="KP71" s="153">
        <f t="shared" si="403"/>
        <v>2.0333460102337161E-2</v>
      </c>
      <c r="KQ71" s="153">
        <f t="shared" si="404"/>
        <v>1.7557039674887163E-2</v>
      </c>
      <c r="KR71" s="153">
        <f t="shared" si="405"/>
        <v>6.6557512346418542E-3</v>
      </c>
      <c r="KS71" s="153">
        <f t="shared" si="406"/>
        <v>-0.12676578008448552</v>
      </c>
      <c r="KT71" s="153">
        <f t="shared" si="407"/>
        <v>-5.0831641673760716E-3</v>
      </c>
      <c r="KU71" s="150">
        <f t="shared" si="408"/>
        <v>-1.010284587523593E-2</v>
      </c>
      <c r="KV71" s="150">
        <f t="shared" si="409"/>
        <v>-0.20550383443889705</v>
      </c>
      <c r="KW71" s="150">
        <f t="shared" si="410"/>
        <v>0.32163187683385236</v>
      </c>
      <c r="KX71" s="150">
        <f t="shared" si="411"/>
        <v>0.26728849538629357</v>
      </c>
      <c r="KY71" s="150">
        <f t="shared" si="412"/>
        <v>-1.3288154634008006E-2</v>
      </c>
      <c r="KZ71" s="243">
        <f t="shared" si="252"/>
        <v>-9.7371773010271667E-2</v>
      </c>
      <c r="LA71" s="243">
        <f t="shared" si="262"/>
        <v>-2.492972423573903</v>
      </c>
      <c r="LB71" s="243">
        <f t="shared" si="253"/>
        <v>2.9522023721275019</v>
      </c>
      <c r="LC71" s="243">
        <f t="shared" si="254"/>
        <v>1.9359396461413096</v>
      </c>
      <c r="LD71" s="254">
        <f>IFERROR(Tabel1[[#This Row],[2024 - Omsætning]]/Tabel1[[#This Row],[2024 - Ansatte]],"i.a.")</f>
        <v>9.5406821192052984</v>
      </c>
      <c r="LE71" s="254">
        <f>IFERROR(Tabel1[[#This Row],[2023 - Omsætning]]/Tabel1[[#This Row],[2023 - Ansatte]],"i.a.")</f>
        <v>9.6380538922155701</v>
      </c>
      <c r="LF71" s="254">
        <f>IFERROR(Tabel1[[#This Row],[2022 - Omsætning]]/Tabel1[[#This Row],[2022 - Ansatte]],"i.a.")</f>
        <v>12.131026315789473</v>
      </c>
      <c r="LG71" s="254">
        <f>IFERROR(Tabel1[[#This Row],[2021 - Omsætning]]/Tabel1[[#This Row],[2021 - Ansatte]],"i.a.")</f>
        <v>9.1788239436619712</v>
      </c>
      <c r="LH71" s="254">
        <f>IFERROR(AC71/Tabel1[[#This Row],[2020 - Ansatte]],"i.a.")</f>
        <v>7.2428842975206615</v>
      </c>
      <c r="LI71" s="254">
        <f>IFERROR(Tabel1[[#This Row],[2019 - Omsætning]]/Tabel1[[#This Row],[2019 - Ansatte]],"i.a.")</f>
        <v>7.3404249999999998</v>
      </c>
      <c r="LJ71" s="254">
        <f>IFERROR(Tabel1[[#This Row],[2018 - Omsætning]]/Tabel1[[#This Row],[2018 - Ansatte]],"i.a.")</f>
        <v>7.5472564102564101</v>
      </c>
      <c r="LK71" s="254">
        <f>IFERROR(Tabel1[[#This Row],[2017 - Omsætning]]/Tabel1[[#This Row],[2017 - Ansatte]],"i.a.")</f>
        <v>7.4607474747474747</v>
      </c>
      <c r="LL71" s="254">
        <f>IFERROR(Tabel1[[#This Row],[2016 - Omsætning]]/Tabel1[[#This Row],[2016 - Ansatte]],"i.a.")</f>
        <v>6.2552340425531909</v>
      </c>
      <c r="LM71" s="254">
        <f>IFERROR(Tabel1[[#This Row],[2015 - Omsætning]]/Tabel1[[#This Row],[2015 - Ansatte]],"i.a.")</f>
        <v>6.0831649484536081</v>
      </c>
      <c r="LN71" s="254">
        <f>IFERROR(Tabel1[[#This Row],[2014 - Omsætning]]/Tabel1[[#This Row],[2014 - Ansatte]],"i.a.")</f>
        <v>6.7422705882352938</v>
      </c>
      <c r="LO71" s="254">
        <f>IFERROR(Tabel1[[#This Row],[2013 - Omsætning]]/Tabel1[[#This Row],[2013 - Ansatte]],"i.a.")</f>
        <v>6.08955</v>
      </c>
      <c r="LP71" s="254">
        <f>IFERROR(Tabel1[[#This Row],[2012 - Omsætning]]/Tabel1[[#This Row],[2012 - Ansatte]],"i.a.")</f>
        <v>6.7070144927536228</v>
      </c>
      <c r="LQ71" s="254">
        <f>IFERROR(Tabel1[[#This Row],[2011 - Omsætning]]/Tabel1[[#This Row],[2011 - Ansatte]],"i.a.")</f>
        <v>6.3393375000000001</v>
      </c>
      <c r="LR71" s="254">
        <f>IFERROR(Tabel1[[#This Row],[2010 - Omsætning]]/Tabel1[[#This Row],[2010 - Ansatte]],"i.a.")</f>
        <v>4.6951875000000003</v>
      </c>
      <c r="LS71" s="254">
        <f>IFERROR(Tabel1[[#This Row],[2009 - Omsætning]]/Tabel1[[#This Row],[2009 - Ansatte]],"i.a.")</f>
        <v>3.2316818181818183</v>
      </c>
      <c r="LT71" s="254">
        <f>IFERROR(Tabel1[[#This Row],[2008 - Omsætning]]/Tabel1[[#This Row],[2008 - Ansatte]],"i.a.")</f>
        <v>8.1445333333333334</v>
      </c>
      <c r="LU71" s="158">
        <f t="shared" si="413"/>
        <v>2.3769257091344413</v>
      </c>
      <c r="LV71" s="158">
        <f t="shared" si="414"/>
        <v>-1.0802534087394531</v>
      </c>
      <c r="LW71" s="158">
        <f t="shared" si="415"/>
        <v>-0.1359790939645992</v>
      </c>
      <c r="LX71" s="158">
        <f t="shared" si="416"/>
        <v>5.9046660695515616</v>
      </c>
      <c r="LY71" s="158">
        <f t="shared" si="417"/>
        <v>1.7125645627004072E-2</v>
      </c>
      <c r="LZ71" s="243">
        <f t="shared" si="255"/>
        <v>0.18235432446365546</v>
      </c>
      <c r="MA71" s="243">
        <f t="shared" si="263"/>
        <v>-1.0326725102426726</v>
      </c>
      <c r="MB71" s="243">
        <f t="shared" si="256"/>
        <v>-0.15044746108228324</v>
      </c>
      <c r="MC71" s="243">
        <f t="shared" si="257"/>
        <v>0.94616173902921674</v>
      </c>
      <c r="MD71" s="244">
        <f t="shared" si="418"/>
        <v>0.10563576158940398</v>
      </c>
      <c r="ME71" s="244">
        <f t="shared" si="419"/>
        <v>-7.6718562874251495E-2</v>
      </c>
      <c r="MF71" s="244">
        <f t="shared" si="420"/>
        <v>0.9559539473684211</v>
      </c>
      <c r="MG71" s="244">
        <f t="shared" si="421"/>
        <v>1.1064014084507043</v>
      </c>
      <c r="MH71" s="244">
        <f t="shared" si="422"/>
        <v>0.1602396694214876</v>
      </c>
      <c r="MI71" s="244">
        <f t="shared" si="423"/>
        <v>0.15754166666666666</v>
      </c>
      <c r="MJ71" s="244">
        <f t="shared" si="424"/>
        <v>0.3021282051282051</v>
      </c>
      <c r="MK71" s="244">
        <f t="shared" si="425"/>
        <v>0.3008080808080808</v>
      </c>
      <c r="ML71" s="244">
        <f t="shared" si="426"/>
        <v>0.17686170212765959</v>
      </c>
      <c r="MM71" s="244">
        <f t="shared" si="427"/>
        <v>4.268041237113402E-2</v>
      </c>
      <c r="MN71" s="244">
        <f t="shared" si="428"/>
        <v>0.25841176470588234</v>
      </c>
      <c r="MO71" s="244">
        <f t="shared" si="429"/>
        <v>-7.0787500000000003E-2</v>
      </c>
      <c r="MP71" s="244">
        <f t="shared" si="430"/>
        <v>-4.2840579710144926E-2</v>
      </c>
      <c r="MQ71" s="244">
        <f t="shared" si="431"/>
        <v>-6.5862500000000004E-2</v>
      </c>
      <c r="MR71" s="244">
        <f t="shared" si="432"/>
        <v>-0.14884999999999998</v>
      </c>
      <c r="MS71" s="244">
        <f t="shared" si="433"/>
        <v>-0.50627272727272732</v>
      </c>
      <c r="MT71" s="244">
        <f t="shared" si="434"/>
        <v>-0.65322222222222226</v>
      </c>
    </row>
    <row r="72" spans="1:358" ht="18" customHeight="1" x14ac:dyDescent="0.25">
      <c r="A72" s="20" t="s">
        <v>165</v>
      </c>
      <c r="B72" s="273">
        <v>49698119</v>
      </c>
      <c r="C72" s="117" t="s">
        <v>370</v>
      </c>
      <c r="D72" s="5"/>
      <c r="E72" s="187">
        <v>281200</v>
      </c>
      <c r="F72" s="203">
        <v>45344</v>
      </c>
      <c r="G72" s="148"/>
      <c r="H72" s="148" t="s">
        <v>84</v>
      </c>
      <c r="I72" s="148" t="s">
        <v>84</v>
      </c>
      <c r="J72" s="148" t="s">
        <v>84</v>
      </c>
      <c r="K72" s="148" t="s">
        <v>84</v>
      </c>
      <c r="L72" s="148" t="s">
        <v>84</v>
      </c>
      <c r="M72" s="148" t="s">
        <v>84</v>
      </c>
      <c r="N72" s="357" t="s">
        <v>84</v>
      </c>
      <c r="O72" s="357" t="s">
        <v>84</v>
      </c>
      <c r="P72" s="150">
        <f>Y72/Tabel1[[#This Row],[2023 - Omsætning]]-1</f>
        <v>-1</v>
      </c>
      <c r="Q72" s="150">
        <f>Z72/Tabel1[[#This Row],[2022 - Omsætning]]-1</f>
        <v>0.42101387247109345</v>
      </c>
      <c r="R72" s="150">
        <f>AA72/Tabel1[[#This Row],[2021 - Omsætning]]-1</f>
        <v>0.3031399725911943</v>
      </c>
      <c r="S72" s="150">
        <f>AB72/Tabel1[[#This Row],[2020 - Omsætning]]-1</f>
        <v>-0.13413912472902656</v>
      </c>
      <c r="T72" s="150">
        <f>AC72/Tabel1[[#This Row],[2019 - Omsætning]]-1</f>
        <v>-1.2280659248805281E-2</v>
      </c>
      <c r="U72" s="242">
        <f t="shared" si="264"/>
        <v>-522.92600000000004</v>
      </c>
      <c r="V72" s="242">
        <f t="shared" si="265"/>
        <v>154.93100000000004</v>
      </c>
      <c r="W72" s="242">
        <f t="shared" si="267"/>
        <v>85.603999999999985</v>
      </c>
      <c r="X72" s="242">
        <f t="shared" si="266"/>
        <v>-43.74799999999999</v>
      </c>
      <c r="Y72" s="151"/>
      <c r="Z72" s="361">
        <v>522.92600000000004</v>
      </c>
      <c r="AA72" s="151">
        <v>367.995</v>
      </c>
      <c r="AB72" s="151">
        <v>282.39100000000002</v>
      </c>
      <c r="AC72" s="361">
        <v>326.13900000000001</v>
      </c>
      <c r="AD72" s="361">
        <v>330.19400000000002</v>
      </c>
      <c r="AE72" s="361">
        <v>291.33100000000002</v>
      </c>
      <c r="AF72" s="361">
        <v>303.53300000000002</v>
      </c>
      <c r="AG72" s="361">
        <v>279.51900000000001</v>
      </c>
      <c r="AH72" s="361">
        <v>321.61599999999999</v>
      </c>
      <c r="AI72" s="361">
        <v>352.37900000000002</v>
      </c>
      <c r="AJ72" s="361">
        <v>327.19299999999998</v>
      </c>
      <c r="AK72" s="361"/>
      <c r="AL72" s="361"/>
      <c r="AM72" s="361"/>
      <c r="AN72" s="361"/>
      <c r="AO72" s="361"/>
      <c r="AP72" s="150" t="e">
        <f t="shared" si="268"/>
        <v>#DIV/0!</v>
      </c>
      <c r="AQ72" s="150" t="e">
        <f t="shared" si="269"/>
        <v>#DIV/0!</v>
      </c>
      <c r="AR72" s="150" t="e">
        <f t="shared" si="270"/>
        <v>#DIV/0!</v>
      </c>
      <c r="AS72" s="150" t="e">
        <f t="shared" si="271"/>
        <v>#DIV/0!</v>
      </c>
      <c r="AT72" s="150" t="e">
        <f t="shared" si="272"/>
        <v>#DIV/0!</v>
      </c>
      <c r="AU72" s="242">
        <f t="shared" si="273"/>
        <v>0</v>
      </c>
      <c r="AV72" s="242">
        <f t="shared" si="274"/>
        <v>0</v>
      </c>
      <c r="AW72" s="242">
        <f t="shared" si="275"/>
        <v>0</v>
      </c>
      <c r="AX72" s="242">
        <f t="shared" si="276"/>
        <v>0</v>
      </c>
      <c r="AY72" s="119"/>
      <c r="AZ72" s="119"/>
      <c r="BA72" s="119"/>
      <c r="BB72" s="119"/>
      <c r="BC72" s="119"/>
      <c r="BD72" s="362"/>
      <c r="BE72" s="362">
        <v>132.155</v>
      </c>
      <c r="BF72" s="362">
        <v>124.41</v>
      </c>
      <c r="BG72" s="362">
        <v>112.84699999999999</v>
      </c>
      <c r="BH72" s="362">
        <v>148.74199999999999</v>
      </c>
      <c r="BI72" s="362">
        <v>163.23699999999999</v>
      </c>
      <c r="BJ72" s="362">
        <v>147.90700000000001</v>
      </c>
      <c r="BK72" s="362"/>
      <c r="BL72" s="362"/>
      <c r="BM72" s="362"/>
      <c r="BN72" s="362"/>
      <c r="BO72" s="362"/>
      <c r="BP72" s="152" t="e">
        <f t="shared" si="277"/>
        <v>#DIV/0!</v>
      </c>
      <c r="BQ72" s="152" t="e">
        <f t="shared" si="278"/>
        <v>#DIV/0!</v>
      </c>
      <c r="BR72" s="152" t="e">
        <f t="shared" si="279"/>
        <v>#DIV/0!</v>
      </c>
      <c r="BS72" s="152" t="e">
        <f t="shared" si="280"/>
        <v>#DIV/0!</v>
      </c>
      <c r="BT72" s="152" t="e">
        <f t="shared" si="281"/>
        <v>#DIV/0!</v>
      </c>
      <c r="BU72" s="242">
        <f t="shared" si="282"/>
        <v>0</v>
      </c>
      <c r="BV72" s="242">
        <f t="shared" si="283"/>
        <v>0</v>
      </c>
      <c r="BW72" s="242">
        <f t="shared" si="284"/>
        <v>0</v>
      </c>
      <c r="BX72" s="242">
        <f t="shared" si="285"/>
        <v>0</v>
      </c>
      <c r="BY72" s="119"/>
      <c r="BZ72" s="119"/>
      <c r="CA72" s="119"/>
      <c r="CB72" s="119"/>
      <c r="CC72" s="119"/>
      <c r="CD72" s="362"/>
      <c r="CE72" s="362">
        <v>56.088000000000001</v>
      </c>
      <c r="CF72" s="362">
        <v>58.384999999999998</v>
      </c>
      <c r="CG72" s="362">
        <v>44.948999999999998</v>
      </c>
      <c r="CH72" s="362">
        <v>74.727000000000004</v>
      </c>
      <c r="CI72" s="362">
        <v>104.053</v>
      </c>
      <c r="CJ72" s="362">
        <v>93.584999999999994</v>
      </c>
      <c r="CK72" s="362"/>
      <c r="CL72" s="362"/>
      <c r="CM72" s="362"/>
      <c r="CN72" s="362"/>
      <c r="CO72" s="362"/>
      <c r="CP72" s="152" t="e">
        <f t="shared" si="286"/>
        <v>#DIV/0!</v>
      </c>
      <c r="CQ72" s="152" t="e">
        <f t="shared" si="287"/>
        <v>#DIV/0!</v>
      </c>
      <c r="CR72" s="152" t="e">
        <f t="shared" si="288"/>
        <v>#DIV/0!</v>
      </c>
      <c r="CS72" s="152" t="e">
        <f t="shared" si="289"/>
        <v>#DIV/0!</v>
      </c>
      <c r="CT72" s="152" t="e">
        <f t="shared" si="290"/>
        <v>#DIV/0!</v>
      </c>
      <c r="CU72" s="242">
        <f t="shared" si="291"/>
        <v>0</v>
      </c>
      <c r="CV72" s="242">
        <f t="shared" si="292"/>
        <v>0</v>
      </c>
      <c r="CW72" s="242">
        <f t="shared" si="293"/>
        <v>0</v>
      </c>
      <c r="CX72" s="242">
        <f t="shared" si="294"/>
        <v>0</v>
      </c>
      <c r="CY72" s="119"/>
      <c r="CZ72" s="119"/>
      <c r="DA72" s="119"/>
      <c r="DB72" s="119"/>
      <c r="DC72" s="119"/>
      <c r="DD72" s="362"/>
      <c r="DE72" s="362">
        <v>56.856999999999999</v>
      </c>
      <c r="DF72" s="362">
        <v>57.645000000000003</v>
      </c>
      <c r="DG72" s="362">
        <v>45.023000000000003</v>
      </c>
      <c r="DH72" s="362">
        <v>238.59899999999999</v>
      </c>
      <c r="DI72" s="362">
        <v>111.33</v>
      </c>
      <c r="DJ72" s="362">
        <v>96.018000000000001</v>
      </c>
      <c r="DK72" s="362"/>
      <c r="DL72" s="362"/>
      <c r="DM72" s="362"/>
      <c r="DN72" s="362"/>
      <c r="DO72" s="362"/>
      <c r="DP72" s="152" t="e">
        <f t="shared" si="295"/>
        <v>#DIV/0!</v>
      </c>
      <c r="DQ72" s="152" t="e">
        <f t="shared" si="296"/>
        <v>#DIV/0!</v>
      </c>
      <c r="DR72" s="152" t="e">
        <f t="shared" si="297"/>
        <v>#DIV/0!</v>
      </c>
      <c r="DS72" s="152" t="e">
        <f t="shared" si="298"/>
        <v>#DIV/0!</v>
      </c>
      <c r="DT72" s="152" t="e">
        <f t="shared" si="299"/>
        <v>#DIV/0!</v>
      </c>
      <c r="DU72" s="242">
        <f t="shared" si="300"/>
        <v>0</v>
      </c>
      <c r="DV72" s="242">
        <f t="shared" si="301"/>
        <v>0</v>
      </c>
      <c r="DW72" s="242">
        <f t="shared" si="302"/>
        <v>0</v>
      </c>
      <c r="DX72" s="242">
        <f t="shared" si="303"/>
        <v>0</v>
      </c>
      <c r="DY72" s="119"/>
      <c r="DZ72" s="119"/>
      <c r="EA72" s="119"/>
      <c r="EB72" s="119"/>
      <c r="EC72" s="119"/>
      <c r="ED72" s="362"/>
      <c r="EE72" s="362">
        <v>395.82600000000002</v>
      </c>
      <c r="EF72" s="362">
        <v>398.48700000000002</v>
      </c>
      <c r="EG72" s="362">
        <v>372.65199999999999</v>
      </c>
      <c r="EH72" s="362">
        <v>539.23</v>
      </c>
      <c r="EI72" s="362">
        <v>399.375</v>
      </c>
      <c r="EJ72" s="362">
        <v>374.81200000000001</v>
      </c>
      <c r="EK72" s="362"/>
      <c r="EL72" s="362"/>
      <c r="EM72" s="362"/>
      <c r="EN72" s="362"/>
      <c r="EO72" s="362"/>
      <c r="EP72" s="153" t="e">
        <f t="shared" si="304"/>
        <v>#DIV/0!</v>
      </c>
      <c r="EQ72" s="153" t="e">
        <f t="shared" si="305"/>
        <v>#DIV/0!</v>
      </c>
      <c r="ER72" s="153" t="e">
        <f t="shared" si="306"/>
        <v>#DIV/0!</v>
      </c>
      <c r="ES72" s="153" t="e">
        <f t="shared" si="307"/>
        <v>#DIV/0!</v>
      </c>
      <c r="ET72" s="153" t="e">
        <f t="shared" si="308"/>
        <v>#DIV/0!</v>
      </c>
      <c r="EU72" s="242">
        <f t="shared" si="309"/>
        <v>0</v>
      </c>
      <c r="EV72" s="242">
        <f t="shared" si="310"/>
        <v>0</v>
      </c>
      <c r="EW72" s="242">
        <f t="shared" si="311"/>
        <v>0</v>
      </c>
      <c r="EX72" s="242">
        <f t="shared" si="312"/>
        <v>0</v>
      </c>
      <c r="EY72" s="119"/>
      <c r="EZ72" s="119"/>
      <c r="FA72" s="119"/>
      <c r="FB72" s="119"/>
      <c r="FC72" s="119"/>
      <c r="FD72" s="362"/>
      <c r="FE72" s="362">
        <v>464.49200000000002</v>
      </c>
      <c r="FF72" s="362">
        <v>461.96499999999997</v>
      </c>
      <c r="FG72" s="362">
        <v>435.06900000000002</v>
      </c>
      <c r="FH72" s="362">
        <v>616.87699999999995</v>
      </c>
      <c r="FI72" s="362">
        <v>495.012</v>
      </c>
      <c r="FJ72" s="362">
        <v>450.96699999999998</v>
      </c>
      <c r="FK72" s="362"/>
      <c r="FL72" s="362"/>
      <c r="FM72" s="362"/>
      <c r="FN72" s="362"/>
      <c r="FO72" s="362"/>
      <c r="FP72" s="153">
        <f t="shared" si="313"/>
        <v>-1</v>
      </c>
      <c r="FQ72" s="153">
        <f t="shared" si="314"/>
        <v>8.3832335329341312E-2</v>
      </c>
      <c r="FR72" s="153">
        <f t="shared" si="315"/>
        <v>-2.3391812865497075E-2</v>
      </c>
      <c r="FS72" s="153">
        <f t="shared" si="316"/>
        <v>-2.8409090909090908E-2</v>
      </c>
      <c r="FT72" s="153">
        <f t="shared" si="317"/>
        <v>6.0240963855421686E-2</v>
      </c>
      <c r="FU72" s="242">
        <f t="shared" si="318"/>
        <v>-181</v>
      </c>
      <c r="FV72" s="242">
        <f t="shared" si="319"/>
        <v>14</v>
      </c>
      <c r="FW72" s="242">
        <f t="shared" si="320"/>
        <v>-4</v>
      </c>
      <c r="FX72" s="242">
        <f t="shared" si="321"/>
        <v>-5</v>
      </c>
      <c r="FY72" s="154"/>
      <c r="FZ72" s="154">
        <v>181</v>
      </c>
      <c r="GA72" s="154">
        <v>167</v>
      </c>
      <c r="GB72" s="154">
        <v>171</v>
      </c>
      <c r="GC72" s="154">
        <v>176</v>
      </c>
      <c r="GD72" s="359">
        <v>166</v>
      </c>
      <c r="GE72" s="359">
        <v>159</v>
      </c>
      <c r="GF72" s="359">
        <v>163</v>
      </c>
      <c r="GG72" s="359">
        <v>178</v>
      </c>
      <c r="GH72" s="359">
        <v>186</v>
      </c>
      <c r="GI72" s="359">
        <v>177</v>
      </c>
      <c r="GJ72" s="359">
        <v>172</v>
      </c>
      <c r="GK72" s="359"/>
      <c r="GL72" s="359"/>
      <c r="GM72" s="359"/>
      <c r="GN72" s="359"/>
      <c r="GO72" s="359"/>
      <c r="GP72" s="5"/>
      <c r="GQ72" s="187" t="s">
        <v>386</v>
      </c>
      <c r="GR72" s="187">
        <v>4700</v>
      </c>
      <c r="GS72" s="5" t="s">
        <v>154</v>
      </c>
      <c r="GT72" s="7" t="s">
        <v>72</v>
      </c>
      <c r="GU72" s="16"/>
      <c r="GV72" s="189"/>
      <c r="GW72" s="158" t="e">
        <f t="shared" si="322"/>
        <v>#VALUE!</v>
      </c>
      <c r="GX72" s="158" t="e">
        <f t="shared" si="323"/>
        <v>#VALUE!</v>
      </c>
      <c r="GY72" s="158" t="e">
        <f t="shared" si="324"/>
        <v>#VALUE!</v>
      </c>
      <c r="GZ72" s="158" t="e">
        <f t="shared" si="325"/>
        <v>#VALUE!</v>
      </c>
      <c r="HA72" s="158" t="e">
        <f t="shared" si="326"/>
        <v>#VALUE!</v>
      </c>
      <c r="HB72" s="263" t="e">
        <f t="shared" si="240"/>
        <v>#VALUE!</v>
      </c>
      <c r="HC72" s="263" t="e">
        <f t="shared" si="258"/>
        <v>#VALUE!</v>
      </c>
      <c r="HD72" s="263" t="e">
        <f t="shared" si="241"/>
        <v>#VALUE!</v>
      </c>
      <c r="HE72" s="263" t="e">
        <f t="shared" si="242"/>
        <v>#VALUE!</v>
      </c>
      <c r="HF72" s="153" t="str">
        <f t="shared" si="327"/>
        <v>Negativ EK</v>
      </c>
      <c r="HG72" s="153" t="str">
        <f t="shared" si="328"/>
        <v>Negativ EK</v>
      </c>
      <c r="HH72" s="153" t="str">
        <f t="shared" si="329"/>
        <v>Negativ EK</v>
      </c>
      <c r="HI72" s="153" t="str">
        <f t="shared" si="330"/>
        <v>Negativ EK</v>
      </c>
      <c r="HJ72" s="153" t="str">
        <f t="shared" si="331"/>
        <v>Negativ EK</v>
      </c>
      <c r="HK72" s="153">
        <f t="shared" si="332"/>
        <v>0</v>
      </c>
      <c r="HL72" s="153">
        <f t="shared" si="333"/>
        <v>0.14316019000066724</v>
      </c>
      <c r="HM72" s="153">
        <f t="shared" si="334"/>
        <v>0.14950612016769999</v>
      </c>
      <c r="HN72" s="153">
        <f t="shared" si="335"/>
        <v>9.8747425653757839E-2</v>
      </c>
      <c r="HO72" s="153">
        <f t="shared" si="336"/>
        <v>0.50841195177950249</v>
      </c>
      <c r="HP72" s="153">
        <f t="shared" si="337"/>
        <v>0.28760493265838871</v>
      </c>
      <c r="HQ72" s="153">
        <f t="shared" si="338"/>
        <v>0.25617642978346478</v>
      </c>
      <c r="HR72" s="153" t="str">
        <f t="shared" si="339"/>
        <v>Negativ EK</v>
      </c>
      <c r="HS72" s="153" t="str">
        <f t="shared" si="340"/>
        <v>Negativ EK</v>
      </c>
      <c r="HT72" s="153" t="str">
        <f t="shared" si="341"/>
        <v>Negativ EK</v>
      </c>
      <c r="HU72" s="153" t="str">
        <f t="shared" si="342"/>
        <v>Negativ EK</v>
      </c>
      <c r="HV72" s="150" t="e">
        <f t="shared" si="343"/>
        <v>#VALUE!</v>
      </c>
      <c r="HW72" s="150" t="e">
        <f t="shared" si="344"/>
        <v>#VALUE!</v>
      </c>
      <c r="HX72" s="150" t="e">
        <f t="shared" si="345"/>
        <v>#VALUE!</v>
      </c>
      <c r="HY72" s="150" t="e">
        <f t="shared" si="346"/>
        <v>#VALUE!</v>
      </c>
      <c r="HZ72" s="150" t="e">
        <f t="shared" si="347"/>
        <v>#VALUE!</v>
      </c>
      <c r="IA72" s="263" t="e">
        <f t="shared" si="243"/>
        <v>#VALUE!</v>
      </c>
      <c r="IB72" s="263" t="e">
        <f t="shared" si="259"/>
        <v>#VALUE!</v>
      </c>
      <c r="IC72" s="263" t="e">
        <f t="shared" si="244"/>
        <v>#VALUE!</v>
      </c>
      <c r="ID72" s="263" t="e">
        <f t="shared" si="245"/>
        <v>#VALUE!</v>
      </c>
      <c r="IE72" s="153" t="str">
        <f t="shared" si="348"/>
        <v>i.a.</v>
      </c>
      <c r="IF72" s="153" t="str">
        <f t="shared" si="349"/>
        <v>i.a.</v>
      </c>
      <c r="IG72" s="153" t="str">
        <f t="shared" si="350"/>
        <v>i.a.</v>
      </c>
      <c r="IH72" s="153" t="str">
        <f t="shared" si="351"/>
        <v>i.a.</v>
      </c>
      <c r="II72" s="153" t="str">
        <f t="shared" si="352"/>
        <v>i.a.</v>
      </c>
      <c r="IJ72" s="153">
        <f t="shared" si="353"/>
        <v>0</v>
      </c>
      <c r="IK72" s="153">
        <f t="shared" si="354"/>
        <v>0.12108063299214103</v>
      </c>
      <c r="IL72" s="153">
        <f t="shared" si="355"/>
        <v>0.13017343824202873</v>
      </c>
      <c r="IM72" s="153">
        <f t="shared" si="356"/>
        <v>8.5458759289925537E-2</v>
      </c>
      <c r="IN72" s="153">
        <f t="shared" si="357"/>
        <v>0.13441449641106262</v>
      </c>
      <c r="IO72" s="153">
        <f t="shared" si="358"/>
        <v>0.21999008434648126</v>
      </c>
      <c r="IP72" s="153">
        <f t="shared" si="359"/>
        <v>0.20752072768073937</v>
      </c>
      <c r="IQ72" s="153" t="str">
        <f t="shared" si="360"/>
        <v>i.a.</v>
      </c>
      <c r="IR72" s="153" t="str">
        <f t="shared" si="361"/>
        <v>i.a.</v>
      </c>
      <c r="IS72" s="153" t="str">
        <f t="shared" si="362"/>
        <v>i.a.</v>
      </c>
      <c r="IT72" s="153" t="str">
        <f t="shared" si="363"/>
        <v>i.a.</v>
      </c>
      <c r="IU72" s="150" t="e">
        <f t="shared" si="364"/>
        <v>#VALUE!</v>
      </c>
      <c r="IV72" s="150" t="e">
        <f t="shared" si="365"/>
        <v>#VALUE!</v>
      </c>
      <c r="IW72" s="150" t="e">
        <f t="shared" si="366"/>
        <v>#VALUE!</v>
      </c>
      <c r="IX72" s="150" t="e">
        <f t="shared" si="367"/>
        <v>#VALUE!</v>
      </c>
      <c r="IY72" s="150" t="e">
        <f t="shared" si="368"/>
        <v>#VALUE!</v>
      </c>
      <c r="IZ72" s="263" t="e">
        <f t="shared" si="246"/>
        <v>#VALUE!</v>
      </c>
      <c r="JA72" s="263" t="e">
        <f t="shared" si="260"/>
        <v>#VALUE!</v>
      </c>
      <c r="JB72" s="263" t="e">
        <f t="shared" si="247"/>
        <v>#VALUE!</v>
      </c>
      <c r="JC72" s="263" t="e">
        <f t="shared" si="248"/>
        <v>#VALUE!</v>
      </c>
      <c r="JD72" s="153" t="str">
        <f t="shared" si="369"/>
        <v>i.a.</v>
      </c>
      <c r="JE72" s="153" t="str">
        <f t="shared" si="370"/>
        <v>i.a.</v>
      </c>
      <c r="JF72" s="153" t="str">
        <f t="shared" si="371"/>
        <v>i.a.</v>
      </c>
      <c r="JG72" s="153" t="str">
        <f t="shared" si="372"/>
        <v>i.a.</v>
      </c>
      <c r="JH72" s="153" t="str">
        <f t="shared" si="373"/>
        <v>i.a.</v>
      </c>
      <c r="JI72" s="153" t="str">
        <f t="shared" si="374"/>
        <v>i.a.</v>
      </c>
      <c r="JJ72" s="153">
        <f t="shared" si="375"/>
        <v>0.8521696821473782</v>
      </c>
      <c r="JK72" s="153">
        <f t="shared" si="376"/>
        <v>0.86259132185338727</v>
      </c>
      <c r="JL72" s="153">
        <f t="shared" si="377"/>
        <v>0.85653540013193308</v>
      </c>
      <c r="JM72" s="153">
        <f t="shared" si="378"/>
        <v>0.87412887820424501</v>
      </c>
      <c r="JN72" s="153">
        <f t="shared" si="379"/>
        <v>0.80679862306368333</v>
      </c>
      <c r="JO72" s="153">
        <f t="shared" si="380"/>
        <v>0.83112955049926052</v>
      </c>
      <c r="JP72" s="153" t="str">
        <f t="shared" si="381"/>
        <v>i.a.</v>
      </c>
      <c r="JQ72" s="153" t="str">
        <f t="shared" si="382"/>
        <v>i.a.</v>
      </c>
      <c r="JR72" s="153" t="str">
        <f t="shared" si="383"/>
        <v>i.a.</v>
      </c>
      <c r="JS72" s="153" t="str">
        <f t="shared" si="384"/>
        <v>i.a.</v>
      </c>
      <c r="JT72" s="153" t="str">
        <f t="shared" si="385"/>
        <v>i.a.</v>
      </c>
      <c r="JU72" s="150" t="e">
        <f t="shared" si="386"/>
        <v>#VALUE!</v>
      </c>
      <c r="JV72" s="150" t="e">
        <f t="shared" si="387"/>
        <v>#DIV/0!</v>
      </c>
      <c r="JW72" s="150" t="e">
        <f t="shared" si="388"/>
        <v>#DIV/0!</v>
      </c>
      <c r="JX72" s="150" t="e">
        <f t="shared" si="389"/>
        <v>#DIV/0!</v>
      </c>
      <c r="JY72" s="150" t="e">
        <f t="shared" si="390"/>
        <v>#DIV/0!</v>
      </c>
      <c r="JZ72" s="263" t="e">
        <f t="shared" si="249"/>
        <v>#VALUE!</v>
      </c>
      <c r="KA72" s="263">
        <f t="shared" si="261"/>
        <v>0</v>
      </c>
      <c r="KB72" s="263">
        <f t="shared" si="250"/>
        <v>0</v>
      </c>
      <c r="KC72" s="263">
        <f t="shared" si="251"/>
        <v>0</v>
      </c>
      <c r="KD72" s="153" t="str">
        <f t="shared" si="391"/>
        <v>i.a.</v>
      </c>
      <c r="KE72" s="153">
        <f t="shared" si="392"/>
        <v>0</v>
      </c>
      <c r="KF72" s="153">
        <f t="shared" si="393"/>
        <v>0</v>
      </c>
      <c r="KG72" s="153">
        <f t="shared" si="394"/>
        <v>0</v>
      </c>
      <c r="KH72" s="153">
        <f t="shared" si="395"/>
        <v>0</v>
      </c>
      <c r="KI72" s="153">
        <f t="shared" si="396"/>
        <v>0</v>
      </c>
      <c r="KJ72" s="153">
        <f t="shared" si="397"/>
        <v>0.19252328107891023</v>
      </c>
      <c r="KK72" s="153">
        <f t="shared" si="398"/>
        <v>0.19235140824885597</v>
      </c>
      <c r="KL72" s="153">
        <f t="shared" si="399"/>
        <v>0.16080838869629613</v>
      </c>
      <c r="KM72" s="153">
        <f t="shared" si="400"/>
        <v>0.2323485149992538</v>
      </c>
      <c r="KN72" s="153">
        <f t="shared" si="401"/>
        <v>0.29528717659111353</v>
      </c>
      <c r="KO72" s="153">
        <f t="shared" si="402"/>
        <v>0.28602384525341312</v>
      </c>
      <c r="KP72" s="153" t="str">
        <f t="shared" si="403"/>
        <v>i.a.</v>
      </c>
      <c r="KQ72" s="153" t="str">
        <f t="shared" si="404"/>
        <v>i.a.</v>
      </c>
      <c r="KR72" s="153" t="str">
        <f t="shared" si="405"/>
        <v>i.a.</v>
      </c>
      <c r="KS72" s="153" t="str">
        <f t="shared" si="406"/>
        <v>i.a.</v>
      </c>
      <c r="KT72" s="153" t="str">
        <f t="shared" si="407"/>
        <v>i.a.</v>
      </c>
      <c r="KU72" s="150" t="e">
        <f t="shared" si="408"/>
        <v>#VALUE!</v>
      </c>
      <c r="KV72" s="150">
        <f t="shared" si="409"/>
        <v>0.3111011972523347</v>
      </c>
      <c r="KW72" s="150">
        <f t="shared" si="410"/>
        <v>0.33435290606643281</v>
      </c>
      <c r="KX72" s="150">
        <f t="shared" si="411"/>
        <v>-0.10882155527665896</v>
      </c>
      <c r="KY72" s="150">
        <f t="shared" si="412"/>
        <v>-6.8401076336941286E-2</v>
      </c>
      <c r="KZ72" s="243" t="e">
        <f t="shared" si="252"/>
        <v>#VALUE!</v>
      </c>
      <c r="LA72" s="243">
        <f t="shared" si="262"/>
        <v>0.68553104840043666</v>
      </c>
      <c r="LB72" s="243">
        <f t="shared" si="253"/>
        <v>0.552153517526351</v>
      </c>
      <c r="LC72" s="243">
        <f t="shared" si="254"/>
        <v>-0.20165314327485384</v>
      </c>
      <c r="LD72" s="254" t="str">
        <f>IFERROR(Tabel1[[#This Row],[2024 - Omsætning]]/Tabel1[[#This Row],[2024 - Ansatte]],"i.a.")</f>
        <v>i.a.</v>
      </c>
      <c r="LE72" s="254">
        <f>IFERROR(Tabel1[[#This Row],[2023 - Omsætning]]/Tabel1[[#This Row],[2023 - Ansatte]],"i.a.")</f>
        <v>2.8890939226519339</v>
      </c>
      <c r="LF72" s="254">
        <f>IFERROR(Tabel1[[#This Row],[2022 - Omsætning]]/Tabel1[[#This Row],[2022 - Ansatte]],"i.a.")</f>
        <v>2.2035628742514972</v>
      </c>
      <c r="LG72" s="254">
        <f>IFERROR(Tabel1[[#This Row],[2021 - Omsætning]]/Tabel1[[#This Row],[2021 - Ansatte]],"i.a.")</f>
        <v>1.6514093567251462</v>
      </c>
      <c r="LH72" s="254">
        <f>IFERROR(AC72/Tabel1[[#This Row],[2020 - Ansatte]],"i.a.")</f>
        <v>1.8530625000000001</v>
      </c>
      <c r="LI72" s="254">
        <f>IFERROR(Tabel1[[#This Row],[2019 - Omsætning]]/Tabel1[[#This Row],[2019 - Ansatte]],"i.a.")</f>
        <v>1.9891204819277108</v>
      </c>
      <c r="LJ72" s="254">
        <f>IFERROR(Tabel1[[#This Row],[2018 - Omsætning]]/Tabel1[[#This Row],[2018 - Ansatte]],"i.a.")</f>
        <v>1.8322704402515724</v>
      </c>
      <c r="LK72" s="254">
        <f>IFERROR(Tabel1[[#This Row],[2017 - Omsætning]]/Tabel1[[#This Row],[2017 - Ansatte]],"i.a.")</f>
        <v>1.8621656441717793</v>
      </c>
      <c r="LL72" s="254">
        <f>IFERROR(Tabel1[[#This Row],[2016 - Omsætning]]/Tabel1[[#This Row],[2016 - Ansatte]],"i.a.")</f>
        <v>1.5703314606741574</v>
      </c>
      <c r="LM72" s="254">
        <f>IFERROR(Tabel1[[#This Row],[2015 - Omsætning]]/Tabel1[[#This Row],[2015 - Ansatte]],"i.a.")</f>
        <v>1.7291182795698925</v>
      </c>
      <c r="LN72" s="254">
        <f>IFERROR(Tabel1[[#This Row],[2014 - Omsætning]]/Tabel1[[#This Row],[2014 - Ansatte]],"i.a.")</f>
        <v>1.9908418079096046</v>
      </c>
      <c r="LO72" s="254">
        <f>IFERROR(Tabel1[[#This Row],[2013 - Omsætning]]/Tabel1[[#This Row],[2013 - Ansatte]],"i.a.")</f>
        <v>1.9022848837209301</v>
      </c>
      <c r="LP72" s="254" t="str">
        <f>IFERROR(Tabel1[[#This Row],[2012 - Omsætning]]/Tabel1[[#This Row],[2012 - Ansatte]],"i.a.")</f>
        <v>i.a.</v>
      </c>
      <c r="LQ72" s="254" t="str">
        <f>IFERROR(Tabel1[[#This Row],[2011 - Omsætning]]/Tabel1[[#This Row],[2011 - Ansatte]],"i.a.")</f>
        <v>i.a.</v>
      </c>
      <c r="LR72" s="254" t="str">
        <f>IFERROR(Tabel1[[#This Row],[2010 - Omsætning]]/Tabel1[[#This Row],[2010 - Ansatte]],"i.a.")</f>
        <v>i.a.</v>
      </c>
      <c r="LS72" s="254" t="str">
        <f>IFERROR(Tabel1[[#This Row],[2009 - Omsætning]]/Tabel1[[#This Row],[2009 - Ansatte]],"i.a.")</f>
        <v>i.a.</v>
      </c>
      <c r="LT72" s="254" t="str">
        <f>IFERROR(Tabel1[[#This Row],[2008 - Omsætning]]/Tabel1[[#This Row],[2008 - Ansatte]],"i.a.")</f>
        <v>i.a.</v>
      </c>
      <c r="LU72" s="158" t="e">
        <f t="shared" si="413"/>
        <v>#VALUE!</v>
      </c>
      <c r="LV72" s="158" t="e">
        <f t="shared" si="414"/>
        <v>#DIV/0!</v>
      </c>
      <c r="LW72" s="158" t="e">
        <f t="shared" si="415"/>
        <v>#DIV/0!</v>
      </c>
      <c r="LX72" s="158" t="e">
        <f t="shared" si="416"/>
        <v>#DIV/0!</v>
      </c>
      <c r="LY72" s="158" t="e">
        <f t="shared" si="417"/>
        <v>#DIV/0!</v>
      </c>
      <c r="LZ72" s="243" t="e">
        <f t="shared" si="255"/>
        <v>#VALUE!</v>
      </c>
      <c r="MA72" s="243">
        <f t="shared" si="263"/>
        <v>0</v>
      </c>
      <c r="MB72" s="243">
        <f t="shared" si="256"/>
        <v>0</v>
      </c>
      <c r="MC72" s="243">
        <f t="shared" si="257"/>
        <v>0</v>
      </c>
      <c r="MD72" s="244" t="str">
        <f t="shared" si="418"/>
        <v>i.a.</v>
      </c>
      <c r="ME72" s="244">
        <f t="shared" si="419"/>
        <v>0</v>
      </c>
      <c r="MF72" s="244">
        <f t="shared" si="420"/>
        <v>0</v>
      </c>
      <c r="MG72" s="244">
        <f t="shared" si="421"/>
        <v>0</v>
      </c>
      <c r="MH72" s="244">
        <f t="shared" si="422"/>
        <v>0</v>
      </c>
      <c r="MI72" s="244">
        <f t="shared" si="423"/>
        <v>0</v>
      </c>
      <c r="MJ72" s="244">
        <f t="shared" si="424"/>
        <v>0.35759119496855346</v>
      </c>
      <c r="MK72" s="244">
        <f t="shared" si="425"/>
        <v>0.35365030674846626</v>
      </c>
      <c r="ML72" s="244">
        <f t="shared" si="426"/>
        <v>0.25293820224719105</v>
      </c>
      <c r="MM72" s="244">
        <f t="shared" si="427"/>
        <v>1.2827903225806452</v>
      </c>
      <c r="MN72" s="244">
        <f t="shared" si="428"/>
        <v>0.62898305084745765</v>
      </c>
      <c r="MO72" s="244">
        <f t="shared" si="429"/>
        <v>0.5582441860465116</v>
      </c>
      <c r="MP72" s="244" t="str">
        <f t="shared" si="430"/>
        <v>i.a.</v>
      </c>
      <c r="MQ72" s="244" t="str">
        <f t="shared" si="431"/>
        <v>i.a.</v>
      </c>
      <c r="MR72" s="244" t="str">
        <f t="shared" si="432"/>
        <v>i.a.</v>
      </c>
      <c r="MS72" s="244" t="str">
        <f t="shared" si="433"/>
        <v>i.a.</v>
      </c>
      <c r="MT72" s="244" t="str">
        <f t="shared" si="434"/>
        <v>i.a.</v>
      </c>
    </row>
    <row r="73" spans="1:358" ht="18" customHeight="1" x14ac:dyDescent="0.25">
      <c r="A73" s="20" t="s">
        <v>868</v>
      </c>
      <c r="B73" s="273">
        <v>18540576</v>
      </c>
      <c r="C73" s="5" t="s">
        <v>83</v>
      </c>
      <c r="D73" s="5"/>
      <c r="E73" s="5">
        <v>266090</v>
      </c>
      <c r="F73" s="203">
        <v>45468</v>
      </c>
      <c r="G73" s="148"/>
      <c r="H73" s="148" t="s">
        <v>74</v>
      </c>
      <c r="I73" s="148" t="s">
        <v>74</v>
      </c>
      <c r="J73" s="148" t="s">
        <v>74</v>
      </c>
      <c r="K73" s="148" t="s">
        <v>74</v>
      </c>
      <c r="L73" s="148" t="s">
        <v>74</v>
      </c>
      <c r="M73" s="148" t="s">
        <v>74</v>
      </c>
      <c r="N73" s="357" t="s">
        <v>84</v>
      </c>
      <c r="O73" s="357" t="s">
        <v>84</v>
      </c>
      <c r="P73" s="150" t="e">
        <f>Y73/Tabel1[[#This Row],[2023 - Omsætning]]-1</f>
        <v>#DIV/0!</v>
      </c>
      <c r="Q73" s="150" t="e">
        <f>Z73/Tabel1[[#This Row],[2022 - Omsætning]]-1</f>
        <v>#DIV/0!</v>
      </c>
      <c r="R73" s="150" t="e">
        <f>AA73/Tabel1[[#This Row],[2021 - Omsætning]]-1</f>
        <v>#DIV/0!</v>
      </c>
      <c r="S73" s="150" t="e">
        <f>AB73/Tabel1[[#This Row],[2020 - Omsætning]]-1</f>
        <v>#DIV/0!</v>
      </c>
      <c r="T73" s="150" t="e">
        <f>AC73/Tabel1[[#This Row],[2019 - Omsætning]]-1</f>
        <v>#DIV/0!</v>
      </c>
      <c r="U73" s="242">
        <f t="shared" si="264"/>
        <v>0</v>
      </c>
      <c r="V73" s="242">
        <f t="shared" si="265"/>
        <v>0</v>
      </c>
      <c r="W73" s="242">
        <f t="shared" si="267"/>
        <v>0</v>
      </c>
      <c r="X73" s="242">
        <f t="shared" si="266"/>
        <v>0</v>
      </c>
      <c r="Y73" s="151"/>
      <c r="Z73" s="151"/>
      <c r="AA73" s="151"/>
      <c r="AB73" s="151"/>
      <c r="AC73" s="361"/>
      <c r="AD73" s="151"/>
      <c r="AE73" s="151"/>
      <c r="AF73" s="151"/>
      <c r="AG73" s="361"/>
      <c r="AH73" s="361"/>
      <c r="AI73" s="361"/>
      <c r="AJ73" s="361"/>
      <c r="AK73" s="361"/>
      <c r="AL73" s="361"/>
      <c r="AM73" s="361"/>
      <c r="AN73" s="361"/>
      <c r="AO73" s="361"/>
      <c r="AP73" s="150">
        <f t="shared" si="268"/>
        <v>-1</v>
      </c>
      <c r="AQ73" s="150">
        <f t="shared" si="269"/>
        <v>-0.27310176799653779</v>
      </c>
      <c r="AR73" s="150" t="e">
        <f t="shared" si="270"/>
        <v>#DIV/0!</v>
      </c>
      <c r="AS73" s="150" t="e">
        <f t="shared" si="271"/>
        <v>#DIV/0!</v>
      </c>
      <c r="AT73" s="150" t="e">
        <f t="shared" si="272"/>
        <v>#DIV/0!</v>
      </c>
      <c r="AU73" s="242">
        <f t="shared" si="273"/>
        <v>-45.348999999999997</v>
      </c>
      <c r="AV73" s="242">
        <f t="shared" si="274"/>
        <v>-17.038000000000004</v>
      </c>
      <c r="AW73" s="242">
        <f t="shared" si="275"/>
        <v>62.387</v>
      </c>
      <c r="AX73" s="242">
        <f t="shared" si="276"/>
        <v>0</v>
      </c>
      <c r="AY73" s="119"/>
      <c r="AZ73" s="119">
        <v>45.348999999999997</v>
      </c>
      <c r="BA73" s="119">
        <v>62.387</v>
      </c>
      <c r="BB73" s="119"/>
      <c r="BC73" s="119"/>
      <c r="BD73" s="119"/>
      <c r="BE73" s="119"/>
      <c r="BF73" s="119"/>
      <c r="BG73" s="362"/>
      <c r="BH73" s="362"/>
      <c r="BI73" s="362"/>
      <c r="BJ73" s="362"/>
      <c r="BK73" s="362"/>
      <c r="BL73" s="362"/>
      <c r="BM73" s="362"/>
      <c r="BN73" s="362"/>
      <c r="BO73" s="362"/>
      <c r="BP73" s="152">
        <f t="shared" si="277"/>
        <v>1</v>
      </c>
      <c r="BQ73" s="152">
        <f t="shared" si="278"/>
        <v>-1.4727577535624474</v>
      </c>
      <c r="BR73" s="152" t="e">
        <f t="shared" si="279"/>
        <v>#DIV/0!</v>
      </c>
      <c r="BS73" s="152" t="e">
        <f t="shared" si="280"/>
        <v>#DIV/0!</v>
      </c>
      <c r="BT73" s="152" t="e">
        <f t="shared" si="281"/>
        <v>#DIV/0!</v>
      </c>
      <c r="BU73" s="242">
        <f t="shared" si="282"/>
        <v>5.0759999999999996</v>
      </c>
      <c r="BV73" s="242">
        <f t="shared" si="283"/>
        <v>-15.812999999999999</v>
      </c>
      <c r="BW73" s="242">
        <f t="shared" si="284"/>
        <v>10.737</v>
      </c>
      <c r="BX73" s="242">
        <f t="shared" si="285"/>
        <v>0</v>
      </c>
      <c r="BY73" s="119"/>
      <c r="BZ73" s="119">
        <v>-5.0759999999999996</v>
      </c>
      <c r="CA73" s="119">
        <v>10.737</v>
      </c>
      <c r="CB73" s="119"/>
      <c r="CC73" s="119"/>
      <c r="CD73" s="119"/>
      <c r="CE73" s="119"/>
      <c r="CF73" s="119"/>
      <c r="CG73" s="362"/>
      <c r="CH73" s="362"/>
      <c r="CI73" s="362"/>
      <c r="CJ73" s="362"/>
      <c r="CK73" s="362"/>
      <c r="CL73" s="362"/>
      <c r="CM73" s="362"/>
      <c r="CN73" s="362"/>
      <c r="CO73" s="362"/>
      <c r="CP73" s="152">
        <f t="shared" si="286"/>
        <v>1</v>
      </c>
      <c r="CQ73" s="152">
        <f t="shared" si="287"/>
        <v>-2.0024567280848689</v>
      </c>
      <c r="CR73" s="152" t="e">
        <f t="shared" si="288"/>
        <v>#DIV/0!</v>
      </c>
      <c r="CS73" s="152" t="e">
        <f t="shared" si="289"/>
        <v>#DIV/0!</v>
      </c>
      <c r="CT73" s="152" t="e">
        <f t="shared" si="290"/>
        <v>#DIV/0!</v>
      </c>
      <c r="CU73" s="242">
        <f t="shared" si="291"/>
        <v>8.9770000000000003</v>
      </c>
      <c r="CV73" s="242">
        <f t="shared" si="292"/>
        <v>-17.932000000000002</v>
      </c>
      <c r="CW73" s="242">
        <f t="shared" si="293"/>
        <v>8.9550000000000001</v>
      </c>
      <c r="CX73" s="242">
        <f t="shared" si="294"/>
        <v>0</v>
      </c>
      <c r="CY73" s="119"/>
      <c r="CZ73" s="119">
        <v>-8.9770000000000003</v>
      </c>
      <c r="DA73" s="119">
        <v>8.9550000000000001</v>
      </c>
      <c r="DB73" s="119"/>
      <c r="DC73" s="119"/>
      <c r="DD73" s="119"/>
      <c r="DE73" s="119"/>
      <c r="DF73" s="119"/>
      <c r="DG73" s="362"/>
      <c r="DH73" s="362"/>
      <c r="DI73" s="362"/>
      <c r="DJ73" s="362"/>
      <c r="DK73" s="362"/>
      <c r="DL73" s="362"/>
      <c r="DM73" s="362"/>
      <c r="DN73" s="362"/>
      <c r="DO73" s="362"/>
      <c r="DP73" s="152">
        <f t="shared" si="295"/>
        <v>-1</v>
      </c>
      <c r="DQ73" s="152">
        <f t="shared" si="296"/>
        <v>-0.23973078867542971</v>
      </c>
      <c r="DR73" s="152" t="e">
        <f t="shared" si="297"/>
        <v>#DIV/0!</v>
      </c>
      <c r="DS73" s="152" t="e">
        <f t="shared" si="298"/>
        <v>#DIV/0!</v>
      </c>
      <c r="DT73" s="152" t="e">
        <f t="shared" si="299"/>
        <v>#DIV/0!</v>
      </c>
      <c r="DU73" s="242">
        <f t="shared" si="300"/>
        <v>-24.061</v>
      </c>
      <c r="DV73" s="242">
        <f t="shared" si="301"/>
        <v>-7.5869999999999997</v>
      </c>
      <c r="DW73" s="242">
        <f t="shared" si="302"/>
        <v>31.648</v>
      </c>
      <c r="DX73" s="242">
        <f t="shared" si="303"/>
        <v>0</v>
      </c>
      <c r="DY73" s="119"/>
      <c r="DZ73" s="119">
        <v>24.061</v>
      </c>
      <c r="EA73" s="119">
        <v>31.648</v>
      </c>
      <c r="EB73" s="119"/>
      <c r="EC73" s="119"/>
      <c r="ED73" s="119"/>
      <c r="EE73" s="119"/>
      <c r="EF73" s="119"/>
      <c r="EG73" s="362"/>
      <c r="EH73" s="362"/>
      <c r="EI73" s="362"/>
      <c r="EJ73" s="362"/>
      <c r="EK73" s="362"/>
      <c r="EL73" s="362"/>
      <c r="EM73" s="362"/>
      <c r="EN73" s="362"/>
      <c r="EO73" s="362"/>
      <c r="EP73" s="153">
        <f t="shared" si="304"/>
        <v>-1</v>
      </c>
      <c r="EQ73" s="153">
        <f t="shared" si="305"/>
        <v>-0.23347109331329546</v>
      </c>
      <c r="ER73" s="153" t="e">
        <f t="shared" si="306"/>
        <v>#DIV/0!</v>
      </c>
      <c r="ES73" s="153" t="e">
        <f t="shared" si="307"/>
        <v>#DIV/0!</v>
      </c>
      <c r="ET73" s="153" t="e">
        <f t="shared" si="308"/>
        <v>#DIV/0!</v>
      </c>
      <c r="EU73" s="242">
        <f t="shared" si="309"/>
        <v>-83.649000000000001</v>
      </c>
      <c r="EV73" s="242">
        <f t="shared" si="310"/>
        <v>-25.477999999999994</v>
      </c>
      <c r="EW73" s="242">
        <f t="shared" si="311"/>
        <v>109.127</v>
      </c>
      <c r="EX73" s="242">
        <f t="shared" si="312"/>
        <v>0</v>
      </c>
      <c r="EY73" s="119"/>
      <c r="EZ73" s="119">
        <v>83.649000000000001</v>
      </c>
      <c r="FA73" s="119">
        <v>109.127</v>
      </c>
      <c r="FB73" s="119"/>
      <c r="FC73" s="119"/>
      <c r="FD73" s="119"/>
      <c r="FE73" s="119"/>
      <c r="FF73" s="119"/>
      <c r="FG73" s="362"/>
      <c r="FH73" s="362"/>
      <c r="FI73" s="362"/>
      <c r="FJ73" s="362"/>
      <c r="FK73" s="362"/>
      <c r="FL73" s="362"/>
      <c r="FM73" s="362"/>
      <c r="FN73" s="362"/>
      <c r="FO73" s="362"/>
      <c r="FP73" s="153">
        <f t="shared" si="313"/>
        <v>-1</v>
      </c>
      <c r="FQ73" s="153">
        <f t="shared" si="314"/>
        <v>-6.25E-2</v>
      </c>
      <c r="FR73" s="153" t="e">
        <f t="shared" si="315"/>
        <v>#DIV/0!</v>
      </c>
      <c r="FS73" s="153" t="e">
        <f t="shared" si="316"/>
        <v>#DIV/0!</v>
      </c>
      <c r="FT73" s="153" t="e">
        <f t="shared" si="317"/>
        <v>#DIV/0!</v>
      </c>
      <c r="FU73" s="242">
        <f t="shared" si="318"/>
        <v>-105</v>
      </c>
      <c r="FV73" s="242">
        <f t="shared" si="319"/>
        <v>-7</v>
      </c>
      <c r="FW73" s="242">
        <f t="shared" si="320"/>
        <v>112</v>
      </c>
      <c r="FX73" s="242">
        <f t="shared" si="321"/>
        <v>0</v>
      </c>
      <c r="FY73" s="154"/>
      <c r="FZ73" s="154">
        <v>105</v>
      </c>
      <c r="GA73" s="154">
        <v>112</v>
      </c>
      <c r="GB73" s="154"/>
      <c r="GC73" s="154"/>
      <c r="GD73" s="154"/>
      <c r="GE73" s="154"/>
      <c r="GF73" s="154"/>
      <c r="GG73" s="359"/>
      <c r="GH73" s="359"/>
      <c r="GI73" s="359"/>
      <c r="GJ73" s="359"/>
      <c r="GK73" s="359"/>
      <c r="GL73" s="359"/>
      <c r="GM73" s="359"/>
      <c r="GN73" s="359"/>
      <c r="GO73" s="359"/>
      <c r="GP73" s="5"/>
      <c r="GQ73" s="5" t="s">
        <v>390</v>
      </c>
      <c r="GR73" s="5">
        <v>8361</v>
      </c>
      <c r="GS73" s="5" t="s">
        <v>157</v>
      </c>
      <c r="GT73" s="7" t="s">
        <v>94</v>
      </c>
      <c r="GU73" s="172" t="s">
        <v>73</v>
      </c>
      <c r="GW73" s="158">
        <f t="shared" si="322"/>
        <v>1</v>
      </c>
      <c r="GX73" s="158">
        <f t="shared" si="323"/>
        <v>-2.1389811531504761</v>
      </c>
      <c r="GY73" s="158" t="e">
        <f t="shared" si="324"/>
        <v>#VALUE!</v>
      </c>
      <c r="GZ73" s="158" t="e">
        <f t="shared" si="325"/>
        <v>#VALUE!</v>
      </c>
      <c r="HA73" s="158" t="e">
        <f t="shared" si="326"/>
        <v>#VALUE!</v>
      </c>
      <c r="HB73" s="263">
        <f t="shared" si="240"/>
        <v>0.32228185750955857</v>
      </c>
      <c r="HC73" s="263">
        <f t="shared" si="258"/>
        <v>-0.6052381264681026</v>
      </c>
      <c r="HD73" s="263" t="e">
        <f t="shared" si="241"/>
        <v>#VALUE!</v>
      </c>
      <c r="HE73" s="263" t="e">
        <f t="shared" si="242"/>
        <v>#VALUE!</v>
      </c>
      <c r="HF73" s="153">
        <f t="shared" si="327"/>
        <v>0</v>
      </c>
      <c r="HG73" s="153">
        <f t="shared" si="328"/>
        <v>-0.32228185750955857</v>
      </c>
      <c r="HH73" s="153">
        <f t="shared" si="329"/>
        <v>0.28295626895854398</v>
      </c>
      <c r="HI73" s="153" t="str">
        <f t="shared" si="330"/>
        <v>Negativ EK</v>
      </c>
      <c r="HJ73" s="153" t="str">
        <f t="shared" si="331"/>
        <v>Negativ EK</v>
      </c>
      <c r="HK73" s="153" t="str">
        <f t="shared" si="332"/>
        <v>Negativ EK</v>
      </c>
      <c r="HL73" s="153" t="str">
        <f t="shared" si="333"/>
        <v>Negativ EK</v>
      </c>
      <c r="HM73" s="153" t="str">
        <f t="shared" si="334"/>
        <v>Negativ EK</v>
      </c>
      <c r="HN73" s="153" t="str">
        <f t="shared" si="335"/>
        <v>Negativ EK</v>
      </c>
      <c r="HO73" s="153" t="str">
        <f t="shared" si="336"/>
        <v>Negativ EK</v>
      </c>
      <c r="HP73" s="153" t="str">
        <f t="shared" si="337"/>
        <v>Negativ EK</v>
      </c>
      <c r="HQ73" s="153" t="str">
        <f t="shared" si="338"/>
        <v>Negativ EK</v>
      </c>
      <c r="HR73" s="153" t="str">
        <f t="shared" si="339"/>
        <v>Negativ EK</v>
      </c>
      <c r="HS73" s="153" t="str">
        <f t="shared" si="340"/>
        <v>Negativ EK</v>
      </c>
      <c r="HT73" s="153" t="str">
        <f t="shared" si="341"/>
        <v>Negativ EK</v>
      </c>
      <c r="HU73" s="153" t="str">
        <f t="shared" si="342"/>
        <v>Negativ EK</v>
      </c>
      <c r="HV73" s="150">
        <f t="shared" si="343"/>
        <v>1</v>
      </c>
      <c r="HW73" s="150">
        <f t="shared" si="344"/>
        <v>-1.5352391933955389</v>
      </c>
      <c r="HX73" s="150" t="e">
        <f t="shared" si="345"/>
        <v>#VALUE!</v>
      </c>
      <c r="HY73" s="150" t="e">
        <f t="shared" si="346"/>
        <v>#VALUE!</v>
      </c>
      <c r="HZ73" s="150" t="e">
        <f t="shared" si="347"/>
        <v>#VALUE!</v>
      </c>
      <c r="IA73" s="263">
        <f t="shared" si="243"/>
        <v>5.2662157114993557E-2</v>
      </c>
      <c r="IB73" s="263">
        <f t="shared" si="259"/>
        <v>-0.15105210644009184</v>
      </c>
      <c r="IC73" s="263" t="e">
        <f t="shared" si="244"/>
        <v>#VALUE!</v>
      </c>
      <c r="ID73" s="263" t="e">
        <f t="shared" si="245"/>
        <v>#VALUE!</v>
      </c>
      <c r="IE73" s="153">
        <f t="shared" si="348"/>
        <v>0</v>
      </c>
      <c r="IF73" s="153">
        <f t="shared" si="349"/>
        <v>-5.2662157114993557E-2</v>
      </c>
      <c r="IG73" s="153">
        <f t="shared" si="350"/>
        <v>9.8389949325098286E-2</v>
      </c>
      <c r="IH73" s="153" t="str">
        <f t="shared" si="351"/>
        <v>i.a.</v>
      </c>
      <c r="II73" s="153" t="str">
        <f t="shared" si="352"/>
        <v>i.a.</v>
      </c>
      <c r="IJ73" s="153" t="str">
        <f t="shared" si="353"/>
        <v>i.a.</v>
      </c>
      <c r="IK73" s="153" t="str">
        <f t="shared" si="354"/>
        <v>i.a.</v>
      </c>
      <c r="IL73" s="153" t="str">
        <f t="shared" si="355"/>
        <v>i.a.</v>
      </c>
      <c r="IM73" s="153" t="str">
        <f t="shared" si="356"/>
        <v>i.a.</v>
      </c>
      <c r="IN73" s="153" t="str">
        <f t="shared" si="357"/>
        <v>i.a.</v>
      </c>
      <c r="IO73" s="153" t="str">
        <f t="shared" si="358"/>
        <v>i.a.</v>
      </c>
      <c r="IP73" s="153" t="str">
        <f t="shared" si="359"/>
        <v>i.a.</v>
      </c>
      <c r="IQ73" s="153" t="str">
        <f t="shared" si="360"/>
        <v>i.a.</v>
      </c>
      <c r="IR73" s="153" t="str">
        <f t="shared" si="361"/>
        <v>i.a.</v>
      </c>
      <c r="IS73" s="153" t="str">
        <f t="shared" si="362"/>
        <v>i.a.</v>
      </c>
      <c r="IT73" s="153" t="str">
        <f t="shared" si="363"/>
        <v>i.a.</v>
      </c>
      <c r="IU73" s="150" t="e">
        <f t="shared" si="364"/>
        <v>#VALUE!</v>
      </c>
      <c r="IV73" s="150">
        <f t="shared" si="365"/>
        <v>-8.1662874126841416E-3</v>
      </c>
      <c r="IW73" s="150" t="e">
        <f t="shared" si="366"/>
        <v>#VALUE!</v>
      </c>
      <c r="IX73" s="150" t="e">
        <f t="shared" si="367"/>
        <v>#VALUE!</v>
      </c>
      <c r="IY73" s="150" t="e">
        <f t="shared" si="368"/>
        <v>#VALUE!</v>
      </c>
      <c r="IZ73" s="263" t="e">
        <f t="shared" si="246"/>
        <v>#VALUE!</v>
      </c>
      <c r="JA73" s="263">
        <f t="shared" si="260"/>
        <v>-2.3683109041449657E-3</v>
      </c>
      <c r="JB73" s="263" t="e">
        <f t="shared" si="247"/>
        <v>#VALUE!</v>
      </c>
      <c r="JC73" s="263" t="e">
        <f t="shared" si="248"/>
        <v>#VALUE!</v>
      </c>
      <c r="JD73" s="153" t="str">
        <f t="shared" si="369"/>
        <v>i.a.</v>
      </c>
      <c r="JE73" s="153">
        <f t="shared" si="370"/>
        <v>0.28764241054884099</v>
      </c>
      <c r="JF73" s="153">
        <f t="shared" si="371"/>
        <v>0.29001072145298595</v>
      </c>
      <c r="JG73" s="153" t="str">
        <f t="shared" si="372"/>
        <v>i.a.</v>
      </c>
      <c r="JH73" s="153" t="str">
        <f t="shared" si="373"/>
        <v>i.a.</v>
      </c>
      <c r="JI73" s="153" t="str">
        <f t="shared" si="374"/>
        <v>i.a.</v>
      </c>
      <c r="JJ73" s="153" t="str">
        <f t="shared" si="375"/>
        <v>i.a.</v>
      </c>
      <c r="JK73" s="153" t="str">
        <f t="shared" si="376"/>
        <v>i.a.</v>
      </c>
      <c r="JL73" s="153" t="str">
        <f t="shared" si="377"/>
        <v>i.a.</v>
      </c>
      <c r="JM73" s="153" t="str">
        <f t="shared" si="378"/>
        <v>i.a.</v>
      </c>
      <c r="JN73" s="153" t="str">
        <f t="shared" si="379"/>
        <v>i.a.</v>
      </c>
      <c r="JO73" s="153" t="str">
        <f t="shared" si="380"/>
        <v>i.a.</v>
      </c>
      <c r="JP73" s="153" t="str">
        <f t="shared" si="381"/>
        <v>i.a.</v>
      </c>
      <c r="JQ73" s="153" t="str">
        <f t="shared" si="382"/>
        <v>i.a.</v>
      </c>
      <c r="JR73" s="153" t="str">
        <f t="shared" si="383"/>
        <v>i.a.</v>
      </c>
      <c r="JS73" s="153" t="str">
        <f t="shared" si="384"/>
        <v>i.a.</v>
      </c>
      <c r="JT73" s="153" t="str">
        <f t="shared" si="385"/>
        <v>i.a.</v>
      </c>
      <c r="JU73" s="150" t="e">
        <f t="shared" si="386"/>
        <v>#VALUE!</v>
      </c>
      <c r="JV73" s="150" t="e">
        <f t="shared" si="387"/>
        <v>#VALUE!</v>
      </c>
      <c r="JW73" s="150" t="e">
        <f t="shared" si="388"/>
        <v>#VALUE!</v>
      </c>
      <c r="JX73" s="150" t="e">
        <f t="shared" si="389"/>
        <v>#VALUE!</v>
      </c>
      <c r="JY73" s="150" t="e">
        <f t="shared" si="390"/>
        <v>#VALUE!</v>
      </c>
      <c r="JZ73" s="263" t="e">
        <f t="shared" si="249"/>
        <v>#VALUE!</v>
      </c>
      <c r="KA73" s="263" t="e">
        <f t="shared" si="261"/>
        <v>#VALUE!</v>
      </c>
      <c r="KB73" s="263" t="e">
        <f t="shared" si="250"/>
        <v>#VALUE!</v>
      </c>
      <c r="KC73" s="263" t="e">
        <f t="shared" si="251"/>
        <v>#VALUE!</v>
      </c>
      <c r="KD73" s="153" t="str">
        <f t="shared" si="391"/>
        <v>i.a.</v>
      </c>
      <c r="KE73" s="153" t="str">
        <f t="shared" si="392"/>
        <v>i.a.</v>
      </c>
      <c r="KF73" s="153" t="str">
        <f t="shared" si="393"/>
        <v>i.a.</v>
      </c>
      <c r="KG73" s="153" t="str">
        <f t="shared" si="394"/>
        <v>i.a.</v>
      </c>
      <c r="KH73" s="153" t="str">
        <f t="shared" si="395"/>
        <v>i.a.</v>
      </c>
      <c r="KI73" s="153" t="str">
        <f t="shared" si="396"/>
        <v>i.a.</v>
      </c>
      <c r="KJ73" s="153" t="str">
        <f t="shared" si="397"/>
        <v>i.a.</v>
      </c>
      <c r="KK73" s="153" t="str">
        <f t="shared" si="398"/>
        <v>i.a.</v>
      </c>
      <c r="KL73" s="153" t="str">
        <f t="shared" si="399"/>
        <v>i.a.</v>
      </c>
      <c r="KM73" s="153" t="str">
        <f t="shared" si="400"/>
        <v>i.a.</v>
      </c>
      <c r="KN73" s="153" t="str">
        <f t="shared" si="401"/>
        <v>i.a.</v>
      </c>
      <c r="KO73" s="153" t="str">
        <f t="shared" si="402"/>
        <v>i.a.</v>
      </c>
      <c r="KP73" s="153" t="str">
        <f t="shared" si="403"/>
        <v>i.a.</v>
      </c>
      <c r="KQ73" s="153" t="str">
        <f t="shared" si="404"/>
        <v>i.a.</v>
      </c>
      <c r="KR73" s="153" t="str">
        <f t="shared" si="405"/>
        <v>i.a.</v>
      </c>
      <c r="KS73" s="153" t="str">
        <f t="shared" si="406"/>
        <v>i.a.</v>
      </c>
      <c r="KT73" s="153" t="str">
        <f t="shared" si="407"/>
        <v>i.a.</v>
      </c>
      <c r="KU73" s="150" t="e">
        <f t="shared" si="408"/>
        <v>#VALUE!</v>
      </c>
      <c r="KV73" s="150" t="e">
        <f t="shared" si="409"/>
        <v>#DIV/0!</v>
      </c>
      <c r="KW73" s="150" t="e">
        <f t="shared" si="410"/>
        <v>#VALUE!</v>
      </c>
      <c r="KX73" s="150" t="e">
        <f t="shared" si="411"/>
        <v>#VALUE!</v>
      </c>
      <c r="KY73" s="150" t="e">
        <f t="shared" si="412"/>
        <v>#VALUE!</v>
      </c>
      <c r="KZ73" s="243" t="e">
        <f t="shared" si="252"/>
        <v>#VALUE!</v>
      </c>
      <c r="LA73" s="243">
        <f t="shared" si="262"/>
        <v>0</v>
      </c>
      <c r="LB73" s="243" t="e">
        <f t="shared" si="253"/>
        <v>#VALUE!</v>
      </c>
      <c r="LC73" s="243" t="e">
        <f t="shared" si="254"/>
        <v>#VALUE!</v>
      </c>
      <c r="LD73" s="254" t="str">
        <f>IFERROR(Tabel1[[#This Row],[2024 - Omsætning]]/Tabel1[[#This Row],[2024 - Ansatte]],"i.a.")</f>
        <v>i.a.</v>
      </c>
      <c r="LE73" s="254">
        <f>IFERROR(Tabel1[[#This Row],[2023 - Omsætning]]/Tabel1[[#This Row],[2023 - Ansatte]],"i.a.")</f>
        <v>0</v>
      </c>
      <c r="LF73" s="254">
        <f>IFERROR(Tabel1[[#This Row],[2022 - Omsætning]]/Tabel1[[#This Row],[2022 - Ansatte]],"i.a.")</f>
        <v>0</v>
      </c>
      <c r="LG73" s="254" t="str">
        <f>IFERROR(Tabel1[[#This Row],[2021 - Omsætning]]/Tabel1[[#This Row],[2021 - Ansatte]],"i.a.")</f>
        <v>i.a.</v>
      </c>
      <c r="LH73" s="254" t="str">
        <f>IFERROR(AC73/Tabel1[[#This Row],[2020 - Ansatte]],"i.a.")</f>
        <v>i.a.</v>
      </c>
      <c r="LI73" s="254" t="str">
        <f>IFERROR(Tabel1[[#This Row],[2019 - Omsætning]]/Tabel1[[#This Row],[2019 - Ansatte]],"i.a.")</f>
        <v>i.a.</v>
      </c>
      <c r="LJ73" s="254" t="str">
        <f>IFERROR(Tabel1[[#This Row],[2018 - Omsætning]]/Tabel1[[#This Row],[2018 - Ansatte]],"i.a.")</f>
        <v>i.a.</v>
      </c>
      <c r="LK73" s="254" t="str">
        <f>IFERROR(Tabel1[[#This Row],[2017 - Omsætning]]/Tabel1[[#This Row],[2017 - Ansatte]],"i.a.")</f>
        <v>i.a.</v>
      </c>
      <c r="LL73" s="254" t="str">
        <f>IFERROR(Tabel1[[#This Row],[2016 - Omsætning]]/Tabel1[[#This Row],[2016 - Ansatte]],"i.a.")</f>
        <v>i.a.</v>
      </c>
      <c r="LM73" s="254" t="str">
        <f>IFERROR(Tabel1[[#This Row],[2015 - Omsætning]]/Tabel1[[#This Row],[2015 - Ansatte]],"i.a.")</f>
        <v>i.a.</v>
      </c>
      <c r="LN73" s="254" t="str">
        <f>IFERROR(Tabel1[[#This Row],[2014 - Omsætning]]/Tabel1[[#This Row],[2014 - Ansatte]],"i.a.")</f>
        <v>i.a.</v>
      </c>
      <c r="LO73" s="254" t="str">
        <f>IFERROR(Tabel1[[#This Row],[2013 - Omsætning]]/Tabel1[[#This Row],[2013 - Ansatte]],"i.a.")</f>
        <v>i.a.</v>
      </c>
      <c r="LP73" s="254" t="str">
        <f>IFERROR(Tabel1[[#This Row],[2012 - Omsætning]]/Tabel1[[#This Row],[2012 - Ansatte]],"i.a.")</f>
        <v>i.a.</v>
      </c>
      <c r="LQ73" s="254" t="str">
        <f>IFERROR(Tabel1[[#This Row],[2011 - Omsætning]]/Tabel1[[#This Row],[2011 - Ansatte]],"i.a.")</f>
        <v>i.a.</v>
      </c>
      <c r="LR73" s="254" t="str">
        <f>IFERROR(Tabel1[[#This Row],[2010 - Omsætning]]/Tabel1[[#This Row],[2010 - Ansatte]],"i.a.")</f>
        <v>i.a.</v>
      </c>
      <c r="LS73" s="254" t="str">
        <f>IFERROR(Tabel1[[#This Row],[2009 - Omsætning]]/Tabel1[[#This Row],[2009 - Ansatte]],"i.a.")</f>
        <v>i.a.</v>
      </c>
      <c r="LT73" s="254" t="str">
        <f>IFERROR(Tabel1[[#This Row],[2008 - Omsætning]]/Tabel1[[#This Row],[2008 - Ansatte]],"i.a.")</f>
        <v>i.a.</v>
      </c>
      <c r="LU73" s="158" t="e">
        <f t="shared" si="413"/>
        <v>#VALUE!</v>
      </c>
      <c r="LV73" s="158">
        <f t="shared" si="414"/>
        <v>-2.0692871766238601</v>
      </c>
      <c r="LW73" s="158" t="e">
        <f t="shared" si="415"/>
        <v>#VALUE!</v>
      </c>
      <c r="LX73" s="158" t="e">
        <f t="shared" si="416"/>
        <v>#VALUE!</v>
      </c>
      <c r="LY73" s="158" t="e">
        <f t="shared" si="417"/>
        <v>#VALUE!</v>
      </c>
      <c r="LZ73" s="243" t="e">
        <f t="shared" si="255"/>
        <v>#VALUE!</v>
      </c>
      <c r="MA73" s="243">
        <f t="shared" si="263"/>
        <v>-0.16545059523809524</v>
      </c>
      <c r="MB73" s="243" t="e">
        <f t="shared" si="256"/>
        <v>#VALUE!</v>
      </c>
      <c r="MC73" s="243" t="e">
        <f t="shared" si="257"/>
        <v>#VALUE!</v>
      </c>
      <c r="MD73" s="244" t="str">
        <f t="shared" si="418"/>
        <v>i.a.</v>
      </c>
      <c r="ME73" s="244">
        <f t="shared" si="419"/>
        <v>-8.5495238095238096E-2</v>
      </c>
      <c r="MF73" s="244">
        <f t="shared" si="420"/>
        <v>7.9955357142857147E-2</v>
      </c>
      <c r="MG73" s="244" t="str">
        <f t="shared" si="421"/>
        <v>i.a.</v>
      </c>
      <c r="MH73" s="244" t="str">
        <f t="shared" si="422"/>
        <v>i.a.</v>
      </c>
      <c r="MI73" s="244" t="str">
        <f t="shared" si="423"/>
        <v>i.a.</v>
      </c>
      <c r="MJ73" s="244" t="str">
        <f t="shared" si="424"/>
        <v>i.a.</v>
      </c>
      <c r="MK73" s="244" t="str">
        <f t="shared" si="425"/>
        <v>i.a.</v>
      </c>
      <c r="ML73" s="244" t="str">
        <f t="shared" si="426"/>
        <v>i.a.</v>
      </c>
      <c r="MM73" s="244" t="str">
        <f t="shared" si="427"/>
        <v>i.a.</v>
      </c>
      <c r="MN73" s="244" t="str">
        <f t="shared" si="428"/>
        <v>i.a.</v>
      </c>
      <c r="MO73" s="244" t="str">
        <f t="shared" si="429"/>
        <v>i.a.</v>
      </c>
      <c r="MP73" s="244" t="str">
        <f t="shared" si="430"/>
        <v>i.a.</v>
      </c>
      <c r="MQ73" s="244" t="str">
        <f t="shared" si="431"/>
        <v>i.a.</v>
      </c>
      <c r="MR73" s="244" t="str">
        <f t="shared" si="432"/>
        <v>i.a.</v>
      </c>
      <c r="MS73" s="244" t="str">
        <f t="shared" si="433"/>
        <v>i.a.</v>
      </c>
      <c r="MT73" s="244" t="str">
        <f t="shared" si="434"/>
        <v>i.a.</v>
      </c>
    </row>
    <row r="74" spans="1:358" ht="18" customHeight="1" x14ac:dyDescent="0.25">
      <c r="A74" s="3" t="s">
        <v>794</v>
      </c>
      <c r="B74" s="273">
        <v>23256118</v>
      </c>
      <c r="C74" s="5" t="s">
        <v>790</v>
      </c>
      <c r="D74" s="5" t="s">
        <v>793</v>
      </c>
      <c r="E74" s="5">
        <v>467200</v>
      </c>
      <c r="F74" s="203">
        <v>45455</v>
      </c>
      <c r="G74" s="148"/>
      <c r="H74" s="148" t="s">
        <v>74</v>
      </c>
      <c r="I74" s="148" t="s">
        <v>74</v>
      </c>
      <c r="J74" s="148" t="s">
        <v>74</v>
      </c>
      <c r="K74" s="148" t="s">
        <v>74</v>
      </c>
      <c r="L74" s="148" t="s">
        <v>74</v>
      </c>
      <c r="M74" s="148" t="s">
        <v>74</v>
      </c>
      <c r="N74" s="357" t="s">
        <v>74</v>
      </c>
      <c r="O74" s="357" t="s">
        <v>74</v>
      </c>
      <c r="P74" s="150">
        <f>Y74/Tabel1[[#This Row],[2023 - Omsætning]]-1</f>
        <v>-1</v>
      </c>
      <c r="Q74" s="150">
        <f>Z74/Tabel1[[#This Row],[2022 - Omsætning]]-1</f>
        <v>-8.6443736586076958E-2</v>
      </c>
      <c r="R74" s="150">
        <f>AA74/Tabel1[[#This Row],[2021 - Omsætning]]-1</f>
        <v>0.46711230249457869</v>
      </c>
      <c r="S74" s="150">
        <f>AB74/Tabel1[[#This Row],[2020 - Omsætning]]-1</f>
        <v>0.17353867687427815</v>
      </c>
      <c r="T74" s="150">
        <f>AC74/Tabel1[[#This Row],[2019 - Omsætning]]-1</f>
        <v>-8.538202849812293E-2</v>
      </c>
      <c r="U74" s="242">
        <f t="shared" si="264"/>
        <v>-2957.4630000000002</v>
      </c>
      <c r="V74" s="242">
        <f t="shared" si="265"/>
        <v>-279.8449999999998</v>
      </c>
      <c r="W74" s="242">
        <f t="shared" si="267"/>
        <v>1030.723</v>
      </c>
      <c r="X74" s="242">
        <f t="shared" si="266"/>
        <v>326.30185000000006</v>
      </c>
      <c r="Y74" s="151"/>
      <c r="Z74" s="151">
        <v>2957.4630000000002</v>
      </c>
      <c r="AA74" s="151">
        <v>3237.308</v>
      </c>
      <c r="AB74" s="151">
        <v>2206.585</v>
      </c>
      <c r="AC74" s="361">
        <v>1880.28315</v>
      </c>
      <c r="AD74" s="151">
        <v>2055.8126000000002</v>
      </c>
      <c r="AE74" s="151">
        <v>1937.934</v>
      </c>
      <c r="AF74" s="151">
        <v>1880.703</v>
      </c>
      <c r="AG74" s="361">
        <v>1563.3030000000001</v>
      </c>
      <c r="AH74" s="361">
        <v>1624.106</v>
      </c>
      <c r="AI74" s="361">
        <v>1629.6220000000001</v>
      </c>
      <c r="AJ74" s="361">
        <v>1649.963</v>
      </c>
      <c r="AK74" s="361">
        <v>1980.796</v>
      </c>
      <c r="AL74" s="361">
        <v>2186.7310000000002</v>
      </c>
      <c r="AM74" s="361">
        <v>1805.807</v>
      </c>
      <c r="AN74" s="361">
        <v>1327.338</v>
      </c>
      <c r="AO74" s="361">
        <v>2329.4490000000001</v>
      </c>
      <c r="AP74" s="150">
        <f t="shared" si="268"/>
        <v>-1</v>
      </c>
      <c r="AQ74" s="150">
        <f t="shared" si="269"/>
        <v>-0.41252427037194356</v>
      </c>
      <c r="AR74" s="150">
        <f t="shared" si="270"/>
        <v>-4.0461691571254024E-2</v>
      </c>
      <c r="AS74" s="150">
        <f t="shared" si="271"/>
        <v>0.74164242574037809</v>
      </c>
      <c r="AT74" s="150">
        <f t="shared" si="272"/>
        <v>-9.6088598681262391E-2</v>
      </c>
      <c r="AU74" s="242">
        <f t="shared" si="273"/>
        <v>-309.83</v>
      </c>
      <c r="AV74" s="242">
        <f t="shared" si="274"/>
        <v>-217.56200000000007</v>
      </c>
      <c r="AW74" s="242">
        <f t="shared" si="275"/>
        <v>-22.238999999999919</v>
      </c>
      <c r="AX74" s="242">
        <f t="shared" si="276"/>
        <v>234.04899999999998</v>
      </c>
      <c r="AY74" s="119"/>
      <c r="AZ74" s="119">
        <v>309.83</v>
      </c>
      <c r="BA74" s="119">
        <v>527.39200000000005</v>
      </c>
      <c r="BB74" s="119">
        <v>549.63099999999997</v>
      </c>
      <c r="BC74" s="119">
        <v>315.58199999999999</v>
      </c>
      <c r="BD74" s="119">
        <v>349.12934999999999</v>
      </c>
      <c r="BE74" s="119">
        <v>349.89600000000002</v>
      </c>
      <c r="BF74" s="362">
        <v>346.40100000000001</v>
      </c>
      <c r="BG74" s="362">
        <v>295.95699999999999</v>
      </c>
      <c r="BH74" s="362">
        <v>250.178</v>
      </c>
      <c r="BI74" s="362">
        <v>318.90199999999999</v>
      </c>
      <c r="BJ74" s="362">
        <v>269.08999999999997</v>
      </c>
      <c r="BK74" s="362">
        <v>322.423</v>
      </c>
      <c r="BL74" s="362">
        <v>321.23500000000001</v>
      </c>
      <c r="BM74" s="362">
        <v>330.23700000000002</v>
      </c>
      <c r="BN74" s="362">
        <v>240.48</v>
      </c>
      <c r="BO74" s="362">
        <v>189.32499999999999</v>
      </c>
      <c r="BP74" s="152">
        <f t="shared" si="277"/>
        <v>1</v>
      </c>
      <c r="BQ74" s="152">
        <f t="shared" si="278"/>
        <v>-1.8444498307637704</v>
      </c>
      <c r="BR74" s="152">
        <f t="shared" si="279"/>
        <v>-0.40286062836643338</v>
      </c>
      <c r="BS74" s="152">
        <f t="shared" si="280"/>
        <v>22.247072395498488</v>
      </c>
      <c r="BT74" s="152">
        <f t="shared" si="281"/>
        <v>-0.60861948142957256</v>
      </c>
      <c r="BU74" s="242">
        <f t="shared" si="282"/>
        <v>97.55</v>
      </c>
      <c r="BV74" s="242">
        <f t="shared" si="283"/>
        <v>-213.06900000000002</v>
      </c>
      <c r="BW74" s="242">
        <f t="shared" si="284"/>
        <v>-77.935000000000002</v>
      </c>
      <c r="BX74" s="242">
        <f t="shared" si="285"/>
        <v>185.13235</v>
      </c>
      <c r="BY74" s="119"/>
      <c r="BZ74" s="119">
        <v>-97.55</v>
      </c>
      <c r="CA74" s="119">
        <v>115.51900000000001</v>
      </c>
      <c r="CB74" s="119">
        <v>193.45400000000001</v>
      </c>
      <c r="CC74" s="119">
        <v>8.32165</v>
      </c>
      <c r="CD74" s="119">
        <v>21.2623</v>
      </c>
      <c r="CE74" s="119">
        <v>50.594000000000001</v>
      </c>
      <c r="CF74" s="362">
        <v>56.122</v>
      </c>
      <c r="CG74" s="362">
        <v>39.381</v>
      </c>
      <c r="CH74" s="362">
        <v>6.3609999999999998</v>
      </c>
      <c r="CI74" s="362">
        <v>65.819000000000003</v>
      </c>
      <c r="CJ74" s="362">
        <v>1.016</v>
      </c>
      <c r="CK74" s="362">
        <v>42.615000000000002</v>
      </c>
      <c r="CL74" s="362">
        <v>39.945999999999998</v>
      </c>
      <c r="CM74" s="362">
        <v>81.701999999999998</v>
      </c>
      <c r="CN74" s="362">
        <v>18.879000000000001</v>
      </c>
      <c r="CO74" s="362">
        <v>-56.67</v>
      </c>
      <c r="CP74" s="152">
        <f t="shared" si="286"/>
        <v>1</v>
      </c>
      <c r="CQ74" s="152">
        <f t="shared" si="287"/>
        <v>-1.8710559205958237</v>
      </c>
      <c r="CR74" s="152">
        <f t="shared" si="288"/>
        <v>-0.37891133919532977</v>
      </c>
      <c r="CS74" s="152">
        <f t="shared" si="289"/>
        <v>8.5816569308459503</v>
      </c>
      <c r="CT74" s="152">
        <f t="shared" si="290"/>
        <v>-0.38131515637530072</v>
      </c>
      <c r="CU74" s="242">
        <f t="shared" si="291"/>
        <v>119.17700000000001</v>
      </c>
      <c r="CV74" s="242">
        <f t="shared" si="292"/>
        <v>-255.99599999999998</v>
      </c>
      <c r="CW74" s="242">
        <f t="shared" si="293"/>
        <v>-83.47</v>
      </c>
      <c r="CX74" s="242">
        <f t="shared" si="294"/>
        <v>197.29829999999998</v>
      </c>
      <c r="CY74" s="119"/>
      <c r="CZ74" s="119">
        <v>-119.17700000000001</v>
      </c>
      <c r="DA74" s="119">
        <v>136.81899999999999</v>
      </c>
      <c r="DB74" s="119">
        <v>220.28899999999999</v>
      </c>
      <c r="DC74" s="119">
        <v>22.9907</v>
      </c>
      <c r="DD74" s="119">
        <v>37.160600000000002</v>
      </c>
      <c r="DE74" s="119">
        <v>69.72</v>
      </c>
      <c r="DF74" s="362">
        <v>74.382000000000005</v>
      </c>
      <c r="DG74" s="362">
        <v>41.149000000000001</v>
      </c>
      <c r="DH74" s="362">
        <v>-2.581</v>
      </c>
      <c r="DI74" s="362">
        <v>64.438999999999993</v>
      </c>
      <c r="DJ74" s="362">
        <v>6.6440000000000001</v>
      </c>
      <c r="DK74" s="362">
        <v>45.933999999999997</v>
      </c>
      <c r="DL74" s="362">
        <v>57.125999999999998</v>
      </c>
      <c r="DM74" s="362">
        <v>80.287000000000006</v>
      </c>
      <c r="DN74" s="362">
        <v>26.943999999999999</v>
      </c>
      <c r="DO74" s="362">
        <v>-69.623999999999995</v>
      </c>
      <c r="DP74" s="152">
        <f t="shared" si="295"/>
        <v>-1</v>
      </c>
      <c r="DQ74" s="152">
        <f t="shared" si="296"/>
        <v>-0.13412433398630891</v>
      </c>
      <c r="DR74" s="152">
        <f t="shared" si="297"/>
        <v>8.8774987544876352E-2</v>
      </c>
      <c r="DS74" s="152">
        <f t="shared" si="298"/>
        <v>0.23465472496431244</v>
      </c>
      <c r="DT74" s="152">
        <f t="shared" si="299"/>
        <v>1.6372521215558829E-2</v>
      </c>
      <c r="DU74" s="242">
        <f t="shared" si="300"/>
        <v>-808.00400000000002</v>
      </c>
      <c r="DV74" s="242">
        <f t="shared" si="301"/>
        <v>-125.15999999999997</v>
      </c>
      <c r="DW74" s="242">
        <f t="shared" si="302"/>
        <v>76.086999999999989</v>
      </c>
      <c r="DX74" s="242">
        <f t="shared" si="303"/>
        <v>162.89345000000003</v>
      </c>
      <c r="DY74" s="119"/>
      <c r="DZ74" s="119">
        <v>808.00400000000002</v>
      </c>
      <c r="EA74" s="119">
        <v>933.16399999999999</v>
      </c>
      <c r="EB74" s="119">
        <v>857.077</v>
      </c>
      <c r="EC74" s="119">
        <v>694.18354999999997</v>
      </c>
      <c r="ED74" s="119">
        <v>683.00109999999995</v>
      </c>
      <c r="EE74" s="119">
        <v>670.11400000000003</v>
      </c>
      <c r="EF74" s="362">
        <v>632.346</v>
      </c>
      <c r="EG74" s="362">
        <v>596.29600000000005</v>
      </c>
      <c r="EH74" s="362">
        <v>570.29899999999998</v>
      </c>
      <c r="EI74" s="362">
        <v>579.77099999999996</v>
      </c>
      <c r="EJ74" s="362">
        <v>541.83799999999997</v>
      </c>
      <c r="EK74" s="362">
        <v>558.27</v>
      </c>
      <c r="EL74" s="362">
        <v>527.68600000000004</v>
      </c>
      <c r="EM74" s="362">
        <v>512.34</v>
      </c>
      <c r="EN74" s="362">
        <v>473.13299999999998</v>
      </c>
      <c r="EO74" s="362">
        <v>444.262</v>
      </c>
      <c r="EP74" s="153">
        <f t="shared" si="304"/>
        <v>-1</v>
      </c>
      <c r="EQ74" s="153">
        <f t="shared" si="305"/>
        <v>-9.5867064128241739E-2</v>
      </c>
      <c r="ER74" s="153">
        <f t="shared" si="306"/>
        <v>0.29888274926082109</v>
      </c>
      <c r="ES74" s="153">
        <f t="shared" si="307"/>
        <v>0.26225825627008958</v>
      </c>
      <c r="ET74" s="153">
        <f t="shared" si="308"/>
        <v>2.5758386701855915E-2</v>
      </c>
      <c r="EU74" s="242">
        <f t="shared" si="309"/>
        <v>-1841.3489999999999</v>
      </c>
      <c r="EV74" s="242">
        <f t="shared" si="310"/>
        <v>-195.24199999999996</v>
      </c>
      <c r="EW74" s="242">
        <f t="shared" si="311"/>
        <v>468.63499999999999</v>
      </c>
      <c r="EX74" s="242">
        <f t="shared" si="312"/>
        <v>325.77279999999996</v>
      </c>
      <c r="EY74" s="119"/>
      <c r="EZ74" s="119">
        <v>1841.3489999999999</v>
      </c>
      <c r="FA74" s="362">
        <v>2036.5909999999999</v>
      </c>
      <c r="FB74" s="119">
        <v>1567.9559999999999</v>
      </c>
      <c r="FC74" s="119">
        <v>1242.1831999999999</v>
      </c>
      <c r="FD74" s="119">
        <v>1210.9900500000001</v>
      </c>
      <c r="FE74" s="119">
        <v>1087.28</v>
      </c>
      <c r="FF74" s="362">
        <v>941.51599999999996</v>
      </c>
      <c r="FG74" s="362">
        <v>892.09799999999996</v>
      </c>
      <c r="FH74" s="362">
        <v>858.452</v>
      </c>
      <c r="FI74" s="362">
        <v>893.84299999999996</v>
      </c>
      <c r="FJ74" s="362">
        <v>827.27300000000002</v>
      </c>
      <c r="FK74" s="362">
        <v>939.11900000000003</v>
      </c>
      <c r="FL74" s="362">
        <v>941.55</v>
      </c>
      <c r="FM74" s="362">
        <v>854.34199999999998</v>
      </c>
      <c r="FN74" s="362">
        <v>783.57799999999997</v>
      </c>
      <c r="FO74" s="362">
        <v>973.851</v>
      </c>
      <c r="FP74" s="153">
        <f t="shared" si="313"/>
        <v>-1</v>
      </c>
      <c r="FQ74" s="153">
        <f t="shared" si="314"/>
        <v>3.1339031339031341E-2</v>
      </c>
      <c r="FR74" s="153">
        <f t="shared" si="315"/>
        <v>0.11075949367088607</v>
      </c>
      <c r="FS74" s="153">
        <f t="shared" si="316"/>
        <v>3.6065573770491806E-2</v>
      </c>
      <c r="FT74" s="153">
        <f t="shared" si="317"/>
        <v>-2.5559105431309903E-2</v>
      </c>
      <c r="FU74" s="242">
        <f t="shared" si="318"/>
        <v>-362</v>
      </c>
      <c r="FV74" s="242">
        <f t="shared" si="319"/>
        <v>11</v>
      </c>
      <c r="FW74" s="242">
        <f t="shared" si="320"/>
        <v>35</v>
      </c>
      <c r="FX74" s="242">
        <f t="shared" si="321"/>
        <v>11</v>
      </c>
      <c r="FY74" s="154"/>
      <c r="FZ74" s="154">
        <v>362</v>
      </c>
      <c r="GA74" s="154">
        <v>351</v>
      </c>
      <c r="GB74" s="154">
        <v>316</v>
      </c>
      <c r="GC74" s="154">
        <v>305</v>
      </c>
      <c r="GD74" s="154">
        <v>313</v>
      </c>
      <c r="GE74" s="154">
        <v>280</v>
      </c>
      <c r="GF74" s="359">
        <v>293</v>
      </c>
      <c r="GG74" s="359">
        <v>282</v>
      </c>
      <c r="GH74" s="359">
        <v>285</v>
      </c>
      <c r="GI74" s="359">
        <v>286</v>
      </c>
      <c r="GJ74" s="359">
        <v>306</v>
      </c>
      <c r="GK74" s="359">
        <v>313</v>
      </c>
      <c r="GL74" s="359">
        <v>277</v>
      </c>
      <c r="GM74" s="359">
        <v>255</v>
      </c>
      <c r="GN74" s="359">
        <v>262</v>
      </c>
      <c r="GO74" s="359">
        <v>276</v>
      </c>
      <c r="GP74" s="192"/>
      <c r="GQ74" s="5" t="s">
        <v>390</v>
      </c>
      <c r="GR74" s="5">
        <v>8660</v>
      </c>
      <c r="GS74" s="5" t="s">
        <v>110</v>
      </c>
      <c r="GT74" s="174" t="s">
        <v>94</v>
      </c>
      <c r="GU74" s="16"/>
      <c r="GW74" s="158">
        <f t="shared" si="322"/>
        <v>1</v>
      </c>
      <c r="GX74" s="158">
        <f t="shared" si="323"/>
        <v>-1.8956057211845083</v>
      </c>
      <c r="GY74" s="158">
        <f t="shared" si="324"/>
        <v>-0.4618208735256224</v>
      </c>
      <c r="GZ74" s="158">
        <f t="shared" si="325"/>
        <v>7.5064439024941052</v>
      </c>
      <c r="HA74" s="158">
        <f t="shared" si="326"/>
        <v>-0.39212813325379475</v>
      </c>
      <c r="HB74" s="263">
        <f t="shared" si="240"/>
        <v>0.13689316596675336</v>
      </c>
      <c r="HC74" s="263">
        <f t="shared" si="258"/>
        <v>-0.28974297780772895</v>
      </c>
      <c r="HD74" s="263">
        <f t="shared" si="241"/>
        <v>-0.13116308334932622</v>
      </c>
      <c r="HE74" s="263">
        <f t="shared" si="242"/>
        <v>0.250624925029583</v>
      </c>
      <c r="HF74" s="153">
        <f t="shared" si="327"/>
        <v>0</v>
      </c>
      <c r="HG74" s="153">
        <f t="shared" si="328"/>
        <v>-0.13689316596675336</v>
      </c>
      <c r="HH74" s="153">
        <f t="shared" si="329"/>
        <v>0.1528498118409756</v>
      </c>
      <c r="HI74" s="153">
        <f t="shared" si="330"/>
        <v>0.28401289519030182</v>
      </c>
      <c r="HJ74" s="153">
        <f t="shared" si="331"/>
        <v>3.338797016071883E-2</v>
      </c>
      <c r="HK74" s="153">
        <f t="shared" si="332"/>
        <v>5.4926000012859223E-2</v>
      </c>
      <c r="HL74" s="153">
        <f t="shared" si="333"/>
        <v>0.10705894998694777</v>
      </c>
      <c r="HM74" s="153">
        <f t="shared" si="334"/>
        <v>0.12108002168247545</v>
      </c>
      <c r="HN74" s="153">
        <f t="shared" si="335"/>
        <v>7.0545476364976711E-2</v>
      </c>
      <c r="HO74" s="153">
        <f t="shared" si="336"/>
        <v>-4.4884224438512437E-3</v>
      </c>
      <c r="HP74" s="153">
        <f t="shared" si="337"/>
        <v>0.11490457013094581</v>
      </c>
      <c r="HQ74" s="153">
        <f t="shared" si="338"/>
        <v>1.2078814080072138E-2</v>
      </c>
      <c r="HR74" s="153">
        <f t="shared" si="339"/>
        <v>8.4596429321261615E-2</v>
      </c>
      <c r="HS74" s="153">
        <f t="shared" si="340"/>
        <v>0.10985494593404395</v>
      </c>
      <c r="HT74" s="153">
        <f t="shared" si="341"/>
        <v>0.16294104455423947</v>
      </c>
      <c r="HU74" s="153">
        <f t="shared" si="342"/>
        <v>5.8740237302361574E-2</v>
      </c>
      <c r="HV74" s="150">
        <f t="shared" si="343"/>
        <v>1</v>
      </c>
      <c r="HW74" s="150">
        <f t="shared" si="344"/>
        <v>-1.7849165031253853</v>
      </c>
      <c r="HX74" s="150">
        <f t="shared" si="345"/>
        <v>-0.5344644538992408</v>
      </c>
      <c r="HY74" s="150">
        <f t="shared" si="346"/>
        <v>19.294046694003747</v>
      </c>
      <c r="HZ74" s="150">
        <f t="shared" si="347"/>
        <v>-0.6333328174094992</v>
      </c>
      <c r="IA74" s="263">
        <f t="shared" si="243"/>
        <v>5.0310216248833146E-2</v>
      </c>
      <c r="IB74" s="263">
        <f t="shared" si="259"/>
        <v>-0.11440648132735759</v>
      </c>
      <c r="IC74" s="263">
        <f t="shared" si="244"/>
        <v>-7.3586594190511098E-2</v>
      </c>
      <c r="ID74" s="263">
        <f t="shared" si="245"/>
        <v>0.13089846277359846</v>
      </c>
      <c r="IE74" s="153">
        <f t="shared" si="348"/>
        <v>0</v>
      </c>
      <c r="IF74" s="153">
        <f t="shared" si="349"/>
        <v>-5.0310216248833146E-2</v>
      </c>
      <c r="IG74" s="153">
        <f t="shared" si="350"/>
        <v>6.4096265078524436E-2</v>
      </c>
      <c r="IH74" s="153">
        <f t="shared" si="351"/>
        <v>0.13768285926903553</v>
      </c>
      <c r="II74" s="153">
        <f t="shared" si="352"/>
        <v>6.7843964954370835E-3</v>
      </c>
      <c r="IJ74" s="153">
        <f t="shared" si="353"/>
        <v>1.8502873498264488E-2</v>
      </c>
      <c r="IK74" s="153">
        <f t="shared" si="354"/>
        <v>4.9875886979272442E-2</v>
      </c>
      <c r="IL74" s="153">
        <f t="shared" si="355"/>
        <v>6.1214628596858445E-2</v>
      </c>
      <c r="IM74" s="153">
        <f t="shared" si="356"/>
        <v>4.499271657479078E-2</v>
      </c>
      <c r="IN74" s="153">
        <f t="shared" si="357"/>
        <v>7.2601930610998715E-3</v>
      </c>
      <c r="IO74" s="153">
        <f t="shared" si="358"/>
        <v>7.6484095203344815E-2</v>
      </c>
      <c r="IP74" s="153">
        <f t="shared" si="359"/>
        <v>1.1503675288384457E-3</v>
      </c>
      <c r="IQ74" s="153">
        <f t="shared" si="360"/>
        <v>4.5318979575884967E-2</v>
      </c>
      <c r="IR74" s="153">
        <f t="shared" si="361"/>
        <v>4.44859713167607E-2</v>
      </c>
      <c r="IS74" s="153">
        <f t="shared" si="362"/>
        <v>9.9763114193611405E-2</v>
      </c>
      <c r="IT74" s="153">
        <f t="shared" si="363"/>
        <v>2.1484793980297356E-2</v>
      </c>
      <c r="IU74" s="150" t="e">
        <f t="shared" si="364"/>
        <v>#VALUE!</v>
      </c>
      <c r="IV74" s="150">
        <f t="shared" si="365"/>
        <v>-4.2313766416638435E-2</v>
      </c>
      <c r="IW74" s="150">
        <f t="shared" si="366"/>
        <v>-0.16176037585803243</v>
      </c>
      <c r="IX74" s="150">
        <f t="shared" si="367"/>
        <v>-2.1868370572076204E-2</v>
      </c>
      <c r="IY74" s="150">
        <f t="shared" si="368"/>
        <v>-9.1501718221146059E-3</v>
      </c>
      <c r="IZ74" s="263" t="e">
        <f t="shared" si="246"/>
        <v>#VALUE!</v>
      </c>
      <c r="JA74" s="263">
        <f t="shared" si="260"/>
        <v>-1.9388126297531505E-2</v>
      </c>
      <c r="JB74" s="263">
        <f t="shared" si="247"/>
        <v>-8.8421548601666677E-2</v>
      </c>
      <c r="JC74" s="263">
        <f t="shared" si="248"/>
        <v>-1.2220953492560027E-2</v>
      </c>
      <c r="JD74" s="153" t="str">
        <f t="shared" si="369"/>
        <v>i.a.</v>
      </c>
      <c r="JE74" s="153">
        <f t="shared" si="370"/>
        <v>0.43881089353512021</v>
      </c>
      <c r="JF74" s="153">
        <f t="shared" si="371"/>
        <v>0.45819901983265171</v>
      </c>
      <c r="JG74" s="153">
        <f t="shared" si="372"/>
        <v>0.54662056843431839</v>
      </c>
      <c r="JH74" s="153">
        <f t="shared" si="373"/>
        <v>0.55884152192687842</v>
      </c>
      <c r="JI74" s="153">
        <f t="shared" si="374"/>
        <v>0.56400223932475735</v>
      </c>
      <c r="JJ74" s="153">
        <f t="shared" si="375"/>
        <v>0.61632146273269084</v>
      </c>
      <c r="JK74" s="153">
        <f t="shared" si="376"/>
        <v>0.67162533615998032</v>
      </c>
      <c r="JL74" s="153">
        <f t="shared" si="377"/>
        <v>0.66841983728245113</v>
      </c>
      <c r="JM74" s="153">
        <f t="shared" si="378"/>
        <v>0.66433417360551317</v>
      </c>
      <c r="JN74" s="153">
        <f t="shared" si="379"/>
        <v>0.64862733164549025</v>
      </c>
      <c r="JO74" s="153">
        <f t="shared" si="380"/>
        <v>0.65496879506523231</v>
      </c>
      <c r="JP74" s="153">
        <f t="shared" si="381"/>
        <v>0.59446140478469711</v>
      </c>
      <c r="JQ74" s="153">
        <f t="shared" si="382"/>
        <v>0.56044394880781701</v>
      </c>
      <c r="JR74" s="153">
        <f t="shared" si="383"/>
        <v>0.5996895856694392</v>
      </c>
      <c r="JS74" s="153">
        <f t="shared" si="384"/>
        <v>0.60381097988968546</v>
      </c>
      <c r="JT74" s="153">
        <f t="shared" si="385"/>
        <v>0.45619093680655459</v>
      </c>
      <c r="JU74" s="150" t="e">
        <f t="shared" si="386"/>
        <v>#VALUE!</v>
      </c>
      <c r="JV74" s="150">
        <f t="shared" si="387"/>
        <v>-1.924354486507591</v>
      </c>
      <c r="JW74" s="150">
        <f t="shared" si="388"/>
        <v>-0.59298318839107877</v>
      </c>
      <c r="JX74" s="150">
        <f t="shared" si="389"/>
        <v>18.809378977961849</v>
      </c>
      <c r="JY74" s="150">
        <f t="shared" si="390"/>
        <v>-0.57208306553636934</v>
      </c>
      <c r="JZ74" s="263" t="e">
        <f t="shared" si="249"/>
        <v>#VALUE!</v>
      </c>
      <c r="KA74" s="263">
        <f t="shared" si="261"/>
        <v>-6.8668012412433546E-2</v>
      </c>
      <c r="KB74" s="263">
        <f t="shared" si="250"/>
        <v>-5.1987559838849513E-2</v>
      </c>
      <c r="KC74" s="263">
        <f t="shared" si="251"/>
        <v>8.3245477454795158E-2</v>
      </c>
      <c r="KD74" s="153" t="str">
        <f t="shared" si="391"/>
        <v>i.a.</v>
      </c>
      <c r="KE74" s="153">
        <f t="shared" si="392"/>
        <v>-3.2984351790707099E-2</v>
      </c>
      <c r="KF74" s="153">
        <f t="shared" si="393"/>
        <v>3.5683660621726447E-2</v>
      </c>
      <c r="KG74" s="153">
        <f t="shared" si="394"/>
        <v>8.767122046057596E-2</v>
      </c>
      <c r="KH74" s="153">
        <f t="shared" si="395"/>
        <v>4.4257430057808049E-3</v>
      </c>
      <c r="KI74" s="153">
        <f t="shared" si="396"/>
        <v>1.034252830243379E-2</v>
      </c>
      <c r="KJ74" s="153">
        <f t="shared" si="397"/>
        <v>2.6107184248792787E-2</v>
      </c>
      <c r="KK74" s="153">
        <f t="shared" si="398"/>
        <v>2.9840969041895503E-2</v>
      </c>
      <c r="KL74" s="153">
        <f t="shared" si="399"/>
        <v>2.5190893895809065E-2</v>
      </c>
      <c r="KM74" s="153">
        <f t="shared" si="400"/>
        <v>3.9166162799718733E-3</v>
      </c>
      <c r="KN74" s="153">
        <f t="shared" si="401"/>
        <v>4.0389120912702456E-2</v>
      </c>
      <c r="KO74" s="153">
        <f t="shared" si="402"/>
        <v>6.1577138396436766E-4</v>
      </c>
      <c r="KP74" s="153">
        <f t="shared" si="403"/>
        <v>2.1514078178671604E-2</v>
      </c>
      <c r="KQ74" s="153">
        <f t="shared" si="404"/>
        <v>1.8267450363121936E-2</v>
      </c>
      <c r="KR74" s="153">
        <f t="shared" si="405"/>
        <v>4.5244037707241135E-2</v>
      </c>
      <c r="KS74" s="153">
        <f t="shared" si="406"/>
        <v>1.4223204639662243E-2</v>
      </c>
      <c r="KT74" s="153">
        <f t="shared" si="407"/>
        <v>-2.4327641429368062E-2</v>
      </c>
      <c r="KU74" s="150" t="e">
        <f t="shared" si="408"/>
        <v>#VALUE!</v>
      </c>
      <c r="KV74" s="150">
        <f t="shared" si="409"/>
        <v>-0.11420373354064374</v>
      </c>
      <c r="KW74" s="150">
        <f t="shared" si="410"/>
        <v>0.32081905295808227</v>
      </c>
      <c r="KX74" s="150">
        <f t="shared" si="411"/>
        <v>0.13268764698308502</v>
      </c>
      <c r="KY74" s="150">
        <f t="shared" si="412"/>
        <v>-6.1392048917745745E-2</v>
      </c>
      <c r="KZ74" s="243" t="e">
        <f t="shared" si="252"/>
        <v>#VALUE!</v>
      </c>
      <c r="LA74" s="243">
        <f t="shared" si="262"/>
        <v>-1.0533124222820351</v>
      </c>
      <c r="LB74" s="243">
        <f t="shared" si="253"/>
        <v>2.2402357910490824</v>
      </c>
      <c r="LC74" s="243">
        <f t="shared" si="254"/>
        <v>0.81800113716538725</v>
      </c>
      <c r="LD74" s="254" t="str">
        <f>IFERROR(Tabel1[[#This Row],[2024 - Omsætning]]/Tabel1[[#This Row],[2024 - Ansatte]],"i.a.")</f>
        <v>i.a.</v>
      </c>
      <c r="LE74" s="254">
        <f>IFERROR(Tabel1[[#This Row],[2023 - Omsætning]]/Tabel1[[#This Row],[2023 - Ansatte]],"i.a.")</f>
        <v>8.1697872928176807</v>
      </c>
      <c r="LF74" s="254">
        <f>IFERROR(Tabel1[[#This Row],[2022 - Omsætning]]/Tabel1[[#This Row],[2022 - Ansatte]],"i.a.")</f>
        <v>9.2230997150997158</v>
      </c>
      <c r="LG74" s="254">
        <f>IFERROR(Tabel1[[#This Row],[2021 - Omsætning]]/Tabel1[[#This Row],[2021 - Ansatte]],"i.a.")</f>
        <v>6.9828639240506334</v>
      </c>
      <c r="LH74" s="254">
        <f>IFERROR(AC74/Tabel1[[#This Row],[2020 - Ansatte]],"i.a.")</f>
        <v>6.1648627868852461</v>
      </c>
      <c r="LI74" s="254">
        <f>IFERROR(Tabel1[[#This Row],[2019 - Omsætning]]/Tabel1[[#This Row],[2019 - Ansatte]],"i.a.")</f>
        <v>6.5680913738019173</v>
      </c>
      <c r="LJ74" s="254">
        <f>IFERROR(Tabel1[[#This Row],[2018 - Omsætning]]/Tabel1[[#This Row],[2018 - Ansatte]],"i.a.")</f>
        <v>6.9211928571428567</v>
      </c>
      <c r="LK74" s="254">
        <f>IFERROR(Tabel1[[#This Row],[2017 - Omsætning]]/Tabel1[[#This Row],[2017 - Ansatte]],"i.a.")</f>
        <v>6.4187815699658701</v>
      </c>
      <c r="LL74" s="254">
        <f>IFERROR(Tabel1[[#This Row],[2016 - Omsætning]]/Tabel1[[#This Row],[2016 - Ansatte]],"i.a.")</f>
        <v>5.5436276595744687</v>
      </c>
      <c r="LM74" s="254">
        <f>IFERROR(Tabel1[[#This Row],[2015 - Omsætning]]/Tabel1[[#This Row],[2015 - Ansatte]],"i.a.")</f>
        <v>5.6986175438596494</v>
      </c>
      <c r="LN74" s="254">
        <f>IFERROR(Tabel1[[#This Row],[2014 - Omsætning]]/Tabel1[[#This Row],[2014 - Ansatte]],"i.a.")</f>
        <v>5.6979790209790213</v>
      </c>
      <c r="LO74" s="254">
        <f>IFERROR(Tabel1[[#This Row],[2013 - Omsætning]]/Tabel1[[#This Row],[2013 - Ansatte]],"i.a.")</f>
        <v>5.3920359477124178</v>
      </c>
      <c r="LP74" s="254">
        <f>IFERROR(Tabel1[[#This Row],[2012 - Omsætning]]/Tabel1[[#This Row],[2012 - Ansatte]],"i.a.")</f>
        <v>6.3284217252396164</v>
      </c>
      <c r="LQ74" s="254">
        <f>IFERROR(Tabel1[[#This Row],[2011 - Omsætning]]/Tabel1[[#This Row],[2011 - Ansatte]],"i.a.")</f>
        <v>7.8943357400722034</v>
      </c>
      <c r="LR74" s="254">
        <f>IFERROR(Tabel1[[#This Row],[2010 - Omsætning]]/Tabel1[[#This Row],[2010 - Ansatte]],"i.a.")</f>
        <v>7.0815960784313727</v>
      </c>
      <c r="LS74" s="254">
        <f>IFERROR(Tabel1[[#This Row],[2009 - Omsætning]]/Tabel1[[#This Row],[2009 - Ansatte]],"i.a.")</f>
        <v>5.066175572519084</v>
      </c>
      <c r="LT74" s="254">
        <f>IFERROR(Tabel1[[#This Row],[2008 - Omsætning]]/Tabel1[[#This Row],[2008 - Ansatte]],"i.a.")</f>
        <v>8.4400326086956525</v>
      </c>
      <c r="LU74" s="158" t="e">
        <f t="shared" si="413"/>
        <v>#VALUE!</v>
      </c>
      <c r="LV74" s="158">
        <f t="shared" si="414"/>
        <v>-1.84458737052247</v>
      </c>
      <c r="LW74" s="158">
        <f t="shared" si="415"/>
        <v>-0.44084325693938525</v>
      </c>
      <c r="LX74" s="158">
        <f t="shared" si="416"/>
        <v>8.248118240215236</v>
      </c>
      <c r="LY74" s="158">
        <f t="shared" si="417"/>
        <v>-0.36508735719825941</v>
      </c>
      <c r="LZ74" s="243" t="e">
        <f t="shared" si="255"/>
        <v>#VALUE!</v>
      </c>
      <c r="MA74" s="243">
        <f t="shared" si="263"/>
        <v>-0.71901595284191966</v>
      </c>
      <c r="MB74" s="243">
        <f t="shared" si="256"/>
        <v>-0.30731936780987418</v>
      </c>
      <c r="MC74" s="243">
        <f t="shared" si="257"/>
        <v>0.62173774434529983</v>
      </c>
      <c r="MD74" s="244" t="str">
        <f t="shared" si="418"/>
        <v>i.a.</v>
      </c>
      <c r="ME74" s="244">
        <f t="shared" si="419"/>
        <v>-0.32921823204419892</v>
      </c>
      <c r="MF74" s="244">
        <f t="shared" si="420"/>
        <v>0.38979772079772074</v>
      </c>
      <c r="MG74" s="244">
        <f t="shared" si="421"/>
        <v>0.69711708860759491</v>
      </c>
      <c r="MH74" s="244">
        <f t="shared" si="422"/>
        <v>7.5379344262295089E-2</v>
      </c>
      <c r="MI74" s="244">
        <f t="shared" si="423"/>
        <v>0.11872396166134186</v>
      </c>
      <c r="MJ74" s="244">
        <f t="shared" si="424"/>
        <v>0.249</v>
      </c>
      <c r="MK74" s="244">
        <f t="shared" si="425"/>
        <v>0.25386348122866897</v>
      </c>
      <c r="ML74" s="244">
        <f t="shared" si="426"/>
        <v>0.14591843971631205</v>
      </c>
      <c r="MM74" s="244">
        <f t="shared" si="427"/>
        <v>-9.0561403508771926E-3</v>
      </c>
      <c r="MN74" s="244">
        <f t="shared" si="428"/>
        <v>0.22531118881118878</v>
      </c>
      <c r="MO74" s="244">
        <f t="shared" si="429"/>
        <v>2.1712418300653596E-2</v>
      </c>
      <c r="MP74" s="244">
        <f t="shared" si="430"/>
        <v>0.14675399361022362</v>
      </c>
      <c r="MQ74" s="244">
        <f t="shared" si="431"/>
        <v>0.20623104693140792</v>
      </c>
      <c r="MR74" s="244">
        <f t="shared" si="432"/>
        <v>0.31485098039215687</v>
      </c>
      <c r="MS74" s="244">
        <f t="shared" si="433"/>
        <v>0.10283969465648854</v>
      </c>
      <c r="MT74" s="244">
        <f t="shared" si="434"/>
        <v>-0.25226086956521737</v>
      </c>
    </row>
    <row r="75" spans="1:358" ht="18" customHeight="1" x14ac:dyDescent="0.25">
      <c r="A75" s="116" t="s">
        <v>577</v>
      </c>
      <c r="B75" s="273">
        <v>33043090</v>
      </c>
      <c r="C75" s="5" t="s">
        <v>83</v>
      </c>
      <c r="D75" s="5"/>
      <c r="E75" s="133">
        <v>256200</v>
      </c>
      <c r="F75" s="203">
        <v>45645</v>
      </c>
      <c r="G75" s="148" t="s">
        <v>84</v>
      </c>
      <c r="H75" s="148" t="s">
        <v>84</v>
      </c>
      <c r="I75" s="148" t="s">
        <v>84</v>
      </c>
      <c r="J75" s="148" t="s">
        <v>84</v>
      </c>
      <c r="K75" s="148" t="s">
        <v>84</v>
      </c>
      <c r="L75" s="148" t="s">
        <v>84</v>
      </c>
      <c r="M75" s="357" t="s">
        <v>84</v>
      </c>
      <c r="N75" s="357" t="s">
        <v>84</v>
      </c>
      <c r="O75" s="357" t="s">
        <v>84</v>
      </c>
      <c r="P75" s="150" t="e">
        <f>Y75/Tabel1[[#This Row],[2023 - Omsætning]]-1</f>
        <v>#DIV/0!</v>
      </c>
      <c r="Q75" s="150" t="e">
        <f>Z75/Tabel1[[#This Row],[2022 - Omsætning]]-1</f>
        <v>#DIV/0!</v>
      </c>
      <c r="R75" s="150" t="e">
        <f>AA75/Tabel1[[#This Row],[2021 - Omsætning]]-1</f>
        <v>#DIV/0!</v>
      </c>
      <c r="S75" s="150" t="e">
        <f>AB75/Tabel1[[#This Row],[2020 - Omsætning]]-1</f>
        <v>#DIV/0!</v>
      </c>
      <c r="T75" s="150" t="e">
        <f>AC75/Tabel1[[#This Row],[2019 - Omsætning]]-1</f>
        <v>#DIV/0!</v>
      </c>
      <c r="U75" s="242">
        <f t="shared" si="264"/>
        <v>0</v>
      </c>
      <c r="V75" s="242">
        <f t="shared" si="265"/>
        <v>0</v>
      </c>
      <c r="W75" s="242">
        <f t="shared" si="267"/>
        <v>0</v>
      </c>
      <c r="X75" s="242">
        <f t="shared" si="266"/>
        <v>0</v>
      </c>
      <c r="Y75" s="151"/>
      <c r="Z75" s="151"/>
      <c r="AA75" s="151"/>
      <c r="AB75" s="15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150">
        <f t="shared" si="268"/>
        <v>0.10726797256624067</v>
      </c>
      <c r="AQ75" s="150">
        <f t="shared" si="269"/>
        <v>-6.45280406185091E-2</v>
      </c>
      <c r="AR75" s="150">
        <f t="shared" si="270"/>
        <v>0.22056338028169009</v>
      </c>
      <c r="AS75" s="150">
        <f t="shared" si="271"/>
        <v>-1.9878520154610682E-2</v>
      </c>
      <c r="AT75" s="150">
        <f t="shared" si="272"/>
        <v>-4.4154983993813441E-4</v>
      </c>
      <c r="AU75" s="242">
        <f t="shared" si="273"/>
        <v>2.1739999999999995</v>
      </c>
      <c r="AV75" s="242">
        <f t="shared" si="274"/>
        <v>-1.3979999999999997</v>
      </c>
      <c r="AW75" s="242">
        <f t="shared" si="275"/>
        <v>3.9149999999999991</v>
      </c>
      <c r="AX75" s="242">
        <f t="shared" si="276"/>
        <v>-0.35999999999999943</v>
      </c>
      <c r="AY75" s="119">
        <v>22.440999999999999</v>
      </c>
      <c r="AZ75" s="119">
        <v>20.266999999999999</v>
      </c>
      <c r="BA75" s="119">
        <v>21.664999999999999</v>
      </c>
      <c r="BB75" s="119">
        <v>17.75</v>
      </c>
      <c r="BC75" s="119">
        <v>18.11</v>
      </c>
      <c r="BD75" s="362">
        <v>18.117999999999999</v>
      </c>
      <c r="BE75" s="362">
        <v>17.077000000000002</v>
      </c>
      <c r="BF75" s="362">
        <v>14.157</v>
      </c>
      <c r="BG75" s="362">
        <v>13.071999999999999</v>
      </c>
      <c r="BH75" s="362">
        <v>12.09</v>
      </c>
      <c r="BI75" s="362"/>
      <c r="BJ75" s="362"/>
      <c r="BK75" s="362"/>
      <c r="BL75" s="362"/>
      <c r="BM75" s="362"/>
      <c r="BN75" s="362"/>
      <c r="BO75" s="362"/>
      <c r="BP75" s="152">
        <f t="shared" si="277"/>
        <v>-4.3283582089552297E-2</v>
      </c>
      <c r="BQ75" s="152">
        <f t="shared" si="278"/>
        <v>-0.14603058994901669</v>
      </c>
      <c r="BR75" s="152">
        <f t="shared" si="279"/>
        <v>0.62293144208037832</v>
      </c>
      <c r="BS75" s="152">
        <f t="shared" si="280"/>
        <v>-5.2366283954074562E-2</v>
      </c>
      <c r="BT75" s="152">
        <f t="shared" si="281"/>
        <v>0.52802738553701323</v>
      </c>
      <c r="BU75" s="242">
        <f t="shared" si="282"/>
        <v>-0.20300000000000029</v>
      </c>
      <c r="BV75" s="242">
        <f t="shared" si="283"/>
        <v>-0.8019999999999996</v>
      </c>
      <c r="BW75" s="242">
        <f t="shared" si="284"/>
        <v>2.1080000000000001</v>
      </c>
      <c r="BX75" s="242">
        <f t="shared" si="285"/>
        <v>-0.18700000000000028</v>
      </c>
      <c r="BY75" s="119">
        <v>4.4870000000000001</v>
      </c>
      <c r="BZ75" s="119">
        <v>4.6900000000000004</v>
      </c>
      <c r="CA75" s="119">
        <v>5.492</v>
      </c>
      <c r="CB75" s="119">
        <v>3.3839999999999999</v>
      </c>
      <c r="CC75" s="119">
        <v>3.5710000000000002</v>
      </c>
      <c r="CD75" s="362">
        <v>2.3370000000000002</v>
      </c>
      <c r="CE75" s="362">
        <v>2.847</v>
      </c>
      <c r="CF75" s="362">
        <v>2.8639999999999999</v>
      </c>
      <c r="CG75" s="362">
        <v>0.80400000000000005</v>
      </c>
      <c r="CH75" s="362">
        <v>1.87</v>
      </c>
      <c r="CI75" s="362"/>
      <c r="CJ75" s="362"/>
      <c r="CK75" s="362"/>
      <c r="CL75" s="362"/>
      <c r="CM75" s="362"/>
      <c r="CN75" s="362"/>
      <c r="CO75" s="362"/>
      <c r="CP75" s="152">
        <f t="shared" si="286"/>
        <v>-5.2681091251175968E-2</v>
      </c>
      <c r="CQ75" s="152">
        <f t="shared" si="287"/>
        <v>-0.15349392793151503</v>
      </c>
      <c r="CR75" s="152">
        <f t="shared" si="288"/>
        <v>0.72730398899587334</v>
      </c>
      <c r="CS75" s="152">
        <f t="shared" si="289"/>
        <v>-5.060398302317997E-2</v>
      </c>
      <c r="CT75" s="152">
        <f t="shared" si="290"/>
        <v>0.74629418472063869</v>
      </c>
      <c r="CU75" s="242">
        <f t="shared" si="291"/>
        <v>-0.2240000000000002</v>
      </c>
      <c r="CV75" s="242">
        <f t="shared" si="292"/>
        <v>-0.77099999999999991</v>
      </c>
      <c r="CW75" s="242">
        <f t="shared" si="293"/>
        <v>2.1149999999999998</v>
      </c>
      <c r="CX75" s="242">
        <f t="shared" si="294"/>
        <v>-0.15500000000000025</v>
      </c>
      <c r="CY75" s="119">
        <v>4.0279999999999996</v>
      </c>
      <c r="CZ75" s="119">
        <v>4.2519999999999998</v>
      </c>
      <c r="DA75" s="119">
        <v>5.0229999999999997</v>
      </c>
      <c r="DB75" s="119">
        <v>2.9079999999999999</v>
      </c>
      <c r="DC75" s="119">
        <v>3.0630000000000002</v>
      </c>
      <c r="DD75" s="362">
        <v>1.754</v>
      </c>
      <c r="DE75" s="362">
        <v>2.2410000000000001</v>
      </c>
      <c r="DF75" s="362">
        <v>2.3540000000000001</v>
      </c>
      <c r="DG75" s="362">
        <v>0.151</v>
      </c>
      <c r="DH75" s="362">
        <v>1.169</v>
      </c>
      <c r="DI75" s="362"/>
      <c r="DJ75" s="362"/>
      <c r="DK75" s="362"/>
      <c r="DL75" s="362"/>
      <c r="DM75" s="362"/>
      <c r="DN75" s="362"/>
      <c r="DO75" s="362"/>
      <c r="DP75" s="152">
        <f t="shared" si="295"/>
        <v>7.2249962172794682E-2</v>
      </c>
      <c r="DQ75" s="152">
        <f t="shared" si="296"/>
        <v>6.4679822795006114E-2</v>
      </c>
      <c r="DR75" s="152">
        <f t="shared" si="297"/>
        <v>0.30739258635214811</v>
      </c>
      <c r="DS75" s="152">
        <f t="shared" si="298"/>
        <v>0.12926626233797117</v>
      </c>
      <c r="DT75" s="152">
        <f t="shared" si="299"/>
        <v>0.29969088098918101</v>
      </c>
      <c r="DU75" s="242">
        <f t="shared" si="300"/>
        <v>0.95500000000000007</v>
      </c>
      <c r="DV75" s="242">
        <f t="shared" si="301"/>
        <v>0.80300000000000082</v>
      </c>
      <c r="DW75" s="242">
        <f t="shared" si="302"/>
        <v>2.9189999999999987</v>
      </c>
      <c r="DX75" s="242">
        <f t="shared" si="303"/>
        <v>1.0869999999999997</v>
      </c>
      <c r="DY75" s="119">
        <v>14.173</v>
      </c>
      <c r="DZ75" s="119">
        <v>13.218</v>
      </c>
      <c r="EA75" s="119">
        <v>12.414999999999999</v>
      </c>
      <c r="EB75" s="119">
        <v>9.4960000000000004</v>
      </c>
      <c r="EC75" s="119">
        <v>8.4090000000000007</v>
      </c>
      <c r="ED75" s="362">
        <v>6.47</v>
      </c>
      <c r="EE75" s="362">
        <v>6.0039999999999996</v>
      </c>
      <c r="EF75" s="362">
        <v>5.1360000000000001</v>
      </c>
      <c r="EG75" s="362">
        <v>3.294</v>
      </c>
      <c r="EH75" s="362">
        <v>3.339</v>
      </c>
      <c r="EI75" s="362"/>
      <c r="EJ75" s="362"/>
      <c r="EK75" s="362"/>
      <c r="EL75" s="362"/>
      <c r="EM75" s="362"/>
      <c r="EN75" s="362"/>
      <c r="EO75" s="362"/>
      <c r="EP75" s="153">
        <f t="shared" si="304"/>
        <v>-7.6249783774433505E-2</v>
      </c>
      <c r="EQ75" s="153">
        <f t="shared" si="305"/>
        <v>0.11563549345787187</v>
      </c>
      <c r="ER75" s="153">
        <f t="shared" si="306"/>
        <v>7.931680899812539E-2</v>
      </c>
      <c r="ES75" s="153">
        <f t="shared" si="307"/>
        <v>6.1088272996507882E-2</v>
      </c>
      <c r="ET75" s="153">
        <f t="shared" si="308"/>
        <v>0.17883382835704248</v>
      </c>
      <c r="EU75" s="242">
        <f t="shared" si="309"/>
        <v>-2.2040000000000006</v>
      </c>
      <c r="EV75" s="242">
        <f t="shared" si="310"/>
        <v>2.9960000000000022</v>
      </c>
      <c r="EW75" s="242">
        <f t="shared" si="311"/>
        <v>1.9039999999999999</v>
      </c>
      <c r="EX75" s="242">
        <f t="shared" si="312"/>
        <v>1.3819999999999979</v>
      </c>
      <c r="EY75" s="119">
        <v>26.701000000000001</v>
      </c>
      <c r="EZ75" s="119">
        <v>28.905000000000001</v>
      </c>
      <c r="FA75" s="119">
        <v>25.908999999999999</v>
      </c>
      <c r="FB75" s="119">
        <v>24.004999999999999</v>
      </c>
      <c r="FC75" s="119">
        <v>22.623000000000001</v>
      </c>
      <c r="FD75" s="362">
        <v>19.190999999999999</v>
      </c>
      <c r="FE75" s="362">
        <v>18.977</v>
      </c>
      <c r="FF75" s="362">
        <v>16.817</v>
      </c>
      <c r="FG75" s="362">
        <v>13.676</v>
      </c>
      <c r="FH75" s="362">
        <v>16.78</v>
      </c>
      <c r="FI75" s="362"/>
      <c r="FJ75" s="362"/>
      <c r="FK75" s="362"/>
      <c r="FL75" s="362"/>
      <c r="FM75" s="362"/>
      <c r="FN75" s="362"/>
      <c r="FO75" s="362"/>
      <c r="FP75" s="153">
        <f t="shared" si="313"/>
        <v>0.10714285714285714</v>
      </c>
      <c r="FQ75" s="153">
        <f t="shared" si="314"/>
        <v>-9.6774193548387094E-2</v>
      </c>
      <c r="FR75" s="153">
        <f t="shared" si="315"/>
        <v>0.10714285714285714</v>
      </c>
      <c r="FS75" s="153">
        <f t="shared" si="316"/>
        <v>-3.4482758620689655E-2</v>
      </c>
      <c r="FT75" s="153">
        <f t="shared" si="317"/>
        <v>-0.14705882352941177</v>
      </c>
      <c r="FU75" s="242">
        <f t="shared" si="318"/>
        <v>3</v>
      </c>
      <c r="FV75" s="242">
        <f t="shared" si="319"/>
        <v>-3</v>
      </c>
      <c r="FW75" s="242">
        <f t="shared" si="320"/>
        <v>3</v>
      </c>
      <c r="FX75" s="242">
        <f t="shared" si="321"/>
        <v>-1</v>
      </c>
      <c r="FY75" s="154">
        <v>31</v>
      </c>
      <c r="FZ75" s="154">
        <v>28</v>
      </c>
      <c r="GA75" s="154">
        <v>31</v>
      </c>
      <c r="GB75" s="154">
        <v>28</v>
      </c>
      <c r="GC75" s="154">
        <v>29</v>
      </c>
      <c r="GD75" s="359">
        <v>34</v>
      </c>
      <c r="GE75" s="359">
        <v>33</v>
      </c>
      <c r="GF75" s="359">
        <v>28</v>
      </c>
      <c r="GG75" s="359"/>
      <c r="GH75" s="359"/>
      <c r="GI75" s="359"/>
      <c r="GJ75" s="359"/>
      <c r="GK75" s="359"/>
      <c r="GL75" s="359"/>
      <c r="GM75" s="359"/>
      <c r="GN75" s="359"/>
      <c r="GO75" s="359"/>
      <c r="GP75" s="133"/>
      <c r="GQ75" s="5" t="s">
        <v>389</v>
      </c>
      <c r="GR75" s="133">
        <v>6100</v>
      </c>
      <c r="GS75" s="133" t="s">
        <v>267</v>
      </c>
      <c r="GT75" s="168" t="s">
        <v>78</v>
      </c>
      <c r="GU75" s="169"/>
      <c r="GV75" s="170"/>
      <c r="GW75" s="158">
        <f t="shared" si="322"/>
        <v>-0.11348159658433038</v>
      </c>
      <c r="GX75" s="158">
        <f t="shared" si="323"/>
        <v>-0.27640952892394272</v>
      </c>
      <c r="GY75" s="158">
        <f t="shared" si="324"/>
        <v>0.4115000649432301</v>
      </c>
      <c r="GZ75" s="158">
        <f t="shared" si="325"/>
        <v>-0.21105482621624658</v>
      </c>
      <c r="HA75" s="158">
        <f t="shared" si="326"/>
        <v>0.46402807044863525</v>
      </c>
      <c r="HB75" s="263">
        <f t="shared" si="240"/>
        <v>-3.7648636419972126E-2</v>
      </c>
      <c r="HC75" s="263">
        <f t="shared" si="258"/>
        <v>-0.12673132798913461</v>
      </c>
      <c r="HD75" s="263">
        <f t="shared" si="241"/>
        <v>0.13366570107287495</v>
      </c>
      <c r="HE75" s="263">
        <f t="shared" si="242"/>
        <v>-8.6895750077338962E-2</v>
      </c>
      <c r="HF75" s="153">
        <f t="shared" si="327"/>
        <v>0.29411120441020772</v>
      </c>
      <c r="HG75" s="153">
        <f t="shared" si="328"/>
        <v>0.33175984083017984</v>
      </c>
      <c r="HH75" s="153">
        <f t="shared" si="329"/>
        <v>0.45849116881931445</v>
      </c>
      <c r="HI75" s="153">
        <f t="shared" si="330"/>
        <v>0.3248254677464395</v>
      </c>
      <c r="HJ75" s="153">
        <f t="shared" si="331"/>
        <v>0.41172121782377846</v>
      </c>
      <c r="HK75" s="153">
        <f t="shared" si="332"/>
        <v>0.28122494789161456</v>
      </c>
      <c r="HL75" s="153">
        <f t="shared" si="333"/>
        <v>0.40233393177737881</v>
      </c>
      <c r="HM75" s="153">
        <f t="shared" si="334"/>
        <v>0.55848161328588375</v>
      </c>
      <c r="HN75" s="153">
        <f t="shared" si="335"/>
        <v>4.5529926126941053E-2</v>
      </c>
      <c r="HO75" s="153">
        <f t="shared" si="336"/>
        <v>0.35010482180293501</v>
      </c>
      <c r="HP75" s="153" t="str">
        <f t="shared" si="337"/>
        <v>Negativ EK</v>
      </c>
      <c r="HQ75" s="153" t="str">
        <f t="shared" si="338"/>
        <v>Negativ EK</v>
      </c>
      <c r="HR75" s="153" t="str">
        <f t="shared" si="339"/>
        <v>Negativ EK</v>
      </c>
      <c r="HS75" s="153" t="str">
        <f t="shared" si="340"/>
        <v>Negativ EK</v>
      </c>
      <c r="HT75" s="153" t="str">
        <f t="shared" si="341"/>
        <v>Negativ EK</v>
      </c>
      <c r="HU75" s="153" t="str">
        <f t="shared" si="342"/>
        <v>Negativ EK</v>
      </c>
      <c r="HV75" s="150">
        <f t="shared" si="343"/>
        <v>-5.6910158411982888E-2</v>
      </c>
      <c r="HW75" s="150">
        <f t="shared" si="344"/>
        <v>-0.22236966590132481</v>
      </c>
      <c r="HX75" s="150">
        <f t="shared" si="345"/>
        <v>0.51608861804952277</v>
      </c>
      <c r="HY75" s="150">
        <f t="shared" si="346"/>
        <v>-0.15020253489868041</v>
      </c>
      <c r="HZ75" s="150">
        <f t="shared" si="347"/>
        <v>0.3947900045720743</v>
      </c>
      <c r="IA75" s="263">
        <f t="shared" si="243"/>
        <v>-9.7387033587112704E-3</v>
      </c>
      <c r="IB75" s="263">
        <f t="shared" si="259"/>
        <v>-4.8934335261853423E-2</v>
      </c>
      <c r="IC75" s="263">
        <f t="shared" si="244"/>
        <v>7.4909663012764222E-2</v>
      </c>
      <c r="ID75" s="263">
        <f t="shared" si="245"/>
        <v>-2.5655199317127647E-2</v>
      </c>
      <c r="IE75" s="153">
        <f t="shared" si="348"/>
        <v>0.16138546200050355</v>
      </c>
      <c r="IF75" s="153">
        <f t="shared" si="349"/>
        <v>0.17112416535921482</v>
      </c>
      <c r="IG75" s="153">
        <f t="shared" si="350"/>
        <v>0.22005850062106824</v>
      </c>
      <c r="IH75" s="153">
        <f t="shared" si="351"/>
        <v>0.14514883760830402</v>
      </c>
      <c r="II75" s="153">
        <f t="shared" si="352"/>
        <v>0.17080403692543167</v>
      </c>
      <c r="IJ75" s="153">
        <f t="shared" si="353"/>
        <v>0.1224586040662335</v>
      </c>
      <c r="IK75" s="153">
        <f t="shared" si="354"/>
        <v>0.1590769402693189</v>
      </c>
      <c r="IL75" s="153">
        <f t="shared" si="355"/>
        <v>0.18784639097497785</v>
      </c>
      <c r="IM75" s="153">
        <f t="shared" si="356"/>
        <v>5.2797478329393223E-2</v>
      </c>
      <c r="IN75" s="153">
        <f t="shared" si="357"/>
        <v>0.11144219308700834</v>
      </c>
      <c r="IO75" s="153" t="str">
        <f t="shared" si="358"/>
        <v>i.a.</v>
      </c>
      <c r="IP75" s="153" t="str">
        <f t="shared" si="359"/>
        <v>i.a.</v>
      </c>
      <c r="IQ75" s="153" t="str">
        <f t="shared" si="360"/>
        <v>i.a.</v>
      </c>
      <c r="IR75" s="153" t="str">
        <f t="shared" si="361"/>
        <v>i.a.</v>
      </c>
      <c r="IS75" s="153" t="str">
        <f t="shared" si="362"/>
        <v>i.a.</v>
      </c>
      <c r="IT75" s="153" t="str">
        <f t="shared" si="363"/>
        <v>i.a.</v>
      </c>
      <c r="IU75" s="150">
        <f t="shared" si="364"/>
        <v>0.16075746813245326</v>
      </c>
      <c r="IV75" s="150">
        <f t="shared" si="365"/>
        <v>-4.5674121127977509E-2</v>
      </c>
      <c r="IW75" s="150">
        <f t="shared" si="366"/>
        <v>0.21131494983918012</v>
      </c>
      <c r="IX75" s="150">
        <f t="shared" si="367"/>
        <v>6.4252891184000099E-2</v>
      </c>
      <c r="IY75" s="150">
        <f t="shared" si="368"/>
        <v>0.10252255214000666</v>
      </c>
      <c r="IZ75" s="263">
        <f t="shared" si="246"/>
        <v>7.3512963631716555E-2</v>
      </c>
      <c r="JA75" s="263">
        <f t="shared" si="260"/>
        <v>-2.1885993816968652E-2</v>
      </c>
      <c r="JB75" s="263">
        <f t="shared" si="247"/>
        <v>8.3592866639152441E-2</v>
      </c>
      <c r="JC75" s="263">
        <f t="shared" si="248"/>
        <v>2.3882887413970599E-2</v>
      </c>
      <c r="JD75" s="153">
        <f t="shared" si="369"/>
        <v>0.53080408973446691</v>
      </c>
      <c r="JE75" s="153">
        <f t="shared" si="370"/>
        <v>0.45729112610275036</v>
      </c>
      <c r="JF75" s="153">
        <f t="shared" si="371"/>
        <v>0.47917711991971901</v>
      </c>
      <c r="JG75" s="153">
        <f t="shared" si="372"/>
        <v>0.39558425328056657</v>
      </c>
      <c r="JH75" s="153">
        <f t="shared" si="373"/>
        <v>0.37170136586659597</v>
      </c>
      <c r="JI75" s="153">
        <f t="shared" si="374"/>
        <v>0.33713719972903966</v>
      </c>
      <c r="JJ75" s="153">
        <f t="shared" si="375"/>
        <v>0.31638298993518466</v>
      </c>
      <c r="JK75" s="153">
        <f t="shared" si="376"/>
        <v>0.30540524469287034</v>
      </c>
      <c r="JL75" s="153">
        <f t="shared" si="377"/>
        <v>0.24085990055571804</v>
      </c>
      <c r="JM75" s="153">
        <f t="shared" si="378"/>
        <v>0.19898688915375445</v>
      </c>
      <c r="JN75" s="153" t="str">
        <f t="shared" si="379"/>
        <v>i.a.</v>
      </c>
      <c r="JO75" s="153" t="str">
        <f t="shared" si="380"/>
        <v>i.a.</v>
      </c>
      <c r="JP75" s="153" t="str">
        <f t="shared" si="381"/>
        <v>i.a.</v>
      </c>
      <c r="JQ75" s="153" t="str">
        <f t="shared" si="382"/>
        <v>i.a.</v>
      </c>
      <c r="JR75" s="153" t="str">
        <f t="shared" si="383"/>
        <v>i.a.</v>
      </c>
      <c r="JS75" s="153" t="str">
        <f t="shared" si="384"/>
        <v>i.a.</v>
      </c>
      <c r="JT75" s="153" t="str">
        <f t="shared" si="385"/>
        <v>i.a.</v>
      </c>
      <c r="JU75" s="150" t="e">
        <f t="shared" si="386"/>
        <v>#VALUE!</v>
      </c>
      <c r="JV75" s="150" t="e">
        <f t="shared" si="387"/>
        <v>#VALUE!</v>
      </c>
      <c r="JW75" s="150" t="e">
        <f t="shared" si="388"/>
        <v>#VALUE!</v>
      </c>
      <c r="JX75" s="150" t="e">
        <f t="shared" si="389"/>
        <v>#VALUE!</v>
      </c>
      <c r="JY75" s="150" t="e">
        <f t="shared" si="390"/>
        <v>#VALUE!</v>
      </c>
      <c r="JZ75" s="263" t="e">
        <f t="shared" si="249"/>
        <v>#VALUE!</v>
      </c>
      <c r="KA75" s="263" t="e">
        <f t="shared" si="261"/>
        <v>#VALUE!</v>
      </c>
      <c r="KB75" s="263" t="e">
        <f t="shared" si="250"/>
        <v>#VALUE!</v>
      </c>
      <c r="KC75" s="263" t="e">
        <f t="shared" si="251"/>
        <v>#VALUE!</v>
      </c>
      <c r="KD75" s="153" t="str">
        <f t="shared" si="391"/>
        <v>i.a.</v>
      </c>
      <c r="KE75" s="153" t="str">
        <f t="shared" si="392"/>
        <v>i.a.</v>
      </c>
      <c r="KF75" s="153" t="str">
        <f t="shared" si="393"/>
        <v>i.a.</v>
      </c>
      <c r="KG75" s="153" t="str">
        <f t="shared" si="394"/>
        <v>i.a.</v>
      </c>
      <c r="KH75" s="153" t="str">
        <f t="shared" si="395"/>
        <v>i.a.</v>
      </c>
      <c r="KI75" s="153" t="str">
        <f t="shared" si="396"/>
        <v>i.a.</v>
      </c>
      <c r="KJ75" s="153" t="str">
        <f t="shared" si="397"/>
        <v>i.a.</v>
      </c>
      <c r="KK75" s="153" t="str">
        <f t="shared" si="398"/>
        <v>i.a.</v>
      </c>
      <c r="KL75" s="153" t="str">
        <f t="shared" si="399"/>
        <v>i.a.</v>
      </c>
      <c r="KM75" s="153" t="str">
        <f t="shared" si="400"/>
        <v>i.a.</v>
      </c>
      <c r="KN75" s="153" t="str">
        <f t="shared" si="401"/>
        <v>i.a.</v>
      </c>
      <c r="KO75" s="153" t="str">
        <f t="shared" si="402"/>
        <v>i.a.</v>
      </c>
      <c r="KP75" s="153" t="str">
        <f t="shared" si="403"/>
        <v>i.a.</v>
      </c>
      <c r="KQ75" s="153" t="str">
        <f t="shared" si="404"/>
        <v>i.a.</v>
      </c>
      <c r="KR75" s="153" t="str">
        <f t="shared" si="405"/>
        <v>i.a.</v>
      </c>
      <c r="KS75" s="153" t="str">
        <f t="shared" si="406"/>
        <v>i.a.</v>
      </c>
      <c r="KT75" s="153" t="str">
        <f t="shared" si="407"/>
        <v>i.a.</v>
      </c>
      <c r="KU75" s="150" t="e">
        <f t="shared" si="408"/>
        <v>#DIV/0!</v>
      </c>
      <c r="KV75" s="150" t="e">
        <f t="shared" si="409"/>
        <v>#DIV/0!</v>
      </c>
      <c r="KW75" s="150" t="e">
        <f t="shared" si="410"/>
        <v>#DIV/0!</v>
      </c>
      <c r="KX75" s="150" t="e">
        <f t="shared" si="411"/>
        <v>#DIV/0!</v>
      </c>
      <c r="KY75" s="150" t="e">
        <f t="shared" si="412"/>
        <v>#DIV/0!</v>
      </c>
      <c r="KZ75" s="243">
        <f t="shared" si="252"/>
        <v>0</v>
      </c>
      <c r="LA75" s="243">
        <f t="shared" si="262"/>
        <v>0</v>
      </c>
      <c r="LB75" s="243">
        <f t="shared" si="253"/>
        <v>0</v>
      </c>
      <c r="LC75" s="243">
        <f t="shared" si="254"/>
        <v>0</v>
      </c>
      <c r="LD75" s="254">
        <f>IFERROR(Tabel1[[#This Row],[2024 - Omsætning]]/Tabel1[[#This Row],[2024 - Ansatte]],"i.a.")</f>
        <v>0</v>
      </c>
      <c r="LE75" s="254">
        <f>IFERROR(Tabel1[[#This Row],[2023 - Omsætning]]/Tabel1[[#This Row],[2023 - Ansatte]],"i.a.")</f>
        <v>0</v>
      </c>
      <c r="LF75" s="254">
        <f>IFERROR(Tabel1[[#This Row],[2022 - Omsætning]]/Tabel1[[#This Row],[2022 - Ansatte]],"i.a.")</f>
        <v>0</v>
      </c>
      <c r="LG75" s="254">
        <f>IFERROR(Tabel1[[#This Row],[2021 - Omsætning]]/Tabel1[[#This Row],[2021 - Ansatte]],"i.a.")</f>
        <v>0</v>
      </c>
      <c r="LH75" s="254">
        <f>IFERROR(AC75/Tabel1[[#This Row],[2020 - Ansatte]],"i.a.")</f>
        <v>0</v>
      </c>
      <c r="LI75" s="254">
        <f>IFERROR(Tabel1[[#This Row],[2019 - Omsætning]]/Tabel1[[#This Row],[2019 - Ansatte]],"i.a.")</f>
        <v>0</v>
      </c>
      <c r="LJ75" s="254">
        <f>IFERROR(Tabel1[[#This Row],[2018 - Omsætning]]/Tabel1[[#This Row],[2018 - Ansatte]],"i.a.")</f>
        <v>0</v>
      </c>
      <c r="LK75" s="254">
        <f>IFERROR(Tabel1[[#This Row],[2017 - Omsætning]]/Tabel1[[#This Row],[2017 - Ansatte]],"i.a.")</f>
        <v>0</v>
      </c>
      <c r="LL75" s="254" t="str">
        <f>IFERROR(Tabel1[[#This Row],[2016 - Omsætning]]/Tabel1[[#This Row],[2016 - Ansatte]],"i.a.")</f>
        <v>i.a.</v>
      </c>
      <c r="LM75" s="254" t="str">
        <f>IFERROR(Tabel1[[#This Row],[2015 - Omsætning]]/Tabel1[[#This Row],[2015 - Ansatte]],"i.a.")</f>
        <v>i.a.</v>
      </c>
      <c r="LN75" s="254" t="str">
        <f>IFERROR(Tabel1[[#This Row],[2014 - Omsætning]]/Tabel1[[#This Row],[2014 - Ansatte]],"i.a.")</f>
        <v>i.a.</v>
      </c>
      <c r="LO75" s="254" t="str">
        <f>IFERROR(Tabel1[[#This Row],[2013 - Omsætning]]/Tabel1[[#This Row],[2013 - Ansatte]],"i.a.")</f>
        <v>i.a.</v>
      </c>
      <c r="LP75" s="254" t="str">
        <f>IFERROR(Tabel1[[#This Row],[2012 - Omsætning]]/Tabel1[[#This Row],[2012 - Ansatte]],"i.a.")</f>
        <v>i.a.</v>
      </c>
      <c r="LQ75" s="254" t="str">
        <f>IFERROR(Tabel1[[#This Row],[2011 - Omsætning]]/Tabel1[[#This Row],[2011 - Ansatte]],"i.a.")</f>
        <v>i.a.</v>
      </c>
      <c r="LR75" s="254" t="str">
        <f>IFERROR(Tabel1[[#This Row],[2010 - Omsætning]]/Tabel1[[#This Row],[2010 - Ansatte]],"i.a.")</f>
        <v>i.a.</v>
      </c>
      <c r="LS75" s="254" t="str">
        <f>IFERROR(Tabel1[[#This Row],[2009 - Omsætning]]/Tabel1[[#This Row],[2009 - Ansatte]],"i.a.")</f>
        <v>i.a.</v>
      </c>
      <c r="LT75" s="254" t="str">
        <f>IFERROR(Tabel1[[#This Row],[2008 - Omsætning]]/Tabel1[[#This Row],[2008 - Ansatte]],"i.a.")</f>
        <v>i.a.</v>
      </c>
      <c r="LU75" s="158">
        <f t="shared" si="413"/>
        <v>-0.14435711467848153</v>
      </c>
      <c r="LV75" s="158">
        <f t="shared" si="414"/>
        <v>-6.2796848781320205E-2</v>
      </c>
      <c r="LW75" s="158">
        <f t="shared" si="415"/>
        <v>0.56014553844788573</v>
      </c>
      <c r="LX75" s="158">
        <f t="shared" si="416"/>
        <v>-1.6696982416864951E-2</v>
      </c>
      <c r="LY75" s="158">
        <f t="shared" si="417"/>
        <v>1.0473793889828176</v>
      </c>
      <c r="LZ75" s="243">
        <f t="shared" si="255"/>
        <v>-2.1921658986175124E-2</v>
      </c>
      <c r="MA75" s="243">
        <f t="shared" si="263"/>
        <v>-1.017511520737327E-2</v>
      </c>
      <c r="MB75" s="243">
        <f t="shared" si="256"/>
        <v>5.8175115207373271E-2</v>
      </c>
      <c r="MC75" s="243">
        <f t="shared" si="257"/>
        <v>-1.7635467980295638E-3</v>
      </c>
      <c r="MD75" s="244">
        <f t="shared" si="418"/>
        <v>0.12993548387096773</v>
      </c>
      <c r="ME75" s="244">
        <f t="shared" si="419"/>
        <v>0.15185714285714286</v>
      </c>
      <c r="MF75" s="244">
        <f t="shared" si="420"/>
        <v>0.16203225806451613</v>
      </c>
      <c r="MG75" s="244">
        <f t="shared" si="421"/>
        <v>0.10385714285714286</v>
      </c>
      <c r="MH75" s="244">
        <f t="shared" si="422"/>
        <v>0.10562068965517242</v>
      </c>
      <c r="MI75" s="244">
        <f t="shared" si="423"/>
        <v>5.158823529411765E-2</v>
      </c>
      <c r="MJ75" s="244">
        <f t="shared" si="424"/>
        <v>6.7909090909090919E-2</v>
      </c>
      <c r="MK75" s="244">
        <f t="shared" si="425"/>
        <v>8.4071428571428575E-2</v>
      </c>
      <c r="ML75" s="244" t="str">
        <f t="shared" si="426"/>
        <v>i.a.</v>
      </c>
      <c r="MM75" s="244" t="str">
        <f t="shared" si="427"/>
        <v>i.a.</v>
      </c>
      <c r="MN75" s="244" t="str">
        <f t="shared" si="428"/>
        <v>i.a.</v>
      </c>
      <c r="MO75" s="244" t="str">
        <f t="shared" si="429"/>
        <v>i.a.</v>
      </c>
      <c r="MP75" s="244" t="str">
        <f t="shared" si="430"/>
        <v>i.a.</v>
      </c>
      <c r="MQ75" s="244" t="str">
        <f t="shared" si="431"/>
        <v>i.a.</v>
      </c>
      <c r="MR75" s="244" t="str">
        <f t="shared" si="432"/>
        <v>i.a.</v>
      </c>
      <c r="MS75" s="244" t="str">
        <f t="shared" si="433"/>
        <v>i.a.</v>
      </c>
      <c r="MT75" s="244" t="str">
        <f t="shared" si="434"/>
        <v>i.a.</v>
      </c>
    </row>
    <row r="76" spans="1:358" ht="18" customHeight="1" x14ac:dyDescent="0.25">
      <c r="A76" s="136" t="s">
        <v>166</v>
      </c>
      <c r="B76" s="273">
        <v>30607287</v>
      </c>
      <c r="C76" s="5" t="s">
        <v>80</v>
      </c>
      <c r="D76" s="5"/>
      <c r="E76" s="5">
        <v>256100</v>
      </c>
      <c r="F76" s="203">
        <v>45462</v>
      </c>
      <c r="G76" s="148"/>
      <c r="H76" s="148" t="s">
        <v>74</v>
      </c>
      <c r="I76" s="148" t="s">
        <v>74</v>
      </c>
      <c r="J76" s="148" t="s">
        <v>74</v>
      </c>
      <c r="K76" s="148" t="s">
        <v>74</v>
      </c>
      <c r="L76" s="148" t="s">
        <v>74</v>
      </c>
      <c r="M76" s="148" t="s">
        <v>74</v>
      </c>
      <c r="N76" s="148" t="s">
        <v>74</v>
      </c>
      <c r="O76" s="357" t="s">
        <v>74</v>
      </c>
      <c r="P76" s="150" t="e">
        <f>Y76/Tabel1[[#This Row],[2023 - Omsætning]]-1</f>
        <v>#DIV/0!</v>
      </c>
      <c r="Q76" s="150" t="e">
        <f>Z76/Tabel1[[#This Row],[2022 - Omsætning]]-1</f>
        <v>#DIV/0!</v>
      </c>
      <c r="R76" s="150" t="e">
        <f>AA76/Tabel1[[#This Row],[2021 - Omsætning]]-1</f>
        <v>#DIV/0!</v>
      </c>
      <c r="S76" s="150" t="e">
        <f>AB76/Tabel1[[#This Row],[2020 - Omsætning]]-1</f>
        <v>#DIV/0!</v>
      </c>
      <c r="T76" s="150" t="e">
        <f>AC76/Tabel1[[#This Row],[2019 - Omsætning]]-1</f>
        <v>#DIV/0!</v>
      </c>
      <c r="U76" s="242">
        <f t="shared" si="264"/>
        <v>0</v>
      </c>
      <c r="V76" s="242">
        <f t="shared" si="265"/>
        <v>0</v>
      </c>
      <c r="W76" s="242">
        <f t="shared" si="267"/>
        <v>0</v>
      </c>
      <c r="X76" s="242">
        <f t="shared" si="266"/>
        <v>0</v>
      </c>
      <c r="Y76" s="151"/>
      <c r="Z76" s="151"/>
      <c r="AA76" s="151"/>
      <c r="AB76" s="151"/>
      <c r="AC76" s="361"/>
      <c r="AD76" s="151"/>
      <c r="AE76" s="151"/>
      <c r="AF76" s="151"/>
      <c r="AG76" s="361"/>
      <c r="AH76" s="361"/>
      <c r="AI76" s="361"/>
      <c r="AJ76" s="361"/>
      <c r="AK76" s="361"/>
      <c r="AL76" s="361"/>
      <c r="AM76" s="361"/>
      <c r="AN76" s="361"/>
      <c r="AO76" s="361"/>
      <c r="AP76" s="150" t="e">
        <f t="shared" si="268"/>
        <v>#DIV/0!</v>
      </c>
      <c r="AQ76" s="150" t="e">
        <f t="shared" si="269"/>
        <v>#DIV/0!</v>
      </c>
      <c r="AR76" s="150" t="e">
        <f t="shared" si="270"/>
        <v>#DIV/0!</v>
      </c>
      <c r="AS76" s="150">
        <f t="shared" si="271"/>
        <v>-1</v>
      </c>
      <c r="AT76" s="150">
        <f t="shared" si="272"/>
        <v>-0.54011972020446597</v>
      </c>
      <c r="AU76" s="242">
        <f t="shared" si="273"/>
        <v>0</v>
      </c>
      <c r="AV76" s="242">
        <f t="shared" si="274"/>
        <v>0</v>
      </c>
      <c r="AW76" s="242">
        <f t="shared" si="275"/>
        <v>0</v>
      </c>
      <c r="AX76" s="242">
        <f t="shared" si="276"/>
        <v>-13.675000000000001</v>
      </c>
      <c r="AY76" s="119"/>
      <c r="AZ76" s="119"/>
      <c r="BA76" s="119"/>
      <c r="BB76" s="119"/>
      <c r="BC76" s="119">
        <v>13.675000000000001</v>
      </c>
      <c r="BD76" s="119">
        <v>29.736000000000001</v>
      </c>
      <c r="BE76" s="119">
        <v>21.753</v>
      </c>
      <c r="BF76" s="119">
        <v>31.952999999999999</v>
      </c>
      <c r="BG76" s="362">
        <v>41.183</v>
      </c>
      <c r="BH76" s="362">
        <v>31.419011000000001</v>
      </c>
      <c r="BI76" s="362">
        <v>30.033256000000002</v>
      </c>
      <c r="BJ76" s="362">
        <v>24.560521999999999</v>
      </c>
      <c r="BK76" s="362">
        <v>28.925000000000001</v>
      </c>
      <c r="BL76" s="362">
        <v>24.004999999999999</v>
      </c>
      <c r="BM76" s="362">
        <v>12.837999999999999</v>
      </c>
      <c r="BN76" s="362">
        <v>8.0449999999999999</v>
      </c>
      <c r="BO76" s="362">
        <v>6.8479999999999999</v>
      </c>
      <c r="BP76" s="152" t="e">
        <f t="shared" si="277"/>
        <v>#DIV/0!</v>
      </c>
      <c r="BQ76" s="152" t="e">
        <f t="shared" si="278"/>
        <v>#DIV/0!</v>
      </c>
      <c r="BR76" s="152" t="e">
        <f t="shared" si="279"/>
        <v>#DIV/0!</v>
      </c>
      <c r="BS76" s="152">
        <f t="shared" si="280"/>
        <v>-1</v>
      </c>
      <c r="BT76" s="152">
        <f t="shared" si="281"/>
        <v>-0.53973584060890978</v>
      </c>
      <c r="BU76" s="242">
        <f t="shared" si="282"/>
        <v>0</v>
      </c>
      <c r="BV76" s="242">
        <f t="shared" si="283"/>
        <v>0</v>
      </c>
      <c r="BW76" s="242">
        <f t="shared" si="284"/>
        <v>0</v>
      </c>
      <c r="BX76" s="242">
        <f t="shared" si="285"/>
        <v>-2.056</v>
      </c>
      <c r="BY76" s="119"/>
      <c r="BZ76" s="119"/>
      <c r="CA76" s="119"/>
      <c r="CB76" s="119"/>
      <c r="CC76" s="119">
        <v>2.056</v>
      </c>
      <c r="CD76" s="119">
        <v>4.4669999999999996</v>
      </c>
      <c r="CE76" s="119">
        <v>2.9460000000000002</v>
      </c>
      <c r="CF76" s="119">
        <v>5.5419999999999998</v>
      </c>
      <c r="CG76" s="362">
        <v>6.734</v>
      </c>
      <c r="CH76" s="362">
        <v>6.0180769999999999</v>
      </c>
      <c r="CI76" s="362">
        <v>4.4679390000000003</v>
      </c>
      <c r="CJ76" s="362">
        <v>-0.32864100000000002</v>
      </c>
      <c r="CK76" s="362">
        <v>4.098795</v>
      </c>
      <c r="CL76" s="362">
        <v>4.2759999999999998</v>
      </c>
      <c r="CM76" s="362">
        <v>1.5589999999999999</v>
      </c>
      <c r="CN76" s="362">
        <v>0.88200000000000001</v>
      </c>
      <c r="CO76" s="362">
        <v>1.633</v>
      </c>
      <c r="CP76" s="152" t="e">
        <f t="shared" si="286"/>
        <v>#DIV/0!</v>
      </c>
      <c r="CQ76" s="152" t="e">
        <f t="shared" si="287"/>
        <v>#DIV/0!</v>
      </c>
      <c r="CR76" s="152" t="e">
        <f t="shared" si="288"/>
        <v>#DIV/0!</v>
      </c>
      <c r="CS76" s="152">
        <f t="shared" si="289"/>
        <v>-1</v>
      </c>
      <c r="CT76" s="152">
        <f t="shared" si="290"/>
        <v>-0.36370039915473124</v>
      </c>
      <c r="CU76" s="242">
        <f t="shared" si="291"/>
        <v>0</v>
      </c>
      <c r="CV76" s="242">
        <f t="shared" si="292"/>
        <v>0</v>
      </c>
      <c r="CW76" s="242">
        <f t="shared" si="293"/>
        <v>0</v>
      </c>
      <c r="CX76" s="242">
        <f t="shared" si="294"/>
        <v>-2.71</v>
      </c>
      <c r="CY76" s="119"/>
      <c r="CZ76" s="119"/>
      <c r="DA76" s="119"/>
      <c r="DB76" s="119"/>
      <c r="DC76" s="119">
        <v>2.71</v>
      </c>
      <c r="DD76" s="119">
        <v>4.2590000000000003</v>
      </c>
      <c r="DE76" s="119">
        <v>2.6669999999999998</v>
      </c>
      <c r="DF76" s="119">
        <v>5.54</v>
      </c>
      <c r="DG76" s="362">
        <v>6.5910000000000002</v>
      </c>
      <c r="DH76" s="362">
        <v>5.3548090000000004</v>
      </c>
      <c r="DI76" s="362">
        <v>5.1203050000000001</v>
      </c>
      <c r="DJ76" s="362">
        <v>-0.727688</v>
      </c>
      <c r="DK76" s="362">
        <v>3.5259999999999998</v>
      </c>
      <c r="DL76" s="362">
        <v>3.5129999999999999</v>
      </c>
      <c r="DM76" s="362">
        <v>0.876</v>
      </c>
      <c r="DN76" s="362">
        <v>0.16400000000000001</v>
      </c>
      <c r="DO76" s="362">
        <v>1.2789999999999999</v>
      </c>
      <c r="DP76" s="152" t="e">
        <f t="shared" si="295"/>
        <v>#DIV/0!</v>
      </c>
      <c r="DQ76" s="152" t="e">
        <f t="shared" si="296"/>
        <v>#DIV/0!</v>
      </c>
      <c r="DR76" s="152" t="e">
        <f t="shared" si="297"/>
        <v>#DIV/0!</v>
      </c>
      <c r="DS76" s="152">
        <f t="shared" si="298"/>
        <v>-1</v>
      </c>
      <c r="DT76" s="152">
        <f t="shared" si="299"/>
        <v>9.3384245040258981E-2</v>
      </c>
      <c r="DU76" s="242">
        <f t="shared" si="300"/>
        <v>0</v>
      </c>
      <c r="DV76" s="242">
        <f t="shared" si="301"/>
        <v>0</v>
      </c>
      <c r="DW76" s="242">
        <f t="shared" si="302"/>
        <v>0</v>
      </c>
      <c r="DX76" s="242">
        <f t="shared" si="303"/>
        <v>-26.344000000000001</v>
      </c>
      <c r="DY76" s="119"/>
      <c r="DZ76" s="119"/>
      <c r="EA76" s="119"/>
      <c r="EB76" s="119"/>
      <c r="EC76" s="119">
        <v>26.344000000000001</v>
      </c>
      <c r="ED76" s="119">
        <v>24.094000000000001</v>
      </c>
      <c r="EE76" s="119">
        <v>20.780999999999999</v>
      </c>
      <c r="EF76" s="119">
        <v>18.704999999999998</v>
      </c>
      <c r="EG76" s="362">
        <v>14.401</v>
      </c>
      <c r="EH76" s="362">
        <v>12.073366</v>
      </c>
      <c r="EI76" s="362">
        <v>10.99475</v>
      </c>
      <c r="EJ76" s="362">
        <v>7.1226479999999999</v>
      </c>
      <c r="EK76" s="362">
        <v>9.2440119999999997</v>
      </c>
      <c r="EL76" s="362">
        <v>6.617</v>
      </c>
      <c r="EM76" s="362">
        <v>4.0410000000000004</v>
      </c>
      <c r="EN76" s="362">
        <v>3.387</v>
      </c>
      <c r="EO76" s="362">
        <v>2.9820000000000002</v>
      </c>
      <c r="EP76" s="153" t="e">
        <f t="shared" si="304"/>
        <v>#DIV/0!</v>
      </c>
      <c r="EQ76" s="153" t="e">
        <f t="shared" si="305"/>
        <v>#DIV/0!</v>
      </c>
      <c r="ER76" s="153" t="e">
        <f t="shared" si="306"/>
        <v>#DIV/0!</v>
      </c>
      <c r="ES76" s="153">
        <f t="shared" si="307"/>
        <v>-1</v>
      </c>
      <c r="ET76" s="153">
        <f t="shared" si="308"/>
        <v>-0.22551385537155688</v>
      </c>
      <c r="EU76" s="242">
        <f t="shared" si="309"/>
        <v>0</v>
      </c>
      <c r="EV76" s="242">
        <f t="shared" si="310"/>
        <v>0</v>
      </c>
      <c r="EW76" s="242">
        <f t="shared" si="311"/>
        <v>0</v>
      </c>
      <c r="EX76" s="242">
        <f t="shared" si="312"/>
        <v>-37.228000000000002</v>
      </c>
      <c r="EY76" s="119"/>
      <c r="EZ76" s="119"/>
      <c r="FA76" s="119"/>
      <c r="FB76" s="119"/>
      <c r="FC76" s="119">
        <v>37.228000000000002</v>
      </c>
      <c r="FD76" s="119">
        <v>48.067999999999998</v>
      </c>
      <c r="FE76" s="119">
        <v>47.241</v>
      </c>
      <c r="FF76" s="119">
        <v>53.085000000000001</v>
      </c>
      <c r="FG76" s="362">
        <v>42.884999999999998</v>
      </c>
      <c r="FH76" s="362">
        <v>36.852345</v>
      </c>
      <c r="FI76" s="362">
        <v>29.659305</v>
      </c>
      <c r="FJ76" s="362">
        <v>25.927727000000001</v>
      </c>
      <c r="FK76" s="362">
        <v>22.452687000000001</v>
      </c>
      <c r="FL76" s="362">
        <v>25.459</v>
      </c>
      <c r="FM76" s="362">
        <v>20.350000000000001</v>
      </c>
      <c r="FN76" s="362">
        <v>15.407999999999999</v>
      </c>
      <c r="FO76" s="362">
        <v>10.314</v>
      </c>
      <c r="FP76" s="153" t="e">
        <f t="shared" si="313"/>
        <v>#DIV/0!</v>
      </c>
      <c r="FQ76" s="153" t="e">
        <f t="shared" si="314"/>
        <v>#DIV/0!</v>
      </c>
      <c r="FR76" s="153" t="e">
        <f t="shared" si="315"/>
        <v>#DIV/0!</v>
      </c>
      <c r="FS76" s="153">
        <f t="shared" si="316"/>
        <v>-1</v>
      </c>
      <c r="FT76" s="153">
        <f t="shared" si="317"/>
        <v>-0.34782608695652173</v>
      </c>
      <c r="FU76" s="242">
        <f t="shared" si="318"/>
        <v>0</v>
      </c>
      <c r="FV76" s="242">
        <f t="shared" si="319"/>
        <v>0</v>
      </c>
      <c r="FW76" s="242">
        <f t="shared" si="320"/>
        <v>0</v>
      </c>
      <c r="FX76" s="242">
        <f t="shared" si="321"/>
        <v>-30</v>
      </c>
      <c r="FY76" s="154"/>
      <c r="FZ76" s="154"/>
      <c r="GA76" s="154"/>
      <c r="GB76" s="154"/>
      <c r="GC76" s="154">
        <v>30</v>
      </c>
      <c r="GD76" s="154">
        <v>46</v>
      </c>
      <c r="GE76" s="154">
        <v>35</v>
      </c>
      <c r="GF76" s="154">
        <v>48</v>
      </c>
      <c r="GG76" s="359">
        <v>54</v>
      </c>
      <c r="GH76" s="359">
        <v>46</v>
      </c>
      <c r="GI76" s="359"/>
      <c r="GJ76" s="359"/>
      <c r="GK76" s="359"/>
      <c r="GL76" s="359"/>
      <c r="GM76" s="359"/>
      <c r="GN76" s="359"/>
      <c r="GO76" s="359"/>
      <c r="GP76" s="5" t="s">
        <v>671</v>
      </c>
      <c r="GQ76" s="5" t="s">
        <v>389</v>
      </c>
      <c r="GR76" s="5">
        <v>6510</v>
      </c>
      <c r="GS76" s="5" t="s">
        <v>167</v>
      </c>
      <c r="GT76" s="107" t="s">
        <v>78</v>
      </c>
      <c r="GU76" s="16"/>
      <c r="GW76" s="158" t="e">
        <f t="shared" si="322"/>
        <v>#VALUE!</v>
      </c>
      <c r="GX76" s="158" t="e">
        <f t="shared" si="323"/>
        <v>#VALUE!</v>
      </c>
      <c r="GY76" s="158" t="e">
        <f t="shared" si="324"/>
        <v>#VALUE!</v>
      </c>
      <c r="GZ76" s="158">
        <f t="shared" si="325"/>
        <v>-1</v>
      </c>
      <c r="HA76" s="158">
        <f t="shared" si="326"/>
        <v>-0.43388031666736515</v>
      </c>
      <c r="HB76" s="263" t="e">
        <f t="shared" si="240"/>
        <v>#VALUE!</v>
      </c>
      <c r="HC76" s="263" t="e">
        <f t="shared" si="258"/>
        <v>#VALUE!</v>
      </c>
      <c r="HD76" s="263" t="e">
        <f t="shared" si="241"/>
        <v>#VALUE!</v>
      </c>
      <c r="HE76" s="263">
        <f t="shared" si="242"/>
        <v>-0.10745866211983028</v>
      </c>
      <c r="HF76" s="153" t="str">
        <f t="shared" si="327"/>
        <v>Negativ EK</v>
      </c>
      <c r="HG76" s="153" t="str">
        <f t="shared" si="328"/>
        <v>Negativ EK</v>
      </c>
      <c r="HH76" s="153" t="str">
        <f t="shared" si="329"/>
        <v>Negativ EK</v>
      </c>
      <c r="HI76" s="153">
        <f t="shared" si="330"/>
        <v>0</v>
      </c>
      <c r="HJ76" s="153">
        <f t="shared" si="331"/>
        <v>0.10745866211983028</v>
      </c>
      <c r="HK76" s="153">
        <f t="shared" si="332"/>
        <v>0.18981615598885795</v>
      </c>
      <c r="HL76" s="153">
        <f t="shared" si="333"/>
        <v>0.13508585321379729</v>
      </c>
      <c r="HM76" s="153">
        <f t="shared" si="334"/>
        <v>0.33468253488793576</v>
      </c>
      <c r="HN76" s="153">
        <f t="shared" si="335"/>
        <v>0.49791560636428461</v>
      </c>
      <c r="HO76" s="153">
        <f t="shared" si="336"/>
        <v>0.46426062709239024</v>
      </c>
      <c r="HP76" s="153">
        <f t="shared" si="337"/>
        <v>0.56523624418914897</v>
      </c>
      <c r="HQ76" s="153">
        <f t="shared" si="338"/>
        <v>-8.8923213410677562E-2</v>
      </c>
      <c r="HR76" s="153">
        <f t="shared" si="339"/>
        <v>0.44461223533529892</v>
      </c>
      <c r="HS76" s="153">
        <f t="shared" si="340"/>
        <v>0.65922311878401196</v>
      </c>
      <c r="HT76" s="153">
        <f t="shared" si="341"/>
        <v>0.23586429725363486</v>
      </c>
      <c r="HU76" s="153">
        <f t="shared" si="342"/>
        <v>5.1499450463181037E-2</v>
      </c>
      <c r="HV76" s="150" t="e">
        <f t="shared" si="343"/>
        <v>#VALUE!</v>
      </c>
      <c r="HW76" s="150" t="e">
        <f t="shared" si="344"/>
        <v>#VALUE!</v>
      </c>
      <c r="HX76" s="150" t="e">
        <f t="shared" si="345"/>
        <v>#VALUE!</v>
      </c>
      <c r="HY76" s="150">
        <f t="shared" si="346"/>
        <v>-1</v>
      </c>
      <c r="HZ76" s="150">
        <f t="shared" si="347"/>
        <v>-0.48570487751588093</v>
      </c>
      <c r="IA76" s="263" t="e">
        <f t="shared" si="243"/>
        <v>#VALUE!</v>
      </c>
      <c r="IB76" s="263" t="e">
        <f t="shared" si="259"/>
        <v>#VALUE!</v>
      </c>
      <c r="IC76" s="263" t="e">
        <f t="shared" si="244"/>
        <v>#VALUE!</v>
      </c>
      <c r="ID76" s="263">
        <f t="shared" si="245"/>
        <v>-4.8208591258675673E-2</v>
      </c>
      <c r="IE76" s="153" t="str">
        <f t="shared" si="348"/>
        <v>i.a.</v>
      </c>
      <c r="IF76" s="153" t="str">
        <f t="shared" si="349"/>
        <v>i.a.</v>
      </c>
      <c r="IG76" s="153" t="str">
        <f t="shared" si="350"/>
        <v>i.a.</v>
      </c>
      <c r="IH76" s="153">
        <f t="shared" si="351"/>
        <v>0</v>
      </c>
      <c r="II76" s="153">
        <f t="shared" si="352"/>
        <v>4.8208591258675673E-2</v>
      </c>
      <c r="IJ76" s="153">
        <f t="shared" si="353"/>
        <v>9.3737212645185655E-2</v>
      </c>
      <c r="IK76" s="153">
        <f t="shared" si="354"/>
        <v>5.872854494348425E-2</v>
      </c>
      <c r="IL76" s="153">
        <f t="shared" si="355"/>
        <v>0.11549442534125247</v>
      </c>
      <c r="IM76" s="153">
        <f t="shared" si="356"/>
        <v>0.16890454529179519</v>
      </c>
      <c r="IN76" s="153">
        <f t="shared" si="357"/>
        <v>0.18096309443533576</v>
      </c>
      <c r="IO76" s="153">
        <f t="shared" si="358"/>
        <v>0.16075472423136389</v>
      </c>
      <c r="IP76" s="153">
        <f t="shared" si="359"/>
        <v>-1.3585704330682248E-2</v>
      </c>
      <c r="IQ76" s="153">
        <f t="shared" si="360"/>
        <v>0.17109792022142739</v>
      </c>
      <c r="IR76" s="153">
        <f t="shared" si="361"/>
        <v>0.18668820537448974</v>
      </c>
      <c r="IS76" s="153">
        <f t="shared" si="362"/>
        <v>8.7197270540857977E-2</v>
      </c>
      <c r="IT76" s="153">
        <f t="shared" si="363"/>
        <v>6.857942617214835E-2</v>
      </c>
      <c r="IU76" s="150" t="e">
        <f t="shared" si="364"/>
        <v>#VALUE!</v>
      </c>
      <c r="IV76" s="150" t="e">
        <f t="shared" si="365"/>
        <v>#VALUE!</v>
      </c>
      <c r="IW76" s="150" t="e">
        <f t="shared" si="366"/>
        <v>#VALUE!</v>
      </c>
      <c r="IX76" s="150" t="e">
        <f t="shared" si="367"/>
        <v>#VALUE!</v>
      </c>
      <c r="IY76" s="150">
        <f t="shared" si="368"/>
        <v>0.41175442920906741</v>
      </c>
      <c r="IZ76" s="263" t="e">
        <f t="shared" si="246"/>
        <v>#VALUE!</v>
      </c>
      <c r="JA76" s="263" t="e">
        <f t="shared" si="260"/>
        <v>#VALUE!</v>
      </c>
      <c r="JB76" s="263" t="e">
        <f t="shared" si="247"/>
        <v>#VALUE!</v>
      </c>
      <c r="JC76" s="263" t="e">
        <f t="shared" si="248"/>
        <v>#VALUE!</v>
      </c>
      <c r="JD76" s="153" t="str">
        <f t="shared" si="369"/>
        <v>i.a.</v>
      </c>
      <c r="JE76" s="153" t="str">
        <f t="shared" si="370"/>
        <v>i.a.</v>
      </c>
      <c r="JF76" s="153" t="str">
        <f t="shared" si="371"/>
        <v>i.a.</v>
      </c>
      <c r="JG76" s="153" t="str">
        <f t="shared" si="372"/>
        <v>i.a.</v>
      </c>
      <c r="JH76" s="153">
        <f t="shared" si="373"/>
        <v>0.70763941119587404</v>
      </c>
      <c r="JI76" s="153">
        <f t="shared" si="374"/>
        <v>0.50124823167179833</v>
      </c>
      <c r="JJ76" s="153">
        <f t="shared" si="375"/>
        <v>0.43989331301200224</v>
      </c>
      <c r="JK76" s="153">
        <f t="shared" si="376"/>
        <v>0.35235942356597905</v>
      </c>
      <c r="JL76" s="153">
        <f t="shared" si="377"/>
        <v>0.33580506004430455</v>
      </c>
      <c r="JM76" s="153">
        <f t="shared" si="378"/>
        <v>0.32761459277557509</v>
      </c>
      <c r="JN76" s="153">
        <f t="shared" si="379"/>
        <v>0.37070153869080885</v>
      </c>
      <c r="JO76" s="153">
        <f t="shared" si="380"/>
        <v>0.27471162435488461</v>
      </c>
      <c r="JP76" s="153">
        <f t="shared" si="381"/>
        <v>0.41171072308628359</v>
      </c>
      <c r="JQ76" s="153">
        <f t="shared" si="382"/>
        <v>0.25990808751325661</v>
      </c>
      <c r="JR76" s="153">
        <f t="shared" si="383"/>
        <v>0.19857493857493858</v>
      </c>
      <c r="JS76" s="153">
        <f t="shared" si="384"/>
        <v>0.21982087227414332</v>
      </c>
      <c r="JT76" s="153">
        <f t="shared" si="385"/>
        <v>0.28912158231529961</v>
      </c>
      <c r="JU76" s="150" t="e">
        <f t="shared" si="386"/>
        <v>#VALUE!</v>
      </c>
      <c r="JV76" s="150" t="e">
        <f t="shared" si="387"/>
        <v>#VALUE!</v>
      </c>
      <c r="JW76" s="150" t="e">
        <f t="shared" si="388"/>
        <v>#VALUE!</v>
      </c>
      <c r="JX76" s="150" t="e">
        <f t="shared" si="389"/>
        <v>#VALUE!</v>
      </c>
      <c r="JY76" s="150" t="e">
        <f t="shared" si="390"/>
        <v>#VALUE!</v>
      </c>
      <c r="JZ76" s="263" t="e">
        <f t="shared" si="249"/>
        <v>#VALUE!</v>
      </c>
      <c r="KA76" s="263" t="e">
        <f t="shared" si="261"/>
        <v>#VALUE!</v>
      </c>
      <c r="KB76" s="263" t="e">
        <f t="shared" si="250"/>
        <v>#VALUE!</v>
      </c>
      <c r="KC76" s="263" t="e">
        <f t="shared" si="251"/>
        <v>#VALUE!</v>
      </c>
      <c r="KD76" s="153" t="str">
        <f t="shared" si="391"/>
        <v>i.a.</v>
      </c>
      <c r="KE76" s="153" t="str">
        <f t="shared" si="392"/>
        <v>i.a.</v>
      </c>
      <c r="KF76" s="153" t="str">
        <f t="shared" si="393"/>
        <v>i.a.</v>
      </c>
      <c r="KG76" s="153" t="str">
        <f t="shared" si="394"/>
        <v>i.a.</v>
      </c>
      <c r="KH76" s="153" t="str">
        <f t="shared" si="395"/>
        <v>i.a.</v>
      </c>
      <c r="KI76" s="153" t="str">
        <f t="shared" si="396"/>
        <v>i.a.</v>
      </c>
      <c r="KJ76" s="153" t="str">
        <f t="shared" si="397"/>
        <v>i.a.</v>
      </c>
      <c r="KK76" s="153" t="str">
        <f t="shared" si="398"/>
        <v>i.a.</v>
      </c>
      <c r="KL76" s="153" t="str">
        <f t="shared" si="399"/>
        <v>i.a.</v>
      </c>
      <c r="KM76" s="153" t="str">
        <f t="shared" si="400"/>
        <v>i.a.</v>
      </c>
      <c r="KN76" s="153" t="str">
        <f t="shared" si="401"/>
        <v>i.a.</v>
      </c>
      <c r="KO76" s="153" t="str">
        <f t="shared" si="402"/>
        <v>i.a.</v>
      </c>
      <c r="KP76" s="153" t="str">
        <f t="shared" si="403"/>
        <v>i.a.</v>
      </c>
      <c r="KQ76" s="153" t="str">
        <f t="shared" si="404"/>
        <v>i.a.</v>
      </c>
      <c r="KR76" s="153" t="str">
        <f t="shared" si="405"/>
        <v>i.a.</v>
      </c>
      <c r="KS76" s="153" t="str">
        <f t="shared" si="406"/>
        <v>i.a.</v>
      </c>
      <c r="KT76" s="153" t="str">
        <f t="shared" si="407"/>
        <v>i.a.</v>
      </c>
      <c r="KU76" s="150" t="e">
        <f t="shared" si="408"/>
        <v>#VALUE!</v>
      </c>
      <c r="KV76" s="150" t="e">
        <f t="shared" si="409"/>
        <v>#VALUE!</v>
      </c>
      <c r="KW76" s="150" t="e">
        <f t="shared" si="410"/>
        <v>#VALUE!</v>
      </c>
      <c r="KX76" s="150" t="e">
        <f t="shared" si="411"/>
        <v>#VALUE!</v>
      </c>
      <c r="KY76" s="150" t="e">
        <f t="shared" si="412"/>
        <v>#DIV/0!</v>
      </c>
      <c r="KZ76" s="243" t="e">
        <f t="shared" si="252"/>
        <v>#VALUE!</v>
      </c>
      <c r="LA76" s="243" t="e">
        <f t="shared" si="262"/>
        <v>#VALUE!</v>
      </c>
      <c r="LB76" s="243" t="e">
        <f t="shared" si="253"/>
        <v>#VALUE!</v>
      </c>
      <c r="LC76" s="243" t="e">
        <f t="shared" si="254"/>
        <v>#VALUE!</v>
      </c>
      <c r="LD76" s="254" t="str">
        <f>IFERROR(Tabel1[[#This Row],[2024 - Omsætning]]/Tabel1[[#This Row],[2024 - Ansatte]],"i.a.")</f>
        <v>i.a.</v>
      </c>
      <c r="LE76" s="254" t="str">
        <f>IFERROR(Tabel1[[#This Row],[2023 - Omsætning]]/Tabel1[[#This Row],[2023 - Ansatte]],"i.a.")</f>
        <v>i.a.</v>
      </c>
      <c r="LF76" s="254" t="str">
        <f>IFERROR(Tabel1[[#This Row],[2022 - Omsætning]]/Tabel1[[#This Row],[2022 - Ansatte]],"i.a.")</f>
        <v>i.a.</v>
      </c>
      <c r="LG76" s="254" t="str">
        <f>IFERROR(Tabel1[[#This Row],[2021 - Omsætning]]/Tabel1[[#This Row],[2021 - Ansatte]],"i.a.")</f>
        <v>i.a.</v>
      </c>
      <c r="LH76" s="254">
        <f>IFERROR(AC76/Tabel1[[#This Row],[2020 - Ansatte]],"i.a.")</f>
        <v>0</v>
      </c>
      <c r="LI76" s="254">
        <f>IFERROR(Tabel1[[#This Row],[2019 - Omsætning]]/Tabel1[[#This Row],[2019 - Ansatte]],"i.a.")</f>
        <v>0</v>
      </c>
      <c r="LJ76" s="254">
        <f>IFERROR(Tabel1[[#This Row],[2018 - Omsætning]]/Tabel1[[#This Row],[2018 - Ansatte]],"i.a.")</f>
        <v>0</v>
      </c>
      <c r="LK76" s="254">
        <f>IFERROR(Tabel1[[#This Row],[2017 - Omsætning]]/Tabel1[[#This Row],[2017 - Ansatte]],"i.a.")</f>
        <v>0</v>
      </c>
      <c r="LL76" s="254">
        <f>IFERROR(Tabel1[[#This Row],[2016 - Omsætning]]/Tabel1[[#This Row],[2016 - Ansatte]],"i.a.")</f>
        <v>0</v>
      </c>
      <c r="LM76" s="254">
        <f>IFERROR(Tabel1[[#This Row],[2015 - Omsætning]]/Tabel1[[#This Row],[2015 - Ansatte]],"i.a.")</f>
        <v>0</v>
      </c>
      <c r="LN76" s="254" t="str">
        <f>IFERROR(Tabel1[[#This Row],[2014 - Omsætning]]/Tabel1[[#This Row],[2014 - Ansatte]],"i.a.")</f>
        <v>i.a.</v>
      </c>
      <c r="LO76" s="254" t="str">
        <f>IFERROR(Tabel1[[#This Row],[2013 - Omsætning]]/Tabel1[[#This Row],[2013 - Ansatte]],"i.a.")</f>
        <v>i.a.</v>
      </c>
      <c r="LP76" s="254" t="str">
        <f>IFERROR(Tabel1[[#This Row],[2012 - Omsætning]]/Tabel1[[#This Row],[2012 - Ansatte]],"i.a.")</f>
        <v>i.a.</v>
      </c>
      <c r="LQ76" s="254" t="str">
        <f>IFERROR(Tabel1[[#This Row],[2011 - Omsætning]]/Tabel1[[#This Row],[2011 - Ansatte]],"i.a.")</f>
        <v>i.a.</v>
      </c>
      <c r="LR76" s="254" t="str">
        <f>IFERROR(Tabel1[[#This Row],[2010 - Omsætning]]/Tabel1[[#This Row],[2010 - Ansatte]],"i.a.")</f>
        <v>i.a.</v>
      </c>
      <c r="LS76" s="254" t="str">
        <f>IFERROR(Tabel1[[#This Row],[2009 - Omsætning]]/Tabel1[[#This Row],[2009 - Ansatte]],"i.a.")</f>
        <v>i.a.</v>
      </c>
      <c r="LT76" s="254" t="str">
        <f>IFERROR(Tabel1[[#This Row],[2008 - Omsætning]]/Tabel1[[#This Row],[2008 - Ansatte]],"i.a.")</f>
        <v>i.a.</v>
      </c>
      <c r="LU76" s="158" t="e">
        <f t="shared" si="413"/>
        <v>#VALUE!</v>
      </c>
      <c r="LV76" s="158" t="e">
        <f t="shared" si="414"/>
        <v>#VALUE!</v>
      </c>
      <c r="LW76" s="158" t="e">
        <f t="shared" si="415"/>
        <v>#VALUE!</v>
      </c>
      <c r="LX76" s="158" t="e">
        <f t="shared" si="416"/>
        <v>#VALUE!</v>
      </c>
      <c r="LY76" s="158">
        <f t="shared" si="417"/>
        <v>-2.4340612037254482E-2</v>
      </c>
      <c r="LZ76" s="243" t="e">
        <f t="shared" si="255"/>
        <v>#VALUE!</v>
      </c>
      <c r="MA76" s="243" t="e">
        <f t="shared" si="263"/>
        <v>#VALUE!</v>
      </c>
      <c r="MB76" s="243" t="e">
        <f t="shared" si="256"/>
        <v>#VALUE!</v>
      </c>
      <c r="MC76" s="243" t="e">
        <f t="shared" si="257"/>
        <v>#VALUE!</v>
      </c>
      <c r="MD76" s="244" t="str">
        <f t="shared" si="418"/>
        <v>i.a.</v>
      </c>
      <c r="ME76" s="244" t="str">
        <f t="shared" si="419"/>
        <v>i.a.</v>
      </c>
      <c r="MF76" s="244" t="str">
        <f t="shared" si="420"/>
        <v>i.a.</v>
      </c>
      <c r="MG76" s="244" t="str">
        <f t="shared" si="421"/>
        <v>i.a.</v>
      </c>
      <c r="MH76" s="244">
        <f t="shared" si="422"/>
        <v>9.0333333333333335E-2</v>
      </c>
      <c r="MI76" s="244">
        <f t="shared" si="423"/>
        <v>9.2586956521739136E-2</v>
      </c>
      <c r="MJ76" s="244">
        <f t="shared" si="424"/>
        <v>7.619999999999999E-2</v>
      </c>
      <c r="MK76" s="244">
        <f t="shared" si="425"/>
        <v>0.11541666666666667</v>
      </c>
      <c r="ML76" s="244">
        <f t="shared" si="426"/>
        <v>0.12205555555555556</v>
      </c>
      <c r="MM76" s="244">
        <f t="shared" si="427"/>
        <v>0.11640889130434784</v>
      </c>
      <c r="MN76" s="244" t="str">
        <f t="shared" si="428"/>
        <v>i.a.</v>
      </c>
      <c r="MO76" s="244" t="str">
        <f t="shared" si="429"/>
        <v>i.a.</v>
      </c>
      <c r="MP76" s="244" t="str">
        <f t="shared" si="430"/>
        <v>i.a.</v>
      </c>
      <c r="MQ76" s="244" t="str">
        <f t="shared" si="431"/>
        <v>i.a.</v>
      </c>
      <c r="MR76" s="244" t="str">
        <f t="shared" si="432"/>
        <v>i.a.</v>
      </c>
      <c r="MS76" s="244" t="str">
        <f t="shared" si="433"/>
        <v>i.a.</v>
      </c>
      <c r="MT76" s="244" t="str">
        <f t="shared" si="434"/>
        <v>i.a.</v>
      </c>
    </row>
    <row r="77" spans="1:358" ht="18" customHeight="1" x14ac:dyDescent="0.25">
      <c r="A77" s="3" t="s">
        <v>169</v>
      </c>
      <c r="B77" s="273">
        <v>20165715</v>
      </c>
      <c r="C77" s="401" t="s">
        <v>588</v>
      </c>
      <c r="D77" s="5" t="s">
        <v>370</v>
      </c>
      <c r="E77" s="5">
        <v>281400</v>
      </c>
      <c r="F77" s="203">
        <v>45749</v>
      </c>
      <c r="G77" s="148" t="s">
        <v>74</v>
      </c>
      <c r="H77" s="148" t="s">
        <v>74</v>
      </c>
      <c r="I77" s="148" t="s">
        <v>74</v>
      </c>
      <c r="J77" s="148" t="s">
        <v>74</v>
      </c>
      <c r="K77" s="148" t="s">
        <v>74</v>
      </c>
      <c r="L77" s="148" t="s">
        <v>74</v>
      </c>
      <c r="M77" s="148" t="s">
        <v>74</v>
      </c>
      <c r="N77" s="148" t="s">
        <v>74</v>
      </c>
      <c r="O77" s="357" t="s">
        <v>74</v>
      </c>
      <c r="P77" s="150">
        <f>Y77/Tabel1[[#This Row],[2023 - Omsætning]]-1</f>
        <v>-9.1318254354144979E-2</v>
      </c>
      <c r="Q77" s="150">
        <f>Z77/Tabel1[[#This Row],[2022 - Omsætning]]-1</f>
        <v>3.8806552567901997E-2</v>
      </c>
      <c r="R77" s="150">
        <f>AA77/Tabel1[[#This Row],[2021 - Omsætning]]-1</f>
        <v>0.36471330991064899</v>
      </c>
      <c r="S77" s="150">
        <f>AB77/Tabel1[[#This Row],[2020 - Omsætning]]-1</f>
        <v>0.27648772936301969</v>
      </c>
      <c r="T77" s="150">
        <f>AC77/Tabel1[[#This Row],[2019 - Omsætning]]-1</f>
        <v>-6.393044367727907E-2</v>
      </c>
      <c r="U77" s="242">
        <f t="shared" si="264"/>
        <v>-7258.9200000000128</v>
      </c>
      <c r="V77" s="242">
        <f t="shared" si="265"/>
        <v>2969.5100000000093</v>
      </c>
      <c r="W77" s="242">
        <f t="shared" si="267"/>
        <v>20449.839999999997</v>
      </c>
      <c r="X77" s="242">
        <f t="shared" si="266"/>
        <v>12145</v>
      </c>
      <c r="Y77" s="151">
        <v>72231.429999999993</v>
      </c>
      <c r="Z77" s="151">
        <v>79490.350000000006</v>
      </c>
      <c r="AA77" s="361">
        <v>76520.84</v>
      </c>
      <c r="AB77" s="361">
        <v>56071</v>
      </c>
      <c r="AC77" s="361">
        <v>43926</v>
      </c>
      <c r="AD77" s="151">
        <v>46926</v>
      </c>
      <c r="AE77" s="151">
        <v>45430.1</v>
      </c>
      <c r="AF77" s="151">
        <v>43342</v>
      </c>
      <c r="AG77" s="361">
        <v>39247</v>
      </c>
      <c r="AH77" s="361">
        <v>38031</v>
      </c>
      <c r="AI77" s="361">
        <v>34375</v>
      </c>
      <c r="AJ77" s="361">
        <v>33628</v>
      </c>
      <c r="AK77" s="361">
        <v>34007</v>
      </c>
      <c r="AL77" s="361">
        <v>33904</v>
      </c>
      <c r="AM77" s="361">
        <v>31550</v>
      </c>
      <c r="AN77" s="361">
        <v>24165</v>
      </c>
      <c r="AO77" s="361">
        <v>27535</v>
      </c>
      <c r="AP77" s="150" t="e">
        <f t="shared" si="268"/>
        <v>#DIV/0!</v>
      </c>
      <c r="AQ77" s="150" t="e">
        <f t="shared" si="269"/>
        <v>#DIV/0!</v>
      </c>
      <c r="AR77" s="150" t="e">
        <f t="shared" si="270"/>
        <v>#DIV/0!</v>
      </c>
      <c r="AS77" s="150" t="e">
        <f t="shared" si="271"/>
        <v>#DIV/0!</v>
      </c>
      <c r="AT77" s="150">
        <f t="shared" si="272"/>
        <v>-1</v>
      </c>
      <c r="AU77" s="242">
        <f t="shared" si="273"/>
        <v>0</v>
      </c>
      <c r="AV77" s="242">
        <f t="shared" si="274"/>
        <v>0</v>
      </c>
      <c r="AW77" s="242">
        <f t="shared" si="275"/>
        <v>0</v>
      </c>
      <c r="AX77" s="242">
        <f t="shared" si="276"/>
        <v>0</v>
      </c>
      <c r="AY77" s="119"/>
      <c r="AZ77" s="119"/>
      <c r="BA77" s="119"/>
      <c r="BB77" s="119"/>
      <c r="BC77" s="119"/>
      <c r="BD77" s="119">
        <v>15734.4</v>
      </c>
      <c r="BE77" s="119">
        <v>15369.35</v>
      </c>
      <c r="BF77" s="119">
        <v>15173</v>
      </c>
      <c r="BG77" s="362">
        <v>13840</v>
      </c>
      <c r="BH77" s="362">
        <v>13331</v>
      </c>
      <c r="BI77" s="362">
        <v>12166</v>
      </c>
      <c r="BJ77" s="362">
        <v>11862</v>
      </c>
      <c r="BK77" s="362">
        <v>10204</v>
      </c>
      <c r="BL77" s="362"/>
      <c r="BM77" s="362"/>
      <c r="BN77" s="362"/>
      <c r="BO77" s="362"/>
      <c r="BP77" s="152" t="e">
        <f t="shared" si="277"/>
        <v>#DIV/0!</v>
      </c>
      <c r="BQ77" s="152" t="e">
        <f t="shared" si="278"/>
        <v>#DIV/0!</v>
      </c>
      <c r="BR77" s="152" t="e">
        <f t="shared" si="279"/>
        <v>#DIV/0!</v>
      </c>
      <c r="BS77" s="152" t="e">
        <f t="shared" si="280"/>
        <v>#DIV/0!</v>
      </c>
      <c r="BT77" s="152">
        <f t="shared" si="281"/>
        <v>-1</v>
      </c>
      <c r="BU77" s="242">
        <f t="shared" si="282"/>
        <v>0</v>
      </c>
      <c r="BV77" s="242">
        <f t="shared" si="283"/>
        <v>0</v>
      </c>
      <c r="BW77" s="242">
        <f t="shared" si="284"/>
        <v>0</v>
      </c>
      <c r="BX77" s="242">
        <f t="shared" si="285"/>
        <v>0</v>
      </c>
      <c r="BY77" s="119"/>
      <c r="BZ77" s="119"/>
      <c r="CA77" s="119"/>
      <c r="CB77" s="119"/>
      <c r="CC77" s="119"/>
      <c r="CD77" s="119">
        <v>5177.75</v>
      </c>
      <c r="CE77" s="119">
        <v>4827.6000000000004</v>
      </c>
      <c r="CF77" s="119">
        <v>4797</v>
      </c>
      <c r="CG77" s="362">
        <v>4262</v>
      </c>
      <c r="CH77" s="362">
        <v>4097</v>
      </c>
      <c r="CI77" s="362">
        <v>3925</v>
      </c>
      <c r="CJ77" s="362">
        <v>3624</v>
      </c>
      <c r="CK77" s="362">
        <v>3767</v>
      </c>
      <c r="CL77" s="362">
        <v>4242</v>
      </c>
      <c r="CM77" s="362">
        <v>3264</v>
      </c>
      <c r="CN77" s="362">
        <v>-1431</v>
      </c>
      <c r="CO77" s="362">
        <v>410</v>
      </c>
      <c r="CP77" s="152" t="e">
        <f t="shared" si="286"/>
        <v>#DIV/0!</v>
      </c>
      <c r="CQ77" s="152" t="e">
        <f t="shared" si="287"/>
        <v>#DIV/0!</v>
      </c>
      <c r="CR77" s="152" t="e">
        <f t="shared" si="288"/>
        <v>#DIV/0!</v>
      </c>
      <c r="CS77" s="152" t="e">
        <f t="shared" si="289"/>
        <v>#DIV/0!</v>
      </c>
      <c r="CT77" s="152">
        <f t="shared" si="290"/>
        <v>-1</v>
      </c>
      <c r="CU77" s="242">
        <f t="shared" si="291"/>
        <v>0</v>
      </c>
      <c r="CV77" s="242">
        <f t="shared" si="292"/>
        <v>0</v>
      </c>
      <c r="CW77" s="242">
        <f t="shared" si="293"/>
        <v>0</v>
      </c>
      <c r="CX77" s="242">
        <f t="shared" si="294"/>
        <v>0</v>
      </c>
      <c r="CY77" s="119"/>
      <c r="CZ77" s="119"/>
      <c r="DA77" s="119"/>
      <c r="DB77" s="119"/>
      <c r="DC77" s="119"/>
      <c r="DD77" s="119">
        <v>4931.9000000000005</v>
      </c>
      <c r="DE77" s="119">
        <v>4492.3500000000004</v>
      </c>
      <c r="DF77" s="119">
        <v>4433</v>
      </c>
      <c r="DG77" s="362">
        <v>3938</v>
      </c>
      <c r="DH77" s="362">
        <v>3741</v>
      </c>
      <c r="DI77" s="362">
        <v>3476</v>
      </c>
      <c r="DJ77" s="362">
        <v>3255</v>
      </c>
      <c r="DK77" s="362">
        <v>3372</v>
      </c>
      <c r="DL77" s="362">
        <v>3218</v>
      </c>
      <c r="DM77" s="362">
        <v>2944</v>
      </c>
      <c r="DN77" s="362">
        <v>-1119</v>
      </c>
      <c r="DO77" s="362">
        <v>-125</v>
      </c>
      <c r="DP77" s="152" t="e">
        <f t="shared" si="295"/>
        <v>#DIV/0!</v>
      </c>
      <c r="DQ77" s="152" t="e">
        <f t="shared" si="296"/>
        <v>#DIV/0!</v>
      </c>
      <c r="DR77" s="152" t="e">
        <f t="shared" si="297"/>
        <v>#DIV/0!</v>
      </c>
      <c r="DS77" s="152" t="e">
        <f t="shared" si="298"/>
        <v>#DIV/0!</v>
      </c>
      <c r="DT77" s="152">
        <f t="shared" si="299"/>
        <v>-1</v>
      </c>
      <c r="DU77" s="242">
        <f t="shared" si="300"/>
        <v>0</v>
      </c>
      <c r="DV77" s="242">
        <f t="shared" si="301"/>
        <v>0</v>
      </c>
      <c r="DW77" s="242">
        <f t="shared" si="302"/>
        <v>0</v>
      </c>
      <c r="DX77" s="242">
        <f t="shared" si="303"/>
        <v>0</v>
      </c>
      <c r="DY77" s="119"/>
      <c r="DZ77" s="119"/>
      <c r="EA77" s="119"/>
      <c r="EB77" s="119"/>
      <c r="EC77" s="119"/>
      <c r="ED77" s="119">
        <v>21850.850000000002</v>
      </c>
      <c r="EE77" s="119">
        <v>19772.3</v>
      </c>
      <c r="EF77" s="119">
        <v>19125</v>
      </c>
      <c r="EG77" s="362">
        <v>17286</v>
      </c>
      <c r="EH77" s="362">
        <v>15424</v>
      </c>
      <c r="EI77" s="362">
        <v>13242</v>
      </c>
      <c r="EJ77" s="362">
        <v>11443</v>
      </c>
      <c r="EK77" s="362">
        <v>14193</v>
      </c>
      <c r="EL77" s="362">
        <v>12597</v>
      </c>
      <c r="EM77" s="362">
        <v>11700</v>
      </c>
      <c r="EN77" s="362">
        <v>10055</v>
      </c>
      <c r="EO77" s="362">
        <v>11867</v>
      </c>
      <c r="EP77" s="153" t="e">
        <f t="shared" si="304"/>
        <v>#DIV/0!</v>
      </c>
      <c r="EQ77" s="153" t="e">
        <f t="shared" si="305"/>
        <v>#DIV/0!</v>
      </c>
      <c r="ER77" s="153" t="e">
        <f t="shared" si="306"/>
        <v>#DIV/0!</v>
      </c>
      <c r="ES77" s="153" t="e">
        <f t="shared" si="307"/>
        <v>#DIV/0!</v>
      </c>
      <c r="ET77" s="153">
        <f t="shared" si="308"/>
        <v>-1</v>
      </c>
      <c r="EU77" s="242">
        <f t="shared" si="309"/>
        <v>0</v>
      </c>
      <c r="EV77" s="242">
        <f t="shared" si="310"/>
        <v>0</v>
      </c>
      <c r="EW77" s="242">
        <f t="shared" si="311"/>
        <v>0</v>
      </c>
      <c r="EX77" s="242">
        <f t="shared" si="312"/>
        <v>0</v>
      </c>
      <c r="EY77" s="119"/>
      <c r="EZ77" s="119"/>
      <c r="FA77" s="119"/>
      <c r="FB77" s="119"/>
      <c r="FC77" s="119"/>
      <c r="FD77" s="119">
        <v>45415.200000000004</v>
      </c>
      <c r="FE77" s="119">
        <v>42912</v>
      </c>
      <c r="FF77" s="119">
        <v>41562</v>
      </c>
      <c r="FG77" s="362">
        <v>40567</v>
      </c>
      <c r="FH77" s="362">
        <v>37219</v>
      </c>
      <c r="FI77" s="362">
        <v>36883</v>
      </c>
      <c r="FJ77" s="362">
        <v>26116</v>
      </c>
      <c r="FK77" s="362">
        <v>27768</v>
      </c>
      <c r="FL77" s="362">
        <v>28124</v>
      </c>
      <c r="FM77" s="362">
        <v>29868</v>
      </c>
      <c r="FN77" s="362">
        <v>28642</v>
      </c>
      <c r="FO77" s="362">
        <v>32928</v>
      </c>
      <c r="FP77" s="153">
        <f t="shared" si="313"/>
        <v>-2.8915204261187995E-2</v>
      </c>
      <c r="FQ77" s="153">
        <f t="shared" si="314"/>
        <v>3.0051516886090441E-3</v>
      </c>
      <c r="FR77" s="153">
        <f t="shared" si="315"/>
        <v>4.707439502534775E-2</v>
      </c>
      <c r="FS77" s="153">
        <f t="shared" si="316"/>
        <v>0.45658579171365177</v>
      </c>
      <c r="FT77" s="153">
        <f t="shared" si="317"/>
        <v>-1.4836050886937825E-2</v>
      </c>
      <c r="FU77" s="242">
        <f t="shared" si="318"/>
        <v>-1216</v>
      </c>
      <c r="FV77" s="242">
        <f t="shared" si="319"/>
        <v>126</v>
      </c>
      <c r="FW77" s="242">
        <f t="shared" si="320"/>
        <v>1885</v>
      </c>
      <c r="FX77" s="242">
        <f t="shared" si="321"/>
        <v>12552</v>
      </c>
      <c r="FY77" s="154">
        <v>40838</v>
      </c>
      <c r="FZ77" s="154">
        <v>42054</v>
      </c>
      <c r="GA77" s="154">
        <v>41928</v>
      </c>
      <c r="GB77" s="154">
        <v>40043</v>
      </c>
      <c r="GC77" s="154">
        <v>27491</v>
      </c>
      <c r="GD77" s="154">
        <v>27905</v>
      </c>
      <c r="GE77" s="154">
        <v>27313</v>
      </c>
      <c r="GF77" s="154">
        <v>26645</v>
      </c>
      <c r="GG77" s="359">
        <v>24034</v>
      </c>
      <c r="GH77" s="359">
        <v>23594</v>
      </c>
      <c r="GI77" s="359">
        <v>22494</v>
      </c>
      <c r="GJ77" s="359">
        <v>23030</v>
      </c>
      <c r="GK77" s="359">
        <v>23173</v>
      </c>
      <c r="GL77" s="359">
        <v>23430</v>
      </c>
      <c r="GM77" s="359">
        <v>23392</v>
      </c>
      <c r="GN77" s="359">
        <v>25740</v>
      </c>
      <c r="GO77" s="359">
        <v>31717</v>
      </c>
      <c r="GP77" s="167"/>
      <c r="GQ77" s="5" t="s">
        <v>389</v>
      </c>
      <c r="GR77" s="5">
        <v>6430</v>
      </c>
      <c r="GS77" s="5" t="s">
        <v>170</v>
      </c>
      <c r="GT77" s="7" t="s">
        <v>78</v>
      </c>
      <c r="GU77" s="172" t="s">
        <v>73</v>
      </c>
      <c r="GW77" s="158" t="e">
        <f t="shared" si="322"/>
        <v>#VALUE!</v>
      </c>
      <c r="GX77" s="158" t="e">
        <f t="shared" si="323"/>
        <v>#VALUE!</v>
      </c>
      <c r="GY77" s="158" t="e">
        <f t="shared" si="324"/>
        <v>#VALUE!</v>
      </c>
      <c r="GZ77" s="158" t="e">
        <f t="shared" si="325"/>
        <v>#VALUE!</v>
      </c>
      <c r="HA77" s="158">
        <f t="shared" si="326"/>
        <v>-1</v>
      </c>
      <c r="HB77" s="263" t="e">
        <f t="shared" si="240"/>
        <v>#VALUE!</v>
      </c>
      <c r="HC77" s="263" t="e">
        <f t="shared" si="258"/>
        <v>#VALUE!</v>
      </c>
      <c r="HD77" s="263" t="e">
        <f t="shared" si="241"/>
        <v>#VALUE!</v>
      </c>
      <c r="HE77" s="263" t="e">
        <f t="shared" si="242"/>
        <v>#VALUE!</v>
      </c>
      <c r="HF77" s="153" t="str">
        <f t="shared" si="327"/>
        <v>Negativ EK</v>
      </c>
      <c r="HG77" s="153" t="str">
        <f t="shared" si="328"/>
        <v>Negativ EK</v>
      </c>
      <c r="HH77" s="153" t="str">
        <f t="shared" si="329"/>
        <v>Negativ EK</v>
      </c>
      <c r="HI77" s="153" t="str">
        <f t="shared" si="330"/>
        <v>Negativ EK</v>
      </c>
      <c r="HJ77" s="153">
        <f t="shared" si="331"/>
        <v>0</v>
      </c>
      <c r="HK77" s="153">
        <f t="shared" si="332"/>
        <v>0.23697870055485951</v>
      </c>
      <c r="HL77" s="153">
        <f t="shared" si="333"/>
        <v>0.23098518406161866</v>
      </c>
      <c r="HM77" s="153">
        <f t="shared" si="334"/>
        <v>0.24349784405811431</v>
      </c>
      <c r="HN77" s="153">
        <f t="shared" si="335"/>
        <v>0.24078263527973096</v>
      </c>
      <c r="HO77" s="153">
        <f t="shared" si="336"/>
        <v>0.26100606990860253</v>
      </c>
      <c r="HP77" s="153">
        <f t="shared" si="337"/>
        <v>0.28162851934373101</v>
      </c>
      <c r="HQ77" s="153">
        <f t="shared" si="338"/>
        <v>0.2539397721953503</v>
      </c>
      <c r="HR77" s="153">
        <f t="shared" si="339"/>
        <v>0.25173572228443447</v>
      </c>
      <c r="HS77" s="153">
        <f t="shared" si="340"/>
        <v>0.26488866938305139</v>
      </c>
      <c r="HT77" s="153">
        <f t="shared" si="341"/>
        <v>0.27065042518961158</v>
      </c>
      <c r="HU77" s="153">
        <f t="shared" si="342"/>
        <v>-0.10208922543563544</v>
      </c>
      <c r="HV77" s="150" t="e">
        <f t="shared" si="343"/>
        <v>#VALUE!</v>
      </c>
      <c r="HW77" s="150" t="e">
        <f t="shared" si="344"/>
        <v>#VALUE!</v>
      </c>
      <c r="HX77" s="150" t="e">
        <f t="shared" si="345"/>
        <v>#VALUE!</v>
      </c>
      <c r="HY77" s="150" t="e">
        <f t="shared" si="346"/>
        <v>#VALUE!</v>
      </c>
      <c r="HZ77" s="150">
        <f t="shared" si="347"/>
        <v>-1</v>
      </c>
      <c r="IA77" s="263" t="e">
        <f t="shared" si="243"/>
        <v>#VALUE!</v>
      </c>
      <c r="IB77" s="263" t="e">
        <f t="shared" si="259"/>
        <v>#VALUE!</v>
      </c>
      <c r="IC77" s="263" t="e">
        <f t="shared" si="244"/>
        <v>#VALUE!</v>
      </c>
      <c r="ID77" s="263" t="e">
        <f t="shared" si="245"/>
        <v>#VALUE!</v>
      </c>
      <c r="IE77" s="153" t="str">
        <f t="shared" si="348"/>
        <v>i.a.</v>
      </c>
      <c r="IF77" s="153" t="str">
        <f t="shared" si="349"/>
        <v>i.a.</v>
      </c>
      <c r="IG77" s="153" t="str">
        <f t="shared" si="350"/>
        <v>i.a.</v>
      </c>
      <c r="IH77" s="153" t="str">
        <f t="shared" si="351"/>
        <v>i.a.</v>
      </c>
      <c r="II77" s="153">
        <f t="shared" si="352"/>
        <v>0</v>
      </c>
      <c r="IJ77" s="153">
        <f t="shared" si="353"/>
        <v>0.11724021592442643</v>
      </c>
      <c r="IK77" s="153">
        <f t="shared" si="354"/>
        <v>0.1142978904751758</v>
      </c>
      <c r="IL77" s="153">
        <f t="shared" si="355"/>
        <v>0.11681622812891913</v>
      </c>
      <c r="IM77" s="153">
        <f t="shared" si="356"/>
        <v>0.10958270125729566</v>
      </c>
      <c r="IN77" s="153">
        <f t="shared" si="357"/>
        <v>0.11057731235324282</v>
      </c>
      <c r="IO77" s="153">
        <f t="shared" si="358"/>
        <v>0.1246051524627375</v>
      </c>
      <c r="IP77" s="153">
        <f t="shared" si="359"/>
        <v>0.13451117214757627</v>
      </c>
      <c r="IQ77" s="153">
        <f t="shared" si="360"/>
        <v>0.13479567737780004</v>
      </c>
      <c r="IR77" s="153">
        <f t="shared" si="361"/>
        <v>0.14629604083321837</v>
      </c>
      <c r="IS77" s="153">
        <f t="shared" si="362"/>
        <v>0.11157067168005469</v>
      </c>
      <c r="IT77" s="153">
        <f t="shared" si="363"/>
        <v>-4.6483677115478315E-2</v>
      </c>
      <c r="IU77" s="150" t="e">
        <f t="shared" si="364"/>
        <v>#VALUE!</v>
      </c>
      <c r="IV77" s="150" t="e">
        <f t="shared" si="365"/>
        <v>#VALUE!</v>
      </c>
      <c r="IW77" s="150" t="e">
        <f t="shared" si="366"/>
        <v>#VALUE!</v>
      </c>
      <c r="IX77" s="150" t="e">
        <f t="shared" si="367"/>
        <v>#VALUE!</v>
      </c>
      <c r="IY77" s="150" t="e">
        <f t="shared" si="368"/>
        <v>#VALUE!</v>
      </c>
      <c r="IZ77" s="263" t="e">
        <f t="shared" si="246"/>
        <v>#VALUE!</v>
      </c>
      <c r="JA77" s="263" t="e">
        <f t="shared" si="260"/>
        <v>#VALUE!</v>
      </c>
      <c r="JB77" s="263" t="e">
        <f t="shared" si="247"/>
        <v>#VALUE!</v>
      </c>
      <c r="JC77" s="263" t="e">
        <f t="shared" si="248"/>
        <v>#VALUE!</v>
      </c>
      <c r="JD77" s="153" t="str">
        <f t="shared" si="369"/>
        <v>i.a.</v>
      </c>
      <c r="JE77" s="153" t="str">
        <f t="shared" si="370"/>
        <v>i.a.</v>
      </c>
      <c r="JF77" s="153" t="str">
        <f t="shared" si="371"/>
        <v>i.a.</v>
      </c>
      <c r="JG77" s="153" t="str">
        <f t="shared" si="372"/>
        <v>i.a.</v>
      </c>
      <c r="JH77" s="153" t="str">
        <f t="shared" si="373"/>
        <v>i.a.</v>
      </c>
      <c r="JI77" s="153">
        <f t="shared" si="374"/>
        <v>0.48113517060367456</v>
      </c>
      <c r="JJ77" s="153">
        <f t="shared" si="375"/>
        <v>0.46076388888888886</v>
      </c>
      <c r="JK77" s="153">
        <f t="shared" si="376"/>
        <v>0.46015591165006497</v>
      </c>
      <c r="JL77" s="153">
        <f t="shared" si="377"/>
        <v>0.42610989227697388</v>
      </c>
      <c r="JM77" s="153">
        <f t="shared" si="378"/>
        <v>0.41441199387409655</v>
      </c>
      <c r="JN77" s="153">
        <f t="shared" si="379"/>
        <v>0.35902719410026301</v>
      </c>
      <c r="JO77" s="153">
        <f t="shared" si="380"/>
        <v>0.43816051462704853</v>
      </c>
      <c r="JP77" s="153">
        <f t="shared" si="381"/>
        <v>0.51112791702679339</v>
      </c>
      <c r="JQ77" s="153">
        <f t="shared" si="382"/>
        <v>0.44790925899587541</v>
      </c>
      <c r="JR77" s="153">
        <f t="shared" si="383"/>
        <v>0.39172358376858174</v>
      </c>
      <c r="JS77" s="153">
        <f t="shared" si="384"/>
        <v>0.35105788701906293</v>
      </c>
      <c r="JT77" s="153">
        <f t="shared" si="385"/>
        <v>0.36039237123420798</v>
      </c>
      <c r="JU77" s="150" t="e">
        <f t="shared" si="386"/>
        <v>#DIV/0!</v>
      </c>
      <c r="JV77" s="150" t="e">
        <f t="shared" si="387"/>
        <v>#DIV/0!</v>
      </c>
      <c r="JW77" s="150" t="e">
        <f t="shared" si="388"/>
        <v>#DIV/0!</v>
      </c>
      <c r="JX77" s="150" t="e">
        <f t="shared" si="389"/>
        <v>#DIV/0!</v>
      </c>
      <c r="JY77" s="150">
        <f t="shared" si="390"/>
        <v>-1</v>
      </c>
      <c r="JZ77" s="263">
        <f t="shared" si="249"/>
        <v>0</v>
      </c>
      <c r="KA77" s="263">
        <f t="shared" si="261"/>
        <v>0</v>
      </c>
      <c r="KB77" s="263">
        <f t="shared" si="250"/>
        <v>0</v>
      </c>
      <c r="KC77" s="263">
        <f t="shared" si="251"/>
        <v>0</v>
      </c>
      <c r="KD77" s="153">
        <f t="shared" si="391"/>
        <v>0</v>
      </c>
      <c r="KE77" s="153">
        <f t="shared" si="392"/>
        <v>0</v>
      </c>
      <c r="KF77" s="153">
        <f t="shared" si="393"/>
        <v>0</v>
      </c>
      <c r="KG77" s="153">
        <f t="shared" si="394"/>
        <v>0</v>
      </c>
      <c r="KH77" s="153">
        <f t="shared" si="395"/>
        <v>0</v>
      </c>
      <c r="KI77" s="153">
        <f t="shared" si="396"/>
        <v>0.11033861825001065</v>
      </c>
      <c r="KJ77" s="153">
        <f t="shared" si="397"/>
        <v>0.10626434896687439</v>
      </c>
      <c r="KK77" s="153">
        <f t="shared" si="398"/>
        <v>0.11067786442711458</v>
      </c>
      <c r="KL77" s="153">
        <f t="shared" si="399"/>
        <v>0.10859428746146202</v>
      </c>
      <c r="KM77" s="153">
        <f t="shared" si="400"/>
        <v>0.10772790618179906</v>
      </c>
      <c r="KN77" s="153">
        <f t="shared" si="401"/>
        <v>0.11418181818181818</v>
      </c>
      <c r="KO77" s="153">
        <f t="shared" si="402"/>
        <v>0.1077673367431902</v>
      </c>
      <c r="KP77" s="153">
        <f t="shared" si="403"/>
        <v>0.11077131178874937</v>
      </c>
      <c r="KQ77" s="153">
        <f t="shared" si="404"/>
        <v>0.12511798017932987</v>
      </c>
      <c r="KR77" s="153">
        <f t="shared" si="405"/>
        <v>0.10345483359746434</v>
      </c>
      <c r="KS77" s="153">
        <f t="shared" si="406"/>
        <v>-5.9217877094972067E-2</v>
      </c>
      <c r="KT77" s="153">
        <f t="shared" si="407"/>
        <v>1.489013982204467E-2</v>
      </c>
      <c r="KU77" s="150">
        <f t="shared" si="408"/>
        <v>-6.4261175096949313E-2</v>
      </c>
      <c r="KV77" s="150">
        <f t="shared" si="409"/>
        <v>3.5694134590454889E-2</v>
      </c>
      <c r="KW77" s="150">
        <f t="shared" si="410"/>
        <v>0.30335849715588908</v>
      </c>
      <c r="KX77" s="150">
        <f t="shared" si="411"/>
        <v>-0.12364397852511627</v>
      </c>
      <c r="KY77" s="150">
        <f t="shared" si="412"/>
        <v>-4.9833728522588154E-2</v>
      </c>
      <c r="KZ77" s="243">
        <f t="shared" si="252"/>
        <v>-0.12146628857820385</v>
      </c>
      <c r="LA77" s="243">
        <f t="shared" si="262"/>
        <v>6.514370258382618E-2</v>
      </c>
      <c r="LB77" s="243">
        <f t="shared" si="253"/>
        <v>0.42478371485722488</v>
      </c>
      <c r="LC77" s="243">
        <f t="shared" si="254"/>
        <v>-0.1975623076895805</v>
      </c>
      <c r="LD77" s="254">
        <f>IFERROR(Tabel1[[#This Row],[2024 - Omsætning]]/Tabel1[[#This Row],[2024 - Ansatte]],"i.a.")</f>
        <v>1.7687308389245309</v>
      </c>
      <c r="LE77" s="254">
        <f>IFERROR(Tabel1[[#This Row],[2023 - Omsætning]]/Tabel1[[#This Row],[2023 - Ansatte]],"i.a.")</f>
        <v>1.8901971275027347</v>
      </c>
      <c r="LF77" s="254">
        <f>IFERROR(Tabel1[[#This Row],[2022 - Omsætning]]/Tabel1[[#This Row],[2022 - Ansatte]],"i.a.")</f>
        <v>1.8250534249189085</v>
      </c>
      <c r="LG77" s="254">
        <f>IFERROR(Tabel1[[#This Row],[2021 - Omsætning]]/Tabel1[[#This Row],[2021 - Ansatte]],"i.a.")</f>
        <v>1.4002697100616837</v>
      </c>
      <c r="LH77" s="254">
        <f>IFERROR(AC77/Tabel1[[#This Row],[2020 - Ansatte]],"i.a.")</f>
        <v>1.5978320177512642</v>
      </c>
      <c r="LI77" s="254">
        <f>IFERROR(Tabel1[[#This Row],[2019 - Omsætning]]/Tabel1[[#This Row],[2019 - Ansatte]],"i.a.")</f>
        <v>1.6816341157498655</v>
      </c>
      <c r="LJ77" s="254">
        <f>IFERROR(Tabel1[[#This Row],[2018 - Omsætning]]/Tabel1[[#This Row],[2018 - Ansatte]],"i.a.")</f>
        <v>1.6633141727382565</v>
      </c>
      <c r="LK77" s="254">
        <f>IFERROR(Tabel1[[#This Row],[2017 - Omsætning]]/Tabel1[[#This Row],[2017 - Ansatte]],"i.a.")</f>
        <v>1.6266466504034529</v>
      </c>
      <c r="LL77" s="254">
        <f>IFERROR(Tabel1[[#This Row],[2016 - Omsætning]]/Tabel1[[#This Row],[2016 - Ansatte]],"i.a.")</f>
        <v>1.6329782807689106</v>
      </c>
      <c r="LM77" s="254">
        <f>IFERROR(Tabel1[[#This Row],[2015 - Omsætning]]/Tabel1[[#This Row],[2015 - Ansatte]],"i.a.")</f>
        <v>1.6118928541154531</v>
      </c>
      <c r="LN77" s="254">
        <f>IFERROR(Tabel1[[#This Row],[2014 - Omsætning]]/Tabel1[[#This Row],[2014 - Ansatte]],"i.a.")</f>
        <v>1.5281852938561393</v>
      </c>
      <c r="LO77" s="254">
        <f>IFERROR(Tabel1[[#This Row],[2013 - Omsætning]]/Tabel1[[#This Row],[2013 - Ansatte]],"i.a.")</f>
        <v>1.4601823708206687</v>
      </c>
      <c r="LP77" s="254">
        <f>IFERROR(Tabel1[[#This Row],[2012 - Omsætning]]/Tabel1[[#This Row],[2012 - Ansatte]],"i.a.")</f>
        <v>1.4675268631597118</v>
      </c>
      <c r="LQ77" s="254">
        <f>IFERROR(Tabel1[[#This Row],[2011 - Omsætning]]/Tabel1[[#This Row],[2011 - Ansatte]],"i.a.")</f>
        <v>1.4470337174562526</v>
      </c>
      <c r="LR77" s="254">
        <f>IFERROR(Tabel1[[#This Row],[2010 - Omsætning]]/Tabel1[[#This Row],[2010 - Ansatte]],"i.a.")</f>
        <v>1.3487517099863202</v>
      </c>
      <c r="LS77" s="254">
        <f>IFERROR(Tabel1[[#This Row],[2009 - Omsætning]]/Tabel1[[#This Row],[2009 - Ansatte]],"i.a.")</f>
        <v>0.93881118881118886</v>
      </c>
      <c r="LT77" s="254">
        <f>IFERROR(Tabel1[[#This Row],[2008 - Omsætning]]/Tabel1[[#This Row],[2008 - Ansatte]],"i.a.")</f>
        <v>0.8681464199009995</v>
      </c>
      <c r="LU77" s="158" t="e">
        <f t="shared" si="413"/>
        <v>#DIV/0!</v>
      </c>
      <c r="LV77" s="158" t="e">
        <f t="shared" si="414"/>
        <v>#DIV/0!</v>
      </c>
      <c r="LW77" s="158" t="e">
        <f t="shared" si="415"/>
        <v>#DIV/0!</v>
      </c>
      <c r="LX77" s="158" t="e">
        <f t="shared" si="416"/>
        <v>#DIV/0!</v>
      </c>
      <c r="LY77" s="158">
        <f t="shared" si="417"/>
        <v>-1</v>
      </c>
      <c r="LZ77" s="243">
        <f t="shared" si="255"/>
        <v>0</v>
      </c>
      <c r="MA77" s="243">
        <f t="shared" si="263"/>
        <v>0</v>
      </c>
      <c r="MB77" s="243">
        <f t="shared" si="256"/>
        <v>0</v>
      </c>
      <c r="MC77" s="243">
        <f t="shared" si="257"/>
        <v>0</v>
      </c>
      <c r="MD77" s="244">
        <f t="shared" si="418"/>
        <v>0</v>
      </c>
      <c r="ME77" s="244">
        <f t="shared" si="419"/>
        <v>0</v>
      </c>
      <c r="MF77" s="244">
        <f t="shared" si="420"/>
        <v>0</v>
      </c>
      <c r="MG77" s="244">
        <f t="shared" si="421"/>
        <v>0</v>
      </c>
      <c r="MH77" s="244">
        <f t="shared" si="422"/>
        <v>0</v>
      </c>
      <c r="MI77" s="244">
        <f t="shared" si="423"/>
        <v>0.1767389356746103</v>
      </c>
      <c r="MJ77" s="244">
        <f t="shared" si="424"/>
        <v>0.16447662285358622</v>
      </c>
      <c r="MK77" s="244">
        <f t="shared" si="425"/>
        <v>0.16637267780071308</v>
      </c>
      <c r="ML77" s="244">
        <f t="shared" si="426"/>
        <v>0.16385121078472165</v>
      </c>
      <c r="MM77" s="244">
        <f t="shared" si="427"/>
        <v>0.15855726032042045</v>
      </c>
      <c r="MN77" s="244">
        <f t="shared" si="428"/>
        <v>0.15453009691473282</v>
      </c>
      <c r="MO77" s="244">
        <f t="shared" si="429"/>
        <v>0.14133738601823709</v>
      </c>
      <c r="MP77" s="244">
        <f t="shared" si="430"/>
        <v>0.14551417598066715</v>
      </c>
      <c r="MQ77" s="244">
        <f t="shared" si="431"/>
        <v>0.13734528382415706</v>
      </c>
      <c r="MR77" s="244">
        <f t="shared" si="432"/>
        <v>0.12585499316005472</v>
      </c>
      <c r="MS77" s="244">
        <f t="shared" si="433"/>
        <v>-4.3473193473193471E-2</v>
      </c>
      <c r="MT77" s="244">
        <f t="shared" si="434"/>
        <v>-3.941104139735788E-3</v>
      </c>
    </row>
    <row r="78" spans="1:358" ht="18" customHeight="1" x14ac:dyDescent="0.25">
      <c r="A78" s="139" t="s">
        <v>657</v>
      </c>
      <c r="B78" s="273">
        <v>41061758</v>
      </c>
      <c r="C78" s="137" t="s">
        <v>397</v>
      </c>
      <c r="D78" s="5"/>
      <c r="E78" s="137">
        <v>256100</v>
      </c>
      <c r="F78" s="203">
        <v>45646</v>
      </c>
      <c r="G78" s="148" t="s">
        <v>70</v>
      </c>
      <c r="H78" s="148" t="s">
        <v>70</v>
      </c>
      <c r="I78" s="148" t="s">
        <v>70</v>
      </c>
      <c r="J78" s="357" t="s">
        <v>70</v>
      </c>
      <c r="K78" s="357"/>
      <c r="L78" s="148"/>
      <c r="M78" s="357"/>
      <c r="N78" s="357"/>
      <c r="O78" s="357"/>
      <c r="P78" s="150" t="e">
        <f>Y78/Tabel1[[#This Row],[2023 - Omsætning]]-1</f>
        <v>#DIV/0!</v>
      </c>
      <c r="Q78" s="150" t="e">
        <f>Z78/Tabel1[[#This Row],[2022 - Omsætning]]-1</f>
        <v>#DIV/0!</v>
      </c>
      <c r="R78" s="150" t="e">
        <f>AA78/Tabel1[[#This Row],[2021 - Omsætning]]-1</f>
        <v>#DIV/0!</v>
      </c>
      <c r="S78" s="150" t="e">
        <f>AB78/Tabel1[[#This Row],[2020 - Omsætning]]-1</f>
        <v>#DIV/0!</v>
      </c>
      <c r="T78" s="150" t="e">
        <f>AC78/Tabel1[[#This Row],[2019 - Omsætning]]-1</f>
        <v>#DIV/0!</v>
      </c>
      <c r="U78" s="242">
        <f t="shared" si="264"/>
        <v>0</v>
      </c>
      <c r="V78" s="242">
        <f t="shared" si="265"/>
        <v>0</v>
      </c>
      <c r="W78" s="242">
        <f t="shared" si="267"/>
        <v>0</v>
      </c>
      <c r="X78" s="242">
        <f t="shared" si="266"/>
        <v>0</v>
      </c>
      <c r="Y78" s="151"/>
      <c r="Z78" s="151"/>
      <c r="AA78" s="151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150">
        <f t="shared" si="268"/>
        <v>-5.9297409485740631E-2</v>
      </c>
      <c r="AQ78" s="150">
        <f t="shared" si="269"/>
        <v>0.17645462931143627</v>
      </c>
      <c r="AR78" s="150">
        <f t="shared" si="270"/>
        <v>-7.108534946236561E-2</v>
      </c>
      <c r="AS78" s="150" t="e">
        <f t="shared" si="271"/>
        <v>#DIV/0!</v>
      </c>
      <c r="AT78" s="150" t="e">
        <f t="shared" si="272"/>
        <v>#DIV/0!</v>
      </c>
      <c r="AU78" s="242">
        <f t="shared" si="273"/>
        <v>-3.8569999999999993</v>
      </c>
      <c r="AV78" s="242">
        <f t="shared" si="274"/>
        <v>9.7560000000000002</v>
      </c>
      <c r="AW78" s="242">
        <f t="shared" si="275"/>
        <v>-4.2310000000000016</v>
      </c>
      <c r="AX78" s="242">
        <f t="shared" si="276"/>
        <v>59.52</v>
      </c>
      <c r="AY78" s="119">
        <v>61.188000000000002</v>
      </c>
      <c r="AZ78" s="119">
        <v>65.045000000000002</v>
      </c>
      <c r="BA78" s="119">
        <v>55.289000000000001</v>
      </c>
      <c r="BB78" s="362">
        <v>59.52</v>
      </c>
      <c r="BC78" s="362"/>
      <c r="BD78" s="362"/>
      <c r="BE78" s="362"/>
      <c r="BF78" s="362"/>
      <c r="BG78" s="362"/>
      <c r="BH78" s="362"/>
      <c r="BI78" s="362"/>
      <c r="BJ78" s="362"/>
      <c r="BK78" s="362"/>
      <c r="BL78" s="362"/>
      <c r="BM78" s="362"/>
      <c r="BN78" s="362"/>
      <c r="BO78" s="362"/>
      <c r="BP78" s="152">
        <f t="shared" si="277"/>
        <v>-2.6458534233365482E-2</v>
      </c>
      <c r="BQ78" s="152">
        <f t="shared" si="278"/>
        <v>4.1068020929516766</v>
      </c>
      <c r="BR78" s="152">
        <f t="shared" si="279"/>
        <v>2.1543689320388353</v>
      </c>
      <c r="BS78" s="152" t="e">
        <f t="shared" si="280"/>
        <v>#DIV/0!</v>
      </c>
      <c r="BT78" s="152" t="e">
        <f t="shared" si="281"/>
        <v>#DIV/0!</v>
      </c>
      <c r="BU78" s="242">
        <f t="shared" si="282"/>
        <v>-0.43900000000000006</v>
      </c>
      <c r="BV78" s="242">
        <f t="shared" si="283"/>
        <v>13.342999999999998</v>
      </c>
      <c r="BW78" s="242">
        <f t="shared" si="284"/>
        <v>2.2190000000000003</v>
      </c>
      <c r="BX78" s="242">
        <f t="shared" si="285"/>
        <v>1.03</v>
      </c>
      <c r="BY78" s="119">
        <v>16.152999999999999</v>
      </c>
      <c r="BZ78" s="119">
        <v>16.591999999999999</v>
      </c>
      <c r="CA78" s="119">
        <v>3.2490000000000001</v>
      </c>
      <c r="CB78" s="362">
        <v>1.03</v>
      </c>
      <c r="CC78" s="362"/>
      <c r="CD78" s="362"/>
      <c r="CE78" s="362"/>
      <c r="CF78" s="362"/>
      <c r="CG78" s="362"/>
      <c r="CH78" s="362"/>
      <c r="CI78" s="362"/>
      <c r="CJ78" s="362"/>
      <c r="CK78" s="362"/>
      <c r="CL78" s="362"/>
      <c r="CM78" s="362"/>
      <c r="CN78" s="362"/>
      <c r="CO78" s="362"/>
      <c r="CP78" s="152">
        <f t="shared" si="286"/>
        <v>-1.1362930766842584E-2</v>
      </c>
      <c r="CQ78" s="152">
        <f t="shared" si="287"/>
        <v>3.9569098184056632</v>
      </c>
      <c r="CR78" s="152">
        <f t="shared" si="288"/>
        <v>7.204545454545455</v>
      </c>
      <c r="CS78" s="152" t="e">
        <f t="shared" si="289"/>
        <v>#DIV/0!</v>
      </c>
      <c r="CT78" s="152" t="e">
        <f t="shared" si="290"/>
        <v>#DIV/0!</v>
      </c>
      <c r="CU78" s="242">
        <f t="shared" si="291"/>
        <v>-0.18299999999999983</v>
      </c>
      <c r="CV78" s="242">
        <f t="shared" si="292"/>
        <v>12.856</v>
      </c>
      <c r="CW78" s="242">
        <f t="shared" si="293"/>
        <v>2.8530000000000002</v>
      </c>
      <c r="CX78" s="242">
        <f t="shared" si="294"/>
        <v>0.39600000000000002</v>
      </c>
      <c r="CY78" s="119">
        <v>15.922000000000001</v>
      </c>
      <c r="CZ78" s="119">
        <v>16.105</v>
      </c>
      <c r="DA78" s="119">
        <v>3.2490000000000001</v>
      </c>
      <c r="DB78" s="362">
        <v>0.39600000000000002</v>
      </c>
      <c r="DC78" s="362"/>
      <c r="DD78" s="362"/>
      <c r="DE78" s="362"/>
      <c r="DF78" s="362"/>
      <c r="DG78" s="362"/>
      <c r="DH78" s="362"/>
      <c r="DI78" s="362"/>
      <c r="DJ78" s="362"/>
      <c r="DK78" s="362"/>
      <c r="DL78" s="362"/>
      <c r="DM78" s="362"/>
      <c r="DN78" s="362"/>
      <c r="DO78" s="362"/>
      <c r="DP78" s="152">
        <f t="shared" si="295"/>
        <v>0.31886471144749284</v>
      </c>
      <c r="DQ78" s="152">
        <f t="shared" si="296"/>
        <v>0.9058781103498017</v>
      </c>
      <c r="DR78" s="152">
        <f t="shared" si="297"/>
        <v>0.22644847412649274</v>
      </c>
      <c r="DS78" s="152" t="e">
        <f t="shared" si="298"/>
        <v>#DIV/0!</v>
      </c>
      <c r="DT78" s="152" t="e">
        <f t="shared" si="299"/>
        <v>#DIV/0!</v>
      </c>
      <c r="DU78" s="242">
        <f t="shared" si="300"/>
        <v>8.4259999999999984</v>
      </c>
      <c r="DV78" s="242">
        <f t="shared" si="301"/>
        <v>12.56</v>
      </c>
      <c r="DW78" s="242">
        <f t="shared" si="302"/>
        <v>2.5600000000000005</v>
      </c>
      <c r="DX78" s="242">
        <f t="shared" si="303"/>
        <v>11.305</v>
      </c>
      <c r="DY78" s="119">
        <v>34.850999999999999</v>
      </c>
      <c r="DZ78" s="119">
        <v>26.425000000000001</v>
      </c>
      <c r="EA78" s="119">
        <v>13.865</v>
      </c>
      <c r="EB78" s="362">
        <v>11.305</v>
      </c>
      <c r="EC78" s="362"/>
      <c r="ED78" s="362"/>
      <c r="EE78" s="362"/>
      <c r="EF78" s="362"/>
      <c r="EG78" s="362"/>
      <c r="EH78" s="362"/>
      <c r="EI78" s="362"/>
      <c r="EJ78" s="362"/>
      <c r="EK78" s="362"/>
      <c r="EL78" s="362"/>
      <c r="EM78" s="362"/>
      <c r="EN78" s="362"/>
      <c r="EO78" s="362"/>
      <c r="EP78" s="153">
        <f t="shared" si="304"/>
        <v>-8.862106699045133E-2</v>
      </c>
      <c r="EQ78" s="153">
        <f t="shared" si="305"/>
        <v>6.9035142541223976E-2</v>
      </c>
      <c r="ER78" s="153">
        <f t="shared" si="306"/>
        <v>0.16092125090692611</v>
      </c>
      <c r="ES78" s="153" t="e">
        <f t="shared" si="307"/>
        <v>#DIV/0!</v>
      </c>
      <c r="ET78" s="153" t="e">
        <f t="shared" si="308"/>
        <v>#DIV/0!</v>
      </c>
      <c r="EU78" s="242">
        <f t="shared" si="309"/>
        <v>-5.911999999999999</v>
      </c>
      <c r="EV78" s="242">
        <f t="shared" si="310"/>
        <v>4.3079999999999998</v>
      </c>
      <c r="EW78" s="242">
        <f t="shared" si="311"/>
        <v>8.6499999999999986</v>
      </c>
      <c r="EX78" s="242">
        <f t="shared" si="312"/>
        <v>53.753</v>
      </c>
      <c r="EY78" s="119">
        <v>60.798999999999999</v>
      </c>
      <c r="EZ78" s="119">
        <v>66.710999999999999</v>
      </c>
      <c r="FA78" s="119">
        <v>62.402999999999999</v>
      </c>
      <c r="FB78" s="362">
        <v>53.753</v>
      </c>
      <c r="FC78" s="362"/>
      <c r="FD78" s="362"/>
      <c r="FE78" s="362"/>
      <c r="FF78" s="362"/>
      <c r="FG78" s="362"/>
      <c r="FH78" s="362"/>
      <c r="FI78" s="362"/>
      <c r="FJ78" s="362"/>
      <c r="FK78" s="362"/>
      <c r="FL78" s="362"/>
      <c r="FM78" s="362"/>
      <c r="FN78" s="362"/>
      <c r="FO78" s="362"/>
      <c r="FP78" s="153">
        <f t="shared" si="313"/>
        <v>-8.2191780821917804E-2</v>
      </c>
      <c r="FQ78" s="153">
        <f t="shared" si="314"/>
        <v>-0.12048192771084337</v>
      </c>
      <c r="FR78" s="153">
        <f t="shared" si="315"/>
        <v>1.2195121951219513E-2</v>
      </c>
      <c r="FS78" s="153" t="e">
        <f t="shared" si="316"/>
        <v>#DIV/0!</v>
      </c>
      <c r="FT78" s="153" t="e">
        <f t="shared" si="317"/>
        <v>#DIV/0!</v>
      </c>
      <c r="FU78" s="242">
        <f t="shared" si="318"/>
        <v>-6</v>
      </c>
      <c r="FV78" s="242">
        <f t="shared" si="319"/>
        <v>-10</v>
      </c>
      <c r="FW78" s="242">
        <f t="shared" si="320"/>
        <v>1</v>
      </c>
      <c r="FX78" s="242">
        <f t="shared" si="321"/>
        <v>82</v>
      </c>
      <c r="FY78" s="154">
        <v>67</v>
      </c>
      <c r="FZ78" s="154">
        <v>73</v>
      </c>
      <c r="GA78" s="154">
        <v>83</v>
      </c>
      <c r="GB78" s="154">
        <v>82</v>
      </c>
      <c r="GC78" s="359"/>
      <c r="GD78" s="359"/>
      <c r="GE78" s="359"/>
      <c r="GF78" s="359"/>
      <c r="GG78" s="359"/>
      <c r="GH78" s="359"/>
      <c r="GI78" s="359"/>
      <c r="GJ78" s="359"/>
      <c r="GK78" s="359"/>
      <c r="GL78" s="359"/>
      <c r="GM78" s="359"/>
      <c r="GN78" s="359"/>
      <c r="GO78" s="359"/>
      <c r="GP78" s="137"/>
      <c r="GQ78" s="5" t="s">
        <v>386</v>
      </c>
      <c r="GR78" s="137">
        <v>6715</v>
      </c>
      <c r="GS78" s="137" t="s">
        <v>658</v>
      </c>
      <c r="GT78" s="221" t="s">
        <v>78</v>
      </c>
      <c r="GU78" s="172" t="s">
        <v>73</v>
      </c>
      <c r="GV78" s="197"/>
      <c r="GW78" s="158">
        <f t="shared" si="322"/>
        <v>-0.34995450878967432</v>
      </c>
      <c r="GX78" s="158">
        <f t="shared" si="323"/>
        <v>2.096684540314484</v>
      </c>
      <c r="GY78" s="158">
        <f t="shared" si="324"/>
        <v>6.3700744031494905</v>
      </c>
      <c r="GZ78" s="158" t="e">
        <f t="shared" si="325"/>
        <v>#VALUE!</v>
      </c>
      <c r="HA78" s="158" t="e">
        <f t="shared" si="326"/>
        <v>#VALUE!</v>
      </c>
      <c r="HB78" s="263">
        <f t="shared" si="240"/>
        <v>-0.27977251745136289</v>
      </c>
      <c r="HC78" s="263">
        <f t="shared" si="258"/>
        <v>0.54128947727308363</v>
      </c>
      <c r="HD78" s="263">
        <f t="shared" si="241"/>
        <v>0.22313573318418387</v>
      </c>
      <c r="HE78" s="263" t="e">
        <f t="shared" si="242"/>
        <v>#VALUE!</v>
      </c>
      <c r="HF78" s="153">
        <f t="shared" si="327"/>
        <v>0.51968144134734651</v>
      </c>
      <c r="HG78" s="153">
        <f t="shared" si="328"/>
        <v>0.7994539587987094</v>
      </c>
      <c r="HH78" s="153">
        <f t="shared" si="329"/>
        <v>0.25816448152562571</v>
      </c>
      <c r="HI78" s="153">
        <f t="shared" si="330"/>
        <v>3.5028748341441845E-2</v>
      </c>
      <c r="HJ78" s="153" t="str">
        <f t="shared" si="331"/>
        <v>Negativ EK</v>
      </c>
      <c r="HK78" s="153" t="str">
        <f t="shared" si="332"/>
        <v>Negativ EK</v>
      </c>
      <c r="HL78" s="153" t="str">
        <f t="shared" si="333"/>
        <v>Negativ EK</v>
      </c>
      <c r="HM78" s="153" t="str">
        <f t="shared" si="334"/>
        <v>Negativ EK</v>
      </c>
      <c r="HN78" s="153" t="str">
        <f t="shared" si="335"/>
        <v>Negativ EK</v>
      </c>
      <c r="HO78" s="153" t="str">
        <f t="shared" si="336"/>
        <v>Negativ EK</v>
      </c>
      <c r="HP78" s="153" t="str">
        <f t="shared" si="337"/>
        <v>Negativ EK</v>
      </c>
      <c r="HQ78" s="153" t="str">
        <f t="shared" si="338"/>
        <v>Negativ EK</v>
      </c>
      <c r="HR78" s="153" t="str">
        <f t="shared" si="339"/>
        <v>Negativ EK</v>
      </c>
      <c r="HS78" s="153" t="str">
        <f t="shared" si="340"/>
        <v>Negativ EK</v>
      </c>
      <c r="HT78" s="153" t="str">
        <f t="shared" si="341"/>
        <v>Negativ EK</v>
      </c>
      <c r="HU78" s="153" t="str">
        <f t="shared" si="342"/>
        <v>Negativ EK</v>
      </c>
      <c r="HV78" s="150">
        <f t="shared" si="343"/>
        <v>-1.4211961328576096E-2</v>
      </c>
      <c r="HW78" s="150">
        <f t="shared" si="344"/>
        <v>3.5942787297186594</v>
      </c>
      <c r="HX78" s="150">
        <f t="shared" si="345"/>
        <v>1.9194668067750866</v>
      </c>
      <c r="HY78" s="150" t="e">
        <f t="shared" si="346"/>
        <v>#VALUE!</v>
      </c>
      <c r="HZ78" s="150" t="e">
        <f t="shared" si="347"/>
        <v>#VALUE!</v>
      </c>
      <c r="IA78" s="263">
        <f t="shared" si="243"/>
        <v>-3.652661405637414E-3</v>
      </c>
      <c r="IB78" s="263">
        <f t="shared" si="259"/>
        <v>0.20107117312675926</v>
      </c>
      <c r="IC78" s="263">
        <f t="shared" si="244"/>
        <v>3.6780287816090995E-2</v>
      </c>
      <c r="ID78" s="263" t="e">
        <f t="shared" si="245"/>
        <v>#VALUE!</v>
      </c>
      <c r="IE78" s="153">
        <f t="shared" si="348"/>
        <v>0.2533605207434711</v>
      </c>
      <c r="IF78" s="153">
        <f t="shared" si="349"/>
        <v>0.25701318214910851</v>
      </c>
      <c r="IG78" s="153">
        <f t="shared" si="350"/>
        <v>5.5942009022349255E-2</v>
      </c>
      <c r="IH78" s="153">
        <f t="shared" si="351"/>
        <v>1.9161721206258257E-2</v>
      </c>
      <c r="II78" s="153" t="str">
        <f t="shared" si="352"/>
        <v>i.a.</v>
      </c>
      <c r="IJ78" s="153" t="str">
        <f t="shared" si="353"/>
        <v>i.a.</v>
      </c>
      <c r="IK78" s="153" t="str">
        <f t="shared" si="354"/>
        <v>i.a.</v>
      </c>
      <c r="IL78" s="153" t="str">
        <f t="shared" si="355"/>
        <v>i.a.</v>
      </c>
      <c r="IM78" s="153" t="str">
        <f t="shared" si="356"/>
        <v>i.a.</v>
      </c>
      <c r="IN78" s="153" t="str">
        <f t="shared" si="357"/>
        <v>i.a.</v>
      </c>
      <c r="IO78" s="153" t="str">
        <f t="shared" si="358"/>
        <v>i.a.</v>
      </c>
      <c r="IP78" s="153" t="str">
        <f t="shared" si="359"/>
        <v>i.a.</v>
      </c>
      <c r="IQ78" s="153" t="str">
        <f t="shared" si="360"/>
        <v>i.a.</v>
      </c>
      <c r="IR78" s="153" t="str">
        <f t="shared" si="361"/>
        <v>i.a.</v>
      </c>
      <c r="IS78" s="153" t="str">
        <f t="shared" si="362"/>
        <v>i.a.</v>
      </c>
      <c r="IT78" s="153" t="str">
        <f t="shared" si="363"/>
        <v>i.a.</v>
      </c>
      <c r="IU78" s="150">
        <f t="shared" si="364"/>
        <v>0.44710906043477189</v>
      </c>
      <c r="IV78" s="150">
        <f t="shared" si="365"/>
        <v>0.78280211239763564</v>
      </c>
      <c r="IW78" s="150">
        <f t="shared" si="366"/>
        <v>5.6444158609704115E-2</v>
      </c>
      <c r="IX78" s="150" t="e">
        <f t="shared" si="367"/>
        <v>#VALUE!</v>
      </c>
      <c r="IY78" s="150" t="e">
        <f t="shared" si="368"/>
        <v>#VALUE!</v>
      </c>
      <c r="IZ78" s="263">
        <f t="shared" si="246"/>
        <v>0.17710507895232941</v>
      </c>
      <c r="JA78" s="263">
        <f t="shared" si="260"/>
        <v>0.1739267549379552</v>
      </c>
      <c r="JB78" s="263">
        <f t="shared" si="247"/>
        <v>1.1870987909190278E-2</v>
      </c>
      <c r="JC78" s="263" t="e">
        <f t="shared" si="248"/>
        <v>#VALUE!</v>
      </c>
      <c r="JD78" s="153">
        <f t="shared" si="369"/>
        <v>0.57321666474777544</v>
      </c>
      <c r="JE78" s="153">
        <f t="shared" si="370"/>
        <v>0.39611158579544603</v>
      </c>
      <c r="JF78" s="153">
        <f t="shared" si="371"/>
        <v>0.22218483085749083</v>
      </c>
      <c r="JG78" s="153">
        <f t="shared" si="372"/>
        <v>0.21031384294830055</v>
      </c>
      <c r="JH78" s="153" t="str">
        <f t="shared" si="373"/>
        <v>i.a.</v>
      </c>
      <c r="JI78" s="153" t="str">
        <f t="shared" si="374"/>
        <v>i.a.</v>
      </c>
      <c r="JJ78" s="153" t="str">
        <f t="shared" si="375"/>
        <v>i.a.</v>
      </c>
      <c r="JK78" s="153" t="str">
        <f t="shared" si="376"/>
        <v>i.a.</v>
      </c>
      <c r="JL78" s="153" t="str">
        <f t="shared" si="377"/>
        <v>i.a.</v>
      </c>
      <c r="JM78" s="153" t="str">
        <f t="shared" si="378"/>
        <v>i.a.</v>
      </c>
      <c r="JN78" s="153" t="str">
        <f t="shared" si="379"/>
        <v>i.a.</v>
      </c>
      <c r="JO78" s="153" t="str">
        <f t="shared" si="380"/>
        <v>i.a.</v>
      </c>
      <c r="JP78" s="153" t="str">
        <f t="shared" si="381"/>
        <v>i.a.</v>
      </c>
      <c r="JQ78" s="153" t="str">
        <f t="shared" si="382"/>
        <v>i.a.</v>
      </c>
      <c r="JR78" s="153" t="str">
        <f t="shared" si="383"/>
        <v>i.a.</v>
      </c>
      <c r="JS78" s="153" t="str">
        <f t="shared" si="384"/>
        <v>i.a.</v>
      </c>
      <c r="JT78" s="153" t="str">
        <f t="shared" si="385"/>
        <v>i.a.</v>
      </c>
      <c r="JU78" s="150" t="e">
        <f t="shared" si="386"/>
        <v>#VALUE!</v>
      </c>
      <c r="JV78" s="150" t="e">
        <f t="shared" si="387"/>
        <v>#VALUE!</v>
      </c>
      <c r="JW78" s="150" t="e">
        <f t="shared" si="388"/>
        <v>#VALUE!</v>
      </c>
      <c r="JX78" s="150" t="e">
        <f t="shared" si="389"/>
        <v>#VALUE!</v>
      </c>
      <c r="JY78" s="150" t="e">
        <f t="shared" si="390"/>
        <v>#VALUE!</v>
      </c>
      <c r="JZ78" s="263" t="e">
        <f t="shared" si="249"/>
        <v>#VALUE!</v>
      </c>
      <c r="KA78" s="263" t="e">
        <f t="shared" si="261"/>
        <v>#VALUE!</v>
      </c>
      <c r="KB78" s="263" t="e">
        <f t="shared" si="250"/>
        <v>#VALUE!</v>
      </c>
      <c r="KC78" s="263" t="e">
        <f t="shared" si="251"/>
        <v>#VALUE!</v>
      </c>
      <c r="KD78" s="153" t="str">
        <f t="shared" si="391"/>
        <v>i.a.</v>
      </c>
      <c r="KE78" s="153" t="str">
        <f t="shared" si="392"/>
        <v>i.a.</v>
      </c>
      <c r="KF78" s="153" t="str">
        <f t="shared" si="393"/>
        <v>i.a.</v>
      </c>
      <c r="KG78" s="153" t="str">
        <f t="shared" si="394"/>
        <v>i.a.</v>
      </c>
      <c r="KH78" s="153" t="str">
        <f t="shared" si="395"/>
        <v>i.a.</v>
      </c>
      <c r="KI78" s="153" t="str">
        <f t="shared" si="396"/>
        <v>i.a.</v>
      </c>
      <c r="KJ78" s="153" t="str">
        <f t="shared" si="397"/>
        <v>i.a.</v>
      </c>
      <c r="KK78" s="153" t="str">
        <f t="shared" si="398"/>
        <v>i.a.</v>
      </c>
      <c r="KL78" s="153" t="str">
        <f t="shared" si="399"/>
        <v>i.a.</v>
      </c>
      <c r="KM78" s="153" t="str">
        <f t="shared" si="400"/>
        <v>i.a.</v>
      </c>
      <c r="KN78" s="153" t="str">
        <f t="shared" si="401"/>
        <v>i.a.</v>
      </c>
      <c r="KO78" s="153" t="str">
        <f t="shared" si="402"/>
        <v>i.a.</v>
      </c>
      <c r="KP78" s="153" t="str">
        <f t="shared" si="403"/>
        <v>i.a.</v>
      </c>
      <c r="KQ78" s="153" t="str">
        <f t="shared" si="404"/>
        <v>i.a.</v>
      </c>
      <c r="KR78" s="153" t="str">
        <f t="shared" si="405"/>
        <v>i.a.</v>
      </c>
      <c r="KS78" s="153" t="str">
        <f t="shared" si="406"/>
        <v>i.a.</v>
      </c>
      <c r="KT78" s="153" t="str">
        <f t="shared" si="407"/>
        <v>i.a.</v>
      </c>
      <c r="KU78" s="150" t="e">
        <f t="shared" si="408"/>
        <v>#DIV/0!</v>
      </c>
      <c r="KV78" s="150" t="e">
        <f t="shared" si="409"/>
        <v>#DIV/0!</v>
      </c>
      <c r="KW78" s="150" t="e">
        <f t="shared" si="410"/>
        <v>#DIV/0!</v>
      </c>
      <c r="KX78" s="150" t="e">
        <f t="shared" si="411"/>
        <v>#VALUE!</v>
      </c>
      <c r="KY78" s="150" t="e">
        <f t="shared" si="412"/>
        <v>#VALUE!</v>
      </c>
      <c r="KZ78" s="243">
        <f t="shared" si="252"/>
        <v>0</v>
      </c>
      <c r="LA78" s="243">
        <f t="shared" si="262"/>
        <v>0</v>
      </c>
      <c r="LB78" s="243">
        <f t="shared" si="253"/>
        <v>0</v>
      </c>
      <c r="LC78" s="243" t="e">
        <f t="shared" si="254"/>
        <v>#VALUE!</v>
      </c>
      <c r="LD78" s="254">
        <f>IFERROR(Tabel1[[#This Row],[2024 - Omsætning]]/Tabel1[[#This Row],[2024 - Ansatte]],"i.a.")</f>
        <v>0</v>
      </c>
      <c r="LE78" s="254">
        <f>IFERROR(Tabel1[[#This Row],[2023 - Omsætning]]/Tabel1[[#This Row],[2023 - Ansatte]],"i.a.")</f>
        <v>0</v>
      </c>
      <c r="LF78" s="254">
        <f>IFERROR(Tabel1[[#This Row],[2022 - Omsætning]]/Tabel1[[#This Row],[2022 - Ansatte]],"i.a.")</f>
        <v>0</v>
      </c>
      <c r="LG78" s="254">
        <f>IFERROR(Tabel1[[#This Row],[2021 - Omsætning]]/Tabel1[[#This Row],[2021 - Ansatte]],"i.a.")</f>
        <v>0</v>
      </c>
      <c r="LH78" s="254" t="str">
        <f>IFERROR(AC78/Tabel1[[#This Row],[2020 - Ansatte]],"i.a.")</f>
        <v>i.a.</v>
      </c>
      <c r="LI78" s="254" t="str">
        <f>IFERROR(Tabel1[[#This Row],[2019 - Omsætning]]/Tabel1[[#This Row],[2019 - Ansatte]],"i.a.")</f>
        <v>i.a.</v>
      </c>
      <c r="LJ78" s="254" t="str">
        <f>IFERROR(Tabel1[[#This Row],[2018 - Omsætning]]/Tabel1[[#This Row],[2018 - Ansatte]],"i.a.")</f>
        <v>i.a.</v>
      </c>
      <c r="LK78" s="254" t="str">
        <f>IFERROR(Tabel1[[#This Row],[2017 - Omsætning]]/Tabel1[[#This Row],[2017 - Ansatte]],"i.a.")</f>
        <v>i.a.</v>
      </c>
      <c r="LL78" s="254" t="str">
        <f>IFERROR(Tabel1[[#This Row],[2016 - Omsætning]]/Tabel1[[#This Row],[2016 - Ansatte]],"i.a.")</f>
        <v>i.a.</v>
      </c>
      <c r="LM78" s="254" t="str">
        <f>IFERROR(Tabel1[[#This Row],[2015 - Omsætning]]/Tabel1[[#This Row],[2015 - Ansatte]],"i.a.")</f>
        <v>i.a.</v>
      </c>
      <c r="LN78" s="254" t="str">
        <f>IFERROR(Tabel1[[#This Row],[2014 - Omsætning]]/Tabel1[[#This Row],[2014 - Ansatte]],"i.a.")</f>
        <v>i.a.</v>
      </c>
      <c r="LO78" s="254" t="str">
        <f>IFERROR(Tabel1[[#This Row],[2013 - Omsætning]]/Tabel1[[#This Row],[2013 - Ansatte]],"i.a.")</f>
        <v>i.a.</v>
      </c>
      <c r="LP78" s="254" t="str">
        <f>IFERROR(Tabel1[[#This Row],[2012 - Omsætning]]/Tabel1[[#This Row],[2012 - Ansatte]],"i.a.")</f>
        <v>i.a.</v>
      </c>
      <c r="LQ78" s="254" t="str">
        <f>IFERROR(Tabel1[[#This Row],[2011 - Omsætning]]/Tabel1[[#This Row],[2011 - Ansatte]],"i.a.")</f>
        <v>i.a.</v>
      </c>
      <c r="LR78" s="254" t="str">
        <f>IFERROR(Tabel1[[#This Row],[2010 - Omsætning]]/Tabel1[[#This Row],[2010 - Ansatte]],"i.a.")</f>
        <v>i.a.</v>
      </c>
      <c r="LS78" s="254" t="str">
        <f>IFERROR(Tabel1[[#This Row],[2009 - Omsætning]]/Tabel1[[#This Row],[2009 - Ansatte]],"i.a.")</f>
        <v>i.a.</v>
      </c>
      <c r="LT78" s="254" t="str">
        <f>IFERROR(Tabel1[[#This Row],[2008 - Omsætning]]/Tabel1[[#This Row],[2008 - Ansatte]],"i.a.")</f>
        <v>i.a.</v>
      </c>
      <c r="LU78" s="158">
        <f t="shared" si="413"/>
        <v>7.7171732149559469E-2</v>
      </c>
      <c r="LV78" s="158">
        <f t="shared" si="414"/>
        <v>4.6359385606530141</v>
      </c>
      <c r="LW78" s="158">
        <f t="shared" si="415"/>
        <v>7.1056955093099683</v>
      </c>
      <c r="LX78" s="158" t="e">
        <f t="shared" si="416"/>
        <v>#VALUE!</v>
      </c>
      <c r="LY78" s="158" t="e">
        <f t="shared" si="417"/>
        <v>#VALUE!</v>
      </c>
      <c r="LZ78" s="243">
        <f t="shared" si="255"/>
        <v>1.7025352688611717E-2</v>
      </c>
      <c r="MA78" s="243">
        <f t="shared" si="263"/>
        <v>0.18147186004291138</v>
      </c>
      <c r="MB78" s="243">
        <f t="shared" si="256"/>
        <v>3.4315310020570089E-2</v>
      </c>
      <c r="MC78" s="243" t="e">
        <f t="shared" si="257"/>
        <v>#VALUE!</v>
      </c>
      <c r="MD78" s="244">
        <f t="shared" si="418"/>
        <v>0.23764179104477612</v>
      </c>
      <c r="ME78" s="244">
        <f t="shared" si="419"/>
        <v>0.2206164383561644</v>
      </c>
      <c r="MF78" s="244">
        <f t="shared" si="420"/>
        <v>3.9144578313253013E-2</v>
      </c>
      <c r="MG78" s="244">
        <f t="shared" si="421"/>
        <v>4.8292682926829268E-3</v>
      </c>
      <c r="MH78" s="244" t="str">
        <f t="shared" si="422"/>
        <v>i.a.</v>
      </c>
      <c r="MI78" s="244" t="str">
        <f t="shared" si="423"/>
        <v>i.a.</v>
      </c>
      <c r="MJ78" s="244" t="str">
        <f t="shared" si="424"/>
        <v>i.a.</v>
      </c>
      <c r="MK78" s="244" t="str">
        <f t="shared" si="425"/>
        <v>i.a.</v>
      </c>
      <c r="ML78" s="244" t="str">
        <f t="shared" si="426"/>
        <v>i.a.</v>
      </c>
      <c r="MM78" s="244" t="str">
        <f t="shared" si="427"/>
        <v>i.a.</v>
      </c>
      <c r="MN78" s="244" t="str">
        <f t="shared" si="428"/>
        <v>i.a.</v>
      </c>
      <c r="MO78" s="244" t="str">
        <f t="shared" si="429"/>
        <v>i.a.</v>
      </c>
      <c r="MP78" s="244" t="str">
        <f t="shared" si="430"/>
        <v>i.a.</v>
      </c>
      <c r="MQ78" s="244" t="str">
        <f t="shared" si="431"/>
        <v>i.a.</v>
      </c>
      <c r="MR78" s="244" t="str">
        <f t="shared" si="432"/>
        <v>i.a.</v>
      </c>
      <c r="MS78" s="244" t="str">
        <f t="shared" si="433"/>
        <v>i.a.</v>
      </c>
      <c r="MT78" s="244" t="str">
        <f t="shared" si="434"/>
        <v>i.a.</v>
      </c>
    </row>
    <row r="79" spans="1:358" ht="18" customHeight="1" x14ac:dyDescent="0.25">
      <c r="A79" s="3" t="s">
        <v>172</v>
      </c>
      <c r="B79" s="273">
        <v>19527247</v>
      </c>
      <c r="C79" s="5" t="s">
        <v>83</v>
      </c>
      <c r="D79" s="5"/>
      <c r="E79" s="5">
        <v>259900</v>
      </c>
      <c r="F79" s="203">
        <v>45747</v>
      </c>
      <c r="G79" s="148" t="s">
        <v>84</v>
      </c>
      <c r="H79" s="148" t="s">
        <v>84</v>
      </c>
      <c r="I79" s="148" t="s">
        <v>84</v>
      </c>
      <c r="J79" s="148" t="s">
        <v>84</v>
      </c>
      <c r="K79" s="148" t="s">
        <v>84</v>
      </c>
      <c r="L79" s="148" t="s">
        <v>84</v>
      </c>
      <c r="M79" s="148" t="s">
        <v>84</v>
      </c>
      <c r="N79" s="148" t="s">
        <v>84</v>
      </c>
      <c r="O79" s="148" t="s">
        <v>84</v>
      </c>
      <c r="P79" s="150" t="e">
        <f>Y79/Tabel1[[#This Row],[2023 - Omsætning]]-1</f>
        <v>#DIV/0!</v>
      </c>
      <c r="Q79" s="150" t="e">
        <f>Z79/Tabel1[[#This Row],[2022 - Omsætning]]-1</f>
        <v>#DIV/0!</v>
      </c>
      <c r="R79" s="150" t="e">
        <f>AA79/Tabel1[[#This Row],[2021 - Omsætning]]-1</f>
        <v>#DIV/0!</v>
      </c>
      <c r="S79" s="150" t="e">
        <f>AB79/Tabel1[[#This Row],[2020 - Omsætning]]-1</f>
        <v>#DIV/0!</v>
      </c>
      <c r="T79" s="150" t="e">
        <f>AC79/Tabel1[[#This Row],[2019 - Omsætning]]-1</f>
        <v>#DIV/0!</v>
      </c>
      <c r="U79" s="242">
        <f t="shared" si="264"/>
        <v>0</v>
      </c>
      <c r="V79" s="242">
        <f t="shared" si="265"/>
        <v>0</v>
      </c>
      <c r="W79" s="242">
        <f t="shared" si="267"/>
        <v>0</v>
      </c>
      <c r="X79" s="242">
        <f t="shared" si="266"/>
        <v>0</v>
      </c>
      <c r="Y79" s="151"/>
      <c r="Z79" s="151"/>
      <c r="AA79" s="151"/>
      <c r="AB79" s="151"/>
      <c r="AC79" s="361"/>
      <c r="AD79" s="151"/>
      <c r="AE79" s="151"/>
      <c r="AF79" s="151"/>
      <c r="AG79" s="361"/>
      <c r="AH79" s="361"/>
      <c r="AI79" s="361"/>
      <c r="AJ79" s="361"/>
      <c r="AK79" s="361"/>
      <c r="AL79" s="361"/>
      <c r="AM79" s="361"/>
      <c r="AN79" s="361"/>
      <c r="AO79" s="361"/>
      <c r="AP79" s="150">
        <f t="shared" si="268"/>
        <v>0.11379454791518984</v>
      </c>
      <c r="AQ79" s="150">
        <f t="shared" si="269"/>
        <v>6.8406375873584127E-2</v>
      </c>
      <c r="AR79" s="150">
        <f t="shared" si="270"/>
        <v>0.18576123119629331</v>
      </c>
      <c r="AS79" s="150">
        <f t="shared" si="271"/>
        <v>0.42861725083104935</v>
      </c>
      <c r="AT79" s="150">
        <f t="shared" si="272"/>
        <v>4.8345981423422646E-3</v>
      </c>
      <c r="AU79" s="242">
        <f t="shared" si="273"/>
        <v>7.0630000000000024</v>
      </c>
      <c r="AV79" s="242">
        <f t="shared" si="274"/>
        <v>3.9739999999999966</v>
      </c>
      <c r="AW79" s="242">
        <f t="shared" si="275"/>
        <v>9.1009999999999991</v>
      </c>
      <c r="AX79" s="242">
        <f t="shared" si="276"/>
        <v>14.699000000000005</v>
      </c>
      <c r="AY79" s="119">
        <v>69.131</v>
      </c>
      <c r="AZ79" s="119">
        <v>62.067999999999998</v>
      </c>
      <c r="BA79" s="119">
        <v>58.094000000000001</v>
      </c>
      <c r="BB79" s="119">
        <v>48.993000000000002</v>
      </c>
      <c r="BC79" s="119">
        <v>34.293999999999997</v>
      </c>
      <c r="BD79" s="119">
        <v>34.128999999999998</v>
      </c>
      <c r="BE79" s="119">
        <v>31.620999999999999</v>
      </c>
      <c r="BF79" s="119">
        <v>24.417000000000002</v>
      </c>
      <c r="BG79" s="362">
        <v>26.102</v>
      </c>
      <c r="BH79" s="362">
        <v>29.183114</v>
      </c>
      <c r="BI79" s="362">
        <v>24.481304999999999</v>
      </c>
      <c r="BJ79" s="362">
        <v>24.269538000000001</v>
      </c>
      <c r="BK79" s="362">
        <v>21.860446</v>
      </c>
      <c r="BL79" s="362">
        <v>20.712</v>
      </c>
      <c r="BM79" s="362">
        <v>18.059999999999999</v>
      </c>
      <c r="BN79" s="362">
        <v>15.885999999999999</v>
      </c>
      <c r="BO79" s="362">
        <v>19.239000000000001</v>
      </c>
      <c r="BP79" s="152">
        <f t="shared" si="277"/>
        <v>0.38297595841455478</v>
      </c>
      <c r="BQ79" s="152">
        <f t="shared" si="278"/>
        <v>-0.16121648136036618</v>
      </c>
      <c r="BR79" s="152">
        <f t="shared" si="279"/>
        <v>0.19181552452094833</v>
      </c>
      <c r="BS79" s="152">
        <f t="shared" si="280"/>
        <v>6.2175339896858883</v>
      </c>
      <c r="BT79" s="152">
        <f t="shared" si="281"/>
        <v>0.12381454162276086</v>
      </c>
      <c r="BU79" s="242">
        <f t="shared" si="282"/>
        <v>5.8939999999999984</v>
      </c>
      <c r="BV79" s="242">
        <f t="shared" si="283"/>
        <v>-2.9579999999999984</v>
      </c>
      <c r="BW79" s="242">
        <f t="shared" si="284"/>
        <v>2.9529999999999994</v>
      </c>
      <c r="BX79" s="242">
        <f t="shared" si="285"/>
        <v>13.262</v>
      </c>
      <c r="BY79" s="119">
        <v>21.283999999999999</v>
      </c>
      <c r="BZ79" s="119">
        <v>15.39</v>
      </c>
      <c r="CA79" s="119">
        <v>18.347999999999999</v>
      </c>
      <c r="CB79" s="119">
        <v>15.395</v>
      </c>
      <c r="CC79" s="119">
        <v>2.133</v>
      </c>
      <c r="CD79" s="119">
        <v>1.8979999999999999</v>
      </c>
      <c r="CE79" s="119">
        <v>2.1960000000000002</v>
      </c>
      <c r="CF79" s="119">
        <v>-4.1120000000000001</v>
      </c>
      <c r="CG79" s="362">
        <v>-0.72199999999999998</v>
      </c>
      <c r="CH79" s="362">
        <v>3.4399449999999998</v>
      </c>
      <c r="CI79" s="362">
        <v>2.0790549999999999</v>
      </c>
      <c r="CJ79" s="362">
        <v>2.398768</v>
      </c>
      <c r="CK79" s="362">
        <v>2.8216450000000002</v>
      </c>
      <c r="CL79" s="362">
        <v>2.7730000000000001</v>
      </c>
      <c r="CM79" s="362">
        <v>2.3410000000000002</v>
      </c>
      <c r="CN79" s="362">
        <v>-0.32300000000000001</v>
      </c>
      <c r="CO79" s="362">
        <v>0.63800000000000001</v>
      </c>
      <c r="CP79" s="152">
        <f t="shared" si="286"/>
        <v>0.3851814443402351</v>
      </c>
      <c r="CQ79" s="152">
        <f t="shared" si="287"/>
        <v>-0.21037940070639161</v>
      </c>
      <c r="CR79" s="152">
        <f t="shared" si="288"/>
        <v>0.19390600557709306</v>
      </c>
      <c r="CS79" s="152">
        <f t="shared" si="289"/>
        <v>9.1962552011095706</v>
      </c>
      <c r="CT79" s="152">
        <f t="shared" si="290"/>
        <v>0.383877159309021</v>
      </c>
      <c r="CU79" s="242">
        <f t="shared" si="291"/>
        <v>5.3389999999999986</v>
      </c>
      <c r="CV79" s="242">
        <f t="shared" si="292"/>
        <v>-3.6929999999999978</v>
      </c>
      <c r="CW79" s="242">
        <f t="shared" si="293"/>
        <v>2.8509999999999991</v>
      </c>
      <c r="CX79" s="242">
        <f t="shared" si="294"/>
        <v>13.260999999999999</v>
      </c>
      <c r="CY79" s="119">
        <v>19.2</v>
      </c>
      <c r="CZ79" s="119">
        <v>13.861000000000001</v>
      </c>
      <c r="DA79" s="119">
        <v>17.553999999999998</v>
      </c>
      <c r="DB79" s="119">
        <v>14.702999999999999</v>
      </c>
      <c r="DC79" s="119">
        <v>1.4419999999999999</v>
      </c>
      <c r="DD79" s="119">
        <v>1.042</v>
      </c>
      <c r="DE79" s="119">
        <v>1.1879999999999999</v>
      </c>
      <c r="DF79" s="119">
        <v>-5.093</v>
      </c>
      <c r="DG79" s="362">
        <v>-2.0070000000000001</v>
      </c>
      <c r="DH79" s="362">
        <v>2.278632</v>
      </c>
      <c r="DI79" s="362">
        <v>1.093515</v>
      </c>
      <c r="DJ79" s="362">
        <v>1.2951919999999999</v>
      </c>
      <c r="DK79" s="362">
        <v>1.4764330000000001</v>
      </c>
      <c r="DL79" s="362">
        <v>1.45</v>
      </c>
      <c r="DM79" s="362">
        <v>0.83799999999999997</v>
      </c>
      <c r="DN79" s="362">
        <v>-3.0449999999999999</v>
      </c>
      <c r="DO79" s="362">
        <v>-1.786</v>
      </c>
      <c r="DP79" s="152">
        <f t="shared" si="295"/>
        <v>0.28194272563451234</v>
      </c>
      <c r="DQ79" s="152">
        <f t="shared" si="296"/>
        <v>0.11720474446357972</v>
      </c>
      <c r="DR79" s="152">
        <f t="shared" si="297"/>
        <v>0.26926510883285598</v>
      </c>
      <c r="DS79" s="152">
        <f t="shared" si="298"/>
        <v>0.55099799446089204</v>
      </c>
      <c r="DT79" s="152">
        <f t="shared" si="299"/>
        <v>6.0945336643193647E-2</v>
      </c>
      <c r="DU79" s="242">
        <f t="shared" si="300"/>
        <v>12.986000000000004</v>
      </c>
      <c r="DV79" s="242">
        <f t="shared" si="301"/>
        <v>4.8320000000000007</v>
      </c>
      <c r="DW79" s="242">
        <f t="shared" si="302"/>
        <v>8.7459999999999951</v>
      </c>
      <c r="DX79" s="242">
        <f t="shared" si="303"/>
        <v>11.539000000000001</v>
      </c>
      <c r="DY79" s="119">
        <v>59.045000000000002</v>
      </c>
      <c r="DZ79" s="119">
        <v>46.058999999999997</v>
      </c>
      <c r="EA79" s="119">
        <v>41.226999999999997</v>
      </c>
      <c r="EB79" s="119">
        <v>32.481000000000002</v>
      </c>
      <c r="EC79" s="119">
        <v>20.942</v>
      </c>
      <c r="ED79" s="119">
        <v>19.739000000000001</v>
      </c>
      <c r="EE79" s="119">
        <v>18.940999999999999</v>
      </c>
      <c r="EF79" s="119">
        <v>18.018000000000001</v>
      </c>
      <c r="EG79" s="362">
        <v>16.995000000000001</v>
      </c>
      <c r="EH79" s="362">
        <v>18.527547999999999</v>
      </c>
      <c r="EI79" s="362">
        <v>16.715116999999999</v>
      </c>
      <c r="EJ79" s="362">
        <v>15.830152</v>
      </c>
      <c r="EK79" s="362">
        <v>14.86191</v>
      </c>
      <c r="EL79" s="362">
        <v>13.753</v>
      </c>
      <c r="EM79" s="362">
        <v>12.891999999999999</v>
      </c>
      <c r="EN79" s="362">
        <v>12.287000000000001</v>
      </c>
      <c r="EO79" s="362">
        <v>8.0060000000000002</v>
      </c>
      <c r="EP79" s="153">
        <f t="shared" si="304"/>
        <v>0.17377963315124731</v>
      </c>
      <c r="EQ79" s="153">
        <f t="shared" si="305"/>
        <v>0.19835303517277705</v>
      </c>
      <c r="ER79" s="153">
        <f t="shared" si="306"/>
        <v>0.20057553329481906</v>
      </c>
      <c r="ES79" s="153">
        <f t="shared" si="307"/>
        <v>0.28061922443395954</v>
      </c>
      <c r="ET79" s="153">
        <f t="shared" si="308"/>
        <v>3.3737373737373857E-2</v>
      </c>
      <c r="EU79" s="242">
        <f t="shared" si="309"/>
        <v>22.936999999999983</v>
      </c>
      <c r="EV79" s="242">
        <f t="shared" si="310"/>
        <v>21.847000000000008</v>
      </c>
      <c r="EW79" s="242">
        <f t="shared" si="311"/>
        <v>18.400999999999996</v>
      </c>
      <c r="EX79" s="242">
        <f t="shared" si="312"/>
        <v>20.102999999999994</v>
      </c>
      <c r="EY79" s="119">
        <v>154.92599999999999</v>
      </c>
      <c r="EZ79" s="119">
        <v>131.989</v>
      </c>
      <c r="FA79" s="119">
        <v>110.142</v>
      </c>
      <c r="FB79" s="119">
        <v>91.741</v>
      </c>
      <c r="FC79" s="119">
        <v>71.638000000000005</v>
      </c>
      <c r="FD79" s="119">
        <v>69.3</v>
      </c>
      <c r="FE79" s="119">
        <v>65.135999999999996</v>
      </c>
      <c r="FF79" s="119">
        <v>64.984999999999999</v>
      </c>
      <c r="FG79" s="362">
        <v>72.349000000000004</v>
      </c>
      <c r="FH79" s="362">
        <v>67.018189000000007</v>
      </c>
      <c r="FI79" s="362">
        <v>60.215854</v>
      </c>
      <c r="FJ79" s="362">
        <v>56.365192</v>
      </c>
      <c r="FK79" s="362">
        <v>63.855722999999998</v>
      </c>
      <c r="FL79" s="362">
        <v>60.942999999999998</v>
      </c>
      <c r="FM79" s="362">
        <v>60.070999999999998</v>
      </c>
      <c r="FN79" s="362">
        <v>62.716999999999999</v>
      </c>
      <c r="FO79" s="362">
        <v>61.543999999999997</v>
      </c>
      <c r="FP79" s="153">
        <f t="shared" si="313"/>
        <v>-9.45945945945946E-2</v>
      </c>
      <c r="FQ79" s="153">
        <f t="shared" si="314"/>
        <v>7.2463768115942032E-2</v>
      </c>
      <c r="FR79" s="153">
        <f t="shared" si="315"/>
        <v>0.32692307692307693</v>
      </c>
      <c r="FS79" s="153">
        <f t="shared" si="316"/>
        <v>-1.8867924528301886E-2</v>
      </c>
      <c r="FT79" s="153">
        <f t="shared" si="317"/>
        <v>3.9215686274509803E-2</v>
      </c>
      <c r="FU79" s="242">
        <f t="shared" si="318"/>
        <v>-7</v>
      </c>
      <c r="FV79" s="242">
        <f t="shared" si="319"/>
        <v>5</v>
      </c>
      <c r="FW79" s="242">
        <f t="shared" si="320"/>
        <v>17</v>
      </c>
      <c r="FX79" s="242">
        <f t="shared" si="321"/>
        <v>-1</v>
      </c>
      <c r="FY79" s="154">
        <v>67</v>
      </c>
      <c r="FZ79" s="154">
        <v>74</v>
      </c>
      <c r="GA79" s="154">
        <v>69</v>
      </c>
      <c r="GB79" s="154">
        <v>52</v>
      </c>
      <c r="GC79" s="154">
        <v>53</v>
      </c>
      <c r="GD79" s="154">
        <v>51</v>
      </c>
      <c r="GE79" s="154">
        <v>49</v>
      </c>
      <c r="GF79" s="154">
        <v>52</v>
      </c>
      <c r="GG79" s="359">
        <v>53</v>
      </c>
      <c r="GH79" s="359">
        <v>55</v>
      </c>
      <c r="GI79" s="359">
        <v>52</v>
      </c>
      <c r="GJ79" s="359">
        <v>52</v>
      </c>
      <c r="GK79" s="359">
        <v>43</v>
      </c>
      <c r="GL79" s="359">
        <v>39</v>
      </c>
      <c r="GM79" s="359">
        <v>34</v>
      </c>
      <c r="GN79" s="359">
        <v>35</v>
      </c>
      <c r="GO79" s="359">
        <v>43</v>
      </c>
      <c r="GP79" s="5"/>
      <c r="GQ79" s="5" t="s">
        <v>386</v>
      </c>
      <c r="GR79" s="5">
        <v>8670</v>
      </c>
      <c r="GS79" s="5" t="s">
        <v>173</v>
      </c>
      <c r="GT79" s="7" t="s">
        <v>94</v>
      </c>
      <c r="GU79" s="172" t="s">
        <v>73</v>
      </c>
      <c r="GW79" s="158">
        <f t="shared" si="322"/>
        <v>0.1503553390040509</v>
      </c>
      <c r="GX79" s="158">
        <f t="shared" si="323"/>
        <v>-0.33321087994943877</v>
      </c>
      <c r="GY79" s="158">
        <f t="shared" si="324"/>
        <v>-0.13466597199835781</v>
      </c>
      <c r="GZ79" s="158">
        <f t="shared" si="325"/>
        <v>6.7643310528487426</v>
      </c>
      <c r="HA79" s="158">
        <f t="shared" si="326"/>
        <v>0.31580758885162463</v>
      </c>
      <c r="HB79" s="263">
        <f t="shared" si="240"/>
        <v>4.7752797789683332E-2</v>
      </c>
      <c r="HC79" s="263">
        <f t="shared" si="258"/>
        <v>-0.15871231851718803</v>
      </c>
      <c r="HD79" s="263">
        <f t="shared" si="241"/>
        <v>-7.4125144087447525E-2</v>
      </c>
      <c r="HE79" s="263">
        <f t="shared" si="242"/>
        <v>0.47954403176951832</v>
      </c>
      <c r="HF79" s="153">
        <f t="shared" si="327"/>
        <v>0.3653524128482265</v>
      </c>
      <c r="HG79" s="153">
        <f t="shared" si="328"/>
        <v>0.31759961505854317</v>
      </c>
      <c r="HH79" s="153">
        <f t="shared" si="329"/>
        <v>0.47631193357573121</v>
      </c>
      <c r="HI79" s="153">
        <f t="shared" si="330"/>
        <v>0.55043707766317873</v>
      </c>
      <c r="HJ79" s="153">
        <f t="shared" si="331"/>
        <v>7.0893045893660439E-2</v>
      </c>
      <c r="HK79" s="153">
        <f t="shared" si="332"/>
        <v>5.3877973112719753E-2</v>
      </c>
      <c r="HL79" s="153">
        <f t="shared" si="333"/>
        <v>6.4287453664871874E-2</v>
      </c>
      <c r="HM79" s="153">
        <f t="shared" si="334"/>
        <v>-0.29092051523719759</v>
      </c>
      <c r="HN79" s="153">
        <f t="shared" si="335"/>
        <v>-0.11299865088506603</v>
      </c>
      <c r="HO79" s="153">
        <f t="shared" si="336"/>
        <v>0.12931099279807584</v>
      </c>
      <c r="HP79" s="153">
        <f t="shared" si="337"/>
        <v>6.7199628923024113E-2</v>
      </c>
      <c r="HQ79" s="153">
        <f t="shared" si="338"/>
        <v>8.4399151806744024E-2</v>
      </c>
      <c r="HR79" s="153">
        <f t="shared" si="339"/>
        <v>0.10319326532915882</v>
      </c>
      <c r="HS79" s="153">
        <f t="shared" si="340"/>
        <v>0.10883843122537061</v>
      </c>
      <c r="HT79" s="153">
        <f t="shared" si="341"/>
        <v>6.6563406012947288E-2</v>
      </c>
      <c r="HU79" s="153">
        <f t="shared" si="342"/>
        <v>-0.30010348395998621</v>
      </c>
      <c r="HV79" s="150">
        <f t="shared" si="343"/>
        <v>0.16710995168211715</v>
      </c>
      <c r="HW79" s="150">
        <f t="shared" si="344"/>
        <v>-0.30064249066197574</v>
      </c>
      <c r="HX79" s="150">
        <f t="shared" si="345"/>
        <v>-3.5492693388209678E-2</v>
      </c>
      <c r="HY79" s="150">
        <f t="shared" si="346"/>
        <v>5.2261661868315361</v>
      </c>
      <c r="HZ79" s="150">
        <f t="shared" si="347"/>
        <v>7.1968750213551105E-2</v>
      </c>
      <c r="IA79" s="263">
        <f t="shared" si="243"/>
        <v>2.1243229131237079E-2</v>
      </c>
      <c r="IB79" s="263">
        <f t="shared" si="259"/>
        <v>-5.4647379112316846E-2</v>
      </c>
      <c r="IC79" s="263">
        <f t="shared" si="244"/>
        <v>-6.6888647220449127E-3</v>
      </c>
      <c r="ID79" s="263">
        <f t="shared" si="245"/>
        <v>0.15818888414070964</v>
      </c>
      <c r="IE79" s="153">
        <f t="shared" si="348"/>
        <v>0.14836449819632994</v>
      </c>
      <c r="IF79" s="153">
        <f t="shared" si="349"/>
        <v>0.12712126906509286</v>
      </c>
      <c r="IG79" s="153">
        <f t="shared" si="350"/>
        <v>0.1817686481774097</v>
      </c>
      <c r="IH79" s="153">
        <f t="shared" si="351"/>
        <v>0.18845751289945462</v>
      </c>
      <c r="II79" s="153">
        <f t="shared" si="352"/>
        <v>3.0268628758744982E-2</v>
      </c>
      <c r="IJ79" s="153">
        <f t="shared" si="353"/>
        <v>2.8236484275045378E-2</v>
      </c>
      <c r="IK79" s="153">
        <f t="shared" si="354"/>
        <v>3.37531989455968E-2</v>
      </c>
      <c r="IL79" s="153">
        <f t="shared" si="355"/>
        <v>-5.9883204450463835E-2</v>
      </c>
      <c r="IM79" s="153">
        <f t="shared" si="356"/>
        <v>-1.0361118785283098E-2</v>
      </c>
      <c r="IN79" s="153">
        <f t="shared" si="357"/>
        <v>5.4072713856935274E-2</v>
      </c>
      <c r="IO79" s="153">
        <f t="shared" si="358"/>
        <v>3.5667118649801786E-2</v>
      </c>
      <c r="IP79" s="153">
        <f t="shared" si="359"/>
        <v>3.9906001380874537E-2</v>
      </c>
      <c r="IQ79" s="153">
        <f t="shared" si="360"/>
        <v>4.5219132570771585E-2</v>
      </c>
      <c r="IR79" s="153">
        <f t="shared" si="361"/>
        <v>4.5829408167650028E-2</v>
      </c>
      <c r="IS79" s="153">
        <f t="shared" si="362"/>
        <v>3.8130761963709812E-2</v>
      </c>
      <c r="IT79" s="153">
        <f t="shared" si="363"/>
        <v>-5.1987349208520777E-3</v>
      </c>
      <c r="IU79" s="150">
        <f t="shared" si="364"/>
        <v>9.2149403029663721E-2</v>
      </c>
      <c r="IV79" s="150">
        <f t="shared" si="365"/>
        <v>-6.7716514522364865E-2</v>
      </c>
      <c r="IW79" s="150">
        <f t="shared" si="366"/>
        <v>5.7213872541220019E-2</v>
      </c>
      <c r="IX79" s="150">
        <f t="shared" si="367"/>
        <v>0.21113127529882367</v>
      </c>
      <c r="IY79" s="150">
        <f t="shared" si="368"/>
        <v>2.6319995384758172E-2</v>
      </c>
      <c r="IZ79" s="263">
        <f t="shared" si="246"/>
        <v>3.2156538455047623E-2</v>
      </c>
      <c r="JA79" s="263">
        <f t="shared" si="260"/>
        <v>-2.5346813606195062E-2</v>
      </c>
      <c r="JB79" s="263">
        <f t="shared" si="247"/>
        <v>2.0256633282952741E-2</v>
      </c>
      <c r="JC79" s="263">
        <f t="shared" si="248"/>
        <v>6.1720192737206026E-2</v>
      </c>
      <c r="JD79" s="153">
        <f t="shared" si="369"/>
        <v>0.38111743671172049</v>
      </c>
      <c r="JE79" s="153">
        <f t="shared" si="370"/>
        <v>0.34896089825667287</v>
      </c>
      <c r="JF79" s="153">
        <f t="shared" si="371"/>
        <v>0.37430771186286793</v>
      </c>
      <c r="JG79" s="153">
        <f t="shared" si="372"/>
        <v>0.35405107857991519</v>
      </c>
      <c r="JH79" s="153">
        <f t="shared" si="373"/>
        <v>0.29233088584270916</v>
      </c>
      <c r="JI79" s="153">
        <f t="shared" si="374"/>
        <v>0.28483405483405488</v>
      </c>
      <c r="JJ79" s="153">
        <f t="shared" si="375"/>
        <v>0.29079157455170718</v>
      </c>
      <c r="JK79" s="153">
        <f t="shared" si="376"/>
        <v>0.27726398399630686</v>
      </c>
      <c r="JL79" s="153">
        <f t="shared" si="377"/>
        <v>0.23490303943385535</v>
      </c>
      <c r="JM79" s="153">
        <f t="shared" si="378"/>
        <v>0.27645551568097426</v>
      </c>
      <c r="JN79" s="153">
        <f t="shared" si="379"/>
        <v>0.27758664686545836</v>
      </c>
      <c r="JO79" s="153">
        <f t="shared" si="380"/>
        <v>0.28084978402983174</v>
      </c>
      <c r="JP79" s="153">
        <f t="shared" si="381"/>
        <v>0.23274202063298227</v>
      </c>
      <c r="JQ79" s="153">
        <f t="shared" si="382"/>
        <v>0.22566988825623946</v>
      </c>
      <c r="JR79" s="153">
        <f t="shared" si="383"/>
        <v>0.21461270829518403</v>
      </c>
      <c r="JS79" s="153">
        <f t="shared" si="384"/>
        <v>0.19591179425036276</v>
      </c>
      <c r="JT79" s="153">
        <f t="shared" si="385"/>
        <v>0.13008579227869493</v>
      </c>
      <c r="JU79" s="150" t="e">
        <f t="shared" si="386"/>
        <v>#VALUE!</v>
      </c>
      <c r="JV79" s="150" t="e">
        <f t="shared" si="387"/>
        <v>#VALUE!</v>
      </c>
      <c r="JW79" s="150" t="e">
        <f t="shared" si="388"/>
        <v>#VALUE!</v>
      </c>
      <c r="JX79" s="150" t="e">
        <f t="shared" si="389"/>
        <v>#VALUE!</v>
      </c>
      <c r="JY79" s="150" t="e">
        <f t="shared" si="390"/>
        <v>#VALUE!</v>
      </c>
      <c r="JZ79" s="263" t="e">
        <f t="shared" si="249"/>
        <v>#VALUE!</v>
      </c>
      <c r="KA79" s="263" t="e">
        <f t="shared" si="261"/>
        <v>#VALUE!</v>
      </c>
      <c r="KB79" s="263" t="e">
        <f t="shared" si="250"/>
        <v>#VALUE!</v>
      </c>
      <c r="KC79" s="263" t="e">
        <f t="shared" si="251"/>
        <v>#VALUE!</v>
      </c>
      <c r="KD79" s="153" t="str">
        <f t="shared" si="391"/>
        <v>i.a.</v>
      </c>
      <c r="KE79" s="153" t="str">
        <f t="shared" si="392"/>
        <v>i.a.</v>
      </c>
      <c r="KF79" s="153" t="str">
        <f t="shared" si="393"/>
        <v>i.a.</v>
      </c>
      <c r="KG79" s="153" t="str">
        <f t="shared" si="394"/>
        <v>i.a.</v>
      </c>
      <c r="KH79" s="153" t="str">
        <f t="shared" si="395"/>
        <v>i.a.</v>
      </c>
      <c r="KI79" s="153" t="str">
        <f t="shared" si="396"/>
        <v>i.a.</v>
      </c>
      <c r="KJ79" s="153" t="str">
        <f t="shared" si="397"/>
        <v>i.a.</v>
      </c>
      <c r="KK79" s="153" t="str">
        <f t="shared" si="398"/>
        <v>i.a.</v>
      </c>
      <c r="KL79" s="153" t="str">
        <f t="shared" si="399"/>
        <v>i.a.</v>
      </c>
      <c r="KM79" s="153" t="str">
        <f t="shared" si="400"/>
        <v>i.a.</v>
      </c>
      <c r="KN79" s="153" t="str">
        <f t="shared" si="401"/>
        <v>i.a.</v>
      </c>
      <c r="KO79" s="153" t="str">
        <f t="shared" si="402"/>
        <v>i.a.</v>
      </c>
      <c r="KP79" s="153" t="str">
        <f t="shared" si="403"/>
        <v>i.a.</v>
      </c>
      <c r="KQ79" s="153" t="str">
        <f t="shared" si="404"/>
        <v>i.a.</v>
      </c>
      <c r="KR79" s="153" t="str">
        <f t="shared" si="405"/>
        <v>i.a.</v>
      </c>
      <c r="KS79" s="153" t="str">
        <f t="shared" si="406"/>
        <v>i.a.</v>
      </c>
      <c r="KT79" s="153" t="str">
        <f t="shared" si="407"/>
        <v>i.a.</v>
      </c>
      <c r="KU79" s="150" t="e">
        <f t="shared" si="408"/>
        <v>#DIV/0!</v>
      </c>
      <c r="KV79" s="150" t="e">
        <f t="shared" si="409"/>
        <v>#DIV/0!</v>
      </c>
      <c r="KW79" s="150" t="e">
        <f t="shared" si="410"/>
        <v>#DIV/0!</v>
      </c>
      <c r="KX79" s="150" t="e">
        <f t="shared" si="411"/>
        <v>#DIV/0!</v>
      </c>
      <c r="KY79" s="150" t="e">
        <f t="shared" si="412"/>
        <v>#DIV/0!</v>
      </c>
      <c r="KZ79" s="243">
        <f t="shared" si="252"/>
        <v>0</v>
      </c>
      <c r="LA79" s="243">
        <f t="shared" si="262"/>
        <v>0</v>
      </c>
      <c r="LB79" s="243">
        <f t="shared" si="253"/>
        <v>0</v>
      </c>
      <c r="LC79" s="243">
        <f t="shared" si="254"/>
        <v>0</v>
      </c>
      <c r="LD79" s="254">
        <f>IFERROR(Tabel1[[#This Row],[2024 - Omsætning]]/Tabel1[[#This Row],[2024 - Ansatte]],"i.a.")</f>
        <v>0</v>
      </c>
      <c r="LE79" s="254">
        <f>IFERROR(Tabel1[[#This Row],[2023 - Omsætning]]/Tabel1[[#This Row],[2023 - Ansatte]],"i.a.")</f>
        <v>0</v>
      </c>
      <c r="LF79" s="254">
        <f>IFERROR(Tabel1[[#This Row],[2022 - Omsætning]]/Tabel1[[#This Row],[2022 - Ansatte]],"i.a.")</f>
        <v>0</v>
      </c>
      <c r="LG79" s="254">
        <f>IFERROR(Tabel1[[#This Row],[2021 - Omsætning]]/Tabel1[[#This Row],[2021 - Ansatte]],"i.a.")</f>
        <v>0</v>
      </c>
      <c r="LH79" s="254">
        <f>IFERROR(AC79/Tabel1[[#This Row],[2020 - Ansatte]],"i.a.")</f>
        <v>0</v>
      </c>
      <c r="LI79" s="254">
        <f>IFERROR(Tabel1[[#This Row],[2019 - Omsætning]]/Tabel1[[#This Row],[2019 - Ansatte]],"i.a.")</f>
        <v>0</v>
      </c>
      <c r="LJ79" s="254">
        <f>IFERROR(Tabel1[[#This Row],[2018 - Omsætning]]/Tabel1[[#This Row],[2018 - Ansatte]],"i.a.")</f>
        <v>0</v>
      </c>
      <c r="LK79" s="254">
        <f>IFERROR(Tabel1[[#This Row],[2017 - Omsætning]]/Tabel1[[#This Row],[2017 - Ansatte]],"i.a.")</f>
        <v>0</v>
      </c>
      <c r="LL79" s="254">
        <f>IFERROR(Tabel1[[#This Row],[2016 - Omsætning]]/Tabel1[[#This Row],[2016 - Ansatte]],"i.a.")</f>
        <v>0</v>
      </c>
      <c r="LM79" s="254">
        <f>IFERROR(Tabel1[[#This Row],[2015 - Omsætning]]/Tabel1[[#This Row],[2015 - Ansatte]],"i.a.")</f>
        <v>0</v>
      </c>
      <c r="LN79" s="254">
        <f>IFERROR(Tabel1[[#This Row],[2014 - Omsætning]]/Tabel1[[#This Row],[2014 - Ansatte]],"i.a.")</f>
        <v>0</v>
      </c>
      <c r="LO79" s="254">
        <f>IFERROR(Tabel1[[#This Row],[2013 - Omsætning]]/Tabel1[[#This Row],[2013 - Ansatte]],"i.a.")</f>
        <v>0</v>
      </c>
      <c r="LP79" s="254">
        <f>IFERROR(Tabel1[[#This Row],[2012 - Omsætning]]/Tabel1[[#This Row],[2012 - Ansatte]],"i.a.")</f>
        <v>0</v>
      </c>
      <c r="LQ79" s="254">
        <f>IFERROR(Tabel1[[#This Row],[2011 - Omsætning]]/Tabel1[[#This Row],[2011 - Ansatte]],"i.a.")</f>
        <v>0</v>
      </c>
      <c r="LR79" s="254">
        <f>IFERROR(Tabel1[[#This Row],[2010 - Omsætning]]/Tabel1[[#This Row],[2010 - Ansatte]],"i.a.")</f>
        <v>0</v>
      </c>
      <c r="LS79" s="254">
        <f>IFERROR(Tabel1[[#This Row],[2009 - Omsætning]]/Tabel1[[#This Row],[2009 - Ansatte]],"i.a.")</f>
        <v>0</v>
      </c>
      <c r="LT79" s="254">
        <f>IFERROR(Tabel1[[#This Row],[2008 - Omsætning]]/Tabel1[[#This Row],[2008 - Ansatte]],"i.a.")</f>
        <v>0</v>
      </c>
      <c r="LU79" s="158">
        <f t="shared" si="413"/>
        <v>0.52990189374891639</v>
      </c>
      <c r="LV79" s="158">
        <f t="shared" si="414"/>
        <v>-0.26373214390190558</v>
      </c>
      <c r="LW79" s="158">
        <f t="shared" si="415"/>
        <v>-0.10024474942016189</v>
      </c>
      <c r="LX79" s="158">
        <f t="shared" si="416"/>
        <v>9.3923370319001389</v>
      </c>
      <c r="LY79" s="158">
        <f t="shared" si="417"/>
        <v>0.33165537971245429</v>
      </c>
      <c r="LZ79" s="243">
        <f t="shared" si="255"/>
        <v>9.9256353368293665E-2</v>
      </c>
      <c r="MA79" s="243">
        <f t="shared" si="263"/>
        <v>-6.7094986290638398E-2</v>
      </c>
      <c r="MB79" s="243">
        <f t="shared" si="256"/>
        <v>-2.8344202898550774E-2</v>
      </c>
      <c r="MC79" s="243">
        <f t="shared" si="257"/>
        <v>0.25554245283018867</v>
      </c>
      <c r="MD79" s="244">
        <f t="shared" si="418"/>
        <v>0.28656716417910449</v>
      </c>
      <c r="ME79" s="244">
        <f t="shared" si="419"/>
        <v>0.18731081081081083</v>
      </c>
      <c r="MF79" s="244">
        <f t="shared" si="420"/>
        <v>0.25440579710144923</v>
      </c>
      <c r="MG79" s="244">
        <f t="shared" si="421"/>
        <v>0.28275</v>
      </c>
      <c r="MH79" s="244">
        <f t="shared" si="422"/>
        <v>2.720754716981132E-2</v>
      </c>
      <c r="MI79" s="244">
        <f t="shared" si="423"/>
        <v>2.0431372549019607E-2</v>
      </c>
      <c r="MJ79" s="244">
        <f t="shared" si="424"/>
        <v>2.4244897959183671E-2</v>
      </c>
      <c r="MK79" s="244">
        <f t="shared" si="425"/>
        <v>-9.794230769230769E-2</v>
      </c>
      <c r="ML79" s="244">
        <f t="shared" si="426"/>
        <v>-3.7867924528301886E-2</v>
      </c>
      <c r="MM79" s="244">
        <f t="shared" si="427"/>
        <v>4.1429672727272729E-2</v>
      </c>
      <c r="MN79" s="244">
        <f t="shared" si="428"/>
        <v>2.1029134615384616E-2</v>
      </c>
      <c r="MO79" s="244">
        <f t="shared" si="429"/>
        <v>2.490753846153846E-2</v>
      </c>
      <c r="MP79" s="244">
        <f t="shared" si="430"/>
        <v>3.4335651162790699E-2</v>
      </c>
      <c r="MQ79" s="244">
        <f t="shared" si="431"/>
        <v>3.7179487179487179E-2</v>
      </c>
      <c r="MR79" s="244">
        <f t="shared" si="432"/>
        <v>2.4647058823529411E-2</v>
      </c>
      <c r="MS79" s="244">
        <f t="shared" si="433"/>
        <v>-8.6999999999999994E-2</v>
      </c>
      <c r="MT79" s="244">
        <f t="shared" si="434"/>
        <v>-4.1534883720930234E-2</v>
      </c>
    </row>
    <row r="80" spans="1:358" ht="18" customHeight="1" x14ac:dyDescent="0.25">
      <c r="A80" s="3" t="s">
        <v>174</v>
      </c>
      <c r="B80" s="273">
        <v>17890786</v>
      </c>
      <c r="C80" s="5" t="s">
        <v>92</v>
      </c>
      <c r="D80" s="5"/>
      <c r="E80" s="5">
        <v>256100</v>
      </c>
      <c r="F80" s="203">
        <v>45713</v>
      </c>
      <c r="G80" s="148" t="s">
        <v>74</v>
      </c>
      <c r="H80" s="148" t="s">
        <v>74</v>
      </c>
      <c r="I80" s="148" t="s">
        <v>74</v>
      </c>
      <c r="J80" s="148" t="s">
        <v>74</v>
      </c>
      <c r="K80" s="148" t="s">
        <v>74</v>
      </c>
      <c r="L80" s="148" t="s">
        <v>74</v>
      </c>
      <c r="M80" s="148" t="s">
        <v>74</v>
      </c>
      <c r="N80" s="148" t="s">
        <v>74</v>
      </c>
      <c r="O80" s="357" t="s">
        <v>74</v>
      </c>
      <c r="P80" s="150" t="e">
        <f>Y80/Tabel1[[#This Row],[2023 - Omsætning]]-1</f>
        <v>#DIV/0!</v>
      </c>
      <c r="Q80" s="150" t="e">
        <f>Z80/Tabel1[[#This Row],[2022 - Omsætning]]-1</f>
        <v>#DIV/0!</v>
      </c>
      <c r="R80" s="150" t="e">
        <f>AA80/Tabel1[[#This Row],[2021 - Omsætning]]-1</f>
        <v>#DIV/0!</v>
      </c>
      <c r="S80" s="150" t="e">
        <f>AB80/Tabel1[[#This Row],[2020 - Omsætning]]-1</f>
        <v>#DIV/0!</v>
      </c>
      <c r="T80" s="150" t="e">
        <f>AC80/Tabel1[[#This Row],[2019 - Omsætning]]-1</f>
        <v>#DIV/0!</v>
      </c>
      <c r="U80" s="242">
        <f t="shared" si="264"/>
        <v>0</v>
      </c>
      <c r="V80" s="242">
        <f t="shared" si="265"/>
        <v>0</v>
      </c>
      <c r="W80" s="242">
        <f t="shared" si="267"/>
        <v>0</v>
      </c>
      <c r="X80" s="242">
        <f t="shared" si="266"/>
        <v>0</v>
      </c>
      <c r="Y80" s="151"/>
      <c r="Z80" s="151"/>
      <c r="AA80" s="151"/>
      <c r="AB80" s="151"/>
      <c r="AC80" s="361"/>
      <c r="AD80" s="151"/>
      <c r="AE80" s="151"/>
      <c r="AF80" s="151"/>
      <c r="AG80" s="361"/>
      <c r="AH80" s="361"/>
      <c r="AI80" s="361"/>
      <c r="AJ80" s="361"/>
      <c r="AK80" s="361"/>
      <c r="AL80" s="361"/>
      <c r="AM80" s="361"/>
      <c r="AN80" s="361"/>
      <c r="AO80" s="361"/>
      <c r="AP80" s="150">
        <f t="shared" si="268"/>
        <v>-5.755511022044088E-2</v>
      </c>
      <c r="AQ80" s="150">
        <f t="shared" si="269"/>
        <v>-0.16571925366147261</v>
      </c>
      <c r="AR80" s="150">
        <f t="shared" si="270"/>
        <v>0.22175014298553791</v>
      </c>
      <c r="AS80" s="150">
        <f t="shared" si="271"/>
        <v>0.34984007940884532</v>
      </c>
      <c r="AT80" s="150">
        <f t="shared" si="272"/>
        <v>-6.5643033800494688E-2</v>
      </c>
      <c r="AU80" s="242">
        <f t="shared" si="273"/>
        <v>-0.71799999999999997</v>
      </c>
      <c r="AV80" s="242">
        <f t="shared" si="274"/>
        <v>-2.4779999999999998</v>
      </c>
      <c r="AW80" s="242">
        <f t="shared" si="275"/>
        <v>2.7139999999999986</v>
      </c>
      <c r="AX80" s="242">
        <f t="shared" si="276"/>
        <v>3.1720000000000006</v>
      </c>
      <c r="AY80" s="119">
        <v>11.757</v>
      </c>
      <c r="AZ80" s="119">
        <v>12.475</v>
      </c>
      <c r="BA80" s="119">
        <v>14.952999999999999</v>
      </c>
      <c r="BB80" s="119">
        <v>12.239000000000001</v>
      </c>
      <c r="BC80" s="119">
        <v>9.0670000000000002</v>
      </c>
      <c r="BD80" s="119">
        <v>9.7040000000000006</v>
      </c>
      <c r="BE80" s="119">
        <v>8.1630000000000003</v>
      </c>
      <c r="BF80" s="119">
        <v>9.8439999999999994</v>
      </c>
      <c r="BG80" s="362">
        <v>8.8610000000000007</v>
      </c>
      <c r="BH80" s="362">
        <v>8.4329999999999998</v>
      </c>
      <c r="BI80" s="362">
        <v>7.3559999999999999</v>
      </c>
      <c r="BJ80" s="362">
        <v>6.4749999999999996</v>
      </c>
      <c r="BK80" s="362">
        <v>6.1029999999999998</v>
      </c>
      <c r="BL80" s="362">
        <v>4.7119999999999997</v>
      </c>
      <c r="BM80" s="362">
        <v>3.2029999999999998</v>
      </c>
      <c r="BN80" s="362">
        <v>2.367</v>
      </c>
      <c r="BO80" s="362">
        <v>4.1900000000000004</v>
      </c>
      <c r="BP80" s="152">
        <f t="shared" si="277"/>
        <v>-0.23630396364554404</v>
      </c>
      <c r="BQ80" s="152">
        <f t="shared" si="278"/>
        <v>-0.17367268175654532</v>
      </c>
      <c r="BR80" s="152">
        <f t="shared" si="279"/>
        <v>0.17588617686741068</v>
      </c>
      <c r="BS80" s="152">
        <f t="shared" si="280"/>
        <v>0.54150122896577824</v>
      </c>
      <c r="BT80" s="152">
        <f t="shared" si="281"/>
        <v>7.8727309810320237E-2</v>
      </c>
      <c r="BU80" s="242">
        <f t="shared" si="282"/>
        <v>-1.8719999999999999</v>
      </c>
      <c r="BV80" s="242">
        <f t="shared" si="283"/>
        <v>-1.665</v>
      </c>
      <c r="BW80" s="242">
        <f t="shared" si="284"/>
        <v>1.4339999999999993</v>
      </c>
      <c r="BX80" s="242">
        <f t="shared" si="285"/>
        <v>2.8640000000000008</v>
      </c>
      <c r="BY80" s="119">
        <v>6.05</v>
      </c>
      <c r="BZ80" s="119">
        <v>7.9219999999999997</v>
      </c>
      <c r="CA80" s="119">
        <v>9.5869999999999997</v>
      </c>
      <c r="CB80" s="119">
        <v>8.1530000000000005</v>
      </c>
      <c r="CC80" s="119">
        <v>5.2889999999999997</v>
      </c>
      <c r="CD80" s="119">
        <v>4.9029999999999996</v>
      </c>
      <c r="CE80" s="119">
        <v>4.1189999999999998</v>
      </c>
      <c r="CF80" s="119">
        <v>6.55</v>
      </c>
      <c r="CG80" s="362">
        <v>5.5949999999999998</v>
      </c>
      <c r="CH80" s="362">
        <v>5.0529999999999999</v>
      </c>
      <c r="CI80" s="362">
        <v>4.492</v>
      </c>
      <c r="CJ80" s="362">
        <v>3.6309999999999998</v>
      </c>
      <c r="CK80" s="362">
        <v>3.2490000000000001</v>
      </c>
      <c r="CL80" s="362">
        <v>2.0009999999999999</v>
      </c>
      <c r="CM80" s="362">
        <v>0.64300000000000002</v>
      </c>
      <c r="CN80" s="362">
        <v>-0.122</v>
      </c>
      <c r="CO80" s="362">
        <v>1.57</v>
      </c>
      <c r="CP80" s="152">
        <f t="shared" si="286"/>
        <v>-0.24239244491080797</v>
      </c>
      <c r="CQ80" s="152">
        <f t="shared" si="287"/>
        <v>-0.18424994650117701</v>
      </c>
      <c r="CR80" s="152">
        <f t="shared" si="288"/>
        <v>0.18619114100774217</v>
      </c>
      <c r="CS80" s="152">
        <f t="shared" si="289"/>
        <v>0.57140007977662532</v>
      </c>
      <c r="CT80" s="152">
        <f t="shared" si="290"/>
        <v>0.10684326710816776</v>
      </c>
      <c r="CU80" s="242">
        <f t="shared" si="291"/>
        <v>-1.8479999999999999</v>
      </c>
      <c r="CV80" s="242">
        <f t="shared" si="292"/>
        <v>-1.7220000000000004</v>
      </c>
      <c r="CW80" s="242">
        <f t="shared" si="293"/>
        <v>1.4670000000000005</v>
      </c>
      <c r="CX80" s="242">
        <f t="shared" si="294"/>
        <v>2.8649999999999993</v>
      </c>
      <c r="CY80" s="119">
        <v>5.7759999999999998</v>
      </c>
      <c r="CZ80" s="119">
        <v>7.6239999999999997</v>
      </c>
      <c r="DA80" s="119">
        <v>9.3460000000000001</v>
      </c>
      <c r="DB80" s="119">
        <v>7.8789999999999996</v>
      </c>
      <c r="DC80" s="119">
        <v>5.0140000000000002</v>
      </c>
      <c r="DD80" s="119">
        <v>4.53</v>
      </c>
      <c r="DE80" s="119">
        <v>3.6429999999999998</v>
      </c>
      <c r="DF80" s="119">
        <v>6.16</v>
      </c>
      <c r="DG80" s="362">
        <v>5.38</v>
      </c>
      <c r="DH80" s="362">
        <v>4.7889999999999997</v>
      </c>
      <c r="DI80" s="362">
        <v>4.1109999999999998</v>
      </c>
      <c r="DJ80" s="362">
        <v>3.5529999999999999</v>
      </c>
      <c r="DK80" s="362">
        <v>3.1589999999999998</v>
      </c>
      <c r="DL80" s="362">
        <v>2.0070000000000001</v>
      </c>
      <c r="DM80" s="362">
        <v>0.35799999999999998</v>
      </c>
      <c r="DN80" s="362">
        <v>-0.47</v>
      </c>
      <c r="DO80" s="362">
        <v>1.121</v>
      </c>
      <c r="DP80" s="152">
        <f t="shared" si="295"/>
        <v>-2.3693684927507948E-2</v>
      </c>
      <c r="DQ80" s="152">
        <f t="shared" si="296"/>
        <v>0.10541034742390003</v>
      </c>
      <c r="DR80" s="152">
        <f t="shared" si="297"/>
        <v>0.45367836760222036</v>
      </c>
      <c r="DS80" s="152">
        <f t="shared" si="298"/>
        <v>0.5803063998023229</v>
      </c>
      <c r="DT80" s="152">
        <f t="shared" si="299"/>
        <v>-0.40203900709219859</v>
      </c>
      <c r="DU80" s="242">
        <f t="shared" si="300"/>
        <v>-0.48699999999999832</v>
      </c>
      <c r="DV80" s="242">
        <f t="shared" si="301"/>
        <v>1.9599999999999973</v>
      </c>
      <c r="DW80" s="242">
        <f t="shared" si="302"/>
        <v>5.8030000000000008</v>
      </c>
      <c r="DX80" s="242">
        <f t="shared" si="303"/>
        <v>4.697000000000001</v>
      </c>
      <c r="DY80" s="119">
        <v>20.067</v>
      </c>
      <c r="DZ80" s="119">
        <v>20.553999999999998</v>
      </c>
      <c r="EA80" s="119">
        <v>18.594000000000001</v>
      </c>
      <c r="EB80" s="119">
        <v>12.791</v>
      </c>
      <c r="EC80" s="119">
        <v>8.0939999999999994</v>
      </c>
      <c r="ED80" s="119">
        <v>13.536</v>
      </c>
      <c r="EE80" s="119">
        <v>11.507999999999999</v>
      </c>
      <c r="EF80" s="119">
        <v>8.6679999999999993</v>
      </c>
      <c r="EG80" s="362">
        <v>8.3989999999999991</v>
      </c>
      <c r="EH80" s="362">
        <v>7.2050000000000001</v>
      </c>
      <c r="EI80" s="362">
        <v>5.0410000000000004</v>
      </c>
      <c r="EJ80" s="362">
        <v>4.8840000000000003</v>
      </c>
      <c r="EK80" s="362">
        <v>4.4589999999999996</v>
      </c>
      <c r="EL80" s="362">
        <v>3.5910000000000002</v>
      </c>
      <c r="EM80" s="362">
        <v>2.0880000000000001</v>
      </c>
      <c r="EN80" s="362">
        <v>1.8220000000000001</v>
      </c>
      <c r="EO80" s="362">
        <v>2.4870000000000001</v>
      </c>
      <c r="EP80" s="153">
        <f t="shared" si="304"/>
        <v>-9.3204413191076502E-2</v>
      </c>
      <c r="EQ80" s="153">
        <f t="shared" si="305"/>
        <v>2.3325062034739309E-2</v>
      </c>
      <c r="ER80" s="153">
        <f t="shared" si="306"/>
        <v>0.10233528225117114</v>
      </c>
      <c r="ES80" s="153">
        <f t="shared" si="307"/>
        <v>0.12596727622714141</v>
      </c>
      <c r="ET80" s="153">
        <f t="shared" si="308"/>
        <v>-0.13480114582639388</v>
      </c>
      <c r="EU80" s="242">
        <f t="shared" si="309"/>
        <v>-3.0749999999999957</v>
      </c>
      <c r="EV80" s="242">
        <f t="shared" si="310"/>
        <v>0.75199999999999534</v>
      </c>
      <c r="EW80" s="242">
        <f t="shared" si="311"/>
        <v>2.9930000000000021</v>
      </c>
      <c r="EX80" s="242">
        <f t="shared" si="312"/>
        <v>3.2719999999999985</v>
      </c>
      <c r="EY80" s="119">
        <v>29.917000000000002</v>
      </c>
      <c r="EZ80" s="119">
        <v>32.991999999999997</v>
      </c>
      <c r="FA80" s="119">
        <v>32.24</v>
      </c>
      <c r="FB80" s="119">
        <v>29.247</v>
      </c>
      <c r="FC80" s="119">
        <v>25.975000000000001</v>
      </c>
      <c r="FD80" s="119">
        <v>30.021999999999998</v>
      </c>
      <c r="FE80" s="119">
        <v>29.873999999999999</v>
      </c>
      <c r="FF80" s="119">
        <v>26.459</v>
      </c>
      <c r="FG80" s="362">
        <v>18.216000000000001</v>
      </c>
      <c r="FH80" s="362">
        <v>19.021000000000001</v>
      </c>
      <c r="FI80" s="362">
        <v>17.667999999999999</v>
      </c>
      <c r="FJ80" s="362">
        <v>9.4260000000000002</v>
      </c>
      <c r="FK80" s="362">
        <v>10.212999999999999</v>
      </c>
      <c r="FL80" s="362">
        <v>9.6509999999999998</v>
      </c>
      <c r="FM80" s="362">
        <v>8.84</v>
      </c>
      <c r="FN80" s="362">
        <v>9.2240000000000002</v>
      </c>
      <c r="FO80" s="362">
        <v>10.492000000000001</v>
      </c>
      <c r="FP80" s="153">
        <f t="shared" si="313"/>
        <v>6.4516129032258063E-2</v>
      </c>
      <c r="FQ80" s="153">
        <f t="shared" si="314"/>
        <v>-3.125E-2</v>
      </c>
      <c r="FR80" s="153">
        <f t="shared" si="315"/>
        <v>0.10344827586206896</v>
      </c>
      <c r="FS80" s="153">
        <f t="shared" si="316"/>
        <v>0</v>
      </c>
      <c r="FT80" s="153">
        <f t="shared" si="317"/>
        <v>0</v>
      </c>
      <c r="FU80" s="242">
        <f t="shared" si="318"/>
        <v>2</v>
      </c>
      <c r="FV80" s="242">
        <f t="shared" si="319"/>
        <v>-1</v>
      </c>
      <c r="FW80" s="242">
        <f t="shared" si="320"/>
        <v>3</v>
      </c>
      <c r="FX80" s="242">
        <f t="shared" si="321"/>
        <v>0</v>
      </c>
      <c r="FY80" s="154">
        <v>33</v>
      </c>
      <c r="FZ80" s="154">
        <v>31</v>
      </c>
      <c r="GA80" s="154">
        <v>32</v>
      </c>
      <c r="GB80" s="154">
        <v>29</v>
      </c>
      <c r="GC80" s="154">
        <v>29</v>
      </c>
      <c r="GD80" s="154">
        <v>29</v>
      </c>
      <c r="GE80" s="154">
        <v>27</v>
      </c>
      <c r="GF80" s="154">
        <v>25</v>
      </c>
      <c r="GG80" s="359">
        <v>22</v>
      </c>
      <c r="GH80" s="359">
        <v>21</v>
      </c>
      <c r="GI80" s="359"/>
      <c r="GJ80" s="359"/>
      <c r="GK80" s="359"/>
      <c r="GL80" s="359"/>
      <c r="GM80" s="359"/>
      <c r="GN80" s="359"/>
      <c r="GO80" s="359"/>
      <c r="GP80" s="156"/>
      <c r="GQ80" s="5" t="s">
        <v>389</v>
      </c>
      <c r="GR80" s="5">
        <v>7700</v>
      </c>
      <c r="GS80" s="5" t="s">
        <v>90</v>
      </c>
      <c r="GT80" s="157" t="s">
        <v>82</v>
      </c>
      <c r="GU80" s="16"/>
      <c r="GW80" s="158">
        <f t="shared" si="322"/>
        <v>-0.26986483428197999</v>
      </c>
      <c r="GX80" s="158">
        <f t="shared" si="323"/>
        <v>-0.34601217357053843</v>
      </c>
      <c r="GY80" s="158">
        <f t="shared" si="324"/>
        <v>-0.21065470830184183</v>
      </c>
      <c r="GZ80" s="158">
        <f t="shared" si="325"/>
        <v>0.62745433208371593</v>
      </c>
      <c r="HA80" s="158">
        <f t="shared" si="326"/>
        <v>0.28154335559209198</v>
      </c>
      <c r="HB80" s="263">
        <f t="shared" si="240"/>
        <v>-0.105111346508931</v>
      </c>
      <c r="HC80" s="263">
        <f t="shared" si="258"/>
        <v>-0.20607486214371529</v>
      </c>
      <c r="HD80" s="263">
        <f t="shared" si="241"/>
        <v>-0.15894167552886873</v>
      </c>
      <c r="HE80" s="263">
        <f t="shared" si="242"/>
        <v>0.29089745918333348</v>
      </c>
      <c r="HF80" s="153">
        <f t="shared" si="327"/>
        <v>0.28438492405406074</v>
      </c>
      <c r="HG80" s="153">
        <f t="shared" si="328"/>
        <v>0.38949627056299174</v>
      </c>
      <c r="HH80" s="153">
        <f t="shared" si="329"/>
        <v>0.59557113270670703</v>
      </c>
      <c r="HI80" s="153">
        <f t="shared" si="330"/>
        <v>0.75451280823557576</v>
      </c>
      <c r="HJ80" s="153">
        <f t="shared" si="331"/>
        <v>0.46361534905224228</v>
      </c>
      <c r="HK80" s="153">
        <f t="shared" si="332"/>
        <v>0.36176329659798762</v>
      </c>
      <c r="HL80" s="153">
        <f t="shared" si="333"/>
        <v>0.36112212529738302</v>
      </c>
      <c r="HM80" s="153">
        <f t="shared" si="334"/>
        <v>0.72186090115427437</v>
      </c>
      <c r="HN80" s="153">
        <f t="shared" si="335"/>
        <v>0.68956677774929509</v>
      </c>
      <c r="HO80" s="153">
        <f t="shared" si="336"/>
        <v>0.78213294136861011</v>
      </c>
      <c r="HP80" s="153">
        <f t="shared" si="337"/>
        <v>0.82841309823677567</v>
      </c>
      <c r="HQ80" s="153">
        <f t="shared" si="338"/>
        <v>0.76056941025366587</v>
      </c>
      <c r="HR80" s="153">
        <f t="shared" si="339"/>
        <v>0.78484472049689424</v>
      </c>
      <c r="HS80" s="153">
        <f t="shared" si="340"/>
        <v>0.70681458003169573</v>
      </c>
      <c r="HT80" s="153">
        <f t="shared" si="341"/>
        <v>0.18312020460358056</v>
      </c>
      <c r="HU80" s="153">
        <f t="shared" si="342"/>
        <v>-0.21814806219540495</v>
      </c>
      <c r="HV80" s="150">
        <f t="shared" si="343"/>
        <v>-0.20810345350468346</v>
      </c>
      <c r="HW80" s="150">
        <f t="shared" si="344"/>
        <v>-0.22111252426975558</v>
      </c>
      <c r="HX80" s="150">
        <f t="shared" si="345"/>
        <v>5.6073421356907065E-2</v>
      </c>
      <c r="HY80" s="150">
        <f t="shared" si="346"/>
        <v>0.56313506063519403</v>
      </c>
      <c r="HZ80" s="150">
        <f t="shared" si="347"/>
        <v>0.15383772252797367</v>
      </c>
      <c r="IA80" s="263">
        <f t="shared" si="243"/>
        <v>-5.0545608249451257E-2</v>
      </c>
      <c r="IB80" s="263">
        <f t="shared" si="259"/>
        <v>-6.8951348095504628E-2</v>
      </c>
      <c r="IC80" s="263">
        <f t="shared" si="244"/>
        <v>1.6557408435872056E-2</v>
      </c>
      <c r="ID80" s="263">
        <f t="shared" si="245"/>
        <v>0.10637788937620019</v>
      </c>
      <c r="IE80" s="153">
        <f t="shared" si="348"/>
        <v>0.19234131841230984</v>
      </c>
      <c r="IF80" s="153">
        <f t="shared" si="349"/>
        <v>0.24288692666176109</v>
      </c>
      <c r="IG80" s="153">
        <f t="shared" si="350"/>
        <v>0.31183827475726572</v>
      </c>
      <c r="IH80" s="153">
        <f t="shared" si="351"/>
        <v>0.29528086632139366</v>
      </c>
      <c r="II80" s="153">
        <f t="shared" si="352"/>
        <v>0.18890297694519348</v>
      </c>
      <c r="IJ80" s="153">
        <f t="shared" si="353"/>
        <v>0.16371710965673833</v>
      </c>
      <c r="IK80" s="153">
        <f t="shared" si="354"/>
        <v>0.14623755170148936</v>
      </c>
      <c r="IL80" s="153">
        <f t="shared" si="355"/>
        <v>0.29322887520984892</v>
      </c>
      <c r="IM80" s="153">
        <f t="shared" si="356"/>
        <v>0.30050755968525927</v>
      </c>
      <c r="IN80" s="153">
        <f t="shared" si="357"/>
        <v>0.27545040747908089</v>
      </c>
      <c r="IO80" s="153">
        <f t="shared" si="358"/>
        <v>0.33158632907654828</v>
      </c>
      <c r="IP80" s="153">
        <f t="shared" si="359"/>
        <v>0.36977442843321962</v>
      </c>
      <c r="IQ80" s="153">
        <f t="shared" si="360"/>
        <v>0.32712444623439396</v>
      </c>
      <c r="IR80" s="153">
        <f t="shared" si="361"/>
        <v>0.21642961440700881</v>
      </c>
      <c r="IS80" s="153">
        <f t="shared" si="362"/>
        <v>7.1191319751992915E-2</v>
      </c>
      <c r="IT80" s="153">
        <f t="shared" si="363"/>
        <v>-1.2375735443294785E-2</v>
      </c>
      <c r="IU80" s="150">
        <f t="shared" si="364"/>
        <v>7.665534468267704E-2</v>
      </c>
      <c r="IV80" s="150">
        <f t="shared" si="365"/>
        <v>8.0214282278932528E-2</v>
      </c>
      <c r="IW80" s="150">
        <f t="shared" si="366"/>
        <v>0.31872615438157992</v>
      </c>
      <c r="IX80" s="150">
        <f t="shared" si="367"/>
        <v>0.4035100603434657</v>
      </c>
      <c r="IY80" s="150">
        <f t="shared" si="368"/>
        <v>-0.3088744974368427</v>
      </c>
      <c r="IZ80" s="263">
        <f t="shared" si="246"/>
        <v>4.7756242562067897E-2</v>
      </c>
      <c r="JA80" s="263">
        <f t="shared" si="260"/>
        <v>4.6262542329232992E-2</v>
      </c>
      <c r="JB80" s="263">
        <f t="shared" si="247"/>
        <v>0.13939297161058534</v>
      </c>
      <c r="JC80" s="263">
        <f t="shared" si="248"/>
        <v>0.1257366863684316</v>
      </c>
      <c r="JD80" s="153">
        <f t="shared" si="369"/>
        <v>0.67075575759601558</v>
      </c>
      <c r="JE80" s="153">
        <f t="shared" si="370"/>
        <v>0.62299951503394768</v>
      </c>
      <c r="JF80" s="153">
        <f t="shared" si="371"/>
        <v>0.57673697270471469</v>
      </c>
      <c r="JG80" s="153">
        <f t="shared" si="372"/>
        <v>0.43734400109412935</v>
      </c>
      <c r="JH80" s="153">
        <f t="shared" si="373"/>
        <v>0.31160731472569775</v>
      </c>
      <c r="JI80" s="153">
        <f t="shared" si="374"/>
        <v>0.45086936246752385</v>
      </c>
      <c r="JJ80" s="153">
        <f t="shared" si="375"/>
        <v>0.38521791524402488</v>
      </c>
      <c r="JK80" s="153">
        <f t="shared" si="376"/>
        <v>0.32760119430061602</v>
      </c>
      <c r="JL80" s="153">
        <f t="shared" si="377"/>
        <v>0.46107817303469467</v>
      </c>
      <c r="JM80" s="153">
        <f t="shared" si="378"/>
        <v>0.37879186162662321</v>
      </c>
      <c r="JN80" s="153">
        <f t="shared" si="379"/>
        <v>0.28531808920081508</v>
      </c>
      <c r="JO80" s="153">
        <f t="shared" si="380"/>
        <v>0.51814131126670915</v>
      </c>
      <c r="JP80" s="153">
        <f t="shared" si="381"/>
        <v>0.43660041124057575</v>
      </c>
      <c r="JQ80" s="153">
        <f t="shared" si="382"/>
        <v>0.37208579421821575</v>
      </c>
      <c r="JR80" s="153">
        <f t="shared" si="383"/>
        <v>0.23619909502262446</v>
      </c>
      <c r="JS80" s="153">
        <f t="shared" si="384"/>
        <v>0.19752818733738076</v>
      </c>
      <c r="JT80" s="153">
        <f t="shared" si="385"/>
        <v>0.23703774304231795</v>
      </c>
      <c r="JU80" s="150" t="e">
        <f t="shared" si="386"/>
        <v>#VALUE!</v>
      </c>
      <c r="JV80" s="150" t="e">
        <f t="shared" si="387"/>
        <v>#VALUE!</v>
      </c>
      <c r="JW80" s="150" t="e">
        <f t="shared" si="388"/>
        <v>#VALUE!</v>
      </c>
      <c r="JX80" s="150" t="e">
        <f t="shared" si="389"/>
        <v>#VALUE!</v>
      </c>
      <c r="JY80" s="150" t="e">
        <f t="shared" si="390"/>
        <v>#VALUE!</v>
      </c>
      <c r="JZ80" s="263" t="e">
        <f t="shared" si="249"/>
        <v>#VALUE!</v>
      </c>
      <c r="KA80" s="263" t="e">
        <f t="shared" si="261"/>
        <v>#VALUE!</v>
      </c>
      <c r="KB80" s="263" t="e">
        <f t="shared" si="250"/>
        <v>#VALUE!</v>
      </c>
      <c r="KC80" s="263" t="e">
        <f t="shared" si="251"/>
        <v>#VALUE!</v>
      </c>
      <c r="KD80" s="153" t="str">
        <f t="shared" si="391"/>
        <v>i.a.</v>
      </c>
      <c r="KE80" s="153" t="str">
        <f t="shared" si="392"/>
        <v>i.a.</v>
      </c>
      <c r="KF80" s="153" t="str">
        <f t="shared" si="393"/>
        <v>i.a.</v>
      </c>
      <c r="KG80" s="153" t="str">
        <f t="shared" si="394"/>
        <v>i.a.</v>
      </c>
      <c r="KH80" s="153" t="str">
        <f t="shared" si="395"/>
        <v>i.a.</v>
      </c>
      <c r="KI80" s="153" t="str">
        <f t="shared" si="396"/>
        <v>i.a.</v>
      </c>
      <c r="KJ80" s="153" t="str">
        <f t="shared" si="397"/>
        <v>i.a.</v>
      </c>
      <c r="KK80" s="153" t="str">
        <f t="shared" si="398"/>
        <v>i.a.</v>
      </c>
      <c r="KL80" s="153" t="str">
        <f t="shared" si="399"/>
        <v>i.a.</v>
      </c>
      <c r="KM80" s="153" t="str">
        <f t="shared" si="400"/>
        <v>i.a.</v>
      </c>
      <c r="KN80" s="153" t="str">
        <f t="shared" si="401"/>
        <v>i.a.</v>
      </c>
      <c r="KO80" s="153" t="str">
        <f t="shared" si="402"/>
        <v>i.a.</v>
      </c>
      <c r="KP80" s="153" t="str">
        <f t="shared" si="403"/>
        <v>i.a.</v>
      </c>
      <c r="KQ80" s="153" t="str">
        <f t="shared" si="404"/>
        <v>i.a.</v>
      </c>
      <c r="KR80" s="153" t="str">
        <f t="shared" si="405"/>
        <v>i.a.</v>
      </c>
      <c r="KS80" s="153" t="str">
        <f t="shared" si="406"/>
        <v>i.a.</v>
      </c>
      <c r="KT80" s="153" t="str">
        <f t="shared" si="407"/>
        <v>i.a.</v>
      </c>
      <c r="KU80" s="150" t="e">
        <f t="shared" si="408"/>
        <v>#DIV/0!</v>
      </c>
      <c r="KV80" s="150" t="e">
        <f t="shared" si="409"/>
        <v>#DIV/0!</v>
      </c>
      <c r="KW80" s="150" t="e">
        <f t="shared" si="410"/>
        <v>#DIV/0!</v>
      </c>
      <c r="KX80" s="150" t="e">
        <f t="shared" si="411"/>
        <v>#DIV/0!</v>
      </c>
      <c r="KY80" s="150" t="e">
        <f t="shared" si="412"/>
        <v>#DIV/0!</v>
      </c>
      <c r="KZ80" s="243">
        <f t="shared" si="252"/>
        <v>0</v>
      </c>
      <c r="LA80" s="243">
        <f t="shared" si="262"/>
        <v>0</v>
      </c>
      <c r="LB80" s="243">
        <f t="shared" si="253"/>
        <v>0</v>
      </c>
      <c r="LC80" s="243">
        <f t="shared" si="254"/>
        <v>0</v>
      </c>
      <c r="LD80" s="254">
        <f>IFERROR(Tabel1[[#This Row],[2024 - Omsætning]]/Tabel1[[#This Row],[2024 - Ansatte]],"i.a.")</f>
        <v>0</v>
      </c>
      <c r="LE80" s="254">
        <f>IFERROR(Tabel1[[#This Row],[2023 - Omsætning]]/Tabel1[[#This Row],[2023 - Ansatte]],"i.a.")</f>
        <v>0</v>
      </c>
      <c r="LF80" s="254">
        <f>IFERROR(Tabel1[[#This Row],[2022 - Omsætning]]/Tabel1[[#This Row],[2022 - Ansatte]],"i.a.")</f>
        <v>0</v>
      </c>
      <c r="LG80" s="254">
        <f>IFERROR(Tabel1[[#This Row],[2021 - Omsætning]]/Tabel1[[#This Row],[2021 - Ansatte]],"i.a.")</f>
        <v>0</v>
      </c>
      <c r="LH80" s="254">
        <f>IFERROR(AC80/Tabel1[[#This Row],[2020 - Ansatte]],"i.a.")</f>
        <v>0</v>
      </c>
      <c r="LI80" s="254">
        <f>IFERROR(Tabel1[[#This Row],[2019 - Omsætning]]/Tabel1[[#This Row],[2019 - Ansatte]],"i.a.")</f>
        <v>0</v>
      </c>
      <c r="LJ80" s="254">
        <f>IFERROR(Tabel1[[#This Row],[2018 - Omsætning]]/Tabel1[[#This Row],[2018 - Ansatte]],"i.a.")</f>
        <v>0</v>
      </c>
      <c r="LK80" s="254">
        <f>IFERROR(Tabel1[[#This Row],[2017 - Omsætning]]/Tabel1[[#This Row],[2017 - Ansatte]],"i.a.")</f>
        <v>0</v>
      </c>
      <c r="LL80" s="254">
        <f>IFERROR(Tabel1[[#This Row],[2016 - Omsætning]]/Tabel1[[#This Row],[2016 - Ansatte]],"i.a.")</f>
        <v>0</v>
      </c>
      <c r="LM80" s="254">
        <f>IFERROR(Tabel1[[#This Row],[2015 - Omsætning]]/Tabel1[[#This Row],[2015 - Ansatte]],"i.a.")</f>
        <v>0</v>
      </c>
      <c r="LN80" s="254" t="str">
        <f>IFERROR(Tabel1[[#This Row],[2014 - Omsætning]]/Tabel1[[#This Row],[2014 - Ansatte]],"i.a.")</f>
        <v>i.a.</v>
      </c>
      <c r="LO80" s="254" t="str">
        <f>IFERROR(Tabel1[[#This Row],[2013 - Omsætning]]/Tabel1[[#This Row],[2013 - Ansatte]],"i.a.")</f>
        <v>i.a.</v>
      </c>
      <c r="LP80" s="254" t="str">
        <f>IFERROR(Tabel1[[#This Row],[2012 - Omsætning]]/Tabel1[[#This Row],[2012 - Ansatte]],"i.a.")</f>
        <v>i.a.</v>
      </c>
      <c r="LQ80" s="254" t="str">
        <f>IFERROR(Tabel1[[#This Row],[2011 - Omsætning]]/Tabel1[[#This Row],[2011 - Ansatte]],"i.a.")</f>
        <v>i.a.</v>
      </c>
      <c r="LR80" s="254" t="str">
        <f>IFERROR(Tabel1[[#This Row],[2010 - Omsætning]]/Tabel1[[#This Row],[2010 - Ansatte]],"i.a.")</f>
        <v>i.a.</v>
      </c>
      <c r="LS80" s="254" t="str">
        <f>IFERROR(Tabel1[[#This Row],[2009 - Omsætning]]/Tabel1[[#This Row],[2009 - Ansatte]],"i.a.")</f>
        <v>i.a.</v>
      </c>
      <c r="LT80" s="254" t="str">
        <f>IFERROR(Tabel1[[#This Row],[2008 - Omsætning]]/Tabel1[[#This Row],[2008 - Ansatte]],"i.a.")</f>
        <v>i.a.</v>
      </c>
      <c r="LU80" s="158">
        <f t="shared" si="413"/>
        <v>-0.28830805431015288</v>
      </c>
      <c r="LV80" s="158">
        <f t="shared" si="414"/>
        <v>-0.1579354286463763</v>
      </c>
      <c r="LW80" s="158">
        <f t="shared" si="415"/>
        <v>7.4985721538266339E-2</v>
      </c>
      <c r="LX80" s="158">
        <f t="shared" si="416"/>
        <v>0.57140007977662544</v>
      </c>
      <c r="LY80" s="158">
        <f t="shared" si="417"/>
        <v>0.10684326710816765</v>
      </c>
      <c r="LZ80" s="243">
        <f t="shared" si="255"/>
        <v>-7.0905180840664689E-2</v>
      </c>
      <c r="MA80" s="243">
        <f t="shared" si="263"/>
        <v>-4.6127016129032278E-2</v>
      </c>
      <c r="MB80" s="243">
        <f t="shared" si="256"/>
        <v>2.0372844827586223E-2</v>
      </c>
      <c r="MC80" s="243">
        <f t="shared" si="257"/>
        <v>9.8793103448275854E-2</v>
      </c>
      <c r="MD80" s="244">
        <f t="shared" si="418"/>
        <v>0.17503030303030304</v>
      </c>
      <c r="ME80" s="244">
        <f t="shared" si="419"/>
        <v>0.24593548387096772</v>
      </c>
      <c r="MF80" s="244">
        <f t="shared" si="420"/>
        <v>0.2920625</v>
      </c>
      <c r="MG80" s="244">
        <f t="shared" si="421"/>
        <v>0.27168965517241378</v>
      </c>
      <c r="MH80" s="244">
        <f t="shared" si="422"/>
        <v>0.17289655172413793</v>
      </c>
      <c r="MI80" s="244">
        <f t="shared" si="423"/>
        <v>0.15620689655172415</v>
      </c>
      <c r="MJ80" s="244">
        <f t="shared" si="424"/>
        <v>0.13492592592592592</v>
      </c>
      <c r="MK80" s="244">
        <f t="shared" si="425"/>
        <v>0.24640000000000001</v>
      </c>
      <c r="ML80" s="244">
        <f t="shared" si="426"/>
        <v>0.24454545454545454</v>
      </c>
      <c r="MM80" s="244">
        <f t="shared" si="427"/>
        <v>0.22804761904761903</v>
      </c>
      <c r="MN80" s="244" t="str">
        <f t="shared" si="428"/>
        <v>i.a.</v>
      </c>
      <c r="MO80" s="244" t="str">
        <f t="shared" si="429"/>
        <v>i.a.</v>
      </c>
      <c r="MP80" s="244" t="str">
        <f t="shared" si="430"/>
        <v>i.a.</v>
      </c>
      <c r="MQ80" s="244" t="str">
        <f t="shared" si="431"/>
        <v>i.a.</v>
      </c>
      <c r="MR80" s="244" t="str">
        <f t="shared" si="432"/>
        <v>i.a.</v>
      </c>
      <c r="MS80" s="244" t="str">
        <f t="shared" si="433"/>
        <v>i.a.</v>
      </c>
      <c r="MT80" s="244" t="str">
        <f t="shared" si="434"/>
        <v>i.a.</v>
      </c>
    </row>
    <row r="81" spans="1:358" ht="18" customHeight="1" x14ac:dyDescent="0.25">
      <c r="A81" s="130" t="s">
        <v>699</v>
      </c>
      <c r="B81" s="273">
        <v>35529004</v>
      </c>
      <c r="C81" s="5" t="s">
        <v>83</v>
      </c>
      <c r="D81" s="5"/>
      <c r="E81" s="135">
        <v>256200</v>
      </c>
      <c r="F81" s="203">
        <v>45568</v>
      </c>
      <c r="G81" s="148" t="s">
        <v>70</v>
      </c>
      <c r="H81" s="148" t="s">
        <v>70</v>
      </c>
      <c r="I81" s="148" t="s">
        <v>70</v>
      </c>
      <c r="J81" s="148" t="s">
        <v>70</v>
      </c>
      <c r="K81" s="357" t="s">
        <v>70</v>
      </c>
      <c r="L81" s="148" t="s">
        <v>70</v>
      </c>
      <c r="M81" s="357" t="s">
        <v>70</v>
      </c>
      <c r="N81" s="357" t="s">
        <v>70</v>
      </c>
      <c r="O81" s="357" t="s">
        <v>70</v>
      </c>
      <c r="P81" s="150" t="e">
        <f>Y81/Tabel1[[#This Row],[2023 - Omsætning]]-1</f>
        <v>#DIV/0!</v>
      </c>
      <c r="Q81" s="150" t="e">
        <f>Z81/Tabel1[[#This Row],[2022 - Omsætning]]-1</f>
        <v>#DIV/0!</v>
      </c>
      <c r="R81" s="150" t="e">
        <f>AA81/Tabel1[[#This Row],[2021 - Omsætning]]-1</f>
        <v>#DIV/0!</v>
      </c>
      <c r="S81" s="150" t="e">
        <f>AB81/Tabel1[[#This Row],[2020 - Omsætning]]-1</f>
        <v>#DIV/0!</v>
      </c>
      <c r="T81" s="150" t="e">
        <f>AC81/Tabel1[[#This Row],[2019 - Omsætning]]-1</f>
        <v>#DIV/0!</v>
      </c>
      <c r="U81" s="242">
        <f t="shared" si="264"/>
        <v>0</v>
      </c>
      <c r="V81" s="242">
        <f t="shared" si="265"/>
        <v>0</v>
      </c>
      <c r="W81" s="242">
        <f t="shared" si="267"/>
        <v>0</v>
      </c>
      <c r="X81" s="242">
        <f t="shared" si="266"/>
        <v>0</v>
      </c>
      <c r="Y81" s="151"/>
      <c r="Z81" s="151"/>
      <c r="AA81" s="151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150">
        <f t="shared" si="268"/>
        <v>-0.15710332584973635</v>
      </c>
      <c r="AQ81" s="150">
        <f t="shared" si="269"/>
        <v>8.5524824302879193E-2</v>
      </c>
      <c r="AR81" s="150">
        <f t="shared" si="270"/>
        <v>0.29316915860451465</v>
      </c>
      <c r="AS81" s="150">
        <f t="shared" si="271"/>
        <v>-4.6873908487600376E-2</v>
      </c>
      <c r="AT81" s="150">
        <f t="shared" si="272"/>
        <v>0.26034513118506769</v>
      </c>
      <c r="AU81" s="242">
        <f t="shared" si="273"/>
        <v>-3.0090000000000003</v>
      </c>
      <c r="AV81" s="242">
        <f t="shared" si="274"/>
        <v>1.5090000000000003</v>
      </c>
      <c r="AW81" s="242">
        <f t="shared" si="275"/>
        <v>3.9999999999999982</v>
      </c>
      <c r="AX81" s="242">
        <f t="shared" si="276"/>
        <v>-0.67099999999999937</v>
      </c>
      <c r="AY81" s="119">
        <v>16.143999999999998</v>
      </c>
      <c r="AZ81" s="119">
        <v>19.152999999999999</v>
      </c>
      <c r="BA81" s="119">
        <v>17.643999999999998</v>
      </c>
      <c r="BB81" s="362">
        <v>13.644</v>
      </c>
      <c r="BC81" s="362">
        <v>14.315</v>
      </c>
      <c r="BD81" s="362">
        <v>11.358000000000001</v>
      </c>
      <c r="BE81" s="362">
        <v>9.4600000000000009</v>
      </c>
      <c r="BF81" s="362">
        <v>7.2430000000000003</v>
      </c>
      <c r="BG81" s="362">
        <v>5.641</v>
      </c>
      <c r="BH81" s="362">
        <v>3.2469999999999999</v>
      </c>
      <c r="BI81" s="362"/>
      <c r="BJ81" s="362"/>
      <c r="BK81" s="362"/>
      <c r="BL81" s="362"/>
      <c r="BM81" s="362"/>
      <c r="BN81" s="362"/>
      <c r="BO81" s="362"/>
      <c r="BP81" s="152">
        <f t="shared" si="277"/>
        <v>-1.0835249042145594</v>
      </c>
      <c r="BQ81" s="152">
        <f t="shared" si="278"/>
        <v>0.39274279615795077</v>
      </c>
      <c r="BR81" s="152">
        <f t="shared" si="279"/>
        <v>1.7372421281216084E-2</v>
      </c>
      <c r="BS81" s="152">
        <f t="shared" si="280"/>
        <v>-0.16120218579234977</v>
      </c>
      <c r="BT81" s="152">
        <f t="shared" si="281"/>
        <v>-0.27952755905511806</v>
      </c>
      <c r="BU81" s="242">
        <f t="shared" si="282"/>
        <v>-1.4139999999999999</v>
      </c>
      <c r="BV81" s="242">
        <f t="shared" si="283"/>
        <v>0.36799999999999988</v>
      </c>
      <c r="BW81" s="242">
        <f t="shared" si="284"/>
        <v>1.6000000000000014E-2</v>
      </c>
      <c r="BX81" s="242">
        <f t="shared" si="285"/>
        <v>-0.17700000000000005</v>
      </c>
      <c r="BY81" s="119">
        <v>-0.109</v>
      </c>
      <c r="BZ81" s="119">
        <v>1.3049999999999999</v>
      </c>
      <c r="CA81" s="119">
        <v>0.93700000000000006</v>
      </c>
      <c r="CB81" s="362">
        <v>0.92100000000000004</v>
      </c>
      <c r="CC81" s="362">
        <v>1.0980000000000001</v>
      </c>
      <c r="CD81" s="362">
        <v>1.524</v>
      </c>
      <c r="CE81" s="362">
        <v>1.073</v>
      </c>
      <c r="CF81" s="362">
        <v>0.65800000000000003</v>
      </c>
      <c r="CG81" s="362">
        <v>0.70099999999999996</v>
      </c>
      <c r="CH81" s="362">
        <v>0.5</v>
      </c>
      <c r="CI81" s="362"/>
      <c r="CJ81" s="362"/>
      <c r="CK81" s="362"/>
      <c r="CL81" s="362"/>
      <c r="CM81" s="362"/>
      <c r="CN81" s="362"/>
      <c r="CO81" s="362"/>
      <c r="CP81" s="152">
        <f t="shared" si="286"/>
        <v>-43.755555555555553</v>
      </c>
      <c r="CQ81" s="152">
        <f t="shared" si="287"/>
        <v>-0.88063660477453587</v>
      </c>
      <c r="CR81" s="152">
        <f t="shared" si="288"/>
        <v>-5.9850374064837952E-2</v>
      </c>
      <c r="CS81" s="152">
        <f t="shared" si="289"/>
        <v>-0.18989898989898985</v>
      </c>
      <c r="CT81" s="152">
        <f t="shared" si="290"/>
        <v>-0.54461821527138909</v>
      </c>
      <c r="CU81" s="242">
        <f t="shared" si="291"/>
        <v>-1.9689999999999999</v>
      </c>
      <c r="CV81" s="242">
        <f t="shared" si="292"/>
        <v>-0.33200000000000002</v>
      </c>
      <c r="CW81" s="242">
        <f t="shared" si="293"/>
        <v>-2.4000000000000021E-2</v>
      </c>
      <c r="CX81" s="242">
        <f t="shared" si="294"/>
        <v>-9.3999999999999972E-2</v>
      </c>
      <c r="CY81" s="119">
        <v>-1.9239999999999999</v>
      </c>
      <c r="CZ81" s="119">
        <v>4.4999999999999998E-2</v>
      </c>
      <c r="DA81" s="119">
        <v>0.377</v>
      </c>
      <c r="DB81" s="362">
        <v>0.40100000000000002</v>
      </c>
      <c r="DC81" s="362">
        <v>0.495</v>
      </c>
      <c r="DD81" s="362">
        <v>1.087</v>
      </c>
      <c r="DE81" s="362">
        <v>0.70099999999999996</v>
      </c>
      <c r="DF81" s="362">
        <v>0.32800000000000001</v>
      </c>
      <c r="DG81" s="362">
        <v>0.36699999999999999</v>
      </c>
      <c r="DH81" s="362">
        <v>0.216</v>
      </c>
      <c r="DI81" s="362"/>
      <c r="DJ81" s="362"/>
      <c r="DK81" s="362"/>
      <c r="DL81" s="362"/>
      <c r="DM81" s="362"/>
      <c r="DN81" s="362"/>
      <c r="DO81" s="362"/>
      <c r="DP81" s="152">
        <f t="shared" si="295"/>
        <v>-0.41448648648648645</v>
      </c>
      <c r="DQ81" s="152">
        <f t="shared" si="296"/>
        <v>1.7327268789257108E-3</v>
      </c>
      <c r="DR81" s="152">
        <f t="shared" si="297"/>
        <v>0.13328424153166427</v>
      </c>
      <c r="DS81" s="152">
        <f t="shared" si="298"/>
        <v>8.178438661710033E-2</v>
      </c>
      <c r="DT81" s="152">
        <f t="shared" si="299"/>
        <v>0.11354228267297453</v>
      </c>
      <c r="DU81" s="242">
        <f t="shared" si="300"/>
        <v>-1.9169999999999998</v>
      </c>
      <c r="DV81" s="242">
        <f t="shared" si="301"/>
        <v>8.0000000000000071E-3</v>
      </c>
      <c r="DW81" s="242">
        <f t="shared" si="302"/>
        <v>0.54300000000000015</v>
      </c>
      <c r="DX81" s="242">
        <f t="shared" si="303"/>
        <v>0.30799999999999983</v>
      </c>
      <c r="DY81" s="119">
        <v>2.7080000000000002</v>
      </c>
      <c r="DZ81" s="119">
        <v>4.625</v>
      </c>
      <c r="EA81" s="119">
        <v>4.617</v>
      </c>
      <c r="EB81" s="362">
        <v>4.0739999999999998</v>
      </c>
      <c r="EC81" s="362">
        <v>3.766</v>
      </c>
      <c r="ED81" s="362">
        <v>3.3820000000000001</v>
      </c>
      <c r="EE81" s="362">
        <v>2.5339999999999998</v>
      </c>
      <c r="EF81" s="362">
        <v>2.0129999999999999</v>
      </c>
      <c r="EG81" s="362">
        <v>1.88</v>
      </c>
      <c r="EH81" s="362">
        <v>0.5</v>
      </c>
      <c r="EI81" s="362"/>
      <c r="EJ81" s="362"/>
      <c r="EK81" s="362"/>
      <c r="EL81" s="362"/>
      <c r="EM81" s="362"/>
      <c r="EN81" s="362"/>
      <c r="EO81" s="362"/>
      <c r="EP81" s="153">
        <f t="shared" si="304"/>
        <v>-7.6328601973260538E-2</v>
      </c>
      <c r="EQ81" s="153">
        <f t="shared" si="305"/>
        <v>0.1751226009565903</v>
      </c>
      <c r="ER81" s="153">
        <f t="shared" si="306"/>
        <v>0.33389864728447399</v>
      </c>
      <c r="ES81" s="153">
        <f t="shared" si="307"/>
        <v>-8.8846200024011602E-3</v>
      </c>
      <c r="ET81" s="153">
        <f t="shared" si="308"/>
        <v>0.31475927387529595</v>
      </c>
      <c r="EU81" s="242">
        <f t="shared" si="309"/>
        <v>-2.963000000000001</v>
      </c>
      <c r="EV81" s="242">
        <f t="shared" si="310"/>
        <v>5.7850000000000037</v>
      </c>
      <c r="EW81" s="242">
        <f t="shared" si="311"/>
        <v>8.2689999999999984</v>
      </c>
      <c r="EX81" s="242">
        <f t="shared" si="312"/>
        <v>-0.22199999999999775</v>
      </c>
      <c r="EY81" s="119">
        <v>35.856000000000002</v>
      </c>
      <c r="EZ81" s="119">
        <v>38.819000000000003</v>
      </c>
      <c r="FA81" s="119">
        <v>33.033999999999999</v>
      </c>
      <c r="FB81" s="362">
        <v>24.765000000000001</v>
      </c>
      <c r="FC81" s="362">
        <v>24.986999999999998</v>
      </c>
      <c r="FD81" s="362">
        <v>19.004999999999999</v>
      </c>
      <c r="FE81" s="362">
        <v>13.986000000000001</v>
      </c>
      <c r="FF81" s="362">
        <v>11.824999999999999</v>
      </c>
      <c r="FG81" s="362">
        <v>11.063000000000001</v>
      </c>
      <c r="FH81" s="362">
        <v>7.4359999999999999</v>
      </c>
      <c r="FI81" s="362"/>
      <c r="FJ81" s="362"/>
      <c r="FK81" s="362"/>
      <c r="FL81" s="362"/>
      <c r="FM81" s="362"/>
      <c r="FN81" s="362"/>
      <c r="FO81" s="362"/>
      <c r="FP81" s="153">
        <f t="shared" si="313"/>
        <v>-0.1891891891891892</v>
      </c>
      <c r="FQ81" s="153">
        <f t="shared" si="314"/>
        <v>2.7777777777777776E-2</v>
      </c>
      <c r="FR81" s="153">
        <f t="shared" si="315"/>
        <v>0.33333333333333331</v>
      </c>
      <c r="FS81" s="153">
        <f t="shared" si="316"/>
        <v>-0.12903225806451613</v>
      </c>
      <c r="FT81" s="153">
        <f t="shared" si="317"/>
        <v>0.29166666666666669</v>
      </c>
      <c r="FU81" s="242">
        <f t="shared" si="318"/>
        <v>-7</v>
      </c>
      <c r="FV81" s="242">
        <f t="shared" si="319"/>
        <v>1</v>
      </c>
      <c r="FW81" s="242">
        <f t="shared" si="320"/>
        <v>9</v>
      </c>
      <c r="FX81" s="242">
        <f t="shared" si="321"/>
        <v>-4</v>
      </c>
      <c r="FY81" s="154">
        <v>30</v>
      </c>
      <c r="FZ81" s="154">
        <v>37</v>
      </c>
      <c r="GA81" s="154">
        <v>36</v>
      </c>
      <c r="GB81" s="359">
        <v>27</v>
      </c>
      <c r="GC81" s="359">
        <v>31</v>
      </c>
      <c r="GD81" s="359">
        <v>24</v>
      </c>
      <c r="GE81" s="359">
        <v>17</v>
      </c>
      <c r="GF81" s="359">
        <v>13</v>
      </c>
      <c r="GG81" s="359"/>
      <c r="GH81" s="359"/>
      <c r="GI81" s="359"/>
      <c r="GJ81" s="359"/>
      <c r="GK81" s="359"/>
      <c r="GL81" s="359"/>
      <c r="GM81" s="359"/>
      <c r="GN81" s="359"/>
      <c r="GO81" s="359"/>
      <c r="GP81" s="135"/>
      <c r="GQ81" s="5" t="s">
        <v>388</v>
      </c>
      <c r="GR81" s="135">
        <v>9220</v>
      </c>
      <c r="GS81" s="5" t="s">
        <v>275</v>
      </c>
      <c r="GT81" s="5" t="s">
        <v>82</v>
      </c>
      <c r="GU81" s="183"/>
      <c r="GV81" s="184"/>
      <c r="GW81" s="158">
        <f t="shared" si="322"/>
        <v>-54.88610997469582</v>
      </c>
      <c r="GX81" s="158">
        <f t="shared" si="323"/>
        <v>-0.88775294655869852</v>
      </c>
      <c r="GY81" s="158">
        <f t="shared" si="324"/>
        <v>-0.15190736769857657</v>
      </c>
      <c r="GZ81" s="158">
        <f t="shared" si="325"/>
        <v>-0.26140280354566059</v>
      </c>
      <c r="HA81" s="158">
        <f t="shared" si="326"/>
        <v>-0.62310595432925819</v>
      </c>
      <c r="HB81" s="263">
        <f t="shared" si="240"/>
        <v>-0.53448927696630855</v>
      </c>
      <c r="HC81" s="263">
        <f t="shared" si="258"/>
        <v>-7.7018262766684928E-2</v>
      </c>
      <c r="HD81" s="263">
        <f t="shared" si="241"/>
        <v>-1.5539503685492145E-2</v>
      </c>
      <c r="HE81" s="263">
        <f t="shared" si="242"/>
        <v>-3.6204361431198095E-2</v>
      </c>
      <c r="HF81" s="153">
        <f t="shared" si="327"/>
        <v>-0.52475112505113863</v>
      </c>
      <c r="HG81" s="153">
        <f t="shared" si="328"/>
        <v>9.7381519151698761E-3</v>
      </c>
      <c r="HH81" s="153">
        <f t="shared" si="329"/>
        <v>8.6756414681854799E-2</v>
      </c>
      <c r="HI81" s="153">
        <f t="shared" si="330"/>
        <v>0.10229591836734694</v>
      </c>
      <c r="HJ81" s="153">
        <f t="shared" si="331"/>
        <v>0.13850027979854504</v>
      </c>
      <c r="HK81" s="153">
        <f t="shared" si="332"/>
        <v>0.36747802569303578</v>
      </c>
      <c r="HL81" s="153">
        <f t="shared" si="333"/>
        <v>0.30833516604354522</v>
      </c>
      <c r="HM81" s="153">
        <f t="shared" si="334"/>
        <v>0.16850757770357053</v>
      </c>
      <c r="HN81" s="153">
        <f t="shared" si="335"/>
        <v>0.30840336134453783</v>
      </c>
      <c r="HO81" s="153">
        <f t="shared" si="336"/>
        <v>0.432</v>
      </c>
      <c r="HP81" s="153" t="str">
        <f t="shared" si="337"/>
        <v>Negativ EK</v>
      </c>
      <c r="HQ81" s="153" t="str">
        <f t="shared" si="338"/>
        <v>Negativ EK</v>
      </c>
      <c r="HR81" s="153" t="str">
        <f t="shared" si="339"/>
        <v>Negativ EK</v>
      </c>
      <c r="HS81" s="185" t="str">
        <f t="shared" si="340"/>
        <v>Negativ EK</v>
      </c>
      <c r="HT81" s="185" t="str">
        <f t="shared" si="341"/>
        <v>Negativ EK</v>
      </c>
      <c r="HU81" s="185" t="str">
        <f t="shared" si="342"/>
        <v>Negativ EK</v>
      </c>
      <c r="HV81" s="150">
        <f t="shared" si="343"/>
        <v>-1.0803684625715264</v>
      </c>
      <c r="HW81" s="150">
        <f t="shared" si="344"/>
        <v>0.12033096565395145</v>
      </c>
      <c r="HX81" s="150">
        <f t="shared" si="345"/>
        <v>-0.12427009630645752</v>
      </c>
      <c r="HY81" s="150">
        <f t="shared" si="346"/>
        <v>-0.25831336544012401</v>
      </c>
      <c r="HZ81" s="150">
        <f t="shared" si="347"/>
        <v>-0.45969480134541274</v>
      </c>
      <c r="IA81" s="263">
        <f t="shared" si="243"/>
        <v>-3.9243478870912604E-2</v>
      </c>
      <c r="IB81" s="263">
        <f t="shared" si="259"/>
        <v>3.9014555552086549E-3</v>
      </c>
      <c r="IC81" s="263">
        <f t="shared" si="244"/>
        <v>-4.6009309655188693E-3</v>
      </c>
      <c r="ID81" s="263">
        <f t="shared" si="245"/>
        <v>-1.2894529698729597E-2</v>
      </c>
      <c r="IE81" s="153">
        <f t="shared" si="348"/>
        <v>-2.9193170405088713E-3</v>
      </c>
      <c r="IF81" s="153">
        <f t="shared" si="349"/>
        <v>3.6324161830403733E-2</v>
      </c>
      <c r="IG81" s="153">
        <f t="shared" si="350"/>
        <v>3.2422706275195078E-2</v>
      </c>
      <c r="IH81" s="153">
        <f t="shared" si="351"/>
        <v>3.7023637240713947E-2</v>
      </c>
      <c r="II81" s="153">
        <f t="shared" si="352"/>
        <v>4.9918166939443544E-2</v>
      </c>
      <c r="IJ81" s="153">
        <f t="shared" si="353"/>
        <v>9.2388833318177682E-2</v>
      </c>
      <c r="IK81" s="153">
        <f t="shared" si="354"/>
        <v>8.3142846073379559E-2</v>
      </c>
      <c r="IL81" s="185">
        <f t="shared" si="355"/>
        <v>5.7497378538972396E-2</v>
      </c>
      <c r="IM81" s="185">
        <f t="shared" si="356"/>
        <v>7.5787880425968956E-2</v>
      </c>
      <c r="IN81" s="185">
        <f t="shared" si="357"/>
        <v>6.7240451855836478E-2</v>
      </c>
      <c r="IO81" s="185" t="str">
        <f t="shared" si="358"/>
        <v>i.a.</v>
      </c>
      <c r="IP81" s="185" t="str">
        <f t="shared" si="359"/>
        <v>i.a.</v>
      </c>
      <c r="IQ81" s="185" t="str">
        <f t="shared" si="360"/>
        <v>i.a.</v>
      </c>
      <c r="IR81" s="185" t="str">
        <f t="shared" si="361"/>
        <v>i.a.</v>
      </c>
      <c r="IS81" s="185" t="str">
        <f t="shared" si="362"/>
        <v>i.a.</v>
      </c>
      <c r="IT81" s="185" t="str">
        <f t="shared" si="363"/>
        <v>i.a.</v>
      </c>
      <c r="IU81" s="150">
        <f t="shared" si="364"/>
        <v>-0.36610193325855966</v>
      </c>
      <c r="IV81" s="150">
        <f t="shared" si="365"/>
        <v>-0.14755045468151098</v>
      </c>
      <c r="IW81" s="150">
        <f t="shared" si="366"/>
        <v>-0.15039703815669711</v>
      </c>
      <c r="IX81" s="150">
        <f t="shared" si="367"/>
        <v>9.1481787538925274E-2</v>
      </c>
      <c r="IY81" s="150">
        <f t="shared" si="368"/>
        <v>-0.15304473997679266</v>
      </c>
      <c r="IZ81" s="263">
        <f t="shared" si="246"/>
        <v>-4.3618368358814968E-2</v>
      </c>
      <c r="JA81" s="263">
        <f t="shared" si="260"/>
        <v>-2.0622402653766914E-2</v>
      </c>
      <c r="JB81" s="263">
        <f t="shared" si="247"/>
        <v>-2.4741269269145327E-2</v>
      </c>
      <c r="JC81" s="263">
        <f t="shared" si="248"/>
        <v>1.3787986227702109E-2</v>
      </c>
      <c r="JD81" s="153">
        <f t="shared" si="369"/>
        <v>7.5524319500223119E-2</v>
      </c>
      <c r="JE81" s="153">
        <f t="shared" si="370"/>
        <v>0.11914268785903809</v>
      </c>
      <c r="JF81" s="153">
        <f t="shared" si="371"/>
        <v>0.139765090512805</v>
      </c>
      <c r="JG81" s="153">
        <f t="shared" si="372"/>
        <v>0.16450635978195033</v>
      </c>
      <c r="JH81" s="153">
        <f t="shared" si="373"/>
        <v>0.15071837355424822</v>
      </c>
      <c r="JI81" s="153">
        <f t="shared" si="374"/>
        <v>0.1779531702183636</v>
      </c>
      <c r="JJ81" s="153">
        <f t="shared" si="375"/>
        <v>0.18118118118118115</v>
      </c>
      <c r="JK81" s="185">
        <f t="shared" si="376"/>
        <v>0.17023255813953489</v>
      </c>
      <c r="JL81" s="186">
        <f t="shared" si="377"/>
        <v>0.16993582210973512</v>
      </c>
      <c r="JM81" s="186">
        <f t="shared" si="378"/>
        <v>6.7240451855836478E-2</v>
      </c>
      <c r="JN81" s="186" t="str">
        <f t="shared" si="379"/>
        <v>i.a.</v>
      </c>
      <c r="JO81" s="186" t="str">
        <f t="shared" si="380"/>
        <v>i.a.</v>
      </c>
      <c r="JP81" s="186" t="str">
        <f t="shared" si="381"/>
        <v>i.a.</v>
      </c>
      <c r="JQ81" s="185" t="str">
        <f t="shared" si="382"/>
        <v>i.a.</v>
      </c>
      <c r="JR81" s="185" t="str">
        <f t="shared" si="383"/>
        <v>i.a.</v>
      </c>
      <c r="JS81" s="185" t="str">
        <f t="shared" si="384"/>
        <v>i.a.</v>
      </c>
      <c r="JT81" s="185" t="str">
        <f t="shared" si="385"/>
        <v>i.a.</v>
      </c>
      <c r="JU81" s="150" t="e">
        <f t="shared" si="386"/>
        <v>#VALUE!</v>
      </c>
      <c r="JV81" s="150" t="e">
        <f t="shared" si="387"/>
        <v>#VALUE!</v>
      </c>
      <c r="JW81" s="150" t="e">
        <f t="shared" si="388"/>
        <v>#VALUE!</v>
      </c>
      <c r="JX81" s="150" t="e">
        <f t="shared" si="389"/>
        <v>#VALUE!</v>
      </c>
      <c r="JY81" s="150" t="e">
        <f t="shared" si="390"/>
        <v>#VALUE!</v>
      </c>
      <c r="JZ81" s="263" t="e">
        <f t="shared" si="249"/>
        <v>#VALUE!</v>
      </c>
      <c r="KA81" s="263" t="e">
        <f t="shared" si="261"/>
        <v>#VALUE!</v>
      </c>
      <c r="KB81" s="263" t="e">
        <f t="shared" si="250"/>
        <v>#VALUE!</v>
      </c>
      <c r="KC81" s="263" t="e">
        <f t="shared" si="251"/>
        <v>#VALUE!</v>
      </c>
      <c r="KD81" s="153" t="str">
        <f t="shared" si="391"/>
        <v>i.a.</v>
      </c>
      <c r="KE81" s="153" t="str">
        <f t="shared" si="392"/>
        <v>i.a.</v>
      </c>
      <c r="KF81" s="153" t="str">
        <f t="shared" si="393"/>
        <v>i.a.</v>
      </c>
      <c r="KG81" s="153" t="str">
        <f t="shared" si="394"/>
        <v>i.a.</v>
      </c>
      <c r="KH81" s="153" t="str">
        <f t="shared" si="395"/>
        <v>i.a.</v>
      </c>
      <c r="KI81" s="153" t="str">
        <f t="shared" si="396"/>
        <v>i.a.</v>
      </c>
      <c r="KJ81" s="153" t="str">
        <f t="shared" si="397"/>
        <v>i.a.</v>
      </c>
      <c r="KK81" s="185" t="str">
        <f t="shared" si="398"/>
        <v>i.a.</v>
      </c>
      <c r="KL81" s="186" t="str">
        <f t="shared" si="399"/>
        <v>i.a.</v>
      </c>
      <c r="KM81" s="186" t="str">
        <f t="shared" si="400"/>
        <v>i.a.</v>
      </c>
      <c r="KN81" s="186" t="str">
        <f t="shared" si="401"/>
        <v>i.a.</v>
      </c>
      <c r="KO81" s="186" t="str">
        <f t="shared" si="402"/>
        <v>i.a.</v>
      </c>
      <c r="KP81" s="186" t="str">
        <f t="shared" si="403"/>
        <v>i.a.</v>
      </c>
      <c r="KQ81" s="185" t="str">
        <f t="shared" si="404"/>
        <v>i.a.</v>
      </c>
      <c r="KR81" s="185" t="str">
        <f t="shared" si="405"/>
        <v>i.a.</v>
      </c>
      <c r="KS81" s="185" t="str">
        <f t="shared" si="406"/>
        <v>i.a.</v>
      </c>
      <c r="KT81" s="185" t="str">
        <f t="shared" si="407"/>
        <v>i.a.</v>
      </c>
      <c r="KU81" s="150" t="e">
        <f t="shared" si="408"/>
        <v>#DIV/0!</v>
      </c>
      <c r="KV81" s="150" t="e">
        <f t="shared" si="409"/>
        <v>#DIV/0!</v>
      </c>
      <c r="KW81" s="150" t="e">
        <f t="shared" si="410"/>
        <v>#DIV/0!</v>
      </c>
      <c r="KX81" s="150" t="e">
        <f t="shared" si="411"/>
        <v>#DIV/0!</v>
      </c>
      <c r="KY81" s="150" t="e">
        <f t="shared" si="412"/>
        <v>#DIV/0!</v>
      </c>
      <c r="KZ81" s="243">
        <f t="shared" si="252"/>
        <v>0</v>
      </c>
      <c r="LA81" s="243">
        <f t="shared" si="262"/>
        <v>0</v>
      </c>
      <c r="LB81" s="243">
        <f t="shared" si="253"/>
        <v>0</v>
      </c>
      <c r="LC81" s="243">
        <f t="shared" si="254"/>
        <v>0</v>
      </c>
      <c r="LD81" s="254">
        <f>IFERROR(Tabel1[[#This Row],[2024 - Omsætning]]/Tabel1[[#This Row],[2024 - Ansatte]],"i.a.")</f>
        <v>0</v>
      </c>
      <c r="LE81" s="254">
        <f>IFERROR(Tabel1[[#This Row],[2023 - Omsætning]]/Tabel1[[#This Row],[2023 - Ansatte]],"i.a.")</f>
        <v>0</v>
      </c>
      <c r="LF81" s="254">
        <f>IFERROR(Tabel1[[#This Row],[2022 - Omsætning]]/Tabel1[[#This Row],[2022 - Ansatte]],"i.a.")</f>
        <v>0</v>
      </c>
      <c r="LG81" s="254">
        <f>IFERROR(Tabel1[[#This Row],[2021 - Omsætning]]/Tabel1[[#This Row],[2021 - Ansatte]],"i.a.")</f>
        <v>0</v>
      </c>
      <c r="LH81" s="254">
        <f>IFERROR(AC81/Tabel1[[#This Row],[2020 - Ansatte]],"i.a.")</f>
        <v>0</v>
      </c>
      <c r="LI81" s="254">
        <f>IFERROR(Tabel1[[#This Row],[2019 - Omsætning]]/Tabel1[[#This Row],[2019 - Ansatte]],"i.a.")</f>
        <v>0</v>
      </c>
      <c r="LJ81" s="254">
        <f>IFERROR(Tabel1[[#This Row],[2018 - Omsætning]]/Tabel1[[#This Row],[2018 - Ansatte]],"i.a.")</f>
        <v>0</v>
      </c>
      <c r="LK81" s="257">
        <f>IFERROR(Tabel1[[#This Row],[2017 - Omsætning]]/Tabel1[[#This Row],[2017 - Ansatte]],"i.a.")</f>
        <v>0</v>
      </c>
      <c r="LL81" s="258" t="str">
        <f>IFERROR(Tabel1[[#This Row],[2016 - Omsætning]]/Tabel1[[#This Row],[2016 - Ansatte]],"i.a.")</f>
        <v>i.a.</v>
      </c>
      <c r="LM81" s="258" t="str">
        <f>IFERROR(Tabel1[[#This Row],[2015 - Omsætning]]/Tabel1[[#This Row],[2015 - Ansatte]],"i.a.")</f>
        <v>i.a.</v>
      </c>
      <c r="LN81" s="258" t="str">
        <f>IFERROR(Tabel1[[#This Row],[2014 - Omsætning]]/Tabel1[[#This Row],[2014 - Ansatte]],"i.a.")</f>
        <v>i.a.</v>
      </c>
      <c r="LO81" s="258" t="str">
        <f>IFERROR(Tabel1[[#This Row],[2013 - Omsætning]]/Tabel1[[#This Row],[2013 - Ansatte]],"i.a.")</f>
        <v>i.a.</v>
      </c>
      <c r="LP81" s="258" t="str">
        <f>IFERROR(Tabel1[[#This Row],[2012 - Omsætning]]/Tabel1[[#This Row],[2012 - Ansatte]],"i.a.")</f>
        <v>i.a.</v>
      </c>
      <c r="LQ81" s="258" t="str">
        <f>IFERROR(Tabel1[[#This Row],[2011 - Omsætning]]/Tabel1[[#This Row],[2011 - Ansatte]],"i.a.")</f>
        <v>i.a.</v>
      </c>
      <c r="LR81" s="258" t="str">
        <f>IFERROR(Tabel1[[#This Row],[2010 - Omsætning]]/Tabel1[[#This Row],[2010 - Ansatte]],"i.a.")</f>
        <v>i.a.</v>
      </c>
      <c r="LS81" s="258" t="str">
        <f>IFERROR(Tabel1[[#This Row],[2009 - Omsætning]]/Tabel1[[#This Row],[2009 - Ansatte]],"i.a.")</f>
        <v>i.a.</v>
      </c>
      <c r="LT81" s="258" t="str">
        <f>IFERROR(Tabel1[[#This Row],[2008 - Omsætning]]/Tabel1[[#This Row],[2008 - Ansatte]],"i.a.")</f>
        <v>i.a.</v>
      </c>
      <c r="LU81" s="158">
        <f t="shared" si="413"/>
        <v>-53.731851851851857</v>
      </c>
      <c r="LV81" s="158">
        <f t="shared" si="414"/>
        <v>-0.88386264248333213</v>
      </c>
      <c r="LW81" s="158">
        <f t="shared" si="415"/>
        <v>-0.29488778054862841</v>
      </c>
      <c r="LX81" s="158">
        <f t="shared" si="416"/>
        <v>-6.9884025439580999E-2</v>
      </c>
      <c r="LY81" s="158">
        <f t="shared" si="417"/>
        <v>-0.64744636021010771</v>
      </c>
      <c r="LZ81" s="243">
        <f t="shared" si="255"/>
        <v>-6.5349549549549552E-2</v>
      </c>
      <c r="MA81" s="243">
        <f t="shared" si="263"/>
        <v>-9.2560060060060071E-3</v>
      </c>
      <c r="MB81" s="243">
        <f t="shared" si="256"/>
        <v>-4.3796296296296292E-3</v>
      </c>
      <c r="MC81" s="243">
        <f t="shared" si="257"/>
        <v>-1.1158900836320193E-3</v>
      </c>
      <c r="MD81" s="244">
        <f t="shared" si="418"/>
        <v>-6.4133333333333334E-2</v>
      </c>
      <c r="ME81" s="244">
        <f t="shared" si="419"/>
        <v>1.2162162162162162E-3</v>
      </c>
      <c r="MF81" s="244">
        <f t="shared" si="420"/>
        <v>1.0472222222222223E-2</v>
      </c>
      <c r="MG81" s="244">
        <f t="shared" si="421"/>
        <v>1.4851851851851852E-2</v>
      </c>
      <c r="MH81" s="246">
        <f t="shared" si="422"/>
        <v>1.5967741935483871E-2</v>
      </c>
      <c r="MI81" s="245">
        <f t="shared" si="423"/>
        <v>4.5291666666666668E-2</v>
      </c>
      <c r="MJ81" s="245">
        <f t="shared" si="424"/>
        <v>4.1235294117647057E-2</v>
      </c>
      <c r="MK81" s="247">
        <f t="shared" si="425"/>
        <v>2.523076923076923E-2</v>
      </c>
      <c r="ML81" s="248" t="str">
        <f t="shared" si="426"/>
        <v>i.a.</v>
      </c>
      <c r="MM81" s="248" t="str">
        <f t="shared" si="427"/>
        <v>i.a.</v>
      </c>
      <c r="MN81" s="248" t="str">
        <f t="shared" si="428"/>
        <v>i.a.</v>
      </c>
      <c r="MO81" s="248" t="str">
        <f t="shared" si="429"/>
        <v>i.a.</v>
      </c>
      <c r="MP81" s="248" t="str">
        <f t="shared" si="430"/>
        <v>i.a.</v>
      </c>
      <c r="MQ81" s="248" t="str">
        <f t="shared" si="431"/>
        <v>i.a.</v>
      </c>
      <c r="MR81" s="248" t="str">
        <f t="shared" si="432"/>
        <v>i.a.</v>
      </c>
      <c r="MS81" s="248" t="str">
        <f t="shared" si="433"/>
        <v>i.a.</v>
      </c>
      <c r="MT81" s="248" t="str">
        <f t="shared" si="434"/>
        <v>i.a.</v>
      </c>
    </row>
    <row r="82" spans="1:358" ht="18" customHeight="1" x14ac:dyDescent="0.25">
      <c r="A82" s="100" t="s">
        <v>633</v>
      </c>
      <c r="B82" s="273">
        <v>83169915</v>
      </c>
      <c r="C82" s="5" t="s">
        <v>83</v>
      </c>
      <c r="D82" s="5"/>
      <c r="E82" s="118">
        <v>255000</v>
      </c>
      <c r="F82" s="203">
        <v>45636</v>
      </c>
      <c r="G82" s="148" t="s">
        <v>70</v>
      </c>
      <c r="H82" s="148" t="s">
        <v>70</v>
      </c>
      <c r="I82" s="148" t="s">
        <v>70</v>
      </c>
      <c r="J82" s="148" t="s">
        <v>70</v>
      </c>
      <c r="K82" s="148" t="s">
        <v>70</v>
      </c>
      <c r="L82" s="148" t="s">
        <v>70</v>
      </c>
      <c r="M82" s="148" t="s">
        <v>70</v>
      </c>
      <c r="N82" s="148" t="s">
        <v>70</v>
      </c>
      <c r="O82" s="148" t="s">
        <v>70</v>
      </c>
      <c r="P82" s="150" t="e">
        <f>Y82/Tabel1[[#This Row],[2023 - Omsætning]]-1</f>
        <v>#DIV/0!</v>
      </c>
      <c r="Q82" s="150" t="e">
        <f>Z82/Tabel1[[#This Row],[2022 - Omsætning]]-1</f>
        <v>#DIV/0!</v>
      </c>
      <c r="R82" s="150" t="e">
        <f>AA82/Tabel1[[#This Row],[2021 - Omsætning]]-1</f>
        <v>#DIV/0!</v>
      </c>
      <c r="S82" s="150" t="e">
        <f>AB82/Tabel1[[#This Row],[2020 - Omsætning]]-1</f>
        <v>#DIV/0!</v>
      </c>
      <c r="T82" s="150" t="e">
        <f>AC82/Tabel1[[#This Row],[2019 - Omsætning]]-1</f>
        <v>#DIV/0!</v>
      </c>
      <c r="U82" s="242">
        <f t="shared" si="264"/>
        <v>0</v>
      </c>
      <c r="V82" s="242">
        <f t="shared" si="265"/>
        <v>0</v>
      </c>
      <c r="W82" s="242">
        <f t="shared" si="267"/>
        <v>0</v>
      </c>
      <c r="X82" s="242">
        <f t="shared" si="266"/>
        <v>0</v>
      </c>
      <c r="Y82" s="151"/>
      <c r="Z82" s="151"/>
      <c r="AA82" s="151"/>
      <c r="AB82" s="15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150">
        <f t="shared" si="268"/>
        <v>-0.18995776072342205</v>
      </c>
      <c r="AQ82" s="150">
        <f t="shared" si="269"/>
        <v>-4.945287980320625E-2</v>
      </c>
      <c r="AR82" s="150">
        <f t="shared" si="270"/>
        <v>0.42718211533029332</v>
      </c>
      <c r="AS82" s="150">
        <f t="shared" si="271"/>
        <v>-4.8860059875642889E-2</v>
      </c>
      <c r="AT82" s="150">
        <f t="shared" si="272"/>
        <v>-8.7882822902796906E-3</v>
      </c>
      <c r="AU82" s="242">
        <f t="shared" si="273"/>
        <v>-6.3860000000000028</v>
      </c>
      <c r="AV82" s="242">
        <f t="shared" si="274"/>
        <v>-1.7489999999999952</v>
      </c>
      <c r="AW82" s="242">
        <f t="shared" si="275"/>
        <v>10.585999999999999</v>
      </c>
      <c r="AX82" s="242">
        <f t="shared" si="276"/>
        <v>-1.2729999999999997</v>
      </c>
      <c r="AY82" s="119">
        <v>27.231999999999999</v>
      </c>
      <c r="AZ82" s="119">
        <v>33.618000000000002</v>
      </c>
      <c r="BA82" s="119">
        <v>35.366999999999997</v>
      </c>
      <c r="BB82" s="119">
        <v>24.780999999999999</v>
      </c>
      <c r="BC82" s="119">
        <v>26.053999999999998</v>
      </c>
      <c r="BD82" s="362">
        <v>26.285</v>
      </c>
      <c r="BE82" s="362">
        <v>29.745000000000001</v>
      </c>
      <c r="BF82" s="362">
        <v>26.239000000000001</v>
      </c>
      <c r="BG82" s="362">
        <v>25.867000000000001</v>
      </c>
      <c r="BH82" s="362">
        <v>22.888999999999999</v>
      </c>
      <c r="BI82" s="362">
        <v>26.31</v>
      </c>
      <c r="BJ82" s="362">
        <v>27.472000000000001</v>
      </c>
      <c r="BK82" s="362"/>
      <c r="BL82" s="362"/>
      <c r="BM82" s="362"/>
      <c r="BN82" s="362"/>
      <c r="BO82" s="362"/>
      <c r="BP82" s="152">
        <f t="shared" si="277"/>
        <v>-3.1717241379310348</v>
      </c>
      <c r="BQ82" s="152">
        <f t="shared" si="278"/>
        <v>-0.66333875087067562</v>
      </c>
      <c r="BR82" s="152">
        <f t="shared" si="279"/>
        <v>19.316037735849061</v>
      </c>
      <c r="BS82" s="152">
        <f t="shared" si="280"/>
        <v>-0.71195652173913049</v>
      </c>
      <c r="BT82" s="152">
        <f t="shared" si="281"/>
        <v>1.6232006773920407</v>
      </c>
      <c r="BU82" s="242">
        <f t="shared" si="282"/>
        <v>-4.5990000000000002</v>
      </c>
      <c r="BV82" s="242">
        <f t="shared" si="283"/>
        <v>-2.8570000000000002</v>
      </c>
      <c r="BW82" s="242">
        <f t="shared" si="284"/>
        <v>4.0950000000000006</v>
      </c>
      <c r="BX82" s="242">
        <f t="shared" si="285"/>
        <v>-0.52400000000000002</v>
      </c>
      <c r="BY82" s="119">
        <v>-3.149</v>
      </c>
      <c r="BZ82" s="119">
        <v>1.45</v>
      </c>
      <c r="CA82" s="119">
        <v>4.3070000000000004</v>
      </c>
      <c r="CB82" s="119">
        <v>0.21199999999999999</v>
      </c>
      <c r="CC82" s="119">
        <v>0.73599999999999999</v>
      </c>
      <c r="CD82" s="362">
        <v>-1.181</v>
      </c>
      <c r="CE82" s="362">
        <v>2.4660000000000002</v>
      </c>
      <c r="CF82" s="362">
        <v>1.4059999999999999</v>
      </c>
      <c r="CG82" s="362">
        <v>2.0489999999999999</v>
      </c>
      <c r="CH82" s="362">
        <v>-2.1659999999999999</v>
      </c>
      <c r="CI82" s="362">
        <v>1.407</v>
      </c>
      <c r="CJ82" s="362">
        <v>1.2110000000000001</v>
      </c>
      <c r="CK82" s="362"/>
      <c r="CL82" s="362"/>
      <c r="CM82" s="362"/>
      <c r="CN82" s="362"/>
      <c r="CO82" s="362"/>
      <c r="CP82" s="152">
        <f t="shared" si="286"/>
        <v>-3.8222578062449957</v>
      </c>
      <c r="CQ82" s="152">
        <f t="shared" si="287"/>
        <v>-0.69743217054263562</v>
      </c>
      <c r="CR82" s="152">
        <f t="shared" si="288"/>
        <v>60.611940298507456</v>
      </c>
      <c r="CS82" s="152">
        <f t="shared" si="289"/>
        <v>-0.85144124168514412</v>
      </c>
      <c r="CT82" s="152">
        <f t="shared" si="290"/>
        <v>1.2974934036939314</v>
      </c>
      <c r="CU82" s="242">
        <f t="shared" si="291"/>
        <v>-4.774</v>
      </c>
      <c r="CV82" s="242">
        <f t="shared" si="292"/>
        <v>-2.879</v>
      </c>
      <c r="CW82" s="242">
        <f t="shared" si="293"/>
        <v>4.0609999999999999</v>
      </c>
      <c r="CX82" s="242">
        <f t="shared" si="294"/>
        <v>-0.38400000000000001</v>
      </c>
      <c r="CY82" s="119">
        <v>-3.5249999999999999</v>
      </c>
      <c r="CZ82" s="119">
        <v>1.2490000000000001</v>
      </c>
      <c r="DA82" s="119">
        <v>4.1280000000000001</v>
      </c>
      <c r="DB82" s="119">
        <v>6.7000000000000004E-2</v>
      </c>
      <c r="DC82" s="119">
        <v>0.45100000000000001</v>
      </c>
      <c r="DD82" s="362">
        <v>-1.516</v>
      </c>
      <c r="DE82" s="362">
        <v>2.1059999999999999</v>
      </c>
      <c r="DF82" s="362">
        <v>0.89900000000000002</v>
      </c>
      <c r="DG82" s="362">
        <v>1.1200000000000001</v>
      </c>
      <c r="DH82" s="362">
        <v>-3.1459999999999999</v>
      </c>
      <c r="DI82" s="362">
        <v>0.378</v>
      </c>
      <c r="DJ82" s="362">
        <v>0.112</v>
      </c>
      <c r="DK82" s="362"/>
      <c r="DL82" s="362"/>
      <c r="DM82" s="362"/>
      <c r="DN82" s="362"/>
      <c r="DO82" s="362"/>
      <c r="DP82" s="152">
        <f t="shared" si="295"/>
        <v>-0.23346897253306204</v>
      </c>
      <c r="DQ82" s="152">
        <f t="shared" si="296"/>
        <v>5.1899411449973155E-2</v>
      </c>
      <c r="DR82" s="152">
        <f t="shared" si="297"/>
        <v>0.41305443548387105</v>
      </c>
      <c r="DS82" s="152">
        <f t="shared" si="298"/>
        <v>4.9385842725085099E-3</v>
      </c>
      <c r="DT82" s="152">
        <f t="shared" si="299"/>
        <v>4.2921288959323844E-2</v>
      </c>
      <c r="DU82" s="242">
        <f t="shared" si="300"/>
        <v>-2.7539999999999996</v>
      </c>
      <c r="DV82" s="242">
        <f t="shared" si="301"/>
        <v>0.58199999999999896</v>
      </c>
      <c r="DW82" s="242">
        <f t="shared" si="302"/>
        <v>3.2780000000000005</v>
      </c>
      <c r="DX82" s="242">
        <f t="shared" si="303"/>
        <v>3.8999999999999702E-2</v>
      </c>
      <c r="DY82" s="119">
        <v>9.0419999999999998</v>
      </c>
      <c r="DZ82" s="119">
        <v>11.795999999999999</v>
      </c>
      <c r="EA82" s="119">
        <v>11.214</v>
      </c>
      <c r="EB82" s="119">
        <v>7.9359999999999999</v>
      </c>
      <c r="EC82" s="119">
        <v>7.8970000000000002</v>
      </c>
      <c r="ED82" s="362">
        <v>7.5720000000000001</v>
      </c>
      <c r="EE82" s="362">
        <v>8.7569999999999997</v>
      </c>
      <c r="EF82" s="362">
        <v>7.117</v>
      </c>
      <c r="EG82" s="362">
        <v>6.42</v>
      </c>
      <c r="EH82" s="362">
        <v>4.5529999999999999</v>
      </c>
      <c r="EI82" s="362">
        <v>7.0069999999999997</v>
      </c>
      <c r="EJ82" s="362">
        <v>6.69</v>
      </c>
      <c r="EK82" s="362"/>
      <c r="EL82" s="362"/>
      <c r="EM82" s="362"/>
      <c r="EN82" s="362"/>
      <c r="EO82" s="362"/>
      <c r="EP82" s="153">
        <f t="shared" si="304"/>
        <v>-1.267173995385841E-2</v>
      </c>
      <c r="EQ82" s="153">
        <f t="shared" si="305"/>
        <v>6.6037735849056589E-2</v>
      </c>
      <c r="ER82" s="153">
        <f t="shared" si="306"/>
        <v>0.25736176497738394</v>
      </c>
      <c r="ES82" s="153">
        <f t="shared" si="307"/>
        <v>5.2053996309604694E-2</v>
      </c>
      <c r="ET82" s="153">
        <f t="shared" si="308"/>
        <v>-2.6702585188335827E-2</v>
      </c>
      <c r="EU82" s="242">
        <f t="shared" si="309"/>
        <v>-0.3680000000000021</v>
      </c>
      <c r="EV82" s="242">
        <f t="shared" si="310"/>
        <v>1.7989999999999995</v>
      </c>
      <c r="EW82" s="242">
        <f t="shared" si="311"/>
        <v>5.5760000000000005</v>
      </c>
      <c r="EX82" s="242">
        <f t="shared" si="312"/>
        <v>1.0719999999999992</v>
      </c>
      <c r="EY82" s="119">
        <v>28.672999999999998</v>
      </c>
      <c r="EZ82" s="119">
        <v>29.041</v>
      </c>
      <c r="FA82" s="119">
        <v>27.242000000000001</v>
      </c>
      <c r="FB82" s="119">
        <v>21.666</v>
      </c>
      <c r="FC82" s="119">
        <v>20.594000000000001</v>
      </c>
      <c r="FD82" s="362">
        <v>21.158999999999999</v>
      </c>
      <c r="FE82" s="362">
        <v>22.152999999999999</v>
      </c>
      <c r="FF82" s="362">
        <v>21.867999999999999</v>
      </c>
      <c r="FG82" s="362">
        <v>23.027000000000001</v>
      </c>
      <c r="FH82" s="362">
        <v>25.922999999999998</v>
      </c>
      <c r="FI82" s="362">
        <v>29.163</v>
      </c>
      <c r="FJ82" s="362">
        <v>28.956</v>
      </c>
      <c r="FK82" s="362"/>
      <c r="FL82" s="362"/>
      <c r="FM82" s="362"/>
      <c r="FN82" s="362"/>
      <c r="FO82" s="362"/>
      <c r="FP82" s="153">
        <f t="shared" si="313"/>
        <v>-0.109375</v>
      </c>
      <c r="FQ82" s="153">
        <f t="shared" si="314"/>
        <v>3.2258064516129031E-2</v>
      </c>
      <c r="FR82" s="153">
        <f t="shared" si="315"/>
        <v>0.19230769230769232</v>
      </c>
      <c r="FS82" s="153">
        <f t="shared" si="316"/>
        <v>-7.1428571428571425E-2</v>
      </c>
      <c r="FT82" s="153">
        <f t="shared" si="317"/>
        <v>-0.13846153846153847</v>
      </c>
      <c r="FU82" s="242">
        <f t="shared" si="318"/>
        <v>-7</v>
      </c>
      <c r="FV82" s="242">
        <f t="shared" si="319"/>
        <v>2</v>
      </c>
      <c r="FW82" s="242">
        <f t="shared" si="320"/>
        <v>10</v>
      </c>
      <c r="FX82" s="242">
        <f t="shared" si="321"/>
        <v>-4</v>
      </c>
      <c r="FY82" s="154">
        <v>57</v>
      </c>
      <c r="FZ82" s="154">
        <v>64</v>
      </c>
      <c r="GA82" s="154">
        <v>62</v>
      </c>
      <c r="GB82" s="154">
        <v>52</v>
      </c>
      <c r="GC82" s="154">
        <v>56</v>
      </c>
      <c r="GD82" s="359">
        <v>65</v>
      </c>
      <c r="GE82" s="359">
        <v>64</v>
      </c>
      <c r="GF82" s="359">
        <v>58</v>
      </c>
      <c r="GG82" s="359">
        <v>56</v>
      </c>
      <c r="GH82" s="359">
        <v>57</v>
      </c>
      <c r="GI82" s="359">
        <v>61</v>
      </c>
      <c r="GJ82" s="359">
        <v>68</v>
      </c>
      <c r="GK82" s="359"/>
      <c r="GL82" s="359"/>
      <c r="GM82" s="359"/>
      <c r="GN82" s="359"/>
      <c r="GO82" s="359"/>
      <c r="GP82" s="118"/>
      <c r="GQ82" s="5" t="s">
        <v>386</v>
      </c>
      <c r="GR82" s="118">
        <v>6100</v>
      </c>
      <c r="GS82" s="5" t="s">
        <v>267</v>
      </c>
      <c r="GT82" s="7" t="s">
        <v>78</v>
      </c>
      <c r="GU82" s="172"/>
      <c r="GV82" s="162"/>
      <c r="GW82" s="158">
        <f t="shared" si="322"/>
        <v>-4.116429221695812</v>
      </c>
      <c r="GX82" s="158">
        <f t="shared" si="323"/>
        <v>-0.74818887726603533</v>
      </c>
      <c r="GY82" s="158">
        <f t="shared" si="324"/>
        <v>49.940044425392628</v>
      </c>
      <c r="GZ82" s="158">
        <f t="shared" si="325"/>
        <v>-0.85485660125228913</v>
      </c>
      <c r="HA82" s="158">
        <f t="shared" si="326"/>
        <v>1.3140325676461442</v>
      </c>
      <c r="HB82" s="263">
        <f t="shared" si="240"/>
        <v>-0.44688571037792879</v>
      </c>
      <c r="HC82" s="263">
        <f t="shared" si="258"/>
        <v>-0.32256122040252677</v>
      </c>
      <c r="HD82" s="263">
        <f t="shared" si="241"/>
        <v>0.42265937933446673</v>
      </c>
      <c r="HE82" s="263">
        <f t="shared" si="242"/>
        <v>-4.9846832654312806E-2</v>
      </c>
      <c r="HF82" s="153">
        <f t="shared" si="327"/>
        <v>-0.3383242153757558</v>
      </c>
      <c r="HG82" s="153">
        <f t="shared" si="328"/>
        <v>0.10856149500217299</v>
      </c>
      <c r="HH82" s="153">
        <f t="shared" si="329"/>
        <v>0.43112271540469976</v>
      </c>
      <c r="HI82" s="153">
        <f t="shared" si="330"/>
        <v>8.4633360702330573E-3</v>
      </c>
      <c r="HJ82" s="153">
        <f t="shared" si="331"/>
        <v>5.8310168724545863E-2</v>
      </c>
      <c r="HK82" s="153">
        <f t="shared" si="332"/>
        <v>-0.18568191561026395</v>
      </c>
      <c r="HL82" s="153">
        <f t="shared" si="333"/>
        <v>0.26533954894796524</v>
      </c>
      <c r="HM82" s="153">
        <f t="shared" si="334"/>
        <v>0.13282115682943046</v>
      </c>
      <c r="HN82" s="153">
        <f t="shared" si="335"/>
        <v>0.20413742823293543</v>
      </c>
      <c r="HO82" s="153">
        <f t="shared" si="336"/>
        <v>-0.54429065743944638</v>
      </c>
      <c r="HP82" s="153">
        <f t="shared" si="337"/>
        <v>5.5194568153610284E-2</v>
      </c>
      <c r="HQ82" s="153">
        <f t="shared" si="338"/>
        <v>1.6741405082212255E-2</v>
      </c>
      <c r="HR82" s="153" t="str">
        <f t="shared" si="339"/>
        <v>Negativ EK</v>
      </c>
      <c r="HS82" s="153" t="str">
        <f t="shared" si="340"/>
        <v>Negativ EK</v>
      </c>
      <c r="HT82" s="153" t="str">
        <f t="shared" si="341"/>
        <v>Negativ EK</v>
      </c>
      <c r="HU82" s="153" t="str">
        <f t="shared" si="342"/>
        <v>Negativ EK</v>
      </c>
      <c r="HV82" s="150">
        <f t="shared" si="343"/>
        <v>-3.117876938960606</v>
      </c>
      <c r="HW82" s="150">
        <f t="shared" si="344"/>
        <v>-0.70745290101066061</v>
      </c>
      <c r="HX82" s="150">
        <f t="shared" si="345"/>
        <v>16.55450549433592</v>
      </c>
      <c r="HY82" s="150">
        <f t="shared" si="346"/>
        <v>-0.71541222556019679</v>
      </c>
      <c r="HZ82" s="150">
        <f t="shared" si="347"/>
        <v>1.6464701396116224</v>
      </c>
      <c r="IA82" s="263">
        <f t="shared" si="243"/>
        <v>-0.16064962995905971</v>
      </c>
      <c r="IB82" s="263">
        <f t="shared" si="259"/>
        <v>-0.12460127769088555</v>
      </c>
      <c r="IC82" s="263">
        <f t="shared" si="244"/>
        <v>0.16609347680072006</v>
      </c>
      <c r="ID82" s="263">
        <f t="shared" si="245"/>
        <v>-2.5221823486326962E-2</v>
      </c>
      <c r="IE82" s="153">
        <f t="shared" si="348"/>
        <v>-0.1091243025955574</v>
      </c>
      <c r="IF82" s="153">
        <f t="shared" si="349"/>
        <v>5.15253273635023E-2</v>
      </c>
      <c r="IG82" s="153">
        <f t="shared" si="350"/>
        <v>0.17612660505438785</v>
      </c>
      <c r="IH82" s="153">
        <f t="shared" si="351"/>
        <v>1.003312825366777E-2</v>
      </c>
      <c r="II82" s="153">
        <f t="shared" si="352"/>
        <v>3.5254951739994732E-2</v>
      </c>
      <c r="IJ82" s="153">
        <f t="shared" si="353"/>
        <v>-5.4534540081270788E-2</v>
      </c>
      <c r="IK82" s="153">
        <f t="shared" si="354"/>
        <v>0.11203743667794917</v>
      </c>
      <c r="IL82" s="153">
        <f t="shared" si="355"/>
        <v>6.2635037309277206E-2</v>
      </c>
      <c r="IM82" s="153">
        <f t="shared" si="356"/>
        <v>8.371807967313584E-2</v>
      </c>
      <c r="IN82" s="153">
        <f t="shared" si="357"/>
        <v>-7.8640670950876804E-2</v>
      </c>
      <c r="IO82" s="153">
        <f t="shared" si="358"/>
        <v>4.8417901202704797E-2</v>
      </c>
      <c r="IP82" s="153">
        <f t="shared" si="359"/>
        <v>4.1822074872219922E-2</v>
      </c>
      <c r="IQ82" s="153" t="str">
        <f t="shared" si="360"/>
        <v>i.a.</v>
      </c>
      <c r="IR82" s="153" t="str">
        <f t="shared" si="361"/>
        <v>i.a.</v>
      </c>
      <c r="IS82" s="153" t="str">
        <f t="shared" si="362"/>
        <v>i.a.</v>
      </c>
      <c r="IT82" s="153" t="str">
        <f t="shared" si="363"/>
        <v>i.a.</v>
      </c>
      <c r="IU82" s="150">
        <f t="shared" si="364"/>
        <v>-0.22363102679638158</v>
      </c>
      <c r="IV82" s="150">
        <f t="shared" si="365"/>
        <v>-1.3262498993830496E-2</v>
      </c>
      <c r="IW82" s="150">
        <f t="shared" si="366"/>
        <v>0.12382488066931752</v>
      </c>
      <c r="IX82" s="150">
        <f t="shared" si="367"/>
        <v>-4.4784214690850185E-2</v>
      </c>
      <c r="IY82" s="150">
        <f t="shared" si="368"/>
        <v>7.1534017339532421E-2</v>
      </c>
      <c r="IZ82" s="263">
        <f t="shared" si="246"/>
        <v>-9.083542550497975E-2</v>
      </c>
      <c r="JA82" s="263">
        <f t="shared" si="260"/>
        <v>-5.4594252887752437E-3</v>
      </c>
      <c r="JB82" s="263">
        <f t="shared" si="247"/>
        <v>4.5355591848597054E-2</v>
      </c>
      <c r="JC82" s="263">
        <f t="shared" si="248"/>
        <v>-1.7173008809053314E-2</v>
      </c>
      <c r="JD82" s="153">
        <f t="shared" si="369"/>
        <v>0.31534893453771845</v>
      </c>
      <c r="JE82" s="153">
        <f t="shared" si="370"/>
        <v>0.4061843600426982</v>
      </c>
      <c r="JF82" s="153">
        <f t="shared" si="371"/>
        <v>0.41164378533147344</v>
      </c>
      <c r="JG82" s="153">
        <f t="shared" si="372"/>
        <v>0.36628819348287639</v>
      </c>
      <c r="JH82" s="153">
        <f t="shared" si="373"/>
        <v>0.3834612022919297</v>
      </c>
      <c r="JI82" s="153">
        <f t="shared" si="374"/>
        <v>0.35786190273642426</v>
      </c>
      <c r="JJ82" s="153">
        <f t="shared" si="375"/>
        <v>0.39529634812440756</v>
      </c>
      <c r="JK82" s="153">
        <f t="shared" si="376"/>
        <v>0.32545271629778671</v>
      </c>
      <c r="JL82" s="153">
        <f t="shared" si="377"/>
        <v>0.27880314413514568</v>
      </c>
      <c r="JM82" s="153">
        <f t="shared" si="378"/>
        <v>0.17563553601049262</v>
      </c>
      <c r="JN82" s="153">
        <f t="shared" si="379"/>
        <v>0.24027020539724991</v>
      </c>
      <c r="JO82" s="153">
        <f t="shared" si="380"/>
        <v>0.23104019892250313</v>
      </c>
      <c r="JP82" s="153" t="str">
        <f t="shared" si="381"/>
        <v>i.a.</v>
      </c>
      <c r="JQ82" s="153" t="str">
        <f t="shared" si="382"/>
        <v>i.a.</v>
      </c>
      <c r="JR82" s="153" t="str">
        <f t="shared" si="383"/>
        <v>i.a.</v>
      </c>
      <c r="JS82" s="153" t="str">
        <f t="shared" si="384"/>
        <v>i.a.</v>
      </c>
      <c r="JT82" s="153" t="str">
        <f t="shared" si="385"/>
        <v>i.a.</v>
      </c>
      <c r="JU82" s="150" t="e">
        <f t="shared" si="386"/>
        <v>#VALUE!</v>
      </c>
      <c r="JV82" s="150" t="e">
        <f t="shared" si="387"/>
        <v>#VALUE!</v>
      </c>
      <c r="JW82" s="150" t="e">
        <f t="shared" si="388"/>
        <v>#VALUE!</v>
      </c>
      <c r="JX82" s="150" t="e">
        <f t="shared" si="389"/>
        <v>#VALUE!</v>
      </c>
      <c r="JY82" s="150" t="e">
        <f t="shared" si="390"/>
        <v>#VALUE!</v>
      </c>
      <c r="JZ82" s="263" t="e">
        <f t="shared" si="249"/>
        <v>#VALUE!</v>
      </c>
      <c r="KA82" s="263" t="e">
        <f t="shared" si="261"/>
        <v>#VALUE!</v>
      </c>
      <c r="KB82" s="263" t="e">
        <f t="shared" si="250"/>
        <v>#VALUE!</v>
      </c>
      <c r="KC82" s="263" t="e">
        <f t="shared" si="251"/>
        <v>#VALUE!</v>
      </c>
      <c r="KD82" s="153" t="str">
        <f t="shared" si="391"/>
        <v>i.a.</v>
      </c>
      <c r="KE82" s="153" t="str">
        <f t="shared" si="392"/>
        <v>i.a.</v>
      </c>
      <c r="KF82" s="153" t="str">
        <f t="shared" si="393"/>
        <v>i.a.</v>
      </c>
      <c r="KG82" s="153" t="str">
        <f t="shared" si="394"/>
        <v>i.a.</v>
      </c>
      <c r="KH82" s="153" t="str">
        <f t="shared" si="395"/>
        <v>i.a.</v>
      </c>
      <c r="KI82" s="153" t="str">
        <f t="shared" si="396"/>
        <v>i.a.</v>
      </c>
      <c r="KJ82" s="153" t="str">
        <f t="shared" si="397"/>
        <v>i.a.</v>
      </c>
      <c r="KK82" s="153" t="str">
        <f t="shared" si="398"/>
        <v>i.a.</v>
      </c>
      <c r="KL82" s="153" t="str">
        <f t="shared" si="399"/>
        <v>i.a.</v>
      </c>
      <c r="KM82" s="153" t="str">
        <f t="shared" si="400"/>
        <v>i.a.</v>
      </c>
      <c r="KN82" s="153" t="str">
        <f t="shared" si="401"/>
        <v>i.a.</v>
      </c>
      <c r="KO82" s="153" t="str">
        <f t="shared" si="402"/>
        <v>i.a.</v>
      </c>
      <c r="KP82" s="153" t="str">
        <f t="shared" si="403"/>
        <v>i.a.</v>
      </c>
      <c r="KQ82" s="153" t="str">
        <f t="shared" si="404"/>
        <v>i.a.</v>
      </c>
      <c r="KR82" s="153" t="str">
        <f t="shared" si="405"/>
        <v>i.a.</v>
      </c>
      <c r="KS82" s="153" t="str">
        <f t="shared" si="406"/>
        <v>i.a.</v>
      </c>
      <c r="KT82" s="153" t="str">
        <f t="shared" si="407"/>
        <v>i.a.</v>
      </c>
      <c r="KU82" s="150" t="e">
        <f t="shared" si="408"/>
        <v>#DIV/0!</v>
      </c>
      <c r="KV82" s="150" t="e">
        <f t="shared" si="409"/>
        <v>#DIV/0!</v>
      </c>
      <c r="KW82" s="150" t="e">
        <f t="shared" si="410"/>
        <v>#DIV/0!</v>
      </c>
      <c r="KX82" s="150" t="e">
        <f t="shared" si="411"/>
        <v>#DIV/0!</v>
      </c>
      <c r="KY82" s="150" t="e">
        <f t="shared" si="412"/>
        <v>#DIV/0!</v>
      </c>
      <c r="KZ82" s="243">
        <f t="shared" si="252"/>
        <v>0</v>
      </c>
      <c r="LA82" s="243">
        <f t="shared" si="262"/>
        <v>0</v>
      </c>
      <c r="LB82" s="243">
        <f t="shared" si="253"/>
        <v>0</v>
      </c>
      <c r="LC82" s="243">
        <f t="shared" si="254"/>
        <v>0</v>
      </c>
      <c r="LD82" s="254">
        <f>IFERROR(Tabel1[[#This Row],[2024 - Omsætning]]/Tabel1[[#This Row],[2024 - Ansatte]],"i.a.")</f>
        <v>0</v>
      </c>
      <c r="LE82" s="254">
        <f>IFERROR(Tabel1[[#This Row],[2023 - Omsætning]]/Tabel1[[#This Row],[2023 - Ansatte]],"i.a.")</f>
        <v>0</v>
      </c>
      <c r="LF82" s="254">
        <f>IFERROR(Tabel1[[#This Row],[2022 - Omsætning]]/Tabel1[[#This Row],[2022 - Ansatte]],"i.a.")</f>
        <v>0</v>
      </c>
      <c r="LG82" s="254">
        <f>IFERROR(Tabel1[[#This Row],[2021 - Omsætning]]/Tabel1[[#This Row],[2021 - Ansatte]],"i.a.")</f>
        <v>0</v>
      </c>
      <c r="LH82" s="254">
        <f>IFERROR(AC82/Tabel1[[#This Row],[2020 - Ansatte]],"i.a.")</f>
        <v>0</v>
      </c>
      <c r="LI82" s="254">
        <f>IFERROR(Tabel1[[#This Row],[2019 - Omsætning]]/Tabel1[[#This Row],[2019 - Ansatte]],"i.a.")</f>
        <v>0</v>
      </c>
      <c r="LJ82" s="254">
        <f>IFERROR(Tabel1[[#This Row],[2018 - Omsætning]]/Tabel1[[#This Row],[2018 - Ansatte]],"i.a.")</f>
        <v>0</v>
      </c>
      <c r="LK82" s="254">
        <f>IFERROR(Tabel1[[#This Row],[2017 - Omsætning]]/Tabel1[[#This Row],[2017 - Ansatte]],"i.a.")</f>
        <v>0</v>
      </c>
      <c r="LL82" s="254">
        <f>IFERROR(Tabel1[[#This Row],[2016 - Omsætning]]/Tabel1[[#This Row],[2016 - Ansatte]],"i.a.")</f>
        <v>0</v>
      </c>
      <c r="LM82" s="254">
        <f>IFERROR(Tabel1[[#This Row],[2015 - Omsætning]]/Tabel1[[#This Row],[2015 - Ansatte]],"i.a.")</f>
        <v>0</v>
      </c>
      <c r="LN82" s="254">
        <f>IFERROR(Tabel1[[#This Row],[2014 - Omsætning]]/Tabel1[[#This Row],[2014 - Ansatte]],"i.a.")</f>
        <v>0</v>
      </c>
      <c r="LO82" s="254">
        <f>IFERROR(Tabel1[[#This Row],[2013 - Omsætning]]/Tabel1[[#This Row],[2013 - Ansatte]],"i.a.")</f>
        <v>0</v>
      </c>
      <c r="LP82" s="254" t="str">
        <f>IFERROR(Tabel1[[#This Row],[2012 - Omsætning]]/Tabel1[[#This Row],[2012 - Ansatte]],"i.a.")</f>
        <v>i.a.</v>
      </c>
      <c r="LQ82" s="254" t="str">
        <f>IFERROR(Tabel1[[#This Row],[2011 - Omsætning]]/Tabel1[[#This Row],[2011 - Ansatte]],"i.a.")</f>
        <v>i.a.</v>
      </c>
      <c r="LR82" s="254" t="str">
        <f>IFERROR(Tabel1[[#This Row],[2010 - Omsætning]]/Tabel1[[#This Row],[2010 - Ansatte]],"i.a.")</f>
        <v>i.a.</v>
      </c>
      <c r="LS82" s="254" t="str">
        <f>IFERROR(Tabel1[[#This Row],[2009 - Omsætning]]/Tabel1[[#This Row],[2009 - Ansatte]],"i.a.")</f>
        <v>i.a.</v>
      </c>
      <c r="LT82" s="254" t="str">
        <f>IFERROR(Tabel1[[#This Row],[2008 - Omsætning]]/Tabel1[[#This Row],[2008 - Ansatte]],"i.a.")</f>
        <v>i.a.</v>
      </c>
      <c r="LU82" s="158">
        <f t="shared" si="413"/>
        <v>-4.1688508701698197</v>
      </c>
      <c r="LV82" s="158">
        <f t="shared" si="414"/>
        <v>-0.70688741521317822</v>
      </c>
      <c r="LW82" s="158">
        <f t="shared" si="415"/>
        <v>50.674530572941741</v>
      </c>
      <c r="LX82" s="158">
        <f t="shared" si="416"/>
        <v>-0.84001364489169361</v>
      </c>
      <c r="LY82" s="158">
        <f t="shared" si="417"/>
        <v>1.3453048435733133</v>
      </c>
      <c r="LZ82" s="243">
        <f t="shared" si="255"/>
        <v>-8.1357730263157901E-2</v>
      </c>
      <c r="MA82" s="243">
        <f t="shared" si="263"/>
        <v>-4.706502016129032E-2</v>
      </c>
      <c r="MB82" s="243">
        <f t="shared" si="256"/>
        <v>6.5292183622828778E-2</v>
      </c>
      <c r="MC82" s="243">
        <f t="shared" si="257"/>
        <v>-6.7651098901098904E-3</v>
      </c>
      <c r="MD82" s="244">
        <f t="shared" si="418"/>
        <v>-6.1842105263157893E-2</v>
      </c>
      <c r="ME82" s="244">
        <f t="shared" si="419"/>
        <v>1.9515625000000002E-2</v>
      </c>
      <c r="MF82" s="244">
        <f t="shared" si="420"/>
        <v>6.6580645161290322E-2</v>
      </c>
      <c r="MG82" s="244">
        <f t="shared" si="421"/>
        <v>1.2884615384615385E-3</v>
      </c>
      <c r="MH82" s="244">
        <f t="shared" si="422"/>
        <v>8.053571428571429E-3</v>
      </c>
      <c r="MI82" s="244">
        <f t="shared" si="423"/>
        <v>-2.3323076923076922E-2</v>
      </c>
      <c r="MJ82" s="244">
        <f t="shared" si="424"/>
        <v>3.2906249999999998E-2</v>
      </c>
      <c r="MK82" s="244">
        <f t="shared" si="425"/>
        <v>1.55E-2</v>
      </c>
      <c r="ML82" s="244">
        <f t="shared" si="426"/>
        <v>0.02</v>
      </c>
      <c r="MM82" s="244">
        <f t="shared" si="427"/>
        <v>-5.5192982456140349E-2</v>
      </c>
      <c r="MN82" s="244">
        <f t="shared" si="428"/>
        <v>6.1967213114754102E-3</v>
      </c>
      <c r="MO82" s="244">
        <f t="shared" si="429"/>
        <v>1.6470588235294118E-3</v>
      </c>
      <c r="MP82" s="244" t="str">
        <f t="shared" si="430"/>
        <v>i.a.</v>
      </c>
      <c r="MQ82" s="244" t="str">
        <f t="shared" si="431"/>
        <v>i.a.</v>
      </c>
      <c r="MR82" s="244" t="str">
        <f t="shared" si="432"/>
        <v>i.a.</v>
      </c>
      <c r="MS82" s="244" t="str">
        <f t="shared" si="433"/>
        <v>i.a.</v>
      </c>
      <c r="MT82" s="244" t="str">
        <f t="shared" si="434"/>
        <v>i.a.</v>
      </c>
    </row>
    <row r="83" spans="1:358" ht="18" customHeight="1" x14ac:dyDescent="0.25">
      <c r="A83" s="101" t="s">
        <v>175</v>
      </c>
      <c r="B83" s="273">
        <v>53182615</v>
      </c>
      <c r="C83" s="5" t="s">
        <v>104</v>
      </c>
      <c r="D83" s="5"/>
      <c r="E83" s="5">
        <v>773900</v>
      </c>
      <c r="F83" s="203">
        <v>45623</v>
      </c>
      <c r="G83" s="148" t="s">
        <v>70</v>
      </c>
      <c r="H83" s="148" t="s">
        <v>70</v>
      </c>
      <c r="I83" s="148" t="s">
        <v>70</v>
      </c>
      <c r="J83" s="148" t="s">
        <v>70</v>
      </c>
      <c r="K83" s="148" t="s">
        <v>70</v>
      </c>
      <c r="L83" s="148" t="s">
        <v>70</v>
      </c>
      <c r="M83" s="148" t="s">
        <v>70</v>
      </c>
      <c r="N83" s="148" t="s">
        <v>70</v>
      </c>
      <c r="O83" s="148" t="s">
        <v>70</v>
      </c>
      <c r="P83" s="150" t="e">
        <f>Y83/Tabel1[[#This Row],[2023 - Omsætning]]-1</f>
        <v>#DIV/0!</v>
      </c>
      <c r="Q83" s="150" t="e">
        <f>Z83/Tabel1[[#This Row],[2022 - Omsætning]]-1</f>
        <v>#DIV/0!</v>
      </c>
      <c r="R83" s="150" t="e">
        <f>AA83/Tabel1[[#This Row],[2021 - Omsætning]]-1</f>
        <v>#DIV/0!</v>
      </c>
      <c r="S83" s="150" t="e">
        <f>AB83/Tabel1[[#This Row],[2020 - Omsætning]]-1</f>
        <v>#DIV/0!</v>
      </c>
      <c r="T83" s="150" t="e">
        <f>AC83/Tabel1[[#This Row],[2019 - Omsætning]]-1</f>
        <v>#DIV/0!</v>
      </c>
      <c r="U83" s="242">
        <f t="shared" si="264"/>
        <v>0</v>
      </c>
      <c r="V83" s="242">
        <f t="shared" si="265"/>
        <v>0</v>
      </c>
      <c r="W83" s="242">
        <f t="shared" si="267"/>
        <v>0</v>
      </c>
      <c r="X83" s="242">
        <f t="shared" si="266"/>
        <v>0</v>
      </c>
      <c r="Y83" s="151"/>
      <c r="Z83" s="151"/>
      <c r="AA83" s="151"/>
      <c r="AB83" s="15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>
        <v>59.662999999999997</v>
      </c>
      <c r="AM83" s="361">
        <v>37.582000000000001</v>
      </c>
      <c r="AN83" s="361">
        <v>45.295999999999999</v>
      </c>
      <c r="AO83" s="361"/>
      <c r="AP83" s="150">
        <f t="shared" si="268"/>
        <v>-4.9085143763122868E-2</v>
      </c>
      <c r="AQ83" s="150">
        <f t="shared" si="269"/>
        <v>0.14734513274336283</v>
      </c>
      <c r="AR83" s="150">
        <f t="shared" si="270"/>
        <v>9.1582365095124282E-2</v>
      </c>
      <c r="AS83" s="150">
        <f t="shared" si="271"/>
        <v>0.15689317977214173</v>
      </c>
      <c r="AT83" s="150">
        <f t="shared" si="272"/>
        <v>-0.11962284777261552</v>
      </c>
      <c r="AU83" s="242">
        <f t="shared" si="273"/>
        <v>-2.2909999999999968</v>
      </c>
      <c r="AV83" s="242">
        <f t="shared" si="274"/>
        <v>5.9939999999999998</v>
      </c>
      <c r="AW83" s="242">
        <f t="shared" si="275"/>
        <v>3.4129999999999967</v>
      </c>
      <c r="AX83" s="242">
        <f t="shared" si="276"/>
        <v>5.054000000000002</v>
      </c>
      <c r="AY83" s="119">
        <v>44.383000000000003</v>
      </c>
      <c r="AZ83" s="119">
        <v>46.673999999999999</v>
      </c>
      <c r="BA83" s="119">
        <v>40.68</v>
      </c>
      <c r="BB83" s="119">
        <v>37.267000000000003</v>
      </c>
      <c r="BC83" s="119">
        <v>32.213000000000001</v>
      </c>
      <c r="BD83" s="362">
        <v>36.590000000000003</v>
      </c>
      <c r="BE83" s="362">
        <v>33.104999999999997</v>
      </c>
      <c r="BF83" s="362">
        <v>34.195999999999998</v>
      </c>
      <c r="BG83" s="362">
        <v>35.503</v>
      </c>
      <c r="BH83" s="362">
        <v>32.588000000000001</v>
      </c>
      <c r="BI83" s="362">
        <v>31.306000000000001</v>
      </c>
      <c r="BJ83" s="362">
        <v>29.782</v>
      </c>
      <c r="BK83" s="362">
        <v>32.594000000000001</v>
      </c>
      <c r="BL83" s="362">
        <v>33.256999999999998</v>
      </c>
      <c r="BM83" s="362">
        <v>22.417000000000002</v>
      </c>
      <c r="BN83" s="362">
        <v>24.759</v>
      </c>
      <c r="BO83" s="362"/>
      <c r="BP83" s="152">
        <f t="shared" si="277"/>
        <v>0.12981629769194536</v>
      </c>
      <c r="BQ83" s="152">
        <f t="shared" si="278"/>
        <v>0.20174346201743462</v>
      </c>
      <c r="BR83" s="152">
        <f t="shared" si="279"/>
        <v>0.285360884749709</v>
      </c>
      <c r="BS83" s="152">
        <f t="shared" si="280"/>
        <v>1.7280666931321951</v>
      </c>
      <c r="BT83" s="152">
        <f t="shared" si="281"/>
        <v>-0.60628321350421999</v>
      </c>
      <c r="BU83" s="242">
        <f t="shared" si="282"/>
        <v>1.3780000000000001</v>
      </c>
      <c r="BV83" s="242">
        <f t="shared" si="283"/>
        <v>1.782</v>
      </c>
      <c r="BW83" s="242">
        <f t="shared" si="284"/>
        <v>1.9610000000000003</v>
      </c>
      <c r="BX83" s="242">
        <f t="shared" si="285"/>
        <v>4.3529999999999998</v>
      </c>
      <c r="BY83" s="119">
        <v>11.993</v>
      </c>
      <c r="BZ83" s="119">
        <v>10.615</v>
      </c>
      <c r="CA83" s="119">
        <v>8.8330000000000002</v>
      </c>
      <c r="CB83" s="119">
        <v>6.8719999999999999</v>
      </c>
      <c r="CC83" s="119">
        <v>2.5190000000000001</v>
      </c>
      <c r="CD83" s="362">
        <v>6.3979999999999997</v>
      </c>
      <c r="CE83" s="362">
        <v>4.42</v>
      </c>
      <c r="CF83" s="362">
        <v>7.625</v>
      </c>
      <c r="CG83" s="362">
        <v>8.1620000000000008</v>
      </c>
      <c r="CH83" s="362">
        <v>4.468</v>
      </c>
      <c r="CI83" s="362">
        <v>5.3789999999999996</v>
      </c>
      <c r="CJ83" s="362">
        <v>4.3440000000000003</v>
      </c>
      <c r="CK83" s="362">
        <v>4.0350000000000001</v>
      </c>
      <c r="CL83" s="362">
        <v>5.9329999999999998</v>
      </c>
      <c r="CM83" s="362">
        <v>2.4500000000000002</v>
      </c>
      <c r="CN83" s="362">
        <v>-2.3860000000000001</v>
      </c>
      <c r="CO83" s="362"/>
      <c r="CP83" s="152">
        <f t="shared" si="286"/>
        <v>0.2380459685167392</v>
      </c>
      <c r="CQ83" s="152">
        <f t="shared" si="287"/>
        <v>1.0458119141215605</v>
      </c>
      <c r="CR83" s="152">
        <f t="shared" si="288"/>
        <v>-0.35517207760553765</v>
      </c>
      <c r="CS83" s="152">
        <f t="shared" si="289"/>
        <v>2.0672846889952154</v>
      </c>
      <c r="CT83" s="152">
        <f t="shared" si="290"/>
        <v>-0.46263859874658525</v>
      </c>
      <c r="CU83" s="242">
        <f t="shared" si="291"/>
        <v>3.2209999999999983</v>
      </c>
      <c r="CV83" s="242">
        <f t="shared" si="292"/>
        <v>6.9170000000000007</v>
      </c>
      <c r="CW83" s="242">
        <f t="shared" si="293"/>
        <v>-3.6429999999999998</v>
      </c>
      <c r="CX83" s="242">
        <f t="shared" si="294"/>
        <v>6.9130000000000003</v>
      </c>
      <c r="CY83" s="119">
        <v>16.751999999999999</v>
      </c>
      <c r="CZ83" s="119">
        <v>13.531000000000001</v>
      </c>
      <c r="DA83" s="119">
        <v>6.6139999999999999</v>
      </c>
      <c r="DB83" s="119">
        <v>10.257</v>
      </c>
      <c r="DC83" s="119">
        <v>3.3439999999999999</v>
      </c>
      <c r="DD83" s="362">
        <v>6.2229999999999999</v>
      </c>
      <c r="DE83" s="362">
        <v>3.1389999999999998</v>
      </c>
      <c r="DF83" s="362">
        <v>8.9990000000000006</v>
      </c>
      <c r="DG83" s="362">
        <v>7.7169999999999996</v>
      </c>
      <c r="DH83" s="362">
        <v>5.7930000000000001</v>
      </c>
      <c r="DI83" s="362">
        <v>5.1740000000000004</v>
      </c>
      <c r="DJ83" s="362">
        <v>3.8340000000000001</v>
      </c>
      <c r="DK83" s="362">
        <v>2.8690000000000002</v>
      </c>
      <c r="DL83" s="362">
        <v>6.1580000000000004</v>
      </c>
      <c r="DM83" s="362">
        <v>1.2350000000000001</v>
      </c>
      <c r="DN83" s="362">
        <v>-2.3940000000000001</v>
      </c>
      <c r="DO83" s="362"/>
      <c r="DP83" s="152">
        <f t="shared" si="295"/>
        <v>0.11317712811693881</v>
      </c>
      <c r="DQ83" s="152">
        <f t="shared" si="296"/>
        <v>9.8854375811975953E-2</v>
      </c>
      <c r="DR83" s="152">
        <f t="shared" si="297"/>
        <v>4.5980135395562692E-2</v>
      </c>
      <c r="DS83" s="152">
        <f t="shared" si="298"/>
        <v>0.10208304969366903</v>
      </c>
      <c r="DT83" s="152">
        <f t="shared" si="299"/>
        <v>-2.4840349968800138E-2</v>
      </c>
      <c r="DU83" s="242">
        <f t="shared" si="300"/>
        <v>10.529999999999987</v>
      </c>
      <c r="DV83" s="242">
        <f t="shared" si="301"/>
        <v>8.3700000000000045</v>
      </c>
      <c r="DW83" s="242">
        <f t="shared" si="302"/>
        <v>3.7220000000000084</v>
      </c>
      <c r="DX83" s="242">
        <f t="shared" si="303"/>
        <v>7.4979999999999905</v>
      </c>
      <c r="DY83" s="119">
        <v>103.57</v>
      </c>
      <c r="DZ83" s="119">
        <v>93.04</v>
      </c>
      <c r="EA83" s="119">
        <v>84.67</v>
      </c>
      <c r="EB83" s="119">
        <v>80.947999999999993</v>
      </c>
      <c r="EC83" s="119">
        <v>73.45</v>
      </c>
      <c r="ED83" s="362">
        <v>75.320999999999998</v>
      </c>
      <c r="EE83" s="362">
        <v>71.375</v>
      </c>
      <c r="EF83" s="362">
        <v>69.84</v>
      </c>
      <c r="EG83" s="362">
        <v>67.343999999999994</v>
      </c>
      <c r="EH83" s="362">
        <v>62.337000000000003</v>
      </c>
      <c r="EI83" s="362">
        <v>58.917999999999999</v>
      </c>
      <c r="EJ83" s="362">
        <v>56.042000000000002</v>
      </c>
      <c r="EK83" s="362">
        <v>53.667999999999999</v>
      </c>
      <c r="EL83" s="362">
        <v>52.704000000000001</v>
      </c>
      <c r="EM83" s="362">
        <v>49.179000000000002</v>
      </c>
      <c r="EN83" s="362">
        <v>48.433999999999997</v>
      </c>
      <c r="EO83" s="362"/>
      <c r="EP83" s="153">
        <f t="shared" si="304"/>
        <v>7.6871468926553652E-2</v>
      </c>
      <c r="EQ83" s="153">
        <f t="shared" si="305"/>
        <v>9.8589910196481528E-2</v>
      </c>
      <c r="ER83" s="153">
        <f t="shared" si="306"/>
        <v>-5.9959898203131015E-3</v>
      </c>
      <c r="ES83" s="153">
        <f t="shared" si="307"/>
        <v>8.2319554284998861E-2</v>
      </c>
      <c r="ET83" s="153">
        <f t="shared" si="308"/>
        <v>-4.0835835783829908E-3</v>
      </c>
      <c r="EU83" s="242">
        <f t="shared" si="309"/>
        <v>8.7079999999999984</v>
      </c>
      <c r="EV83" s="242">
        <f t="shared" si="310"/>
        <v>10.165999999999997</v>
      </c>
      <c r="EW83" s="242">
        <f t="shared" si="311"/>
        <v>-0.62199999999999989</v>
      </c>
      <c r="EX83" s="242">
        <f t="shared" si="312"/>
        <v>7.8900000000000006</v>
      </c>
      <c r="EY83" s="119">
        <v>121.988</v>
      </c>
      <c r="EZ83" s="119">
        <v>113.28</v>
      </c>
      <c r="FA83" s="119">
        <v>103.114</v>
      </c>
      <c r="FB83" s="119">
        <v>103.736</v>
      </c>
      <c r="FC83" s="119">
        <v>95.846000000000004</v>
      </c>
      <c r="FD83" s="362">
        <v>96.239000000000004</v>
      </c>
      <c r="FE83" s="362">
        <v>95.125</v>
      </c>
      <c r="FF83" s="362">
        <v>93.113</v>
      </c>
      <c r="FG83" s="362">
        <v>90.200999999999993</v>
      </c>
      <c r="FH83" s="362">
        <v>86.394000000000005</v>
      </c>
      <c r="FI83" s="362">
        <v>82.626999999999995</v>
      </c>
      <c r="FJ83" s="362">
        <v>81.022000000000006</v>
      </c>
      <c r="FK83" s="362">
        <v>80.599000000000004</v>
      </c>
      <c r="FL83" s="362">
        <v>80.263000000000005</v>
      </c>
      <c r="FM83" s="362">
        <v>73.006</v>
      </c>
      <c r="FN83" s="362">
        <v>73.203999999999994</v>
      </c>
      <c r="FO83" s="362"/>
      <c r="FP83" s="153">
        <f t="shared" si="313"/>
        <v>-0.11428571428571428</v>
      </c>
      <c r="FQ83" s="153">
        <f t="shared" si="314"/>
        <v>4.4776119402985072E-2</v>
      </c>
      <c r="FR83" s="153">
        <f t="shared" si="315"/>
        <v>6.3492063492063489E-2</v>
      </c>
      <c r="FS83" s="153">
        <f t="shared" si="316"/>
        <v>0</v>
      </c>
      <c r="FT83" s="153">
        <f t="shared" si="317"/>
        <v>-3.0769230769230771E-2</v>
      </c>
      <c r="FU83" s="242">
        <f t="shared" si="318"/>
        <v>-8</v>
      </c>
      <c r="FV83" s="242">
        <f t="shared" si="319"/>
        <v>3</v>
      </c>
      <c r="FW83" s="242">
        <f t="shared" si="320"/>
        <v>4</v>
      </c>
      <c r="FX83" s="242">
        <f t="shared" si="321"/>
        <v>0</v>
      </c>
      <c r="FY83" s="154">
        <v>62</v>
      </c>
      <c r="FZ83" s="154">
        <v>70</v>
      </c>
      <c r="GA83" s="154">
        <v>67</v>
      </c>
      <c r="GB83" s="154">
        <v>63</v>
      </c>
      <c r="GC83" s="154">
        <v>63</v>
      </c>
      <c r="GD83" s="359">
        <v>65</v>
      </c>
      <c r="GE83" s="359">
        <v>66</v>
      </c>
      <c r="GF83" s="359">
        <v>62</v>
      </c>
      <c r="GG83" s="359">
        <v>65</v>
      </c>
      <c r="GH83" s="359">
        <v>63</v>
      </c>
      <c r="GI83" s="359">
        <v>59</v>
      </c>
      <c r="GJ83" s="359">
        <v>58</v>
      </c>
      <c r="GK83" s="359">
        <v>69</v>
      </c>
      <c r="GL83" s="359">
        <v>64</v>
      </c>
      <c r="GM83" s="359">
        <v>48</v>
      </c>
      <c r="GN83" s="359">
        <v>76</v>
      </c>
      <c r="GO83" s="359"/>
      <c r="GP83" s="5"/>
      <c r="GQ83" s="5" t="s">
        <v>386</v>
      </c>
      <c r="GR83" s="5">
        <v>9600</v>
      </c>
      <c r="GS83" s="5" t="s">
        <v>176</v>
      </c>
      <c r="GT83" s="174" t="s">
        <v>82</v>
      </c>
      <c r="GU83" s="172"/>
      <c r="GV83" s="101"/>
      <c r="GW83" s="158">
        <f t="shared" si="322"/>
        <v>0.11903336079095528</v>
      </c>
      <c r="GX83" s="158">
        <f t="shared" si="323"/>
        <v>0.90660783069599105</v>
      </c>
      <c r="GY83" s="158">
        <f t="shared" si="324"/>
        <v>-0.39885675734606024</v>
      </c>
      <c r="GZ83" s="158">
        <f t="shared" si="325"/>
        <v>1.9554981960032332</v>
      </c>
      <c r="HA83" s="158">
        <f t="shared" si="326"/>
        <v>-0.47013350640735818</v>
      </c>
      <c r="HB83" s="263">
        <f t="shared" si="240"/>
        <v>1.812661532679552E-2</v>
      </c>
      <c r="HC83" s="263">
        <f t="shared" si="258"/>
        <v>7.2411261966975629E-2</v>
      </c>
      <c r="HD83" s="263">
        <f t="shared" si="241"/>
        <v>-5.2993869870057123E-2</v>
      </c>
      <c r="HE83" s="263">
        <f t="shared" si="242"/>
        <v>8.7909417392298378E-2</v>
      </c>
      <c r="HF83" s="153">
        <f t="shared" si="327"/>
        <v>0.17040842276588167</v>
      </c>
      <c r="HG83" s="153">
        <f t="shared" si="328"/>
        <v>0.15228180743908615</v>
      </c>
      <c r="HH83" s="153">
        <f t="shared" si="329"/>
        <v>7.9870545472110518E-2</v>
      </c>
      <c r="HI83" s="153">
        <f t="shared" si="330"/>
        <v>0.13286441534216764</v>
      </c>
      <c r="HJ83" s="153">
        <f t="shared" si="331"/>
        <v>4.4954997949869256E-2</v>
      </c>
      <c r="HK83" s="153">
        <f t="shared" si="332"/>
        <v>8.4842122484593996E-2</v>
      </c>
      <c r="HL83" s="153">
        <f t="shared" si="333"/>
        <v>4.4457033601246324E-2</v>
      </c>
      <c r="HM83" s="153">
        <f t="shared" si="334"/>
        <v>0.13119605784931188</v>
      </c>
      <c r="HN83" s="153">
        <f t="shared" si="335"/>
        <v>0.11901512172176341</v>
      </c>
      <c r="HO83" s="153">
        <f t="shared" si="336"/>
        <v>9.5550698940249895E-2</v>
      </c>
      <c r="HP83" s="153">
        <f t="shared" si="337"/>
        <v>9.0013917884481556E-2</v>
      </c>
      <c r="HQ83" s="153">
        <f t="shared" si="338"/>
        <v>6.9893355209187852E-2</v>
      </c>
      <c r="HR83" s="153">
        <f t="shared" si="339"/>
        <v>5.3942766893543416E-2</v>
      </c>
      <c r="HS83" s="153">
        <f t="shared" si="340"/>
        <v>0.12088375882139316</v>
      </c>
      <c r="HT83" s="153">
        <f t="shared" si="341"/>
        <v>2.5304006638460042E-2</v>
      </c>
      <c r="HU83" s="153">
        <f t="shared" si="342"/>
        <v>-4.9428087706982704E-2</v>
      </c>
      <c r="HV83" s="150">
        <f t="shared" si="343"/>
        <v>3.9178587494902918E-2</v>
      </c>
      <c r="HW83" s="150">
        <f t="shared" si="344"/>
        <v>0.14874088522928725</v>
      </c>
      <c r="HX83" s="150">
        <f t="shared" si="345"/>
        <v>0.24019770896841378</v>
      </c>
      <c r="HY83" s="150">
        <f t="shared" si="346"/>
        <v>1.6255909388136089</v>
      </c>
      <c r="HZ83" s="150">
        <f t="shared" si="347"/>
        <v>-0.6077610478122788</v>
      </c>
      <c r="IA83" s="263">
        <f t="shared" si="243"/>
        <v>3.8437360209469251E-3</v>
      </c>
      <c r="IB83" s="263">
        <f t="shared" si="259"/>
        <v>1.270319786541256E-2</v>
      </c>
      <c r="IC83" s="263">
        <f t="shared" si="244"/>
        <v>1.6540957160775416E-2</v>
      </c>
      <c r="ID83" s="263">
        <f t="shared" si="245"/>
        <v>4.2635953612947197E-2</v>
      </c>
      <c r="IE83" s="153">
        <f t="shared" si="348"/>
        <v>0.10195181665164833</v>
      </c>
      <c r="IF83" s="153">
        <f t="shared" si="349"/>
        <v>9.8108080630701408E-2</v>
      </c>
      <c r="IG83" s="153">
        <f t="shared" si="350"/>
        <v>8.5404882765288848E-2</v>
      </c>
      <c r="IH83" s="153">
        <f t="shared" si="351"/>
        <v>6.8863925604513432E-2</v>
      </c>
      <c r="II83" s="153">
        <f t="shared" si="352"/>
        <v>2.6227971991566235E-2</v>
      </c>
      <c r="IJ83" s="153">
        <f t="shared" si="353"/>
        <v>6.6867331368491462E-2</v>
      </c>
      <c r="IK83" s="153">
        <f t="shared" si="354"/>
        <v>4.6961824923766722E-2</v>
      </c>
      <c r="IL83" s="153">
        <f t="shared" si="355"/>
        <v>8.3190591007779008E-2</v>
      </c>
      <c r="IM83" s="153">
        <f t="shared" si="356"/>
        <v>9.2437498230414236E-2</v>
      </c>
      <c r="IN83" s="153">
        <f t="shared" si="357"/>
        <v>5.2869170103123274E-2</v>
      </c>
      <c r="IO83" s="153">
        <f t="shared" si="358"/>
        <v>6.5738256879052118E-2</v>
      </c>
      <c r="IP83" s="153">
        <f t="shared" si="359"/>
        <v>5.3755390697990978E-2</v>
      </c>
      <c r="IQ83" s="153">
        <f t="shared" si="360"/>
        <v>5.0167224080267553E-2</v>
      </c>
      <c r="IR83" s="153">
        <f t="shared" si="361"/>
        <v>7.7419439025504175E-2</v>
      </c>
      <c r="IS83" s="153">
        <f t="shared" si="362"/>
        <v>3.3513439573216612E-2</v>
      </c>
      <c r="IT83" s="153">
        <f t="shared" si="363"/>
        <v>-3.259384733074696E-2</v>
      </c>
      <c r="IU83" s="150">
        <f t="shared" si="364"/>
        <v>3.3714013452854616E-2</v>
      </c>
      <c r="IV83" s="150">
        <f t="shared" si="365"/>
        <v>2.4073188096832146E-4</v>
      </c>
      <c r="IW83" s="150">
        <f t="shared" si="366"/>
        <v>5.228965344564359E-2</v>
      </c>
      <c r="IX83" s="150">
        <f t="shared" si="367"/>
        <v>1.8260314461126331E-2</v>
      </c>
      <c r="IY83" s="150">
        <f t="shared" si="368"/>
        <v>-2.0841875932718707E-2</v>
      </c>
      <c r="IZ83" s="263">
        <f t="shared" si="246"/>
        <v>2.7690252574625651E-2</v>
      </c>
      <c r="JA83" s="263">
        <f t="shared" si="260"/>
        <v>1.9767217217436794E-4</v>
      </c>
      <c r="JB83" s="263">
        <f t="shared" si="247"/>
        <v>4.0803027561482574E-2</v>
      </c>
      <c r="JC83" s="263">
        <f t="shared" si="248"/>
        <v>1.399349056997401E-2</v>
      </c>
      <c r="JD83" s="153">
        <f t="shared" si="369"/>
        <v>0.84901793619044486</v>
      </c>
      <c r="JE83" s="153">
        <f t="shared" si="370"/>
        <v>0.8213276836158192</v>
      </c>
      <c r="JF83" s="153">
        <f t="shared" si="371"/>
        <v>0.82113001144364484</v>
      </c>
      <c r="JG83" s="153">
        <f t="shared" si="372"/>
        <v>0.78032698388216226</v>
      </c>
      <c r="JH83" s="153">
        <f t="shared" si="373"/>
        <v>0.76633349331218825</v>
      </c>
      <c r="JI83" s="153">
        <f t="shared" si="374"/>
        <v>0.78264528933176769</v>
      </c>
      <c r="JJ83" s="153">
        <f t="shared" si="375"/>
        <v>0.75032851511169518</v>
      </c>
      <c r="JK83" s="153">
        <f t="shared" si="376"/>
        <v>0.75005638310440004</v>
      </c>
      <c r="JL83" s="153">
        <f t="shared" si="377"/>
        <v>0.74659926164898394</v>
      </c>
      <c r="JM83" s="153">
        <f t="shared" si="378"/>
        <v>0.72154316271963326</v>
      </c>
      <c r="JN83" s="153">
        <f t="shared" si="379"/>
        <v>0.71305989567574768</v>
      </c>
      <c r="JO83" s="153">
        <f t="shared" si="380"/>
        <v>0.69168867714941618</v>
      </c>
      <c r="JP83" s="153">
        <f t="shared" si="381"/>
        <v>0.66586434074864453</v>
      </c>
      <c r="JQ83" s="153">
        <f t="shared" si="382"/>
        <v>0.65664129175336083</v>
      </c>
      <c r="JR83" s="153">
        <f t="shared" si="383"/>
        <v>0.67362956469331292</v>
      </c>
      <c r="JS83" s="153">
        <f t="shared" si="384"/>
        <v>0.66163051199388012</v>
      </c>
      <c r="JT83" s="153" t="str">
        <f t="shared" si="385"/>
        <v>i.a.</v>
      </c>
      <c r="JU83" s="150" t="e">
        <f t="shared" si="386"/>
        <v>#VALUE!</v>
      </c>
      <c r="JV83" s="150" t="e">
        <f t="shared" si="387"/>
        <v>#VALUE!</v>
      </c>
      <c r="JW83" s="150" t="e">
        <f t="shared" si="388"/>
        <v>#VALUE!</v>
      </c>
      <c r="JX83" s="150" t="e">
        <f t="shared" si="389"/>
        <v>#VALUE!</v>
      </c>
      <c r="JY83" s="150" t="e">
        <f t="shared" si="390"/>
        <v>#VALUE!</v>
      </c>
      <c r="JZ83" s="263" t="e">
        <f t="shared" si="249"/>
        <v>#VALUE!</v>
      </c>
      <c r="KA83" s="263" t="e">
        <f t="shared" si="261"/>
        <v>#VALUE!</v>
      </c>
      <c r="KB83" s="263" t="e">
        <f t="shared" si="250"/>
        <v>#VALUE!</v>
      </c>
      <c r="KC83" s="263" t="e">
        <f t="shared" si="251"/>
        <v>#VALUE!</v>
      </c>
      <c r="KD83" s="153" t="str">
        <f t="shared" si="391"/>
        <v>i.a.</v>
      </c>
      <c r="KE83" s="153" t="str">
        <f t="shared" si="392"/>
        <v>i.a.</v>
      </c>
      <c r="KF83" s="153" t="str">
        <f t="shared" si="393"/>
        <v>i.a.</v>
      </c>
      <c r="KG83" s="153" t="str">
        <f t="shared" si="394"/>
        <v>i.a.</v>
      </c>
      <c r="KH83" s="153" t="str">
        <f t="shared" si="395"/>
        <v>i.a.</v>
      </c>
      <c r="KI83" s="153" t="str">
        <f t="shared" si="396"/>
        <v>i.a.</v>
      </c>
      <c r="KJ83" s="153" t="str">
        <f t="shared" si="397"/>
        <v>i.a.</v>
      </c>
      <c r="KK83" s="153" t="str">
        <f t="shared" si="398"/>
        <v>i.a.</v>
      </c>
      <c r="KL83" s="153" t="str">
        <f t="shared" si="399"/>
        <v>i.a.</v>
      </c>
      <c r="KM83" s="153" t="str">
        <f t="shared" si="400"/>
        <v>i.a.</v>
      </c>
      <c r="KN83" s="153" t="str">
        <f t="shared" si="401"/>
        <v>i.a.</v>
      </c>
      <c r="KO83" s="153" t="str">
        <f t="shared" si="402"/>
        <v>i.a.</v>
      </c>
      <c r="KP83" s="153" t="str">
        <f t="shared" si="403"/>
        <v>i.a.</v>
      </c>
      <c r="KQ83" s="153">
        <f t="shared" si="404"/>
        <v>9.9441865142550656E-2</v>
      </c>
      <c r="KR83" s="153">
        <f t="shared" si="405"/>
        <v>6.5190782821563514E-2</v>
      </c>
      <c r="KS83" s="153">
        <f t="shared" si="406"/>
        <v>-5.2675732956552458E-2</v>
      </c>
      <c r="KT83" s="153" t="str">
        <f t="shared" si="407"/>
        <v>i.a.</v>
      </c>
      <c r="KU83" s="150" t="e">
        <f t="shared" si="408"/>
        <v>#DIV/0!</v>
      </c>
      <c r="KV83" s="150" t="e">
        <f t="shared" si="409"/>
        <v>#DIV/0!</v>
      </c>
      <c r="KW83" s="150" t="e">
        <f t="shared" si="410"/>
        <v>#DIV/0!</v>
      </c>
      <c r="KX83" s="150" t="e">
        <f t="shared" si="411"/>
        <v>#DIV/0!</v>
      </c>
      <c r="KY83" s="150" t="e">
        <f t="shared" si="412"/>
        <v>#DIV/0!</v>
      </c>
      <c r="KZ83" s="243">
        <f t="shared" si="252"/>
        <v>0</v>
      </c>
      <c r="LA83" s="243">
        <f t="shared" si="262"/>
        <v>0</v>
      </c>
      <c r="LB83" s="243">
        <f t="shared" si="253"/>
        <v>0</v>
      </c>
      <c r="LC83" s="243">
        <f t="shared" si="254"/>
        <v>0</v>
      </c>
      <c r="LD83" s="254">
        <f>IFERROR(Tabel1[[#This Row],[2024 - Omsætning]]/Tabel1[[#This Row],[2024 - Ansatte]],"i.a.")</f>
        <v>0</v>
      </c>
      <c r="LE83" s="254">
        <f>IFERROR(Tabel1[[#This Row],[2023 - Omsætning]]/Tabel1[[#This Row],[2023 - Ansatte]],"i.a.")</f>
        <v>0</v>
      </c>
      <c r="LF83" s="254">
        <f>IFERROR(Tabel1[[#This Row],[2022 - Omsætning]]/Tabel1[[#This Row],[2022 - Ansatte]],"i.a.")</f>
        <v>0</v>
      </c>
      <c r="LG83" s="254">
        <f>IFERROR(Tabel1[[#This Row],[2021 - Omsætning]]/Tabel1[[#This Row],[2021 - Ansatte]],"i.a.")</f>
        <v>0</v>
      </c>
      <c r="LH83" s="254">
        <f>IFERROR(AC83/Tabel1[[#This Row],[2020 - Ansatte]],"i.a.")</f>
        <v>0</v>
      </c>
      <c r="LI83" s="254">
        <f>IFERROR(Tabel1[[#This Row],[2019 - Omsætning]]/Tabel1[[#This Row],[2019 - Ansatte]],"i.a.")</f>
        <v>0</v>
      </c>
      <c r="LJ83" s="254">
        <f>IFERROR(Tabel1[[#This Row],[2018 - Omsætning]]/Tabel1[[#This Row],[2018 - Ansatte]],"i.a.")</f>
        <v>0</v>
      </c>
      <c r="LK83" s="254">
        <f>IFERROR(Tabel1[[#This Row],[2017 - Omsætning]]/Tabel1[[#This Row],[2017 - Ansatte]],"i.a.")</f>
        <v>0</v>
      </c>
      <c r="LL83" s="254">
        <f>IFERROR(Tabel1[[#This Row],[2016 - Omsætning]]/Tabel1[[#This Row],[2016 - Ansatte]],"i.a.")</f>
        <v>0</v>
      </c>
      <c r="LM83" s="254">
        <f>IFERROR(Tabel1[[#This Row],[2015 - Omsætning]]/Tabel1[[#This Row],[2015 - Ansatte]],"i.a.")</f>
        <v>0</v>
      </c>
      <c r="LN83" s="254">
        <f>IFERROR(Tabel1[[#This Row],[2014 - Omsætning]]/Tabel1[[#This Row],[2014 - Ansatte]],"i.a.")</f>
        <v>0</v>
      </c>
      <c r="LO83" s="254">
        <f>IFERROR(Tabel1[[#This Row],[2013 - Omsætning]]/Tabel1[[#This Row],[2013 - Ansatte]],"i.a.")</f>
        <v>0</v>
      </c>
      <c r="LP83" s="254">
        <f>IFERROR(Tabel1[[#This Row],[2012 - Omsætning]]/Tabel1[[#This Row],[2012 - Ansatte]],"i.a.")</f>
        <v>0</v>
      </c>
      <c r="LQ83" s="254">
        <f>IFERROR(Tabel1[[#This Row],[2011 - Omsætning]]/Tabel1[[#This Row],[2011 - Ansatte]],"i.a.")</f>
        <v>0.93223437499999995</v>
      </c>
      <c r="LR83" s="254">
        <f>IFERROR(Tabel1[[#This Row],[2010 - Omsætning]]/Tabel1[[#This Row],[2010 - Ansatte]],"i.a.")</f>
        <v>0.78295833333333331</v>
      </c>
      <c r="LS83" s="254">
        <f>IFERROR(Tabel1[[#This Row],[2009 - Omsætning]]/Tabel1[[#This Row],[2009 - Ansatte]],"i.a.")</f>
        <v>0.59599999999999997</v>
      </c>
      <c r="LT83" s="254" t="str">
        <f>IFERROR(Tabel1[[#This Row],[2008 - Omsætning]]/Tabel1[[#This Row],[2008 - Ansatte]],"i.a.")</f>
        <v>i.a.</v>
      </c>
      <c r="LU83" s="158">
        <f t="shared" si="413"/>
        <v>0.39779383542212493</v>
      </c>
      <c r="LV83" s="158">
        <f t="shared" si="414"/>
        <v>0.95813426065920781</v>
      </c>
      <c r="LW83" s="158">
        <f t="shared" si="415"/>
        <v>-0.39366926700222193</v>
      </c>
      <c r="LX83" s="158">
        <f t="shared" si="416"/>
        <v>2.067284688995215</v>
      </c>
      <c r="LY83" s="158">
        <f t="shared" si="417"/>
        <v>-0.4455795066433022</v>
      </c>
      <c r="LZ83" s="243">
        <f t="shared" si="255"/>
        <v>7.689354838709675E-2</v>
      </c>
      <c r="MA83" s="243">
        <f t="shared" si="263"/>
        <v>9.458358208955224E-2</v>
      </c>
      <c r="MB83" s="243">
        <f t="shared" si="256"/>
        <v>-6.4093105899076033E-2</v>
      </c>
      <c r="MC83" s="243">
        <f t="shared" si="257"/>
        <v>0.10973015873015871</v>
      </c>
      <c r="MD83" s="244">
        <f t="shared" si="418"/>
        <v>0.27019354838709675</v>
      </c>
      <c r="ME83" s="244">
        <f t="shared" si="419"/>
        <v>0.1933</v>
      </c>
      <c r="MF83" s="244">
        <f t="shared" si="420"/>
        <v>9.871641791044776E-2</v>
      </c>
      <c r="MG83" s="244">
        <f t="shared" si="421"/>
        <v>0.16280952380952379</v>
      </c>
      <c r="MH83" s="244">
        <f t="shared" si="422"/>
        <v>5.307936507936508E-2</v>
      </c>
      <c r="MI83" s="244">
        <f t="shared" si="423"/>
        <v>9.5738461538461536E-2</v>
      </c>
      <c r="MJ83" s="244">
        <f t="shared" si="424"/>
        <v>4.756060606060606E-2</v>
      </c>
      <c r="MK83" s="244">
        <f t="shared" si="425"/>
        <v>0.14514516129032259</v>
      </c>
      <c r="ML83" s="244">
        <f t="shared" si="426"/>
        <v>0.11872307692307692</v>
      </c>
      <c r="MM83" s="244">
        <f t="shared" si="427"/>
        <v>9.1952380952380952E-2</v>
      </c>
      <c r="MN83" s="244">
        <f t="shared" si="428"/>
        <v>8.7694915254237296E-2</v>
      </c>
      <c r="MO83" s="244">
        <f t="shared" si="429"/>
        <v>6.6103448275862065E-2</v>
      </c>
      <c r="MP83" s="244">
        <f t="shared" si="430"/>
        <v>4.1579710144927541E-2</v>
      </c>
      <c r="MQ83" s="244">
        <f t="shared" si="431"/>
        <v>9.6218750000000006E-2</v>
      </c>
      <c r="MR83" s="244">
        <f t="shared" si="432"/>
        <v>2.5729166666666668E-2</v>
      </c>
      <c r="MS83" s="244">
        <f t="shared" si="433"/>
        <v>-3.15E-2</v>
      </c>
      <c r="MT83" s="244" t="str">
        <f t="shared" si="434"/>
        <v>i.a.</v>
      </c>
    </row>
    <row r="84" spans="1:358" ht="18" customHeight="1" x14ac:dyDescent="0.25">
      <c r="A84" s="104" t="s">
        <v>433</v>
      </c>
      <c r="B84" s="273">
        <v>34086796</v>
      </c>
      <c r="C84" s="117" t="s">
        <v>588</v>
      </c>
      <c r="D84" s="5"/>
      <c r="E84" s="193">
        <v>701010</v>
      </c>
      <c r="F84" s="203">
        <v>45429</v>
      </c>
      <c r="G84" s="148"/>
      <c r="H84" s="148" t="s">
        <v>74</v>
      </c>
      <c r="I84" s="148" t="s">
        <v>74</v>
      </c>
      <c r="J84" s="148" t="s">
        <v>74</v>
      </c>
      <c r="K84" s="148" t="s">
        <v>74</v>
      </c>
      <c r="L84" s="357" t="s">
        <v>74</v>
      </c>
      <c r="M84" s="357" t="s">
        <v>74</v>
      </c>
      <c r="N84" s="357" t="s">
        <v>74</v>
      </c>
      <c r="O84" s="357" t="s">
        <v>74</v>
      </c>
      <c r="P84" s="150">
        <f>Y84/Tabel1[[#This Row],[2023 - Omsætning]]-1</f>
        <v>-1</v>
      </c>
      <c r="Q84" s="150">
        <f>Z84/Tabel1[[#This Row],[2022 - Omsætning]]-1</f>
        <v>3.9471549019409746E-2</v>
      </c>
      <c r="R84" s="150">
        <f>AA84/Tabel1[[#This Row],[2021 - Omsætning]]-1</f>
        <v>0.47388070820387895</v>
      </c>
      <c r="S84" s="150">
        <f>AB84/Tabel1[[#This Row],[2020 - Omsætning]]-1</f>
        <v>-1.5674629669795936E-2</v>
      </c>
      <c r="T84" s="150">
        <f>AC84/Tabel1[[#This Row],[2019 - Omsætning]]-1</f>
        <v>-0.16742574340143079</v>
      </c>
      <c r="U84" s="242">
        <f t="shared" ref="U84:U104" si="435">Y84-Z84</f>
        <v>-1953.7190000000001</v>
      </c>
      <c r="V84" s="242">
        <f t="shared" ref="V84:V104" si="436">Z84-AA84</f>
        <v>74.188000000000102</v>
      </c>
      <c r="W84" s="242">
        <f t="shared" si="267"/>
        <v>604.30499999999984</v>
      </c>
      <c r="X84" s="242">
        <f t="shared" si="266"/>
        <v>-20.306999999999789</v>
      </c>
      <c r="Y84" s="151"/>
      <c r="Z84" s="151">
        <v>1953.7190000000001</v>
      </c>
      <c r="AA84" s="151">
        <v>1879.5309999999999</v>
      </c>
      <c r="AB84" s="151">
        <v>1275.2260000000001</v>
      </c>
      <c r="AC84" s="361">
        <v>1295.5329999999999</v>
      </c>
      <c r="AD84" s="361">
        <v>1556.057</v>
      </c>
      <c r="AE84" s="361">
        <v>899.78700000000003</v>
      </c>
      <c r="AF84" s="361">
        <v>855.03599999999994</v>
      </c>
      <c r="AG84" s="361">
        <v>891.64200000000005</v>
      </c>
      <c r="AH84" s="361">
        <v>870.851</v>
      </c>
      <c r="AI84" s="361">
        <v>907.99</v>
      </c>
      <c r="AJ84" s="361">
        <v>801.75800000000004</v>
      </c>
      <c r="AK84" s="361">
        <v>712.71799999999996</v>
      </c>
      <c r="AL84" s="361"/>
      <c r="AM84" s="361"/>
      <c r="AN84" s="361"/>
      <c r="AO84" s="361"/>
      <c r="AP84" s="150" t="e">
        <f t="shared" si="268"/>
        <v>#DIV/0!</v>
      </c>
      <c r="AQ84" s="150" t="e">
        <f t="shared" si="269"/>
        <v>#DIV/0!</v>
      </c>
      <c r="AR84" s="150" t="e">
        <f t="shared" si="270"/>
        <v>#DIV/0!</v>
      </c>
      <c r="AS84" s="150" t="e">
        <f t="shared" si="271"/>
        <v>#DIV/0!</v>
      </c>
      <c r="AT84" s="150">
        <f t="shared" si="272"/>
        <v>-1</v>
      </c>
      <c r="AU84" s="242">
        <f t="shared" si="273"/>
        <v>0</v>
      </c>
      <c r="AV84" s="242">
        <f t="shared" si="274"/>
        <v>0</v>
      </c>
      <c r="AW84" s="242">
        <f t="shared" si="275"/>
        <v>0</v>
      </c>
      <c r="AX84" s="242">
        <f t="shared" si="276"/>
        <v>0</v>
      </c>
      <c r="AY84" s="119"/>
      <c r="AZ84" s="119"/>
      <c r="BA84" s="119"/>
      <c r="BB84" s="119"/>
      <c r="BC84" s="119"/>
      <c r="BD84" s="362">
        <v>629.13199999999995</v>
      </c>
      <c r="BE84" s="362">
        <v>309.31900000000002</v>
      </c>
      <c r="BF84" s="362">
        <v>269.63799999999998</v>
      </c>
      <c r="BG84" s="362">
        <v>253.42500000000001</v>
      </c>
      <c r="BH84" s="362">
        <v>288.67099999999999</v>
      </c>
      <c r="BI84" s="362">
        <v>280.41300000000001</v>
      </c>
      <c r="BJ84" s="362">
        <v>226.203</v>
      </c>
      <c r="BK84" s="362">
        <v>207.048</v>
      </c>
      <c r="BL84" s="362"/>
      <c r="BM84" s="362"/>
      <c r="BN84" s="362"/>
      <c r="BO84" s="362"/>
      <c r="BP84" s="152" t="e">
        <f t="shared" si="277"/>
        <v>#DIV/0!</v>
      </c>
      <c r="BQ84" s="152" t="e">
        <f t="shared" si="278"/>
        <v>#DIV/0!</v>
      </c>
      <c r="BR84" s="152" t="e">
        <f t="shared" si="279"/>
        <v>#DIV/0!</v>
      </c>
      <c r="BS84" s="152" t="e">
        <f t="shared" si="280"/>
        <v>#DIV/0!</v>
      </c>
      <c r="BT84" s="152">
        <f t="shared" si="281"/>
        <v>-1</v>
      </c>
      <c r="BU84" s="242">
        <f t="shared" si="282"/>
        <v>0</v>
      </c>
      <c r="BV84" s="242">
        <f t="shared" si="283"/>
        <v>0</v>
      </c>
      <c r="BW84" s="242">
        <f t="shared" si="284"/>
        <v>0</v>
      </c>
      <c r="BX84" s="242">
        <f t="shared" si="285"/>
        <v>0</v>
      </c>
      <c r="BY84" s="119"/>
      <c r="BZ84" s="119"/>
      <c r="CA84" s="119"/>
      <c r="CB84" s="119"/>
      <c r="CC84" s="119"/>
      <c r="CD84" s="362">
        <v>314.774</v>
      </c>
      <c r="CE84" s="362">
        <v>58.369</v>
      </c>
      <c r="CF84" s="362">
        <v>43.093000000000004</v>
      </c>
      <c r="CG84" s="362">
        <v>37.527000000000001</v>
      </c>
      <c r="CH84" s="362">
        <v>58.488999999999997</v>
      </c>
      <c r="CI84" s="362">
        <v>77.677000000000007</v>
      </c>
      <c r="CJ84" s="362">
        <v>50.165999999999997</v>
      </c>
      <c r="CK84" s="362">
        <v>35.36</v>
      </c>
      <c r="CL84" s="362">
        <v>-5.0000000000000001E-3</v>
      </c>
      <c r="CM84" s="362"/>
      <c r="CN84" s="362"/>
      <c r="CO84" s="362"/>
      <c r="CP84" s="152" t="e">
        <f t="shared" si="286"/>
        <v>#DIV/0!</v>
      </c>
      <c r="CQ84" s="152" t="e">
        <f t="shared" si="287"/>
        <v>#DIV/0!</v>
      </c>
      <c r="CR84" s="152" t="e">
        <f t="shared" si="288"/>
        <v>#DIV/0!</v>
      </c>
      <c r="CS84" s="152" t="e">
        <f t="shared" si="289"/>
        <v>#DIV/0!</v>
      </c>
      <c r="CT84" s="152">
        <f t="shared" si="290"/>
        <v>-1</v>
      </c>
      <c r="CU84" s="242">
        <f t="shared" si="291"/>
        <v>0</v>
      </c>
      <c r="CV84" s="242">
        <f t="shared" si="292"/>
        <v>0</v>
      </c>
      <c r="CW84" s="242">
        <f t="shared" si="293"/>
        <v>0</v>
      </c>
      <c r="CX84" s="242">
        <f t="shared" si="294"/>
        <v>0</v>
      </c>
      <c r="CY84" s="119"/>
      <c r="CZ84" s="119"/>
      <c r="DA84" s="119"/>
      <c r="DB84" s="119"/>
      <c r="DC84" s="119"/>
      <c r="DD84" s="362">
        <v>297.82299999999998</v>
      </c>
      <c r="DE84" s="362">
        <v>56.753999999999998</v>
      </c>
      <c r="DF84" s="362">
        <v>44.167999999999999</v>
      </c>
      <c r="DG84" s="362">
        <v>30.654</v>
      </c>
      <c r="DH84" s="362">
        <v>60.478999999999999</v>
      </c>
      <c r="DI84" s="362">
        <v>64.248999999999995</v>
      </c>
      <c r="DJ84" s="362">
        <v>42.939</v>
      </c>
      <c r="DK84" s="362">
        <v>33.442</v>
      </c>
      <c r="DL84" s="362">
        <v>9.1199999999999992</v>
      </c>
      <c r="DM84" s="362"/>
      <c r="DN84" s="362"/>
      <c r="DO84" s="362"/>
      <c r="DP84" s="152" t="e">
        <f t="shared" si="295"/>
        <v>#DIV/0!</v>
      </c>
      <c r="DQ84" s="152" t="e">
        <f t="shared" si="296"/>
        <v>#DIV/0!</v>
      </c>
      <c r="DR84" s="152" t="e">
        <f t="shared" si="297"/>
        <v>#DIV/0!</v>
      </c>
      <c r="DS84" s="152" t="e">
        <f t="shared" si="298"/>
        <v>#DIV/0!</v>
      </c>
      <c r="DT84" s="152">
        <f t="shared" si="299"/>
        <v>-1</v>
      </c>
      <c r="DU84" s="242">
        <f t="shared" si="300"/>
        <v>0</v>
      </c>
      <c r="DV84" s="242">
        <f t="shared" si="301"/>
        <v>0</v>
      </c>
      <c r="DW84" s="242">
        <f t="shared" si="302"/>
        <v>0</v>
      </c>
      <c r="DX84" s="242">
        <f t="shared" si="303"/>
        <v>0</v>
      </c>
      <c r="DY84" s="119"/>
      <c r="DZ84" s="119"/>
      <c r="EA84" s="119"/>
      <c r="EB84" s="119"/>
      <c r="EC84" s="119"/>
      <c r="ED84" s="362">
        <v>532.26199999999994</v>
      </c>
      <c r="EE84" s="362">
        <v>331.45100000000002</v>
      </c>
      <c r="EF84" s="362">
        <v>305.93700000000001</v>
      </c>
      <c r="EG84" s="362">
        <v>302.19900000000001</v>
      </c>
      <c r="EH84" s="362">
        <v>309.589</v>
      </c>
      <c r="EI84" s="362">
        <v>267.02199999999999</v>
      </c>
      <c r="EJ84" s="362">
        <v>212.333</v>
      </c>
      <c r="EK84" s="362">
        <v>187.048</v>
      </c>
      <c r="EL84" s="362">
        <v>193.52699999999999</v>
      </c>
      <c r="EM84" s="362"/>
      <c r="EN84" s="362"/>
      <c r="EO84" s="362"/>
      <c r="EP84" s="153" t="e">
        <f t="shared" si="304"/>
        <v>#DIV/0!</v>
      </c>
      <c r="EQ84" s="153" t="e">
        <f t="shared" si="305"/>
        <v>#DIV/0!</v>
      </c>
      <c r="ER84" s="153" t="e">
        <f t="shared" si="306"/>
        <v>#DIV/0!</v>
      </c>
      <c r="ES84" s="153" t="e">
        <f t="shared" si="307"/>
        <v>#DIV/0!</v>
      </c>
      <c r="ET84" s="153">
        <f t="shared" si="308"/>
        <v>-1</v>
      </c>
      <c r="EU84" s="242">
        <f t="shared" si="309"/>
        <v>0</v>
      </c>
      <c r="EV84" s="242">
        <f t="shared" si="310"/>
        <v>0</v>
      </c>
      <c r="EW84" s="242">
        <f t="shared" si="311"/>
        <v>0</v>
      </c>
      <c r="EX84" s="242">
        <f t="shared" si="312"/>
        <v>0</v>
      </c>
      <c r="EY84" s="119"/>
      <c r="EZ84" s="119"/>
      <c r="FA84" s="119"/>
      <c r="FB84" s="119"/>
      <c r="FC84" s="119"/>
      <c r="FD84" s="362">
        <v>1052.2249999999999</v>
      </c>
      <c r="FE84" s="362">
        <v>636.96199999999999</v>
      </c>
      <c r="FF84" s="362">
        <v>597.35500000000002</v>
      </c>
      <c r="FG84" s="362">
        <v>641.75099999999998</v>
      </c>
      <c r="FH84" s="362">
        <v>717.82299999999998</v>
      </c>
      <c r="FI84" s="362">
        <v>622.46799999999996</v>
      </c>
      <c r="FJ84" s="362">
        <v>564.41700000000003</v>
      </c>
      <c r="FK84" s="362">
        <v>480.07100000000003</v>
      </c>
      <c r="FL84" s="362">
        <v>193.523</v>
      </c>
      <c r="FM84" s="362"/>
      <c r="FN84" s="362"/>
      <c r="FO84" s="362"/>
      <c r="FP84" s="153">
        <f t="shared" si="313"/>
        <v>-1</v>
      </c>
      <c r="FQ84" s="153">
        <f t="shared" si="314"/>
        <v>5.4303278688524588E-2</v>
      </c>
      <c r="FR84" s="153">
        <f t="shared" si="315"/>
        <v>7.8453038674033151E-2</v>
      </c>
      <c r="FS84" s="153">
        <f t="shared" si="316"/>
        <v>-2.6881720430107527E-2</v>
      </c>
      <c r="FT84" s="153">
        <f t="shared" si="317"/>
        <v>5.0847457627118647E-2</v>
      </c>
      <c r="FU84" s="242">
        <f t="shared" si="318"/>
        <v>-1029</v>
      </c>
      <c r="FV84" s="242">
        <f t="shared" si="319"/>
        <v>53</v>
      </c>
      <c r="FW84" s="242">
        <f t="shared" si="320"/>
        <v>71</v>
      </c>
      <c r="FX84" s="242">
        <f t="shared" si="321"/>
        <v>-25</v>
      </c>
      <c r="FY84" s="154"/>
      <c r="FZ84" s="154">
        <v>1029</v>
      </c>
      <c r="GA84" s="154">
        <v>976</v>
      </c>
      <c r="GB84" s="154">
        <v>905</v>
      </c>
      <c r="GC84" s="154">
        <v>930</v>
      </c>
      <c r="GD84" s="359">
        <v>885</v>
      </c>
      <c r="GE84" s="359">
        <v>703</v>
      </c>
      <c r="GF84" s="359">
        <v>658</v>
      </c>
      <c r="GG84" s="359">
        <v>675</v>
      </c>
      <c r="GH84" s="359"/>
      <c r="GI84" s="359"/>
      <c r="GJ84" s="359">
        <v>620</v>
      </c>
      <c r="GK84" s="359">
        <v>558</v>
      </c>
      <c r="GL84" s="359"/>
      <c r="GM84" s="359"/>
      <c r="GN84" s="359"/>
      <c r="GO84" s="359"/>
      <c r="GP84" s="193"/>
      <c r="GQ84" s="5" t="s">
        <v>386</v>
      </c>
      <c r="GR84" s="193">
        <v>9400</v>
      </c>
      <c r="GS84" s="193" t="s">
        <v>434</v>
      </c>
      <c r="GT84" s="205" t="s">
        <v>82</v>
      </c>
      <c r="GU84" s="172" t="s">
        <v>73</v>
      </c>
      <c r="GV84" s="195"/>
      <c r="GW84" s="158" t="e">
        <f t="shared" si="322"/>
        <v>#VALUE!</v>
      </c>
      <c r="GX84" s="158" t="e">
        <f t="shared" si="323"/>
        <v>#VALUE!</v>
      </c>
      <c r="GY84" s="158" t="e">
        <f t="shared" si="324"/>
        <v>#VALUE!</v>
      </c>
      <c r="GZ84" s="158" t="e">
        <f t="shared" si="325"/>
        <v>#VALUE!</v>
      </c>
      <c r="HA84" s="158">
        <f t="shared" si="326"/>
        <v>-1</v>
      </c>
      <c r="HB84" s="263" t="e">
        <f t="shared" si="240"/>
        <v>#VALUE!</v>
      </c>
      <c r="HC84" s="263" t="e">
        <f t="shared" si="258"/>
        <v>#VALUE!</v>
      </c>
      <c r="HD84" s="263" t="e">
        <f t="shared" si="241"/>
        <v>#VALUE!</v>
      </c>
      <c r="HE84" s="263" t="e">
        <f t="shared" si="242"/>
        <v>#VALUE!</v>
      </c>
      <c r="HF84" s="153" t="str">
        <f t="shared" si="327"/>
        <v>Negativ EK</v>
      </c>
      <c r="HG84" s="153" t="str">
        <f t="shared" si="328"/>
        <v>Negativ EK</v>
      </c>
      <c r="HH84" s="153" t="str">
        <f t="shared" si="329"/>
        <v>Negativ EK</v>
      </c>
      <c r="HI84" s="153" t="str">
        <f t="shared" si="330"/>
        <v>Negativ EK</v>
      </c>
      <c r="HJ84" s="153">
        <f t="shared" si="331"/>
        <v>0</v>
      </c>
      <c r="HK84" s="153">
        <f t="shared" si="332"/>
        <v>0.68963417246238046</v>
      </c>
      <c r="HL84" s="153">
        <f t="shared" si="333"/>
        <v>0.17808305145374559</v>
      </c>
      <c r="HM84" s="153">
        <f t="shared" si="334"/>
        <v>0.14525698199087048</v>
      </c>
      <c r="HN84" s="153">
        <f t="shared" si="335"/>
        <v>0.10021118426644524</v>
      </c>
      <c r="HO84" s="153">
        <f t="shared" si="336"/>
        <v>0.20977400708623317</v>
      </c>
      <c r="HP84" s="153">
        <f t="shared" si="337"/>
        <v>0.26806437817483908</v>
      </c>
      <c r="HQ84" s="153">
        <f t="shared" si="338"/>
        <v>0.2150277554515613</v>
      </c>
      <c r="HR84" s="153">
        <f t="shared" si="339"/>
        <v>0.17574459699139461</v>
      </c>
      <c r="HS84" s="153">
        <f t="shared" si="340"/>
        <v>4.7125207335410563E-2</v>
      </c>
      <c r="HT84" s="153" t="str">
        <f t="shared" si="341"/>
        <v>Negativ EK</v>
      </c>
      <c r="HU84" s="153" t="str">
        <f t="shared" si="342"/>
        <v>Negativ EK</v>
      </c>
      <c r="HV84" s="150" t="e">
        <f t="shared" si="343"/>
        <v>#VALUE!</v>
      </c>
      <c r="HW84" s="150" t="e">
        <f t="shared" si="344"/>
        <v>#VALUE!</v>
      </c>
      <c r="HX84" s="150" t="e">
        <f t="shared" si="345"/>
        <v>#VALUE!</v>
      </c>
      <c r="HY84" s="150" t="e">
        <f t="shared" si="346"/>
        <v>#VALUE!</v>
      </c>
      <c r="HZ84" s="150">
        <f t="shared" si="347"/>
        <v>-1</v>
      </c>
      <c r="IA84" s="263" t="e">
        <f t="shared" si="243"/>
        <v>#VALUE!</v>
      </c>
      <c r="IB84" s="263" t="e">
        <f t="shared" si="259"/>
        <v>#VALUE!</v>
      </c>
      <c r="IC84" s="263" t="e">
        <f t="shared" si="244"/>
        <v>#VALUE!</v>
      </c>
      <c r="ID84" s="263" t="e">
        <f t="shared" si="245"/>
        <v>#VALUE!</v>
      </c>
      <c r="IE84" s="153" t="str">
        <f t="shared" si="348"/>
        <v>i.a.</v>
      </c>
      <c r="IF84" s="153" t="str">
        <f t="shared" si="349"/>
        <v>i.a.</v>
      </c>
      <c r="IG84" s="153" t="str">
        <f t="shared" si="350"/>
        <v>i.a.</v>
      </c>
      <c r="IH84" s="153" t="str">
        <f t="shared" si="351"/>
        <v>i.a.</v>
      </c>
      <c r="II84" s="153">
        <f t="shared" si="352"/>
        <v>0</v>
      </c>
      <c r="IJ84" s="153">
        <f t="shared" si="353"/>
        <v>0.37269289900999714</v>
      </c>
      <c r="IK84" s="153">
        <f t="shared" si="354"/>
        <v>9.4577000883889636E-2</v>
      </c>
      <c r="IL84" s="153">
        <f t="shared" si="355"/>
        <v>6.9554985610593451E-2</v>
      </c>
      <c r="IM84" s="153">
        <f t="shared" si="356"/>
        <v>5.5204056564776907E-2</v>
      </c>
      <c r="IN84" s="153">
        <f t="shared" si="357"/>
        <v>8.7278061256846465E-2</v>
      </c>
      <c r="IO84" s="153">
        <f t="shared" si="358"/>
        <v>0.13089220943899368</v>
      </c>
      <c r="IP84" s="153">
        <f t="shared" si="359"/>
        <v>9.6058547345685141E-2</v>
      </c>
      <c r="IQ84" s="153">
        <f t="shared" si="360"/>
        <v>0.10498905869114035</v>
      </c>
      <c r="IR84" s="153">
        <f t="shared" si="361"/>
        <v>-2.5836722250068469E-5</v>
      </c>
      <c r="IS84" s="153" t="str">
        <f t="shared" si="362"/>
        <v>i.a.</v>
      </c>
      <c r="IT84" s="153" t="str">
        <f t="shared" si="363"/>
        <v>i.a.</v>
      </c>
      <c r="IU84" s="150" t="e">
        <f t="shared" si="364"/>
        <v>#VALUE!</v>
      </c>
      <c r="IV84" s="150" t="e">
        <f t="shared" si="365"/>
        <v>#VALUE!</v>
      </c>
      <c r="IW84" s="150" t="e">
        <f t="shared" si="366"/>
        <v>#VALUE!</v>
      </c>
      <c r="IX84" s="150" t="e">
        <f t="shared" si="367"/>
        <v>#VALUE!</v>
      </c>
      <c r="IY84" s="150" t="e">
        <f t="shared" si="368"/>
        <v>#VALUE!</v>
      </c>
      <c r="IZ84" s="263" t="e">
        <f t="shared" si="246"/>
        <v>#VALUE!</v>
      </c>
      <c r="JA84" s="263" t="e">
        <f t="shared" si="260"/>
        <v>#VALUE!</v>
      </c>
      <c r="JB84" s="263" t="e">
        <f t="shared" si="247"/>
        <v>#VALUE!</v>
      </c>
      <c r="JC84" s="263" t="e">
        <f t="shared" si="248"/>
        <v>#VALUE!</v>
      </c>
      <c r="JD84" s="153" t="str">
        <f t="shared" si="369"/>
        <v>i.a.</v>
      </c>
      <c r="JE84" s="153" t="str">
        <f t="shared" si="370"/>
        <v>i.a.</v>
      </c>
      <c r="JF84" s="153" t="str">
        <f t="shared" si="371"/>
        <v>i.a.</v>
      </c>
      <c r="JG84" s="153" t="str">
        <f t="shared" si="372"/>
        <v>i.a.</v>
      </c>
      <c r="JH84" s="153" t="str">
        <f t="shared" si="373"/>
        <v>i.a.</v>
      </c>
      <c r="JI84" s="153">
        <f t="shared" si="374"/>
        <v>0.5058442823540592</v>
      </c>
      <c r="JJ84" s="153">
        <f t="shared" si="375"/>
        <v>0.5203622822083579</v>
      </c>
      <c r="JK84" s="153">
        <f t="shared" si="376"/>
        <v>0.51215273999548006</v>
      </c>
      <c r="JL84" s="153">
        <f t="shared" si="377"/>
        <v>0.47089759112179025</v>
      </c>
      <c r="JM84" s="153">
        <f t="shared" si="378"/>
        <v>0.43128877174456659</v>
      </c>
      <c r="JN84" s="153">
        <f t="shared" si="379"/>
        <v>0.42897305564302102</v>
      </c>
      <c r="JO84" s="153">
        <f t="shared" si="380"/>
        <v>0.37619880336701406</v>
      </c>
      <c r="JP84" s="153">
        <f t="shared" si="381"/>
        <v>0.38962570119836437</v>
      </c>
      <c r="JQ84" s="153">
        <f t="shared" si="382"/>
        <v>1.0000206693778</v>
      </c>
      <c r="JR84" s="153" t="str">
        <f t="shared" si="383"/>
        <v>i.a.</v>
      </c>
      <c r="JS84" s="153" t="str">
        <f t="shared" si="384"/>
        <v>i.a.</v>
      </c>
      <c r="JT84" s="153" t="str">
        <f t="shared" si="385"/>
        <v>i.a.</v>
      </c>
      <c r="JU84" s="150" t="e">
        <f t="shared" si="386"/>
        <v>#VALUE!</v>
      </c>
      <c r="JV84" s="150" t="e">
        <f t="shared" si="387"/>
        <v>#DIV/0!</v>
      </c>
      <c r="JW84" s="150" t="e">
        <f t="shared" si="388"/>
        <v>#DIV/0!</v>
      </c>
      <c r="JX84" s="150" t="e">
        <f t="shared" si="389"/>
        <v>#DIV/0!</v>
      </c>
      <c r="JY84" s="150">
        <f t="shared" si="390"/>
        <v>-1</v>
      </c>
      <c r="JZ84" s="263" t="e">
        <f t="shared" si="249"/>
        <v>#VALUE!</v>
      </c>
      <c r="KA84" s="263">
        <f t="shared" si="261"/>
        <v>0</v>
      </c>
      <c r="KB84" s="263">
        <f t="shared" si="250"/>
        <v>0</v>
      </c>
      <c r="KC84" s="263">
        <f t="shared" si="251"/>
        <v>0</v>
      </c>
      <c r="KD84" s="153" t="str">
        <f t="shared" si="391"/>
        <v>i.a.</v>
      </c>
      <c r="KE84" s="153">
        <f t="shared" si="392"/>
        <v>0</v>
      </c>
      <c r="KF84" s="153">
        <f t="shared" si="393"/>
        <v>0</v>
      </c>
      <c r="KG84" s="153">
        <f t="shared" si="394"/>
        <v>0</v>
      </c>
      <c r="KH84" s="153">
        <f t="shared" si="395"/>
        <v>0</v>
      </c>
      <c r="KI84" s="153">
        <f t="shared" si="396"/>
        <v>0.20228950481891086</v>
      </c>
      <c r="KJ84" s="153">
        <f t="shared" si="397"/>
        <v>6.4869796963059029E-2</v>
      </c>
      <c r="KK84" s="153">
        <f t="shared" si="398"/>
        <v>5.0399047525484311E-2</v>
      </c>
      <c r="KL84" s="153">
        <f t="shared" si="399"/>
        <v>4.2087519430444059E-2</v>
      </c>
      <c r="KM84" s="153">
        <f t="shared" si="400"/>
        <v>6.7163039371832836E-2</v>
      </c>
      <c r="KN84" s="153">
        <f t="shared" si="401"/>
        <v>8.5548298990076987E-2</v>
      </c>
      <c r="KO84" s="153">
        <f t="shared" si="402"/>
        <v>6.2570002419682746E-2</v>
      </c>
      <c r="KP84" s="153">
        <f t="shared" si="403"/>
        <v>4.9612890371788003E-2</v>
      </c>
      <c r="KQ84" s="153" t="str">
        <f t="shared" si="404"/>
        <v>i.a.</v>
      </c>
      <c r="KR84" s="153" t="str">
        <f t="shared" si="405"/>
        <v>i.a.</v>
      </c>
      <c r="KS84" s="153" t="str">
        <f t="shared" si="406"/>
        <v>i.a.</v>
      </c>
      <c r="KT84" s="153" t="str">
        <f t="shared" si="407"/>
        <v>i.a.</v>
      </c>
      <c r="KU84" s="150" t="e">
        <f t="shared" si="408"/>
        <v>#VALUE!</v>
      </c>
      <c r="KV84" s="150">
        <f t="shared" si="409"/>
        <v>-1.4067801901900974E-2</v>
      </c>
      <c r="KW84" s="150">
        <f t="shared" si="410"/>
        <v>0.36666192717675256</v>
      </c>
      <c r="KX84" s="150">
        <f t="shared" si="411"/>
        <v>1.1516678902861633E-2</v>
      </c>
      <c r="KY84" s="150">
        <f t="shared" si="412"/>
        <v>-0.20771159452716803</v>
      </c>
      <c r="KZ84" s="243" t="e">
        <f t="shared" si="252"/>
        <v>#VALUE!</v>
      </c>
      <c r="LA84" s="243">
        <f t="shared" si="262"/>
        <v>-2.7091055098854344E-2</v>
      </c>
      <c r="LB84" s="243">
        <f t="shared" si="253"/>
        <v>0.51665947264740497</v>
      </c>
      <c r="LC84" s="243">
        <f t="shared" si="254"/>
        <v>1.604326620329144E-2</v>
      </c>
      <c r="LD84" s="254" t="str">
        <f>IFERROR(Tabel1[[#This Row],[2024 - Omsætning]]/Tabel1[[#This Row],[2024 - Ansatte]],"i.a.")</f>
        <v>i.a.</v>
      </c>
      <c r="LE84" s="254">
        <f>IFERROR(Tabel1[[#This Row],[2023 - Omsætning]]/Tabel1[[#This Row],[2023 - Ansatte]],"i.a.")</f>
        <v>1.8986579203109817</v>
      </c>
      <c r="LF84" s="254">
        <f>IFERROR(Tabel1[[#This Row],[2022 - Omsætning]]/Tabel1[[#This Row],[2022 - Ansatte]],"i.a.")</f>
        <v>1.925748975409836</v>
      </c>
      <c r="LG84" s="254">
        <f>IFERROR(Tabel1[[#This Row],[2021 - Omsætning]]/Tabel1[[#This Row],[2021 - Ansatte]],"i.a.")</f>
        <v>1.4090895027624311</v>
      </c>
      <c r="LH84" s="254">
        <f>IFERROR(AC84/Tabel1[[#This Row],[2020 - Ansatte]],"i.a.")</f>
        <v>1.3930462365591396</v>
      </c>
      <c r="LI84" s="254">
        <f>IFERROR(Tabel1[[#This Row],[2019 - Omsætning]]/Tabel1[[#This Row],[2019 - Ansatte]],"i.a.")</f>
        <v>1.7582564971751413</v>
      </c>
      <c r="LJ84" s="254">
        <f>IFERROR(Tabel1[[#This Row],[2018 - Omsætning]]/Tabel1[[#This Row],[2018 - Ansatte]],"i.a.")</f>
        <v>1.2799246088193457</v>
      </c>
      <c r="LK84" s="254">
        <f>IFERROR(Tabel1[[#This Row],[2017 - Omsætning]]/Tabel1[[#This Row],[2017 - Ansatte]],"i.a.")</f>
        <v>1.2994468085106383</v>
      </c>
      <c r="LL84" s="254">
        <f>IFERROR(Tabel1[[#This Row],[2016 - Omsætning]]/Tabel1[[#This Row],[2016 - Ansatte]],"i.a.")</f>
        <v>1.3209511111111112</v>
      </c>
      <c r="LM84" s="254" t="str">
        <f>IFERROR(Tabel1[[#This Row],[2015 - Omsætning]]/Tabel1[[#This Row],[2015 - Ansatte]],"i.a.")</f>
        <v>i.a.</v>
      </c>
      <c r="LN84" s="254" t="str">
        <f>IFERROR(Tabel1[[#This Row],[2014 - Omsætning]]/Tabel1[[#This Row],[2014 - Ansatte]],"i.a.")</f>
        <v>i.a.</v>
      </c>
      <c r="LO84" s="254">
        <f>IFERROR(Tabel1[[#This Row],[2013 - Omsætning]]/Tabel1[[#This Row],[2013 - Ansatte]],"i.a.")</f>
        <v>1.2931580645161291</v>
      </c>
      <c r="LP84" s="254">
        <f>IFERROR(Tabel1[[#This Row],[2012 - Omsætning]]/Tabel1[[#This Row],[2012 - Ansatte]],"i.a.")</f>
        <v>1.2772724014336916</v>
      </c>
      <c r="LQ84" s="254" t="str">
        <f>IFERROR(Tabel1[[#This Row],[2011 - Omsætning]]/Tabel1[[#This Row],[2011 - Ansatte]],"i.a.")</f>
        <v>i.a.</v>
      </c>
      <c r="LR84" s="254" t="str">
        <f>IFERROR(Tabel1[[#This Row],[2010 - Omsætning]]/Tabel1[[#This Row],[2010 - Ansatte]],"i.a.")</f>
        <v>i.a.</v>
      </c>
      <c r="LS84" s="254" t="str">
        <f>IFERROR(Tabel1[[#This Row],[2009 - Omsætning]]/Tabel1[[#This Row],[2009 - Ansatte]],"i.a.")</f>
        <v>i.a.</v>
      </c>
      <c r="LT84" s="254" t="str">
        <f>IFERROR(Tabel1[[#This Row],[2008 - Omsætning]]/Tabel1[[#This Row],[2008 - Ansatte]],"i.a.")</f>
        <v>i.a.</v>
      </c>
      <c r="LU84" s="158" t="e">
        <f t="shared" si="413"/>
        <v>#VALUE!</v>
      </c>
      <c r="LV84" s="158" t="e">
        <f t="shared" si="414"/>
        <v>#DIV/0!</v>
      </c>
      <c r="LW84" s="158" t="e">
        <f t="shared" si="415"/>
        <v>#DIV/0!</v>
      </c>
      <c r="LX84" s="158" t="e">
        <f t="shared" si="416"/>
        <v>#DIV/0!</v>
      </c>
      <c r="LY84" s="158">
        <f t="shared" si="417"/>
        <v>-1</v>
      </c>
      <c r="LZ84" s="243" t="e">
        <f t="shared" si="255"/>
        <v>#VALUE!</v>
      </c>
      <c r="MA84" s="243">
        <f t="shared" si="263"/>
        <v>0</v>
      </c>
      <c r="MB84" s="243">
        <f t="shared" si="256"/>
        <v>0</v>
      </c>
      <c r="MC84" s="243">
        <f t="shared" si="257"/>
        <v>0</v>
      </c>
      <c r="MD84" s="244" t="str">
        <f t="shared" si="418"/>
        <v>i.a.</v>
      </c>
      <c r="ME84" s="244">
        <f t="shared" si="419"/>
        <v>0</v>
      </c>
      <c r="MF84" s="244">
        <f t="shared" si="420"/>
        <v>0</v>
      </c>
      <c r="MG84" s="244">
        <f t="shared" si="421"/>
        <v>0</v>
      </c>
      <c r="MH84" s="244">
        <f t="shared" si="422"/>
        <v>0</v>
      </c>
      <c r="MI84" s="244">
        <f t="shared" si="423"/>
        <v>0.33652316384180786</v>
      </c>
      <c r="MJ84" s="244">
        <f t="shared" si="424"/>
        <v>8.0731152204836412E-2</v>
      </c>
      <c r="MK84" s="244">
        <f t="shared" si="425"/>
        <v>6.7124620060790272E-2</v>
      </c>
      <c r="ML84" s="244">
        <f t="shared" si="426"/>
        <v>4.5413333333333333E-2</v>
      </c>
      <c r="MM84" s="244" t="str">
        <f t="shared" si="427"/>
        <v>i.a.</v>
      </c>
      <c r="MN84" s="244" t="str">
        <f t="shared" si="428"/>
        <v>i.a.</v>
      </c>
      <c r="MO84" s="244">
        <f t="shared" si="429"/>
        <v>6.9256451612903225E-2</v>
      </c>
      <c r="MP84" s="244">
        <f t="shared" si="430"/>
        <v>5.9931899641577059E-2</v>
      </c>
      <c r="MQ84" s="244" t="str">
        <f t="shared" si="431"/>
        <v>i.a.</v>
      </c>
      <c r="MR84" s="244" t="str">
        <f t="shared" si="432"/>
        <v>i.a.</v>
      </c>
      <c r="MS84" s="244" t="str">
        <f t="shared" si="433"/>
        <v>i.a.</v>
      </c>
      <c r="MT84" s="244" t="str">
        <f t="shared" si="434"/>
        <v>i.a.</v>
      </c>
    </row>
    <row r="85" spans="1:358" ht="18" customHeight="1" x14ac:dyDescent="0.25">
      <c r="A85" s="390" t="s">
        <v>177</v>
      </c>
      <c r="B85" s="273">
        <v>10504473</v>
      </c>
      <c r="C85" s="117" t="s">
        <v>370</v>
      </c>
      <c r="D85" s="5"/>
      <c r="E85" s="5">
        <v>453100</v>
      </c>
      <c r="F85" s="203">
        <v>45478</v>
      </c>
      <c r="G85" s="148"/>
      <c r="H85" s="148" t="s">
        <v>74</v>
      </c>
      <c r="I85" s="148" t="s">
        <v>74</v>
      </c>
      <c r="J85" s="148" t="s">
        <v>74</v>
      </c>
      <c r="K85" s="148" t="s">
        <v>74</v>
      </c>
      <c r="L85" s="148" t="s">
        <v>74</v>
      </c>
      <c r="M85" s="148" t="s">
        <v>74</v>
      </c>
      <c r="N85" s="357" t="s">
        <v>74</v>
      </c>
      <c r="O85" s="357" t="s">
        <v>74</v>
      </c>
      <c r="P85" s="150">
        <f>Y85/Tabel1[[#This Row],[2023 - Omsætning]]-1</f>
        <v>-1</v>
      </c>
      <c r="Q85" s="150">
        <f>Z85/Tabel1[[#This Row],[2022 - Omsætning]]-1</f>
        <v>-8.2710802649961668E-2</v>
      </c>
      <c r="R85" s="150">
        <f>AA85/Tabel1[[#This Row],[2021 - Omsætning]]-1</f>
        <v>7.3651288863505471E-3</v>
      </c>
      <c r="S85" s="150">
        <f>AB85/Tabel1[[#This Row],[2020 - Omsætning]]-1</f>
        <v>0.27194807519626285</v>
      </c>
      <c r="T85" s="150">
        <f>AC85/Tabel1[[#This Row],[2019 - Omsætning]]-1</f>
        <v>0.13234436382848491</v>
      </c>
      <c r="U85" s="242">
        <f t="shared" si="435"/>
        <v>-2035.373</v>
      </c>
      <c r="V85" s="242">
        <f t="shared" si="436"/>
        <v>-183.52700000000004</v>
      </c>
      <c r="W85" s="242">
        <f t="shared" si="267"/>
        <v>16.222999999999956</v>
      </c>
      <c r="X85" s="242">
        <f t="shared" si="266"/>
        <v>470.94200000000023</v>
      </c>
      <c r="Y85" s="151"/>
      <c r="Z85" s="151">
        <v>2035.373</v>
      </c>
      <c r="AA85" s="151">
        <v>2218.9</v>
      </c>
      <c r="AB85" s="151">
        <v>2202.6770000000001</v>
      </c>
      <c r="AC85" s="361">
        <v>1731.7349999999999</v>
      </c>
      <c r="AD85" s="151">
        <v>1529.336</v>
      </c>
      <c r="AE85" s="151">
        <v>1232.856</v>
      </c>
      <c r="AF85" s="151">
        <v>1039.6510000000001</v>
      </c>
      <c r="AG85" s="361">
        <v>913.64400000000001</v>
      </c>
      <c r="AH85" s="361">
        <v>810.98699999999997</v>
      </c>
      <c r="AI85" s="361">
        <v>944.77800000000002</v>
      </c>
      <c r="AJ85" s="361">
        <v>738.173</v>
      </c>
      <c r="AK85" s="361"/>
      <c r="AL85" s="361"/>
      <c r="AM85" s="361"/>
      <c r="AN85" s="361"/>
      <c r="AO85" s="361"/>
      <c r="AP85" s="150" t="e">
        <f t="shared" si="268"/>
        <v>#DIV/0!</v>
      </c>
      <c r="AQ85" s="150" t="e">
        <f t="shared" si="269"/>
        <v>#DIV/0!</v>
      </c>
      <c r="AR85" s="150" t="e">
        <f t="shared" si="270"/>
        <v>#DIV/0!</v>
      </c>
      <c r="AS85" s="150" t="e">
        <f t="shared" si="271"/>
        <v>#DIV/0!</v>
      </c>
      <c r="AT85" s="150" t="e">
        <f t="shared" si="272"/>
        <v>#DIV/0!</v>
      </c>
      <c r="AU85" s="242">
        <f t="shared" si="273"/>
        <v>0</v>
      </c>
      <c r="AV85" s="242">
        <f t="shared" si="274"/>
        <v>0</v>
      </c>
      <c r="AW85" s="242">
        <f t="shared" si="275"/>
        <v>0</v>
      </c>
      <c r="AX85" s="242">
        <f t="shared" si="276"/>
        <v>0</v>
      </c>
      <c r="AY85" s="119"/>
      <c r="AZ85" s="119"/>
      <c r="BA85" s="119"/>
      <c r="BB85" s="119"/>
      <c r="BC85" s="119"/>
      <c r="BD85" s="119"/>
      <c r="BE85" s="119">
        <v>390.26600000000002</v>
      </c>
      <c r="BF85" s="119">
        <v>350.55399999999997</v>
      </c>
      <c r="BG85" s="362">
        <v>241.60499999999999</v>
      </c>
      <c r="BH85" s="362">
        <v>190.58099999999999</v>
      </c>
      <c r="BI85" s="362">
        <v>220.23</v>
      </c>
      <c r="BJ85" s="362">
        <v>215.124</v>
      </c>
      <c r="BK85" s="362"/>
      <c r="BL85" s="362"/>
      <c r="BM85" s="362"/>
      <c r="BN85" s="362"/>
      <c r="BO85" s="362"/>
      <c r="BP85" s="152" t="e">
        <f t="shared" si="277"/>
        <v>#DIV/0!</v>
      </c>
      <c r="BQ85" s="152" t="e">
        <f t="shared" si="278"/>
        <v>#DIV/0!</v>
      </c>
      <c r="BR85" s="152" t="e">
        <f t="shared" si="279"/>
        <v>#DIV/0!</v>
      </c>
      <c r="BS85" s="152" t="e">
        <f t="shared" si="280"/>
        <v>#DIV/0!</v>
      </c>
      <c r="BT85" s="152" t="e">
        <f t="shared" si="281"/>
        <v>#DIV/0!</v>
      </c>
      <c r="BU85" s="242">
        <f t="shared" si="282"/>
        <v>0</v>
      </c>
      <c r="BV85" s="242">
        <f t="shared" si="283"/>
        <v>0</v>
      </c>
      <c r="BW85" s="242">
        <f t="shared" si="284"/>
        <v>0</v>
      </c>
      <c r="BX85" s="242">
        <f t="shared" si="285"/>
        <v>0</v>
      </c>
      <c r="BY85" s="119"/>
      <c r="BZ85" s="119"/>
      <c r="CA85" s="119"/>
      <c r="CB85" s="119"/>
      <c r="CC85" s="119"/>
      <c r="CD85" s="119"/>
      <c r="CE85" s="119">
        <v>152.09</v>
      </c>
      <c r="CF85" s="119">
        <v>83.043000000000006</v>
      </c>
      <c r="CG85" s="362">
        <v>32.442</v>
      </c>
      <c r="CH85" s="362">
        <v>20.010000000000002</v>
      </c>
      <c r="CI85" s="362">
        <v>7.1470000000000002</v>
      </c>
      <c r="CJ85" s="362">
        <v>79.59</v>
      </c>
      <c r="CK85" s="362"/>
      <c r="CL85" s="362"/>
      <c r="CM85" s="362"/>
      <c r="CN85" s="362"/>
      <c r="CO85" s="362"/>
      <c r="CP85" s="152" t="e">
        <f t="shared" si="286"/>
        <v>#DIV/0!</v>
      </c>
      <c r="CQ85" s="152" t="e">
        <f t="shared" si="287"/>
        <v>#DIV/0!</v>
      </c>
      <c r="CR85" s="152" t="e">
        <f t="shared" si="288"/>
        <v>#DIV/0!</v>
      </c>
      <c r="CS85" s="152" t="e">
        <f t="shared" si="289"/>
        <v>#DIV/0!</v>
      </c>
      <c r="CT85" s="152" t="e">
        <f t="shared" si="290"/>
        <v>#DIV/0!</v>
      </c>
      <c r="CU85" s="242">
        <f t="shared" si="291"/>
        <v>0</v>
      </c>
      <c r="CV85" s="242">
        <f t="shared" si="292"/>
        <v>0</v>
      </c>
      <c r="CW85" s="242">
        <f t="shared" si="293"/>
        <v>0</v>
      </c>
      <c r="CX85" s="242">
        <f t="shared" si="294"/>
        <v>0</v>
      </c>
      <c r="CY85" s="119"/>
      <c r="CZ85" s="119"/>
      <c r="DA85" s="119"/>
      <c r="DB85" s="119"/>
      <c r="DC85" s="119"/>
      <c r="DD85" s="119"/>
      <c r="DE85" s="119">
        <v>105.952</v>
      </c>
      <c r="DF85" s="119">
        <v>47.139000000000003</v>
      </c>
      <c r="DG85" s="362">
        <v>6.1980000000000004</v>
      </c>
      <c r="DH85" s="362">
        <v>0.151</v>
      </c>
      <c r="DI85" s="362">
        <v>-33.472000000000001</v>
      </c>
      <c r="DJ85" s="362">
        <v>52.63</v>
      </c>
      <c r="DK85" s="362"/>
      <c r="DL85" s="362"/>
      <c r="DM85" s="362"/>
      <c r="DN85" s="362"/>
      <c r="DO85" s="362"/>
      <c r="DP85" s="152" t="e">
        <f t="shared" si="295"/>
        <v>#DIV/0!</v>
      </c>
      <c r="DQ85" s="152" t="e">
        <f t="shared" si="296"/>
        <v>#DIV/0!</v>
      </c>
      <c r="DR85" s="152" t="e">
        <f t="shared" si="297"/>
        <v>#DIV/0!</v>
      </c>
      <c r="DS85" s="152" t="e">
        <f t="shared" si="298"/>
        <v>#DIV/0!</v>
      </c>
      <c r="DT85" s="152" t="e">
        <f t="shared" si="299"/>
        <v>#DIV/0!</v>
      </c>
      <c r="DU85" s="242">
        <f t="shared" si="300"/>
        <v>0</v>
      </c>
      <c r="DV85" s="242">
        <f t="shared" si="301"/>
        <v>0</v>
      </c>
      <c r="DW85" s="242">
        <f t="shared" si="302"/>
        <v>0</v>
      </c>
      <c r="DX85" s="242">
        <f t="shared" si="303"/>
        <v>0</v>
      </c>
      <c r="DY85" s="119"/>
      <c r="DZ85" s="119"/>
      <c r="EA85" s="119"/>
      <c r="EB85" s="119"/>
      <c r="EC85" s="119"/>
      <c r="ED85" s="119"/>
      <c r="EE85" s="119">
        <v>201.57900000000001</v>
      </c>
      <c r="EF85" s="119">
        <v>108.285</v>
      </c>
      <c r="EG85" s="362">
        <v>85.668999999999997</v>
      </c>
      <c r="EH85" s="362">
        <v>121.364</v>
      </c>
      <c r="EI85" s="362">
        <v>143.02099999999999</v>
      </c>
      <c r="EJ85" s="362">
        <v>186.751</v>
      </c>
      <c r="EK85" s="362"/>
      <c r="EL85" s="362"/>
      <c r="EM85" s="362"/>
      <c r="EN85" s="362"/>
      <c r="EO85" s="362"/>
      <c r="EP85" s="153" t="e">
        <f t="shared" si="304"/>
        <v>#DIV/0!</v>
      </c>
      <c r="EQ85" s="153" t="e">
        <f t="shared" si="305"/>
        <v>#DIV/0!</v>
      </c>
      <c r="ER85" s="153" t="e">
        <f t="shared" si="306"/>
        <v>#DIV/0!</v>
      </c>
      <c r="ES85" s="153" t="e">
        <f t="shared" si="307"/>
        <v>#DIV/0!</v>
      </c>
      <c r="ET85" s="153" t="e">
        <f t="shared" si="308"/>
        <v>#DIV/0!</v>
      </c>
      <c r="EU85" s="242">
        <f t="shared" si="309"/>
        <v>0</v>
      </c>
      <c r="EV85" s="242">
        <f t="shared" si="310"/>
        <v>0</v>
      </c>
      <c r="EW85" s="242">
        <f t="shared" si="311"/>
        <v>0</v>
      </c>
      <c r="EX85" s="242">
        <f t="shared" si="312"/>
        <v>0</v>
      </c>
      <c r="EY85" s="119"/>
      <c r="EZ85" s="119"/>
      <c r="FA85" s="119"/>
      <c r="FB85" s="119"/>
      <c r="FC85" s="119"/>
      <c r="FD85" s="119"/>
      <c r="FE85" s="119">
        <v>1145.296</v>
      </c>
      <c r="FF85" s="119">
        <v>927.851</v>
      </c>
      <c r="FG85" s="362">
        <v>883.495</v>
      </c>
      <c r="FH85" s="362">
        <v>906.32299999999998</v>
      </c>
      <c r="FI85" s="362">
        <v>956.95100000000002</v>
      </c>
      <c r="FJ85" s="362">
        <v>900.49699999999996</v>
      </c>
      <c r="FK85" s="362"/>
      <c r="FL85" s="362"/>
      <c r="FM85" s="362"/>
      <c r="FN85" s="362"/>
      <c r="FO85" s="362"/>
      <c r="FP85" s="153" t="e">
        <f t="shared" si="313"/>
        <v>#DIV/0!</v>
      </c>
      <c r="FQ85" s="153">
        <f t="shared" si="314"/>
        <v>-1</v>
      </c>
      <c r="FR85" s="153">
        <f t="shared" si="315"/>
        <v>0.16236162361623616</v>
      </c>
      <c r="FS85" s="153">
        <f t="shared" si="316"/>
        <v>0.13073713490959665</v>
      </c>
      <c r="FT85" s="153">
        <f t="shared" si="317"/>
        <v>-4.9570389953734299E-2</v>
      </c>
      <c r="FU85" s="242">
        <f t="shared" si="318"/>
        <v>0</v>
      </c>
      <c r="FV85" s="242">
        <f t="shared" si="319"/>
        <v>-1890</v>
      </c>
      <c r="FW85" s="242">
        <f t="shared" si="320"/>
        <v>264</v>
      </c>
      <c r="FX85" s="242">
        <f t="shared" si="321"/>
        <v>188</v>
      </c>
      <c r="FY85" s="154"/>
      <c r="FZ85" s="154"/>
      <c r="GA85" s="154">
        <v>1890</v>
      </c>
      <c r="GB85" s="154">
        <v>1626</v>
      </c>
      <c r="GC85" s="154">
        <v>1438</v>
      </c>
      <c r="GD85" s="154">
        <v>1513</v>
      </c>
      <c r="GE85" s="154">
        <v>1369</v>
      </c>
      <c r="GF85" s="154">
        <v>1213</v>
      </c>
      <c r="GG85" s="359">
        <v>1247</v>
      </c>
      <c r="GH85" s="359">
        <v>1275</v>
      </c>
      <c r="GI85" s="359">
        <v>1215</v>
      </c>
      <c r="GJ85" s="359">
        <v>1071</v>
      </c>
      <c r="GK85" s="359"/>
      <c r="GL85" s="359"/>
      <c r="GM85" s="359"/>
      <c r="GN85" s="359"/>
      <c r="GO85" s="359"/>
      <c r="GP85" s="5"/>
      <c r="GQ85" s="5" t="s">
        <v>389</v>
      </c>
      <c r="GR85" s="5">
        <v>5500</v>
      </c>
      <c r="GS85" s="5" t="s">
        <v>178</v>
      </c>
      <c r="GT85" s="7" t="s">
        <v>78</v>
      </c>
      <c r="GU85" s="172" t="s">
        <v>73</v>
      </c>
      <c r="GW85" s="158" t="e">
        <f t="shared" si="322"/>
        <v>#VALUE!</v>
      </c>
      <c r="GX85" s="158" t="e">
        <f t="shared" si="323"/>
        <v>#VALUE!</v>
      </c>
      <c r="GY85" s="158" t="e">
        <f t="shared" si="324"/>
        <v>#VALUE!</v>
      </c>
      <c r="GZ85" s="158" t="e">
        <f t="shared" si="325"/>
        <v>#VALUE!</v>
      </c>
      <c r="HA85" s="158" t="e">
        <f t="shared" si="326"/>
        <v>#VALUE!</v>
      </c>
      <c r="HB85" s="263" t="e">
        <f t="shared" si="240"/>
        <v>#VALUE!</v>
      </c>
      <c r="HC85" s="263" t="e">
        <f t="shared" si="258"/>
        <v>#VALUE!</v>
      </c>
      <c r="HD85" s="263" t="e">
        <f t="shared" si="241"/>
        <v>#VALUE!</v>
      </c>
      <c r="HE85" s="263" t="e">
        <f t="shared" si="242"/>
        <v>#VALUE!</v>
      </c>
      <c r="HF85" s="153" t="str">
        <f t="shared" si="327"/>
        <v>Negativ EK</v>
      </c>
      <c r="HG85" s="153" t="str">
        <f t="shared" si="328"/>
        <v>Negativ EK</v>
      </c>
      <c r="HH85" s="153" t="str">
        <f t="shared" si="329"/>
        <v>Negativ EK</v>
      </c>
      <c r="HI85" s="153" t="str">
        <f t="shared" si="330"/>
        <v>Negativ EK</v>
      </c>
      <c r="HJ85" s="153" t="str">
        <f t="shared" si="331"/>
        <v>Negativ EK</v>
      </c>
      <c r="HK85" s="153">
        <f t="shared" si="332"/>
        <v>0</v>
      </c>
      <c r="HL85" s="153">
        <f t="shared" si="333"/>
        <v>0.6838613068959285</v>
      </c>
      <c r="HM85" s="153">
        <f t="shared" si="334"/>
        <v>0.48608432927395157</v>
      </c>
      <c r="HN85" s="153">
        <f t="shared" si="335"/>
        <v>5.9874512758835548E-2</v>
      </c>
      <c r="HO85" s="153">
        <f t="shared" si="336"/>
        <v>1.1422735783043667E-3</v>
      </c>
      <c r="HP85" s="153">
        <f t="shared" si="337"/>
        <v>-0.20300086120107227</v>
      </c>
      <c r="HQ85" s="153">
        <f t="shared" si="338"/>
        <v>0.28181910672499744</v>
      </c>
      <c r="HR85" s="153" t="str">
        <f t="shared" si="339"/>
        <v>Negativ EK</v>
      </c>
      <c r="HS85" s="153" t="str">
        <f t="shared" si="340"/>
        <v>Negativ EK</v>
      </c>
      <c r="HT85" s="153" t="str">
        <f t="shared" si="341"/>
        <v>Negativ EK</v>
      </c>
      <c r="HU85" s="153" t="str">
        <f t="shared" si="342"/>
        <v>Negativ EK</v>
      </c>
      <c r="HV85" s="150" t="e">
        <f t="shared" si="343"/>
        <v>#VALUE!</v>
      </c>
      <c r="HW85" s="150" t="e">
        <f t="shared" si="344"/>
        <v>#VALUE!</v>
      </c>
      <c r="HX85" s="150" t="e">
        <f t="shared" si="345"/>
        <v>#VALUE!</v>
      </c>
      <c r="HY85" s="150" t="e">
        <f t="shared" si="346"/>
        <v>#VALUE!</v>
      </c>
      <c r="HZ85" s="150" t="e">
        <f t="shared" si="347"/>
        <v>#VALUE!</v>
      </c>
      <c r="IA85" s="263" t="e">
        <f t="shared" si="243"/>
        <v>#VALUE!</v>
      </c>
      <c r="IB85" s="263" t="e">
        <f t="shared" si="259"/>
        <v>#VALUE!</v>
      </c>
      <c r="IC85" s="263" t="e">
        <f t="shared" si="244"/>
        <v>#VALUE!</v>
      </c>
      <c r="ID85" s="263" t="e">
        <f t="shared" si="245"/>
        <v>#VALUE!</v>
      </c>
      <c r="IE85" s="153" t="str">
        <f t="shared" si="348"/>
        <v>i.a.</v>
      </c>
      <c r="IF85" s="153" t="str">
        <f t="shared" si="349"/>
        <v>i.a.</v>
      </c>
      <c r="IG85" s="153" t="str">
        <f t="shared" si="350"/>
        <v>i.a.</v>
      </c>
      <c r="IH85" s="153" t="str">
        <f t="shared" si="351"/>
        <v>i.a.</v>
      </c>
      <c r="II85" s="153" t="str">
        <f t="shared" si="352"/>
        <v>i.a.</v>
      </c>
      <c r="IJ85" s="153">
        <f t="shared" si="353"/>
        <v>0</v>
      </c>
      <c r="IK85" s="153">
        <f t="shared" si="354"/>
        <v>0.14672379720299622</v>
      </c>
      <c r="IL85" s="153">
        <f t="shared" si="355"/>
        <v>9.1692034542268569E-2</v>
      </c>
      <c r="IM85" s="153">
        <f t="shared" si="356"/>
        <v>3.6251730622890152E-2</v>
      </c>
      <c r="IN85" s="153">
        <f t="shared" si="357"/>
        <v>2.1478322565548602E-2</v>
      </c>
      <c r="IO85" s="153">
        <f t="shared" si="358"/>
        <v>7.6955048001343786E-3</v>
      </c>
      <c r="IP85" s="153">
        <f t="shared" si="359"/>
        <v>8.8384525434287958E-2</v>
      </c>
      <c r="IQ85" s="153" t="str">
        <f t="shared" si="360"/>
        <v>i.a.</v>
      </c>
      <c r="IR85" s="153" t="str">
        <f t="shared" si="361"/>
        <v>i.a.</v>
      </c>
      <c r="IS85" s="153" t="str">
        <f t="shared" si="362"/>
        <v>i.a.</v>
      </c>
      <c r="IT85" s="153" t="str">
        <f t="shared" si="363"/>
        <v>i.a.</v>
      </c>
      <c r="IU85" s="150" t="e">
        <f t="shared" si="364"/>
        <v>#VALUE!</v>
      </c>
      <c r="IV85" s="150" t="e">
        <f t="shared" si="365"/>
        <v>#VALUE!</v>
      </c>
      <c r="IW85" s="150" t="e">
        <f t="shared" si="366"/>
        <v>#VALUE!</v>
      </c>
      <c r="IX85" s="150" t="e">
        <f t="shared" si="367"/>
        <v>#VALUE!</v>
      </c>
      <c r="IY85" s="150" t="e">
        <f t="shared" si="368"/>
        <v>#VALUE!</v>
      </c>
      <c r="IZ85" s="263" t="e">
        <f t="shared" si="246"/>
        <v>#VALUE!</v>
      </c>
      <c r="JA85" s="263" t="e">
        <f t="shared" si="260"/>
        <v>#VALUE!</v>
      </c>
      <c r="JB85" s="263" t="e">
        <f t="shared" si="247"/>
        <v>#VALUE!</v>
      </c>
      <c r="JC85" s="263" t="e">
        <f t="shared" si="248"/>
        <v>#VALUE!</v>
      </c>
      <c r="JD85" s="153" t="str">
        <f t="shared" si="369"/>
        <v>i.a.</v>
      </c>
      <c r="JE85" s="153" t="str">
        <f t="shared" si="370"/>
        <v>i.a.</v>
      </c>
      <c r="JF85" s="153" t="str">
        <f t="shared" si="371"/>
        <v>i.a.</v>
      </c>
      <c r="JG85" s="153" t="str">
        <f t="shared" si="372"/>
        <v>i.a.</v>
      </c>
      <c r="JH85" s="153" t="str">
        <f t="shared" si="373"/>
        <v>i.a.</v>
      </c>
      <c r="JI85" s="153" t="str">
        <f t="shared" si="374"/>
        <v>i.a.</v>
      </c>
      <c r="JJ85" s="153">
        <f t="shared" si="375"/>
        <v>0.17600602813595786</v>
      </c>
      <c r="JK85" s="153">
        <f t="shared" si="376"/>
        <v>0.11670516063462776</v>
      </c>
      <c r="JL85" s="153">
        <f t="shared" si="377"/>
        <v>9.6966026972422029E-2</v>
      </c>
      <c r="JM85" s="153">
        <f t="shared" si="378"/>
        <v>0.13390811002258576</v>
      </c>
      <c r="JN85" s="153">
        <f t="shared" si="379"/>
        <v>0.14945488326988526</v>
      </c>
      <c r="JO85" s="153">
        <f t="shared" si="380"/>
        <v>0.20738658762883164</v>
      </c>
      <c r="JP85" s="153" t="str">
        <f t="shared" si="381"/>
        <v>i.a.</v>
      </c>
      <c r="JQ85" s="153" t="str">
        <f t="shared" si="382"/>
        <v>i.a.</v>
      </c>
      <c r="JR85" s="153" t="str">
        <f t="shared" si="383"/>
        <v>i.a.</v>
      </c>
      <c r="JS85" s="153" t="str">
        <f t="shared" si="384"/>
        <v>i.a.</v>
      </c>
      <c r="JT85" s="153" t="str">
        <f t="shared" si="385"/>
        <v>i.a.</v>
      </c>
      <c r="JU85" s="150" t="e">
        <f t="shared" si="386"/>
        <v>#VALUE!</v>
      </c>
      <c r="JV85" s="150" t="e">
        <f t="shared" si="387"/>
        <v>#DIV/0!</v>
      </c>
      <c r="JW85" s="150" t="e">
        <f t="shared" si="388"/>
        <v>#DIV/0!</v>
      </c>
      <c r="JX85" s="150" t="e">
        <f t="shared" si="389"/>
        <v>#DIV/0!</v>
      </c>
      <c r="JY85" s="150" t="e">
        <f t="shared" si="390"/>
        <v>#DIV/0!</v>
      </c>
      <c r="JZ85" s="263" t="e">
        <f t="shared" si="249"/>
        <v>#VALUE!</v>
      </c>
      <c r="KA85" s="263">
        <f t="shared" si="261"/>
        <v>0</v>
      </c>
      <c r="KB85" s="263">
        <f t="shared" si="250"/>
        <v>0</v>
      </c>
      <c r="KC85" s="263">
        <f t="shared" si="251"/>
        <v>0</v>
      </c>
      <c r="KD85" s="153" t="str">
        <f t="shared" si="391"/>
        <v>i.a.</v>
      </c>
      <c r="KE85" s="153">
        <f t="shared" si="392"/>
        <v>0</v>
      </c>
      <c r="KF85" s="153">
        <f t="shared" si="393"/>
        <v>0</v>
      </c>
      <c r="KG85" s="153">
        <f t="shared" si="394"/>
        <v>0</v>
      </c>
      <c r="KH85" s="153">
        <f t="shared" si="395"/>
        <v>0</v>
      </c>
      <c r="KI85" s="153">
        <f t="shared" si="396"/>
        <v>0</v>
      </c>
      <c r="KJ85" s="153">
        <f t="shared" si="397"/>
        <v>0.12336396140344047</v>
      </c>
      <c r="KK85" s="153">
        <f t="shared" si="398"/>
        <v>7.987584295114418E-2</v>
      </c>
      <c r="KL85" s="153">
        <f t="shared" si="399"/>
        <v>3.5508359930125959E-2</v>
      </c>
      <c r="KM85" s="153">
        <f t="shared" si="400"/>
        <v>2.4673638418371689E-2</v>
      </c>
      <c r="KN85" s="153">
        <f t="shared" si="401"/>
        <v>7.5647400765047447E-3</v>
      </c>
      <c r="KO85" s="153">
        <f t="shared" si="402"/>
        <v>0.1078202535178068</v>
      </c>
      <c r="KP85" s="153" t="str">
        <f t="shared" si="403"/>
        <v>i.a.</v>
      </c>
      <c r="KQ85" s="153" t="str">
        <f t="shared" si="404"/>
        <v>i.a.</v>
      </c>
      <c r="KR85" s="153" t="str">
        <f t="shared" si="405"/>
        <v>i.a.</v>
      </c>
      <c r="KS85" s="153" t="str">
        <f t="shared" si="406"/>
        <v>i.a.</v>
      </c>
      <c r="KT85" s="153" t="str">
        <f t="shared" si="407"/>
        <v>i.a.</v>
      </c>
      <c r="KU85" s="150" t="e">
        <f t="shared" si="408"/>
        <v>#VALUE!</v>
      </c>
      <c r="KV85" s="150" t="e">
        <f t="shared" si="409"/>
        <v>#VALUE!</v>
      </c>
      <c r="KW85" s="150">
        <f t="shared" si="410"/>
        <v>-0.13334619070412396</v>
      </c>
      <c r="KX85" s="150">
        <f t="shared" si="411"/>
        <v>0.12488396810100014</v>
      </c>
      <c r="KY85" s="150">
        <f t="shared" si="412"/>
        <v>0.19140265818671601</v>
      </c>
      <c r="KZ85" s="243" t="e">
        <f t="shared" si="252"/>
        <v>#VALUE!</v>
      </c>
      <c r="LA85" s="243" t="e">
        <f t="shared" si="262"/>
        <v>#VALUE!</v>
      </c>
      <c r="LB85" s="243">
        <f t="shared" si="253"/>
        <v>-0.1806387375778522</v>
      </c>
      <c r="LC85" s="243">
        <f t="shared" si="254"/>
        <v>0.1503935594571526</v>
      </c>
      <c r="LD85" s="254" t="str">
        <f>IFERROR(Tabel1[[#This Row],[2024 - Omsætning]]/Tabel1[[#This Row],[2024 - Ansatte]],"i.a.")</f>
        <v>i.a.</v>
      </c>
      <c r="LE85" s="254" t="str">
        <f>IFERROR(Tabel1[[#This Row],[2023 - Omsætning]]/Tabel1[[#This Row],[2023 - Ansatte]],"i.a.")</f>
        <v>i.a.</v>
      </c>
      <c r="LF85" s="254">
        <f>IFERROR(Tabel1[[#This Row],[2022 - Omsætning]]/Tabel1[[#This Row],[2022 - Ansatte]],"i.a.")</f>
        <v>1.174021164021164</v>
      </c>
      <c r="LG85" s="254">
        <f>IFERROR(Tabel1[[#This Row],[2021 - Omsætning]]/Tabel1[[#This Row],[2021 - Ansatte]],"i.a.")</f>
        <v>1.3546599015990162</v>
      </c>
      <c r="LH85" s="254">
        <f>IFERROR(AC85/Tabel1[[#This Row],[2020 - Ansatte]],"i.a.")</f>
        <v>1.2042663421418636</v>
      </c>
      <c r="LI85" s="254">
        <f>IFERROR(Tabel1[[#This Row],[2019 - Omsætning]]/Tabel1[[#This Row],[2019 - Ansatte]],"i.a.")</f>
        <v>1.0107970918704561</v>
      </c>
      <c r="LJ85" s="254">
        <f>IFERROR(Tabel1[[#This Row],[2018 - Omsætning]]/Tabel1[[#This Row],[2018 - Ansatte]],"i.a.")</f>
        <v>0.90055222790357925</v>
      </c>
      <c r="LK85" s="254">
        <f>IFERROR(Tabel1[[#This Row],[2017 - Omsætning]]/Tabel1[[#This Row],[2017 - Ansatte]],"i.a.")</f>
        <v>0.85709068425391599</v>
      </c>
      <c r="LL85" s="254">
        <f>IFERROR(Tabel1[[#This Row],[2016 - Omsætning]]/Tabel1[[#This Row],[2016 - Ansatte]],"i.a.")</f>
        <v>0.73267361668003206</v>
      </c>
      <c r="LM85" s="254">
        <f>IFERROR(Tabel1[[#This Row],[2015 - Omsætning]]/Tabel1[[#This Row],[2015 - Ansatte]],"i.a.")</f>
        <v>0.6360682352941176</v>
      </c>
      <c r="LN85" s="254">
        <f>IFERROR(Tabel1[[#This Row],[2014 - Omsætning]]/Tabel1[[#This Row],[2014 - Ansatte]],"i.a.")</f>
        <v>0.7775950617283951</v>
      </c>
      <c r="LO85" s="254">
        <f>IFERROR(Tabel1[[#This Row],[2013 - Omsætning]]/Tabel1[[#This Row],[2013 - Ansatte]],"i.a.")</f>
        <v>0.68923716153127923</v>
      </c>
      <c r="LP85" s="254" t="str">
        <f>IFERROR(Tabel1[[#This Row],[2012 - Omsætning]]/Tabel1[[#This Row],[2012 - Ansatte]],"i.a.")</f>
        <v>i.a.</v>
      </c>
      <c r="LQ85" s="254" t="str">
        <f>IFERROR(Tabel1[[#This Row],[2011 - Omsætning]]/Tabel1[[#This Row],[2011 - Ansatte]],"i.a.")</f>
        <v>i.a.</v>
      </c>
      <c r="LR85" s="254" t="str">
        <f>IFERROR(Tabel1[[#This Row],[2010 - Omsætning]]/Tabel1[[#This Row],[2010 - Ansatte]],"i.a.")</f>
        <v>i.a.</v>
      </c>
      <c r="LS85" s="254" t="str">
        <f>IFERROR(Tabel1[[#This Row],[2009 - Omsætning]]/Tabel1[[#This Row],[2009 - Ansatte]],"i.a.")</f>
        <v>i.a.</v>
      </c>
      <c r="LT85" s="254" t="str">
        <f>IFERROR(Tabel1[[#This Row],[2008 - Omsætning]]/Tabel1[[#This Row],[2008 - Ansatte]],"i.a.")</f>
        <v>i.a.</v>
      </c>
      <c r="LU85" s="158" t="e">
        <f t="shared" si="413"/>
        <v>#VALUE!</v>
      </c>
      <c r="LV85" s="158" t="e">
        <f t="shared" si="414"/>
        <v>#VALUE!</v>
      </c>
      <c r="LW85" s="158" t="e">
        <f t="shared" si="415"/>
        <v>#DIV/0!</v>
      </c>
      <c r="LX85" s="158" t="e">
        <f t="shared" si="416"/>
        <v>#DIV/0!</v>
      </c>
      <c r="LY85" s="158" t="e">
        <f t="shared" si="417"/>
        <v>#DIV/0!</v>
      </c>
      <c r="LZ85" s="243" t="e">
        <f t="shared" si="255"/>
        <v>#VALUE!</v>
      </c>
      <c r="MA85" s="243" t="e">
        <f t="shared" si="263"/>
        <v>#VALUE!</v>
      </c>
      <c r="MB85" s="243">
        <f t="shared" si="256"/>
        <v>0</v>
      </c>
      <c r="MC85" s="243">
        <f t="shared" si="257"/>
        <v>0</v>
      </c>
      <c r="MD85" s="244" t="str">
        <f t="shared" si="418"/>
        <v>i.a.</v>
      </c>
      <c r="ME85" s="244" t="str">
        <f t="shared" si="419"/>
        <v>i.a.</v>
      </c>
      <c r="MF85" s="244">
        <f t="shared" si="420"/>
        <v>0</v>
      </c>
      <c r="MG85" s="244">
        <f t="shared" si="421"/>
        <v>0</v>
      </c>
      <c r="MH85" s="244">
        <f t="shared" si="422"/>
        <v>0</v>
      </c>
      <c r="MI85" s="244">
        <f t="shared" si="423"/>
        <v>0</v>
      </c>
      <c r="MJ85" s="244">
        <f t="shared" si="424"/>
        <v>7.7393718042366694E-2</v>
      </c>
      <c r="MK85" s="244">
        <f t="shared" si="425"/>
        <v>3.8861500412201155E-2</v>
      </c>
      <c r="ML85" s="244">
        <f t="shared" si="426"/>
        <v>4.9703287890938254E-3</v>
      </c>
      <c r="MM85" s="244">
        <f t="shared" si="427"/>
        <v>1.1843137254901961E-4</v>
      </c>
      <c r="MN85" s="244">
        <f t="shared" si="428"/>
        <v>-2.754897119341564E-2</v>
      </c>
      <c r="MO85" s="244">
        <f t="shared" si="429"/>
        <v>4.9140989729225024E-2</v>
      </c>
      <c r="MP85" s="244" t="str">
        <f t="shared" si="430"/>
        <v>i.a.</v>
      </c>
      <c r="MQ85" s="244" t="str">
        <f t="shared" si="431"/>
        <v>i.a.</v>
      </c>
      <c r="MR85" s="244" t="str">
        <f t="shared" si="432"/>
        <v>i.a.</v>
      </c>
      <c r="MS85" s="244" t="str">
        <f t="shared" si="433"/>
        <v>i.a.</v>
      </c>
      <c r="MT85" s="244" t="str">
        <f t="shared" si="434"/>
        <v>i.a.</v>
      </c>
    </row>
    <row r="86" spans="1:358" s="86" customFormat="1" ht="18" customHeight="1" x14ac:dyDescent="0.25">
      <c r="A86" s="20" t="s">
        <v>179</v>
      </c>
      <c r="B86" s="273">
        <v>18802996</v>
      </c>
      <c r="C86" s="117" t="s">
        <v>588</v>
      </c>
      <c r="D86" s="5" t="s">
        <v>370</v>
      </c>
      <c r="E86" s="5">
        <v>289900</v>
      </c>
      <c r="F86" s="203">
        <v>45404</v>
      </c>
      <c r="G86" s="148"/>
      <c r="H86" s="148" t="s">
        <v>74</v>
      </c>
      <c r="I86" s="148" t="s">
        <v>74</v>
      </c>
      <c r="J86" s="148" t="s">
        <v>74</v>
      </c>
      <c r="K86" s="148" t="s">
        <v>74</v>
      </c>
      <c r="L86" s="148" t="s">
        <v>74</v>
      </c>
      <c r="M86" s="148" t="s">
        <v>74</v>
      </c>
      <c r="N86" s="357" t="s">
        <v>74</v>
      </c>
      <c r="O86" s="357" t="s">
        <v>74</v>
      </c>
      <c r="P86" s="150">
        <f>Y86/Tabel1[[#This Row],[2023 - Omsætning]]-1</f>
        <v>-1</v>
      </c>
      <c r="Q86" s="150">
        <f>Z86/Tabel1[[#This Row],[2022 - Omsætning]]-1</f>
        <v>3.2221134723003031E-2</v>
      </c>
      <c r="R86" s="150">
        <f>AA86/Tabel1[[#This Row],[2021 - Omsætning]]-1</f>
        <v>0.22179607653990407</v>
      </c>
      <c r="S86" s="150">
        <f>AB86/Tabel1[[#This Row],[2020 - Omsætning]]-1</f>
        <v>0.29492908908822679</v>
      </c>
      <c r="T86" s="150">
        <f>AC86/Tabel1[[#This Row],[2019 - Omsætning]]-1</f>
        <v>-0.24805460861397444</v>
      </c>
      <c r="U86" s="242">
        <f t="shared" si="435"/>
        <v>-758.28099999999995</v>
      </c>
      <c r="V86" s="242">
        <f t="shared" si="436"/>
        <v>23.669999999999959</v>
      </c>
      <c r="W86" s="242">
        <f t="shared" si="267"/>
        <v>133.35599999999999</v>
      </c>
      <c r="X86" s="242">
        <f t="shared" si="266"/>
        <v>136.94</v>
      </c>
      <c r="Y86" s="151"/>
      <c r="Z86" s="151">
        <v>758.28099999999995</v>
      </c>
      <c r="AA86" s="151">
        <v>734.61099999999999</v>
      </c>
      <c r="AB86" s="151">
        <v>601.255</v>
      </c>
      <c r="AC86" s="361">
        <v>464.315</v>
      </c>
      <c r="AD86" s="151">
        <v>617.48500000000001</v>
      </c>
      <c r="AE86" s="151">
        <v>698.53800000000001</v>
      </c>
      <c r="AF86" s="151">
        <v>670.71699999999998</v>
      </c>
      <c r="AG86" s="361">
        <v>670.02499999999998</v>
      </c>
      <c r="AH86" s="361">
        <v>763.005</v>
      </c>
      <c r="AI86" s="361">
        <v>695.69299999999998</v>
      </c>
      <c r="AJ86" s="361">
        <v>694.25400000000002</v>
      </c>
      <c r="AK86" s="361"/>
      <c r="AL86" s="361"/>
      <c r="AM86" s="361"/>
      <c r="AN86" s="361"/>
      <c r="AO86" s="361"/>
      <c r="AP86" s="150" t="e">
        <f t="shared" si="268"/>
        <v>#DIV/0!</v>
      </c>
      <c r="AQ86" s="150" t="e">
        <f t="shared" si="269"/>
        <v>#DIV/0!</v>
      </c>
      <c r="AR86" s="150" t="e">
        <f t="shared" si="270"/>
        <v>#DIV/0!</v>
      </c>
      <c r="AS86" s="150" t="e">
        <f t="shared" si="271"/>
        <v>#DIV/0!</v>
      </c>
      <c r="AT86" s="150">
        <f t="shared" si="272"/>
        <v>-1</v>
      </c>
      <c r="AU86" s="242">
        <f t="shared" si="273"/>
        <v>0</v>
      </c>
      <c r="AV86" s="242">
        <f t="shared" si="274"/>
        <v>0</v>
      </c>
      <c r="AW86" s="242">
        <f t="shared" si="275"/>
        <v>0</v>
      </c>
      <c r="AX86" s="242">
        <f t="shared" si="276"/>
        <v>0</v>
      </c>
      <c r="AY86" s="119"/>
      <c r="AZ86" s="119"/>
      <c r="BA86" s="119"/>
      <c r="BB86" s="119"/>
      <c r="BC86" s="119"/>
      <c r="BD86" s="119">
        <v>260.75099999999998</v>
      </c>
      <c r="BE86" s="119">
        <v>300.13799999999998</v>
      </c>
      <c r="BF86" s="119">
        <v>251.82900000000001</v>
      </c>
      <c r="BG86" s="362">
        <v>281.17200000000003</v>
      </c>
      <c r="BH86" s="362">
        <v>302.58999999999997</v>
      </c>
      <c r="BI86" s="362">
        <v>270.54899999999998</v>
      </c>
      <c r="BJ86" s="362">
        <v>258.29500000000002</v>
      </c>
      <c r="BK86" s="362"/>
      <c r="BL86" s="362"/>
      <c r="BM86" s="362"/>
      <c r="BN86" s="362"/>
      <c r="BO86" s="362"/>
      <c r="BP86" s="152" t="e">
        <f t="shared" si="277"/>
        <v>#DIV/0!</v>
      </c>
      <c r="BQ86" s="152" t="e">
        <f t="shared" si="278"/>
        <v>#DIV/0!</v>
      </c>
      <c r="BR86" s="152" t="e">
        <f t="shared" si="279"/>
        <v>#DIV/0!</v>
      </c>
      <c r="BS86" s="152" t="e">
        <f t="shared" si="280"/>
        <v>#DIV/0!</v>
      </c>
      <c r="BT86" s="152">
        <f t="shared" si="281"/>
        <v>-1</v>
      </c>
      <c r="BU86" s="242">
        <f t="shared" si="282"/>
        <v>0</v>
      </c>
      <c r="BV86" s="242">
        <f t="shared" si="283"/>
        <v>0</v>
      </c>
      <c r="BW86" s="242">
        <f t="shared" si="284"/>
        <v>0</v>
      </c>
      <c r="BX86" s="242">
        <f t="shared" si="285"/>
        <v>0</v>
      </c>
      <c r="BY86" s="119"/>
      <c r="BZ86" s="119"/>
      <c r="CA86" s="119"/>
      <c r="CB86" s="119"/>
      <c r="CC86" s="119"/>
      <c r="CD86" s="119">
        <v>87.182000000000002</v>
      </c>
      <c r="CE86" s="119">
        <v>114.627</v>
      </c>
      <c r="CF86" s="119">
        <v>70.977000000000004</v>
      </c>
      <c r="CG86" s="362">
        <v>79.394999999999996</v>
      </c>
      <c r="CH86" s="362">
        <v>103.261</v>
      </c>
      <c r="CI86" s="362">
        <v>79.751000000000005</v>
      </c>
      <c r="CJ86" s="362">
        <v>72.435000000000002</v>
      </c>
      <c r="CK86" s="362"/>
      <c r="CL86" s="362"/>
      <c r="CM86" s="362"/>
      <c r="CN86" s="362"/>
      <c r="CO86" s="362"/>
      <c r="CP86" s="152" t="e">
        <f t="shared" si="286"/>
        <v>#DIV/0!</v>
      </c>
      <c r="CQ86" s="152" t="e">
        <f t="shared" si="287"/>
        <v>#DIV/0!</v>
      </c>
      <c r="CR86" s="152" t="e">
        <f t="shared" si="288"/>
        <v>#DIV/0!</v>
      </c>
      <c r="CS86" s="152" t="e">
        <f t="shared" si="289"/>
        <v>#DIV/0!</v>
      </c>
      <c r="CT86" s="152">
        <f t="shared" si="290"/>
        <v>-1</v>
      </c>
      <c r="CU86" s="242">
        <f t="shared" si="291"/>
        <v>0</v>
      </c>
      <c r="CV86" s="242">
        <f t="shared" si="292"/>
        <v>0</v>
      </c>
      <c r="CW86" s="242">
        <f t="shared" si="293"/>
        <v>0</v>
      </c>
      <c r="CX86" s="242">
        <f t="shared" si="294"/>
        <v>0</v>
      </c>
      <c r="CY86" s="119"/>
      <c r="CZ86" s="119"/>
      <c r="DA86" s="119"/>
      <c r="DB86" s="119"/>
      <c r="DC86" s="119"/>
      <c r="DD86" s="119">
        <v>95.382000000000005</v>
      </c>
      <c r="DE86" s="119">
        <v>124.63</v>
      </c>
      <c r="DF86" s="119">
        <v>64.637</v>
      </c>
      <c r="DG86" s="362">
        <v>85.61</v>
      </c>
      <c r="DH86" s="362">
        <v>113.542</v>
      </c>
      <c r="DI86" s="362">
        <v>78.278999999999996</v>
      </c>
      <c r="DJ86" s="362">
        <v>70.072999999999993</v>
      </c>
      <c r="DK86" s="362"/>
      <c r="DL86" s="362"/>
      <c r="DM86" s="362"/>
      <c r="DN86" s="362"/>
      <c r="DO86" s="362"/>
      <c r="DP86" s="152" t="e">
        <f t="shared" si="295"/>
        <v>#DIV/0!</v>
      </c>
      <c r="DQ86" s="152" t="e">
        <f t="shared" si="296"/>
        <v>#DIV/0!</v>
      </c>
      <c r="DR86" s="152" t="e">
        <f t="shared" si="297"/>
        <v>#DIV/0!</v>
      </c>
      <c r="DS86" s="152" t="e">
        <f t="shared" si="298"/>
        <v>#DIV/0!</v>
      </c>
      <c r="DT86" s="152">
        <f t="shared" si="299"/>
        <v>-1</v>
      </c>
      <c r="DU86" s="242">
        <f t="shared" si="300"/>
        <v>0</v>
      </c>
      <c r="DV86" s="242">
        <f t="shared" si="301"/>
        <v>0</v>
      </c>
      <c r="DW86" s="242">
        <f t="shared" si="302"/>
        <v>0</v>
      </c>
      <c r="DX86" s="242">
        <f t="shared" si="303"/>
        <v>0</v>
      </c>
      <c r="DY86" s="119"/>
      <c r="DZ86" s="119"/>
      <c r="EA86" s="119"/>
      <c r="EB86" s="119"/>
      <c r="EC86" s="119"/>
      <c r="ED86" s="119">
        <v>549.13900000000001</v>
      </c>
      <c r="EE86" s="119">
        <v>474.79899999999998</v>
      </c>
      <c r="EF86" s="119">
        <v>380.142</v>
      </c>
      <c r="EG86" s="362">
        <v>329.29500000000002</v>
      </c>
      <c r="EH86" s="362">
        <v>262.45800000000003</v>
      </c>
      <c r="EI86" s="362">
        <v>174.19300000000001</v>
      </c>
      <c r="EJ86" s="362">
        <v>117.52500000000001</v>
      </c>
      <c r="EK86" s="362"/>
      <c r="EL86" s="362"/>
      <c r="EM86" s="362"/>
      <c r="EN86" s="362"/>
      <c r="EO86" s="362"/>
      <c r="EP86" s="153" t="e">
        <f t="shared" si="304"/>
        <v>#DIV/0!</v>
      </c>
      <c r="EQ86" s="153" t="e">
        <f t="shared" si="305"/>
        <v>#DIV/0!</v>
      </c>
      <c r="ER86" s="153" t="e">
        <f t="shared" si="306"/>
        <v>#DIV/0!</v>
      </c>
      <c r="ES86" s="153" t="e">
        <f t="shared" si="307"/>
        <v>#DIV/0!</v>
      </c>
      <c r="ET86" s="153">
        <f t="shared" si="308"/>
        <v>-1</v>
      </c>
      <c r="EU86" s="242">
        <f t="shared" si="309"/>
        <v>0</v>
      </c>
      <c r="EV86" s="242">
        <f t="shared" si="310"/>
        <v>0</v>
      </c>
      <c r="EW86" s="242">
        <f t="shared" si="311"/>
        <v>0</v>
      </c>
      <c r="EX86" s="242">
        <f t="shared" si="312"/>
        <v>0</v>
      </c>
      <c r="EY86" s="119"/>
      <c r="EZ86" s="119"/>
      <c r="FA86" s="119"/>
      <c r="FB86" s="119"/>
      <c r="FC86" s="119"/>
      <c r="FD86" s="119">
        <v>784.79700000000003</v>
      </c>
      <c r="FE86" s="119">
        <v>722.50400000000002</v>
      </c>
      <c r="FF86" s="119">
        <v>657.34900000000005</v>
      </c>
      <c r="FG86" s="362">
        <v>629.20500000000004</v>
      </c>
      <c r="FH86" s="362">
        <v>593.08000000000004</v>
      </c>
      <c r="FI86" s="362">
        <v>518.34100000000001</v>
      </c>
      <c r="FJ86" s="362">
        <v>403.11200000000002</v>
      </c>
      <c r="FK86" s="362"/>
      <c r="FL86" s="362"/>
      <c r="FM86" s="362"/>
      <c r="FN86" s="362"/>
      <c r="FO86" s="362"/>
      <c r="FP86" s="153">
        <f t="shared" si="313"/>
        <v>-1</v>
      </c>
      <c r="FQ86" s="153">
        <f t="shared" si="314"/>
        <v>5.6074766355140186E-2</v>
      </c>
      <c r="FR86" s="153">
        <f t="shared" si="315"/>
        <v>7.0000000000000007E-2</v>
      </c>
      <c r="FS86" s="153">
        <f t="shared" si="316"/>
        <v>-4.3062200956937802E-2</v>
      </c>
      <c r="FT86" s="153">
        <f t="shared" si="317"/>
        <v>-0.17063492063492064</v>
      </c>
      <c r="FU86" s="242">
        <f t="shared" si="318"/>
        <v>-226</v>
      </c>
      <c r="FV86" s="242">
        <f t="shared" si="319"/>
        <v>12</v>
      </c>
      <c r="FW86" s="242">
        <f t="shared" si="320"/>
        <v>14</v>
      </c>
      <c r="FX86" s="242">
        <f t="shared" si="321"/>
        <v>-9</v>
      </c>
      <c r="FY86" s="154"/>
      <c r="FZ86" s="154">
        <v>226</v>
      </c>
      <c r="GA86" s="359">
        <v>214</v>
      </c>
      <c r="GB86" s="154">
        <v>200</v>
      </c>
      <c r="GC86" s="154">
        <v>209</v>
      </c>
      <c r="GD86" s="154">
        <v>252</v>
      </c>
      <c r="GE86" s="154">
        <v>255</v>
      </c>
      <c r="GF86" s="154">
        <v>266</v>
      </c>
      <c r="GG86" s="359">
        <v>303</v>
      </c>
      <c r="GH86" s="359">
        <v>301</v>
      </c>
      <c r="GI86" s="359">
        <v>297</v>
      </c>
      <c r="GJ86" s="359">
        <v>298</v>
      </c>
      <c r="GK86" s="359"/>
      <c r="GL86" s="359"/>
      <c r="GM86" s="359"/>
      <c r="GN86" s="359"/>
      <c r="GO86" s="359"/>
      <c r="GP86" s="5"/>
      <c r="GQ86" s="5" t="s">
        <v>386</v>
      </c>
      <c r="GR86" s="5">
        <v>2630</v>
      </c>
      <c r="GS86" s="5" t="s">
        <v>180</v>
      </c>
      <c r="GT86" s="7" t="s">
        <v>76</v>
      </c>
      <c r="GU86" s="172" t="s">
        <v>73</v>
      </c>
      <c r="GV86" s="3"/>
      <c r="GW86" s="158" t="e">
        <f t="shared" si="322"/>
        <v>#VALUE!</v>
      </c>
      <c r="GX86" s="158" t="e">
        <f t="shared" si="323"/>
        <v>#VALUE!</v>
      </c>
      <c r="GY86" s="158" t="e">
        <f t="shared" si="324"/>
        <v>#VALUE!</v>
      </c>
      <c r="GZ86" s="158" t="e">
        <f t="shared" si="325"/>
        <v>#VALUE!</v>
      </c>
      <c r="HA86" s="158">
        <f t="shared" si="326"/>
        <v>-1</v>
      </c>
      <c r="HB86" s="263" t="e">
        <f t="shared" si="240"/>
        <v>#VALUE!</v>
      </c>
      <c r="HC86" s="263" t="e">
        <f t="shared" si="258"/>
        <v>#VALUE!</v>
      </c>
      <c r="HD86" s="263" t="e">
        <f t="shared" si="241"/>
        <v>#VALUE!</v>
      </c>
      <c r="HE86" s="263" t="e">
        <f t="shared" si="242"/>
        <v>#VALUE!</v>
      </c>
      <c r="HF86" s="153" t="str">
        <f t="shared" si="327"/>
        <v>Negativ EK</v>
      </c>
      <c r="HG86" s="153" t="str">
        <f t="shared" si="328"/>
        <v>Negativ EK</v>
      </c>
      <c r="HH86" s="153" t="str">
        <f t="shared" si="329"/>
        <v>Negativ EK</v>
      </c>
      <c r="HI86" s="153" t="str">
        <f t="shared" si="330"/>
        <v>Negativ EK</v>
      </c>
      <c r="HJ86" s="153">
        <f t="shared" si="331"/>
        <v>0</v>
      </c>
      <c r="HK86" s="153">
        <f t="shared" si="332"/>
        <v>0.18630424889006952</v>
      </c>
      <c r="HL86" s="153">
        <f t="shared" si="333"/>
        <v>0.29155228255517046</v>
      </c>
      <c r="HM86" s="153">
        <f t="shared" si="334"/>
        <v>0.18222054953434907</v>
      </c>
      <c r="HN86" s="153">
        <f t="shared" si="335"/>
        <v>0.28934369576495594</v>
      </c>
      <c r="HO86" s="153">
        <f t="shared" si="336"/>
        <v>0.52005835323862759</v>
      </c>
      <c r="HP86" s="153">
        <f t="shared" si="337"/>
        <v>0.53667583076807046</v>
      </c>
      <c r="HQ86" s="153">
        <f t="shared" si="338"/>
        <v>0.59623909806424158</v>
      </c>
      <c r="HR86" s="153" t="str">
        <f t="shared" si="339"/>
        <v>Negativ EK</v>
      </c>
      <c r="HS86" s="153" t="str">
        <f t="shared" si="340"/>
        <v>Negativ EK</v>
      </c>
      <c r="HT86" s="153" t="str">
        <f t="shared" si="341"/>
        <v>Negativ EK</v>
      </c>
      <c r="HU86" s="153" t="str">
        <f t="shared" si="342"/>
        <v>Negativ EK</v>
      </c>
      <c r="HV86" s="150" t="e">
        <f t="shared" si="343"/>
        <v>#VALUE!</v>
      </c>
      <c r="HW86" s="150" t="e">
        <f t="shared" si="344"/>
        <v>#VALUE!</v>
      </c>
      <c r="HX86" s="150" t="e">
        <f t="shared" si="345"/>
        <v>#VALUE!</v>
      </c>
      <c r="HY86" s="150" t="e">
        <f t="shared" si="346"/>
        <v>#VALUE!</v>
      </c>
      <c r="HZ86" s="150">
        <f t="shared" si="347"/>
        <v>-1</v>
      </c>
      <c r="IA86" s="263" t="e">
        <f t="shared" si="243"/>
        <v>#VALUE!</v>
      </c>
      <c r="IB86" s="263" t="e">
        <f t="shared" si="259"/>
        <v>#VALUE!</v>
      </c>
      <c r="IC86" s="263" t="e">
        <f t="shared" si="244"/>
        <v>#VALUE!</v>
      </c>
      <c r="ID86" s="263" t="e">
        <f t="shared" si="245"/>
        <v>#VALUE!</v>
      </c>
      <c r="IE86" s="153" t="str">
        <f t="shared" si="348"/>
        <v>i.a.</v>
      </c>
      <c r="IF86" s="153" t="str">
        <f t="shared" si="349"/>
        <v>i.a.</v>
      </c>
      <c r="IG86" s="153" t="str">
        <f t="shared" si="350"/>
        <v>i.a.</v>
      </c>
      <c r="IH86" s="153" t="str">
        <f t="shared" si="351"/>
        <v>i.a.</v>
      </c>
      <c r="II86" s="153">
        <f t="shared" si="352"/>
        <v>0</v>
      </c>
      <c r="IJ86" s="153">
        <f t="shared" si="353"/>
        <v>0.11567961541855278</v>
      </c>
      <c r="IK86" s="153">
        <f t="shared" si="354"/>
        <v>0.166143784881433</v>
      </c>
      <c r="IL86" s="153">
        <f t="shared" si="355"/>
        <v>0.11033660460423736</v>
      </c>
      <c r="IM86" s="153">
        <f t="shared" si="356"/>
        <v>0.12991241813488669</v>
      </c>
      <c r="IN86" s="153">
        <f t="shared" si="357"/>
        <v>0.18581797536667022</v>
      </c>
      <c r="IO86" s="153">
        <f t="shared" si="358"/>
        <v>0.17309835661721218</v>
      </c>
      <c r="IP86" s="153">
        <f t="shared" si="359"/>
        <v>0.17968951556887416</v>
      </c>
      <c r="IQ86" s="153" t="str">
        <f t="shared" si="360"/>
        <v>i.a.</v>
      </c>
      <c r="IR86" s="153" t="str">
        <f t="shared" si="361"/>
        <v>i.a.</v>
      </c>
      <c r="IS86" s="153" t="str">
        <f t="shared" si="362"/>
        <v>i.a.</v>
      </c>
      <c r="IT86" s="153" t="str">
        <f t="shared" si="363"/>
        <v>i.a.</v>
      </c>
      <c r="IU86" s="150" t="e">
        <f t="shared" si="364"/>
        <v>#VALUE!</v>
      </c>
      <c r="IV86" s="150" t="e">
        <f t="shared" si="365"/>
        <v>#VALUE!</v>
      </c>
      <c r="IW86" s="150" t="e">
        <f t="shared" si="366"/>
        <v>#VALUE!</v>
      </c>
      <c r="IX86" s="150" t="e">
        <f t="shared" si="367"/>
        <v>#VALUE!</v>
      </c>
      <c r="IY86" s="150" t="e">
        <f t="shared" si="368"/>
        <v>#VALUE!</v>
      </c>
      <c r="IZ86" s="263" t="e">
        <f t="shared" si="246"/>
        <v>#VALUE!</v>
      </c>
      <c r="JA86" s="263" t="e">
        <f t="shared" si="260"/>
        <v>#VALUE!</v>
      </c>
      <c r="JB86" s="263" t="e">
        <f t="shared" si="247"/>
        <v>#VALUE!</v>
      </c>
      <c r="JC86" s="263" t="e">
        <f t="shared" si="248"/>
        <v>#VALUE!</v>
      </c>
      <c r="JD86" s="153" t="str">
        <f t="shared" si="369"/>
        <v>i.a.</v>
      </c>
      <c r="JE86" s="153" t="str">
        <f t="shared" si="370"/>
        <v>i.a.</v>
      </c>
      <c r="JF86" s="153" t="str">
        <f t="shared" si="371"/>
        <v>i.a.</v>
      </c>
      <c r="JG86" s="153" t="str">
        <f t="shared" si="372"/>
        <v>i.a.</v>
      </c>
      <c r="JH86" s="153" t="str">
        <f t="shared" si="373"/>
        <v>i.a.</v>
      </c>
      <c r="JI86" s="153">
        <f t="shared" si="374"/>
        <v>0.69972107436700193</v>
      </c>
      <c r="JJ86" s="153">
        <f t="shared" si="375"/>
        <v>0.65715760743193108</v>
      </c>
      <c r="JK86" s="153">
        <f t="shared" si="376"/>
        <v>0.57829554772274694</v>
      </c>
      <c r="JL86" s="153">
        <f t="shared" si="377"/>
        <v>0.52335089517724742</v>
      </c>
      <c r="JM86" s="153">
        <f t="shared" si="378"/>
        <v>0.44253389087475553</v>
      </c>
      <c r="JN86" s="153">
        <f t="shared" si="379"/>
        <v>0.33605869495177887</v>
      </c>
      <c r="JO86" s="153">
        <f t="shared" si="380"/>
        <v>0.29154428545912797</v>
      </c>
      <c r="JP86" s="153" t="str">
        <f t="shared" si="381"/>
        <v>i.a.</v>
      </c>
      <c r="JQ86" s="153" t="str">
        <f t="shared" si="382"/>
        <v>i.a.</v>
      </c>
      <c r="JR86" s="153" t="str">
        <f t="shared" si="383"/>
        <v>i.a.</v>
      </c>
      <c r="JS86" s="153" t="str">
        <f t="shared" si="384"/>
        <v>i.a.</v>
      </c>
      <c r="JT86" s="153" t="str">
        <f t="shared" si="385"/>
        <v>i.a.</v>
      </c>
      <c r="JU86" s="150" t="e">
        <f t="shared" si="386"/>
        <v>#VALUE!</v>
      </c>
      <c r="JV86" s="150" t="e">
        <f t="shared" si="387"/>
        <v>#DIV/0!</v>
      </c>
      <c r="JW86" s="150" t="e">
        <f t="shared" si="388"/>
        <v>#DIV/0!</v>
      </c>
      <c r="JX86" s="150" t="e">
        <f t="shared" si="389"/>
        <v>#DIV/0!</v>
      </c>
      <c r="JY86" s="150">
        <f t="shared" si="390"/>
        <v>-1</v>
      </c>
      <c r="JZ86" s="263" t="e">
        <f t="shared" si="249"/>
        <v>#VALUE!</v>
      </c>
      <c r="KA86" s="263">
        <f t="shared" si="261"/>
        <v>0</v>
      </c>
      <c r="KB86" s="263">
        <f t="shared" si="250"/>
        <v>0</v>
      </c>
      <c r="KC86" s="263">
        <f t="shared" si="251"/>
        <v>0</v>
      </c>
      <c r="KD86" s="153" t="str">
        <f t="shared" si="391"/>
        <v>i.a.</v>
      </c>
      <c r="KE86" s="153">
        <f t="shared" si="392"/>
        <v>0</v>
      </c>
      <c r="KF86" s="153">
        <f t="shared" si="393"/>
        <v>0</v>
      </c>
      <c r="KG86" s="153">
        <f t="shared" si="394"/>
        <v>0</v>
      </c>
      <c r="KH86" s="153">
        <f t="shared" si="395"/>
        <v>0</v>
      </c>
      <c r="KI86" s="153">
        <f t="shared" si="396"/>
        <v>0.14118885478999491</v>
      </c>
      <c r="KJ86" s="153">
        <f t="shared" si="397"/>
        <v>0.16409558248799636</v>
      </c>
      <c r="KK86" s="153">
        <f t="shared" si="398"/>
        <v>0.1058225749459161</v>
      </c>
      <c r="KL86" s="153">
        <f t="shared" si="399"/>
        <v>0.11849557852318943</v>
      </c>
      <c r="KM86" s="153">
        <f t="shared" si="400"/>
        <v>0.13533463083466032</v>
      </c>
      <c r="KN86" s="153">
        <f t="shared" si="401"/>
        <v>0.11463533483878666</v>
      </c>
      <c r="KO86" s="153">
        <f t="shared" si="402"/>
        <v>0.10433501283391958</v>
      </c>
      <c r="KP86" s="153" t="str">
        <f t="shared" si="403"/>
        <v>i.a.</v>
      </c>
      <c r="KQ86" s="153" t="str">
        <f t="shared" si="404"/>
        <v>i.a.</v>
      </c>
      <c r="KR86" s="153" t="str">
        <f t="shared" si="405"/>
        <v>i.a.</v>
      </c>
      <c r="KS86" s="153" t="str">
        <f t="shared" si="406"/>
        <v>i.a.</v>
      </c>
      <c r="KT86" s="153" t="str">
        <f t="shared" si="407"/>
        <v>i.a.</v>
      </c>
      <c r="KU86" s="150" t="e">
        <f t="shared" si="408"/>
        <v>#VALUE!</v>
      </c>
      <c r="KV86" s="150">
        <f t="shared" si="409"/>
        <v>-2.2587067120696327E-2</v>
      </c>
      <c r="KW86" s="150">
        <f t="shared" si="410"/>
        <v>0.14186549209336827</v>
      </c>
      <c r="KX86" s="150">
        <f t="shared" si="411"/>
        <v>0.3532008980971969</v>
      </c>
      <c r="KY86" s="150">
        <f t="shared" si="412"/>
        <v>-9.3348140529768156E-2</v>
      </c>
      <c r="KZ86" s="243" t="e">
        <f t="shared" si="252"/>
        <v>#VALUE!</v>
      </c>
      <c r="LA86" s="243">
        <f t="shared" si="262"/>
        <v>-7.7536018526176864E-2</v>
      </c>
      <c r="LB86" s="243">
        <f t="shared" si="253"/>
        <v>0.42648668224299069</v>
      </c>
      <c r="LC86" s="243">
        <f t="shared" si="254"/>
        <v>0.78467212918660278</v>
      </c>
      <c r="LD86" s="254" t="str">
        <f>IFERROR(Tabel1[[#This Row],[2024 - Omsætning]]/Tabel1[[#This Row],[2024 - Ansatte]],"i.a.")</f>
        <v>i.a.</v>
      </c>
      <c r="LE86" s="254">
        <f>IFERROR(Tabel1[[#This Row],[2023 - Omsætning]]/Tabel1[[#This Row],[2023 - Ansatte]],"i.a.")</f>
        <v>3.3552256637168139</v>
      </c>
      <c r="LF86" s="254">
        <f>IFERROR(Tabel1[[#This Row],[2022 - Omsætning]]/Tabel1[[#This Row],[2022 - Ansatte]],"i.a.")</f>
        <v>3.4327616822429907</v>
      </c>
      <c r="LG86" s="254">
        <f>IFERROR(Tabel1[[#This Row],[2021 - Omsætning]]/Tabel1[[#This Row],[2021 - Ansatte]],"i.a.")</f>
        <v>3.006275</v>
      </c>
      <c r="LH86" s="254">
        <f>IFERROR(AC86/Tabel1[[#This Row],[2020 - Ansatte]],"i.a.")</f>
        <v>2.2216028708133972</v>
      </c>
      <c r="LI86" s="254">
        <f>IFERROR(Tabel1[[#This Row],[2019 - Omsætning]]/Tabel1[[#This Row],[2019 - Ansatte]],"i.a.")</f>
        <v>2.4503373015873016</v>
      </c>
      <c r="LJ86" s="254">
        <f>IFERROR(Tabel1[[#This Row],[2018 - Omsætning]]/Tabel1[[#This Row],[2018 - Ansatte]],"i.a.")</f>
        <v>2.7393647058823531</v>
      </c>
      <c r="LK86" s="254">
        <f>IFERROR(Tabel1[[#This Row],[2017 - Omsætning]]/Tabel1[[#This Row],[2017 - Ansatte]],"i.a.")</f>
        <v>2.5214924812030075</v>
      </c>
      <c r="LL86" s="254">
        <f>IFERROR(Tabel1[[#This Row],[2016 - Omsætning]]/Tabel1[[#This Row],[2016 - Ansatte]],"i.a.")</f>
        <v>2.211303630363036</v>
      </c>
      <c r="LM86" s="254">
        <f>IFERROR(Tabel1[[#This Row],[2015 - Omsætning]]/Tabel1[[#This Row],[2015 - Ansatte]],"i.a.")</f>
        <v>2.5349003322259138</v>
      </c>
      <c r="LN86" s="254">
        <f>IFERROR(Tabel1[[#This Row],[2014 - Omsætning]]/Tabel1[[#This Row],[2014 - Ansatte]],"i.a.")</f>
        <v>2.3424006734006735</v>
      </c>
      <c r="LO86" s="254">
        <f>IFERROR(Tabel1[[#This Row],[2013 - Omsætning]]/Tabel1[[#This Row],[2013 - Ansatte]],"i.a.")</f>
        <v>2.3297114093959732</v>
      </c>
      <c r="LP86" s="254" t="str">
        <f>IFERROR(Tabel1[[#This Row],[2012 - Omsætning]]/Tabel1[[#This Row],[2012 - Ansatte]],"i.a.")</f>
        <v>i.a.</v>
      </c>
      <c r="LQ86" s="254" t="str">
        <f>IFERROR(Tabel1[[#This Row],[2011 - Omsætning]]/Tabel1[[#This Row],[2011 - Ansatte]],"i.a.")</f>
        <v>i.a.</v>
      </c>
      <c r="LR86" s="254" t="str">
        <f>IFERROR(Tabel1[[#This Row],[2010 - Omsætning]]/Tabel1[[#This Row],[2010 - Ansatte]],"i.a.")</f>
        <v>i.a.</v>
      </c>
      <c r="LS86" s="254" t="str">
        <f>IFERROR(Tabel1[[#This Row],[2009 - Omsætning]]/Tabel1[[#This Row],[2009 - Ansatte]],"i.a.")</f>
        <v>i.a.</v>
      </c>
      <c r="LT86" s="254" t="str">
        <f>IFERROR(Tabel1[[#This Row],[2008 - Omsætning]]/Tabel1[[#This Row],[2008 - Ansatte]],"i.a.")</f>
        <v>i.a.</v>
      </c>
      <c r="LU86" s="158" t="e">
        <f t="shared" si="413"/>
        <v>#VALUE!</v>
      </c>
      <c r="LV86" s="158" t="e">
        <f t="shared" si="414"/>
        <v>#DIV/0!</v>
      </c>
      <c r="LW86" s="158" t="e">
        <f t="shared" si="415"/>
        <v>#DIV/0!</v>
      </c>
      <c r="LX86" s="158" t="e">
        <f t="shared" si="416"/>
        <v>#DIV/0!</v>
      </c>
      <c r="LY86" s="158">
        <f t="shared" si="417"/>
        <v>-1</v>
      </c>
      <c r="LZ86" s="243" t="e">
        <f t="shared" si="255"/>
        <v>#VALUE!</v>
      </c>
      <c r="MA86" s="243">
        <f t="shared" si="263"/>
        <v>0</v>
      </c>
      <c r="MB86" s="243">
        <f t="shared" si="256"/>
        <v>0</v>
      </c>
      <c r="MC86" s="243">
        <f t="shared" si="257"/>
        <v>0</v>
      </c>
      <c r="MD86" s="244" t="str">
        <f t="shared" si="418"/>
        <v>i.a.</v>
      </c>
      <c r="ME86" s="244">
        <f t="shared" si="419"/>
        <v>0</v>
      </c>
      <c r="MF86" s="244">
        <f t="shared" si="420"/>
        <v>0</v>
      </c>
      <c r="MG86" s="244">
        <f t="shared" si="421"/>
        <v>0</v>
      </c>
      <c r="MH86" s="244">
        <f t="shared" si="422"/>
        <v>0</v>
      </c>
      <c r="MI86" s="244">
        <f t="shared" si="423"/>
        <v>0.3785</v>
      </c>
      <c r="MJ86" s="244">
        <f t="shared" si="424"/>
        <v>0.48874509803921568</v>
      </c>
      <c r="MK86" s="244">
        <f t="shared" si="425"/>
        <v>0.24299624060150377</v>
      </c>
      <c r="ML86" s="244">
        <f t="shared" si="426"/>
        <v>0.28254125412541253</v>
      </c>
      <c r="MM86" s="244">
        <f t="shared" si="427"/>
        <v>0.37721594684385384</v>
      </c>
      <c r="MN86" s="244">
        <f t="shared" si="428"/>
        <v>0.26356565656565656</v>
      </c>
      <c r="MO86" s="244">
        <f t="shared" si="429"/>
        <v>0.23514429530201339</v>
      </c>
      <c r="MP86" s="244" t="str">
        <f t="shared" si="430"/>
        <v>i.a.</v>
      </c>
      <c r="MQ86" s="244" t="str">
        <f t="shared" si="431"/>
        <v>i.a.</v>
      </c>
      <c r="MR86" s="244" t="str">
        <f t="shared" si="432"/>
        <v>i.a.</v>
      </c>
      <c r="MS86" s="244" t="str">
        <f t="shared" si="433"/>
        <v>i.a.</v>
      </c>
      <c r="MT86" s="244" t="str">
        <f t="shared" si="434"/>
        <v>i.a.</v>
      </c>
    </row>
    <row r="87" spans="1:358" ht="18" customHeight="1" x14ac:dyDescent="0.25">
      <c r="A87" s="100" t="s">
        <v>394</v>
      </c>
      <c r="B87" s="273">
        <v>13268193</v>
      </c>
      <c r="C87" s="118" t="s">
        <v>397</v>
      </c>
      <c r="D87" s="5"/>
      <c r="E87" s="118">
        <v>256100</v>
      </c>
      <c r="F87" s="203">
        <v>45688</v>
      </c>
      <c r="G87" s="148" t="s">
        <v>70</v>
      </c>
      <c r="H87" s="148" t="s">
        <v>70</v>
      </c>
      <c r="I87" s="148" t="s">
        <v>70</v>
      </c>
      <c r="J87" s="148" t="s">
        <v>70</v>
      </c>
      <c r="K87" s="148" t="s">
        <v>70</v>
      </c>
      <c r="L87" s="148" t="s">
        <v>70</v>
      </c>
      <c r="M87" s="357" t="s">
        <v>70</v>
      </c>
      <c r="N87" s="357" t="s">
        <v>70</v>
      </c>
      <c r="O87" s="357" t="s">
        <v>70</v>
      </c>
      <c r="P87" s="150" t="e">
        <f>Y87/Tabel1[[#This Row],[2023 - Omsætning]]-1</f>
        <v>#DIV/0!</v>
      </c>
      <c r="Q87" s="150" t="e">
        <f>Z87/Tabel1[[#This Row],[2022 - Omsætning]]-1</f>
        <v>#DIV/0!</v>
      </c>
      <c r="R87" s="150" t="e">
        <f>AA87/Tabel1[[#This Row],[2021 - Omsætning]]-1</f>
        <v>#DIV/0!</v>
      </c>
      <c r="S87" s="150" t="e">
        <f>AB87/Tabel1[[#This Row],[2020 - Omsætning]]-1</f>
        <v>#DIV/0!</v>
      </c>
      <c r="T87" s="150" t="e">
        <f>AC87/Tabel1[[#This Row],[2019 - Omsætning]]-1</f>
        <v>#DIV/0!</v>
      </c>
      <c r="U87" s="242">
        <f t="shared" si="435"/>
        <v>0</v>
      </c>
      <c r="V87" s="242">
        <f t="shared" si="436"/>
        <v>0</v>
      </c>
      <c r="W87" s="242">
        <f t="shared" si="267"/>
        <v>0</v>
      </c>
      <c r="X87" s="242">
        <f t="shared" si="266"/>
        <v>0</v>
      </c>
      <c r="Y87" s="151"/>
      <c r="Z87" s="151"/>
      <c r="AA87" s="151"/>
      <c r="AB87" s="15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150">
        <f t="shared" si="268"/>
        <v>0.26473231480292736</v>
      </c>
      <c r="AQ87" s="150">
        <f t="shared" si="269"/>
        <v>0.22874270389651352</v>
      </c>
      <c r="AR87" s="150">
        <f t="shared" si="270"/>
        <v>6.4662411823983995E-2</v>
      </c>
      <c r="AS87" s="150">
        <f t="shared" si="271"/>
        <v>-0.11451516954193938</v>
      </c>
      <c r="AT87" s="150">
        <f t="shared" si="272"/>
        <v>7.4121405750798786E-2</v>
      </c>
      <c r="AU87" s="242">
        <f t="shared" si="273"/>
        <v>2.0620000000000012</v>
      </c>
      <c r="AV87" s="242">
        <f t="shared" si="274"/>
        <v>1.4499999999999993</v>
      </c>
      <c r="AW87" s="242">
        <f t="shared" si="275"/>
        <v>0.38500000000000068</v>
      </c>
      <c r="AX87" s="242">
        <f t="shared" si="276"/>
        <v>-0.77000000000000046</v>
      </c>
      <c r="AY87" s="119">
        <v>9.8510000000000009</v>
      </c>
      <c r="AZ87" s="119">
        <v>7.7889999999999997</v>
      </c>
      <c r="BA87" s="119">
        <v>6.3390000000000004</v>
      </c>
      <c r="BB87" s="119">
        <v>5.9539999999999997</v>
      </c>
      <c r="BC87" s="119">
        <v>6.7240000000000002</v>
      </c>
      <c r="BD87" s="362">
        <v>6.26</v>
      </c>
      <c r="BE87" s="362">
        <v>11.529</v>
      </c>
      <c r="BF87" s="362">
        <v>12.499000000000001</v>
      </c>
      <c r="BG87" s="362">
        <v>17.012</v>
      </c>
      <c r="BH87" s="362">
        <v>12.401999999999999</v>
      </c>
      <c r="BI87" s="362">
        <v>13.092000000000001</v>
      </c>
      <c r="BJ87" s="362"/>
      <c r="BK87" s="362"/>
      <c r="BL87" s="362"/>
      <c r="BM87" s="362"/>
      <c r="BN87" s="362"/>
      <c r="BO87" s="362"/>
      <c r="BP87" s="152">
        <f t="shared" si="277"/>
        <v>0.63247863247863267</v>
      </c>
      <c r="BQ87" s="152">
        <f t="shared" si="278"/>
        <v>0.75751072961373389</v>
      </c>
      <c r="BR87" s="152">
        <f t="shared" si="279"/>
        <v>0.89174560216508791</v>
      </c>
      <c r="BS87" s="152">
        <f t="shared" si="280"/>
        <v>-0.21549893842887471</v>
      </c>
      <c r="BT87" s="152">
        <f t="shared" si="281"/>
        <v>-8.8092933204259413E-2</v>
      </c>
      <c r="BU87" s="242">
        <f t="shared" si="282"/>
        <v>1.5540000000000003</v>
      </c>
      <c r="BV87" s="242">
        <f t="shared" si="283"/>
        <v>1.0589999999999999</v>
      </c>
      <c r="BW87" s="242">
        <f t="shared" si="284"/>
        <v>0.65899999999999992</v>
      </c>
      <c r="BX87" s="242">
        <f t="shared" si="285"/>
        <v>-0.20299999999999996</v>
      </c>
      <c r="BY87" s="119">
        <v>4.0110000000000001</v>
      </c>
      <c r="BZ87" s="119">
        <v>2.4569999999999999</v>
      </c>
      <c r="CA87" s="119">
        <v>1.3979999999999999</v>
      </c>
      <c r="CB87" s="119">
        <v>0.73899999999999999</v>
      </c>
      <c r="CC87" s="119">
        <v>0.94199999999999995</v>
      </c>
      <c r="CD87" s="362">
        <v>1.0329999999999999</v>
      </c>
      <c r="CE87" s="362">
        <v>5.3680000000000003</v>
      </c>
      <c r="CF87" s="362">
        <v>4.3419999999999996</v>
      </c>
      <c r="CG87" s="362">
        <v>9.1790000000000003</v>
      </c>
      <c r="CH87" s="362">
        <v>4.5289999999999999</v>
      </c>
      <c r="CI87" s="362">
        <v>6.0119999999999996</v>
      </c>
      <c r="CJ87" s="362"/>
      <c r="CK87" s="362"/>
      <c r="CL87" s="362"/>
      <c r="CM87" s="362"/>
      <c r="CN87" s="362"/>
      <c r="CO87" s="362"/>
      <c r="CP87" s="152">
        <f t="shared" si="286"/>
        <v>0.67504258943781947</v>
      </c>
      <c r="CQ87" s="152">
        <f t="shared" si="287"/>
        <v>0.78827113480578825</v>
      </c>
      <c r="CR87" s="152">
        <f t="shared" si="288"/>
        <v>1.4225092250922506</v>
      </c>
      <c r="CS87" s="152">
        <f t="shared" si="289"/>
        <v>-0.24195804195804188</v>
      </c>
      <c r="CT87" s="152">
        <f t="shared" si="290"/>
        <v>-6.5359477124183066E-2</v>
      </c>
      <c r="CU87" s="242">
        <f t="shared" si="291"/>
        <v>1.585</v>
      </c>
      <c r="CV87" s="242">
        <f t="shared" si="292"/>
        <v>1.0349999999999999</v>
      </c>
      <c r="CW87" s="242">
        <f t="shared" si="293"/>
        <v>0.77099999999999991</v>
      </c>
      <c r="CX87" s="242">
        <f t="shared" si="294"/>
        <v>-0.17299999999999993</v>
      </c>
      <c r="CY87" s="119">
        <v>3.9329999999999998</v>
      </c>
      <c r="CZ87" s="119">
        <v>2.3479999999999999</v>
      </c>
      <c r="DA87" s="119">
        <v>1.3129999999999999</v>
      </c>
      <c r="DB87" s="119">
        <v>0.54200000000000004</v>
      </c>
      <c r="DC87" s="119">
        <v>0.71499999999999997</v>
      </c>
      <c r="DD87" s="362">
        <v>0.76500000000000001</v>
      </c>
      <c r="DE87" s="362">
        <v>4.9950000000000001</v>
      </c>
      <c r="DF87" s="362">
        <v>3.952</v>
      </c>
      <c r="DG87" s="362">
        <v>8.9920000000000009</v>
      </c>
      <c r="DH87" s="362">
        <v>4.423</v>
      </c>
      <c r="DI87" s="362">
        <v>5.8739999999999997</v>
      </c>
      <c r="DJ87" s="362"/>
      <c r="DK87" s="362"/>
      <c r="DL87" s="362"/>
      <c r="DM87" s="362"/>
      <c r="DN87" s="362"/>
      <c r="DO87" s="362"/>
      <c r="DP87" s="152">
        <f t="shared" si="295"/>
        <v>0.38392969240426866</v>
      </c>
      <c r="DQ87" s="152">
        <f t="shared" si="296"/>
        <v>0.29449049244271092</v>
      </c>
      <c r="DR87" s="152">
        <f t="shared" si="297"/>
        <v>0.19871420222092334</v>
      </c>
      <c r="DS87" s="152">
        <f t="shared" si="298"/>
        <v>8.2682978274625687E-2</v>
      </c>
      <c r="DT87" s="152">
        <f t="shared" si="299"/>
        <v>0.13556886227544906</v>
      </c>
      <c r="DU87" s="242">
        <f t="shared" si="300"/>
        <v>3.0579999999999998</v>
      </c>
      <c r="DV87" s="242">
        <f t="shared" si="301"/>
        <v>1.8120000000000003</v>
      </c>
      <c r="DW87" s="242">
        <f t="shared" si="302"/>
        <v>1.0199999999999996</v>
      </c>
      <c r="DX87" s="242">
        <f t="shared" si="303"/>
        <v>0.39200000000000035</v>
      </c>
      <c r="DY87" s="119">
        <v>11.023</v>
      </c>
      <c r="DZ87" s="119">
        <v>7.9649999999999999</v>
      </c>
      <c r="EA87" s="119">
        <v>6.1529999999999996</v>
      </c>
      <c r="EB87" s="119">
        <v>5.133</v>
      </c>
      <c r="EC87" s="119">
        <v>4.7409999999999997</v>
      </c>
      <c r="ED87" s="362">
        <v>4.1749999999999998</v>
      </c>
      <c r="EE87" s="362">
        <v>7.3819999999999997</v>
      </c>
      <c r="EF87" s="362">
        <v>6.4939999999999998</v>
      </c>
      <c r="EG87" s="362">
        <v>13.414999999999999</v>
      </c>
      <c r="EH87" s="362">
        <v>9.4039999999999999</v>
      </c>
      <c r="EI87" s="362">
        <v>9.2420000000000009</v>
      </c>
      <c r="EJ87" s="362"/>
      <c r="EK87" s="362"/>
      <c r="EL87" s="362"/>
      <c r="EM87" s="362"/>
      <c r="EN87" s="362"/>
      <c r="EO87" s="362"/>
      <c r="EP87" s="153">
        <f t="shared" si="304"/>
        <v>0.15338753387533879</v>
      </c>
      <c r="EQ87" s="153">
        <f t="shared" si="305"/>
        <v>0.22645690228229565</v>
      </c>
      <c r="ER87" s="153">
        <f t="shared" si="306"/>
        <v>-2.7929350947731267E-2</v>
      </c>
      <c r="ES87" s="153">
        <f t="shared" si="307"/>
        <v>-3.5590638415731846E-2</v>
      </c>
      <c r="ET87" s="153">
        <f t="shared" si="308"/>
        <v>0.11918784872907627</v>
      </c>
      <c r="EU87" s="242">
        <f t="shared" si="309"/>
        <v>2.5470000000000006</v>
      </c>
      <c r="EV87" s="242">
        <f t="shared" si="310"/>
        <v>3.0660000000000007</v>
      </c>
      <c r="EW87" s="242">
        <f t="shared" si="311"/>
        <v>-0.38900000000000112</v>
      </c>
      <c r="EX87" s="242">
        <f t="shared" si="312"/>
        <v>-0.51399999999999935</v>
      </c>
      <c r="EY87" s="119">
        <v>19.152000000000001</v>
      </c>
      <c r="EZ87" s="119">
        <v>16.605</v>
      </c>
      <c r="FA87" s="119">
        <v>13.539</v>
      </c>
      <c r="FB87" s="119">
        <v>13.928000000000001</v>
      </c>
      <c r="FC87" s="119">
        <v>14.442</v>
      </c>
      <c r="FD87" s="362">
        <v>12.904</v>
      </c>
      <c r="FE87" s="362">
        <v>15.875</v>
      </c>
      <c r="FF87" s="362">
        <v>39.945</v>
      </c>
      <c r="FG87" s="362">
        <v>35.215000000000003</v>
      </c>
      <c r="FH87" s="362">
        <v>32.750999999999998</v>
      </c>
      <c r="FI87" s="362">
        <v>24.919</v>
      </c>
      <c r="FJ87" s="362"/>
      <c r="FK87" s="362"/>
      <c r="FL87" s="362"/>
      <c r="FM87" s="362"/>
      <c r="FN87" s="362"/>
      <c r="FO87" s="362"/>
      <c r="FP87" s="153">
        <f t="shared" si="313"/>
        <v>0</v>
      </c>
      <c r="FQ87" s="153">
        <f t="shared" si="314"/>
        <v>-0.16666666666666666</v>
      </c>
      <c r="FR87" s="153">
        <f t="shared" si="315"/>
        <v>-0.14285714285714285</v>
      </c>
      <c r="FS87" s="153">
        <f t="shared" si="316"/>
        <v>0</v>
      </c>
      <c r="FT87" s="153">
        <f t="shared" si="317"/>
        <v>0</v>
      </c>
      <c r="FU87" s="242">
        <f t="shared" si="318"/>
        <v>0</v>
      </c>
      <c r="FV87" s="242">
        <f t="shared" si="319"/>
        <v>-1</v>
      </c>
      <c r="FW87" s="242">
        <f t="shared" si="320"/>
        <v>-1</v>
      </c>
      <c r="FX87" s="242">
        <f t="shared" si="321"/>
        <v>0</v>
      </c>
      <c r="FY87" s="154">
        <v>5</v>
      </c>
      <c r="FZ87" s="154">
        <v>5</v>
      </c>
      <c r="GA87" s="154">
        <v>6</v>
      </c>
      <c r="GB87" s="154">
        <v>7</v>
      </c>
      <c r="GC87" s="154">
        <v>7</v>
      </c>
      <c r="GD87" s="154">
        <v>7</v>
      </c>
      <c r="GE87" s="154">
        <v>9</v>
      </c>
      <c r="GF87" s="154">
        <v>8</v>
      </c>
      <c r="GG87" s="154">
        <v>8</v>
      </c>
      <c r="GH87" s="359"/>
      <c r="GI87" s="359"/>
      <c r="GJ87" s="359"/>
      <c r="GK87" s="359"/>
      <c r="GL87" s="359"/>
      <c r="GM87" s="359"/>
      <c r="GN87" s="359"/>
      <c r="GO87" s="359"/>
      <c r="GP87" s="118"/>
      <c r="GQ87" s="5" t="s">
        <v>386</v>
      </c>
      <c r="GR87" s="118">
        <v>9900</v>
      </c>
      <c r="GS87" s="118" t="s">
        <v>297</v>
      </c>
      <c r="GT87" s="160" t="s">
        <v>82</v>
      </c>
      <c r="GU87" s="161"/>
      <c r="GV87" s="162"/>
      <c r="GW87" s="158">
        <f t="shared" si="322"/>
        <v>0.24543139233637726</v>
      </c>
      <c r="GX87" s="158">
        <f t="shared" si="323"/>
        <v>0.42955291311928934</v>
      </c>
      <c r="GY87" s="158">
        <f t="shared" si="324"/>
        <v>1.1194272628531705</v>
      </c>
      <c r="GZ87" s="158">
        <f t="shared" si="325"/>
        <v>-0.31550515516486738</v>
      </c>
      <c r="HA87" s="158">
        <f t="shared" si="326"/>
        <v>0.2114895158003382</v>
      </c>
      <c r="HB87" s="263">
        <f t="shared" si="240"/>
        <v>8.1636621221959749E-2</v>
      </c>
      <c r="HC87" s="263">
        <f t="shared" si="258"/>
        <v>9.9947363977605341E-2</v>
      </c>
      <c r="HD87" s="263">
        <f t="shared" si="241"/>
        <v>0.1228943845384684</v>
      </c>
      <c r="HE87" s="263">
        <f t="shared" si="242"/>
        <v>-5.0602554047303766E-2</v>
      </c>
      <c r="HF87" s="153">
        <f t="shared" si="327"/>
        <v>0.41426163892985041</v>
      </c>
      <c r="HG87" s="153">
        <f t="shared" si="328"/>
        <v>0.33262501770789066</v>
      </c>
      <c r="HH87" s="153">
        <f t="shared" si="329"/>
        <v>0.23267765373028532</v>
      </c>
      <c r="HI87" s="153">
        <f t="shared" si="330"/>
        <v>0.10978326919181691</v>
      </c>
      <c r="HJ87" s="153">
        <f t="shared" si="331"/>
        <v>0.16038582323912068</v>
      </c>
      <c r="HK87" s="153">
        <f t="shared" si="332"/>
        <v>0.13238729774162847</v>
      </c>
      <c r="HL87" s="153">
        <f t="shared" si="333"/>
        <v>0.71994811184779484</v>
      </c>
      <c r="HM87" s="153">
        <f t="shared" si="334"/>
        <v>0.39700637902456176</v>
      </c>
      <c r="HN87" s="153">
        <f t="shared" si="335"/>
        <v>0.78811516718524044</v>
      </c>
      <c r="HO87" s="153">
        <f t="shared" si="336"/>
        <v>0.47441810575994847</v>
      </c>
      <c r="HP87" s="153">
        <f t="shared" si="337"/>
        <v>0.63557671499675383</v>
      </c>
      <c r="HQ87" s="153" t="str">
        <f t="shared" si="338"/>
        <v>Negativ EK</v>
      </c>
      <c r="HR87" s="153" t="str">
        <f t="shared" si="339"/>
        <v>Negativ EK</v>
      </c>
      <c r="HS87" s="153" t="str">
        <f t="shared" si="340"/>
        <v>Negativ EK</v>
      </c>
      <c r="HT87" s="153" t="str">
        <f t="shared" si="341"/>
        <v>Negativ EK</v>
      </c>
      <c r="HU87" s="153" t="str">
        <f t="shared" si="342"/>
        <v>Negativ EK</v>
      </c>
      <c r="HV87" s="150">
        <f t="shared" si="343"/>
        <v>0.3762182481034731</v>
      </c>
      <c r="HW87" s="150">
        <f t="shared" si="344"/>
        <v>0.60143136976845923</v>
      </c>
      <c r="HX87" s="150">
        <f t="shared" si="345"/>
        <v>0.95393827987852853</v>
      </c>
      <c r="HY87" s="150">
        <f t="shared" si="346"/>
        <v>-0.24381508531110349</v>
      </c>
      <c r="HZ87" s="150">
        <f t="shared" si="347"/>
        <v>-4.0306681952950472E-2</v>
      </c>
      <c r="IA87" s="263">
        <f t="shared" si="243"/>
        <v>6.1330164250944369E-2</v>
      </c>
      <c r="IB87" s="263">
        <f t="shared" si="259"/>
        <v>6.1222634793483527E-2</v>
      </c>
      <c r="IC87" s="263">
        <f t="shared" si="244"/>
        <v>4.9697595264732643E-2</v>
      </c>
      <c r="ID87" s="263">
        <f t="shared" si="245"/>
        <v>-1.6797616496969169E-2</v>
      </c>
      <c r="IE87" s="153">
        <f t="shared" si="348"/>
        <v>0.22434768017451126</v>
      </c>
      <c r="IF87" s="153">
        <f t="shared" si="349"/>
        <v>0.16301751592356689</v>
      </c>
      <c r="IG87" s="153">
        <f t="shared" si="350"/>
        <v>0.10179488113008336</v>
      </c>
      <c r="IH87" s="153">
        <f t="shared" si="351"/>
        <v>5.2097285865350722E-2</v>
      </c>
      <c r="II87" s="153">
        <f t="shared" si="352"/>
        <v>6.889490236231989E-2</v>
      </c>
      <c r="IJ87" s="153">
        <f t="shared" si="353"/>
        <v>7.1788456860905514E-2</v>
      </c>
      <c r="IK87" s="153">
        <f t="shared" si="354"/>
        <v>0.19233249731279112</v>
      </c>
      <c r="IL87" s="153">
        <f t="shared" si="355"/>
        <v>0.1155401809473124</v>
      </c>
      <c r="IM87" s="153">
        <f t="shared" si="356"/>
        <v>0.27010564105582202</v>
      </c>
      <c r="IN87" s="153">
        <f t="shared" si="357"/>
        <v>0.15706606554534419</v>
      </c>
      <c r="IO87" s="153">
        <f t="shared" si="358"/>
        <v>0.24126168786869454</v>
      </c>
      <c r="IP87" s="153" t="str">
        <f t="shared" si="359"/>
        <v>i.a.</v>
      </c>
      <c r="IQ87" s="153" t="str">
        <f t="shared" si="360"/>
        <v>i.a.</v>
      </c>
      <c r="IR87" s="153" t="str">
        <f t="shared" si="361"/>
        <v>i.a.</v>
      </c>
      <c r="IS87" s="153" t="str">
        <f t="shared" si="362"/>
        <v>i.a.</v>
      </c>
      <c r="IT87" s="153" t="str">
        <f t="shared" si="363"/>
        <v>i.a.</v>
      </c>
      <c r="IU87" s="150">
        <f t="shared" si="364"/>
        <v>0.19988265154411453</v>
      </c>
      <c r="IV87" s="150">
        <f t="shared" si="365"/>
        <v>5.5471651742358498E-2</v>
      </c>
      <c r="IW87" s="150">
        <f t="shared" si="366"/>
        <v>0.23315543308464601</v>
      </c>
      <c r="IX87" s="150">
        <f t="shared" si="367"/>
        <v>0.12263839547976321</v>
      </c>
      <c r="IY87" s="150">
        <f t="shared" si="368"/>
        <v>1.4636518404818907E-2</v>
      </c>
      <c r="IZ87" s="263">
        <f t="shared" si="246"/>
        <v>9.5878670252867948E-2</v>
      </c>
      <c r="JA87" s="263">
        <f t="shared" si="260"/>
        <v>2.52099175102099E-2</v>
      </c>
      <c r="JB87" s="263">
        <f t="shared" si="247"/>
        <v>8.5926682798929344E-2</v>
      </c>
      <c r="JC87" s="263">
        <f t="shared" si="248"/>
        <v>4.0259564670375114E-2</v>
      </c>
      <c r="JD87" s="153">
        <f t="shared" si="369"/>
        <v>0.57555346700083543</v>
      </c>
      <c r="JE87" s="153">
        <f t="shared" si="370"/>
        <v>0.47967479674796748</v>
      </c>
      <c r="JF87" s="153">
        <f t="shared" si="371"/>
        <v>0.45446487923775758</v>
      </c>
      <c r="JG87" s="153">
        <f t="shared" si="372"/>
        <v>0.36853819643882824</v>
      </c>
      <c r="JH87" s="153">
        <f t="shared" si="373"/>
        <v>0.32827863176845312</v>
      </c>
      <c r="JI87" s="153">
        <f t="shared" si="374"/>
        <v>0.32354308741475513</v>
      </c>
      <c r="JJ87" s="153">
        <f t="shared" si="375"/>
        <v>0.465007874015748</v>
      </c>
      <c r="JK87" s="153">
        <f t="shared" si="376"/>
        <v>0.16257353861559642</v>
      </c>
      <c r="JL87" s="153">
        <f t="shared" si="377"/>
        <v>0.38094561976430491</v>
      </c>
      <c r="JM87" s="153">
        <f t="shared" si="378"/>
        <v>0.2871362706482245</v>
      </c>
      <c r="JN87" s="153">
        <f t="shared" si="379"/>
        <v>0.37088165656727801</v>
      </c>
      <c r="JO87" s="153" t="str">
        <f t="shared" si="380"/>
        <v>i.a.</v>
      </c>
      <c r="JP87" s="153" t="str">
        <f t="shared" si="381"/>
        <v>i.a.</v>
      </c>
      <c r="JQ87" s="153" t="str">
        <f t="shared" si="382"/>
        <v>i.a.</v>
      </c>
      <c r="JR87" s="153" t="str">
        <f t="shared" si="383"/>
        <v>i.a.</v>
      </c>
      <c r="JS87" s="153" t="str">
        <f t="shared" si="384"/>
        <v>i.a.</v>
      </c>
      <c r="JT87" s="153" t="str">
        <f t="shared" si="385"/>
        <v>i.a.</v>
      </c>
      <c r="JU87" s="150" t="e">
        <f t="shared" si="386"/>
        <v>#VALUE!</v>
      </c>
      <c r="JV87" s="150" t="e">
        <f t="shared" si="387"/>
        <v>#VALUE!</v>
      </c>
      <c r="JW87" s="150" t="e">
        <f t="shared" si="388"/>
        <v>#VALUE!</v>
      </c>
      <c r="JX87" s="150" t="e">
        <f t="shared" si="389"/>
        <v>#VALUE!</v>
      </c>
      <c r="JY87" s="150" t="e">
        <f t="shared" si="390"/>
        <v>#VALUE!</v>
      </c>
      <c r="JZ87" s="263" t="e">
        <f t="shared" si="249"/>
        <v>#VALUE!</v>
      </c>
      <c r="KA87" s="263" t="e">
        <f t="shared" si="261"/>
        <v>#VALUE!</v>
      </c>
      <c r="KB87" s="263" t="e">
        <f t="shared" si="250"/>
        <v>#VALUE!</v>
      </c>
      <c r="KC87" s="263" t="e">
        <f t="shared" si="251"/>
        <v>#VALUE!</v>
      </c>
      <c r="KD87" s="153" t="str">
        <f t="shared" si="391"/>
        <v>i.a.</v>
      </c>
      <c r="KE87" s="153" t="str">
        <f t="shared" si="392"/>
        <v>i.a.</v>
      </c>
      <c r="KF87" s="153" t="str">
        <f t="shared" si="393"/>
        <v>i.a.</v>
      </c>
      <c r="KG87" s="153" t="str">
        <f t="shared" si="394"/>
        <v>i.a.</v>
      </c>
      <c r="KH87" s="153" t="str">
        <f t="shared" si="395"/>
        <v>i.a.</v>
      </c>
      <c r="KI87" s="153" t="str">
        <f t="shared" si="396"/>
        <v>i.a.</v>
      </c>
      <c r="KJ87" s="153" t="str">
        <f t="shared" si="397"/>
        <v>i.a.</v>
      </c>
      <c r="KK87" s="153" t="str">
        <f t="shared" si="398"/>
        <v>i.a.</v>
      </c>
      <c r="KL87" s="153" t="str">
        <f t="shared" si="399"/>
        <v>i.a.</v>
      </c>
      <c r="KM87" s="153" t="str">
        <f t="shared" si="400"/>
        <v>i.a.</v>
      </c>
      <c r="KN87" s="153" t="str">
        <f t="shared" si="401"/>
        <v>i.a.</v>
      </c>
      <c r="KO87" s="153" t="str">
        <f t="shared" si="402"/>
        <v>i.a.</v>
      </c>
      <c r="KP87" s="153" t="str">
        <f t="shared" si="403"/>
        <v>i.a.</v>
      </c>
      <c r="KQ87" s="153" t="str">
        <f t="shared" si="404"/>
        <v>i.a.</v>
      </c>
      <c r="KR87" s="153" t="str">
        <f t="shared" si="405"/>
        <v>i.a.</v>
      </c>
      <c r="KS87" s="153" t="str">
        <f t="shared" si="406"/>
        <v>i.a.</v>
      </c>
      <c r="KT87" s="153" t="str">
        <f t="shared" si="407"/>
        <v>i.a.</v>
      </c>
      <c r="KU87" s="150" t="e">
        <f t="shared" si="408"/>
        <v>#DIV/0!</v>
      </c>
      <c r="KV87" s="150" t="e">
        <f t="shared" si="409"/>
        <v>#DIV/0!</v>
      </c>
      <c r="KW87" s="150" t="e">
        <f t="shared" si="410"/>
        <v>#DIV/0!</v>
      </c>
      <c r="KX87" s="150" t="e">
        <f t="shared" si="411"/>
        <v>#DIV/0!</v>
      </c>
      <c r="KY87" s="150" t="e">
        <f t="shared" si="412"/>
        <v>#DIV/0!</v>
      </c>
      <c r="KZ87" s="243">
        <f t="shared" si="252"/>
        <v>0</v>
      </c>
      <c r="LA87" s="243">
        <f t="shared" si="262"/>
        <v>0</v>
      </c>
      <c r="LB87" s="243">
        <f t="shared" si="253"/>
        <v>0</v>
      </c>
      <c r="LC87" s="243">
        <f t="shared" si="254"/>
        <v>0</v>
      </c>
      <c r="LD87" s="254">
        <f>IFERROR(Tabel1[[#This Row],[2024 - Omsætning]]/Tabel1[[#This Row],[2024 - Ansatte]],"i.a.")</f>
        <v>0</v>
      </c>
      <c r="LE87" s="254">
        <f>IFERROR(Tabel1[[#This Row],[2023 - Omsætning]]/Tabel1[[#This Row],[2023 - Ansatte]],"i.a.")</f>
        <v>0</v>
      </c>
      <c r="LF87" s="254">
        <f>IFERROR(Tabel1[[#This Row],[2022 - Omsætning]]/Tabel1[[#This Row],[2022 - Ansatte]],"i.a.")</f>
        <v>0</v>
      </c>
      <c r="LG87" s="254">
        <f>IFERROR(Tabel1[[#This Row],[2021 - Omsætning]]/Tabel1[[#This Row],[2021 - Ansatte]],"i.a.")</f>
        <v>0</v>
      </c>
      <c r="LH87" s="254">
        <f>IFERROR(AC87/Tabel1[[#This Row],[2020 - Ansatte]],"i.a.")</f>
        <v>0</v>
      </c>
      <c r="LI87" s="254">
        <f>IFERROR(Tabel1[[#This Row],[2019 - Omsætning]]/Tabel1[[#This Row],[2019 - Ansatte]],"i.a.")</f>
        <v>0</v>
      </c>
      <c r="LJ87" s="254">
        <f>IFERROR(Tabel1[[#This Row],[2018 - Omsætning]]/Tabel1[[#This Row],[2018 - Ansatte]],"i.a.")</f>
        <v>0</v>
      </c>
      <c r="LK87" s="254">
        <f>IFERROR(Tabel1[[#This Row],[2017 - Omsætning]]/Tabel1[[#This Row],[2017 - Ansatte]],"i.a.")</f>
        <v>0</v>
      </c>
      <c r="LL87" s="254">
        <f>IFERROR(Tabel1[[#This Row],[2016 - Omsætning]]/Tabel1[[#This Row],[2016 - Ansatte]],"i.a.")</f>
        <v>0</v>
      </c>
      <c r="LM87" s="254" t="str">
        <f>IFERROR(Tabel1[[#This Row],[2015 - Omsætning]]/Tabel1[[#This Row],[2015 - Ansatte]],"i.a.")</f>
        <v>i.a.</v>
      </c>
      <c r="LN87" s="254" t="str">
        <f>IFERROR(Tabel1[[#This Row],[2014 - Omsætning]]/Tabel1[[#This Row],[2014 - Ansatte]],"i.a.")</f>
        <v>i.a.</v>
      </c>
      <c r="LO87" s="254" t="str">
        <f>IFERROR(Tabel1[[#This Row],[2013 - Omsætning]]/Tabel1[[#This Row],[2013 - Ansatte]],"i.a.")</f>
        <v>i.a.</v>
      </c>
      <c r="LP87" s="254" t="str">
        <f>IFERROR(Tabel1[[#This Row],[2012 - Omsætning]]/Tabel1[[#This Row],[2012 - Ansatte]],"i.a.")</f>
        <v>i.a.</v>
      </c>
      <c r="LQ87" s="254" t="str">
        <f>IFERROR(Tabel1[[#This Row],[2011 - Omsætning]]/Tabel1[[#This Row],[2011 - Ansatte]],"i.a.")</f>
        <v>i.a.</v>
      </c>
      <c r="LR87" s="254" t="str">
        <f>IFERROR(Tabel1[[#This Row],[2010 - Omsætning]]/Tabel1[[#This Row],[2010 - Ansatte]],"i.a.")</f>
        <v>i.a.</v>
      </c>
      <c r="LS87" s="254" t="str">
        <f>IFERROR(Tabel1[[#This Row],[2009 - Omsætning]]/Tabel1[[#This Row],[2009 - Ansatte]],"i.a.")</f>
        <v>i.a.</v>
      </c>
      <c r="LT87" s="254" t="str">
        <f>IFERROR(Tabel1[[#This Row],[2008 - Omsætning]]/Tabel1[[#This Row],[2008 - Ansatte]],"i.a.")</f>
        <v>i.a.</v>
      </c>
      <c r="LU87" s="158">
        <f t="shared" si="413"/>
        <v>0.67504258943781947</v>
      </c>
      <c r="LV87" s="158">
        <f t="shared" si="414"/>
        <v>1.1459253617669458</v>
      </c>
      <c r="LW87" s="158">
        <f t="shared" si="415"/>
        <v>1.8262607626076259</v>
      </c>
      <c r="LX87" s="158">
        <f t="shared" si="416"/>
        <v>-0.24195804195804188</v>
      </c>
      <c r="LY87" s="158">
        <f t="shared" si="417"/>
        <v>-6.5359477124183149E-2</v>
      </c>
      <c r="LZ87" s="243">
        <f t="shared" si="255"/>
        <v>0.317</v>
      </c>
      <c r="MA87" s="243">
        <f t="shared" si="263"/>
        <v>0.25076666666666664</v>
      </c>
      <c r="MB87" s="243">
        <f t="shared" si="256"/>
        <v>0.14140476190476189</v>
      </c>
      <c r="MC87" s="243">
        <f t="shared" si="257"/>
        <v>-2.4714285714285703E-2</v>
      </c>
      <c r="MD87" s="244">
        <f t="shared" si="418"/>
        <v>0.78659999999999997</v>
      </c>
      <c r="ME87" s="244">
        <f t="shared" si="419"/>
        <v>0.46959999999999996</v>
      </c>
      <c r="MF87" s="244">
        <f t="shared" si="420"/>
        <v>0.21883333333333332</v>
      </c>
      <c r="MG87" s="244">
        <f t="shared" si="421"/>
        <v>7.742857142857143E-2</v>
      </c>
      <c r="MH87" s="244">
        <f t="shared" si="422"/>
        <v>0.10214285714285713</v>
      </c>
      <c r="MI87" s="244">
        <f t="shared" si="423"/>
        <v>0.10928571428571429</v>
      </c>
      <c r="MJ87" s="244">
        <f t="shared" si="424"/>
        <v>0.55500000000000005</v>
      </c>
      <c r="MK87" s="244">
        <f t="shared" si="425"/>
        <v>0.49399999999999999</v>
      </c>
      <c r="ML87" s="244">
        <f t="shared" si="426"/>
        <v>1.1240000000000001</v>
      </c>
      <c r="MM87" s="244" t="str">
        <f t="shared" si="427"/>
        <v>i.a.</v>
      </c>
      <c r="MN87" s="244" t="str">
        <f t="shared" si="428"/>
        <v>i.a.</v>
      </c>
      <c r="MO87" s="244" t="str">
        <f t="shared" si="429"/>
        <v>i.a.</v>
      </c>
      <c r="MP87" s="244" t="str">
        <f t="shared" si="430"/>
        <v>i.a.</v>
      </c>
      <c r="MQ87" s="244" t="str">
        <f t="shared" si="431"/>
        <v>i.a.</v>
      </c>
      <c r="MR87" s="244" t="str">
        <f t="shared" si="432"/>
        <v>i.a.</v>
      </c>
      <c r="MS87" s="244" t="str">
        <f t="shared" si="433"/>
        <v>i.a.</v>
      </c>
      <c r="MT87" s="244" t="str">
        <f t="shared" si="434"/>
        <v>i.a.</v>
      </c>
    </row>
    <row r="88" spans="1:358" ht="18" customHeight="1" x14ac:dyDescent="0.25">
      <c r="A88" s="116" t="s">
        <v>711</v>
      </c>
      <c r="B88" s="273">
        <v>66631613</v>
      </c>
      <c r="C88" s="117" t="s">
        <v>87</v>
      </c>
      <c r="D88" s="5"/>
      <c r="E88" s="133">
        <v>251100</v>
      </c>
      <c r="F88" s="203">
        <v>45491</v>
      </c>
      <c r="G88" s="148"/>
      <c r="H88" s="148" t="s">
        <v>74</v>
      </c>
      <c r="I88" s="148" t="s">
        <v>74</v>
      </c>
      <c r="J88" s="148" t="s">
        <v>74</v>
      </c>
      <c r="K88" s="148" t="s">
        <v>74</v>
      </c>
      <c r="L88" s="148" t="s">
        <v>74</v>
      </c>
      <c r="M88" s="148" t="s">
        <v>74</v>
      </c>
      <c r="N88" s="148" t="s">
        <v>74</v>
      </c>
      <c r="O88" s="148" t="s">
        <v>74</v>
      </c>
      <c r="P88" s="150" t="e">
        <f>Y88/Tabel1[[#This Row],[2023 - Omsætning]]-1</f>
        <v>#DIV/0!</v>
      </c>
      <c r="Q88" s="150">
        <f>Z88/Tabel1[[#This Row],[2022 - Omsætning]]-1</f>
        <v>-1</v>
      </c>
      <c r="R88" s="150">
        <f>AA88/Tabel1[[#This Row],[2021 - Omsætning]]-1</f>
        <v>0.12644960871496891</v>
      </c>
      <c r="S88" s="150">
        <f>AB88/Tabel1[[#This Row],[2020 - Omsætning]]-1</f>
        <v>-0.22996336404288564</v>
      </c>
      <c r="T88" s="150">
        <f>AC88/Tabel1[[#This Row],[2019 - Omsætning]]-1</f>
        <v>0.13546895216421828</v>
      </c>
      <c r="U88" s="242">
        <f t="shared" si="435"/>
        <v>0</v>
      </c>
      <c r="V88" s="242">
        <f t="shared" si="436"/>
        <v>-321.99900000000002</v>
      </c>
      <c r="W88" s="242">
        <f t="shared" si="267"/>
        <v>36.146000000000015</v>
      </c>
      <c r="X88" s="242">
        <f t="shared" si="266"/>
        <v>-85.367000000000019</v>
      </c>
      <c r="Y88" s="151"/>
      <c r="Z88" s="151"/>
      <c r="AA88" s="151">
        <v>321.99900000000002</v>
      </c>
      <c r="AB88" s="151">
        <v>285.85300000000001</v>
      </c>
      <c r="AC88" s="361">
        <v>371.22</v>
      </c>
      <c r="AD88" s="361">
        <v>326.93099999999998</v>
      </c>
      <c r="AE88" s="361">
        <v>205.71600000000001</v>
      </c>
      <c r="AF88" s="361">
        <v>192.74199999999999</v>
      </c>
      <c r="AG88" s="361">
        <v>164.726</v>
      </c>
      <c r="AH88" s="361"/>
      <c r="AI88" s="361"/>
      <c r="AJ88" s="361"/>
      <c r="AK88" s="361"/>
      <c r="AL88" s="361"/>
      <c r="AM88" s="361"/>
      <c r="AN88" s="361"/>
      <c r="AO88" s="361"/>
      <c r="AP88" s="150">
        <f t="shared" si="268"/>
        <v>-1</v>
      </c>
      <c r="AQ88" s="150">
        <f t="shared" si="269"/>
        <v>-0.834299032143204</v>
      </c>
      <c r="AR88" s="150">
        <f t="shared" si="270"/>
        <v>-0.20181376601901613</v>
      </c>
      <c r="AS88" s="150">
        <f t="shared" si="271"/>
        <v>-0.4698590546112017</v>
      </c>
      <c r="AT88" s="150">
        <f t="shared" si="272"/>
        <v>1.7590075963481781E-2</v>
      </c>
      <c r="AU88" s="242">
        <f t="shared" si="273"/>
        <v>-5.1189999999999998</v>
      </c>
      <c r="AV88" s="242">
        <f t="shared" si="274"/>
        <v>-25.774000000000001</v>
      </c>
      <c r="AW88" s="242">
        <f t="shared" si="275"/>
        <v>-7.8109999999999999</v>
      </c>
      <c r="AX88" s="242">
        <f t="shared" si="276"/>
        <v>-34.303000000000004</v>
      </c>
      <c r="AY88" s="119"/>
      <c r="AZ88" s="119">
        <v>5.1189999999999998</v>
      </c>
      <c r="BA88" s="119">
        <v>30.893000000000001</v>
      </c>
      <c r="BB88" s="119">
        <v>38.704000000000001</v>
      </c>
      <c r="BC88" s="119">
        <v>73.007000000000005</v>
      </c>
      <c r="BD88" s="119">
        <v>71.745000000000005</v>
      </c>
      <c r="BE88" s="362">
        <v>52.097999999999999</v>
      </c>
      <c r="BF88" s="362">
        <v>57.512999999999998</v>
      </c>
      <c r="BG88" s="362">
        <v>50.637</v>
      </c>
      <c r="BH88" s="362"/>
      <c r="BI88" s="362"/>
      <c r="BJ88" s="362"/>
      <c r="BK88" s="362"/>
      <c r="BL88" s="362"/>
      <c r="BM88" s="362"/>
      <c r="BN88" s="362"/>
      <c r="BO88" s="362"/>
      <c r="BP88" s="152">
        <f t="shared" si="277"/>
        <v>1</v>
      </c>
      <c r="BQ88" s="152">
        <f t="shared" si="278"/>
        <v>0.99615991095445688</v>
      </c>
      <c r="BR88" s="152">
        <f t="shared" si="279"/>
        <v>-1.295881425955109</v>
      </c>
      <c r="BS88" s="152">
        <f t="shared" si="280"/>
        <v>-3.3526052104208417</v>
      </c>
      <c r="BT88" s="152">
        <f t="shared" si="281"/>
        <v>0.25172457042518509</v>
      </c>
      <c r="BU88" s="242">
        <f t="shared" si="282"/>
        <v>0.20699999999999999</v>
      </c>
      <c r="BV88" s="242">
        <f t="shared" si="283"/>
        <v>53.698</v>
      </c>
      <c r="BW88" s="242">
        <f t="shared" si="284"/>
        <v>-30.426000000000002</v>
      </c>
      <c r="BX88" s="242">
        <f t="shared" si="285"/>
        <v>-33.459000000000003</v>
      </c>
      <c r="BY88" s="119"/>
      <c r="BZ88" s="119">
        <v>-0.20699999999999999</v>
      </c>
      <c r="CA88" s="119">
        <v>-53.905000000000001</v>
      </c>
      <c r="CB88" s="119">
        <v>-23.478999999999999</v>
      </c>
      <c r="CC88" s="119">
        <v>9.98</v>
      </c>
      <c r="CD88" s="119">
        <v>7.9729999999999999</v>
      </c>
      <c r="CE88" s="362">
        <v>-6.11</v>
      </c>
      <c r="CF88" s="362">
        <v>1.5329999999999999</v>
      </c>
      <c r="CG88" s="362">
        <v>-2.4460000000000002</v>
      </c>
      <c r="CH88" s="362"/>
      <c r="CI88" s="362"/>
      <c r="CJ88" s="362"/>
      <c r="CK88" s="362"/>
      <c r="CL88" s="362"/>
      <c r="CM88" s="362"/>
      <c r="CN88" s="362"/>
      <c r="CO88" s="362"/>
      <c r="CP88" s="152">
        <f t="shared" si="286"/>
        <v>1</v>
      </c>
      <c r="CQ88" s="152">
        <f t="shared" si="287"/>
        <v>0.57567269192110593</v>
      </c>
      <c r="CR88" s="152">
        <f t="shared" si="288"/>
        <v>-1.3697383834439671</v>
      </c>
      <c r="CS88" s="152">
        <f t="shared" si="289"/>
        <v>-4.1900847035376181</v>
      </c>
      <c r="CT88" s="152">
        <f t="shared" si="290"/>
        <v>0.26008475906451106</v>
      </c>
      <c r="CU88" s="242">
        <f t="shared" si="291"/>
        <v>25.751999999999999</v>
      </c>
      <c r="CV88" s="242">
        <f t="shared" si="292"/>
        <v>34.936999999999998</v>
      </c>
      <c r="CW88" s="242">
        <f t="shared" si="293"/>
        <v>-35.079000000000001</v>
      </c>
      <c r="CX88" s="242">
        <f t="shared" si="294"/>
        <v>-33.637999999999998</v>
      </c>
      <c r="CY88" s="119"/>
      <c r="CZ88" s="119">
        <v>-25.751999999999999</v>
      </c>
      <c r="DA88" s="119">
        <v>-60.689</v>
      </c>
      <c r="DB88" s="119">
        <v>-25.61</v>
      </c>
      <c r="DC88" s="119">
        <v>8.0280000000000005</v>
      </c>
      <c r="DD88" s="362">
        <v>6.3710000000000004</v>
      </c>
      <c r="DE88" s="362">
        <v>-6.9450000000000003</v>
      </c>
      <c r="DF88" s="362">
        <v>1.2010000000000001</v>
      </c>
      <c r="DG88" s="362">
        <v>-2.8410000000000002</v>
      </c>
      <c r="DH88" s="362"/>
      <c r="DI88" s="362"/>
      <c r="DJ88" s="362"/>
      <c r="DK88" s="362"/>
      <c r="DL88" s="362"/>
      <c r="DM88" s="362"/>
      <c r="DN88" s="362"/>
      <c r="DO88" s="362"/>
      <c r="DP88" s="152">
        <f t="shared" si="295"/>
        <v>1</v>
      </c>
      <c r="DQ88" s="152">
        <f t="shared" si="296"/>
        <v>-1.1487870374584679</v>
      </c>
      <c r="DR88" s="152">
        <f t="shared" si="297"/>
        <v>-3.3303988120492147</v>
      </c>
      <c r="DS88" s="152">
        <f t="shared" si="298"/>
        <v>-0.68290057850127805</v>
      </c>
      <c r="DT88" s="152">
        <f t="shared" si="299"/>
        <v>0.28343261676595005</v>
      </c>
      <c r="DU88" s="242">
        <f t="shared" si="300"/>
        <v>47.210999999999999</v>
      </c>
      <c r="DV88" s="242">
        <f t="shared" si="301"/>
        <v>-25.24</v>
      </c>
      <c r="DW88" s="242">
        <f t="shared" si="302"/>
        <v>-31.399000000000001</v>
      </c>
      <c r="DX88" s="242">
        <f t="shared" si="303"/>
        <v>-20.303999999999998</v>
      </c>
      <c r="DY88" s="119"/>
      <c r="DZ88" s="119">
        <v>-47.210999999999999</v>
      </c>
      <c r="EA88" s="119">
        <v>-21.971</v>
      </c>
      <c r="EB88" s="119">
        <v>9.4280000000000008</v>
      </c>
      <c r="EC88" s="119">
        <v>29.731999999999999</v>
      </c>
      <c r="ED88" s="362">
        <v>23.166</v>
      </c>
      <c r="EE88" s="362">
        <v>18.527999999999999</v>
      </c>
      <c r="EF88" s="362">
        <v>24.164999999999999</v>
      </c>
      <c r="EG88" s="362">
        <v>22.960999999999999</v>
      </c>
      <c r="EH88" s="362"/>
      <c r="EI88" s="362"/>
      <c r="EJ88" s="362"/>
      <c r="EK88" s="362"/>
      <c r="EL88" s="362"/>
      <c r="EM88" s="362"/>
      <c r="EN88" s="362"/>
      <c r="EO88" s="362"/>
      <c r="EP88" s="153">
        <f t="shared" si="304"/>
        <v>-1</v>
      </c>
      <c r="EQ88" s="153">
        <f t="shared" si="305"/>
        <v>-0.7539381485176313</v>
      </c>
      <c r="ER88" s="153">
        <f t="shared" si="306"/>
        <v>-0.17244567044353476</v>
      </c>
      <c r="ES88" s="153">
        <f t="shared" si="307"/>
        <v>0.15249061355180912</v>
      </c>
      <c r="ET88" s="153">
        <f t="shared" si="308"/>
        <v>-0.29556272625841823</v>
      </c>
      <c r="EU88" s="242">
        <f t="shared" si="309"/>
        <v>-41.191000000000003</v>
      </c>
      <c r="EV88" s="242">
        <f t="shared" si="310"/>
        <v>-126.21000000000001</v>
      </c>
      <c r="EW88" s="242">
        <f t="shared" si="311"/>
        <v>-34.882999999999981</v>
      </c>
      <c r="EX88" s="242">
        <f t="shared" si="312"/>
        <v>26.764999999999986</v>
      </c>
      <c r="EY88" s="119"/>
      <c r="EZ88" s="119">
        <v>41.191000000000003</v>
      </c>
      <c r="FA88" s="119">
        <v>167.40100000000001</v>
      </c>
      <c r="FB88" s="119">
        <v>202.28399999999999</v>
      </c>
      <c r="FC88" s="119">
        <v>175.51900000000001</v>
      </c>
      <c r="FD88" s="362">
        <v>249.16200000000001</v>
      </c>
      <c r="FE88" s="362">
        <v>126.28100000000001</v>
      </c>
      <c r="FF88" s="362">
        <v>107.742</v>
      </c>
      <c r="FG88" s="362">
        <v>86.436999999999998</v>
      </c>
      <c r="FH88" s="362"/>
      <c r="FI88" s="362"/>
      <c r="FJ88" s="362"/>
      <c r="FK88" s="362"/>
      <c r="FL88" s="362"/>
      <c r="FM88" s="362"/>
      <c r="FN88" s="362"/>
      <c r="FO88" s="362"/>
      <c r="FP88" s="153">
        <f t="shared" si="313"/>
        <v>-1</v>
      </c>
      <c r="FQ88" s="153">
        <f t="shared" si="314"/>
        <v>-0.96913580246913578</v>
      </c>
      <c r="FR88" s="153">
        <f t="shared" si="315"/>
        <v>5.1948051948051951E-2</v>
      </c>
      <c r="FS88" s="153">
        <f t="shared" si="316"/>
        <v>9.2198581560283682E-2</v>
      </c>
      <c r="FT88" s="153">
        <f t="shared" si="317"/>
        <v>-8.4415584415584416E-2</v>
      </c>
      <c r="FU88" s="242">
        <f t="shared" si="318"/>
        <v>-5</v>
      </c>
      <c r="FV88" s="242">
        <f t="shared" si="319"/>
        <v>-157</v>
      </c>
      <c r="FW88" s="242">
        <f t="shared" si="320"/>
        <v>8</v>
      </c>
      <c r="FX88" s="242">
        <f t="shared" si="321"/>
        <v>13</v>
      </c>
      <c r="FY88" s="154"/>
      <c r="FZ88" s="154">
        <v>5</v>
      </c>
      <c r="GA88" s="154">
        <v>162</v>
      </c>
      <c r="GB88" s="154">
        <v>154</v>
      </c>
      <c r="GC88" s="154">
        <v>141</v>
      </c>
      <c r="GD88" s="359">
        <v>154</v>
      </c>
      <c r="GE88" s="359">
        <v>150</v>
      </c>
      <c r="GF88" s="359">
        <v>150</v>
      </c>
      <c r="GG88" s="359">
        <v>143</v>
      </c>
      <c r="GH88" s="359"/>
      <c r="GI88" s="359"/>
      <c r="GJ88" s="359"/>
      <c r="GK88" s="359"/>
      <c r="GL88" s="359"/>
      <c r="GM88" s="359"/>
      <c r="GN88" s="359"/>
      <c r="GO88" s="359"/>
      <c r="GP88" s="133"/>
      <c r="GQ88" s="5" t="s">
        <v>389</v>
      </c>
      <c r="GR88" s="133">
        <v>6715</v>
      </c>
      <c r="GS88" s="5" t="s">
        <v>193</v>
      </c>
      <c r="GT88" s="7" t="s">
        <v>78</v>
      </c>
      <c r="GU88" s="169"/>
      <c r="GV88" s="170"/>
      <c r="GW88" s="158" t="e">
        <f t="shared" si="322"/>
        <v>#VALUE!</v>
      </c>
      <c r="GX88" s="158" t="e">
        <f t="shared" si="323"/>
        <v>#VALUE!</v>
      </c>
      <c r="GY88" s="158" t="e">
        <f t="shared" si="324"/>
        <v>#VALUE!</v>
      </c>
      <c r="GZ88" s="158">
        <f t="shared" si="325"/>
        <v>-5.3092211605651922</v>
      </c>
      <c r="HA88" s="158">
        <f t="shared" si="326"/>
        <v>-6.806042866729701E-3</v>
      </c>
      <c r="HB88" s="263" t="e">
        <f t="shared" si="240"/>
        <v>#VALUE!</v>
      </c>
      <c r="HC88" s="263" t="e">
        <f t="shared" si="258"/>
        <v>#VALUE!</v>
      </c>
      <c r="HD88" s="263" t="e">
        <f t="shared" si="241"/>
        <v>#VALUE!</v>
      </c>
      <c r="HE88" s="263">
        <f t="shared" si="242"/>
        <v>-1.6114948571597174</v>
      </c>
      <c r="HF88" s="153" t="str">
        <f t="shared" si="327"/>
        <v>Negativ EK</v>
      </c>
      <c r="HG88" s="153" t="str">
        <f t="shared" si="328"/>
        <v>Negativ EK</v>
      </c>
      <c r="HH88" s="153" t="str">
        <f t="shared" si="329"/>
        <v>Negativ EK</v>
      </c>
      <c r="HI88" s="153">
        <f t="shared" si="330"/>
        <v>-1.3079673135852912</v>
      </c>
      <c r="HJ88" s="153">
        <f t="shared" si="331"/>
        <v>0.3035275435744263</v>
      </c>
      <c r="HK88" s="153">
        <f t="shared" si="332"/>
        <v>0.30560752146591835</v>
      </c>
      <c r="HL88" s="153">
        <f t="shared" si="333"/>
        <v>-0.32534607546904648</v>
      </c>
      <c r="HM88" s="153">
        <f t="shared" si="334"/>
        <v>5.0969740695157667E-2</v>
      </c>
      <c r="HN88" s="153">
        <f t="shared" si="335"/>
        <v>-0.12373154479334525</v>
      </c>
      <c r="HO88" s="153" t="str">
        <f t="shared" si="336"/>
        <v>Negativ EK</v>
      </c>
      <c r="HP88" s="153" t="str">
        <f t="shared" si="337"/>
        <v>Negativ EK</v>
      </c>
      <c r="HQ88" s="153" t="str">
        <f t="shared" si="338"/>
        <v>Negativ EK</v>
      </c>
      <c r="HR88" s="153" t="str">
        <f t="shared" si="339"/>
        <v>Negativ EK</v>
      </c>
      <c r="HS88" s="153" t="str">
        <f t="shared" si="340"/>
        <v>Negativ EK</v>
      </c>
      <c r="HT88" s="153" t="str">
        <f t="shared" si="341"/>
        <v>Negativ EK</v>
      </c>
      <c r="HU88" s="153" t="str">
        <f t="shared" si="342"/>
        <v>Negativ EK</v>
      </c>
      <c r="HV88" s="150">
        <f t="shared" si="343"/>
        <v>1</v>
      </c>
      <c r="HW88" s="150">
        <f t="shared" si="344"/>
        <v>0.99319425807892159</v>
      </c>
      <c r="HX88" s="150">
        <f t="shared" si="345"/>
        <v>-1.3462972270179152</v>
      </c>
      <c r="HY88" s="150">
        <f t="shared" si="346"/>
        <v>-3.6445177337573647</v>
      </c>
      <c r="HZ88" s="150">
        <f t="shared" si="347"/>
        <v>0.10659819463112932</v>
      </c>
      <c r="IA88" s="263">
        <f t="shared" si="243"/>
        <v>1.9847357520902044E-3</v>
      </c>
      <c r="IB88" s="263">
        <f t="shared" si="259"/>
        <v>0.2896419193732192</v>
      </c>
      <c r="IC88" s="263">
        <f t="shared" si="244"/>
        <v>-0.1673343652281937</v>
      </c>
      <c r="ID88" s="263">
        <f t="shared" si="245"/>
        <v>-0.17129227341415554</v>
      </c>
      <c r="IE88" s="153">
        <f t="shared" si="348"/>
        <v>0</v>
      </c>
      <c r="IF88" s="153">
        <f t="shared" si="349"/>
        <v>-1.9847357520902044E-3</v>
      </c>
      <c r="IG88" s="153">
        <f t="shared" si="350"/>
        <v>-0.29162665512530939</v>
      </c>
      <c r="IH88" s="153">
        <f t="shared" si="351"/>
        <v>-0.12429228989711569</v>
      </c>
      <c r="II88" s="153">
        <f t="shared" si="352"/>
        <v>4.6999983517039844E-2</v>
      </c>
      <c r="IJ88" s="153">
        <f t="shared" si="353"/>
        <v>4.2472492495531949E-2</v>
      </c>
      <c r="IK88" s="153">
        <f t="shared" si="354"/>
        <v>-5.2217089773227414E-2</v>
      </c>
      <c r="IL88" s="153">
        <f t="shared" si="355"/>
        <v>1.578955499822329E-2</v>
      </c>
      <c r="IM88" s="153">
        <f t="shared" si="356"/>
        <v>-2.8298066800097183E-2</v>
      </c>
      <c r="IN88" s="153" t="str">
        <f t="shared" si="357"/>
        <v>i.a.</v>
      </c>
      <c r="IO88" s="153" t="str">
        <f t="shared" si="358"/>
        <v>i.a.</v>
      </c>
      <c r="IP88" s="153" t="str">
        <f t="shared" si="359"/>
        <v>i.a.</v>
      </c>
      <c r="IQ88" s="153" t="str">
        <f t="shared" si="360"/>
        <v>i.a.</v>
      </c>
      <c r="IR88" s="153" t="str">
        <f t="shared" si="361"/>
        <v>i.a.</v>
      </c>
      <c r="IS88" s="153" t="str">
        <f t="shared" si="362"/>
        <v>i.a.</v>
      </c>
      <c r="IT88" s="153" t="str">
        <f t="shared" si="363"/>
        <v>i.a.</v>
      </c>
      <c r="IU88" s="150" t="e">
        <f t="shared" si="364"/>
        <v>#VALUE!</v>
      </c>
      <c r="IV88" s="150">
        <f t="shared" si="365"/>
        <v>-7.7327110013737217</v>
      </c>
      <c r="IW88" s="150">
        <f t="shared" si="366"/>
        <v>-3.8160070327928945</v>
      </c>
      <c r="IX88" s="150">
        <f t="shared" si="367"/>
        <v>-0.72485726324358735</v>
      </c>
      <c r="IY88" s="150">
        <f t="shared" si="368"/>
        <v>0.82192604594737695</v>
      </c>
      <c r="IZ88" s="263" t="e">
        <f t="shared" si="246"/>
        <v>#VALUE!</v>
      </c>
      <c r="JA88" s="263">
        <f t="shared" si="260"/>
        <v>-1.0149007079478738</v>
      </c>
      <c r="JB88" s="263">
        <f t="shared" si="247"/>
        <v>-0.17785546214812548</v>
      </c>
      <c r="JC88" s="263">
        <f t="shared" si="248"/>
        <v>-0.12278702676495615</v>
      </c>
      <c r="JD88" s="153" t="str">
        <f t="shared" si="369"/>
        <v>i.a.</v>
      </c>
      <c r="JE88" s="153">
        <f t="shared" si="370"/>
        <v>-1.1461484304823868</v>
      </c>
      <c r="JF88" s="153">
        <f t="shared" si="371"/>
        <v>-0.13124772253451292</v>
      </c>
      <c r="JG88" s="153">
        <f t="shared" si="372"/>
        <v>4.6607739613612552E-2</v>
      </c>
      <c r="JH88" s="153">
        <f t="shared" si="373"/>
        <v>0.16939476637856871</v>
      </c>
      <c r="JI88" s="153">
        <f t="shared" si="374"/>
        <v>9.2975654393527105E-2</v>
      </c>
      <c r="JJ88" s="153">
        <f t="shared" si="375"/>
        <v>0.14672040924604648</v>
      </c>
      <c r="JK88" s="153">
        <f t="shared" si="376"/>
        <v>0.22428579384084199</v>
      </c>
      <c r="JL88" s="153">
        <f t="shared" si="377"/>
        <v>0.2656385575621551</v>
      </c>
      <c r="JM88" s="153" t="str">
        <f t="shared" si="378"/>
        <v>i.a.</v>
      </c>
      <c r="JN88" s="153" t="str">
        <f t="shared" si="379"/>
        <v>i.a.</v>
      </c>
      <c r="JO88" s="153" t="str">
        <f t="shared" si="380"/>
        <v>i.a.</v>
      </c>
      <c r="JP88" s="153" t="str">
        <f t="shared" si="381"/>
        <v>i.a.</v>
      </c>
      <c r="JQ88" s="153" t="str">
        <f t="shared" si="382"/>
        <v>i.a.</v>
      </c>
      <c r="JR88" s="153" t="str">
        <f t="shared" si="383"/>
        <v>i.a.</v>
      </c>
      <c r="JS88" s="153" t="str">
        <f t="shared" si="384"/>
        <v>i.a.</v>
      </c>
      <c r="JT88" s="153" t="str">
        <f t="shared" si="385"/>
        <v>i.a.</v>
      </c>
      <c r="JU88" s="150" t="e">
        <f t="shared" si="386"/>
        <v>#VALUE!</v>
      </c>
      <c r="JV88" s="150" t="e">
        <f t="shared" si="387"/>
        <v>#VALUE!</v>
      </c>
      <c r="JW88" s="150">
        <f t="shared" si="388"/>
        <v>-1.0381572404061679</v>
      </c>
      <c r="JX88" s="150">
        <f t="shared" si="389"/>
        <v>-4.0551860789021799</v>
      </c>
      <c r="JY88" s="150">
        <f t="shared" si="390"/>
        <v>0.10238555447895079</v>
      </c>
      <c r="JZ88" s="263" t="e">
        <f t="shared" si="249"/>
        <v>#VALUE!</v>
      </c>
      <c r="KA88" s="263" t="e">
        <f t="shared" si="261"/>
        <v>#VALUE!</v>
      </c>
      <c r="KB88" s="263">
        <f t="shared" si="250"/>
        <v>-8.5270729527052072E-2</v>
      </c>
      <c r="KC88" s="263">
        <f t="shared" si="251"/>
        <v>-0.10902095002274596</v>
      </c>
      <c r="KD88" s="153" t="str">
        <f t="shared" si="391"/>
        <v>i.a.</v>
      </c>
      <c r="KE88" s="153" t="str">
        <f t="shared" si="392"/>
        <v>i.a.</v>
      </c>
      <c r="KF88" s="153">
        <f t="shared" si="393"/>
        <v>-0.16740735219674593</v>
      </c>
      <c r="KG88" s="153">
        <f t="shared" si="394"/>
        <v>-8.2136622669693862E-2</v>
      </c>
      <c r="KH88" s="153">
        <f t="shared" si="395"/>
        <v>2.6884327353052098E-2</v>
      </c>
      <c r="KI88" s="153">
        <f t="shared" si="396"/>
        <v>2.4387408963970993E-2</v>
      </c>
      <c r="KJ88" s="153">
        <f t="shared" si="397"/>
        <v>-2.9701141379377394E-2</v>
      </c>
      <c r="KK88" s="153">
        <f t="shared" si="398"/>
        <v>7.9536375050585761E-3</v>
      </c>
      <c r="KL88" s="153">
        <f t="shared" si="399"/>
        <v>-1.4848900598569748E-2</v>
      </c>
      <c r="KM88" s="153" t="str">
        <f t="shared" si="400"/>
        <v>i.a.</v>
      </c>
      <c r="KN88" s="153" t="str">
        <f t="shared" si="401"/>
        <v>i.a.</v>
      </c>
      <c r="KO88" s="153" t="str">
        <f t="shared" si="402"/>
        <v>i.a.</v>
      </c>
      <c r="KP88" s="153" t="str">
        <f t="shared" si="403"/>
        <v>i.a.</v>
      </c>
      <c r="KQ88" s="153" t="str">
        <f t="shared" si="404"/>
        <v>i.a.</v>
      </c>
      <c r="KR88" s="153" t="str">
        <f t="shared" si="405"/>
        <v>i.a.</v>
      </c>
      <c r="KS88" s="153" t="str">
        <f t="shared" si="406"/>
        <v>i.a.</v>
      </c>
      <c r="KT88" s="153" t="str">
        <f t="shared" si="407"/>
        <v>i.a.</v>
      </c>
      <c r="KU88" s="150" t="e">
        <f t="shared" si="408"/>
        <v>#VALUE!</v>
      </c>
      <c r="KV88" s="150">
        <f t="shared" si="409"/>
        <v>-1</v>
      </c>
      <c r="KW88" s="150">
        <f t="shared" si="410"/>
        <v>7.0822467543859333E-2</v>
      </c>
      <c r="KX88" s="150">
        <f t="shared" si="411"/>
        <v>-0.29496645668861604</v>
      </c>
      <c r="KY88" s="150">
        <f t="shared" si="412"/>
        <v>0.24015757895950063</v>
      </c>
      <c r="KZ88" s="243" t="e">
        <f t="shared" si="252"/>
        <v>#VALUE!</v>
      </c>
      <c r="LA88" s="243">
        <f t="shared" si="262"/>
        <v>-1.9876481481481483</v>
      </c>
      <c r="LB88" s="243">
        <f t="shared" si="253"/>
        <v>0.1314598364598365</v>
      </c>
      <c r="LC88" s="243">
        <f t="shared" si="254"/>
        <v>-0.77657764575849675</v>
      </c>
      <c r="LD88" s="254" t="str">
        <f>IFERROR(Tabel1[[#This Row],[2024 - Omsætning]]/Tabel1[[#This Row],[2024 - Ansatte]],"i.a.")</f>
        <v>i.a.</v>
      </c>
      <c r="LE88" s="254">
        <f>IFERROR(Tabel1[[#This Row],[2023 - Omsætning]]/Tabel1[[#This Row],[2023 - Ansatte]],"i.a.")</f>
        <v>0</v>
      </c>
      <c r="LF88" s="254">
        <f>IFERROR(Tabel1[[#This Row],[2022 - Omsætning]]/Tabel1[[#This Row],[2022 - Ansatte]],"i.a.")</f>
        <v>1.9876481481481483</v>
      </c>
      <c r="LG88" s="254">
        <f>IFERROR(Tabel1[[#This Row],[2021 - Omsætning]]/Tabel1[[#This Row],[2021 - Ansatte]],"i.a.")</f>
        <v>1.8561883116883118</v>
      </c>
      <c r="LH88" s="254">
        <f>IFERROR(AC88/Tabel1[[#This Row],[2020 - Ansatte]],"i.a.")</f>
        <v>2.6327659574468085</v>
      </c>
      <c r="LI88" s="254">
        <f>IFERROR(Tabel1[[#This Row],[2019 - Omsætning]]/Tabel1[[#This Row],[2019 - Ansatte]],"i.a.")</f>
        <v>2.1229285714285715</v>
      </c>
      <c r="LJ88" s="254">
        <f>IFERROR(Tabel1[[#This Row],[2018 - Omsætning]]/Tabel1[[#This Row],[2018 - Ansatte]],"i.a.")</f>
        <v>1.37144</v>
      </c>
      <c r="LK88" s="254">
        <f>IFERROR(Tabel1[[#This Row],[2017 - Omsætning]]/Tabel1[[#This Row],[2017 - Ansatte]],"i.a.")</f>
        <v>1.2849466666666667</v>
      </c>
      <c r="LL88" s="254">
        <f>IFERROR(Tabel1[[#This Row],[2016 - Omsætning]]/Tabel1[[#This Row],[2016 - Ansatte]],"i.a.")</f>
        <v>1.1519300699300699</v>
      </c>
      <c r="LM88" s="254" t="str">
        <f>IFERROR(Tabel1[[#This Row],[2015 - Omsætning]]/Tabel1[[#This Row],[2015 - Ansatte]],"i.a.")</f>
        <v>i.a.</v>
      </c>
      <c r="LN88" s="254" t="str">
        <f>IFERROR(Tabel1[[#This Row],[2014 - Omsætning]]/Tabel1[[#This Row],[2014 - Ansatte]],"i.a.")</f>
        <v>i.a.</v>
      </c>
      <c r="LO88" s="254" t="str">
        <f>IFERROR(Tabel1[[#This Row],[2013 - Omsætning]]/Tabel1[[#This Row],[2013 - Ansatte]],"i.a.")</f>
        <v>i.a.</v>
      </c>
      <c r="LP88" s="254" t="str">
        <f>IFERROR(Tabel1[[#This Row],[2012 - Omsætning]]/Tabel1[[#This Row],[2012 - Ansatte]],"i.a.")</f>
        <v>i.a.</v>
      </c>
      <c r="LQ88" s="254" t="str">
        <f>IFERROR(Tabel1[[#This Row],[2011 - Omsætning]]/Tabel1[[#This Row],[2011 - Ansatte]],"i.a.")</f>
        <v>i.a.</v>
      </c>
      <c r="LR88" s="254" t="str">
        <f>IFERROR(Tabel1[[#This Row],[2010 - Omsætning]]/Tabel1[[#This Row],[2010 - Ansatte]],"i.a.")</f>
        <v>i.a.</v>
      </c>
      <c r="LS88" s="254" t="str">
        <f>IFERROR(Tabel1[[#This Row],[2009 - Omsætning]]/Tabel1[[#This Row],[2009 - Ansatte]],"i.a.")</f>
        <v>i.a.</v>
      </c>
      <c r="LT88" s="254" t="str">
        <f>IFERROR(Tabel1[[#This Row],[2008 - Omsætning]]/Tabel1[[#This Row],[2008 - Ansatte]],"i.a.")</f>
        <v>i.a.</v>
      </c>
      <c r="LU88" s="158" t="e">
        <f t="shared" si="413"/>
        <v>#VALUE!</v>
      </c>
      <c r="LV88" s="158">
        <f t="shared" si="414"/>
        <v>-12.748204781756165</v>
      </c>
      <c r="LW88" s="158">
        <f t="shared" si="415"/>
        <v>-1.2527142657430304</v>
      </c>
      <c r="LX88" s="158">
        <f t="shared" si="416"/>
        <v>-3.9207918389532739</v>
      </c>
      <c r="LY88" s="158">
        <f t="shared" si="417"/>
        <v>0.37626278649599065</v>
      </c>
      <c r="LZ88" s="243" t="e">
        <f t="shared" si="255"/>
        <v>#VALUE!</v>
      </c>
      <c r="MA88" s="243">
        <f t="shared" si="263"/>
        <v>-4.7757765432098758</v>
      </c>
      <c r="MB88" s="243">
        <f t="shared" si="256"/>
        <v>-0.20832475549142213</v>
      </c>
      <c r="MC88" s="243">
        <f t="shared" si="257"/>
        <v>-0.22323487151146726</v>
      </c>
      <c r="MD88" s="244" t="str">
        <f t="shared" si="418"/>
        <v>i.a.</v>
      </c>
      <c r="ME88" s="244">
        <f t="shared" si="419"/>
        <v>-5.1503999999999994</v>
      </c>
      <c r="MF88" s="244">
        <f t="shared" si="420"/>
        <v>-0.37462345679012343</v>
      </c>
      <c r="MG88" s="244">
        <f t="shared" si="421"/>
        <v>-0.16629870129870131</v>
      </c>
      <c r="MH88" s="244">
        <f t="shared" si="422"/>
        <v>5.6936170212765959E-2</v>
      </c>
      <c r="MI88" s="244">
        <f t="shared" si="423"/>
        <v>4.1370129870129876E-2</v>
      </c>
      <c r="MJ88" s="244">
        <f t="shared" si="424"/>
        <v>-4.6300000000000001E-2</v>
      </c>
      <c r="MK88" s="244">
        <f t="shared" si="425"/>
        <v>8.0066666666666671E-3</v>
      </c>
      <c r="ML88" s="244">
        <f t="shared" si="426"/>
        <v>-1.9867132867132868E-2</v>
      </c>
      <c r="MM88" s="244" t="str">
        <f t="shared" si="427"/>
        <v>i.a.</v>
      </c>
      <c r="MN88" s="244" t="str">
        <f t="shared" si="428"/>
        <v>i.a.</v>
      </c>
      <c r="MO88" s="244" t="str">
        <f t="shared" si="429"/>
        <v>i.a.</v>
      </c>
      <c r="MP88" s="244" t="str">
        <f t="shared" si="430"/>
        <v>i.a.</v>
      </c>
      <c r="MQ88" s="244" t="str">
        <f t="shared" si="431"/>
        <v>i.a.</v>
      </c>
      <c r="MR88" s="244" t="str">
        <f t="shared" si="432"/>
        <v>i.a.</v>
      </c>
      <c r="MS88" s="244" t="str">
        <f t="shared" si="433"/>
        <v>i.a.</v>
      </c>
      <c r="MT88" s="244" t="str">
        <f t="shared" si="434"/>
        <v>i.a.</v>
      </c>
    </row>
    <row r="89" spans="1:358" ht="18" customHeight="1" x14ac:dyDescent="0.25">
      <c r="A89" s="101" t="s">
        <v>591</v>
      </c>
      <c r="B89" s="273">
        <v>26704863</v>
      </c>
      <c r="C89" s="5" t="s">
        <v>92</v>
      </c>
      <c r="D89" s="5"/>
      <c r="E89" s="5">
        <v>256100</v>
      </c>
      <c r="F89" s="203">
        <v>45441</v>
      </c>
      <c r="G89" s="148"/>
      <c r="H89" s="148" t="s">
        <v>74</v>
      </c>
      <c r="I89" s="148" t="s">
        <v>74</v>
      </c>
      <c r="J89" s="148" t="s">
        <v>74</v>
      </c>
      <c r="K89" s="148" t="s">
        <v>74</v>
      </c>
      <c r="L89" s="148" t="s">
        <v>74</v>
      </c>
      <c r="M89" s="148" t="s">
        <v>74</v>
      </c>
      <c r="N89" s="148" t="s">
        <v>74</v>
      </c>
      <c r="O89" s="357" t="s">
        <v>74</v>
      </c>
      <c r="P89" s="150">
        <f>Y89/Tabel1[[#This Row],[2023 - Omsætning]]-1</f>
        <v>-1</v>
      </c>
      <c r="Q89" s="150">
        <f>Z89/Tabel1[[#This Row],[2022 - Omsætning]]-1</f>
        <v>-2.0718678755103248E-2</v>
      </c>
      <c r="R89" s="150">
        <f>AA89/Tabel1[[#This Row],[2021 - Omsætning]]-1</f>
        <v>0.30567742270449871</v>
      </c>
      <c r="S89" s="150">
        <f>AB89/Tabel1[[#This Row],[2020 - Omsætning]]-1</f>
        <v>0.14601493469788496</v>
      </c>
      <c r="T89" s="150">
        <f>AC89/Tabel1[[#This Row],[2019 - Omsætning]]-1</f>
        <v>-6.0604818500418212E-2</v>
      </c>
      <c r="U89" s="242">
        <f t="shared" si="435"/>
        <v>-738.80899999999997</v>
      </c>
      <c r="V89" s="242">
        <f t="shared" si="436"/>
        <v>-15.631000000000085</v>
      </c>
      <c r="W89" s="242">
        <f t="shared" si="267"/>
        <v>176.625</v>
      </c>
      <c r="X89" s="242">
        <f t="shared" si="266"/>
        <v>73.620000000000061</v>
      </c>
      <c r="Y89" s="151"/>
      <c r="Z89" s="151">
        <v>738.80899999999997</v>
      </c>
      <c r="AA89" s="151">
        <v>754.44</v>
      </c>
      <c r="AB89" s="151">
        <v>577.81500000000005</v>
      </c>
      <c r="AC89" s="361">
        <v>504.19499999999999</v>
      </c>
      <c r="AD89" s="151">
        <v>536.72299999999996</v>
      </c>
      <c r="AE89" s="151">
        <v>551.51</v>
      </c>
      <c r="AF89" s="151">
        <v>547.14300000000003</v>
      </c>
      <c r="AG89" s="361">
        <v>392.88200000000001</v>
      </c>
      <c r="AH89" s="361">
        <v>357.58100000000002</v>
      </c>
      <c r="AI89" s="361">
        <v>323.87200000000001</v>
      </c>
      <c r="AJ89" s="361">
        <v>308.65199999999999</v>
      </c>
      <c r="AK89" s="361">
        <v>294.84818899999999</v>
      </c>
      <c r="AL89" s="361">
        <v>273.76799999999997</v>
      </c>
      <c r="AM89" s="361">
        <v>273.18599999999998</v>
      </c>
      <c r="AN89" s="361">
        <v>172.65</v>
      </c>
      <c r="AO89" s="361">
        <v>398.858</v>
      </c>
      <c r="AP89" s="150">
        <f t="shared" si="268"/>
        <v>-1</v>
      </c>
      <c r="AQ89" s="150">
        <f t="shared" si="269"/>
        <v>-8.4317914180883954E-2</v>
      </c>
      <c r="AR89" s="150">
        <f t="shared" si="270"/>
        <v>0.23502880203372117</v>
      </c>
      <c r="AS89" s="150">
        <f t="shared" si="271"/>
        <v>0.17090994813767088</v>
      </c>
      <c r="AT89" s="150">
        <f t="shared" si="272"/>
        <v>-1.2854488303839749E-2</v>
      </c>
      <c r="AU89" s="242">
        <f t="shared" si="273"/>
        <v>-376.34899999999999</v>
      </c>
      <c r="AV89" s="242">
        <f t="shared" si="274"/>
        <v>-34.65500000000003</v>
      </c>
      <c r="AW89" s="242">
        <f t="shared" si="275"/>
        <v>78.215000000000032</v>
      </c>
      <c r="AX89" s="242">
        <f t="shared" si="276"/>
        <v>48.574999999999989</v>
      </c>
      <c r="AY89" s="119"/>
      <c r="AZ89" s="119">
        <v>376.34899999999999</v>
      </c>
      <c r="BA89" s="119">
        <v>411.00400000000002</v>
      </c>
      <c r="BB89" s="119">
        <v>332.78899999999999</v>
      </c>
      <c r="BC89" s="119">
        <v>284.214</v>
      </c>
      <c r="BD89" s="119">
        <v>287.91500000000002</v>
      </c>
      <c r="BE89" s="119">
        <v>292.94200000000001</v>
      </c>
      <c r="BF89" s="119">
        <v>293.18200000000002</v>
      </c>
      <c r="BG89" s="362">
        <v>209.429</v>
      </c>
      <c r="BH89" s="362">
        <v>172.864</v>
      </c>
      <c r="BI89" s="362">
        <v>165.255</v>
      </c>
      <c r="BJ89" s="362">
        <v>155.41800000000001</v>
      </c>
      <c r="BK89" s="362">
        <v>73.372851999999995</v>
      </c>
      <c r="BL89" s="362">
        <v>49.844999999999999</v>
      </c>
      <c r="BM89" s="362">
        <v>47.216999999999999</v>
      </c>
      <c r="BN89" s="362">
        <v>19.571999999999999</v>
      </c>
      <c r="BO89" s="362">
        <v>71.203999999999994</v>
      </c>
      <c r="BP89" s="152">
        <f t="shared" si="277"/>
        <v>-1</v>
      </c>
      <c r="BQ89" s="152">
        <f t="shared" si="278"/>
        <v>-0.28124210659257382</v>
      </c>
      <c r="BR89" s="152">
        <f t="shared" si="279"/>
        <v>0.54506982133056892</v>
      </c>
      <c r="BS89" s="152">
        <f t="shared" si="280"/>
        <v>0.46015492832339067</v>
      </c>
      <c r="BT89" s="152">
        <f t="shared" si="281"/>
        <v>0.10556572756088441</v>
      </c>
      <c r="BU89" s="242">
        <f t="shared" si="282"/>
        <v>-91.058000000000007</v>
      </c>
      <c r="BV89" s="242">
        <f t="shared" si="283"/>
        <v>-35.629999999999995</v>
      </c>
      <c r="BW89" s="242">
        <f t="shared" si="284"/>
        <v>44.692999999999998</v>
      </c>
      <c r="BX89" s="242">
        <f t="shared" si="285"/>
        <v>25.840000000000003</v>
      </c>
      <c r="BY89" s="119"/>
      <c r="BZ89" s="119">
        <v>91.058000000000007</v>
      </c>
      <c r="CA89" s="119">
        <v>126.688</v>
      </c>
      <c r="CB89" s="119">
        <v>81.995000000000005</v>
      </c>
      <c r="CC89" s="119">
        <v>56.155000000000001</v>
      </c>
      <c r="CD89" s="119">
        <v>50.792999999999999</v>
      </c>
      <c r="CE89" s="119">
        <v>51.396000000000001</v>
      </c>
      <c r="CF89" s="119">
        <v>62.195999999999998</v>
      </c>
      <c r="CG89" s="362">
        <v>38.67</v>
      </c>
      <c r="CH89" s="362">
        <v>21.061</v>
      </c>
      <c r="CI89" s="362">
        <v>20.428999999999998</v>
      </c>
      <c r="CJ89" s="362">
        <v>9.9489999999999998</v>
      </c>
      <c r="CK89" s="362">
        <v>16.250425</v>
      </c>
      <c r="CL89" s="362">
        <v>-10.885</v>
      </c>
      <c r="CM89" s="362">
        <v>-12.583</v>
      </c>
      <c r="CN89" s="362">
        <v>-21.166</v>
      </c>
      <c r="CO89" s="362">
        <v>-3.9119999999999999</v>
      </c>
      <c r="CP89" s="152">
        <f t="shared" si="286"/>
        <v>-1</v>
      </c>
      <c r="CQ89" s="152">
        <f t="shared" si="287"/>
        <v>-0.30233827603063385</v>
      </c>
      <c r="CR89" s="152">
        <f t="shared" si="288"/>
        <v>0.51060896962536306</v>
      </c>
      <c r="CS89" s="152">
        <f t="shared" si="289"/>
        <v>0.48889540423660471</v>
      </c>
      <c r="CT89" s="152">
        <f t="shared" si="290"/>
        <v>0.11583208947594427</v>
      </c>
      <c r="CU89" s="242">
        <f t="shared" si="291"/>
        <v>-85.631</v>
      </c>
      <c r="CV89" s="242">
        <f t="shared" si="292"/>
        <v>-37.108999999999995</v>
      </c>
      <c r="CW89" s="242">
        <f t="shared" si="293"/>
        <v>41.488</v>
      </c>
      <c r="CX89" s="242">
        <f t="shared" si="294"/>
        <v>26.679999999999993</v>
      </c>
      <c r="CY89" s="119"/>
      <c r="CZ89" s="119">
        <v>85.631</v>
      </c>
      <c r="DA89" s="119">
        <v>122.74</v>
      </c>
      <c r="DB89" s="119">
        <v>81.251999999999995</v>
      </c>
      <c r="DC89" s="119">
        <v>54.572000000000003</v>
      </c>
      <c r="DD89" s="119">
        <v>48.906999999999996</v>
      </c>
      <c r="DE89" s="119">
        <v>48.691000000000003</v>
      </c>
      <c r="DF89" s="119">
        <v>59.45</v>
      </c>
      <c r="DG89" s="362">
        <v>37.457999999999998</v>
      </c>
      <c r="DH89" s="362">
        <v>18.45</v>
      </c>
      <c r="DI89" s="362">
        <v>12.715</v>
      </c>
      <c r="DJ89" s="362">
        <v>2.1349999999999998</v>
      </c>
      <c r="DK89" s="362">
        <v>7.1533959999999999</v>
      </c>
      <c r="DL89" s="362">
        <v>-20.190999999999999</v>
      </c>
      <c r="DM89" s="362">
        <v>-17.940000000000001</v>
      </c>
      <c r="DN89" s="362">
        <v>-25.015000000000001</v>
      </c>
      <c r="DO89" s="362">
        <v>-17.231999999999999</v>
      </c>
      <c r="DP89" s="152">
        <f t="shared" si="295"/>
        <v>-1</v>
      </c>
      <c r="DQ89" s="152">
        <f t="shared" si="296"/>
        <v>6.2688389929719604E-2</v>
      </c>
      <c r="DR89" s="152">
        <f t="shared" si="297"/>
        <v>0.16869545454545454</v>
      </c>
      <c r="DS89" s="152">
        <f t="shared" si="298"/>
        <v>5.7631290502471011E-2</v>
      </c>
      <c r="DT89" s="152">
        <f t="shared" si="299"/>
        <v>7.1967100753941068E-2</v>
      </c>
      <c r="DU89" s="242">
        <f t="shared" si="300"/>
        <v>-273.23099999999999</v>
      </c>
      <c r="DV89" s="242">
        <f t="shared" si="301"/>
        <v>16.117999999999995</v>
      </c>
      <c r="DW89" s="242">
        <f t="shared" si="302"/>
        <v>37.113</v>
      </c>
      <c r="DX89" s="242">
        <f t="shared" si="303"/>
        <v>11.988</v>
      </c>
      <c r="DY89" s="119"/>
      <c r="DZ89" s="119">
        <v>273.23099999999999</v>
      </c>
      <c r="EA89" s="119">
        <v>257.113</v>
      </c>
      <c r="EB89" s="119">
        <v>220</v>
      </c>
      <c r="EC89" s="119">
        <v>208.012</v>
      </c>
      <c r="ED89" s="119">
        <v>194.047</v>
      </c>
      <c r="EE89" s="119">
        <v>178.22900000000001</v>
      </c>
      <c r="EF89" s="119">
        <v>163.92599999999999</v>
      </c>
      <c r="EG89" s="362">
        <v>128.43600000000001</v>
      </c>
      <c r="EH89" s="362">
        <v>110.93600000000001</v>
      </c>
      <c r="EI89" s="362">
        <v>100.06</v>
      </c>
      <c r="EJ89" s="362">
        <v>91.06</v>
      </c>
      <c r="EK89" s="362">
        <v>90.409092999999999</v>
      </c>
      <c r="EL89" s="362">
        <v>85.463999999999999</v>
      </c>
      <c r="EM89" s="362">
        <v>94.533000000000001</v>
      </c>
      <c r="EN89" s="362">
        <v>103.60299999999999</v>
      </c>
      <c r="EO89" s="362">
        <v>122.59</v>
      </c>
      <c r="EP89" s="153">
        <f t="shared" si="304"/>
        <v>-1</v>
      </c>
      <c r="EQ89" s="153">
        <f t="shared" si="305"/>
        <v>2.4044726633795165E-2</v>
      </c>
      <c r="ER89" s="153">
        <f t="shared" si="306"/>
        <v>0.29436375253683761</v>
      </c>
      <c r="ES89" s="153">
        <f t="shared" si="307"/>
        <v>0.10071246490221122</v>
      </c>
      <c r="ET89" s="153">
        <f t="shared" si="308"/>
        <v>-2.6069942699879253E-3</v>
      </c>
      <c r="EU89" s="242">
        <f t="shared" si="309"/>
        <v>-541.43600000000004</v>
      </c>
      <c r="EV89" s="242">
        <f t="shared" si="310"/>
        <v>12.713000000000079</v>
      </c>
      <c r="EW89" s="242">
        <f t="shared" si="311"/>
        <v>120.24199999999996</v>
      </c>
      <c r="EX89" s="242">
        <f t="shared" si="312"/>
        <v>37.375</v>
      </c>
      <c r="EY89" s="119"/>
      <c r="EZ89" s="119">
        <v>541.43600000000004</v>
      </c>
      <c r="FA89" s="119">
        <v>528.72299999999996</v>
      </c>
      <c r="FB89" s="119">
        <v>408.48099999999999</v>
      </c>
      <c r="FC89" s="119">
        <v>371.10599999999999</v>
      </c>
      <c r="FD89" s="119">
        <v>372.07600000000002</v>
      </c>
      <c r="FE89" s="119">
        <v>405.00700000000001</v>
      </c>
      <c r="FF89" s="119">
        <v>397.31799999999998</v>
      </c>
      <c r="FG89" s="362">
        <v>263.73200000000003</v>
      </c>
      <c r="FH89" s="362">
        <v>252.83699999999999</v>
      </c>
      <c r="FI89" s="362">
        <v>249.91900000000001</v>
      </c>
      <c r="FJ89" s="362">
        <v>264.53500000000003</v>
      </c>
      <c r="FK89" s="362">
        <v>281.79174399999999</v>
      </c>
      <c r="FL89" s="362">
        <v>297.61799999999999</v>
      </c>
      <c r="FM89" s="362">
        <v>332.20100000000002</v>
      </c>
      <c r="FN89" s="362">
        <v>349.41</v>
      </c>
      <c r="FO89" s="362">
        <v>368.05200000000002</v>
      </c>
      <c r="FP89" s="153">
        <f t="shared" si="313"/>
        <v>-1</v>
      </c>
      <c r="FQ89" s="153">
        <f t="shared" si="314"/>
        <v>6.2030075187969921E-2</v>
      </c>
      <c r="FR89" s="153">
        <f t="shared" si="315"/>
        <v>0.14655172413793102</v>
      </c>
      <c r="FS89" s="153">
        <f t="shared" si="316"/>
        <v>2.6548672566371681E-2</v>
      </c>
      <c r="FT89" s="153">
        <f t="shared" si="317"/>
        <v>-6.4182194616977231E-2</v>
      </c>
      <c r="FU89" s="242">
        <f t="shared" si="318"/>
        <v>-565</v>
      </c>
      <c r="FV89" s="242">
        <f t="shared" si="319"/>
        <v>33</v>
      </c>
      <c r="FW89" s="242">
        <f t="shared" si="320"/>
        <v>68</v>
      </c>
      <c r="FX89" s="242">
        <f t="shared" si="321"/>
        <v>12</v>
      </c>
      <c r="FY89" s="154"/>
      <c r="FZ89" s="154">
        <v>565</v>
      </c>
      <c r="GA89" s="154">
        <v>532</v>
      </c>
      <c r="GB89" s="154">
        <v>464</v>
      </c>
      <c r="GC89" s="154">
        <v>452</v>
      </c>
      <c r="GD89" s="154">
        <v>483</v>
      </c>
      <c r="GE89" s="154">
        <v>498</v>
      </c>
      <c r="GF89" s="154">
        <v>440</v>
      </c>
      <c r="GG89" s="359">
        <v>347</v>
      </c>
      <c r="GH89" s="359">
        <v>327</v>
      </c>
      <c r="GI89" s="359">
        <v>301</v>
      </c>
      <c r="GJ89" s="359">
        <v>296</v>
      </c>
      <c r="GK89" s="359">
        <v>292</v>
      </c>
      <c r="GL89" s="359">
        <v>299</v>
      </c>
      <c r="GM89" s="359">
        <v>328</v>
      </c>
      <c r="GN89" s="359">
        <v>433</v>
      </c>
      <c r="GO89" s="359">
        <v>523</v>
      </c>
      <c r="GP89" s="5"/>
      <c r="GQ89" s="5" t="s">
        <v>389</v>
      </c>
      <c r="GR89" s="5">
        <v>7330</v>
      </c>
      <c r="GS89" s="5" t="s">
        <v>182</v>
      </c>
      <c r="GT89" s="107" t="s">
        <v>94</v>
      </c>
      <c r="GU89" s="172" t="s">
        <v>73</v>
      </c>
      <c r="GW89" s="158">
        <f t="shared" si="322"/>
        <v>-1</v>
      </c>
      <c r="GX89" s="158">
        <f t="shared" si="323"/>
        <v>-0.37236307357451742</v>
      </c>
      <c r="GY89" s="158">
        <f t="shared" si="324"/>
        <v>0.35514808086824501</v>
      </c>
      <c r="GZ89" s="158">
        <f t="shared" si="325"/>
        <v>0.39861451859285468</v>
      </c>
      <c r="HA89" s="158">
        <f t="shared" si="326"/>
        <v>3.3175496486203972E-2</v>
      </c>
      <c r="HB89" s="263">
        <f t="shared" si="240"/>
        <v>-0.32292625164044464</v>
      </c>
      <c r="HC89" s="263">
        <f t="shared" si="258"/>
        <v>-0.19158498573937943</v>
      </c>
      <c r="HD89" s="263">
        <f t="shared" si="241"/>
        <v>0.13483963938724447</v>
      </c>
      <c r="HE89" s="263">
        <f t="shared" si="242"/>
        <v>0.10820895196301672</v>
      </c>
      <c r="HF89" s="153">
        <f t="shared" si="327"/>
        <v>0</v>
      </c>
      <c r="HG89" s="153">
        <f t="shared" si="328"/>
        <v>0.32292625164044464</v>
      </c>
      <c r="HH89" s="153">
        <f t="shared" si="329"/>
        <v>0.51451123737982407</v>
      </c>
      <c r="HI89" s="153">
        <f t="shared" si="330"/>
        <v>0.3796715979925796</v>
      </c>
      <c r="HJ89" s="153">
        <f t="shared" si="331"/>
        <v>0.27146264602956288</v>
      </c>
      <c r="HK89" s="153">
        <f t="shared" si="332"/>
        <v>0.26274591969399047</v>
      </c>
      <c r="HL89" s="153">
        <f t="shared" si="333"/>
        <v>0.28461369846999168</v>
      </c>
      <c r="HM89" s="153">
        <f t="shared" si="334"/>
        <v>0.40668759961964968</v>
      </c>
      <c r="HN89" s="153">
        <f t="shared" si="335"/>
        <v>0.31296893538091336</v>
      </c>
      <c r="HO89" s="153">
        <f t="shared" si="336"/>
        <v>0.17488483193994198</v>
      </c>
      <c r="HP89" s="153">
        <f t="shared" si="337"/>
        <v>0.13305776475512768</v>
      </c>
      <c r="HQ89" s="153">
        <f t="shared" si="338"/>
        <v>2.3530177670530374E-2</v>
      </c>
      <c r="HR89" s="153">
        <f t="shared" si="339"/>
        <v>8.1347247358639449E-2</v>
      </c>
      <c r="HS89" s="153">
        <f t="shared" si="340"/>
        <v>-0.22434818358083744</v>
      </c>
      <c r="HT89" s="153">
        <f t="shared" si="341"/>
        <v>-0.18108773771550857</v>
      </c>
      <c r="HU89" s="153">
        <f t="shared" si="342"/>
        <v>-0.22118279522354806</v>
      </c>
      <c r="HV89" s="150">
        <f t="shared" si="343"/>
        <v>-1</v>
      </c>
      <c r="HW89" s="150">
        <f t="shared" si="344"/>
        <v>-0.3705395434388597</v>
      </c>
      <c r="HX89" s="150">
        <f t="shared" si="345"/>
        <v>0.28522322440112741</v>
      </c>
      <c r="HY89" s="150">
        <f t="shared" si="346"/>
        <v>0.3919689014070708</v>
      </c>
      <c r="HZ89" s="150">
        <f t="shared" si="347"/>
        <v>0.1559972284987996</v>
      </c>
      <c r="IA89" s="263">
        <f t="shared" si="243"/>
        <v>-0.17017658123699375</v>
      </c>
      <c r="IB89" s="263">
        <f t="shared" si="259"/>
        <v>-0.10017651157951152</v>
      </c>
      <c r="IC89" s="263">
        <f t="shared" si="244"/>
        <v>5.9998122813157334E-2</v>
      </c>
      <c r="ID89" s="263">
        <f t="shared" si="245"/>
        <v>5.9234517678076332E-2</v>
      </c>
      <c r="IE89" s="153">
        <f t="shared" si="348"/>
        <v>0</v>
      </c>
      <c r="IF89" s="153">
        <f t="shared" si="349"/>
        <v>0.17017658123699375</v>
      </c>
      <c r="IG89" s="153">
        <f t="shared" si="350"/>
        <v>0.27035309281650527</v>
      </c>
      <c r="IH89" s="153">
        <f t="shared" si="351"/>
        <v>0.21035497000334794</v>
      </c>
      <c r="II89" s="153">
        <f t="shared" si="352"/>
        <v>0.1511204523252716</v>
      </c>
      <c r="IJ89" s="153">
        <f t="shared" si="353"/>
        <v>0.13072734830127539</v>
      </c>
      <c r="IK89" s="153">
        <f t="shared" si="354"/>
        <v>0.12811765805627395</v>
      </c>
      <c r="IL89" s="153">
        <f t="shared" si="355"/>
        <v>0.18817336056274109</v>
      </c>
      <c r="IM89" s="153">
        <f t="shared" si="356"/>
        <v>0.14971862423025772</v>
      </c>
      <c r="IN89" s="153">
        <f t="shared" si="357"/>
        <v>8.378219255463884E-2</v>
      </c>
      <c r="IO89" s="153">
        <f t="shared" si="358"/>
        <v>7.9420123081947055E-2</v>
      </c>
      <c r="IP89" s="153">
        <f t="shared" si="359"/>
        <v>3.642142768687158E-2</v>
      </c>
      <c r="IQ89" s="153">
        <f t="shared" si="360"/>
        <v>5.6093033188616859E-2</v>
      </c>
      <c r="IR89" s="153">
        <f t="shared" si="361"/>
        <v>-3.4565486274628111E-2</v>
      </c>
      <c r="IS89" s="153">
        <f t="shared" si="362"/>
        <v>-3.6921352501646826E-2</v>
      </c>
      <c r="IT89" s="153">
        <f t="shared" si="363"/>
        <v>-5.9002428003155569E-2</v>
      </c>
      <c r="IU89" s="150" t="e">
        <f t="shared" si="364"/>
        <v>#VALUE!</v>
      </c>
      <c r="IV89" s="150">
        <f t="shared" si="365"/>
        <v>3.7736304177799537E-2</v>
      </c>
      <c r="IW89" s="150">
        <f t="shared" si="366"/>
        <v>-9.7088857552665872E-2</v>
      </c>
      <c r="IX89" s="150">
        <f t="shared" si="367"/>
        <v>-3.9139353621808606E-2</v>
      </c>
      <c r="IY89" s="150">
        <f t="shared" si="368"/>
        <v>7.4769017423925777E-2</v>
      </c>
      <c r="IZ89" s="263" t="e">
        <f t="shared" si="246"/>
        <v>#VALUE!</v>
      </c>
      <c r="JA89" s="263">
        <f t="shared" si="260"/>
        <v>1.8350808222957149E-2</v>
      </c>
      <c r="JB89" s="263">
        <f t="shared" si="247"/>
        <v>-5.2290188923319547E-2</v>
      </c>
      <c r="JC89" s="263">
        <f t="shared" si="248"/>
        <v>-2.1938355148069966E-2</v>
      </c>
      <c r="JD89" s="153" t="str">
        <f t="shared" si="369"/>
        <v>i.a.</v>
      </c>
      <c r="JE89" s="153">
        <f t="shared" si="370"/>
        <v>0.50464136112116664</v>
      </c>
      <c r="JF89" s="153">
        <f t="shared" si="371"/>
        <v>0.48629055289820949</v>
      </c>
      <c r="JG89" s="153">
        <f t="shared" si="372"/>
        <v>0.53858074182152904</v>
      </c>
      <c r="JH89" s="153">
        <f t="shared" si="373"/>
        <v>0.56051909696959901</v>
      </c>
      <c r="JI89" s="153">
        <f t="shared" si="374"/>
        <v>0.52152517227663164</v>
      </c>
      <c r="JJ89" s="153">
        <f t="shared" si="375"/>
        <v>0.44006399889384629</v>
      </c>
      <c r="JK89" s="153">
        <f t="shared" si="376"/>
        <v>0.41258135800542639</v>
      </c>
      <c r="JL89" s="153">
        <f t="shared" si="377"/>
        <v>0.48699437307569804</v>
      </c>
      <c r="JM89" s="153">
        <f t="shared" si="378"/>
        <v>0.43876489596063872</v>
      </c>
      <c r="JN89" s="153">
        <f t="shared" si="379"/>
        <v>0.40036971978921171</v>
      </c>
      <c r="JO89" s="153">
        <f t="shared" si="380"/>
        <v>0.34422666187839035</v>
      </c>
      <c r="JP89" s="153">
        <f t="shared" si="381"/>
        <v>0.32083655722716986</v>
      </c>
      <c r="JQ89" s="153">
        <f t="shared" si="382"/>
        <v>0.28716005080337881</v>
      </c>
      <c r="JR89" s="153">
        <f t="shared" si="383"/>
        <v>0.28456566957956175</v>
      </c>
      <c r="JS89" s="153">
        <f t="shared" si="384"/>
        <v>0.2965083998740734</v>
      </c>
      <c r="JT89" s="153">
        <f t="shared" si="385"/>
        <v>0.33307793463967045</v>
      </c>
      <c r="JU89" s="150" t="e">
        <f t="shared" si="386"/>
        <v>#VALUE!</v>
      </c>
      <c r="JV89" s="150">
        <f t="shared" si="387"/>
        <v>-0.26603532834291599</v>
      </c>
      <c r="JW89" s="150">
        <f t="shared" si="388"/>
        <v>0.18334727587630928</v>
      </c>
      <c r="JX89" s="150">
        <f t="shared" si="389"/>
        <v>0.27411509581096355</v>
      </c>
      <c r="JY89" s="150">
        <f t="shared" si="390"/>
        <v>0.17689099255974478</v>
      </c>
      <c r="JZ89" s="263" t="e">
        <f t="shared" si="249"/>
        <v>#VALUE!</v>
      </c>
      <c r="KA89" s="263">
        <f t="shared" si="261"/>
        <v>-4.4673511050722842E-2</v>
      </c>
      <c r="KB89" s="263">
        <f t="shared" si="250"/>
        <v>2.6017946722528801E-2</v>
      </c>
      <c r="KC89" s="263">
        <f t="shared" si="251"/>
        <v>3.0529722042591967E-2</v>
      </c>
      <c r="KD89" s="153" t="str">
        <f t="shared" si="391"/>
        <v>i.a.</v>
      </c>
      <c r="KE89" s="153">
        <f t="shared" si="392"/>
        <v>0.1232497167738888</v>
      </c>
      <c r="KF89" s="153">
        <f t="shared" si="393"/>
        <v>0.16792322782461164</v>
      </c>
      <c r="KG89" s="153">
        <f t="shared" si="394"/>
        <v>0.14190528110208284</v>
      </c>
      <c r="KH89" s="153">
        <f t="shared" si="395"/>
        <v>0.11137555905949087</v>
      </c>
      <c r="KI89" s="153">
        <f t="shared" si="396"/>
        <v>9.4635407836071869E-2</v>
      </c>
      <c r="KJ89" s="153">
        <f t="shared" si="397"/>
        <v>9.3191419919856397E-2</v>
      </c>
      <c r="KK89" s="153">
        <f t="shared" si="398"/>
        <v>0.11367412175610397</v>
      </c>
      <c r="KL89" s="153">
        <f t="shared" si="399"/>
        <v>9.8426499559664232E-2</v>
      </c>
      <c r="KM89" s="153">
        <f t="shared" si="400"/>
        <v>5.8898543267119893E-2</v>
      </c>
      <c r="KN89" s="153">
        <f t="shared" si="401"/>
        <v>6.307738859796462E-2</v>
      </c>
      <c r="KO89" s="153">
        <f t="shared" si="402"/>
        <v>3.2233713049000169E-2</v>
      </c>
      <c r="KP89" s="153">
        <f t="shared" si="403"/>
        <v>5.5114549134978749E-2</v>
      </c>
      <c r="KQ89" s="153">
        <f t="shared" si="404"/>
        <v>-3.9759942725227204E-2</v>
      </c>
      <c r="KR89" s="153">
        <f t="shared" si="405"/>
        <v>-4.6060193421331989E-2</v>
      </c>
      <c r="KS89" s="153">
        <f t="shared" si="406"/>
        <v>-0.1225948450622647</v>
      </c>
      <c r="KT89" s="153">
        <f t="shared" si="407"/>
        <v>-9.808001845268241E-3</v>
      </c>
      <c r="KU89" s="150" t="e">
        <f t="shared" si="408"/>
        <v>#VALUE!</v>
      </c>
      <c r="KV89" s="150">
        <f t="shared" si="409"/>
        <v>-7.7915640880911491E-2</v>
      </c>
      <c r="KW89" s="150">
        <f t="shared" si="410"/>
        <v>0.1387863235618185</v>
      </c>
      <c r="KX89" s="150">
        <f t="shared" si="411"/>
        <v>0.11637661742121549</v>
      </c>
      <c r="KY89" s="150">
        <f t="shared" si="412"/>
        <v>3.8227271334026979E-3</v>
      </c>
      <c r="KZ89" s="243" t="e">
        <f t="shared" si="252"/>
        <v>#VALUE!</v>
      </c>
      <c r="LA89" s="243">
        <f t="shared" si="262"/>
        <v>-0.11049375207931367</v>
      </c>
      <c r="LB89" s="243">
        <f t="shared" si="253"/>
        <v>0.17282935247601761</v>
      </c>
      <c r="LC89" s="243">
        <f t="shared" si="254"/>
        <v>0.12981528455904812</v>
      </c>
      <c r="LD89" s="254" t="str">
        <f>IFERROR(Tabel1[[#This Row],[2024 - Omsætning]]/Tabel1[[#This Row],[2024 - Ansatte]],"i.a.")</f>
        <v>i.a.</v>
      </c>
      <c r="LE89" s="254">
        <f>IFERROR(Tabel1[[#This Row],[2023 - Omsætning]]/Tabel1[[#This Row],[2023 - Ansatte]],"i.a.")</f>
        <v>1.3076265486725662</v>
      </c>
      <c r="LF89" s="254">
        <f>IFERROR(Tabel1[[#This Row],[2022 - Omsætning]]/Tabel1[[#This Row],[2022 - Ansatte]],"i.a.")</f>
        <v>1.4181203007518799</v>
      </c>
      <c r="LG89" s="254">
        <f>IFERROR(Tabel1[[#This Row],[2021 - Omsætning]]/Tabel1[[#This Row],[2021 - Ansatte]],"i.a.")</f>
        <v>1.2452909482758623</v>
      </c>
      <c r="LH89" s="254">
        <f>IFERROR(AC89/Tabel1[[#This Row],[2020 - Ansatte]],"i.a.")</f>
        <v>1.1154756637168142</v>
      </c>
      <c r="LI89" s="254">
        <f>IFERROR(Tabel1[[#This Row],[2019 - Omsætning]]/Tabel1[[#This Row],[2019 - Ansatte]],"i.a.")</f>
        <v>1.1112277432712214</v>
      </c>
      <c r="LJ89" s="254">
        <f>IFERROR(Tabel1[[#This Row],[2018 - Omsætning]]/Tabel1[[#This Row],[2018 - Ansatte]],"i.a.")</f>
        <v>1.1074497991967871</v>
      </c>
      <c r="LK89" s="254">
        <f>IFERROR(Tabel1[[#This Row],[2017 - Omsætning]]/Tabel1[[#This Row],[2017 - Ansatte]],"i.a.")</f>
        <v>1.2435068181818183</v>
      </c>
      <c r="LL89" s="254">
        <f>IFERROR(Tabel1[[#This Row],[2016 - Omsætning]]/Tabel1[[#This Row],[2016 - Ansatte]],"i.a.")</f>
        <v>1.1322247838616715</v>
      </c>
      <c r="LM89" s="254">
        <f>IFERROR(Tabel1[[#This Row],[2015 - Omsætning]]/Tabel1[[#This Row],[2015 - Ansatte]],"i.a.")</f>
        <v>1.093519877675841</v>
      </c>
      <c r="LN89" s="254">
        <f>IFERROR(Tabel1[[#This Row],[2014 - Omsætning]]/Tabel1[[#This Row],[2014 - Ansatte]],"i.a.")</f>
        <v>1.0759867109634551</v>
      </c>
      <c r="LO89" s="254">
        <f>IFERROR(Tabel1[[#This Row],[2013 - Omsætning]]/Tabel1[[#This Row],[2013 - Ansatte]],"i.a.")</f>
        <v>1.0427432432432433</v>
      </c>
      <c r="LP89" s="254">
        <f>IFERROR(Tabel1[[#This Row],[2012 - Omsætning]]/Tabel1[[#This Row],[2012 - Ansatte]],"i.a.")</f>
        <v>1.0097540719178082</v>
      </c>
      <c r="LQ89" s="254">
        <f>IFERROR(Tabel1[[#This Row],[2011 - Omsætning]]/Tabel1[[#This Row],[2011 - Ansatte]],"i.a.")</f>
        <v>0.91561204013377917</v>
      </c>
      <c r="LR89" s="254">
        <f>IFERROR(Tabel1[[#This Row],[2010 - Omsætning]]/Tabel1[[#This Row],[2010 - Ansatte]],"i.a.")</f>
        <v>0.83288414634146335</v>
      </c>
      <c r="LS89" s="254">
        <f>IFERROR(Tabel1[[#This Row],[2009 - Omsætning]]/Tabel1[[#This Row],[2009 - Ansatte]],"i.a.")</f>
        <v>0.39872979214780602</v>
      </c>
      <c r="LT89" s="254">
        <f>IFERROR(Tabel1[[#This Row],[2008 - Omsætning]]/Tabel1[[#This Row],[2008 - Ansatte]],"i.a.")</f>
        <v>0.76263479923518163</v>
      </c>
      <c r="LU89" s="158" t="e">
        <f t="shared" si="413"/>
        <v>#VALUE!</v>
      </c>
      <c r="LV89" s="158">
        <f t="shared" si="414"/>
        <v>-0.34308665990849063</v>
      </c>
      <c r="LW89" s="158">
        <f t="shared" si="415"/>
        <v>0.31752361260557982</v>
      </c>
      <c r="LX89" s="158">
        <f t="shared" si="416"/>
        <v>0.45038948860979594</v>
      </c>
      <c r="LY89" s="158">
        <f t="shared" si="417"/>
        <v>0.19236039649752451</v>
      </c>
      <c r="LZ89" s="243" t="e">
        <f t="shared" si="255"/>
        <v>#VALUE!</v>
      </c>
      <c r="MA89" s="243">
        <f t="shared" si="263"/>
        <v>-7.9154993678887481E-2</v>
      </c>
      <c r="MB89" s="243">
        <f t="shared" si="256"/>
        <v>5.5602216748768474E-2</v>
      </c>
      <c r="MC89" s="243">
        <f t="shared" si="257"/>
        <v>5.437755569118094E-2</v>
      </c>
      <c r="MD89" s="244" t="str">
        <f t="shared" si="418"/>
        <v>i.a.</v>
      </c>
      <c r="ME89" s="244">
        <f t="shared" si="419"/>
        <v>0.15155929203539822</v>
      </c>
      <c r="MF89" s="244">
        <f t="shared" si="420"/>
        <v>0.23071428571428571</v>
      </c>
      <c r="MG89" s="244">
        <f t="shared" si="421"/>
        <v>0.17511206896551723</v>
      </c>
      <c r="MH89" s="244">
        <f t="shared" si="422"/>
        <v>0.12073451327433629</v>
      </c>
      <c r="MI89" s="244">
        <f t="shared" si="423"/>
        <v>0.10125672877846791</v>
      </c>
      <c r="MJ89" s="244">
        <f t="shared" si="424"/>
        <v>9.7773092369477912E-2</v>
      </c>
      <c r="MK89" s="244">
        <f t="shared" si="425"/>
        <v>0.13511363636363638</v>
      </c>
      <c r="ML89" s="244">
        <f t="shared" si="426"/>
        <v>0.10794812680115273</v>
      </c>
      <c r="MM89" s="244">
        <f t="shared" si="427"/>
        <v>5.6422018348623849E-2</v>
      </c>
      <c r="MN89" s="244">
        <f t="shared" si="428"/>
        <v>4.2242524916943518E-2</v>
      </c>
      <c r="MO89" s="244">
        <f t="shared" si="429"/>
        <v>7.212837837837837E-3</v>
      </c>
      <c r="MP89" s="244">
        <f t="shared" si="430"/>
        <v>2.4497931506849313E-2</v>
      </c>
      <c r="MQ89" s="244">
        <f t="shared" si="431"/>
        <v>-6.7528428093645482E-2</v>
      </c>
      <c r="MR89" s="244">
        <f t="shared" si="432"/>
        <v>-5.4695121951219519E-2</v>
      </c>
      <c r="MS89" s="244">
        <f t="shared" si="433"/>
        <v>-5.7771362586605084E-2</v>
      </c>
      <c r="MT89" s="244">
        <f t="shared" si="434"/>
        <v>-3.2948374760994263E-2</v>
      </c>
    </row>
    <row r="90" spans="1:358" ht="18" customHeight="1" x14ac:dyDescent="0.25">
      <c r="A90" s="5" t="s">
        <v>709</v>
      </c>
      <c r="B90" s="273">
        <v>40685014</v>
      </c>
      <c r="C90" s="132" t="s">
        <v>87</v>
      </c>
      <c r="D90" s="5"/>
      <c r="E90" s="5">
        <v>251100</v>
      </c>
      <c r="F90" s="203">
        <v>45546</v>
      </c>
      <c r="G90" s="148"/>
      <c r="H90" s="148" t="s">
        <v>119</v>
      </c>
      <c r="I90" s="148" t="s">
        <v>119</v>
      </c>
      <c r="J90" s="148" t="s">
        <v>70</v>
      </c>
      <c r="K90" s="148" t="s">
        <v>70</v>
      </c>
      <c r="L90" s="148" t="s">
        <v>70</v>
      </c>
      <c r="M90" s="148"/>
      <c r="N90" s="357"/>
      <c r="O90" s="357"/>
      <c r="P90" s="150">
        <f>Y90/Tabel1[[#This Row],[2023 - Omsætning]]-1</f>
        <v>-1</v>
      </c>
      <c r="Q90" s="150">
        <f>Z90/Tabel1[[#This Row],[2022 - Omsætning]]-1</f>
        <v>0.83575779772627046</v>
      </c>
      <c r="R90" s="150">
        <f>AA90/Tabel1[[#This Row],[2021 - Omsætning]]-1</f>
        <v>-0.23665113724368458</v>
      </c>
      <c r="S90" s="150">
        <f>AB90/Tabel1[[#This Row],[2020 - Omsætning]]-1</f>
        <v>0.23423711451040363</v>
      </c>
      <c r="T90" s="150">
        <f>AC90/Tabel1[[#This Row],[2019 - Omsætning]]-1</f>
        <v>0.66250867332642827</v>
      </c>
      <c r="U90" s="242">
        <f t="shared" si="435"/>
        <v>-3684.0630000000001</v>
      </c>
      <c r="V90" s="242">
        <f t="shared" si="436"/>
        <v>1677.2280000000001</v>
      </c>
      <c r="W90" s="242">
        <f t="shared" si="267"/>
        <v>-622.15299999999979</v>
      </c>
      <c r="X90" s="242">
        <f t="shared" si="266"/>
        <v>498.9369999999999</v>
      </c>
      <c r="Y90" s="151"/>
      <c r="Z90" s="151">
        <v>3684.0630000000001</v>
      </c>
      <c r="AA90" s="151">
        <v>2006.835</v>
      </c>
      <c r="AB90" s="151">
        <v>2628.9879999999998</v>
      </c>
      <c r="AC90" s="151">
        <v>2130.0509999999999</v>
      </c>
      <c r="AD90" s="361">
        <v>1281.2270000000001</v>
      </c>
      <c r="AE90" s="15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150" t="e">
        <f t="shared" si="268"/>
        <v>#DIV/0!</v>
      </c>
      <c r="AQ90" s="150" t="e">
        <f t="shared" si="269"/>
        <v>#DIV/0!</v>
      </c>
      <c r="AR90" s="150" t="e">
        <f t="shared" si="270"/>
        <v>#DIV/0!</v>
      </c>
      <c r="AS90" s="150" t="e">
        <f t="shared" si="271"/>
        <v>#DIV/0!</v>
      </c>
      <c r="AT90" s="150" t="e">
        <f t="shared" si="272"/>
        <v>#DIV/0!</v>
      </c>
      <c r="AU90" s="242">
        <f t="shared" si="273"/>
        <v>0</v>
      </c>
      <c r="AV90" s="242">
        <f t="shared" si="274"/>
        <v>0</v>
      </c>
      <c r="AW90" s="242">
        <f t="shared" si="275"/>
        <v>0</v>
      </c>
      <c r="AX90" s="242">
        <f t="shared" si="276"/>
        <v>0</v>
      </c>
      <c r="AY90" s="119"/>
      <c r="AZ90" s="119"/>
      <c r="BA90" s="119"/>
      <c r="BB90" s="119"/>
      <c r="BC90" s="119"/>
      <c r="BD90" s="119"/>
      <c r="BE90" s="119"/>
      <c r="BF90" s="362"/>
      <c r="BG90" s="362"/>
      <c r="BH90" s="362"/>
      <c r="BI90" s="362"/>
      <c r="BJ90" s="362"/>
      <c r="BK90" s="362"/>
      <c r="BL90" s="362"/>
      <c r="BM90" s="362"/>
      <c r="BN90" s="362"/>
      <c r="BO90" s="362"/>
      <c r="BP90" s="152" t="e">
        <f t="shared" si="277"/>
        <v>#DIV/0!</v>
      </c>
      <c r="BQ90" s="152" t="e">
        <f t="shared" si="278"/>
        <v>#DIV/0!</v>
      </c>
      <c r="BR90" s="152" t="e">
        <f t="shared" si="279"/>
        <v>#DIV/0!</v>
      </c>
      <c r="BS90" s="152" t="e">
        <f t="shared" si="280"/>
        <v>#DIV/0!</v>
      </c>
      <c r="BT90" s="152" t="e">
        <f t="shared" si="281"/>
        <v>#DIV/0!</v>
      </c>
      <c r="BU90" s="242">
        <f t="shared" si="282"/>
        <v>0</v>
      </c>
      <c r="BV90" s="242">
        <f t="shared" si="283"/>
        <v>0</v>
      </c>
      <c r="BW90" s="242">
        <f t="shared" si="284"/>
        <v>0</v>
      </c>
      <c r="BX90" s="242">
        <f t="shared" si="285"/>
        <v>0</v>
      </c>
      <c r="BY90" s="119"/>
      <c r="BZ90" s="119"/>
      <c r="CA90" s="119"/>
      <c r="CB90" s="119"/>
      <c r="CC90" s="119"/>
      <c r="CD90" s="119"/>
      <c r="CE90" s="119"/>
      <c r="CF90" s="362"/>
      <c r="CG90" s="362"/>
      <c r="CH90" s="362"/>
      <c r="CI90" s="362"/>
      <c r="CJ90" s="362"/>
      <c r="CK90" s="362"/>
      <c r="CL90" s="362"/>
      <c r="CM90" s="362"/>
      <c r="CN90" s="362"/>
      <c r="CO90" s="362"/>
      <c r="CP90" s="152" t="e">
        <f t="shared" si="286"/>
        <v>#DIV/0!</v>
      </c>
      <c r="CQ90" s="152" t="e">
        <f t="shared" si="287"/>
        <v>#DIV/0!</v>
      </c>
      <c r="CR90" s="152" t="e">
        <f t="shared" si="288"/>
        <v>#DIV/0!</v>
      </c>
      <c r="CS90" s="152" t="e">
        <f t="shared" si="289"/>
        <v>#DIV/0!</v>
      </c>
      <c r="CT90" s="152" t="e">
        <f t="shared" si="290"/>
        <v>#DIV/0!</v>
      </c>
      <c r="CU90" s="242">
        <f t="shared" si="291"/>
        <v>0</v>
      </c>
      <c r="CV90" s="242">
        <f t="shared" si="292"/>
        <v>0</v>
      </c>
      <c r="CW90" s="242">
        <f t="shared" si="293"/>
        <v>0</v>
      </c>
      <c r="CX90" s="242">
        <f t="shared" si="294"/>
        <v>0</v>
      </c>
      <c r="CY90" s="119"/>
      <c r="CZ90" s="119"/>
      <c r="DA90" s="119"/>
      <c r="DB90" s="119"/>
      <c r="DC90" s="119"/>
      <c r="DD90" s="119"/>
      <c r="DE90" s="119"/>
      <c r="DF90" s="362"/>
      <c r="DG90" s="362"/>
      <c r="DH90" s="362"/>
      <c r="DI90" s="362"/>
      <c r="DJ90" s="362"/>
      <c r="DK90" s="362"/>
      <c r="DL90" s="362"/>
      <c r="DM90" s="362"/>
      <c r="DN90" s="362"/>
      <c r="DO90" s="362"/>
      <c r="DP90" s="152" t="e">
        <f t="shared" si="295"/>
        <v>#DIV/0!</v>
      </c>
      <c r="DQ90" s="152" t="e">
        <f t="shared" si="296"/>
        <v>#DIV/0!</v>
      </c>
      <c r="DR90" s="152" t="e">
        <f t="shared" si="297"/>
        <v>#DIV/0!</v>
      </c>
      <c r="DS90" s="152" t="e">
        <f t="shared" si="298"/>
        <v>#DIV/0!</v>
      </c>
      <c r="DT90" s="152" t="e">
        <f t="shared" si="299"/>
        <v>#DIV/0!</v>
      </c>
      <c r="DU90" s="242">
        <f t="shared" si="300"/>
        <v>0</v>
      </c>
      <c r="DV90" s="242">
        <f t="shared" si="301"/>
        <v>0</v>
      </c>
      <c r="DW90" s="242">
        <f t="shared" si="302"/>
        <v>0</v>
      </c>
      <c r="DX90" s="242">
        <f t="shared" si="303"/>
        <v>0</v>
      </c>
      <c r="DY90" s="119"/>
      <c r="DZ90" s="119"/>
      <c r="EA90" s="119"/>
      <c r="EB90" s="119"/>
      <c r="EC90" s="119"/>
      <c r="ED90" s="119"/>
      <c r="EE90" s="119"/>
      <c r="EF90" s="362"/>
      <c r="EG90" s="362"/>
      <c r="EH90" s="362"/>
      <c r="EI90" s="362"/>
      <c r="EJ90" s="362"/>
      <c r="EK90" s="362"/>
      <c r="EL90" s="362"/>
      <c r="EM90" s="362"/>
      <c r="EN90" s="362"/>
      <c r="EO90" s="362"/>
      <c r="EP90" s="153" t="e">
        <f t="shared" si="304"/>
        <v>#DIV/0!</v>
      </c>
      <c r="EQ90" s="153" t="e">
        <f t="shared" si="305"/>
        <v>#DIV/0!</v>
      </c>
      <c r="ER90" s="153" t="e">
        <f t="shared" si="306"/>
        <v>#DIV/0!</v>
      </c>
      <c r="ES90" s="153" t="e">
        <f t="shared" si="307"/>
        <v>#DIV/0!</v>
      </c>
      <c r="ET90" s="153" t="e">
        <f t="shared" si="308"/>
        <v>#DIV/0!</v>
      </c>
      <c r="EU90" s="242">
        <f t="shared" si="309"/>
        <v>0</v>
      </c>
      <c r="EV90" s="242">
        <f t="shared" si="310"/>
        <v>0</v>
      </c>
      <c r="EW90" s="242">
        <f t="shared" si="311"/>
        <v>0</v>
      </c>
      <c r="EX90" s="242">
        <f t="shared" si="312"/>
        <v>0</v>
      </c>
      <c r="EY90" s="119"/>
      <c r="EZ90" s="119"/>
      <c r="FA90" s="119"/>
      <c r="FB90" s="119"/>
      <c r="FC90" s="119"/>
      <c r="FD90" s="119"/>
      <c r="FE90" s="119"/>
      <c r="FF90" s="362"/>
      <c r="FG90" s="362"/>
      <c r="FH90" s="362"/>
      <c r="FI90" s="362"/>
      <c r="FJ90" s="362"/>
      <c r="FK90" s="362"/>
      <c r="FL90" s="362"/>
      <c r="FM90" s="362"/>
      <c r="FN90" s="362"/>
      <c r="FO90" s="362"/>
      <c r="FP90" s="153">
        <f t="shared" si="313"/>
        <v>7.2463768115942032E-2</v>
      </c>
      <c r="FQ90" s="153">
        <f t="shared" si="314"/>
        <v>4.1946308724832217E-2</v>
      </c>
      <c r="FR90" s="153">
        <f t="shared" si="315"/>
        <v>8.1669691470054442E-2</v>
      </c>
      <c r="FS90" s="153">
        <f t="shared" si="316"/>
        <v>0</v>
      </c>
      <c r="FT90" s="153">
        <f t="shared" si="317"/>
        <v>-2.1314387211367674E-2</v>
      </c>
      <c r="FU90" s="242">
        <f t="shared" si="318"/>
        <v>45</v>
      </c>
      <c r="FV90" s="242">
        <f t="shared" si="319"/>
        <v>25</v>
      </c>
      <c r="FW90" s="242">
        <f t="shared" si="320"/>
        <v>45</v>
      </c>
      <c r="FX90" s="242">
        <f t="shared" si="321"/>
        <v>0</v>
      </c>
      <c r="FY90" s="154">
        <v>666</v>
      </c>
      <c r="FZ90" s="154">
        <v>621</v>
      </c>
      <c r="GA90" s="154">
        <v>596</v>
      </c>
      <c r="GB90" s="154">
        <v>551</v>
      </c>
      <c r="GC90" s="154">
        <v>551</v>
      </c>
      <c r="GD90" s="154">
        <v>563</v>
      </c>
      <c r="GE90" s="154"/>
      <c r="GF90" s="359"/>
      <c r="GG90" s="359"/>
      <c r="GH90" s="359"/>
      <c r="GI90" s="359"/>
      <c r="GJ90" s="359"/>
      <c r="GK90" s="359"/>
      <c r="GL90" s="359"/>
      <c r="GM90" s="359"/>
      <c r="GN90" s="359"/>
      <c r="GO90" s="359"/>
      <c r="GP90" s="165"/>
      <c r="GQ90" s="5" t="s">
        <v>386</v>
      </c>
      <c r="GR90" s="5">
        <v>9500</v>
      </c>
      <c r="GS90" s="5" t="s">
        <v>183</v>
      </c>
      <c r="GT90" s="157" t="s">
        <v>82</v>
      </c>
      <c r="GU90" s="172" t="s">
        <v>73</v>
      </c>
      <c r="GV90" s="3" t="s">
        <v>184</v>
      </c>
      <c r="GW90" s="158" t="e">
        <f t="shared" si="322"/>
        <v>#VALUE!</v>
      </c>
      <c r="GX90" s="158" t="e">
        <f t="shared" si="323"/>
        <v>#VALUE!</v>
      </c>
      <c r="GY90" s="158" t="e">
        <f t="shared" si="324"/>
        <v>#VALUE!</v>
      </c>
      <c r="GZ90" s="158" t="e">
        <f t="shared" si="325"/>
        <v>#VALUE!</v>
      </c>
      <c r="HA90" s="158" t="e">
        <f t="shared" si="326"/>
        <v>#VALUE!</v>
      </c>
      <c r="HB90" s="263" t="e">
        <f t="shared" si="240"/>
        <v>#VALUE!</v>
      </c>
      <c r="HC90" s="263" t="e">
        <f t="shared" si="258"/>
        <v>#VALUE!</v>
      </c>
      <c r="HD90" s="263" t="e">
        <f t="shared" si="241"/>
        <v>#VALUE!</v>
      </c>
      <c r="HE90" s="263" t="e">
        <f t="shared" si="242"/>
        <v>#VALUE!</v>
      </c>
      <c r="HF90" s="153" t="str">
        <f t="shared" si="327"/>
        <v>Negativ EK</v>
      </c>
      <c r="HG90" s="153" t="str">
        <f t="shared" si="328"/>
        <v>Negativ EK</v>
      </c>
      <c r="HH90" s="153" t="str">
        <f t="shared" si="329"/>
        <v>Negativ EK</v>
      </c>
      <c r="HI90" s="153" t="str">
        <f t="shared" si="330"/>
        <v>Negativ EK</v>
      </c>
      <c r="HJ90" s="153" t="str">
        <f t="shared" si="331"/>
        <v>Negativ EK</v>
      </c>
      <c r="HK90" s="153" t="str">
        <f t="shared" si="332"/>
        <v>Negativ EK</v>
      </c>
      <c r="HL90" s="153" t="str">
        <f t="shared" si="333"/>
        <v>Negativ EK</v>
      </c>
      <c r="HM90" s="153" t="str">
        <f t="shared" si="334"/>
        <v>Negativ EK</v>
      </c>
      <c r="HN90" s="153" t="str">
        <f t="shared" si="335"/>
        <v>Negativ EK</v>
      </c>
      <c r="HO90" s="153" t="str">
        <f t="shared" si="336"/>
        <v>Negativ EK</v>
      </c>
      <c r="HP90" s="153" t="str">
        <f t="shared" si="337"/>
        <v>Negativ EK</v>
      </c>
      <c r="HQ90" s="153" t="str">
        <f t="shared" si="338"/>
        <v>Negativ EK</v>
      </c>
      <c r="HR90" s="153" t="str">
        <f t="shared" si="339"/>
        <v>Negativ EK</v>
      </c>
      <c r="HS90" s="153" t="str">
        <f t="shared" si="340"/>
        <v>Negativ EK</v>
      </c>
      <c r="HT90" s="153" t="str">
        <f t="shared" si="341"/>
        <v>Negativ EK</v>
      </c>
      <c r="HU90" s="153" t="str">
        <f t="shared" si="342"/>
        <v>Negativ EK</v>
      </c>
      <c r="HV90" s="150" t="e">
        <f t="shared" si="343"/>
        <v>#VALUE!</v>
      </c>
      <c r="HW90" s="150" t="e">
        <f t="shared" si="344"/>
        <v>#VALUE!</v>
      </c>
      <c r="HX90" s="150" t="e">
        <f t="shared" si="345"/>
        <v>#VALUE!</v>
      </c>
      <c r="HY90" s="150" t="e">
        <f t="shared" si="346"/>
        <v>#VALUE!</v>
      </c>
      <c r="HZ90" s="150" t="e">
        <f t="shared" si="347"/>
        <v>#VALUE!</v>
      </c>
      <c r="IA90" s="263" t="e">
        <f t="shared" si="243"/>
        <v>#VALUE!</v>
      </c>
      <c r="IB90" s="263" t="e">
        <f t="shared" si="259"/>
        <v>#VALUE!</v>
      </c>
      <c r="IC90" s="263" t="e">
        <f t="shared" si="244"/>
        <v>#VALUE!</v>
      </c>
      <c r="ID90" s="263" t="e">
        <f t="shared" si="245"/>
        <v>#VALUE!</v>
      </c>
      <c r="IE90" s="153" t="str">
        <f t="shared" si="348"/>
        <v>i.a.</v>
      </c>
      <c r="IF90" s="153" t="str">
        <f t="shared" si="349"/>
        <v>i.a.</v>
      </c>
      <c r="IG90" s="153" t="str">
        <f t="shared" si="350"/>
        <v>i.a.</v>
      </c>
      <c r="IH90" s="153" t="str">
        <f t="shared" si="351"/>
        <v>i.a.</v>
      </c>
      <c r="II90" s="153" t="str">
        <f t="shared" si="352"/>
        <v>i.a.</v>
      </c>
      <c r="IJ90" s="153" t="str">
        <f t="shared" si="353"/>
        <v>i.a.</v>
      </c>
      <c r="IK90" s="153" t="str">
        <f t="shared" si="354"/>
        <v>i.a.</v>
      </c>
      <c r="IL90" s="153" t="str">
        <f t="shared" si="355"/>
        <v>i.a.</v>
      </c>
      <c r="IM90" s="153" t="str">
        <f t="shared" si="356"/>
        <v>i.a.</v>
      </c>
      <c r="IN90" s="153" t="str">
        <f t="shared" si="357"/>
        <v>i.a.</v>
      </c>
      <c r="IO90" s="153" t="str">
        <f t="shared" si="358"/>
        <v>i.a.</v>
      </c>
      <c r="IP90" s="153" t="str">
        <f t="shared" si="359"/>
        <v>i.a.</v>
      </c>
      <c r="IQ90" s="153" t="str">
        <f t="shared" si="360"/>
        <v>i.a.</v>
      </c>
      <c r="IR90" s="153" t="str">
        <f t="shared" si="361"/>
        <v>i.a.</v>
      </c>
      <c r="IS90" s="153" t="str">
        <f t="shared" si="362"/>
        <v>i.a.</v>
      </c>
      <c r="IT90" s="153" t="str">
        <f t="shared" si="363"/>
        <v>i.a.</v>
      </c>
      <c r="IU90" s="150" t="e">
        <f t="shared" si="364"/>
        <v>#VALUE!</v>
      </c>
      <c r="IV90" s="150" t="e">
        <f t="shared" si="365"/>
        <v>#VALUE!</v>
      </c>
      <c r="IW90" s="150" t="e">
        <f t="shared" si="366"/>
        <v>#VALUE!</v>
      </c>
      <c r="IX90" s="150" t="e">
        <f t="shared" si="367"/>
        <v>#VALUE!</v>
      </c>
      <c r="IY90" s="150" t="e">
        <f t="shared" si="368"/>
        <v>#VALUE!</v>
      </c>
      <c r="IZ90" s="263" t="e">
        <f t="shared" si="246"/>
        <v>#VALUE!</v>
      </c>
      <c r="JA90" s="263" t="e">
        <f t="shared" si="260"/>
        <v>#VALUE!</v>
      </c>
      <c r="JB90" s="263" t="e">
        <f t="shared" si="247"/>
        <v>#VALUE!</v>
      </c>
      <c r="JC90" s="263" t="e">
        <f t="shared" si="248"/>
        <v>#VALUE!</v>
      </c>
      <c r="JD90" s="153" t="str">
        <f t="shared" si="369"/>
        <v>i.a.</v>
      </c>
      <c r="JE90" s="153" t="str">
        <f t="shared" si="370"/>
        <v>i.a.</v>
      </c>
      <c r="JF90" s="153" t="str">
        <f t="shared" si="371"/>
        <v>i.a.</v>
      </c>
      <c r="JG90" s="153" t="str">
        <f t="shared" si="372"/>
        <v>i.a.</v>
      </c>
      <c r="JH90" s="153" t="str">
        <f t="shared" si="373"/>
        <v>i.a.</v>
      </c>
      <c r="JI90" s="153" t="str">
        <f t="shared" si="374"/>
        <v>i.a.</v>
      </c>
      <c r="JJ90" s="153" t="str">
        <f t="shared" si="375"/>
        <v>i.a.</v>
      </c>
      <c r="JK90" s="153" t="str">
        <f t="shared" si="376"/>
        <v>i.a.</v>
      </c>
      <c r="JL90" s="153" t="str">
        <f t="shared" si="377"/>
        <v>i.a.</v>
      </c>
      <c r="JM90" s="153" t="str">
        <f t="shared" si="378"/>
        <v>i.a.</v>
      </c>
      <c r="JN90" s="153" t="str">
        <f t="shared" si="379"/>
        <v>i.a.</v>
      </c>
      <c r="JO90" s="153" t="str">
        <f t="shared" si="380"/>
        <v>i.a.</v>
      </c>
      <c r="JP90" s="153" t="str">
        <f t="shared" si="381"/>
        <v>i.a.</v>
      </c>
      <c r="JQ90" s="153" t="str">
        <f t="shared" si="382"/>
        <v>i.a.</v>
      </c>
      <c r="JR90" s="153" t="str">
        <f t="shared" si="383"/>
        <v>i.a.</v>
      </c>
      <c r="JS90" s="153" t="str">
        <f t="shared" si="384"/>
        <v>i.a.</v>
      </c>
      <c r="JT90" s="153" t="str">
        <f t="shared" si="385"/>
        <v>i.a.</v>
      </c>
      <c r="JU90" s="150" t="e">
        <f t="shared" si="386"/>
        <v>#VALUE!</v>
      </c>
      <c r="JV90" s="150" t="e">
        <f t="shared" si="387"/>
        <v>#DIV/0!</v>
      </c>
      <c r="JW90" s="150" t="e">
        <f t="shared" si="388"/>
        <v>#DIV/0!</v>
      </c>
      <c r="JX90" s="150" t="e">
        <f t="shared" si="389"/>
        <v>#DIV/0!</v>
      </c>
      <c r="JY90" s="150" t="e">
        <f t="shared" si="390"/>
        <v>#DIV/0!</v>
      </c>
      <c r="JZ90" s="263" t="e">
        <f t="shared" si="249"/>
        <v>#VALUE!</v>
      </c>
      <c r="KA90" s="263">
        <f t="shared" si="261"/>
        <v>0</v>
      </c>
      <c r="KB90" s="263">
        <f t="shared" si="250"/>
        <v>0</v>
      </c>
      <c r="KC90" s="263">
        <f t="shared" si="251"/>
        <v>0</v>
      </c>
      <c r="KD90" s="153" t="str">
        <f t="shared" si="391"/>
        <v>i.a.</v>
      </c>
      <c r="KE90" s="153">
        <f t="shared" si="392"/>
        <v>0</v>
      </c>
      <c r="KF90" s="153">
        <f t="shared" si="393"/>
        <v>0</v>
      </c>
      <c r="KG90" s="153">
        <f t="shared" si="394"/>
        <v>0</v>
      </c>
      <c r="KH90" s="153">
        <f t="shared" si="395"/>
        <v>0</v>
      </c>
      <c r="KI90" s="153">
        <f t="shared" si="396"/>
        <v>0</v>
      </c>
      <c r="KJ90" s="153" t="str">
        <f t="shared" si="397"/>
        <v>i.a.</v>
      </c>
      <c r="KK90" s="153" t="str">
        <f t="shared" si="398"/>
        <v>i.a.</v>
      </c>
      <c r="KL90" s="153" t="str">
        <f t="shared" si="399"/>
        <v>i.a.</v>
      </c>
      <c r="KM90" s="153" t="str">
        <f t="shared" si="400"/>
        <v>i.a.</v>
      </c>
      <c r="KN90" s="153" t="str">
        <f t="shared" si="401"/>
        <v>i.a.</v>
      </c>
      <c r="KO90" s="153" t="str">
        <f t="shared" si="402"/>
        <v>i.a.</v>
      </c>
      <c r="KP90" s="153" t="str">
        <f t="shared" si="403"/>
        <v>i.a.</v>
      </c>
      <c r="KQ90" s="153" t="str">
        <f t="shared" si="404"/>
        <v>i.a.</v>
      </c>
      <c r="KR90" s="153" t="str">
        <f t="shared" si="405"/>
        <v>i.a.</v>
      </c>
      <c r="KS90" s="153" t="str">
        <f t="shared" si="406"/>
        <v>i.a.</v>
      </c>
      <c r="KT90" s="153" t="str">
        <f t="shared" si="407"/>
        <v>i.a.</v>
      </c>
      <c r="KU90" s="150">
        <f t="shared" si="408"/>
        <v>-1</v>
      </c>
      <c r="KV90" s="150">
        <f t="shared" si="409"/>
        <v>0.76185450474212113</v>
      </c>
      <c r="KW90" s="150">
        <f t="shared" si="410"/>
        <v>-0.29428653795515136</v>
      </c>
      <c r="KX90" s="150">
        <f t="shared" si="411"/>
        <v>0.23423711451040366</v>
      </c>
      <c r="KY90" s="150">
        <f t="shared" si="412"/>
        <v>0.69871575877092396</v>
      </c>
      <c r="KZ90" s="243">
        <f t="shared" si="252"/>
        <v>-5.9324685990338164</v>
      </c>
      <c r="LA90" s="243">
        <f t="shared" si="262"/>
        <v>2.5652957802418701</v>
      </c>
      <c r="LB90" s="243">
        <f t="shared" si="253"/>
        <v>-1.4041302665075088</v>
      </c>
      <c r="LC90" s="243">
        <f t="shared" si="254"/>
        <v>0.90551179673321203</v>
      </c>
      <c r="LD90" s="254">
        <f>IFERROR(Tabel1[[#This Row],[2024 - Omsætning]]/Tabel1[[#This Row],[2024 - Ansatte]],"i.a.")</f>
        <v>0</v>
      </c>
      <c r="LE90" s="254">
        <f>IFERROR(Tabel1[[#This Row],[2023 - Omsætning]]/Tabel1[[#This Row],[2023 - Ansatte]],"i.a.")</f>
        <v>5.9324685990338164</v>
      </c>
      <c r="LF90" s="254">
        <f>IFERROR(Tabel1[[#This Row],[2022 - Omsætning]]/Tabel1[[#This Row],[2022 - Ansatte]],"i.a.")</f>
        <v>3.3671728187919463</v>
      </c>
      <c r="LG90" s="254">
        <f>IFERROR(Tabel1[[#This Row],[2021 - Omsætning]]/Tabel1[[#This Row],[2021 - Ansatte]],"i.a.")</f>
        <v>4.7713030852994551</v>
      </c>
      <c r="LH90" s="254">
        <f>IFERROR(AC90/Tabel1[[#This Row],[2020 - Ansatte]],"i.a.")</f>
        <v>3.8657912885662431</v>
      </c>
      <c r="LI90" s="254">
        <f>IFERROR(Tabel1[[#This Row],[2019 - Omsætning]]/Tabel1[[#This Row],[2019 - Ansatte]],"i.a.")</f>
        <v>2.2757140319715812</v>
      </c>
      <c r="LJ90" s="254" t="str">
        <f>IFERROR(Tabel1[[#This Row],[2018 - Omsætning]]/Tabel1[[#This Row],[2018 - Ansatte]],"i.a.")</f>
        <v>i.a.</v>
      </c>
      <c r="LK90" s="254" t="str">
        <f>IFERROR(Tabel1[[#This Row],[2017 - Omsætning]]/Tabel1[[#This Row],[2017 - Ansatte]],"i.a.")</f>
        <v>i.a.</v>
      </c>
      <c r="LL90" s="254" t="str">
        <f>IFERROR(Tabel1[[#This Row],[2016 - Omsætning]]/Tabel1[[#This Row],[2016 - Ansatte]],"i.a.")</f>
        <v>i.a.</v>
      </c>
      <c r="LM90" s="254" t="str">
        <f>IFERROR(Tabel1[[#This Row],[2015 - Omsætning]]/Tabel1[[#This Row],[2015 - Ansatte]],"i.a.")</f>
        <v>i.a.</v>
      </c>
      <c r="LN90" s="254" t="str">
        <f>IFERROR(Tabel1[[#This Row],[2014 - Omsætning]]/Tabel1[[#This Row],[2014 - Ansatte]],"i.a.")</f>
        <v>i.a.</v>
      </c>
      <c r="LO90" s="254" t="str">
        <f>IFERROR(Tabel1[[#This Row],[2013 - Omsætning]]/Tabel1[[#This Row],[2013 - Ansatte]],"i.a.")</f>
        <v>i.a.</v>
      </c>
      <c r="LP90" s="254" t="str">
        <f>IFERROR(Tabel1[[#This Row],[2012 - Omsætning]]/Tabel1[[#This Row],[2012 - Ansatte]],"i.a.")</f>
        <v>i.a.</v>
      </c>
      <c r="LQ90" s="254" t="str">
        <f>IFERROR(Tabel1[[#This Row],[2011 - Omsætning]]/Tabel1[[#This Row],[2011 - Ansatte]],"i.a.")</f>
        <v>i.a.</v>
      </c>
      <c r="LR90" s="254" t="str">
        <f>IFERROR(Tabel1[[#This Row],[2010 - Omsætning]]/Tabel1[[#This Row],[2010 - Ansatte]],"i.a.")</f>
        <v>i.a.</v>
      </c>
      <c r="LS90" s="254" t="str">
        <f>IFERROR(Tabel1[[#This Row],[2009 - Omsætning]]/Tabel1[[#This Row],[2009 - Ansatte]],"i.a.")</f>
        <v>i.a.</v>
      </c>
      <c r="LT90" s="254" t="str">
        <f>IFERROR(Tabel1[[#This Row],[2008 - Omsætning]]/Tabel1[[#This Row],[2008 - Ansatte]],"i.a.")</f>
        <v>i.a.</v>
      </c>
      <c r="LU90" s="158" t="e">
        <f t="shared" si="413"/>
        <v>#DIV/0!</v>
      </c>
      <c r="LV90" s="158" t="e">
        <f t="shared" si="414"/>
        <v>#DIV/0!</v>
      </c>
      <c r="LW90" s="158" t="e">
        <f t="shared" si="415"/>
        <v>#DIV/0!</v>
      </c>
      <c r="LX90" s="158" t="e">
        <f t="shared" si="416"/>
        <v>#DIV/0!</v>
      </c>
      <c r="LY90" s="158" t="e">
        <f t="shared" si="417"/>
        <v>#DIV/0!</v>
      </c>
      <c r="LZ90" s="243">
        <f t="shared" si="255"/>
        <v>0</v>
      </c>
      <c r="MA90" s="243">
        <f t="shared" si="263"/>
        <v>0</v>
      </c>
      <c r="MB90" s="243">
        <f t="shared" si="256"/>
        <v>0</v>
      </c>
      <c r="MC90" s="243">
        <f t="shared" si="257"/>
        <v>0</v>
      </c>
      <c r="MD90" s="244">
        <f t="shared" si="418"/>
        <v>0</v>
      </c>
      <c r="ME90" s="244">
        <f t="shared" si="419"/>
        <v>0</v>
      </c>
      <c r="MF90" s="244">
        <f t="shared" si="420"/>
        <v>0</v>
      </c>
      <c r="MG90" s="244">
        <f t="shared" si="421"/>
        <v>0</v>
      </c>
      <c r="MH90" s="244">
        <f t="shared" si="422"/>
        <v>0</v>
      </c>
      <c r="MI90" s="244">
        <f t="shared" si="423"/>
        <v>0</v>
      </c>
      <c r="MJ90" s="244" t="str">
        <f t="shared" si="424"/>
        <v>i.a.</v>
      </c>
      <c r="MK90" s="244" t="str">
        <f t="shared" si="425"/>
        <v>i.a.</v>
      </c>
      <c r="ML90" s="244" t="str">
        <f t="shared" si="426"/>
        <v>i.a.</v>
      </c>
      <c r="MM90" s="244" t="str">
        <f t="shared" si="427"/>
        <v>i.a.</v>
      </c>
      <c r="MN90" s="244" t="str">
        <f t="shared" si="428"/>
        <v>i.a.</v>
      </c>
      <c r="MO90" s="244" t="str">
        <f t="shared" si="429"/>
        <v>i.a.</v>
      </c>
      <c r="MP90" s="244" t="str">
        <f t="shared" si="430"/>
        <v>i.a.</v>
      </c>
      <c r="MQ90" s="244" t="str">
        <f t="shared" si="431"/>
        <v>i.a.</v>
      </c>
      <c r="MR90" s="244" t="str">
        <f t="shared" si="432"/>
        <v>i.a.</v>
      </c>
      <c r="MS90" s="244" t="str">
        <f t="shared" si="433"/>
        <v>i.a.</v>
      </c>
      <c r="MT90" s="244" t="str">
        <f t="shared" si="434"/>
        <v>i.a.</v>
      </c>
    </row>
    <row r="91" spans="1:358" ht="18" customHeight="1" x14ac:dyDescent="0.25">
      <c r="A91" s="5" t="s">
        <v>185</v>
      </c>
      <c r="B91" s="273">
        <v>25130944</v>
      </c>
      <c r="C91" s="132" t="s">
        <v>87</v>
      </c>
      <c r="D91" s="5"/>
      <c r="E91" s="5">
        <v>251100</v>
      </c>
      <c r="F91" s="203">
        <v>45546</v>
      </c>
      <c r="G91" s="148"/>
      <c r="H91" s="148" t="s">
        <v>119</v>
      </c>
      <c r="I91" s="148" t="s">
        <v>119</v>
      </c>
      <c r="J91" s="148" t="s">
        <v>70</v>
      </c>
      <c r="K91" s="148" t="s">
        <v>70</v>
      </c>
      <c r="L91" s="148" t="s">
        <v>70</v>
      </c>
      <c r="M91" s="148" t="s">
        <v>70</v>
      </c>
      <c r="N91" s="357" t="s">
        <v>70</v>
      </c>
      <c r="O91" s="357" t="s">
        <v>70</v>
      </c>
      <c r="P91" s="150" t="e">
        <f>Y91/Tabel1[[#This Row],[2023 - Omsætning]]-1</f>
        <v>#DIV/0!</v>
      </c>
      <c r="Q91" s="150" t="e">
        <f>Z91/Tabel1[[#This Row],[2022 - Omsætning]]-1</f>
        <v>#DIV/0!</v>
      </c>
      <c r="R91" s="150" t="e">
        <f>AA91/Tabel1[[#This Row],[2021 - Omsætning]]-1</f>
        <v>#DIV/0!</v>
      </c>
      <c r="S91" s="150" t="e">
        <f>AB91/Tabel1[[#This Row],[2020 - Omsætning]]-1</f>
        <v>#DIV/0!</v>
      </c>
      <c r="T91" s="150" t="e">
        <f>AC91/Tabel1[[#This Row],[2019 - Omsætning]]-1</f>
        <v>#DIV/0!</v>
      </c>
      <c r="U91" s="242">
        <f t="shared" si="435"/>
        <v>0</v>
      </c>
      <c r="V91" s="242">
        <f t="shared" si="436"/>
        <v>0</v>
      </c>
      <c r="W91" s="242">
        <f t="shared" si="267"/>
        <v>0</v>
      </c>
      <c r="X91" s="242">
        <f t="shared" si="266"/>
        <v>0</v>
      </c>
      <c r="Y91" s="151"/>
      <c r="Z91" s="151"/>
      <c r="AA91" s="151"/>
      <c r="AB91" s="151"/>
      <c r="AC91" s="361"/>
      <c r="AD91" s="151"/>
      <c r="AE91" s="151"/>
      <c r="AF91" s="151"/>
      <c r="AG91" s="361"/>
      <c r="AH91" s="361"/>
      <c r="AI91" s="361"/>
      <c r="AJ91" s="361"/>
      <c r="AK91" s="361"/>
      <c r="AL91" s="361"/>
      <c r="AM91" s="361"/>
      <c r="AN91" s="361"/>
      <c r="AO91" s="361"/>
      <c r="AP91" s="150">
        <f t="shared" si="268"/>
        <v>-1</v>
      </c>
      <c r="AQ91" s="150">
        <f t="shared" si="269"/>
        <v>0.35917408860505751</v>
      </c>
      <c r="AR91" s="150">
        <f t="shared" si="270"/>
        <v>-0.57143032475023936</v>
      </c>
      <c r="AS91" s="150">
        <f t="shared" si="271"/>
        <v>0.14812727221486346</v>
      </c>
      <c r="AT91" s="150">
        <f t="shared" si="272"/>
        <v>0.39493650980854644</v>
      </c>
      <c r="AU91" s="242">
        <f t="shared" si="273"/>
        <v>-47.460999999999999</v>
      </c>
      <c r="AV91" s="242">
        <f t="shared" si="274"/>
        <v>12.542000000000002</v>
      </c>
      <c r="AW91" s="242">
        <f t="shared" si="275"/>
        <v>-46.558999999999997</v>
      </c>
      <c r="AX91" s="242">
        <f t="shared" si="276"/>
        <v>10.512</v>
      </c>
      <c r="AY91" s="119"/>
      <c r="AZ91" s="119">
        <v>47.460999999999999</v>
      </c>
      <c r="BA91" s="119">
        <v>34.918999999999997</v>
      </c>
      <c r="BB91" s="119">
        <v>81.477999999999994</v>
      </c>
      <c r="BC91" s="119">
        <v>70.965999999999994</v>
      </c>
      <c r="BD91" s="119">
        <v>50.874000000000002</v>
      </c>
      <c r="BE91" s="119">
        <v>49.396000000000001</v>
      </c>
      <c r="BF91" s="119">
        <v>50.515999999999998</v>
      </c>
      <c r="BG91" s="362">
        <v>51.844000000000001</v>
      </c>
      <c r="BH91" s="362">
        <v>48.344000000000001</v>
      </c>
      <c r="BI91" s="362">
        <v>46.826999999999998</v>
      </c>
      <c r="BJ91" s="362">
        <v>52.445</v>
      </c>
      <c r="BK91" s="362">
        <v>42.429000000000002</v>
      </c>
      <c r="BL91" s="362">
        <v>49.581000000000003</v>
      </c>
      <c r="BM91" s="362"/>
      <c r="BN91" s="362"/>
      <c r="BO91" s="362"/>
      <c r="BP91" s="152" t="e">
        <f t="shared" si="277"/>
        <v>#DIV/0!</v>
      </c>
      <c r="BQ91" s="152" t="e">
        <f t="shared" si="278"/>
        <v>#DIV/0!</v>
      </c>
      <c r="BR91" s="152" t="e">
        <f t="shared" si="279"/>
        <v>#DIV/0!</v>
      </c>
      <c r="BS91" s="152" t="e">
        <f t="shared" si="280"/>
        <v>#DIV/0!</v>
      </c>
      <c r="BT91" s="152">
        <f t="shared" si="281"/>
        <v>-1</v>
      </c>
      <c r="BU91" s="242">
        <f t="shared" si="282"/>
        <v>0</v>
      </c>
      <c r="BV91" s="242">
        <f t="shared" si="283"/>
        <v>0</v>
      </c>
      <c r="BW91" s="242">
        <f t="shared" si="284"/>
        <v>0</v>
      </c>
      <c r="BX91" s="242">
        <f t="shared" si="285"/>
        <v>0</v>
      </c>
      <c r="BY91" s="119"/>
      <c r="BZ91" s="119"/>
      <c r="CA91" s="119"/>
      <c r="CB91" s="119"/>
      <c r="CC91" s="119"/>
      <c r="CD91" s="119">
        <v>10.804</v>
      </c>
      <c r="CE91" s="119">
        <v>12.317</v>
      </c>
      <c r="CF91" s="362">
        <v>15.063000000000001</v>
      </c>
      <c r="CG91" s="362">
        <v>12.281000000000001</v>
      </c>
      <c r="CH91" s="362">
        <v>10.664</v>
      </c>
      <c r="CI91" s="362">
        <v>17.940999999999999</v>
      </c>
      <c r="CJ91" s="362">
        <v>9.2590000000000003</v>
      </c>
      <c r="CK91" s="362">
        <v>14.627000000000001</v>
      </c>
      <c r="CL91" s="362"/>
      <c r="CM91" s="362"/>
      <c r="CN91" s="362"/>
      <c r="CO91" s="362"/>
      <c r="CP91" s="152" t="e">
        <f t="shared" si="286"/>
        <v>#DIV/0!</v>
      </c>
      <c r="CQ91" s="152" t="e">
        <f t="shared" si="287"/>
        <v>#DIV/0!</v>
      </c>
      <c r="CR91" s="152" t="e">
        <f t="shared" si="288"/>
        <v>#DIV/0!</v>
      </c>
      <c r="CS91" s="152" t="e">
        <f t="shared" si="289"/>
        <v>#DIV/0!</v>
      </c>
      <c r="CT91" s="152">
        <f t="shared" si="290"/>
        <v>-1</v>
      </c>
      <c r="CU91" s="242">
        <f t="shared" si="291"/>
        <v>0</v>
      </c>
      <c r="CV91" s="242">
        <f t="shared" si="292"/>
        <v>0</v>
      </c>
      <c r="CW91" s="242">
        <f t="shared" si="293"/>
        <v>0</v>
      </c>
      <c r="CX91" s="242">
        <f t="shared" si="294"/>
        <v>0</v>
      </c>
      <c r="CY91" s="119"/>
      <c r="CZ91" s="119"/>
      <c r="DA91" s="119"/>
      <c r="DB91" s="119"/>
      <c r="DC91" s="119"/>
      <c r="DD91" s="119">
        <v>10.510999999999999</v>
      </c>
      <c r="DE91" s="119">
        <v>11.849</v>
      </c>
      <c r="DF91" s="362">
        <v>14.500999999999999</v>
      </c>
      <c r="DG91" s="362">
        <v>11.683999999999999</v>
      </c>
      <c r="DH91" s="362">
        <v>9.6859999999999999</v>
      </c>
      <c r="DI91" s="362">
        <v>17.026</v>
      </c>
      <c r="DJ91" s="362">
        <v>8.23</v>
      </c>
      <c r="DK91" s="362">
        <v>13.433999999999999</v>
      </c>
      <c r="DL91" s="362"/>
      <c r="DM91" s="362"/>
      <c r="DN91" s="362"/>
      <c r="DO91" s="362"/>
      <c r="DP91" s="152" t="e">
        <f t="shared" si="295"/>
        <v>#DIV/0!</v>
      </c>
      <c r="DQ91" s="152" t="e">
        <f t="shared" si="296"/>
        <v>#DIV/0!</v>
      </c>
      <c r="DR91" s="152" t="e">
        <f t="shared" si="297"/>
        <v>#DIV/0!</v>
      </c>
      <c r="DS91" s="152" t="e">
        <f t="shared" si="298"/>
        <v>#DIV/0!</v>
      </c>
      <c r="DT91" s="152">
        <f t="shared" si="299"/>
        <v>-1</v>
      </c>
      <c r="DU91" s="242">
        <f t="shared" si="300"/>
        <v>0</v>
      </c>
      <c r="DV91" s="242">
        <f t="shared" si="301"/>
        <v>0</v>
      </c>
      <c r="DW91" s="242">
        <f t="shared" si="302"/>
        <v>0</v>
      </c>
      <c r="DX91" s="242">
        <f t="shared" si="303"/>
        <v>0</v>
      </c>
      <c r="DY91" s="119"/>
      <c r="DZ91" s="119"/>
      <c r="EA91" s="119"/>
      <c r="EB91" s="119"/>
      <c r="EC91" s="119"/>
      <c r="ED91" s="119">
        <v>39.78</v>
      </c>
      <c r="EE91" s="119">
        <v>40.6</v>
      </c>
      <c r="EF91" s="362">
        <v>42.381</v>
      </c>
      <c r="EG91" s="362">
        <v>39.088000000000001</v>
      </c>
      <c r="EH91" s="362">
        <v>30</v>
      </c>
      <c r="EI91" s="362">
        <v>29.501999999999999</v>
      </c>
      <c r="EJ91" s="362">
        <v>26.657</v>
      </c>
      <c r="EK91" s="362">
        <v>25.282</v>
      </c>
      <c r="EL91" s="362"/>
      <c r="EM91" s="362"/>
      <c r="EN91" s="362"/>
      <c r="EO91" s="362"/>
      <c r="EP91" s="153" t="e">
        <f t="shared" si="304"/>
        <v>#DIV/0!</v>
      </c>
      <c r="EQ91" s="153" t="e">
        <f t="shared" si="305"/>
        <v>#DIV/0!</v>
      </c>
      <c r="ER91" s="153" t="e">
        <f t="shared" si="306"/>
        <v>#DIV/0!</v>
      </c>
      <c r="ES91" s="153" t="e">
        <f t="shared" si="307"/>
        <v>#DIV/0!</v>
      </c>
      <c r="ET91" s="153">
        <f t="shared" si="308"/>
        <v>-1</v>
      </c>
      <c r="EU91" s="242">
        <f t="shared" si="309"/>
        <v>0</v>
      </c>
      <c r="EV91" s="242">
        <f t="shared" si="310"/>
        <v>0</v>
      </c>
      <c r="EW91" s="242">
        <f t="shared" si="311"/>
        <v>0</v>
      </c>
      <c r="EX91" s="242">
        <f t="shared" si="312"/>
        <v>0</v>
      </c>
      <c r="EY91" s="119"/>
      <c r="EZ91" s="119"/>
      <c r="FA91" s="119"/>
      <c r="FB91" s="119"/>
      <c r="FC91" s="119"/>
      <c r="FD91" s="119">
        <v>119.218</v>
      </c>
      <c r="FE91" s="119">
        <v>126.39400000000001</v>
      </c>
      <c r="FF91" s="362">
        <v>118.762</v>
      </c>
      <c r="FG91" s="362">
        <v>123.03100000000001</v>
      </c>
      <c r="FH91" s="362">
        <v>104.515</v>
      </c>
      <c r="FI91" s="362">
        <v>99.566999999999993</v>
      </c>
      <c r="FJ91" s="362">
        <v>102.867</v>
      </c>
      <c r="FK91" s="362">
        <v>104.724</v>
      </c>
      <c r="FL91" s="362"/>
      <c r="FM91" s="362"/>
      <c r="FN91" s="362"/>
      <c r="FO91" s="362"/>
      <c r="FP91" s="153">
        <f t="shared" si="313"/>
        <v>-1</v>
      </c>
      <c r="FQ91" s="153">
        <f t="shared" si="314"/>
        <v>0</v>
      </c>
      <c r="FR91" s="153">
        <f t="shared" si="315"/>
        <v>-1.4285714285714285E-2</v>
      </c>
      <c r="FS91" s="153">
        <f t="shared" si="316"/>
        <v>-4.1095890410958902E-2</v>
      </c>
      <c r="FT91" s="153">
        <f t="shared" si="317"/>
        <v>5.7971014492753624E-2</v>
      </c>
      <c r="FU91" s="242">
        <f t="shared" si="318"/>
        <v>-69</v>
      </c>
      <c r="FV91" s="242">
        <f t="shared" si="319"/>
        <v>0</v>
      </c>
      <c r="FW91" s="242">
        <f t="shared" si="320"/>
        <v>-1</v>
      </c>
      <c r="FX91" s="242">
        <f t="shared" si="321"/>
        <v>-3</v>
      </c>
      <c r="FY91" s="154"/>
      <c r="FZ91" s="154">
        <v>69</v>
      </c>
      <c r="GA91" s="154">
        <v>69</v>
      </c>
      <c r="GB91" s="154">
        <v>70</v>
      </c>
      <c r="GC91" s="154">
        <v>73</v>
      </c>
      <c r="GD91" s="154">
        <v>69</v>
      </c>
      <c r="GE91" s="154">
        <v>69</v>
      </c>
      <c r="GF91" s="154">
        <v>67</v>
      </c>
      <c r="GG91" s="359">
        <v>67</v>
      </c>
      <c r="GH91" s="359">
        <v>69</v>
      </c>
      <c r="GI91" s="359">
        <v>67</v>
      </c>
      <c r="GJ91" s="359">
        <v>62</v>
      </c>
      <c r="GK91" s="359">
        <v>65</v>
      </c>
      <c r="GL91" s="359">
        <v>64</v>
      </c>
      <c r="GM91" s="359"/>
      <c r="GN91" s="359"/>
      <c r="GO91" s="359"/>
      <c r="GP91" s="165"/>
      <c r="GQ91" s="5" t="s">
        <v>386</v>
      </c>
      <c r="GR91" s="5">
        <v>9500</v>
      </c>
      <c r="GS91" s="5" t="s">
        <v>183</v>
      </c>
      <c r="GT91" s="157" t="s">
        <v>82</v>
      </c>
      <c r="GU91" s="16"/>
      <c r="GV91" s="3" t="s">
        <v>184</v>
      </c>
      <c r="GW91" s="158" t="e">
        <f t="shared" si="322"/>
        <v>#VALUE!</v>
      </c>
      <c r="GX91" s="158" t="e">
        <f t="shared" si="323"/>
        <v>#VALUE!</v>
      </c>
      <c r="GY91" s="158" t="e">
        <f t="shared" si="324"/>
        <v>#VALUE!</v>
      </c>
      <c r="GZ91" s="158" t="e">
        <f t="shared" si="325"/>
        <v>#VALUE!</v>
      </c>
      <c r="HA91" s="158">
        <f t="shared" si="326"/>
        <v>-1</v>
      </c>
      <c r="HB91" s="263" t="e">
        <f t="shared" si="240"/>
        <v>#VALUE!</v>
      </c>
      <c r="HC91" s="263" t="e">
        <f t="shared" si="258"/>
        <v>#VALUE!</v>
      </c>
      <c r="HD91" s="263" t="e">
        <f t="shared" si="241"/>
        <v>#VALUE!</v>
      </c>
      <c r="HE91" s="263" t="e">
        <f t="shared" si="242"/>
        <v>#VALUE!</v>
      </c>
      <c r="HF91" s="153" t="str">
        <f t="shared" si="327"/>
        <v>Negativ EK</v>
      </c>
      <c r="HG91" s="153" t="str">
        <f t="shared" si="328"/>
        <v>Negativ EK</v>
      </c>
      <c r="HH91" s="153" t="str">
        <f t="shared" si="329"/>
        <v>Negativ EK</v>
      </c>
      <c r="HI91" s="153" t="str">
        <f t="shared" si="330"/>
        <v>Negativ EK</v>
      </c>
      <c r="HJ91" s="153">
        <f t="shared" si="331"/>
        <v>0</v>
      </c>
      <c r="HK91" s="153">
        <f t="shared" si="332"/>
        <v>0.26153271958198554</v>
      </c>
      <c r="HL91" s="153">
        <f t="shared" si="333"/>
        <v>0.28558344681312592</v>
      </c>
      <c r="HM91" s="153">
        <f t="shared" si="334"/>
        <v>0.35598816727835131</v>
      </c>
      <c r="HN91" s="153">
        <f t="shared" si="335"/>
        <v>0.33823529411764708</v>
      </c>
      <c r="HO91" s="153">
        <f t="shared" si="336"/>
        <v>0.32556888844072468</v>
      </c>
      <c r="HP91" s="153">
        <f t="shared" si="337"/>
        <v>0.606349828166456</v>
      </c>
      <c r="HQ91" s="153">
        <f t="shared" si="338"/>
        <v>0.31691022160611487</v>
      </c>
      <c r="HR91" s="153">
        <f t="shared" si="339"/>
        <v>0.53136618938375124</v>
      </c>
      <c r="HS91" s="153" t="str">
        <f t="shared" si="340"/>
        <v>Negativ EK</v>
      </c>
      <c r="HT91" s="153" t="str">
        <f t="shared" si="341"/>
        <v>Negativ EK</v>
      </c>
      <c r="HU91" s="153" t="str">
        <f t="shared" si="342"/>
        <v>Negativ EK</v>
      </c>
      <c r="HV91" s="150" t="e">
        <f t="shared" si="343"/>
        <v>#VALUE!</v>
      </c>
      <c r="HW91" s="150" t="e">
        <f t="shared" si="344"/>
        <v>#VALUE!</v>
      </c>
      <c r="HX91" s="150" t="e">
        <f t="shared" si="345"/>
        <v>#VALUE!</v>
      </c>
      <c r="HY91" s="150" t="e">
        <f t="shared" si="346"/>
        <v>#VALUE!</v>
      </c>
      <c r="HZ91" s="150">
        <f t="shared" si="347"/>
        <v>-1</v>
      </c>
      <c r="IA91" s="263" t="e">
        <f t="shared" si="243"/>
        <v>#VALUE!</v>
      </c>
      <c r="IB91" s="263" t="e">
        <f t="shared" si="259"/>
        <v>#VALUE!</v>
      </c>
      <c r="IC91" s="263" t="e">
        <f t="shared" si="244"/>
        <v>#VALUE!</v>
      </c>
      <c r="ID91" s="263" t="e">
        <f t="shared" si="245"/>
        <v>#VALUE!</v>
      </c>
      <c r="IE91" s="153" t="str">
        <f t="shared" si="348"/>
        <v>i.a.</v>
      </c>
      <c r="IF91" s="153" t="str">
        <f t="shared" si="349"/>
        <v>i.a.</v>
      </c>
      <c r="IG91" s="153" t="str">
        <f t="shared" si="350"/>
        <v>i.a.</v>
      </c>
      <c r="IH91" s="153" t="str">
        <f t="shared" si="351"/>
        <v>i.a.</v>
      </c>
      <c r="II91" s="153">
        <f t="shared" si="352"/>
        <v>0</v>
      </c>
      <c r="IJ91" s="153">
        <f t="shared" si="353"/>
        <v>8.7976157516733711E-2</v>
      </c>
      <c r="IK91" s="153">
        <f t="shared" si="354"/>
        <v>0.10048295779014178</v>
      </c>
      <c r="IL91" s="153">
        <f t="shared" si="355"/>
        <v>0.1245941776643658</v>
      </c>
      <c r="IM91" s="153">
        <f t="shared" si="356"/>
        <v>0.10794300932558692</v>
      </c>
      <c r="IN91" s="153">
        <f t="shared" si="357"/>
        <v>0.1045070118873786</v>
      </c>
      <c r="IO91" s="153">
        <f t="shared" si="358"/>
        <v>0.17725283302212078</v>
      </c>
      <c r="IP91" s="153">
        <f t="shared" si="359"/>
        <v>8.9204252592838804E-2</v>
      </c>
      <c r="IQ91" s="153">
        <f t="shared" si="360"/>
        <v>0.13967189946908062</v>
      </c>
      <c r="IR91" s="153" t="str">
        <f t="shared" si="361"/>
        <v>i.a.</v>
      </c>
      <c r="IS91" s="153" t="str">
        <f t="shared" si="362"/>
        <v>i.a.</v>
      </c>
      <c r="IT91" s="153" t="str">
        <f t="shared" si="363"/>
        <v>i.a.</v>
      </c>
      <c r="IU91" s="150" t="e">
        <f t="shared" si="364"/>
        <v>#VALUE!</v>
      </c>
      <c r="IV91" s="150" t="e">
        <f t="shared" si="365"/>
        <v>#VALUE!</v>
      </c>
      <c r="IW91" s="150" t="e">
        <f t="shared" si="366"/>
        <v>#VALUE!</v>
      </c>
      <c r="IX91" s="150" t="e">
        <f t="shared" si="367"/>
        <v>#VALUE!</v>
      </c>
      <c r="IY91" s="150" t="e">
        <f t="shared" si="368"/>
        <v>#VALUE!</v>
      </c>
      <c r="IZ91" s="263" t="e">
        <f t="shared" si="246"/>
        <v>#VALUE!</v>
      </c>
      <c r="JA91" s="263" t="e">
        <f t="shared" si="260"/>
        <v>#VALUE!</v>
      </c>
      <c r="JB91" s="263" t="e">
        <f t="shared" si="247"/>
        <v>#VALUE!</v>
      </c>
      <c r="JC91" s="263" t="e">
        <f t="shared" si="248"/>
        <v>#VALUE!</v>
      </c>
      <c r="JD91" s="153" t="str">
        <f t="shared" si="369"/>
        <v>i.a.</v>
      </c>
      <c r="JE91" s="153" t="str">
        <f t="shared" si="370"/>
        <v>i.a.</v>
      </c>
      <c r="JF91" s="153" t="str">
        <f t="shared" si="371"/>
        <v>i.a.</v>
      </c>
      <c r="JG91" s="153" t="str">
        <f t="shared" si="372"/>
        <v>i.a.</v>
      </c>
      <c r="JH91" s="153" t="str">
        <f t="shared" si="373"/>
        <v>i.a.</v>
      </c>
      <c r="JI91" s="153">
        <f t="shared" si="374"/>
        <v>0.33367444513412403</v>
      </c>
      <c r="JJ91" s="153">
        <f t="shared" si="375"/>
        <v>0.32121777932496798</v>
      </c>
      <c r="JK91" s="153">
        <f t="shared" si="376"/>
        <v>0.35685657028342399</v>
      </c>
      <c r="JL91" s="153">
        <f t="shared" si="377"/>
        <v>0.31770854500085344</v>
      </c>
      <c r="JM91" s="153">
        <f t="shared" si="378"/>
        <v>0.28704013777926612</v>
      </c>
      <c r="JN91" s="153">
        <f t="shared" si="379"/>
        <v>0.29630299195516585</v>
      </c>
      <c r="JO91" s="153">
        <f t="shared" si="380"/>
        <v>0.25914044348527709</v>
      </c>
      <c r="JP91" s="153">
        <f t="shared" si="381"/>
        <v>0.24141553034643443</v>
      </c>
      <c r="JQ91" s="153" t="str">
        <f t="shared" si="382"/>
        <v>i.a.</v>
      </c>
      <c r="JR91" s="153" t="str">
        <f t="shared" si="383"/>
        <v>i.a.</v>
      </c>
      <c r="JS91" s="153" t="str">
        <f t="shared" si="384"/>
        <v>i.a.</v>
      </c>
      <c r="JT91" s="153" t="str">
        <f t="shared" si="385"/>
        <v>i.a.</v>
      </c>
      <c r="JU91" s="150" t="e">
        <f t="shared" si="386"/>
        <v>#VALUE!</v>
      </c>
      <c r="JV91" s="150" t="e">
        <f t="shared" si="387"/>
        <v>#VALUE!</v>
      </c>
      <c r="JW91" s="150" t="e">
        <f t="shared" si="388"/>
        <v>#VALUE!</v>
      </c>
      <c r="JX91" s="150" t="e">
        <f t="shared" si="389"/>
        <v>#VALUE!</v>
      </c>
      <c r="JY91" s="150" t="e">
        <f t="shared" si="390"/>
        <v>#VALUE!</v>
      </c>
      <c r="JZ91" s="263" t="e">
        <f t="shared" si="249"/>
        <v>#VALUE!</v>
      </c>
      <c r="KA91" s="263" t="e">
        <f t="shared" si="261"/>
        <v>#VALUE!</v>
      </c>
      <c r="KB91" s="263" t="e">
        <f t="shared" si="250"/>
        <v>#VALUE!</v>
      </c>
      <c r="KC91" s="263" t="e">
        <f t="shared" si="251"/>
        <v>#VALUE!</v>
      </c>
      <c r="KD91" s="153" t="str">
        <f t="shared" si="391"/>
        <v>i.a.</v>
      </c>
      <c r="KE91" s="153" t="str">
        <f t="shared" si="392"/>
        <v>i.a.</v>
      </c>
      <c r="KF91" s="153" t="str">
        <f t="shared" si="393"/>
        <v>i.a.</v>
      </c>
      <c r="KG91" s="153" t="str">
        <f t="shared" si="394"/>
        <v>i.a.</v>
      </c>
      <c r="KH91" s="153" t="str">
        <f t="shared" si="395"/>
        <v>i.a.</v>
      </c>
      <c r="KI91" s="153" t="str">
        <f t="shared" si="396"/>
        <v>i.a.</v>
      </c>
      <c r="KJ91" s="153" t="str">
        <f t="shared" si="397"/>
        <v>i.a.</v>
      </c>
      <c r="KK91" s="153" t="str">
        <f t="shared" si="398"/>
        <v>i.a.</v>
      </c>
      <c r="KL91" s="153" t="str">
        <f t="shared" si="399"/>
        <v>i.a.</v>
      </c>
      <c r="KM91" s="153" t="str">
        <f t="shared" si="400"/>
        <v>i.a.</v>
      </c>
      <c r="KN91" s="153" t="str">
        <f t="shared" si="401"/>
        <v>i.a.</v>
      </c>
      <c r="KO91" s="153" t="str">
        <f t="shared" si="402"/>
        <v>i.a.</v>
      </c>
      <c r="KP91" s="153" t="str">
        <f t="shared" si="403"/>
        <v>i.a.</v>
      </c>
      <c r="KQ91" s="153" t="str">
        <f t="shared" si="404"/>
        <v>i.a.</v>
      </c>
      <c r="KR91" s="153" t="str">
        <f t="shared" si="405"/>
        <v>i.a.</v>
      </c>
      <c r="KS91" s="153" t="str">
        <f t="shared" si="406"/>
        <v>i.a.</v>
      </c>
      <c r="KT91" s="153" t="str">
        <f t="shared" si="407"/>
        <v>i.a.</v>
      </c>
      <c r="KU91" s="150" t="e">
        <f t="shared" si="408"/>
        <v>#VALUE!</v>
      </c>
      <c r="KV91" s="150" t="e">
        <f t="shared" si="409"/>
        <v>#DIV/0!</v>
      </c>
      <c r="KW91" s="150" t="e">
        <f t="shared" si="410"/>
        <v>#DIV/0!</v>
      </c>
      <c r="KX91" s="150" t="e">
        <f t="shared" si="411"/>
        <v>#DIV/0!</v>
      </c>
      <c r="KY91" s="150" t="e">
        <f t="shared" si="412"/>
        <v>#DIV/0!</v>
      </c>
      <c r="KZ91" s="243" t="e">
        <f t="shared" si="252"/>
        <v>#VALUE!</v>
      </c>
      <c r="LA91" s="243">
        <f t="shared" si="262"/>
        <v>0</v>
      </c>
      <c r="LB91" s="243">
        <f t="shared" si="253"/>
        <v>0</v>
      </c>
      <c r="LC91" s="243">
        <f t="shared" si="254"/>
        <v>0</v>
      </c>
      <c r="LD91" s="254" t="str">
        <f>IFERROR(Tabel1[[#This Row],[2024 - Omsætning]]/Tabel1[[#This Row],[2024 - Ansatte]],"i.a.")</f>
        <v>i.a.</v>
      </c>
      <c r="LE91" s="254">
        <f>IFERROR(Tabel1[[#This Row],[2023 - Omsætning]]/Tabel1[[#This Row],[2023 - Ansatte]],"i.a.")</f>
        <v>0</v>
      </c>
      <c r="LF91" s="254">
        <f>IFERROR(Tabel1[[#This Row],[2022 - Omsætning]]/Tabel1[[#This Row],[2022 - Ansatte]],"i.a.")</f>
        <v>0</v>
      </c>
      <c r="LG91" s="254">
        <f>IFERROR(Tabel1[[#This Row],[2021 - Omsætning]]/Tabel1[[#This Row],[2021 - Ansatte]],"i.a.")</f>
        <v>0</v>
      </c>
      <c r="LH91" s="254">
        <f>IFERROR(AC91/Tabel1[[#This Row],[2020 - Ansatte]],"i.a.")</f>
        <v>0</v>
      </c>
      <c r="LI91" s="254">
        <f>IFERROR(Tabel1[[#This Row],[2019 - Omsætning]]/Tabel1[[#This Row],[2019 - Ansatte]],"i.a.")</f>
        <v>0</v>
      </c>
      <c r="LJ91" s="254">
        <f>IFERROR(Tabel1[[#This Row],[2018 - Omsætning]]/Tabel1[[#This Row],[2018 - Ansatte]],"i.a.")</f>
        <v>0</v>
      </c>
      <c r="LK91" s="254">
        <f>IFERROR(Tabel1[[#This Row],[2017 - Omsætning]]/Tabel1[[#This Row],[2017 - Ansatte]],"i.a.")</f>
        <v>0</v>
      </c>
      <c r="LL91" s="254">
        <f>IFERROR(Tabel1[[#This Row],[2016 - Omsætning]]/Tabel1[[#This Row],[2016 - Ansatte]],"i.a.")</f>
        <v>0</v>
      </c>
      <c r="LM91" s="254">
        <f>IFERROR(Tabel1[[#This Row],[2015 - Omsætning]]/Tabel1[[#This Row],[2015 - Ansatte]],"i.a.")</f>
        <v>0</v>
      </c>
      <c r="LN91" s="254">
        <f>IFERROR(Tabel1[[#This Row],[2014 - Omsætning]]/Tabel1[[#This Row],[2014 - Ansatte]],"i.a.")</f>
        <v>0</v>
      </c>
      <c r="LO91" s="254">
        <f>IFERROR(Tabel1[[#This Row],[2013 - Omsætning]]/Tabel1[[#This Row],[2013 - Ansatte]],"i.a.")</f>
        <v>0</v>
      </c>
      <c r="LP91" s="254">
        <f>IFERROR(Tabel1[[#This Row],[2012 - Omsætning]]/Tabel1[[#This Row],[2012 - Ansatte]],"i.a.")</f>
        <v>0</v>
      </c>
      <c r="LQ91" s="254">
        <f>IFERROR(Tabel1[[#This Row],[2011 - Omsætning]]/Tabel1[[#This Row],[2011 - Ansatte]],"i.a.")</f>
        <v>0</v>
      </c>
      <c r="LR91" s="254" t="str">
        <f>IFERROR(Tabel1[[#This Row],[2010 - Omsætning]]/Tabel1[[#This Row],[2010 - Ansatte]],"i.a.")</f>
        <v>i.a.</v>
      </c>
      <c r="LS91" s="254" t="str">
        <f>IFERROR(Tabel1[[#This Row],[2009 - Omsætning]]/Tabel1[[#This Row],[2009 - Ansatte]],"i.a.")</f>
        <v>i.a.</v>
      </c>
      <c r="LT91" s="254" t="str">
        <f>IFERROR(Tabel1[[#This Row],[2008 - Omsætning]]/Tabel1[[#This Row],[2008 - Ansatte]],"i.a.")</f>
        <v>i.a.</v>
      </c>
      <c r="LU91" s="158" t="e">
        <f t="shared" si="413"/>
        <v>#VALUE!</v>
      </c>
      <c r="LV91" s="158" t="e">
        <f t="shared" si="414"/>
        <v>#DIV/0!</v>
      </c>
      <c r="LW91" s="158" t="e">
        <f t="shared" si="415"/>
        <v>#DIV/0!</v>
      </c>
      <c r="LX91" s="158" t="e">
        <f t="shared" si="416"/>
        <v>#DIV/0!</v>
      </c>
      <c r="LY91" s="158">
        <f t="shared" si="417"/>
        <v>-1</v>
      </c>
      <c r="LZ91" s="243" t="e">
        <f t="shared" si="255"/>
        <v>#VALUE!</v>
      </c>
      <c r="MA91" s="243">
        <f t="shared" si="263"/>
        <v>0</v>
      </c>
      <c r="MB91" s="243">
        <f t="shared" si="256"/>
        <v>0</v>
      </c>
      <c r="MC91" s="243">
        <f t="shared" si="257"/>
        <v>0</v>
      </c>
      <c r="MD91" s="244" t="str">
        <f t="shared" si="418"/>
        <v>i.a.</v>
      </c>
      <c r="ME91" s="244">
        <f t="shared" si="419"/>
        <v>0</v>
      </c>
      <c r="MF91" s="244">
        <f t="shared" si="420"/>
        <v>0</v>
      </c>
      <c r="MG91" s="244">
        <f t="shared" si="421"/>
        <v>0</v>
      </c>
      <c r="MH91" s="244">
        <f t="shared" si="422"/>
        <v>0</v>
      </c>
      <c r="MI91" s="244">
        <f t="shared" si="423"/>
        <v>0.15233333333333332</v>
      </c>
      <c r="MJ91" s="244">
        <f t="shared" si="424"/>
        <v>0.17172463768115942</v>
      </c>
      <c r="MK91" s="244">
        <f t="shared" si="425"/>
        <v>0.21643283582089551</v>
      </c>
      <c r="ML91" s="244">
        <f t="shared" si="426"/>
        <v>0.17438805970149251</v>
      </c>
      <c r="MM91" s="244">
        <f t="shared" si="427"/>
        <v>0.1403768115942029</v>
      </c>
      <c r="MN91" s="244">
        <f t="shared" si="428"/>
        <v>0.25411940298507463</v>
      </c>
      <c r="MO91" s="244">
        <f t="shared" si="429"/>
        <v>0.13274193548387098</v>
      </c>
      <c r="MP91" s="244">
        <f t="shared" si="430"/>
        <v>0.20667692307692306</v>
      </c>
      <c r="MQ91" s="244">
        <f t="shared" si="431"/>
        <v>0</v>
      </c>
      <c r="MR91" s="244" t="str">
        <f t="shared" si="432"/>
        <v>i.a.</v>
      </c>
      <c r="MS91" s="244" t="str">
        <f t="shared" si="433"/>
        <v>i.a.</v>
      </c>
      <c r="MT91" s="244" t="str">
        <f t="shared" si="434"/>
        <v>i.a.</v>
      </c>
    </row>
    <row r="92" spans="1:358" ht="18" customHeight="1" x14ac:dyDescent="0.25">
      <c r="A92" s="20" t="s">
        <v>936</v>
      </c>
      <c r="B92" s="331">
        <v>34602433</v>
      </c>
      <c r="C92" s="5" t="s">
        <v>928</v>
      </c>
      <c r="D92" s="5"/>
      <c r="E92" s="5">
        <v>256200</v>
      </c>
      <c r="F92" s="203">
        <v>45419</v>
      </c>
      <c r="G92" s="176"/>
      <c r="H92" s="176" t="s">
        <v>74</v>
      </c>
      <c r="I92" s="148" t="s">
        <v>74</v>
      </c>
      <c r="J92" s="148" t="s">
        <v>74</v>
      </c>
      <c r="K92" s="148" t="s">
        <v>74</v>
      </c>
      <c r="L92" s="148"/>
      <c r="M92" s="148"/>
      <c r="N92" s="176"/>
      <c r="O92" s="176"/>
      <c r="P92" s="335" t="e">
        <f>Y92/Tabel1[[#This Row],[2023 - Omsætning]]-1</f>
        <v>#DIV/0!</v>
      </c>
      <c r="Q92" s="335" t="e">
        <f>Z92/Tabel1[[#This Row],[2022 - Omsætning]]-1</f>
        <v>#DIV/0!</v>
      </c>
      <c r="R92" s="335" t="e">
        <f>AA92/Tabel1[[#This Row],[2021 - Omsætning]]-1</f>
        <v>#DIV/0!</v>
      </c>
      <c r="S92" s="150" t="e">
        <f>AB92/Tabel1[[#This Row],[2020 - Omsætning]]-1</f>
        <v>#DIV/0!</v>
      </c>
      <c r="T92" s="335" t="e">
        <f>AC92/Tabel1[[#This Row],[2019 - Omsætning]]-1</f>
        <v>#DIV/0!</v>
      </c>
      <c r="U92" s="242">
        <f t="shared" si="435"/>
        <v>0</v>
      </c>
      <c r="V92" s="242">
        <f t="shared" si="436"/>
        <v>0</v>
      </c>
      <c r="W92" s="242">
        <f t="shared" si="267"/>
        <v>0</v>
      </c>
      <c r="X92" s="242">
        <f t="shared" si="266"/>
        <v>0</v>
      </c>
      <c r="Y92" s="165"/>
      <c r="Z92" s="165"/>
      <c r="AA92" s="288"/>
      <c r="AB92" s="361"/>
      <c r="AC92" s="365"/>
      <c r="AD92" s="361"/>
      <c r="AE92" s="288"/>
      <c r="AF92" s="381"/>
      <c r="AG92" s="366"/>
      <c r="AH92" s="366"/>
      <c r="AI92" s="366"/>
      <c r="AJ92" s="366"/>
      <c r="AK92" s="366"/>
      <c r="AL92" s="366"/>
      <c r="AM92" s="366"/>
      <c r="AN92" s="366"/>
      <c r="AO92" s="366"/>
      <c r="AP92" s="153">
        <f t="shared" si="268"/>
        <v>-1</v>
      </c>
      <c r="AQ92" s="153">
        <f t="shared" si="269"/>
        <v>8.8041256272068366E-2</v>
      </c>
      <c r="AR92" s="153">
        <f t="shared" si="270"/>
        <v>0.19551210842035099</v>
      </c>
      <c r="AS92" s="150">
        <f t="shared" si="271"/>
        <v>0.17997116266876409</v>
      </c>
      <c r="AT92" s="153" t="e">
        <f t="shared" si="272"/>
        <v>#DIV/0!</v>
      </c>
      <c r="AU92" s="242">
        <f t="shared" si="273"/>
        <v>-23.419</v>
      </c>
      <c r="AV92" s="242">
        <f t="shared" si="274"/>
        <v>1.8949999999999996</v>
      </c>
      <c r="AW92" s="242">
        <f t="shared" si="275"/>
        <v>3.5199999999999996</v>
      </c>
      <c r="AX92" s="242">
        <f t="shared" si="276"/>
        <v>2.7460000000000022</v>
      </c>
      <c r="AY92" s="121"/>
      <c r="AZ92" s="165">
        <v>23.419</v>
      </c>
      <c r="BA92" s="288">
        <v>21.524000000000001</v>
      </c>
      <c r="BB92" s="361">
        <v>18.004000000000001</v>
      </c>
      <c r="BC92" s="365">
        <v>15.257999999999999</v>
      </c>
      <c r="BD92" s="362"/>
      <c r="BE92" s="374"/>
      <c r="BF92" s="382"/>
      <c r="BG92" s="367"/>
      <c r="BH92" s="367"/>
      <c r="BI92" s="367"/>
      <c r="BJ92" s="367"/>
      <c r="BK92" s="367"/>
      <c r="BL92" s="367"/>
      <c r="BM92" s="367"/>
      <c r="BN92" s="367"/>
      <c r="BO92" s="367"/>
      <c r="BP92" s="152">
        <f t="shared" si="277"/>
        <v>-1</v>
      </c>
      <c r="BQ92" s="152">
        <f t="shared" si="278"/>
        <v>-3.3355909244835773E-2</v>
      </c>
      <c r="BR92" s="152">
        <f t="shared" si="279"/>
        <v>0.79622871046228716</v>
      </c>
      <c r="BS92" s="152">
        <f t="shared" si="280"/>
        <v>9.0185676392572883E-2</v>
      </c>
      <c r="BT92" s="152" t="e">
        <f t="shared" si="281"/>
        <v>#DIV/0!</v>
      </c>
      <c r="BU92" s="242">
        <f t="shared" si="282"/>
        <v>-5.7089999999999996</v>
      </c>
      <c r="BV92" s="242">
        <f t="shared" si="283"/>
        <v>-0.19700000000000006</v>
      </c>
      <c r="BW92" s="242">
        <f t="shared" si="284"/>
        <v>2.6179999999999999</v>
      </c>
      <c r="BX92" s="242">
        <f t="shared" si="285"/>
        <v>0.2719999999999998</v>
      </c>
      <c r="BY92" s="121"/>
      <c r="BZ92" s="121">
        <v>5.7089999999999996</v>
      </c>
      <c r="CA92" s="374">
        <v>5.9059999999999997</v>
      </c>
      <c r="CB92" s="362">
        <v>3.2879999999999998</v>
      </c>
      <c r="CC92" s="374">
        <v>3.016</v>
      </c>
      <c r="CD92" s="362"/>
      <c r="CE92" s="374"/>
      <c r="CF92" s="382"/>
      <c r="CG92" s="367"/>
      <c r="CH92" s="367"/>
      <c r="CI92" s="367"/>
      <c r="CJ92" s="367"/>
      <c r="CK92" s="367"/>
      <c r="CL92" s="367"/>
      <c r="CM92" s="367"/>
      <c r="CN92" s="367"/>
      <c r="CO92" s="367"/>
      <c r="CP92" s="152">
        <f t="shared" si="286"/>
        <v>-1</v>
      </c>
      <c r="CQ92" s="152">
        <f t="shared" si="287"/>
        <v>-3.2418493276846594E-2</v>
      </c>
      <c r="CR92" s="152">
        <f t="shared" si="288"/>
        <v>0.99302496328928047</v>
      </c>
      <c r="CS92" s="152">
        <f t="shared" si="289"/>
        <v>5.6633048875097111E-2</v>
      </c>
      <c r="CT92" s="152" t="e">
        <f t="shared" si="290"/>
        <v>#DIV/0!</v>
      </c>
      <c r="CU92" s="242">
        <f t="shared" si="291"/>
        <v>-5.2530000000000001</v>
      </c>
      <c r="CV92" s="242">
        <f t="shared" si="292"/>
        <v>-0.17600000000000016</v>
      </c>
      <c r="CW92" s="242">
        <f t="shared" si="293"/>
        <v>2.7050000000000001</v>
      </c>
      <c r="CX92" s="242">
        <f t="shared" si="294"/>
        <v>0.14600000000000035</v>
      </c>
      <c r="CY92" s="121"/>
      <c r="CZ92" s="121">
        <v>5.2530000000000001</v>
      </c>
      <c r="DA92" s="374">
        <v>5.4290000000000003</v>
      </c>
      <c r="DB92" s="362">
        <v>2.7240000000000002</v>
      </c>
      <c r="DC92" s="374">
        <v>2.5779999999999998</v>
      </c>
      <c r="DD92" s="362"/>
      <c r="DE92" s="374"/>
      <c r="DF92" s="382"/>
      <c r="DG92" s="367"/>
      <c r="DH92" s="367"/>
      <c r="DI92" s="367"/>
      <c r="DJ92" s="367"/>
      <c r="DK92" s="367"/>
      <c r="DL92" s="367"/>
      <c r="DM92" s="367"/>
      <c r="DN92" s="367"/>
      <c r="DO92" s="367"/>
      <c r="DP92" s="152">
        <f t="shared" si="295"/>
        <v>-1</v>
      </c>
      <c r="DQ92" s="152">
        <f t="shared" si="296"/>
        <v>0.22779043280182229</v>
      </c>
      <c r="DR92" s="152">
        <f t="shared" si="297"/>
        <v>0.41216146103559193</v>
      </c>
      <c r="DS92" s="152">
        <f t="shared" si="298"/>
        <v>0.20282076884672989</v>
      </c>
      <c r="DT92" s="152" t="e">
        <f t="shared" si="299"/>
        <v>#DIV/0!</v>
      </c>
      <c r="DU92" s="242">
        <f t="shared" si="300"/>
        <v>-16.709</v>
      </c>
      <c r="DV92" s="242">
        <f t="shared" si="301"/>
        <v>3.0999999999999996</v>
      </c>
      <c r="DW92" s="242">
        <f t="shared" si="302"/>
        <v>3.9719999999999995</v>
      </c>
      <c r="DX92" s="242">
        <f t="shared" si="303"/>
        <v>1.625</v>
      </c>
      <c r="DY92" s="121"/>
      <c r="DZ92" s="121">
        <v>16.709</v>
      </c>
      <c r="EA92" s="374">
        <v>13.609</v>
      </c>
      <c r="EB92" s="362">
        <v>9.6370000000000005</v>
      </c>
      <c r="EC92" s="374">
        <v>8.0120000000000005</v>
      </c>
      <c r="ED92" s="362"/>
      <c r="EE92" s="374"/>
      <c r="EF92" s="382"/>
      <c r="EG92" s="367"/>
      <c r="EH92" s="367"/>
      <c r="EI92" s="367"/>
      <c r="EJ92" s="367"/>
      <c r="EK92" s="367"/>
      <c r="EL92" s="367"/>
      <c r="EM92" s="367"/>
      <c r="EN92" s="367"/>
      <c r="EO92" s="367"/>
      <c r="EP92" s="153">
        <f t="shared" si="304"/>
        <v>-1</v>
      </c>
      <c r="EQ92" s="153">
        <f t="shared" si="305"/>
        <v>1.6808606006275852E-4</v>
      </c>
      <c r="ER92" s="153">
        <f t="shared" si="306"/>
        <v>-7.2204605707750655E-2</v>
      </c>
      <c r="ES92" s="153">
        <f t="shared" si="307"/>
        <v>0.52996381278084859</v>
      </c>
      <c r="ET92" s="153" t="e">
        <f t="shared" si="308"/>
        <v>#DIV/0!</v>
      </c>
      <c r="EU92" s="242">
        <f t="shared" si="309"/>
        <v>-35.701999999999998</v>
      </c>
      <c r="EV92" s="242">
        <f t="shared" si="310"/>
        <v>6.0000000000002274E-3</v>
      </c>
      <c r="EW92" s="242">
        <f t="shared" si="311"/>
        <v>-2.7779999999999987</v>
      </c>
      <c r="EX92" s="242">
        <f t="shared" si="312"/>
        <v>13.326999999999998</v>
      </c>
      <c r="EY92" s="121"/>
      <c r="EZ92" s="121">
        <v>35.701999999999998</v>
      </c>
      <c r="FA92" s="374">
        <v>35.695999999999998</v>
      </c>
      <c r="FB92" s="362">
        <v>38.473999999999997</v>
      </c>
      <c r="FC92" s="374">
        <v>25.146999999999998</v>
      </c>
      <c r="FD92" s="362"/>
      <c r="FE92" s="374"/>
      <c r="FF92" s="382"/>
      <c r="FG92" s="367"/>
      <c r="FH92" s="367"/>
      <c r="FI92" s="367"/>
      <c r="FJ92" s="367"/>
      <c r="FK92" s="367"/>
      <c r="FL92" s="367"/>
      <c r="FM92" s="367"/>
      <c r="FN92" s="367"/>
      <c r="FO92" s="367"/>
      <c r="FP92" s="153">
        <f t="shared" si="313"/>
        <v>-1</v>
      </c>
      <c r="FQ92" s="153">
        <f t="shared" si="314"/>
        <v>6.4516129032258063E-2</v>
      </c>
      <c r="FR92" s="153">
        <f t="shared" si="315"/>
        <v>6.8965517241379309E-2</v>
      </c>
      <c r="FS92" s="153">
        <f t="shared" si="316"/>
        <v>7.407407407407407E-2</v>
      </c>
      <c r="FT92" s="153" t="e">
        <f t="shared" si="317"/>
        <v>#DIV/0!</v>
      </c>
      <c r="FU92" s="242">
        <f t="shared" si="318"/>
        <v>-33</v>
      </c>
      <c r="FV92" s="242">
        <f t="shared" si="319"/>
        <v>2</v>
      </c>
      <c r="FW92" s="242">
        <f t="shared" si="320"/>
        <v>2</v>
      </c>
      <c r="FX92" s="242">
        <f t="shared" si="321"/>
        <v>2</v>
      </c>
      <c r="FY92" s="167"/>
      <c r="FZ92" s="167">
        <v>33</v>
      </c>
      <c r="GA92" s="378">
        <v>31</v>
      </c>
      <c r="GB92" s="359">
        <v>29</v>
      </c>
      <c r="GC92" s="377">
        <v>27</v>
      </c>
      <c r="GD92" s="359"/>
      <c r="GE92" s="378"/>
      <c r="GF92" s="359"/>
      <c r="GG92" s="369"/>
      <c r="GH92" s="369"/>
      <c r="GI92" s="369"/>
      <c r="GJ92" s="369"/>
      <c r="GK92" s="369"/>
      <c r="GL92" s="369"/>
      <c r="GM92" s="369"/>
      <c r="GN92" s="369"/>
      <c r="GO92" s="369"/>
      <c r="GP92" s="20"/>
      <c r="GQ92" s="5" t="s">
        <v>389</v>
      </c>
      <c r="GR92" s="5">
        <v>7860</v>
      </c>
      <c r="GS92" s="5" t="s">
        <v>286</v>
      </c>
      <c r="GT92" s="7" t="s">
        <v>94</v>
      </c>
      <c r="GU92" s="172"/>
      <c r="GV92" s="101"/>
      <c r="GW92" s="340">
        <f t="shared" si="322"/>
        <v>-1</v>
      </c>
      <c r="GX92" s="340">
        <f t="shared" si="323"/>
        <v>-0.25811729977945691</v>
      </c>
      <c r="GY92" s="340">
        <f t="shared" si="324"/>
        <v>0.51315914897584591</v>
      </c>
      <c r="GZ92" s="340">
        <f t="shared" si="325"/>
        <v>-4.0654542740407043E-2</v>
      </c>
      <c r="HA92" s="340" t="e">
        <f t="shared" si="326"/>
        <v>#VALUE!</v>
      </c>
      <c r="HB92" s="278">
        <f t="shared" si="240"/>
        <v>-0.34652681575301802</v>
      </c>
      <c r="HC92" s="278"/>
      <c r="HD92" s="278">
        <f t="shared" si="241"/>
        <v>0.15840506791435255</v>
      </c>
      <c r="HE92" s="263">
        <f t="shared" si="242"/>
        <v>-1.3081304441434016E-2</v>
      </c>
      <c r="HF92" s="153">
        <f t="shared" si="327"/>
        <v>0</v>
      </c>
      <c r="HG92" s="153">
        <f t="shared" si="328"/>
        <v>0.34652681575301802</v>
      </c>
      <c r="HH92" s="153">
        <f t="shared" si="329"/>
        <v>0.46709111244945367</v>
      </c>
      <c r="HI92" s="153">
        <f t="shared" si="330"/>
        <v>0.30868604453510112</v>
      </c>
      <c r="HJ92" s="343">
        <f t="shared" si="331"/>
        <v>0.32176734897653514</v>
      </c>
      <c r="HK92" s="153" t="str">
        <f t="shared" si="332"/>
        <v>Negativ EK</v>
      </c>
      <c r="HL92" s="343" t="str">
        <f t="shared" si="333"/>
        <v>Negativ EK</v>
      </c>
      <c r="HM92" s="211" t="str">
        <f t="shared" si="334"/>
        <v>Negativ EK</v>
      </c>
      <c r="HN92" s="211" t="str">
        <f t="shared" si="335"/>
        <v>Negativ EK</v>
      </c>
      <c r="HO92" s="211" t="str">
        <f t="shared" si="336"/>
        <v>Negativ EK</v>
      </c>
      <c r="HP92" s="211" t="str">
        <f t="shared" si="337"/>
        <v>Negativ EK</v>
      </c>
      <c r="HQ92" s="211" t="str">
        <f t="shared" si="338"/>
        <v>Negativ EK</v>
      </c>
      <c r="HR92" s="211" t="str">
        <f t="shared" si="339"/>
        <v>Negativ EK</v>
      </c>
      <c r="HS92" s="211" t="str">
        <f t="shared" si="340"/>
        <v>Negativ EK</v>
      </c>
      <c r="HT92" s="211" t="str">
        <f t="shared" si="341"/>
        <v>Negativ EK</v>
      </c>
      <c r="HU92" s="211" t="str">
        <f t="shared" si="342"/>
        <v>Negativ EK</v>
      </c>
      <c r="HV92" s="153">
        <f t="shared" si="343"/>
        <v>-1</v>
      </c>
      <c r="HW92" s="153">
        <f t="shared" si="344"/>
        <v>4.1736772922283194E-3</v>
      </c>
      <c r="HX92" s="153">
        <f t="shared" si="345"/>
        <v>0.54075592272241046</v>
      </c>
      <c r="HY92" s="150">
        <f t="shared" si="346"/>
        <v>-0.13818081437751589</v>
      </c>
      <c r="HZ92" s="150" t="e">
        <f t="shared" si="347"/>
        <v>#VALUE!</v>
      </c>
      <c r="IA92" s="263">
        <f t="shared" si="243"/>
        <v>-0.15992044595086696</v>
      </c>
      <c r="IB92" s="263"/>
      <c r="IC92" s="263">
        <f t="shared" si="244"/>
        <v>5.5893666365234296E-2</v>
      </c>
      <c r="ID92" s="356">
        <f t="shared" si="245"/>
        <v>-1.6572686052514732E-2</v>
      </c>
      <c r="IE92" s="153">
        <f t="shared" si="348"/>
        <v>0</v>
      </c>
      <c r="IF92" s="153">
        <f t="shared" si="349"/>
        <v>0.15992044595086696</v>
      </c>
      <c r="IG92" s="153">
        <f t="shared" si="350"/>
        <v>0.15925576378589729</v>
      </c>
      <c r="IH92" s="153">
        <f t="shared" si="351"/>
        <v>0.10336209742066299</v>
      </c>
      <c r="II92" s="153">
        <f t="shared" si="352"/>
        <v>0.11993478347317772</v>
      </c>
      <c r="IJ92" s="153" t="str">
        <f t="shared" si="353"/>
        <v>i.a.</v>
      </c>
      <c r="IK92" s="153" t="str">
        <f t="shared" si="354"/>
        <v>i.a.</v>
      </c>
      <c r="IL92" s="211" t="str">
        <f t="shared" si="355"/>
        <v>i.a.</v>
      </c>
      <c r="IM92" s="211" t="str">
        <f t="shared" si="356"/>
        <v>i.a.</v>
      </c>
      <c r="IN92" s="211" t="str">
        <f t="shared" si="357"/>
        <v>i.a.</v>
      </c>
      <c r="IO92" s="211" t="str">
        <f t="shared" si="358"/>
        <v>i.a.</v>
      </c>
      <c r="IP92" s="211" t="str">
        <f t="shared" si="359"/>
        <v>i.a.</v>
      </c>
      <c r="IQ92" s="211" t="str">
        <f t="shared" si="360"/>
        <v>i.a.</v>
      </c>
      <c r="IR92" s="211" t="str">
        <f t="shared" si="361"/>
        <v>i.a.</v>
      </c>
      <c r="IS92" s="211" t="str">
        <f t="shared" si="362"/>
        <v>i.a.</v>
      </c>
      <c r="IT92" s="211" t="str">
        <f t="shared" si="363"/>
        <v>i.a.</v>
      </c>
      <c r="IU92" s="153" t="e">
        <f t="shared" si="364"/>
        <v>#VALUE!</v>
      </c>
      <c r="IV92" s="153">
        <f t="shared" si="365"/>
        <v>0.22758409302822954</v>
      </c>
      <c r="IW92" s="153">
        <f t="shared" si="366"/>
        <v>0.52206129683671443</v>
      </c>
      <c r="IX92" s="150">
        <f t="shared" si="367"/>
        <v>-0.21382404028204194</v>
      </c>
      <c r="IY92" s="150" t="e">
        <f t="shared" si="368"/>
        <v>#VALUE!</v>
      </c>
      <c r="IZ92" s="263" t="e">
        <f t="shared" si="246"/>
        <v>#VALUE!</v>
      </c>
      <c r="JA92" s="263"/>
      <c r="JB92" s="263">
        <f t="shared" si="247"/>
        <v>0.13076635435918849</v>
      </c>
      <c r="JC92" s="356">
        <f t="shared" si="248"/>
        <v>-6.8125749025319926E-2</v>
      </c>
      <c r="JD92" s="153" t="str">
        <f t="shared" si="369"/>
        <v>i.a.</v>
      </c>
      <c r="JE92" s="153">
        <f t="shared" si="370"/>
        <v>0.46801299647078598</v>
      </c>
      <c r="JF92" s="153">
        <f t="shared" si="371"/>
        <v>0.38124719856566563</v>
      </c>
      <c r="JG92" s="153">
        <f t="shared" si="372"/>
        <v>0.25048084420647715</v>
      </c>
      <c r="JH92" s="153">
        <f t="shared" si="373"/>
        <v>0.31860659323179708</v>
      </c>
      <c r="JI92" s="153" t="str">
        <f t="shared" si="374"/>
        <v>i.a.</v>
      </c>
      <c r="JJ92" s="153" t="str">
        <f t="shared" si="375"/>
        <v>i.a.</v>
      </c>
      <c r="JK92" s="211" t="str">
        <f t="shared" si="376"/>
        <v>i.a.</v>
      </c>
      <c r="JL92" s="212" t="str">
        <f t="shared" si="377"/>
        <v>i.a.</v>
      </c>
      <c r="JM92" s="212" t="str">
        <f t="shared" si="378"/>
        <v>i.a.</v>
      </c>
      <c r="JN92" s="212" t="str">
        <f t="shared" si="379"/>
        <v>i.a.</v>
      </c>
      <c r="JO92" s="212" t="str">
        <f t="shared" si="380"/>
        <v>i.a.</v>
      </c>
      <c r="JP92" s="212" t="str">
        <f t="shared" si="381"/>
        <v>i.a.</v>
      </c>
      <c r="JQ92" s="211" t="str">
        <f t="shared" si="382"/>
        <v>i.a.</v>
      </c>
      <c r="JR92" s="211" t="str">
        <f t="shared" si="383"/>
        <v>i.a.</v>
      </c>
      <c r="JS92" s="211" t="str">
        <f t="shared" si="384"/>
        <v>i.a.</v>
      </c>
      <c r="JT92" s="211" t="str">
        <f t="shared" si="385"/>
        <v>i.a.</v>
      </c>
      <c r="JU92" s="153" t="e">
        <f t="shared" si="386"/>
        <v>#VALUE!</v>
      </c>
      <c r="JV92" s="153" t="e">
        <f t="shared" si="387"/>
        <v>#VALUE!</v>
      </c>
      <c r="JW92" s="153" t="e">
        <f t="shared" si="388"/>
        <v>#VALUE!</v>
      </c>
      <c r="JX92" s="150" t="e">
        <f t="shared" si="389"/>
        <v>#VALUE!</v>
      </c>
      <c r="JY92" s="150" t="e">
        <f t="shared" si="390"/>
        <v>#VALUE!</v>
      </c>
      <c r="JZ92" s="263" t="e">
        <f t="shared" si="249"/>
        <v>#VALUE!</v>
      </c>
      <c r="KA92" s="263"/>
      <c r="KB92" s="263" t="e">
        <f t="shared" si="250"/>
        <v>#VALUE!</v>
      </c>
      <c r="KC92" s="356" t="e">
        <f t="shared" si="251"/>
        <v>#VALUE!</v>
      </c>
      <c r="KD92" s="153" t="str">
        <f t="shared" si="391"/>
        <v>i.a.</v>
      </c>
      <c r="KE92" s="153" t="str">
        <f t="shared" si="392"/>
        <v>i.a.</v>
      </c>
      <c r="KF92" s="153" t="str">
        <f t="shared" si="393"/>
        <v>i.a.</v>
      </c>
      <c r="KG92" s="153" t="str">
        <f t="shared" si="394"/>
        <v>i.a.</v>
      </c>
      <c r="KH92" s="153" t="str">
        <f t="shared" si="395"/>
        <v>i.a.</v>
      </c>
      <c r="KI92" s="153" t="str">
        <f t="shared" si="396"/>
        <v>i.a.</v>
      </c>
      <c r="KJ92" s="153" t="str">
        <f t="shared" si="397"/>
        <v>i.a.</v>
      </c>
      <c r="KK92" s="211" t="str">
        <f t="shared" si="398"/>
        <v>i.a.</v>
      </c>
      <c r="KL92" s="212" t="str">
        <f t="shared" si="399"/>
        <v>i.a.</v>
      </c>
      <c r="KM92" s="212" t="str">
        <f t="shared" si="400"/>
        <v>i.a.</v>
      </c>
      <c r="KN92" s="212" t="str">
        <f t="shared" si="401"/>
        <v>i.a.</v>
      </c>
      <c r="KO92" s="212" t="str">
        <f t="shared" si="402"/>
        <v>i.a.</v>
      </c>
      <c r="KP92" s="212" t="str">
        <f t="shared" si="403"/>
        <v>i.a.</v>
      </c>
      <c r="KQ92" s="211" t="str">
        <f t="shared" si="404"/>
        <v>i.a.</v>
      </c>
      <c r="KR92" s="211" t="str">
        <f t="shared" si="405"/>
        <v>i.a.</v>
      </c>
      <c r="KS92" s="211" t="str">
        <f t="shared" si="406"/>
        <v>i.a.</v>
      </c>
      <c r="KT92" s="211" t="str">
        <f t="shared" si="407"/>
        <v>i.a.</v>
      </c>
      <c r="KU92" s="153" t="e">
        <f t="shared" si="408"/>
        <v>#VALUE!</v>
      </c>
      <c r="KV92" s="153" t="e">
        <f t="shared" si="409"/>
        <v>#DIV/0!</v>
      </c>
      <c r="KW92" s="153" t="e">
        <f t="shared" si="410"/>
        <v>#DIV/0!</v>
      </c>
      <c r="KX92" s="150" t="e">
        <f t="shared" si="411"/>
        <v>#DIV/0!</v>
      </c>
      <c r="KY92" s="150" t="e">
        <f t="shared" si="412"/>
        <v>#VALUE!</v>
      </c>
      <c r="KZ92" s="263" t="e">
        <f t="shared" si="252"/>
        <v>#VALUE!</v>
      </c>
      <c r="LA92" s="263"/>
      <c r="LB92" s="263">
        <f t="shared" si="253"/>
        <v>0</v>
      </c>
      <c r="LC92" s="386">
        <f t="shared" si="254"/>
        <v>0</v>
      </c>
      <c r="LD92" s="347" t="str">
        <f>IFERROR(Tabel1[[#This Row],[2024 - Omsætning]]/Tabel1[[#This Row],[2024 - Ansatte]],"i.a.")</f>
        <v>i.a.</v>
      </c>
      <c r="LE92" s="347">
        <f>IFERROR(Tabel1[[#This Row],[2023 - Omsætning]]/Tabel1[[#This Row],[2023 - Ansatte]],"i.a.")</f>
        <v>0</v>
      </c>
      <c r="LF92" s="347">
        <f>IFERROR(Tabel1[[#This Row],[2022 - Omsætning]]/Tabel1[[#This Row],[2022 - Ansatte]],"i.a.")</f>
        <v>0</v>
      </c>
      <c r="LG92" s="254">
        <f>IFERROR(Tabel1[[#This Row],[2021 - Omsætning]]/Tabel1[[#This Row],[2021 - Ansatte]],"i.a.")</f>
        <v>0</v>
      </c>
      <c r="LH92" s="254">
        <f>IFERROR(AC92/Tabel1[[#This Row],[2020 - Ansatte]],"i.a.")</f>
        <v>0</v>
      </c>
      <c r="LI92" s="254" t="str">
        <f>IFERROR(Tabel1[[#This Row],[2019 - Omsætning]]/Tabel1[[#This Row],[2019 - Ansatte]],"i.a.")</f>
        <v>i.a.</v>
      </c>
      <c r="LJ92" s="254" t="str">
        <f>IFERROR(Tabel1[[#This Row],[2018 - Omsætning]]/Tabel1[[#This Row],[2018 - Ansatte]],"i.a.")</f>
        <v>i.a.</v>
      </c>
      <c r="LK92" s="259" t="str">
        <f>IFERROR(Tabel1[[#This Row],[2017 - Omsætning]]/Tabel1[[#This Row],[2017 - Ansatte]],"i.a.")</f>
        <v>i.a.</v>
      </c>
      <c r="LL92" s="260" t="str">
        <f>IFERROR(Tabel1[[#This Row],[2016 - Omsætning]]/Tabel1[[#This Row],[2016 - Ansatte]],"i.a.")</f>
        <v>i.a.</v>
      </c>
      <c r="LM92" s="260" t="str">
        <f>IFERROR(Tabel1[[#This Row],[2015 - Omsætning]]/Tabel1[[#This Row],[2015 - Ansatte]],"i.a.")</f>
        <v>i.a.</v>
      </c>
      <c r="LN92" s="260" t="str">
        <f>IFERROR(Tabel1[[#This Row],[2014 - Omsætning]]/Tabel1[[#This Row],[2014 - Ansatte]],"i.a.")</f>
        <v>i.a.</v>
      </c>
      <c r="LO92" s="260" t="str">
        <f>IFERROR(Tabel1[[#This Row],[2013 - Omsætning]]/Tabel1[[#This Row],[2013 - Ansatte]],"i.a.")</f>
        <v>i.a.</v>
      </c>
      <c r="LP92" s="260" t="str">
        <f>IFERROR(Tabel1[[#This Row],[2012 - Omsætning]]/Tabel1[[#This Row],[2012 - Ansatte]],"i.a.")</f>
        <v>i.a.</v>
      </c>
      <c r="LQ92" s="260" t="str">
        <f>IFERROR(Tabel1[[#This Row],[2011 - Omsætning]]/Tabel1[[#This Row],[2011 - Ansatte]],"i.a.")</f>
        <v>i.a.</v>
      </c>
      <c r="LR92" s="260" t="str">
        <f>IFERROR(Tabel1[[#This Row],[2010 - Omsætning]]/Tabel1[[#This Row],[2010 - Ansatte]],"i.a.")</f>
        <v>i.a.</v>
      </c>
      <c r="LS92" s="260" t="str">
        <f>IFERROR(Tabel1[[#This Row],[2009 - Omsætning]]/Tabel1[[#This Row],[2009 - Ansatte]],"i.a.")</f>
        <v>i.a.</v>
      </c>
      <c r="LT92" s="260" t="str">
        <f>IFERROR(Tabel1[[#This Row],[2008 - Omsætning]]/Tabel1[[#This Row],[2008 - Ansatte]],"i.a.")</f>
        <v>i.a.</v>
      </c>
      <c r="LU92" s="254" t="e">
        <f t="shared" si="413"/>
        <v>#VALUE!</v>
      </c>
      <c r="LV92" s="254">
        <f t="shared" si="414"/>
        <v>-9.1059796714613561E-2</v>
      </c>
      <c r="LW92" s="254">
        <f t="shared" si="415"/>
        <v>0.86444270759319797</v>
      </c>
      <c r="LX92" s="340">
        <f t="shared" si="416"/>
        <v>-1.6238195874909617E-2</v>
      </c>
      <c r="LY92" s="351" t="e">
        <f t="shared" si="417"/>
        <v>#VALUE!</v>
      </c>
      <c r="LZ92" s="278" t="e">
        <f t="shared" si="255"/>
        <v>#VALUE!</v>
      </c>
      <c r="MA92" s="278"/>
      <c r="MB92" s="278">
        <f t="shared" si="256"/>
        <v>8.1197997775305911E-2</v>
      </c>
      <c r="MC92" s="243">
        <f t="shared" si="257"/>
        <v>-1.5504469987228514E-3</v>
      </c>
      <c r="MD92" s="352" t="str">
        <f t="shared" si="418"/>
        <v>i.a.</v>
      </c>
      <c r="ME92" s="352">
        <f t="shared" si="419"/>
        <v>0.15918181818181817</v>
      </c>
      <c r="MF92" s="352">
        <f t="shared" si="420"/>
        <v>0.17512903225806453</v>
      </c>
      <c r="MG92" s="245">
        <f t="shared" si="421"/>
        <v>9.3931034482758621E-2</v>
      </c>
      <c r="MH92" s="304">
        <f t="shared" si="422"/>
        <v>9.5481481481481473E-2</v>
      </c>
      <c r="MI92" s="245" t="str">
        <f t="shared" si="423"/>
        <v>i.a.</v>
      </c>
      <c r="MJ92" s="245" t="str">
        <f t="shared" si="424"/>
        <v>i.a.</v>
      </c>
      <c r="MK92" s="253" t="str">
        <f t="shared" si="425"/>
        <v>i.a.</v>
      </c>
      <c r="ML92" s="245" t="str">
        <f t="shared" si="426"/>
        <v>i.a.</v>
      </c>
      <c r="MM92" s="245" t="str">
        <f t="shared" si="427"/>
        <v>i.a.</v>
      </c>
      <c r="MN92" s="245" t="str">
        <f t="shared" si="428"/>
        <v>i.a.</v>
      </c>
      <c r="MO92" s="245" t="str">
        <f t="shared" si="429"/>
        <v>i.a.</v>
      </c>
      <c r="MP92" s="245" t="str">
        <f t="shared" si="430"/>
        <v>i.a.</v>
      </c>
      <c r="MQ92" s="245" t="str">
        <f t="shared" si="431"/>
        <v>i.a.</v>
      </c>
      <c r="MR92" s="245" t="str">
        <f t="shared" si="432"/>
        <v>i.a.</v>
      </c>
      <c r="MS92" s="245" t="str">
        <f t="shared" si="433"/>
        <v>i.a.</v>
      </c>
      <c r="MT92" s="245" t="str">
        <f t="shared" si="434"/>
        <v>i.a.</v>
      </c>
    </row>
    <row r="93" spans="1:358" ht="18" customHeight="1" x14ac:dyDescent="0.25">
      <c r="A93" s="309" t="s">
        <v>373</v>
      </c>
      <c r="B93" s="273">
        <v>38236415</v>
      </c>
      <c r="C93" s="5" t="s">
        <v>83</v>
      </c>
      <c r="D93" s="5"/>
      <c r="E93" s="187">
        <v>999999</v>
      </c>
      <c r="F93" s="203">
        <v>45016</v>
      </c>
      <c r="G93" s="148"/>
      <c r="H93" s="148"/>
      <c r="I93" s="148" t="s">
        <v>74</v>
      </c>
      <c r="J93" s="148" t="s">
        <v>74</v>
      </c>
      <c r="K93" s="148" t="s">
        <v>74</v>
      </c>
      <c r="L93" s="148" t="s">
        <v>74</v>
      </c>
      <c r="M93" s="148" t="s">
        <v>74</v>
      </c>
      <c r="N93" s="357" t="s">
        <v>74</v>
      </c>
      <c r="O93" s="357" t="s">
        <v>74</v>
      </c>
      <c r="P93" s="150" t="e">
        <f>Y93/Tabel1[[#This Row],[2023 - Omsætning]]-1</f>
        <v>#DIV/0!</v>
      </c>
      <c r="Q93" s="150">
        <f>Z93/Tabel1[[#This Row],[2022 - Omsætning]]-1</f>
        <v>-1</v>
      </c>
      <c r="R93" s="150">
        <f>AA93/Tabel1[[#This Row],[2021 - Omsætning]]-1</f>
        <v>2.7294993543192758E-2</v>
      </c>
      <c r="S93" s="150">
        <f>AB93/Tabel1[[#This Row],[2020 - Omsætning]]-1</f>
        <v>-3.2528425741414901E-3</v>
      </c>
      <c r="T93" s="150">
        <f>AC93/Tabel1[[#This Row],[2019 - Omsætning]]-1</f>
        <v>6.2149558148396622E-3</v>
      </c>
      <c r="U93" s="242">
        <f t="shared" si="435"/>
        <v>0</v>
      </c>
      <c r="V93" s="242">
        <f t="shared" si="436"/>
        <v>-454.238</v>
      </c>
      <c r="W93" s="242">
        <f t="shared" si="267"/>
        <v>12.069000000000017</v>
      </c>
      <c r="X93" s="242">
        <f t="shared" si="266"/>
        <v>-1.4430000000000405</v>
      </c>
      <c r="Y93" s="151"/>
      <c r="Z93" s="151"/>
      <c r="AA93" s="151">
        <v>454.238</v>
      </c>
      <c r="AB93" s="151">
        <v>442.16899999999998</v>
      </c>
      <c r="AC93" s="361">
        <v>443.61200000000002</v>
      </c>
      <c r="AD93" s="361">
        <v>440.87200000000001</v>
      </c>
      <c r="AE93" s="361">
        <v>318.971</v>
      </c>
      <c r="AF93" s="361">
        <v>368.072</v>
      </c>
      <c r="AG93" s="361">
        <v>406.49099999999999</v>
      </c>
      <c r="AH93" s="361"/>
      <c r="AI93" s="361"/>
      <c r="AJ93" s="361"/>
      <c r="AK93" s="361"/>
      <c r="AL93" s="361"/>
      <c r="AM93" s="361"/>
      <c r="AN93" s="361"/>
      <c r="AO93" s="361"/>
      <c r="AP93" s="150" t="e">
        <f t="shared" si="268"/>
        <v>#DIV/0!</v>
      </c>
      <c r="AQ93" s="150">
        <f t="shared" si="269"/>
        <v>-1</v>
      </c>
      <c r="AR93" s="150">
        <f t="shared" si="270"/>
        <v>-7.128413661311464E-2</v>
      </c>
      <c r="AS93" s="150">
        <f t="shared" si="271"/>
        <v>-9.1201906329356749E-2</v>
      </c>
      <c r="AT93" s="150">
        <f t="shared" si="272"/>
        <v>-1.1517828180752017E-2</v>
      </c>
      <c r="AU93" s="242">
        <f t="shared" si="273"/>
        <v>0</v>
      </c>
      <c r="AV93" s="242">
        <f t="shared" si="274"/>
        <v>-167.18</v>
      </c>
      <c r="AW93" s="242">
        <f t="shared" si="275"/>
        <v>-12.831999999999994</v>
      </c>
      <c r="AX93" s="242">
        <f t="shared" si="276"/>
        <v>-18.064999999999998</v>
      </c>
      <c r="AY93" s="119"/>
      <c r="AZ93" s="119"/>
      <c r="BA93" s="119">
        <v>167.18</v>
      </c>
      <c r="BB93" s="119">
        <v>180.012</v>
      </c>
      <c r="BC93" s="119">
        <v>198.077</v>
      </c>
      <c r="BD93" s="362">
        <v>200.38499999999999</v>
      </c>
      <c r="BE93" s="362">
        <v>126.959</v>
      </c>
      <c r="BF93" s="362">
        <v>122.747</v>
      </c>
      <c r="BG93" s="362">
        <v>152.92400000000001</v>
      </c>
      <c r="BH93" s="362"/>
      <c r="BI93" s="362"/>
      <c r="BJ93" s="362"/>
      <c r="BK93" s="362"/>
      <c r="BL93" s="362"/>
      <c r="BM93" s="362"/>
      <c r="BN93" s="362"/>
      <c r="BO93" s="362"/>
      <c r="BP93" s="152" t="e">
        <f t="shared" si="277"/>
        <v>#DIV/0!</v>
      </c>
      <c r="BQ93" s="152">
        <f t="shared" si="278"/>
        <v>-1</v>
      </c>
      <c r="BR93" s="152">
        <f t="shared" si="279"/>
        <v>1.0851063829787233</v>
      </c>
      <c r="BS93" s="152">
        <f t="shared" si="280"/>
        <v>-1.5210852453525372</v>
      </c>
      <c r="BT93" s="152">
        <f t="shared" si="281"/>
        <v>-0.38665872298463311</v>
      </c>
      <c r="BU93" s="242">
        <f t="shared" si="282"/>
        <v>0</v>
      </c>
      <c r="BV93" s="242">
        <f t="shared" si="283"/>
        <v>-1.3240000000000001</v>
      </c>
      <c r="BW93" s="242">
        <f t="shared" si="284"/>
        <v>16.881</v>
      </c>
      <c r="BX93" s="242">
        <f t="shared" si="285"/>
        <v>-45.411999999999999</v>
      </c>
      <c r="BY93" s="119"/>
      <c r="BZ93" s="119"/>
      <c r="CA93" s="119">
        <v>1.3240000000000001</v>
      </c>
      <c r="CB93" s="119">
        <v>-15.557</v>
      </c>
      <c r="CC93" s="119">
        <v>29.855</v>
      </c>
      <c r="CD93" s="362">
        <v>48.676000000000002</v>
      </c>
      <c r="CE93" s="362">
        <v>0.81499999999999995</v>
      </c>
      <c r="CF93" s="362">
        <v>-15.21</v>
      </c>
      <c r="CG93" s="362">
        <v>11.266</v>
      </c>
      <c r="CH93" s="362"/>
      <c r="CI93" s="362"/>
      <c r="CJ93" s="362"/>
      <c r="CK93" s="362"/>
      <c r="CL93" s="362"/>
      <c r="CM93" s="362"/>
      <c r="CN93" s="362"/>
      <c r="CO93" s="362"/>
      <c r="CP93" s="152" t="e">
        <f t="shared" si="286"/>
        <v>#DIV/0!</v>
      </c>
      <c r="CQ93" s="152">
        <f t="shared" si="287"/>
        <v>1</v>
      </c>
      <c r="CR93" s="152">
        <f t="shared" si="288"/>
        <v>0.74709238534123334</v>
      </c>
      <c r="CS93" s="152">
        <f t="shared" si="289"/>
        <v>-1.6509767508303275</v>
      </c>
      <c r="CT93" s="152">
        <f t="shared" si="290"/>
        <v>-0.36706600361663655</v>
      </c>
      <c r="CU93" s="242">
        <f t="shared" si="291"/>
        <v>0</v>
      </c>
      <c r="CV93" s="242">
        <f t="shared" si="292"/>
        <v>4.6100000000000003</v>
      </c>
      <c r="CW93" s="242">
        <f t="shared" si="293"/>
        <v>13.618000000000002</v>
      </c>
      <c r="CX93" s="242">
        <f t="shared" si="294"/>
        <v>-46.228999999999999</v>
      </c>
      <c r="CY93" s="119"/>
      <c r="CZ93" s="119"/>
      <c r="DA93" s="119">
        <v>-4.6100000000000003</v>
      </c>
      <c r="DB93" s="119">
        <v>-18.228000000000002</v>
      </c>
      <c r="DC93" s="119">
        <v>28.001000000000001</v>
      </c>
      <c r="DD93" s="362">
        <v>44.24</v>
      </c>
      <c r="DE93" s="362">
        <v>-5.4939999999999998</v>
      </c>
      <c r="DF93" s="362">
        <v>-19.960999999999999</v>
      </c>
      <c r="DG93" s="362">
        <v>6.5919999999999996</v>
      </c>
      <c r="DH93" s="362"/>
      <c r="DI93" s="362"/>
      <c r="DJ93" s="362"/>
      <c r="DK93" s="362"/>
      <c r="DL93" s="362"/>
      <c r="DM93" s="362"/>
      <c r="DN93" s="362"/>
      <c r="DO93" s="362"/>
      <c r="DP93" s="152" t="e">
        <f t="shared" si="295"/>
        <v>#DIV/0!</v>
      </c>
      <c r="DQ93" s="152">
        <f t="shared" si="296"/>
        <v>-1</v>
      </c>
      <c r="DR93" s="152">
        <f t="shared" si="297"/>
        <v>-4.5578936553746681E-3</v>
      </c>
      <c r="DS93" s="152">
        <f t="shared" si="298"/>
        <v>-0.10058719264791126</v>
      </c>
      <c r="DT93" s="152">
        <f t="shared" si="299"/>
        <v>0.25177185640076549</v>
      </c>
      <c r="DU93" s="242">
        <f t="shared" si="300"/>
        <v>0</v>
      </c>
      <c r="DV93" s="242">
        <f t="shared" si="301"/>
        <v>-106.57899999999999</v>
      </c>
      <c r="DW93" s="242">
        <f t="shared" si="302"/>
        <v>-0.48799999999999955</v>
      </c>
      <c r="DX93" s="242">
        <f t="shared" si="303"/>
        <v>-11.974000000000004</v>
      </c>
      <c r="DY93" s="119"/>
      <c r="DZ93" s="119"/>
      <c r="EA93" s="119">
        <v>106.57899999999999</v>
      </c>
      <c r="EB93" s="119">
        <v>107.06699999999999</v>
      </c>
      <c r="EC93" s="119">
        <v>119.041</v>
      </c>
      <c r="ED93" s="362">
        <v>95.097999999999999</v>
      </c>
      <c r="EE93" s="362">
        <v>62.734000000000002</v>
      </c>
      <c r="EF93" s="362">
        <v>51.037999999999997</v>
      </c>
      <c r="EG93" s="362">
        <v>55.585999999999999</v>
      </c>
      <c r="EH93" s="362"/>
      <c r="EI93" s="362"/>
      <c r="EJ93" s="362"/>
      <c r="EK93" s="362"/>
      <c r="EL93" s="362"/>
      <c r="EM93" s="362"/>
      <c r="EN93" s="362"/>
      <c r="EO93" s="362"/>
      <c r="EP93" s="153" t="e">
        <f t="shared" si="304"/>
        <v>#DIV/0!</v>
      </c>
      <c r="EQ93" s="153">
        <f t="shared" si="305"/>
        <v>-1</v>
      </c>
      <c r="ER93" s="153">
        <f t="shared" si="306"/>
        <v>2.5416045158082531E-2</v>
      </c>
      <c r="ES93" s="153">
        <f t="shared" si="307"/>
        <v>-1.3832233182526141E-2</v>
      </c>
      <c r="ET93" s="153">
        <f t="shared" si="308"/>
        <v>0.1411818365629216</v>
      </c>
      <c r="EU93" s="242">
        <f t="shared" si="309"/>
        <v>0</v>
      </c>
      <c r="EV93" s="242">
        <f t="shared" si="310"/>
        <v>-245.42</v>
      </c>
      <c r="EW93" s="242">
        <f t="shared" si="311"/>
        <v>6.0829999999999984</v>
      </c>
      <c r="EX93" s="242">
        <f t="shared" si="312"/>
        <v>-3.3569999999999993</v>
      </c>
      <c r="EY93" s="119"/>
      <c r="EZ93" s="119"/>
      <c r="FA93" s="119">
        <v>245.42</v>
      </c>
      <c r="FB93" s="119">
        <v>239.33699999999999</v>
      </c>
      <c r="FC93" s="119">
        <v>242.69399999999999</v>
      </c>
      <c r="FD93" s="362">
        <v>212.66900000000001</v>
      </c>
      <c r="FE93" s="362">
        <v>194.98099999999999</v>
      </c>
      <c r="FF93" s="362">
        <v>221.08</v>
      </c>
      <c r="FG93" s="362">
        <v>221.286</v>
      </c>
      <c r="FH93" s="362"/>
      <c r="FI93" s="362"/>
      <c r="FJ93" s="362"/>
      <c r="FK93" s="362"/>
      <c r="FL93" s="362"/>
      <c r="FM93" s="362"/>
      <c r="FN93" s="362"/>
      <c r="FO93" s="362"/>
      <c r="FP93" s="153" t="e">
        <f t="shared" si="313"/>
        <v>#DIV/0!</v>
      </c>
      <c r="FQ93" s="153">
        <f t="shared" si="314"/>
        <v>-1</v>
      </c>
      <c r="FR93" s="153">
        <f t="shared" si="315"/>
        <v>-5.4421768707482991E-2</v>
      </c>
      <c r="FS93" s="153">
        <f t="shared" si="316"/>
        <v>3.2303370786516857E-2</v>
      </c>
      <c r="FT93" s="153">
        <f t="shared" si="317"/>
        <v>2.5936599423631124E-2</v>
      </c>
      <c r="FU93" s="242">
        <f t="shared" si="318"/>
        <v>0</v>
      </c>
      <c r="FV93" s="242">
        <f t="shared" si="319"/>
        <v>-695</v>
      </c>
      <c r="FW93" s="242">
        <f t="shared" si="320"/>
        <v>-40</v>
      </c>
      <c r="FX93" s="242">
        <f t="shared" si="321"/>
        <v>23</v>
      </c>
      <c r="FY93" s="154"/>
      <c r="FZ93" s="154"/>
      <c r="GA93" s="154">
        <v>695</v>
      </c>
      <c r="GB93" s="154">
        <v>735</v>
      </c>
      <c r="GC93" s="154">
        <v>712</v>
      </c>
      <c r="GD93" s="359">
        <v>694</v>
      </c>
      <c r="GE93" s="359">
        <v>626</v>
      </c>
      <c r="GF93" s="359">
        <v>724</v>
      </c>
      <c r="GG93" s="359">
        <v>759</v>
      </c>
      <c r="GH93" s="359"/>
      <c r="GI93" s="359"/>
      <c r="GJ93" s="359"/>
      <c r="GK93" s="359"/>
      <c r="GL93" s="359"/>
      <c r="GM93" s="359"/>
      <c r="GN93" s="359"/>
      <c r="GO93" s="359"/>
      <c r="GP93" s="5"/>
      <c r="GQ93" s="187" t="s">
        <v>389</v>
      </c>
      <c r="GR93" s="187">
        <v>6700</v>
      </c>
      <c r="GS93" s="5" t="s">
        <v>193</v>
      </c>
      <c r="GT93" s="7" t="s">
        <v>78</v>
      </c>
      <c r="GU93" s="172"/>
      <c r="GV93" s="189" t="s">
        <v>663</v>
      </c>
      <c r="GW93" s="158" t="e">
        <f t="shared" si="322"/>
        <v>#VALUE!</v>
      </c>
      <c r="GX93" s="158">
        <f t="shared" si="323"/>
        <v>1</v>
      </c>
      <c r="GY93" s="158">
        <f t="shared" si="324"/>
        <v>0.73234025006195091</v>
      </c>
      <c r="GZ93" s="158">
        <f t="shared" si="325"/>
        <v>-1.6165173742019543</v>
      </c>
      <c r="HA93" s="158">
        <f t="shared" si="326"/>
        <v>-0.53349348545954256</v>
      </c>
      <c r="HB93" s="263" t="e">
        <f t="shared" si="240"/>
        <v>#VALUE!</v>
      </c>
      <c r="HC93" s="263">
        <f t="shared" ref="HC93:HC104" si="437">HG93-HH93</f>
        <v>4.3155500219990081E-2</v>
      </c>
      <c r="HD93" s="263">
        <f t="shared" si="241"/>
        <v>0.11807718504545829</v>
      </c>
      <c r="HE93" s="263">
        <f t="shared" si="242"/>
        <v>-0.42275440713769025</v>
      </c>
      <c r="HF93" s="153" t="str">
        <f t="shared" si="327"/>
        <v>Negativ EK</v>
      </c>
      <c r="HG93" s="153">
        <f t="shared" si="328"/>
        <v>0</v>
      </c>
      <c r="HH93" s="153">
        <f t="shared" si="329"/>
        <v>-4.3155500219990081E-2</v>
      </c>
      <c r="HI93" s="153">
        <f t="shared" si="330"/>
        <v>-0.16123268526544837</v>
      </c>
      <c r="HJ93" s="153">
        <f t="shared" si="331"/>
        <v>0.26152172187224187</v>
      </c>
      <c r="HK93" s="153">
        <f t="shared" si="332"/>
        <v>0.56059607684119828</v>
      </c>
      <c r="HL93" s="153">
        <f t="shared" si="333"/>
        <v>-9.6579123158597902E-2</v>
      </c>
      <c r="HM93" s="153">
        <f t="shared" si="334"/>
        <v>-0.37441851740696275</v>
      </c>
      <c r="HN93" s="153">
        <f t="shared" si="335"/>
        <v>0.11859101212535531</v>
      </c>
      <c r="HO93" s="153" t="str">
        <f t="shared" si="336"/>
        <v>Negativ EK</v>
      </c>
      <c r="HP93" s="153" t="str">
        <f t="shared" si="337"/>
        <v>Negativ EK</v>
      </c>
      <c r="HQ93" s="153" t="str">
        <f t="shared" si="338"/>
        <v>Negativ EK</v>
      </c>
      <c r="HR93" s="153" t="str">
        <f t="shared" si="339"/>
        <v>Negativ EK</v>
      </c>
      <c r="HS93" s="153" t="str">
        <f t="shared" si="340"/>
        <v>Negativ EK</v>
      </c>
      <c r="HT93" s="153" t="str">
        <f t="shared" si="341"/>
        <v>Negativ EK</v>
      </c>
      <c r="HU93" s="153" t="str">
        <f t="shared" si="342"/>
        <v>Negativ EK</v>
      </c>
      <c r="HV93" s="150" t="e">
        <f t="shared" si="343"/>
        <v>#VALUE!</v>
      </c>
      <c r="HW93" s="150">
        <f t="shared" si="344"/>
        <v>-1</v>
      </c>
      <c r="HX93" s="150">
        <f t="shared" si="345"/>
        <v>1.0846277926747154</v>
      </c>
      <c r="HY93" s="150">
        <f t="shared" si="346"/>
        <v>-1.4922565988068555</v>
      </c>
      <c r="HZ93" s="150">
        <f t="shared" si="347"/>
        <v>-0.45092470935206791</v>
      </c>
      <c r="IA93" s="263" t="e">
        <f t="shared" si="243"/>
        <v>#VALUE!</v>
      </c>
      <c r="IB93" s="263">
        <f t="shared" ref="IB93:IB104" si="438">IF93-IG93</f>
        <v>-5.462530711263582E-3</v>
      </c>
      <c r="IC93" s="263">
        <f t="shared" si="244"/>
        <v>7.0010246522072439E-2</v>
      </c>
      <c r="ID93" s="263">
        <f t="shared" si="245"/>
        <v>-0.19567387230573707</v>
      </c>
      <c r="IE93" s="153" t="str">
        <f t="shared" si="348"/>
        <v>i.a.</v>
      </c>
      <c r="IF93" s="153">
        <f t="shared" si="349"/>
        <v>0</v>
      </c>
      <c r="IG93" s="153">
        <f t="shared" si="350"/>
        <v>5.462530711263582E-3</v>
      </c>
      <c r="IH93" s="153">
        <f t="shared" si="351"/>
        <v>-6.4547715810808856E-2</v>
      </c>
      <c r="II93" s="153">
        <f t="shared" si="352"/>
        <v>0.13112615649492823</v>
      </c>
      <c r="IJ93" s="153">
        <f t="shared" si="353"/>
        <v>0.23881270697902615</v>
      </c>
      <c r="IK93" s="153">
        <f t="shared" si="354"/>
        <v>3.9176947611047411E-3</v>
      </c>
      <c r="IL93" s="153">
        <f t="shared" si="355"/>
        <v>-6.8766586943842883E-2</v>
      </c>
      <c r="IM93" s="153">
        <f t="shared" si="356"/>
        <v>5.091149010782426E-2</v>
      </c>
      <c r="IN93" s="153" t="str">
        <f t="shared" si="357"/>
        <v>i.a.</v>
      </c>
      <c r="IO93" s="153" t="str">
        <f t="shared" si="358"/>
        <v>i.a.</v>
      </c>
      <c r="IP93" s="153" t="str">
        <f t="shared" si="359"/>
        <v>i.a.</v>
      </c>
      <c r="IQ93" s="153" t="str">
        <f t="shared" si="360"/>
        <v>i.a.</v>
      </c>
      <c r="IR93" s="153" t="str">
        <f t="shared" si="361"/>
        <v>i.a.</v>
      </c>
      <c r="IS93" s="153" t="str">
        <f t="shared" si="362"/>
        <v>i.a.</v>
      </c>
      <c r="IT93" s="153" t="str">
        <f t="shared" si="363"/>
        <v>i.a.</v>
      </c>
      <c r="IU93" s="150" t="e">
        <f t="shared" si="364"/>
        <v>#VALUE!</v>
      </c>
      <c r="IV93" s="150" t="e">
        <f t="shared" si="365"/>
        <v>#VALUE!</v>
      </c>
      <c r="IW93" s="150">
        <f t="shared" si="366"/>
        <v>-2.9231002338018161E-2</v>
      </c>
      <c r="IX93" s="150">
        <f t="shared" si="367"/>
        <v>-8.7971805999457559E-2</v>
      </c>
      <c r="IY93" s="150">
        <f t="shared" si="368"/>
        <v>9.690832459349813E-2</v>
      </c>
      <c r="IZ93" s="263" t="e">
        <f t="shared" si="246"/>
        <v>#VALUE!</v>
      </c>
      <c r="JA93" s="263" t="e">
        <f t="shared" ref="JA93:JA104" si="439">JE93-JF93</f>
        <v>#VALUE!</v>
      </c>
      <c r="JB93" s="263">
        <f t="shared" si="247"/>
        <v>-1.3076439193791978E-2</v>
      </c>
      <c r="JC93" s="263">
        <f t="shared" si="248"/>
        <v>-4.3150023313231589E-2</v>
      </c>
      <c r="JD93" s="153" t="str">
        <f t="shared" si="369"/>
        <v>i.a.</v>
      </c>
      <c r="JE93" s="153" t="str">
        <f t="shared" si="370"/>
        <v>i.a.</v>
      </c>
      <c r="JF93" s="153">
        <f t="shared" si="371"/>
        <v>0.43427186048406813</v>
      </c>
      <c r="JG93" s="153">
        <f t="shared" si="372"/>
        <v>0.44734829967786011</v>
      </c>
      <c r="JH93" s="153">
        <f t="shared" si="373"/>
        <v>0.4904983229910917</v>
      </c>
      <c r="JI93" s="153">
        <f t="shared" si="374"/>
        <v>0.44716437280468707</v>
      </c>
      <c r="JJ93" s="153">
        <f t="shared" si="375"/>
        <v>0.32174416994476385</v>
      </c>
      <c r="JK93" s="153">
        <f t="shared" si="376"/>
        <v>0.23085760810566308</v>
      </c>
      <c r="JL93" s="153">
        <f t="shared" si="377"/>
        <v>0.25119528573881761</v>
      </c>
      <c r="JM93" s="153" t="str">
        <f t="shared" si="378"/>
        <v>i.a.</v>
      </c>
      <c r="JN93" s="153" t="str">
        <f t="shared" si="379"/>
        <v>i.a.</v>
      </c>
      <c r="JO93" s="153" t="str">
        <f t="shared" si="380"/>
        <v>i.a.</v>
      </c>
      <c r="JP93" s="153" t="str">
        <f t="shared" si="381"/>
        <v>i.a.</v>
      </c>
      <c r="JQ93" s="153" t="str">
        <f t="shared" si="382"/>
        <v>i.a.</v>
      </c>
      <c r="JR93" s="153" t="str">
        <f t="shared" si="383"/>
        <v>i.a.</v>
      </c>
      <c r="JS93" s="153" t="str">
        <f t="shared" si="384"/>
        <v>i.a.</v>
      </c>
      <c r="JT93" s="153" t="str">
        <f t="shared" si="385"/>
        <v>i.a.</v>
      </c>
      <c r="JU93" s="150" t="e">
        <f t="shared" si="386"/>
        <v>#VALUE!</v>
      </c>
      <c r="JV93" s="150" t="e">
        <f t="shared" si="387"/>
        <v>#VALUE!</v>
      </c>
      <c r="JW93" s="150">
        <f t="shared" si="388"/>
        <v>1.0828451258047964</v>
      </c>
      <c r="JX93" s="150">
        <f t="shared" si="389"/>
        <v>-1.5227857852118303</v>
      </c>
      <c r="JY93" s="150">
        <f t="shared" si="390"/>
        <v>-0.39044706752676023</v>
      </c>
      <c r="JZ93" s="263" t="e">
        <f t="shared" si="249"/>
        <v>#VALUE!</v>
      </c>
      <c r="KA93" s="263" t="e">
        <f t="shared" ref="KA93:KA104" si="440">KE93-KF93</f>
        <v>#VALUE!</v>
      </c>
      <c r="KB93" s="263">
        <f t="shared" si="250"/>
        <v>3.8098151661797225E-2</v>
      </c>
      <c r="KC93" s="263">
        <f t="shared" si="251"/>
        <v>-0.10248318264045876</v>
      </c>
      <c r="KD93" s="153" t="str">
        <f t="shared" si="391"/>
        <v>i.a.</v>
      </c>
      <c r="KE93" s="153" t="str">
        <f t="shared" si="392"/>
        <v>i.a.</v>
      </c>
      <c r="KF93" s="153">
        <f t="shared" si="393"/>
        <v>2.9147715514774193E-3</v>
      </c>
      <c r="KG93" s="153">
        <f t="shared" si="394"/>
        <v>-3.5183380110319809E-2</v>
      </c>
      <c r="KH93" s="153">
        <f t="shared" si="395"/>
        <v>6.7299802530138952E-2</v>
      </c>
      <c r="KI93" s="153">
        <f t="shared" si="396"/>
        <v>0.11040846322742202</v>
      </c>
      <c r="KJ93" s="153">
        <f t="shared" si="397"/>
        <v>2.5550912151888414E-3</v>
      </c>
      <c r="KK93" s="153">
        <f t="shared" si="398"/>
        <v>-4.1323436718902824E-2</v>
      </c>
      <c r="KL93" s="153">
        <f t="shared" si="399"/>
        <v>2.7715250768159689E-2</v>
      </c>
      <c r="KM93" s="153" t="str">
        <f t="shared" si="400"/>
        <v>i.a.</v>
      </c>
      <c r="KN93" s="153" t="str">
        <f t="shared" si="401"/>
        <v>i.a.</v>
      </c>
      <c r="KO93" s="153" t="str">
        <f t="shared" si="402"/>
        <v>i.a.</v>
      </c>
      <c r="KP93" s="153" t="str">
        <f t="shared" si="403"/>
        <v>i.a.</v>
      </c>
      <c r="KQ93" s="153" t="str">
        <f t="shared" si="404"/>
        <v>i.a.</v>
      </c>
      <c r="KR93" s="153" t="str">
        <f t="shared" si="405"/>
        <v>i.a.</v>
      </c>
      <c r="KS93" s="153" t="str">
        <f t="shared" si="406"/>
        <v>i.a.</v>
      </c>
      <c r="KT93" s="153" t="str">
        <f t="shared" si="407"/>
        <v>i.a.</v>
      </c>
      <c r="KU93" s="150" t="e">
        <f t="shared" si="408"/>
        <v>#VALUE!</v>
      </c>
      <c r="KV93" s="150" t="e">
        <f t="shared" si="409"/>
        <v>#VALUE!</v>
      </c>
      <c r="KW93" s="150">
        <f t="shared" si="410"/>
        <v>8.6419885257909057E-2</v>
      </c>
      <c r="KX93" s="150">
        <f t="shared" si="411"/>
        <v>-3.4443569949372518E-2</v>
      </c>
      <c r="KY93" s="150">
        <f t="shared" si="412"/>
        <v>-1.9223062731041036E-2</v>
      </c>
      <c r="KZ93" s="243" t="e">
        <f t="shared" si="252"/>
        <v>#VALUE!</v>
      </c>
      <c r="LA93" s="243" t="e">
        <f t="shared" ref="LA93:LA104" si="441">LE93-LF93</f>
        <v>#VALUE!</v>
      </c>
      <c r="LB93" s="243">
        <f t="shared" si="253"/>
        <v>5.1989379924631818E-2</v>
      </c>
      <c r="LC93" s="243">
        <f t="shared" si="254"/>
        <v>-2.1460085607276747E-2</v>
      </c>
      <c r="LD93" s="254" t="str">
        <f>IFERROR(Tabel1[[#This Row],[2024 - Omsætning]]/Tabel1[[#This Row],[2024 - Ansatte]],"i.a.")</f>
        <v>i.a.</v>
      </c>
      <c r="LE93" s="254" t="str">
        <f>IFERROR(Tabel1[[#This Row],[2023 - Omsætning]]/Tabel1[[#This Row],[2023 - Ansatte]],"i.a.")</f>
        <v>i.a.</v>
      </c>
      <c r="LF93" s="254">
        <f>IFERROR(Tabel1[[#This Row],[2022 - Omsætning]]/Tabel1[[#This Row],[2022 - Ansatte]],"i.a.")</f>
        <v>0.65357985611510794</v>
      </c>
      <c r="LG93" s="254">
        <f>IFERROR(Tabel1[[#This Row],[2021 - Omsætning]]/Tabel1[[#This Row],[2021 - Ansatte]],"i.a.")</f>
        <v>0.60159047619047612</v>
      </c>
      <c r="LH93" s="254">
        <f>IFERROR(AC93/Tabel1[[#This Row],[2020 - Ansatte]],"i.a.")</f>
        <v>0.62305056179775287</v>
      </c>
      <c r="LI93" s="254">
        <f>IFERROR(Tabel1[[#This Row],[2019 - Omsætning]]/Tabel1[[#This Row],[2019 - Ansatte]],"i.a.")</f>
        <v>0.63526224783861673</v>
      </c>
      <c r="LJ93" s="254">
        <f>IFERROR(Tabel1[[#This Row],[2018 - Omsætning]]/Tabel1[[#This Row],[2018 - Ansatte]],"i.a.")</f>
        <v>0.50953833865814702</v>
      </c>
      <c r="LK93" s="254">
        <f>IFERROR(Tabel1[[#This Row],[2017 - Omsætning]]/Tabel1[[#This Row],[2017 - Ansatte]],"i.a.")</f>
        <v>0.50838674033149167</v>
      </c>
      <c r="LL93" s="254">
        <f>IFERROR(Tabel1[[#This Row],[2016 - Omsætning]]/Tabel1[[#This Row],[2016 - Ansatte]],"i.a.")</f>
        <v>0.5355612648221344</v>
      </c>
      <c r="LM93" s="254" t="str">
        <f>IFERROR(Tabel1[[#This Row],[2015 - Omsætning]]/Tabel1[[#This Row],[2015 - Ansatte]],"i.a.")</f>
        <v>i.a.</v>
      </c>
      <c r="LN93" s="254" t="str">
        <f>IFERROR(Tabel1[[#This Row],[2014 - Omsætning]]/Tabel1[[#This Row],[2014 - Ansatte]],"i.a.")</f>
        <v>i.a.</v>
      </c>
      <c r="LO93" s="254" t="str">
        <f>IFERROR(Tabel1[[#This Row],[2013 - Omsætning]]/Tabel1[[#This Row],[2013 - Ansatte]],"i.a.")</f>
        <v>i.a.</v>
      </c>
      <c r="LP93" s="254" t="str">
        <f>IFERROR(Tabel1[[#This Row],[2012 - Omsætning]]/Tabel1[[#This Row],[2012 - Ansatte]],"i.a.")</f>
        <v>i.a.</v>
      </c>
      <c r="LQ93" s="254" t="str">
        <f>IFERROR(Tabel1[[#This Row],[2011 - Omsætning]]/Tabel1[[#This Row],[2011 - Ansatte]],"i.a.")</f>
        <v>i.a.</v>
      </c>
      <c r="LR93" s="254" t="str">
        <f>IFERROR(Tabel1[[#This Row],[2010 - Omsætning]]/Tabel1[[#This Row],[2010 - Ansatte]],"i.a.")</f>
        <v>i.a.</v>
      </c>
      <c r="LS93" s="254" t="str">
        <f>IFERROR(Tabel1[[#This Row],[2009 - Omsætning]]/Tabel1[[#This Row],[2009 - Ansatte]],"i.a.")</f>
        <v>i.a.</v>
      </c>
      <c r="LT93" s="254" t="str">
        <f>IFERROR(Tabel1[[#This Row],[2008 - Omsætning]]/Tabel1[[#This Row],[2008 - Ansatte]],"i.a.")</f>
        <v>i.a.</v>
      </c>
      <c r="LU93" s="158" t="e">
        <f t="shared" si="413"/>
        <v>#VALUE!</v>
      </c>
      <c r="LV93" s="158" t="e">
        <f t="shared" si="414"/>
        <v>#VALUE!</v>
      </c>
      <c r="LW93" s="158">
        <f t="shared" si="415"/>
        <v>0.73253655140403806</v>
      </c>
      <c r="LX93" s="158">
        <f t="shared" si="416"/>
        <v>-1.6306060497839361</v>
      </c>
      <c r="LY93" s="158">
        <f t="shared" si="417"/>
        <v>-0.38306714397464298</v>
      </c>
      <c r="LZ93" s="243" t="e">
        <f t="shared" si="255"/>
        <v>#VALUE!</v>
      </c>
      <c r="MA93" s="243" t="e">
        <f t="shared" ref="MA93:MA104" si="442">ME93-MF93</f>
        <v>#VALUE!</v>
      </c>
      <c r="MB93" s="243">
        <f t="shared" si="256"/>
        <v>1.8166906474820145E-2</v>
      </c>
      <c r="MC93" s="243">
        <f t="shared" si="257"/>
        <v>-6.4127247191011233E-2</v>
      </c>
      <c r="MD93" s="244" t="str">
        <f t="shared" si="418"/>
        <v>i.a.</v>
      </c>
      <c r="ME93" s="244" t="str">
        <f t="shared" si="419"/>
        <v>i.a.</v>
      </c>
      <c r="MF93" s="244">
        <f t="shared" si="420"/>
        <v>-6.6330935251798567E-3</v>
      </c>
      <c r="MG93" s="244">
        <f t="shared" si="421"/>
        <v>-2.4800000000000003E-2</v>
      </c>
      <c r="MH93" s="244">
        <f t="shared" si="422"/>
        <v>3.9327247191011237E-2</v>
      </c>
      <c r="MI93" s="244">
        <f t="shared" si="423"/>
        <v>6.3746397694524504E-2</v>
      </c>
      <c r="MJ93" s="244">
        <f t="shared" si="424"/>
        <v>-8.7763578274760376E-3</v>
      </c>
      <c r="MK93" s="244">
        <f t="shared" si="425"/>
        <v>-2.7570441988950273E-2</v>
      </c>
      <c r="ML93" s="244">
        <f t="shared" si="426"/>
        <v>8.685111989459815E-3</v>
      </c>
      <c r="MM93" s="244" t="str">
        <f t="shared" si="427"/>
        <v>i.a.</v>
      </c>
      <c r="MN93" s="244" t="str">
        <f t="shared" si="428"/>
        <v>i.a.</v>
      </c>
      <c r="MO93" s="244" t="str">
        <f t="shared" si="429"/>
        <v>i.a.</v>
      </c>
      <c r="MP93" s="244" t="str">
        <f t="shared" si="430"/>
        <v>i.a.</v>
      </c>
      <c r="MQ93" s="244" t="str">
        <f t="shared" si="431"/>
        <v>i.a.</v>
      </c>
      <c r="MR93" s="244" t="str">
        <f t="shared" si="432"/>
        <v>i.a.</v>
      </c>
      <c r="MS93" s="244" t="str">
        <f t="shared" si="433"/>
        <v>i.a.</v>
      </c>
      <c r="MT93" s="244" t="str">
        <f t="shared" si="434"/>
        <v>i.a.</v>
      </c>
    </row>
    <row r="94" spans="1:358" ht="18" customHeight="1" x14ac:dyDescent="0.25">
      <c r="A94" s="3" t="s">
        <v>186</v>
      </c>
      <c r="B94" s="273">
        <v>14763082</v>
      </c>
      <c r="C94" s="5" t="s">
        <v>83</v>
      </c>
      <c r="D94" s="5"/>
      <c r="E94" s="5">
        <v>256200</v>
      </c>
      <c r="F94" s="203">
        <v>45744</v>
      </c>
      <c r="G94" s="148" t="s">
        <v>84</v>
      </c>
      <c r="H94" s="148" t="s">
        <v>84</v>
      </c>
      <c r="I94" s="148" t="s">
        <v>84</v>
      </c>
      <c r="J94" s="148" t="s">
        <v>84</v>
      </c>
      <c r="K94" s="148" t="s">
        <v>84</v>
      </c>
      <c r="L94" s="148" t="s">
        <v>84</v>
      </c>
      <c r="M94" s="148" t="s">
        <v>84</v>
      </c>
      <c r="N94" s="148" t="s">
        <v>84</v>
      </c>
      <c r="O94" s="148" t="s">
        <v>84</v>
      </c>
      <c r="P94" s="150" t="e">
        <f>Y94/Tabel1[[#This Row],[2023 - Omsætning]]-1</f>
        <v>#DIV/0!</v>
      </c>
      <c r="Q94" s="150" t="e">
        <f>Z94/Tabel1[[#This Row],[2022 - Omsætning]]-1</f>
        <v>#DIV/0!</v>
      </c>
      <c r="R94" s="150" t="e">
        <f>AA94/Tabel1[[#This Row],[2021 - Omsætning]]-1</f>
        <v>#DIV/0!</v>
      </c>
      <c r="S94" s="150" t="e">
        <f>AB94/Tabel1[[#This Row],[2020 - Omsætning]]-1</f>
        <v>#DIV/0!</v>
      </c>
      <c r="T94" s="150" t="e">
        <f>AC94/Tabel1[[#This Row],[2019 - Omsætning]]-1</f>
        <v>#DIV/0!</v>
      </c>
      <c r="U94" s="242">
        <f t="shared" si="435"/>
        <v>0</v>
      </c>
      <c r="V94" s="242">
        <f t="shared" si="436"/>
        <v>0</v>
      </c>
      <c r="W94" s="242">
        <f t="shared" si="267"/>
        <v>0</v>
      </c>
      <c r="X94" s="242">
        <f t="shared" si="266"/>
        <v>0</v>
      </c>
      <c r="Y94" s="151"/>
      <c r="Z94" s="151"/>
      <c r="AA94" s="151"/>
      <c r="AB94" s="151"/>
      <c r="AC94" s="361"/>
      <c r="AD94" s="151"/>
      <c r="AE94" s="151"/>
      <c r="AF94" s="151"/>
      <c r="AG94" s="361"/>
      <c r="AH94" s="361"/>
      <c r="AI94" s="361"/>
      <c r="AJ94" s="361"/>
      <c r="AK94" s="361"/>
      <c r="AL94" s="361"/>
      <c r="AM94" s="361"/>
      <c r="AN94" s="361"/>
      <c r="AO94" s="361"/>
      <c r="AP94" s="150">
        <f t="shared" si="268"/>
        <v>-8.0758868998161898E-2</v>
      </c>
      <c r="AQ94" s="150">
        <f t="shared" si="269"/>
        <v>-5.7700732211026793E-3</v>
      </c>
      <c r="AR94" s="150">
        <f t="shared" si="270"/>
        <v>0.41569947727474071</v>
      </c>
      <c r="AS94" s="150">
        <f t="shared" si="271"/>
        <v>-0.18606495904003686</v>
      </c>
      <c r="AT94" s="150">
        <f t="shared" si="272"/>
        <v>-8.2578032999457499E-2</v>
      </c>
      <c r="AU94" s="242">
        <f t="shared" si="273"/>
        <v>-6.414999999999992</v>
      </c>
      <c r="AV94" s="242">
        <f t="shared" si="274"/>
        <v>-0.46099999999999852</v>
      </c>
      <c r="AW94" s="242">
        <f t="shared" si="275"/>
        <v>23.459999999999994</v>
      </c>
      <c r="AX94" s="242">
        <f t="shared" si="276"/>
        <v>-12.900999999999996</v>
      </c>
      <c r="AY94" s="119">
        <v>73.019000000000005</v>
      </c>
      <c r="AZ94" s="119">
        <v>79.433999999999997</v>
      </c>
      <c r="BA94" s="119">
        <v>79.894999999999996</v>
      </c>
      <c r="BB94" s="119">
        <v>56.435000000000002</v>
      </c>
      <c r="BC94" s="119">
        <v>69.335999999999999</v>
      </c>
      <c r="BD94" s="119">
        <v>75.576999999999998</v>
      </c>
      <c r="BE94" s="119">
        <v>44.238999999999997</v>
      </c>
      <c r="BF94" s="119">
        <v>54.987000000000002</v>
      </c>
      <c r="BG94" s="362">
        <v>58.481000000000002</v>
      </c>
      <c r="BH94" s="362">
        <v>38.688000000000002</v>
      </c>
      <c r="BI94" s="362">
        <v>42.326000000000001</v>
      </c>
      <c r="BJ94" s="362">
        <v>37.988</v>
      </c>
      <c r="BK94" s="362">
        <v>38.667999999999999</v>
      </c>
      <c r="BL94" s="362">
        <v>30.789000000000001</v>
      </c>
      <c r="BM94" s="362">
        <v>22.492999999999999</v>
      </c>
      <c r="BN94" s="362">
        <v>12.956</v>
      </c>
      <c r="BO94" s="362">
        <v>25.071999999999999</v>
      </c>
      <c r="BP94" s="152">
        <f t="shared" si="277"/>
        <v>-1.3038025889967637</v>
      </c>
      <c r="BQ94" s="152">
        <f t="shared" si="278"/>
        <v>-0.12675890491610237</v>
      </c>
      <c r="BR94" s="152">
        <f t="shared" si="279"/>
        <v>5.7233036707452722</v>
      </c>
      <c r="BS94" s="152">
        <f t="shared" si="280"/>
        <v>-1.4068333521891616</v>
      </c>
      <c r="BT94" s="152">
        <f t="shared" si="281"/>
        <v>-0.14976914197768376</v>
      </c>
      <c r="BU94" s="242">
        <f t="shared" si="282"/>
        <v>-19.338000000000001</v>
      </c>
      <c r="BV94" s="242">
        <f t="shared" si="283"/>
        <v>-2.1529999999999987</v>
      </c>
      <c r="BW94" s="242">
        <f t="shared" si="284"/>
        <v>20.581</v>
      </c>
      <c r="BX94" s="242">
        <f t="shared" si="285"/>
        <v>-12.435</v>
      </c>
      <c r="BY94" s="119">
        <v>-4.5060000000000002</v>
      </c>
      <c r="BZ94" s="119">
        <v>14.832000000000001</v>
      </c>
      <c r="CA94" s="119">
        <v>16.984999999999999</v>
      </c>
      <c r="CB94" s="119">
        <v>-3.5960000000000001</v>
      </c>
      <c r="CC94" s="119">
        <v>8.8390000000000004</v>
      </c>
      <c r="CD94" s="119">
        <v>10.396000000000001</v>
      </c>
      <c r="CE94" s="119">
        <v>3.1539999999999999</v>
      </c>
      <c r="CF94" s="119">
        <v>9.2639999999999993</v>
      </c>
      <c r="CG94" s="362">
        <v>10.819000000000001</v>
      </c>
      <c r="CH94" s="362">
        <v>2.7509999999999999</v>
      </c>
      <c r="CI94" s="362">
        <v>4.7930000000000001</v>
      </c>
      <c r="CJ94" s="362">
        <v>4.194</v>
      </c>
      <c r="CK94" s="362">
        <v>4.9589999999999996</v>
      </c>
      <c r="CL94" s="362">
        <v>6.7960000000000003</v>
      </c>
      <c r="CM94" s="362">
        <v>4.3940000000000001</v>
      </c>
      <c r="CN94" s="362">
        <v>-5.9290000000000003</v>
      </c>
      <c r="CO94" s="362">
        <v>5.5519999999999996</v>
      </c>
      <c r="CP94" s="152">
        <f t="shared" si="286"/>
        <v>-1.5451797892126473</v>
      </c>
      <c r="CQ94" s="152">
        <f t="shared" si="287"/>
        <v>-0.19626284646527561</v>
      </c>
      <c r="CR94" s="152">
        <f t="shared" si="288"/>
        <v>4.8696071342492164</v>
      </c>
      <c r="CS94" s="152">
        <f t="shared" si="289"/>
        <v>-1.4717989538321583</v>
      </c>
      <c r="CT94" s="152">
        <f t="shared" si="290"/>
        <v>-0.129737753587333</v>
      </c>
      <c r="CU94" s="242">
        <f t="shared" si="291"/>
        <v>-19.939</v>
      </c>
      <c r="CV94" s="242">
        <f t="shared" si="292"/>
        <v>-3.1509999999999998</v>
      </c>
      <c r="CW94" s="242">
        <f t="shared" si="293"/>
        <v>20.204000000000001</v>
      </c>
      <c r="CX94" s="242">
        <f t="shared" si="294"/>
        <v>-12.943000000000001</v>
      </c>
      <c r="CY94" s="119">
        <v>-7.0350000000000001</v>
      </c>
      <c r="CZ94" s="119">
        <v>12.904</v>
      </c>
      <c r="DA94" s="119">
        <v>16.055</v>
      </c>
      <c r="DB94" s="119">
        <v>-4.149</v>
      </c>
      <c r="DC94" s="119">
        <v>8.7940000000000005</v>
      </c>
      <c r="DD94" s="119">
        <v>10.105</v>
      </c>
      <c r="DE94" s="119">
        <v>2.706</v>
      </c>
      <c r="DF94" s="119">
        <v>8.843</v>
      </c>
      <c r="DG94" s="362">
        <v>10.558</v>
      </c>
      <c r="DH94" s="362">
        <v>2.6629999999999998</v>
      </c>
      <c r="DI94" s="362">
        <v>4.8440000000000003</v>
      </c>
      <c r="DJ94" s="362">
        <v>4.141</v>
      </c>
      <c r="DK94" s="362">
        <v>5.4109999999999996</v>
      </c>
      <c r="DL94" s="362">
        <v>6.7220000000000004</v>
      </c>
      <c r="DM94" s="362">
        <v>4.6230000000000002</v>
      </c>
      <c r="DN94" s="362">
        <v>-5.681</v>
      </c>
      <c r="DO94" s="362">
        <v>5.8529999999999998</v>
      </c>
      <c r="DP94" s="152">
        <f t="shared" si="295"/>
        <v>-0.2463304752216248</v>
      </c>
      <c r="DQ94" s="152">
        <f t="shared" si="296"/>
        <v>0.15353021709368292</v>
      </c>
      <c r="DR94" s="152">
        <f t="shared" si="297"/>
        <v>0.53563307160938767</v>
      </c>
      <c r="DS94" s="152">
        <f t="shared" si="298"/>
        <v>-0.13004367138218065</v>
      </c>
      <c r="DT94" s="152">
        <f t="shared" si="299"/>
        <v>0.16807638646668993</v>
      </c>
      <c r="DU94" s="242">
        <f t="shared" si="300"/>
        <v>-10.170000000000002</v>
      </c>
      <c r="DV94" s="242">
        <f t="shared" si="301"/>
        <v>5.4950000000000045</v>
      </c>
      <c r="DW94" s="242">
        <f t="shared" si="302"/>
        <v>12.483999999999998</v>
      </c>
      <c r="DX94" s="242">
        <f t="shared" si="303"/>
        <v>-3.4840000000000018</v>
      </c>
      <c r="DY94" s="119">
        <v>31.116</v>
      </c>
      <c r="DZ94" s="119">
        <v>41.286000000000001</v>
      </c>
      <c r="EA94" s="119">
        <v>35.790999999999997</v>
      </c>
      <c r="EB94" s="119">
        <v>23.306999999999999</v>
      </c>
      <c r="EC94" s="119">
        <v>26.791</v>
      </c>
      <c r="ED94" s="119">
        <v>22.936</v>
      </c>
      <c r="EE94" s="119">
        <v>15.558</v>
      </c>
      <c r="EF94" s="119">
        <v>17.451000000000001</v>
      </c>
      <c r="EG94" s="362">
        <v>21.928999999999998</v>
      </c>
      <c r="EH94" s="362">
        <v>15.468999999999999</v>
      </c>
      <c r="EI94" s="362">
        <v>16.867999999999999</v>
      </c>
      <c r="EJ94" s="362">
        <v>13.215</v>
      </c>
      <c r="EK94" s="362">
        <v>13.117000000000001</v>
      </c>
      <c r="EL94" s="362">
        <v>12.06</v>
      </c>
      <c r="EM94" s="362">
        <v>12.02</v>
      </c>
      <c r="EN94" s="362">
        <v>11.554</v>
      </c>
      <c r="EO94" s="362">
        <v>15.818</v>
      </c>
      <c r="EP94" s="153">
        <f t="shared" si="304"/>
        <v>-5.0109449302867155E-2</v>
      </c>
      <c r="EQ94" s="153">
        <f t="shared" si="305"/>
        <v>7.3904232528515898E-2</v>
      </c>
      <c r="ER94" s="153">
        <f t="shared" si="306"/>
        <v>0.32717045506939024</v>
      </c>
      <c r="ES94" s="153">
        <f t="shared" si="307"/>
        <v>-5.9888458648789375E-2</v>
      </c>
      <c r="ET94" s="153">
        <f t="shared" si="308"/>
        <v>0.15426436743270738</v>
      </c>
      <c r="EU94" s="242">
        <f t="shared" si="309"/>
        <v>-4.6469999999999914</v>
      </c>
      <c r="EV94" s="242">
        <f t="shared" si="310"/>
        <v>6.3819999999999908</v>
      </c>
      <c r="EW94" s="242">
        <f t="shared" si="311"/>
        <v>21.288000000000011</v>
      </c>
      <c r="EX94" s="242">
        <f t="shared" si="312"/>
        <v>-4.1450000000000102</v>
      </c>
      <c r="EY94" s="119">
        <v>88.09</v>
      </c>
      <c r="EZ94" s="119">
        <v>92.736999999999995</v>
      </c>
      <c r="FA94" s="119">
        <v>86.355000000000004</v>
      </c>
      <c r="FB94" s="119">
        <v>65.066999999999993</v>
      </c>
      <c r="FC94" s="119">
        <v>69.212000000000003</v>
      </c>
      <c r="FD94" s="119">
        <v>59.962000000000003</v>
      </c>
      <c r="FE94" s="119">
        <v>37.784999999999997</v>
      </c>
      <c r="FF94" s="119">
        <v>45.326999999999998</v>
      </c>
      <c r="FG94" s="362">
        <v>51.26</v>
      </c>
      <c r="FH94" s="362">
        <v>30.15</v>
      </c>
      <c r="FI94" s="362">
        <v>32.524000000000001</v>
      </c>
      <c r="FJ94" s="362">
        <v>28.721</v>
      </c>
      <c r="FK94" s="362">
        <v>29.135999999999999</v>
      </c>
      <c r="FL94" s="362">
        <v>27.677</v>
      </c>
      <c r="FM94" s="362">
        <v>22.818000000000001</v>
      </c>
      <c r="FN94" s="362">
        <v>17.297000000000001</v>
      </c>
      <c r="FO94" s="362">
        <v>27.08</v>
      </c>
      <c r="FP94" s="153">
        <f t="shared" si="313"/>
        <v>0.12264150943396226</v>
      </c>
      <c r="FQ94" s="153">
        <f t="shared" si="314"/>
        <v>0</v>
      </c>
      <c r="FR94" s="153">
        <f t="shared" si="315"/>
        <v>-5.3571428571428568E-2</v>
      </c>
      <c r="FS94" s="153">
        <f t="shared" si="316"/>
        <v>6.6666666666666666E-2</v>
      </c>
      <c r="FT94" s="153">
        <f t="shared" si="317"/>
        <v>0.10526315789473684</v>
      </c>
      <c r="FU94" s="242">
        <f t="shared" si="318"/>
        <v>13</v>
      </c>
      <c r="FV94" s="242">
        <f t="shared" si="319"/>
        <v>0</v>
      </c>
      <c r="FW94" s="242">
        <f t="shared" si="320"/>
        <v>-6</v>
      </c>
      <c r="FX94" s="242">
        <f t="shared" si="321"/>
        <v>7</v>
      </c>
      <c r="FY94" s="154">
        <v>119</v>
      </c>
      <c r="FZ94" s="154">
        <v>106</v>
      </c>
      <c r="GA94" s="154">
        <v>106</v>
      </c>
      <c r="GB94" s="154">
        <v>112</v>
      </c>
      <c r="GC94" s="154">
        <v>105</v>
      </c>
      <c r="GD94" s="154">
        <v>95</v>
      </c>
      <c r="GE94" s="154">
        <v>80</v>
      </c>
      <c r="GF94" s="154">
        <v>84</v>
      </c>
      <c r="GG94" s="359">
        <v>78</v>
      </c>
      <c r="GH94" s="359">
        <v>72</v>
      </c>
      <c r="GI94" s="359">
        <v>67</v>
      </c>
      <c r="GJ94" s="359">
        <v>59</v>
      </c>
      <c r="GK94" s="359">
        <v>54</v>
      </c>
      <c r="GL94" s="359">
        <v>50</v>
      </c>
      <c r="GM94" s="359">
        <v>44</v>
      </c>
      <c r="GN94" s="359">
        <v>47</v>
      </c>
      <c r="GO94" s="359"/>
      <c r="GP94" s="5"/>
      <c r="GQ94" s="5" t="s">
        <v>390</v>
      </c>
      <c r="GR94" s="5">
        <v>6040</v>
      </c>
      <c r="GS94" s="5" t="s">
        <v>187</v>
      </c>
      <c r="GT94" s="7" t="s">
        <v>78</v>
      </c>
      <c r="GU94" s="172" t="s">
        <v>73</v>
      </c>
      <c r="GW94" s="158">
        <f t="shared" si="322"/>
        <v>-1.5803820697376205</v>
      </c>
      <c r="GX94" s="158">
        <f t="shared" si="323"/>
        <v>-0.38374277281685659</v>
      </c>
      <c r="GY94" s="158">
        <f t="shared" si="324"/>
        <v>4.2803069175203436</v>
      </c>
      <c r="GZ94" s="158">
        <f t="shared" si="325"/>
        <v>-1.468305053639102</v>
      </c>
      <c r="HA94" s="158">
        <f t="shared" si="326"/>
        <v>-0.32632423203874744</v>
      </c>
      <c r="HB94" s="263">
        <f t="shared" si="240"/>
        <v>-0.52916564546866784</v>
      </c>
      <c r="HC94" s="263">
        <f t="shared" si="437"/>
        <v>-0.20850080265236159</v>
      </c>
      <c r="HD94" s="263">
        <f t="shared" si="241"/>
        <v>0.70897015452879975</v>
      </c>
      <c r="HE94" s="263">
        <f t="shared" si="242"/>
        <v>-0.51932650840397621</v>
      </c>
      <c r="HF94" s="153">
        <f t="shared" si="327"/>
        <v>-0.19433164829700836</v>
      </c>
      <c r="HG94" s="153">
        <f t="shared" si="328"/>
        <v>0.33483399717165951</v>
      </c>
      <c r="HH94" s="153">
        <f t="shared" si="329"/>
        <v>0.54333479982402111</v>
      </c>
      <c r="HI94" s="153">
        <f t="shared" si="330"/>
        <v>-0.16563535470477864</v>
      </c>
      <c r="HJ94" s="153">
        <f t="shared" si="331"/>
        <v>0.35369115369919762</v>
      </c>
      <c r="HK94" s="153">
        <f t="shared" si="332"/>
        <v>0.52501688574842831</v>
      </c>
      <c r="HL94" s="153">
        <f t="shared" si="333"/>
        <v>0.16395528492229391</v>
      </c>
      <c r="HM94" s="153">
        <f t="shared" si="334"/>
        <v>0.44911122397155923</v>
      </c>
      <c r="HN94" s="153">
        <f t="shared" si="335"/>
        <v>0.56462912455211511</v>
      </c>
      <c r="HO94" s="153">
        <f t="shared" si="336"/>
        <v>0.16470297182793706</v>
      </c>
      <c r="HP94" s="153">
        <f t="shared" si="337"/>
        <v>0.3220423494997175</v>
      </c>
      <c r="HQ94" s="153">
        <f t="shared" si="338"/>
        <v>0.3145222542913565</v>
      </c>
      <c r="HR94" s="153">
        <f t="shared" si="339"/>
        <v>0.42983675576915437</v>
      </c>
      <c r="HS94" s="153">
        <f t="shared" si="340"/>
        <v>0.5583056478405316</v>
      </c>
      <c r="HT94" s="153">
        <f t="shared" si="341"/>
        <v>0.39221175871723091</v>
      </c>
      <c r="HU94" s="153">
        <f t="shared" si="342"/>
        <v>-0.41509571825222857</v>
      </c>
      <c r="HV94" s="150">
        <f t="shared" si="343"/>
        <v>-1.300887662067105</v>
      </c>
      <c r="HW94" s="150">
        <f t="shared" si="344"/>
        <v>-0.26167604862420457</v>
      </c>
      <c r="HX94" s="150">
        <f t="shared" si="345"/>
        <v>5.1885623859413057</v>
      </c>
      <c r="HY94" s="150">
        <f t="shared" si="346"/>
        <v>-1.3913664194377584</v>
      </c>
      <c r="HZ94" s="150">
        <f t="shared" si="347"/>
        <v>-0.35662350256934561</v>
      </c>
      <c r="IA94" s="263">
        <f t="shared" si="243"/>
        <v>-0.2154732294438535</v>
      </c>
      <c r="IB94" s="263">
        <f t="shared" si="438"/>
        <v>-5.8704384909486262E-2</v>
      </c>
      <c r="IC94" s="263">
        <f t="shared" si="244"/>
        <v>0.27790004900014054</v>
      </c>
      <c r="ID94" s="263">
        <f t="shared" si="245"/>
        <v>-0.19041429051373104</v>
      </c>
      <c r="IE94" s="153">
        <f t="shared" si="348"/>
        <v>-4.9837690167950588E-2</v>
      </c>
      <c r="IF94" s="153">
        <f t="shared" si="349"/>
        <v>0.16563553927590291</v>
      </c>
      <c r="IG94" s="153">
        <f t="shared" si="350"/>
        <v>0.22433992418538917</v>
      </c>
      <c r="IH94" s="153">
        <f t="shared" si="351"/>
        <v>-5.3560124814751378E-2</v>
      </c>
      <c r="II94" s="153">
        <f t="shared" si="352"/>
        <v>0.13685416569897968</v>
      </c>
      <c r="IJ94" s="153">
        <f t="shared" si="353"/>
        <v>0.21271241061106735</v>
      </c>
      <c r="IK94" s="153">
        <f t="shared" si="354"/>
        <v>7.5897583983059014E-2</v>
      </c>
      <c r="IL94" s="153">
        <f t="shared" si="355"/>
        <v>0.19182705747150239</v>
      </c>
      <c r="IM94" s="153">
        <f t="shared" si="356"/>
        <v>0.26579044343446756</v>
      </c>
      <c r="IN94" s="153">
        <f t="shared" si="357"/>
        <v>8.7787599323483415E-2</v>
      </c>
      <c r="IO94" s="153">
        <f t="shared" si="358"/>
        <v>0.15651889950200015</v>
      </c>
      <c r="IP94" s="153">
        <f t="shared" si="359"/>
        <v>0.14497813574848334</v>
      </c>
      <c r="IQ94" s="153">
        <f t="shared" si="360"/>
        <v>0.17457272103215812</v>
      </c>
      <c r="IR94" s="153">
        <f t="shared" si="361"/>
        <v>0.26917516585800572</v>
      </c>
      <c r="IS94" s="153">
        <f t="shared" si="362"/>
        <v>0.21907017325190078</v>
      </c>
      <c r="IT94" s="153">
        <f t="shared" si="363"/>
        <v>-0.26721049192149088</v>
      </c>
      <c r="IU94" s="150">
        <f t="shared" si="364"/>
        <v>-0.20657224748130124</v>
      </c>
      <c r="IV94" s="150">
        <f t="shared" si="365"/>
        <v>7.4146261978767947E-2</v>
      </c>
      <c r="IW94" s="150">
        <f t="shared" si="366"/>
        <v>0.15707297863943032</v>
      </c>
      <c r="IX94" s="150">
        <f t="shared" si="367"/>
        <v>-7.4624350034633191E-2</v>
      </c>
      <c r="IY94" s="150">
        <f t="shared" si="368"/>
        <v>1.1966079369410935E-2</v>
      </c>
      <c r="IZ94" s="263">
        <f t="shared" si="246"/>
        <v>-9.1964823204470747E-2</v>
      </c>
      <c r="JA94" s="263">
        <f t="shared" si="439"/>
        <v>3.073092307894254E-2</v>
      </c>
      <c r="JB94" s="263">
        <f t="shared" si="247"/>
        <v>5.6263542397055388E-2</v>
      </c>
      <c r="JC94" s="263">
        <f t="shared" si="248"/>
        <v>-2.8886045220162082E-2</v>
      </c>
      <c r="JD94" s="153">
        <f t="shared" si="369"/>
        <v>0.35322965149279145</v>
      </c>
      <c r="JE94" s="153">
        <f t="shared" si="370"/>
        <v>0.4451944746972622</v>
      </c>
      <c r="JF94" s="153">
        <f t="shared" si="371"/>
        <v>0.41446355161831966</v>
      </c>
      <c r="JG94" s="153">
        <f t="shared" si="372"/>
        <v>0.35820000922126427</v>
      </c>
      <c r="JH94" s="153">
        <f t="shared" si="373"/>
        <v>0.38708605444142635</v>
      </c>
      <c r="JI94" s="153">
        <f t="shared" si="374"/>
        <v>0.38250892231746769</v>
      </c>
      <c r="JJ94" s="153">
        <f t="shared" si="375"/>
        <v>0.41175069472012704</v>
      </c>
      <c r="JK94" s="153">
        <f t="shared" si="376"/>
        <v>0.38500231650009931</v>
      </c>
      <c r="JL94" s="153">
        <f t="shared" si="377"/>
        <v>0.42779945376511896</v>
      </c>
      <c r="JM94" s="153">
        <f t="shared" si="378"/>
        <v>0.51306799336650089</v>
      </c>
      <c r="JN94" s="153">
        <f t="shared" si="379"/>
        <v>0.51863239453941701</v>
      </c>
      <c r="JO94" s="153">
        <f t="shared" si="380"/>
        <v>0.46011629121548692</v>
      </c>
      <c r="JP94" s="153">
        <f t="shared" si="381"/>
        <v>0.45019906644700719</v>
      </c>
      <c r="JQ94" s="153">
        <f t="shared" si="382"/>
        <v>0.43574086786862742</v>
      </c>
      <c r="JR94" s="153">
        <f t="shared" si="383"/>
        <v>0.52677710579367165</v>
      </c>
      <c r="JS94" s="153">
        <f t="shared" si="384"/>
        <v>0.66797710585650694</v>
      </c>
      <c r="JT94" s="153">
        <f t="shared" si="385"/>
        <v>0.58412112259970461</v>
      </c>
      <c r="JU94" s="150" t="e">
        <f t="shared" si="386"/>
        <v>#VALUE!</v>
      </c>
      <c r="JV94" s="150" t="e">
        <f t="shared" si="387"/>
        <v>#VALUE!</v>
      </c>
      <c r="JW94" s="150" t="e">
        <f t="shared" si="388"/>
        <v>#VALUE!</v>
      </c>
      <c r="JX94" s="150" t="e">
        <f t="shared" si="389"/>
        <v>#VALUE!</v>
      </c>
      <c r="JY94" s="150" t="e">
        <f t="shared" si="390"/>
        <v>#VALUE!</v>
      </c>
      <c r="JZ94" s="263" t="e">
        <f t="shared" si="249"/>
        <v>#VALUE!</v>
      </c>
      <c r="KA94" s="263" t="e">
        <f t="shared" si="440"/>
        <v>#VALUE!</v>
      </c>
      <c r="KB94" s="263" t="e">
        <f t="shared" si="250"/>
        <v>#VALUE!</v>
      </c>
      <c r="KC94" s="263" t="e">
        <f t="shared" si="251"/>
        <v>#VALUE!</v>
      </c>
      <c r="KD94" s="153" t="str">
        <f t="shared" si="391"/>
        <v>i.a.</v>
      </c>
      <c r="KE94" s="153" t="str">
        <f t="shared" si="392"/>
        <v>i.a.</v>
      </c>
      <c r="KF94" s="153" t="str">
        <f t="shared" si="393"/>
        <v>i.a.</v>
      </c>
      <c r="KG94" s="153" t="str">
        <f t="shared" si="394"/>
        <v>i.a.</v>
      </c>
      <c r="KH94" s="153" t="str">
        <f t="shared" si="395"/>
        <v>i.a.</v>
      </c>
      <c r="KI94" s="153" t="str">
        <f t="shared" si="396"/>
        <v>i.a.</v>
      </c>
      <c r="KJ94" s="153" t="str">
        <f t="shared" si="397"/>
        <v>i.a.</v>
      </c>
      <c r="KK94" s="153" t="str">
        <f t="shared" si="398"/>
        <v>i.a.</v>
      </c>
      <c r="KL94" s="153" t="str">
        <f t="shared" si="399"/>
        <v>i.a.</v>
      </c>
      <c r="KM94" s="153" t="str">
        <f t="shared" si="400"/>
        <v>i.a.</v>
      </c>
      <c r="KN94" s="153" t="str">
        <f t="shared" si="401"/>
        <v>i.a.</v>
      </c>
      <c r="KO94" s="153" t="str">
        <f t="shared" si="402"/>
        <v>i.a.</v>
      </c>
      <c r="KP94" s="153" t="str">
        <f t="shared" si="403"/>
        <v>i.a.</v>
      </c>
      <c r="KQ94" s="153" t="str">
        <f t="shared" si="404"/>
        <v>i.a.</v>
      </c>
      <c r="KR94" s="153" t="str">
        <f t="shared" si="405"/>
        <v>i.a.</v>
      </c>
      <c r="KS94" s="153" t="str">
        <f t="shared" si="406"/>
        <v>i.a.</v>
      </c>
      <c r="KT94" s="153" t="str">
        <f t="shared" si="407"/>
        <v>i.a.</v>
      </c>
      <c r="KU94" s="150" t="e">
        <f t="shared" si="408"/>
        <v>#DIV/0!</v>
      </c>
      <c r="KV94" s="150" t="e">
        <f t="shared" si="409"/>
        <v>#DIV/0!</v>
      </c>
      <c r="KW94" s="150" t="e">
        <f t="shared" si="410"/>
        <v>#DIV/0!</v>
      </c>
      <c r="KX94" s="150" t="e">
        <f t="shared" si="411"/>
        <v>#DIV/0!</v>
      </c>
      <c r="KY94" s="150" t="e">
        <f t="shared" si="412"/>
        <v>#DIV/0!</v>
      </c>
      <c r="KZ94" s="243">
        <f t="shared" si="252"/>
        <v>0</v>
      </c>
      <c r="LA94" s="243">
        <f t="shared" si="441"/>
        <v>0</v>
      </c>
      <c r="LB94" s="243">
        <f t="shared" si="253"/>
        <v>0</v>
      </c>
      <c r="LC94" s="243">
        <f t="shared" si="254"/>
        <v>0</v>
      </c>
      <c r="LD94" s="254">
        <f>IFERROR(Tabel1[[#This Row],[2024 - Omsætning]]/Tabel1[[#This Row],[2024 - Ansatte]],"i.a.")</f>
        <v>0</v>
      </c>
      <c r="LE94" s="254">
        <f>IFERROR(Tabel1[[#This Row],[2023 - Omsætning]]/Tabel1[[#This Row],[2023 - Ansatte]],"i.a.")</f>
        <v>0</v>
      </c>
      <c r="LF94" s="254">
        <f>IFERROR(Tabel1[[#This Row],[2022 - Omsætning]]/Tabel1[[#This Row],[2022 - Ansatte]],"i.a.")</f>
        <v>0</v>
      </c>
      <c r="LG94" s="254">
        <f>IFERROR(Tabel1[[#This Row],[2021 - Omsætning]]/Tabel1[[#This Row],[2021 - Ansatte]],"i.a.")</f>
        <v>0</v>
      </c>
      <c r="LH94" s="254">
        <f>IFERROR(AC94/Tabel1[[#This Row],[2020 - Ansatte]],"i.a.")</f>
        <v>0</v>
      </c>
      <c r="LI94" s="254">
        <f>IFERROR(Tabel1[[#This Row],[2019 - Omsætning]]/Tabel1[[#This Row],[2019 - Ansatte]],"i.a.")</f>
        <v>0</v>
      </c>
      <c r="LJ94" s="254">
        <f>IFERROR(Tabel1[[#This Row],[2018 - Omsætning]]/Tabel1[[#This Row],[2018 - Ansatte]],"i.a.")</f>
        <v>0</v>
      </c>
      <c r="LK94" s="254">
        <f>IFERROR(Tabel1[[#This Row],[2017 - Omsætning]]/Tabel1[[#This Row],[2017 - Ansatte]],"i.a.")</f>
        <v>0</v>
      </c>
      <c r="LL94" s="254">
        <f>IFERROR(Tabel1[[#This Row],[2016 - Omsætning]]/Tabel1[[#This Row],[2016 - Ansatte]],"i.a.")</f>
        <v>0</v>
      </c>
      <c r="LM94" s="254">
        <f>IFERROR(Tabel1[[#This Row],[2015 - Omsætning]]/Tabel1[[#This Row],[2015 - Ansatte]],"i.a.")</f>
        <v>0</v>
      </c>
      <c r="LN94" s="254">
        <f>IFERROR(Tabel1[[#This Row],[2014 - Omsætning]]/Tabel1[[#This Row],[2014 - Ansatte]],"i.a.")</f>
        <v>0</v>
      </c>
      <c r="LO94" s="254">
        <f>IFERROR(Tabel1[[#This Row],[2013 - Omsætning]]/Tabel1[[#This Row],[2013 - Ansatte]],"i.a.")</f>
        <v>0</v>
      </c>
      <c r="LP94" s="254">
        <f>IFERROR(Tabel1[[#This Row],[2012 - Omsætning]]/Tabel1[[#This Row],[2012 - Ansatte]],"i.a.")</f>
        <v>0</v>
      </c>
      <c r="LQ94" s="254">
        <f>IFERROR(Tabel1[[#This Row],[2011 - Omsætning]]/Tabel1[[#This Row],[2011 - Ansatte]],"i.a.")</f>
        <v>0</v>
      </c>
      <c r="LR94" s="254">
        <f>IFERROR(Tabel1[[#This Row],[2010 - Omsætning]]/Tabel1[[#This Row],[2010 - Ansatte]],"i.a.")</f>
        <v>0</v>
      </c>
      <c r="LS94" s="254">
        <f>IFERROR(Tabel1[[#This Row],[2009 - Omsætning]]/Tabel1[[#This Row],[2009 - Ansatte]],"i.a.")</f>
        <v>0</v>
      </c>
      <c r="LT94" s="254" t="str">
        <f>IFERROR(Tabel1[[#This Row],[2008 - Omsætning]]/Tabel1[[#This Row],[2008 - Ansatte]],"i.a.")</f>
        <v>i.a.</v>
      </c>
      <c r="LU94" s="158">
        <f t="shared" si="413"/>
        <v>-1.4856223332482406</v>
      </c>
      <c r="LV94" s="158">
        <f t="shared" si="414"/>
        <v>-0.19626284646527556</v>
      </c>
      <c r="LW94" s="158">
        <f t="shared" si="415"/>
        <v>5.0886415003387944</v>
      </c>
      <c r="LX94" s="158">
        <f t="shared" si="416"/>
        <v>-1.4423115192176483</v>
      </c>
      <c r="LY94" s="158">
        <f t="shared" si="417"/>
        <v>-0.21261987229330132</v>
      </c>
      <c r="LZ94" s="243">
        <f t="shared" si="255"/>
        <v>-0.18085349611542731</v>
      </c>
      <c r="MA94" s="243">
        <f t="shared" si="442"/>
        <v>-2.9726415094339612E-2</v>
      </c>
      <c r="MB94" s="243">
        <f t="shared" si="256"/>
        <v>0.18850690700808626</v>
      </c>
      <c r="MC94" s="243">
        <f t="shared" si="257"/>
        <v>-0.12079702380952381</v>
      </c>
      <c r="MD94" s="244">
        <f t="shared" si="418"/>
        <v>-5.9117647058823532E-2</v>
      </c>
      <c r="ME94" s="244">
        <f t="shared" si="419"/>
        <v>0.12173584905660377</v>
      </c>
      <c r="MF94" s="244">
        <f t="shared" si="420"/>
        <v>0.15146226415094338</v>
      </c>
      <c r="MG94" s="244">
        <f t="shared" si="421"/>
        <v>-3.7044642857142859E-2</v>
      </c>
      <c r="MH94" s="244">
        <f t="shared" si="422"/>
        <v>8.3752380952380953E-2</v>
      </c>
      <c r="MI94" s="244">
        <f t="shared" si="423"/>
        <v>0.10636842105263158</v>
      </c>
      <c r="MJ94" s="244">
        <f t="shared" si="424"/>
        <v>3.3825000000000001E-2</v>
      </c>
      <c r="MK94" s="244">
        <f t="shared" si="425"/>
        <v>0.10527380952380952</v>
      </c>
      <c r="ML94" s="244">
        <f t="shared" si="426"/>
        <v>0.13535897435897434</v>
      </c>
      <c r="MM94" s="244">
        <f t="shared" si="427"/>
        <v>3.6986111111111108E-2</v>
      </c>
      <c r="MN94" s="244">
        <f t="shared" si="428"/>
        <v>7.2298507462686568E-2</v>
      </c>
      <c r="MO94" s="244">
        <f t="shared" si="429"/>
        <v>7.0186440677966103E-2</v>
      </c>
      <c r="MP94" s="244">
        <f t="shared" si="430"/>
        <v>0.1002037037037037</v>
      </c>
      <c r="MQ94" s="244">
        <f t="shared" si="431"/>
        <v>0.13444</v>
      </c>
      <c r="MR94" s="244">
        <f t="shared" si="432"/>
        <v>0.10506818181818182</v>
      </c>
      <c r="MS94" s="244">
        <f t="shared" si="433"/>
        <v>-0.12087234042553191</v>
      </c>
      <c r="MT94" s="244" t="str">
        <f t="shared" si="434"/>
        <v>i.a.</v>
      </c>
    </row>
    <row r="95" spans="1:358" ht="18" customHeight="1" x14ac:dyDescent="0.25">
      <c r="A95" s="116" t="s">
        <v>715</v>
      </c>
      <c r="B95" s="273">
        <v>12843747</v>
      </c>
      <c r="C95" s="117" t="s">
        <v>87</v>
      </c>
      <c r="D95" s="223"/>
      <c r="E95" s="133">
        <v>251100</v>
      </c>
      <c r="F95" s="203">
        <v>45639</v>
      </c>
      <c r="G95" s="148" t="s">
        <v>70</v>
      </c>
      <c r="H95" s="148" t="s">
        <v>70</v>
      </c>
      <c r="I95" s="148" t="s">
        <v>70</v>
      </c>
      <c r="J95" s="148" t="s">
        <v>70</v>
      </c>
      <c r="K95" s="148" t="s">
        <v>70</v>
      </c>
      <c r="L95" s="148" t="s">
        <v>70</v>
      </c>
      <c r="M95" s="148" t="s">
        <v>70</v>
      </c>
      <c r="N95" s="148" t="s">
        <v>70</v>
      </c>
      <c r="O95" s="148"/>
      <c r="P95" s="150" t="e">
        <f>Y95/Tabel1[[#This Row],[2023 - Omsætning]]-1</f>
        <v>#DIV/0!</v>
      </c>
      <c r="Q95" s="150" t="e">
        <f>Z95/Tabel1[[#This Row],[2022 - Omsætning]]-1</f>
        <v>#DIV/0!</v>
      </c>
      <c r="R95" s="150" t="e">
        <f>AA95/Tabel1[[#This Row],[2021 - Omsætning]]-1</f>
        <v>#DIV/0!</v>
      </c>
      <c r="S95" s="150" t="e">
        <f>AB95/Tabel1[[#This Row],[2020 - Omsætning]]-1</f>
        <v>#DIV/0!</v>
      </c>
      <c r="T95" s="150" t="e">
        <f>AC95/Tabel1[[#This Row],[2019 - Omsætning]]-1</f>
        <v>#DIV/0!</v>
      </c>
      <c r="U95" s="242">
        <f t="shared" si="435"/>
        <v>0</v>
      </c>
      <c r="V95" s="242">
        <f t="shared" si="436"/>
        <v>0</v>
      </c>
      <c r="W95" s="242">
        <f t="shared" si="267"/>
        <v>0</v>
      </c>
      <c r="X95" s="242">
        <f t="shared" si="266"/>
        <v>0</v>
      </c>
      <c r="Y95" s="151"/>
      <c r="Z95" s="151"/>
      <c r="AA95" s="151"/>
      <c r="AB95" s="15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150">
        <f t="shared" si="268"/>
        <v>1.0357774682877254</v>
      </c>
      <c r="AQ95" s="150">
        <f t="shared" si="269"/>
        <v>-6.3621959834493893</v>
      </c>
      <c r="AR95" s="150">
        <f t="shared" si="270"/>
        <v>0.12589478468355875</v>
      </c>
      <c r="AS95" s="150">
        <f t="shared" si="271"/>
        <v>-0.56326915442635972</v>
      </c>
      <c r="AT95" s="150">
        <f t="shared" si="272"/>
        <v>1.1502347417840377</v>
      </c>
      <c r="AU95" s="242">
        <f t="shared" si="273"/>
        <v>55.035000000000004</v>
      </c>
      <c r="AV95" s="242">
        <f t="shared" si="274"/>
        <v>-63.042999999999999</v>
      </c>
      <c r="AW95" s="242">
        <f t="shared" si="275"/>
        <v>1.1080000000000005</v>
      </c>
      <c r="AX95" s="242">
        <f t="shared" si="276"/>
        <v>-11.351000000000001</v>
      </c>
      <c r="AY95" s="119">
        <v>1.901</v>
      </c>
      <c r="AZ95" s="119">
        <v>-53.134</v>
      </c>
      <c r="BA95" s="119">
        <v>9.9090000000000007</v>
      </c>
      <c r="BB95" s="119">
        <v>8.8010000000000002</v>
      </c>
      <c r="BC95" s="119">
        <v>20.152000000000001</v>
      </c>
      <c r="BD95" s="362">
        <v>9.3719999999999999</v>
      </c>
      <c r="BE95" s="362">
        <v>8.4540000000000006</v>
      </c>
      <c r="BF95" s="362">
        <v>11.486000000000001</v>
      </c>
      <c r="BG95" s="362"/>
      <c r="BH95" s="362"/>
      <c r="BI95" s="362"/>
      <c r="BJ95" s="362"/>
      <c r="BK95" s="362"/>
      <c r="BL95" s="362"/>
      <c r="BM95" s="362"/>
      <c r="BN95" s="362"/>
      <c r="BO95" s="362"/>
      <c r="BP95" s="152">
        <f t="shared" si="277"/>
        <v>0.9511108176806522</v>
      </c>
      <c r="BQ95" s="152">
        <f t="shared" si="278"/>
        <v>-17.040773100344186</v>
      </c>
      <c r="BR95" s="152">
        <f t="shared" si="279"/>
        <v>4.2541877160329738E-3</v>
      </c>
      <c r="BS95" s="152">
        <f t="shared" si="280"/>
        <v>-0.5510861780854619</v>
      </c>
      <c r="BT95" s="152">
        <f t="shared" si="281"/>
        <v>1.8419267299864315</v>
      </c>
      <c r="BU95" s="242">
        <f t="shared" si="282"/>
        <v>57.623999999999995</v>
      </c>
      <c r="BV95" s="242">
        <f t="shared" si="283"/>
        <v>-64.363</v>
      </c>
      <c r="BW95" s="242">
        <f t="shared" si="284"/>
        <v>1.6000000000000014E-2</v>
      </c>
      <c r="BX95" s="242">
        <f t="shared" si="285"/>
        <v>-4.617</v>
      </c>
      <c r="BY95" s="119">
        <v>-2.9620000000000002</v>
      </c>
      <c r="BZ95" s="119">
        <v>-60.585999999999999</v>
      </c>
      <c r="CA95" s="119">
        <v>3.7770000000000001</v>
      </c>
      <c r="CB95" s="119">
        <v>3.7610000000000001</v>
      </c>
      <c r="CC95" s="119">
        <v>8.3780000000000001</v>
      </c>
      <c r="CD95" s="362">
        <v>2.948</v>
      </c>
      <c r="CE95" s="362">
        <v>3.4780000000000002</v>
      </c>
      <c r="CF95" s="362">
        <v>3.4780000000000002</v>
      </c>
      <c r="CG95" s="362"/>
      <c r="CH95" s="362"/>
      <c r="CI95" s="362"/>
      <c r="CJ95" s="362"/>
      <c r="CK95" s="362"/>
      <c r="CL95" s="362"/>
      <c r="CM95" s="362"/>
      <c r="CN95" s="362"/>
      <c r="CO95" s="362"/>
      <c r="CP95" s="152">
        <f t="shared" si="286"/>
        <v>0.90366979742464792</v>
      </c>
      <c r="CQ95" s="152">
        <f t="shared" si="287"/>
        <v>-19.36979924352633</v>
      </c>
      <c r="CR95" s="152">
        <f t="shared" si="288"/>
        <v>3.9310553371635894E-2</v>
      </c>
      <c r="CS95" s="152">
        <f t="shared" si="289"/>
        <v>-0.5895494600968102</v>
      </c>
      <c r="CT95" s="152">
        <f t="shared" si="290"/>
        <v>1.9097146984470927</v>
      </c>
      <c r="CU95" s="242">
        <f t="shared" si="291"/>
        <v>57.055</v>
      </c>
      <c r="CV95" s="242">
        <f t="shared" si="292"/>
        <v>-66.573999999999998</v>
      </c>
      <c r="CW95" s="242">
        <f t="shared" si="293"/>
        <v>0.12999999999999989</v>
      </c>
      <c r="CX95" s="242">
        <f t="shared" si="294"/>
        <v>-4.75</v>
      </c>
      <c r="CY95" s="119">
        <v>-6.0819999999999999</v>
      </c>
      <c r="CZ95" s="119">
        <v>-63.137</v>
      </c>
      <c r="DA95" s="119">
        <v>3.4369999999999998</v>
      </c>
      <c r="DB95" s="119">
        <v>3.3069999999999999</v>
      </c>
      <c r="DC95" s="119">
        <v>8.0570000000000004</v>
      </c>
      <c r="DD95" s="362">
        <v>2.7690000000000001</v>
      </c>
      <c r="DE95" s="362">
        <v>3.351</v>
      </c>
      <c r="DF95" s="362">
        <v>3.351</v>
      </c>
      <c r="DG95" s="362"/>
      <c r="DH95" s="362"/>
      <c r="DI95" s="362"/>
      <c r="DJ95" s="362"/>
      <c r="DK95" s="362"/>
      <c r="DL95" s="362"/>
      <c r="DM95" s="362"/>
      <c r="DN95" s="362"/>
      <c r="DO95" s="362"/>
      <c r="DP95" s="152">
        <f t="shared" si="295"/>
        <v>1.4501515342846321</v>
      </c>
      <c r="DQ95" s="152">
        <f t="shared" si="296"/>
        <v>-2.719092586562466</v>
      </c>
      <c r="DR95" s="152">
        <f t="shared" si="297"/>
        <v>0.17520250015944883</v>
      </c>
      <c r="DS95" s="152">
        <f t="shared" si="298"/>
        <v>-0.15014363922163809</v>
      </c>
      <c r="DT95" s="152">
        <f t="shared" si="299"/>
        <v>0.52232032345903145</v>
      </c>
      <c r="DU95" s="242">
        <f t="shared" si="300"/>
        <v>45.935000000000002</v>
      </c>
      <c r="DV95" s="242">
        <f t="shared" si="301"/>
        <v>-50.101999999999997</v>
      </c>
      <c r="DW95" s="242">
        <f t="shared" si="302"/>
        <v>2.7469999999999981</v>
      </c>
      <c r="DX95" s="242">
        <f t="shared" si="303"/>
        <v>-2.7700000000000014</v>
      </c>
      <c r="DY95" s="119">
        <v>14.259</v>
      </c>
      <c r="DZ95" s="119">
        <v>-31.675999999999998</v>
      </c>
      <c r="EA95" s="119">
        <v>18.425999999999998</v>
      </c>
      <c r="EB95" s="119">
        <v>15.679</v>
      </c>
      <c r="EC95" s="119">
        <v>18.449000000000002</v>
      </c>
      <c r="ED95" s="362">
        <v>12.119</v>
      </c>
      <c r="EE95" s="362">
        <v>12.635999999999999</v>
      </c>
      <c r="EF95" s="362">
        <v>13.917999999999999</v>
      </c>
      <c r="EG95" s="362"/>
      <c r="EH95" s="362"/>
      <c r="EI95" s="362"/>
      <c r="EJ95" s="362"/>
      <c r="EK95" s="362"/>
      <c r="EL95" s="362"/>
      <c r="EM95" s="362"/>
      <c r="EN95" s="362"/>
      <c r="EO95" s="362"/>
      <c r="EP95" s="153">
        <f t="shared" si="304"/>
        <v>0.43286209050133428</v>
      </c>
      <c r="EQ95" s="153">
        <f t="shared" si="305"/>
        <v>-0.2008258087935024</v>
      </c>
      <c r="ER95" s="153">
        <f t="shared" si="306"/>
        <v>0.2981834032326468</v>
      </c>
      <c r="ES95" s="153">
        <f t="shared" si="307"/>
        <v>-0.10780841067468289</v>
      </c>
      <c r="ET95" s="153">
        <f t="shared" si="308"/>
        <v>0.27154751881106093</v>
      </c>
      <c r="EU95" s="242">
        <f t="shared" si="309"/>
        <v>38.120000000000005</v>
      </c>
      <c r="EV95" s="242">
        <f t="shared" si="310"/>
        <v>-22.129999999999995</v>
      </c>
      <c r="EW95" s="242">
        <f t="shared" si="311"/>
        <v>25.310999999999993</v>
      </c>
      <c r="EX95" s="242">
        <f t="shared" si="312"/>
        <v>-10.257000000000005</v>
      </c>
      <c r="EY95" s="119">
        <v>126.185</v>
      </c>
      <c r="EZ95" s="119">
        <v>88.064999999999998</v>
      </c>
      <c r="FA95" s="119">
        <v>110.19499999999999</v>
      </c>
      <c r="FB95" s="119">
        <v>84.884</v>
      </c>
      <c r="FC95" s="119">
        <v>95.141000000000005</v>
      </c>
      <c r="FD95" s="362">
        <v>74.822999999999993</v>
      </c>
      <c r="FE95" s="362">
        <v>61.951999999999998</v>
      </c>
      <c r="FF95" s="362">
        <v>68.164000000000001</v>
      </c>
      <c r="FG95" s="362"/>
      <c r="FH95" s="362"/>
      <c r="FI95" s="362"/>
      <c r="FJ95" s="362"/>
      <c r="FK95" s="362"/>
      <c r="FL95" s="362"/>
      <c r="FM95" s="362"/>
      <c r="FN95" s="362"/>
      <c r="FO95" s="362"/>
      <c r="FP95" s="153">
        <f t="shared" si="313"/>
        <v>0.12080536912751678</v>
      </c>
      <c r="FQ95" s="153">
        <f t="shared" si="314"/>
        <v>4.195804195804196E-2</v>
      </c>
      <c r="FR95" s="153">
        <f t="shared" si="315"/>
        <v>-8.9171974522292988E-2</v>
      </c>
      <c r="FS95" s="153">
        <f t="shared" si="316"/>
        <v>2.6143790849673203E-2</v>
      </c>
      <c r="FT95" s="153">
        <f t="shared" si="317"/>
        <v>8.5106382978723402E-2</v>
      </c>
      <c r="FU95" s="242">
        <f t="shared" si="318"/>
        <v>18</v>
      </c>
      <c r="FV95" s="242">
        <f t="shared" si="319"/>
        <v>6</v>
      </c>
      <c r="FW95" s="242">
        <f t="shared" si="320"/>
        <v>-14</v>
      </c>
      <c r="FX95" s="242">
        <f t="shared" si="321"/>
        <v>4</v>
      </c>
      <c r="FY95" s="154">
        <v>167</v>
      </c>
      <c r="FZ95" s="154">
        <v>149</v>
      </c>
      <c r="GA95" s="154">
        <v>143</v>
      </c>
      <c r="GB95" s="154">
        <v>157</v>
      </c>
      <c r="GC95" s="154">
        <v>153</v>
      </c>
      <c r="GD95" s="359">
        <v>141</v>
      </c>
      <c r="GE95" s="359">
        <v>119</v>
      </c>
      <c r="GF95" s="359">
        <v>135</v>
      </c>
      <c r="GG95" s="359"/>
      <c r="GH95" s="359"/>
      <c r="GI95" s="359"/>
      <c r="GJ95" s="359"/>
      <c r="GK95" s="359"/>
      <c r="GL95" s="359"/>
      <c r="GM95" s="359"/>
      <c r="GN95" s="359"/>
      <c r="GO95" s="359"/>
      <c r="GP95" s="133"/>
      <c r="GQ95" s="5" t="s">
        <v>391</v>
      </c>
      <c r="GR95" s="133">
        <v>7500</v>
      </c>
      <c r="GS95" s="5" t="s">
        <v>294</v>
      </c>
      <c r="GT95" s="7" t="s">
        <v>94</v>
      </c>
      <c r="GU95" s="172"/>
      <c r="GV95" s="170"/>
      <c r="GW95" s="158" t="e">
        <f t="shared" si="322"/>
        <v>#VALUE!</v>
      </c>
      <c r="GX95" s="158" t="e">
        <f t="shared" si="323"/>
        <v>#VALUE!</v>
      </c>
      <c r="GY95" s="158">
        <f t="shared" si="324"/>
        <v>4.0011451853604801E-2</v>
      </c>
      <c r="GZ95" s="158">
        <f t="shared" si="325"/>
        <v>-0.6323648586568007</v>
      </c>
      <c r="HA95" s="158">
        <f t="shared" si="326"/>
        <v>1.3563853493868676</v>
      </c>
      <c r="HB95" s="263" t="e">
        <f t="shared" si="240"/>
        <v>#VALUE!</v>
      </c>
      <c r="HC95" s="263" t="e">
        <f t="shared" si="437"/>
        <v>#VALUE!</v>
      </c>
      <c r="HD95" s="263">
        <f t="shared" si="241"/>
        <v>7.7542118659089943E-3</v>
      </c>
      <c r="HE95" s="263">
        <f t="shared" si="242"/>
        <v>-0.33335276538850056</v>
      </c>
      <c r="HF95" s="153" t="str">
        <f t="shared" si="327"/>
        <v>Negativ EK</v>
      </c>
      <c r="HG95" s="153" t="str">
        <f t="shared" si="328"/>
        <v>Negativ EK</v>
      </c>
      <c r="HH95" s="153">
        <f t="shared" si="329"/>
        <v>0.20155402433660755</v>
      </c>
      <c r="HI95" s="153">
        <f t="shared" si="330"/>
        <v>0.19379981247069855</v>
      </c>
      <c r="HJ95" s="153">
        <f t="shared" si="331"/>
        <v>0.52715257785919911</v>
      </c>
      <c r="HK95" s="153">
        <f t="shared" si="332"/>
        <v>0.22371238133710364</v>
      </c>
      <c r="HL95" s="153">
        <f t="shared" si="333"/>
        <v>0.25239135346840402</v>
      </c>
      <c r="HM95" s="153">
        <f t="shared" si="334"/>
        <v>0.24076735163098148</v>
      </c>
      <c r="HN95" s="153" t="str">
        <f t="shared" si="335"/>
        <v>Negativ EK</v>
      </c>
      <c r="HO95" s="153" t="str">
        <f t="shared" si="336"/>
        <v>Negativ EK</v>
      </c>
      <c r="HP95" s="153" t="str">
        <f t="shared" si="337"/>
        <v>Negativ EK</v>
      </c>
      <c r="HQ95" s="153" t="str">
        <f t="shared" si="338"/>
        <v>Negativ EK</v>
      </c>
      <c r="HR95" s="153" t="str">
        <f t="shared" si="339"/>
        <v>Negativ EK</v>
      </c>
      <c r="HS95" s="153" t="str">
        <f t="shared" si="340"/>
        <v>Negativ EK</v>
      </c>
      <c r="HT95" s="153" t="str">
        <f t="shared" si="341"/>
        <v>Negativ EK</v>
      </c>
      <c r="HU95" s="153" t="str">
        <f t="shared" si="342"/>
        <v>Negativ EK</v>
      </c>
      <c r="HV95" s="150">
        <f t="shared" si="343"/>
        <v>0.95475953658513946</v>
      </c>
      <c r="HW95" s="150">
        <f t="shared" si="344"/>
        <v>-16.783405506113407</v>
      </c>
      <c r="HX95" s="150">
        <f t="shared" si="345"/>
        <v>-7.3242839344169058E-2</v>
      </c>
      <c r="HY95" s="150">
        <f t="shared" si="346"/>
        <v>-0.57617448227811396</v>
      </c>
      <c r="HZ95" s="150">
        <f t="shared" si="347"/>
        <v>1.2869815284053925</v>
      </c>
      <c r="IA95" s="263">
        <f t="shared" si="243"/>
        <v>0.58352730034850464</v>
      </c>
      <c r="IB95" s="263">
        <f t="shared" si="438"/>
        <v>-0.64990001585604129</v>
      </c>
      <c r="IC95" s="263">
        <f t="shared" si="244"/>
        <v>-3.060311831950227E-3</v>
      </c>
      <c r="ID95" s="263">
        <f t="shared" si="245"/>
        <v>-5.6802497146760944E-2</v>
      </c>
      <c r="IE95" s="153">
        <f t="shared" si="348"/>
        <v>-2.7649941656942824E-2</v>
      </c>
      <c r="IF95" s="153">
        <f t="shared" si="349"/>
        <v>-0.61117724200544743</v>
      </c>
      <c r="IG95" s="153">
        <f t="shared" si="350"/>
        <v>3.8722773850593861E-2</v>
      </c>
      <c r="IH95" s="153">
        <f t="shared" si="351"/>
        <v>4.1783085682544088E-2</v>
      </c>
      <c r="II95" s="153">
        <f t="shared" si="352"/>
        <v>9.8585582829305032E-2</v>
      </c>
      <c r="IJ95" s="153">
        <f t="shared" si="353"/>
        <v>4.3107292999451659E-2</v>
      </c>
      <c r="IK95" s="153">
        <f t="shared" si="354"/>
        <v>5.3459989547788134E-2</v>
      </c>
      <c r="IL95" s="153">
        <f t="shared" si="355"/>
        <v>5.1024000938912038E-2</v>
      </c>
      <c r="IM95" s="153" t="str">
        <f t="shared" si="356"/>
        <v>i.a.</v>
      </c>
      <c r="IN95" s="153" t="str">
        <f t="shared" si="357"/>
        <v>i.a.</v>
      </c>
      <c r="IO95" s="153" t="str">
        <f t="shared" si="358"/>
        <v>i.a.</v>
      </c>
      <c r="IP95" s="153" t="str">
        <f t="shared" si="359"/>
        <v>i.a.</v>
      </c>
      <c r="IQ95" s="153" t="str">
        <f t="shared" si="360"/>
        <v>i.a.</v>
      </c>
      <c r="IR95" s="153" t="str">
        <f t="shared" si="361"/>
        <v>i.a.</v>
      </c>
      <c r="IS95" s="153" t="str">
        <f t="shared" si="362"/>
        <v>i.a.</v>
      </c>
      <c r="IT95" s="153" t="str">
        <f t="shared" si="363"/>
        <v>i.a.</v>
      </c>
      <c r="IU95" s="150">
        <f t="shared" si="364"/>
        <v>1.3141624984489133</v>
      </c>
      <c r="IV95" s="150">
        <f t="shared" si="365"/>
        <v>-3.1510862155936068</v>
      </c>
      <c r="IW95" s="150">
        <f t="shared" si="366"/>
        <v>-9.4733072974865898E-2</v>
      </c>
      <c r="IX95" s="150">
        <f t="shared" si="367"/>
        <v>-4.7450826765772891E-2</v>
      </c>
      <c r="IY95" s="150">
        <f t="shared" si="368"/>
        <v>0.19721858675203227</v>
      </c>
      <c r="IZ95" s="263">
        <f t="shared" si="246"/>
        <v>0.47268961904125106</v>
      </c>
      <c r="JA95" s="263">
        <f t="shared" si="439"/>
        <v>-0.52690153462977263</v>
      </c>
      <c r="JB95" s="263">
        <f t="shared" si="247"/>
        <v>-1.7498231129222497E-2</v>
      </c>
      <c r="JC95" s="263">
        <f t="shared" si="248"/>
        <v>-9.2012939006500261E-3</v>
      </c>
      <c r="JD95" s="153">
        <f t="shared" si="369"/>
        <v>0.11300075286286008</v>
      </c>
      <c r="JE95" s="153">
        <f t="shared" si="370"/>
        <v>-0.35968886617839096</v>
      </c>
      <c r="JF95" s="153">
        <f t="shared" si="371"/>
        <v>0.16721266845138164</v>
      </c>
      <c r="JG95" s="153">
        <f t="shared" si="372"/>
        <v>0.18471089958060413</v>
      </c>
      <c r="JH95" s="153">
        <f t="shared" si="373"/>
        <v>0.19391219348125416</v>
      </c>
      <c r="JI95" s="153">
        <f t="shared" si="374"/>
        <v>0.16196891330205954</v>
      </c>
      <c r="JJ95" s="153">
        <f t="shared" si="375"/>
        <v>0.20396435950413222</v>
      </c>
      <c r="JK95" s="153">
        <f t="shared" si="376"/>
        <v>0.204184026758993</v>
      </c>
      <c r="JL95" s="153" t="str">
        <f t="shared" si="377"/>
        <v>i.a.</v>
      </c>
      <c r="JM95" s="153" t="str">
        <f t="shared" si="378"/>
        <v>i.a.</v>
      </c>
      <c r="JN95" s="153" t="str">
        <f t="shared" si="379"/>
        <v>i.a.</v>
      </c>
      <c r="JO95" s="153" t="str">
        <f t="shared" si="380"/>
        <v>i.a.</v>
      </c>
      <c r="JP95" s="153" t="str">
        <f t="shared" si="381"/>
        <v>i.a.</v>
      </c>
      <c r="JQ95" s="153" t="str">
        <f t="shared" si="382"/>
        <v>i.a.</v>
      </c>
      <c r="JR95" s="153" t="str">
        <f t="shared" si="383"/>
        <v>i.a.</v>
      </c>
      <c r="JS95" s="153" t="str">
        <f t="shared" si="384"/>
        <v>i.a.</v>
      </c>
      <c r="JT95" s="153" t="str">
        <f t="shared" si="385"/>
        <v>i.a.</v>
      </c>
      <c r="JU95" s="150" t="e">
        <f t="shared" si="386"/>
        <v>#VALUE!</v>
      </c>
      <c r="JV95" s="150" t="e">
        <f t="shared" si="387"/>
        <v>#VALUE!</v>
      </c>
      <c r="JW95" s="150" t="e">
        <f t="shared" si="388"/>
        <v>#VALUE!</v>
      </c>
      <c r="JX95" s="150" t="e">
        <f t="shared" si="389"/>
        <v>#VALUE!</v>
      </c>
      <c r="JY95" s="150" t="e">
        <f t="shared" si="390"/>
        <v>#VALUE!</v>
      </c>
      <c r="JZ95" s="263" t="e">
        <f t="shared" si="249"/>
        <v>#VALUE!</v>
      </c>
      <c r="KA95" s="263" t="e">
        <f t="shared" si="440"/>
        <v>#VALUE!</v>
      </c>
      <c r="KB95" s="263" t="e">
        <f t="shared" si="250"/>
        <v>#VALUE!</v>
      </c>
      <c r="KC95" s="263" t="e">
        <f t="shared" si="251"/>
        <v>#VALUE!</v>
      </c>
      <c r="KD95" s="153" t="str">
        <f t="shared" si="391"/>
        <v>i.a.</v>
      </c>
      <c r="KE95" s="153" t="str">
        <f t="shared" si="392"/>
        <v>i.a.</v>
      </c>
      <c r="KF95" s="153" t="str">
        <f t="shared" si="393"/>
        <v>i.a.</v>
      </c>
      <c r="KG95" s="153" t="str">
        <f t="shared" si="394"/>
        <v>i.a.</v>
      </c>
      <c r="KH95" s="153" t="str">
        <f t="shared" si="395"/>
        <v>i.a.</v>
      </c>
      <c r="KI95" s="153" t="str">
        <f t="shared" si="396"/>
        <v>i.a.</v>
      </c>
      <c r="KJ95" s="153" t="str">
        <f t="shared" si="397"/>
        <v>i.a.</v>
      </c>
      <c r="KK95" s="153" t="str">
        <f t="shared" si="398"/>
        <v>i.a.</v>
      </c>
      <c r="KL95" s="153" t="str">
        <f t="shared" si="399"/>
        <v>i.a.</v>
      </c>
      <c r="KM95" s="153" t="str">
        <f t="shared" si="400"/>
        <v>i.a.</v>
      </c>
      <c r="KN95" s="153" t="str">
        <f t="shared" si="401"/>
        <v>i.a.</v>
      </c>
      <c r="KO95" s="153" t="str">
        <f t="shared" si="402"/>
        <v>i.a.</v>
      </c>
      <c r="KP95" s="153" t="str">
        <f t="shared" si="403"/>
        <v>i.a.</v>
      </c>
      <c r="KQ95" s="153" t="str">
        <f t="shared" si="404"/>
        <v>i.a.</v>
      </c>
      <c r="KR95" s="153" t="str">
        <f t="shared" si="405"/>
        <v>i.a.</v>
      </c>
      <c r="KS95" s="153" t="str">
        <f t="shared" si="406"/>
        <v>i.a.</v>
      </c>
      <c r="KT95" s="153" t="str">
        <f t="shared" si="407"/>
        <v>i.a.</v>
      </c>
      <c r="KU95" s="150" t="e">
        <f t="shared" si="408"/>
        <v>#DIV/0!</v>
      </c>
      <c r="KV95" s="150" t="e">
        <f t="shared" si="409"/>
        <v>#DIV/0!</v>
      </c>
      <c r="KW95" s="150" t="e">
        <f t="shared" si="410"/>
        <v>#DIV/0!</v>
      </c>
      <c r="KX95" s="150" t="e">
        <f t="shared" si="411"/>
        <v>#DIV/0!</v>
      </c>
      <c r="KY95" s="150" t="e">
        <f t="shared" si="412"/>
        <v>#DIV/0!</v>
      </c>
      <c r="KZ95" s="243">
        <f t="shared" si="252"/>
        <v>0</v>
      </c>
      <c r="LA95" s="243">
        <f t="shared" si="441"/>
        <v>0</v>
      </c>
      <c r="LB95" s="243">
        <f t="shared" si="253"/>
        <v>0</v>
      </c>
      <c r="LC95" s="243">
        <f t="shared" si="254"/>
        <v>0</v>
      </c>
      <c r="LD95" s="254">
        <f>IFERROR(Tabel1[[#This Row],[2024 - Omsætning]]/Tabel1[[#This Row],[2024 - Ansatte]],"i.a.")</f>
        <v>0</v>
      </c>
      <c r="LE95" s="254">
        <f>IFERROR(Tabel1[[#This Row],[2023 - Omsætning]]/Tabel1[[#This Row],[2023 - Ansatte]],"i.a.")</f>
        <v>0</v>
      </c>
      <c r="LF95" s="254">
        <f>IFERROR(Tabel1[[#This Row],[2022 - Omsætning]]/Tabel1[[#This Row],[2022 - Ansatte]],"i.a.")</f>
        <v>0</v>
      </c>
      <c r="LG95" s="254">
        <f>IFERROR(Tabel1[[#This Row],[2021 - Omsætning]]/Tabel1[[#This Row],[2021 - Ansatte]],"i.a.")</f>
        <v>0</v>
      </c>
      <c r="LH95" s="254">
        <f>IFERROR(AC95/Tabel1[[#This Row],[2020 - Ansatte]],"i.a.")</f>
        <v>0</v>
      </c>
      <c r="LI95" s="254">
        <f>IFERROR(Tabel1[[#This Row],[2019 - Omsætning]]/Tabel1[[#This Row],[2019 - Ansatte]],"i.a.")</f>
        <v>0</v>
      </c>
      <c r="LJ95" s="254">
        <f>IFERROR(Tabel1[[#This Row],[2018 - Omsætning]]/Tabel1[[#This Row],[2018 - Ansatte]],"i.a.")</f>
        <v>0</v>
      </c>
      <c r="LK95" s="254">
        <f>IFERROR(Tabel1[[#This Row],[2017 - Omsætning]]/Tabel1[[#This Row],[2017 - Ansatte]],"i.a.")</f>
        <v>0</v>
      </c>
      <c r="LL95" s="254" t="str">
        <f>IFERROR(Tabel1[[#This Row],[2016 - Omsætning]]/Tabel1[[#This Row],[2016 - Ansatte]],"i.a.")</f>
        <v>i.a.</v>
      </c>
      <c r="LM95" s="254" t="str">
        <f>IFERROR(Tabel1[[#This Row],[2015 - Omsætning]]/Tabel1[[#This Row],[2015 - Ansatte]],"i.a.")</f>
        <v>i.a.</v>
      </c>
      <c r="LN95" s="254" t="str">
        <f>IFERROR(Tabel1[[#This Row],[2014 - Omsætning]]/Tabel1[[#This Row],[2014 - Ansatte]],"i.a.")</f>
        <v>i.a.</v>
      </c>
      <c r="LO95" s="254" t="str">
        <f>IFERROR(Tabel1[[#This Row],[2013 - Omsætning]]/Tabel1[[#This Row],[2013 - Ansatte]],"i.a.")</f>
        <v>i.a.</v>
      </c>
      <c r="LP95" s="254" t="str">
        <f>IFERROR(Tabel1[[#This Row],[2012 - Omsætning]]/Tabel1[[#This Row],[2012 - Ansatte]],"i.a.")</f>
        <v>i.a.</v>
      </c>
      <c r="LQ95" s="254" t="str">
        <f>IFERROR(Tabel1[[#This Row],[2011 - Omsætning]]/Tabel1[[#This Row],[2011 - Ansatte]],"i.a.")</f>
        <v>i.a.</v>
      </c>
      <c r="LR95" s="254" t="str">
        <f>IFERROR(Tabel1[[#This Row],[2010 - Omsætning]]/Tabel1[[#This Row],[2010 - Ansatte]],"i.a.")</f>
        <v>i.a.</v>
      </c>
      <c r="LS95" s="254" t="str">
        <f>IFERROR(Tabel1[[#This Row],[2009 - Omsætning]]/Tabel1[[#This Row],[2009 - Ansatte]],"i.a.")</f>
        <v>i.a.</v>
      </c>
      <c r="LT95" s="254" t="str">
        <f>IFERROR(Tabel1[[#This Row],[2008 - Omsætning]]/Tabel1[[#This Row],[2008 - Ansatte]],"i.a.")</f>
        <v>i.a.</v>
      </c>
      <c r="LU95" s="158">
        <f t="shared" si="413"/>
        <v>0.91405269351061402</v>
      </c>
      <c r="LV95" s="158">
        <f t="shared" si="414"/>
        <v>-18.630075784055474</v>
      </c>
      <c r="LW95" s="158">
        <f t="shared" si="415"/>
        <v>0.14106123691850928</v>
      </c>
      <c r="LX95" s="158">
        <f t="shared" si="416"/>
        <v>-0.60000679869306983</v>
      </c>
      <c r="LY95" s="158">
        <f t="shared" si="417"/>
        <v>1.6815017809218304</v>
      </c>
      <c r="LZ95" s="243">
        <f t="shared" si="255"/>
        <v>0.38731909335691034</v>
      </c>
      <c r="MA95" s="243">
        <f t="shared" si="442"/>
        <v>-0.4477732200685221</v>
      </c>
      <c r="MB95" s="243">
        <f t="shared" si="256"/>
        <v>2.9712707674491093E-3</v>
      </c>
      <c r="MC95" s="243">
        <f t="shared" si="257"/>
        <v>-3.1596436451438323E-2</v>
      </c>
      <c r="MD95" s="244">
        <f t="shared" si="418"/>
        <v>-3.6419161676646702E-2</v>
      </c>
      <c r="ME95" s="244">
        <f t="shared" si="419"/>
        <v>-0.42373825503355705</v>
      </c>
      <c r="MF95" s="244">
        <f t="shared" si="420"/>
        <v>2.4034965034965033E-2</v>
      </c>
      <c r="MG95" s="244">
        <f t="shared" si="421"/>
        <v>2.1063694267515923E-2</v>
      </c>
      <c r="MH95" s="244">
        <f t="shared" si="422"/>
        <v>5.266013071895425E-2</v>
      </c>
      <c r="MI95" s="244">
        <f t="shared" si="423"/>
        <v>1.9638297872340428E-2</v>
      </c>
      <c r="MJ95" s="244">
        <f t="shared" si="424"/>
        <v>2.8159663865546219E-2</v>
      </c>
      <c r="MK95" s="244">
        <f t="shared" si="425"/>
        <v>2.4822222222222221E-2</v>
      </c>
      <c r="ML95" s="244" t="str">
        <f t="shared" si="426"/>
        <v>i.a.</v>
      </c>
      <c r="MM95" s="244" t="str">
        <f t="shared" si="427"/>
        <v>i.a.</v>
      </c>
      <c r="MN95" s="244" t="str">
        <f t="shared" si="428"/>
        <v>i.a.</v>
      </c>
      <c r="MO95" s="244" t="str">
        <f t="shared" si="429"/>
        <v>i.a.</v>
      </c>
      <c r="MP95" s="244" t="str">
        <f t="shared" si="430"/>
        <v>i.a.</v>
      </c>
      <c r="MQ95" s="244" t="str">
        <f t="shared" si="431"/>
        <v>i.a.</v>
      </c>
      <c r="MR95" s="244" t="str">
        <f t="shared" si="432"/>
        <v>i.a.</v>
      </c>
      <c r="MS95" s="244" t="str">
        <f t="shared" si="433"/>
        <v>i.a.</v>
      </c>
      <c r="MT95" s="244" t="str">
        <f t="shared" si="434"/>
        <v>i.a.</v>
      </c>
    </row>
    <row r="96" spans="1:358" ht="18" customHeight="1" x14ac:dyDescent="0.25">
      <c r="A96" s="20" t="s">
        <v>550</v>
      </c>
      <c r="B96" s="273">
        <v>12880340</v>
      </c>
      <c r="C96" s="5" t="s">
        <v>83</v>
      </c>
      <c r="D96" s="5"/>
      <c r="E96" s="5">
        <v>259900</v>
      </c>
      <c r="F96" s="203">
        <v>45369</v>
      </c>
      <c r="G96" s="148"/>
      <c r="H96" s="148" t="s">
        <v>74</v>
      </c>
      <c r="I96" s="148" t="s">
        <v>74</v>
      </c>
      <c r="J96" s="148" t="s">
        <v>74</v>
      </c>
      <c r="K96" s="148" t="s">
        <v>74</v>
      </c>
      <c r="L96" s="148" t="s">
        <v>74</v>
      </c>
      <c r="M96" s="357" t="s">
        <v>74</v>
      </c>
      <c r="N96" s="357" t="s">
        <v>74</v>
      </c>
      <c r="O96" s="357" t="s">
        <v>74</v>
      </c>
      <c r="P96" s="150" t="e">
        <f>Y96/Tabel1[[#This Row],[2023 - Omsætning]]-1</f>
        <v>#DIV/0!</v>
      </c>
      <c r="Q96" s="150" t="e">
        <f>Z96/Tabel1[[#This Row],[2022 - Omsætning]]-1</f>
        <v>#DIV/0!</v>
      </c>
      <c r="R96" s="150" t="e">
        <f>AA96/Tabel1[[#This Row],[2021 - Omsætning]]-1</f>
        <v>#DIV/0!</v>
      </c>
      <c r="S96" s="150" t="e">
        <f>AB96/Tabel1[[#This Row],[2020 - Omsætning]]-1</f>
        <v>#DIV/0!</v>
      </c>
      <c r="T96" s="150" t="e">
        <f>AC96/Tabel1[[#This Row],[2019 - Omsætning]]-1</f>
        <v>#DIV/0!</v>
      </c>
      <c r="U96" s="242">
        <f t="shared" si="435"/>
        <v>0</v>
      </c>
      <c r="V96" s="242">
        <f t="shared" si="436"/>
        <v>0</v>
      </c>
      <c r="W96" s="242">
        <f t="shared" si="267"/>
        <v>0</v>
      </c>
      <c r="X96" s="242">
        <f t="shared" si="266"/>
        <v>0</v>
      </c>
      <c r="Y96" s="151"/>
      <c r="Z96" s="151"/>
      <c r="AA96" s="151"/>
      <c r="AB96" s="15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150">
        <f t="shared" si="268"/>
        <v>-1</v>
      </c>
      <c r="AQ96" s="150">
        <f t="shared" si="269"/>
        <v>0.15233856484734901</v>
      </c>
      <c r="AR96" s="150">
        <f t="shared" si="270"/>
        <v>-4.7404414050357434E-3</v>
      </c>
      <c r="AS96" s="150">
        <f t="shared" si="271"/>
        <v>-1.5455241009946439E-2</v>
      </c>
      <c r="AT96" s="150">
        <f t="shared" si="272"/>
        <v>0.13632411754477478</v>
      </c>
      <c r="AU96" s="242">
        <f t="shared" si="273"/>
        <v>-14.757999999999999</v>
      </c>
      <c r="AV96" s="242">
        <f t="shared" si="274"/>
        <v>1.9509999999999987</v>
      </c>
      <c r="AW96" s="242">
        <f t="shared" si="275"/>
        <v>-6.0999999999999943E-2</v>
      </c>
      <c r="AX96" s="242">
        <f t="shared" si="276"/>
        <v>-0.20199999999999996</v>
      </c>
      <c r="AY96" s="119"/>
      <c r="AZ96" s="119">
        <v>14.757999999999999</v>
      </c>
      <c r="BA96" s="119">
        <v>12.807</v>
      </c>
      <c r="BB96" s="119">
        <v>12.868</v>
      </c>
      <c r="BC96" s="119">
        <v>13.07</v>
      </c>
      <c r="BD96" s="362">
        <v>11.502000000000001</v>
      </c>
      <c r="BE96" s="362">
        <v>11.224</v>
      </c>
      <c r="BF96" s="362">
        <v>14.856</v>
      </c>
      <c r="BG96" s="362">
        <v>12.539</v>
      </c>
      <c r="BH96" s="362">
        <v>12.053000000000001</v>
      </c>
      <c r="BI96" s="362"/>
      <c r="BJ96" s="362"/>
      <c r="BK96" s="362"/>
      <c r="BL96" s="362"/>
      <c r="BM96" s="362"/>
      <c r="BN96" s="362"/>
      <c r="BO96" s="362"/>
      <c r="BP96" s="152">
        <f t="shared" si="277"/>
        <v>-1</v>
      </c>
      <c r="BQ96" s="152">
        <f t="shared" si="278"/>
        <v>0.33976919662671984</v>
      </c>
      <c r="BR96" s="152">
        <f t="shared" si="279"/>
        <v>-0.10488676996424307</v>
      </c>
      <c r="BS96" s="152">
        <f t="shared" si="280"/>
        <v>-8.5392441860465074E-2</v>
      </c>
      <c r="BT96" s="152">
        <f t="shared" si="281"/>
        <v>0.37910298170884477</v>
      </c>
      <c r="BU96" s="242">
        <f t="shared" si="282"/>
        <v>-6.0369999999999999</v>
      </c>
      <c r="BV96" s="242">
        <f t="shared" si="283"/>
        <v>1.5309999999999997</v>
      </c>
      <c r="BW96" s="242">
        <f t="shared" si="284"/>
        <v>-0.52799999999999958</v>
      </c>
      <c r="BX96" s="242">
        <f t="shared" si="285"/>
        <v>-0.46999999999999975</v>
      </c>
      <c r="BY96" s="119"/>
      <c r="BZ96" s="119">
        <v>6.0369999999999999</v>
      </c>
      <c r="CA96" s="119">
        <v>4.5060000000000002</v>
      </c>
      <c r="CB96" s="119">
        <v>5.0339999999999998</v>
      </c>
      <c r="CC96" s="119">
        <v>5.5039999999999996</v>
      </c>
      <c r="CD96" s="362">
        <v>3.9910000000000001</v>
      </c>
      <c r="CE96" s="362">
        <v>3.5179999999999998</v>
      </c>
      <c r="CF96" s="362">
        <v>7.694</v>
      </c>
      <c r="CG96" s="362">
        <v>5.5979999999999999</v>
      </c>
      <c r="CH96" s="362">
        <v>4.8680000000000003</v>
      </c>
      <c r="CI96" s="362"/>
      <c r="CJ96" s="362"/>
      <c r="CK96" s="362"/>
      <c r="CL96" s="362"/>
      <c r="CM96" s="362"/>
      <c r="CN96" s="362"/>
      <c r="CO96" s="362"/>
      <c r="CP96" s="152">
        <f t="shared" si="286"/>
        <v>-1</v>
      </c>
      <c r="CQ96" s="152">
        <f t="shared" si="287"/>
        <v>0.30191458026509582</v>
      </c>
      <c r="CR96" s="152">
        <f t="shared" si="288"/>
        <v>-8.056872037914696E-2</v>
      </c>
      <c r="CS96" s="152">
        <f t="shared" si="289"/>
        <v>-0.13625730994152044</v>
      </c>
      <c r="CT96" s="152">
        <f t="shared" si="290"/>
        <v>0.46070615034168561</v>
      </c>
      <c r="CU96" s="242">
        <f t="shared" si="291"/>
        <v>-5.3040000000000003</v>
      </c>
      <c r="CV96" s="242">
        <f t="shared" si="292"/>
        <v>1.2300000000000004</v>
      </c>
      <c r="CW96" s="242">
        <f t="shared" si="293"/>
        <v>-0.35700000000000021</v>
      </c>
      <c r="CX96" s="242">
        <f t="shared" si="294"/>
        <v>-0.69899999999999984</v>
      </c>
      <c r="CY96" s="119"/>
      <c r="CZ96" s="119">
        <v>5.3040000000000003</v>
      </c>
      <c r="DA96" s="119">
        <v>4.0739999999999998</v>
      </c>
      <c r="DB96" s="119">
        <v>4.431</v>
      </c>
      <c r="DC96" s="119">
        <v>5.13</v>
      </c>
      <c r="DD96" s="362">
        <v>3.512</v>
      </c>
      <c r="DE96" s="362">
        <v>3.1150000000000002</v>
      </c>
      <c r="DF96" s="362">
        <v>7.3319999999999999</v>
      </c>
      <c r="DG96" s="362">
        <v>5.165</v>
      </c>
      <c r="DH96" s="362">
        <v>4.3940000000000001</v>
      </c>
      <c r="DI96" s="362"/>
      <c r="DJ96" s="362"/>
      <c r="DK96" s="362"/>
      <c r="DL96" s="362"/>
      <c r="DM96" s="362"/>
      <c r="DN96" s="362"/>
      <c r="DO96" s="362"/>
      <c r="DP96" s="152">
        <f t="shared" si="295"/>
        <v>-1</v>
      </c>
      <c r="DQ96" s="152">
        <f t="shared" si="296"/>
        <v>0.17098240759043293</v>
      </c>
      <c r="DR96" s="152">
        <f t="shared" si="297"/>
        <v>8.3529663739558918E-2</v>
      </c>
      <c r="DS96" s="152">
        <f t="shared" si="298"/>
        <v>-5.5527460301406012E-2</v>
      </c>
      <c r="DT96" s="152">
        <f t="shared" si="299"/>
        <v>0.11039982030548075</v>
      </c>
      <c r="DU96" s="242">
        <f t="shared" si="300"/>
        <v>-11.848000000000001</v>
      </c>
      <c r="DV96" s="242">
        <f t="shared" si="301"/>
        <v>1.7300000000000004</v>
      </c>
      <c r="DW96" s="242">
        <f t="shared" si="302"/>
        <v>0.78000000000000114</v>
      </c>
      <c r="DX96" s="242">
        <f t="shared" si="303"/>
        <v>-0.54900000000000126</v>
      </c>
      <c r="DY96" s="119"/>
      <c r="DZ96" s="119">
        <v>11.848000000000001</v>
      </c>
      <c r="EA96" s="119">
        <v>10.118</v>
      </c>
      <c r="EB96" s="119">
        <v>9.3379999999999992</v>
      </c>
      <c r="EC96" s="119">
        <v>9.8870000000000005</v>
      </c>
      <c r="ED96" s="362">
        <v>8.9039999999999999</v>
      </c>
      <c r="EE96" s="362">
        <v>9.1839999999999993</v>
      </c>
      <c r="EF96" s="362">
        <v>11.765000000000001</v>
      </c>
      <c r="EG96" s="362">
        <v>10.077999999999999</v>
      </c>
      <c r="EH96" s="362">
        <v>9.7430000000000003</v>
      </c>
      <c r="EI96" s="362"/>
      <c r="EJ96" s="362"/>
      <c r="EK96" s="362"/>
      <c r="EL96" s="362"/>
      <c r="EM96" s="362"/>
      <c r="EN96" s="362"/>
      <c r="EO96" s="362"/>
      <c r="EP96" s="153">
        <f t="shared" si="304"/>
        <v>-1</v>
      </c>
      <c r="EQ96" s="153">
        <f t="shared" si="305"/>
        <v>-0.13858469904085782</v>
      </c>
      <c r="ER96" s="153">
        <f t="shared" si="306"/>
        <v>-2.1287604405351573E-2</v>
      </c>
      <c r="ES96" s="153">
        <f t="shared" si="307"/>
        <v>0.14827703276184029</v>
      </c>
      <c r="ET96" s="153">
        <f t="shared" si="308"/>
        <v>4.3147208121827298E-2</v>
      </c>
      <c r="EU96" s="242">
        <f t="shared" si="309"/>
        <v>-34.218000000000004</v>
      </c>
      <c r="EV96" s="242">
        <f t="shared" si="310"/>
        <v>-5.5049999999999955</v>
      </c>
      <c r="EW96" s="242">
        <f t="shared" si="311"/>
        <v>-0.86400000000000432</v>
      </c>
      <c r="EX96" s="242">
        <f t="shared" si="312"/>
        <v>5.2410000000000068</v>
      </c>
      <c r="EY96" s="119"/>
      <c r="EZ96" s="119">
        <v>34.218000000000004</v>
      </c>
      <c r="FA96" s="119">
        <v>39.722999999999999</v>
      </c>
      <c r="FB96" s="119">
        <v>40.587000000000003</v>
      </c>
      <c r="FC96" s="119">
        <v>35.345999999999997</v>
      </c>
      <c r="FD96" s="362">
        <v>33.884</v>
      </c>
      <c r="FE96" s="362">
        <v>33.914999999999999</v>
      </c>
      <c r="FF96" s="362">
        <v>36.395000000000003</v>
      </c>
      <c r="FG96" s="362">
        <v>33.088999999999999</v>
      </c>
      <c r="FH96" s="362">
        <v>34.15</v>
      </c>
      <c r="FI96" s="362"/>
      <c r="FJ96" s="362"/>
      <c r="FK96" s="362"/>
      <c r="FL96" s="362"/>
      <c r="FM96" s="362"/>
      <c r="FN96" s="362"/>
      <c r="FO96" s="362"/>
      <c r="FP96" s="153">
        <f t="shared" si="313"/>
        <v>-1</v>
      </c>
      <c r="FQ96" s="153">
        <f t="shared" si="314"/>
        <v>-0.125</v>
      </c>
      <c r="FR96" s="153">
        <f t="shared" si="315"/>
        <v>0</v>
      </c>
      <c r="FS96" s="153">
        <f t="shared" si="316"/>
        <v>0.2</v>
      </c>
      <c r="FT96" s="153">
        <f t="shared" si="317"/>
        <v>-0.16666666666666666</v>
      </c>
      <c r="FU96" s="242">
        <f t="shared" si="318"/>
        <v>-42</v>
      </c>
      <c r="FV96" s="242">
        <f t="shared" si="319"/>
        <v>-6</v>
      </c>
      <c r="FW96" s="242">
        <f t="shared" si="320"/>
        <v>0</v>
      </c>
      <c r="FX96" s="242">
        <f t="shared" si="321"/>
        <v>8</v>
      </c>
      <c r="FY96" s="154"/>
      <c r="FZ96" s="154">
        <v>42</v>
      </c>
      <c r="GA96" s="154">
        <v>48</v>
      </c>
      <c r="GB96" s="154">
        <v>48</v>
      </c>
      <c r="GC96" s="154">
        <v>40</v>
      </c>
      <c r="GD96" s="359">
        <v>48</v>
      </c>
      <c r="GE96" s="359">
        <v>47</v>
      </c>
      <c r="GF96" s="359">
        <v>43</v>
      </c>
      <c r="GG96" s="359">
        <v>41</v>
      </c>
      <c r="GH96" s="359">
        <v>37</v>
      </c>
      <c r="GI96" s="359"/>
      <c r="GJ96" s="359"/>
      <c r="GK96" s="359"/>
      <c r="GL96" s="359"/>
      <c r="GM96" s="359"/>
      <c r="GN96" s="359"/>
      <c r="GO96" s="359"/>
      <c r="GP96" s="179"/>
      <c r="GQ96" s="5" t="s">
        <v>386</v>
      </c>
      <c r="GR96" s="5">
        <v>6310</v>
      </c>
      <c r="GS96" s="5" t="s">
        <v>551</v>
      </c>
      <c r="GT96" s="175" t="s">
        <v>78</v>
      </c>
      <c r="GU96" s="172"/>
      <c r="GV96" s="101"/>
      <c r="GW96" s="158">
        <f t="shared" si="322"/>
        <v>-1</v>
      </c>
      <c r="GX96" s="158">
        <f t="shared" si="323"/>
        <v>0.15314805033404832</v>
      </c>
      <c r="GY96" s="158">
        <f t="shared" si="324"/>
        <v>-9.1485076546520314E-2</v>
      </c>
      <c r="GZ96" s="158">
        <f t="shared" si="325"/>
        <v>-0.15575610460916059</v>
      </c>
      <c r="HA96" s="158">
        <f t="shared" si="326"/>
        <v>0.40605890305893316</v>
      </c>
      <c r="HB96" s="263">
        <f t="shared" si="240"/>
        <v>-0.48292816170445235</v>
      </c>
      <c r="HC96" s="263">
        <f t="shared" si="437"/>
        <v>6.4137043283399753E-2</v>
      </c>
      <c r="HD96" s="263">
        <f t="shared" si="241"/>
        <v>-4.2171170265553337E-2</v>
      </c>
      <c r="HE96" s="263">
        <f t="shared" si="242"/>
        <v>-8.5043778047468876E-2</v>
      </c>
      <c r="HF96" s="153">
        <f t="shared" si="327"/>
        <v>0</v>
      </c>
      <c r="HG96" s="153">
        <f t="shared" si="328"/>
        <v>0.48292816170445235</v>
      </c>
      <c r="HH96" s="153">
        <f t="shared" si="329"/>
        <v>0.4187911184210526</v>
      </c>
      <c r="HI96" s="153">
        <f t="shared" si="330"/>
        <v>0.46096228868660594</v>
      </c>
      <c r="HJ96" s="153">
        <f t="shared" si="331"/>
        <v>0.54600606673407481</v>
      </c>
      <c r="HK96" s="153">
        <f t="shared" si="332"/>
        <v>0.38832375055285268</v>
      </c>
      <c r="HL96" s="153">
        <f t="shared" si="333"/>
        <v>0.2973888968447182</v>
      </c>
      <c r="HM96" s="153">
        <f t="shared" si="334"/>
        <v>0.67133635489630539</v>
      </c>
      <c r="HN96" s="153">
        <f t="shared" si="335"/>
        <v>0.52116442157307907</v>
      </c>
      <c r="HO96" s="153">
        <f t="shared" si="336"/>
        <v>0.45099045468541515</v>
      </c>
      <c r="HP96" s="153" t="str">
        <f t="shared" si="337"/>
        <v>Negativ EK</v>
      </c>
      <c r="HQ96" s="153" t="str">
        <f t="shared" si="338"/>
        <v>Negativ EK</v>
      </c>
      <c r="HR96" s="153" t="str">
        <f t="shared" si="339"/>
        <v>Negativ EK</v>
      </c>
      <c r="HS96" s="153" t="str">
        <f t="shared" si="340"/>
        <v>Negativ EK</v>
      </c>
      <c r="HT96" s="153" t="str">
        <f t="shared" si="341"/>
        <v>Negativ EK</v>
      </c>
      <c r="HU96" s="153" t="str">
        <f t="shared" si="342"/>
        <v>Negativ EK</v>
      </c>
      <c r="HV96" s="150">
        <f t="shared" si="343"/>
        <v>-1</v>
      </c>
      <c r="HW96" s="150">
        <f t="shared" si="344"/>
        <v>0.45517188273206832</v>
      </c>
      <c r="HX96" s="150">
        <f t="shared" si="345"/>
        <v>-0.15367161130238918</v>
      </c>
      <c r="HY96" s="150">
        <f t="shared" si="346"/>
        <v>-0.16612959780332662</v>
      </c>
      <c r="HZ96" s="150">
        <f t="shared" si="347"/>
        <v>0.35059660633941908</v>
      </c>
      <c r="IA96" s="263">
        <f t="shared" si="243"/>
        <v>-0.16329235471524592</v>
      </c>
      <c r="IB96" s="263">
        <f t="shared" si="438"/>
        <v>5.1077188484390482E-2</v>
      </c>
      <c r="IC96" s="263">
        <f t="shared" si="244"/>
        <v>-2.0375407037683937E-2</v>
      </c>
      <c r="ID96" s="263">
        <f t="shared" si="245"/>
        <v>-2.6415637911584855E-2</v>
      </c>
      <c r="IE96" s="153">
        <f t="shared" si="348"/>
        <v>0</v>
      </c>
      <c r="IF96" s="153">
        <f t="shared" si="349"/>
        <v>0.16329235471524592</v>
      </c>
      <c r="IG96" s="153">
        <f t="shared" si="350"/>
        <v>0.11221516623085544</v>
      </c>
      <c r="IH96" s="153">
        <f t="shared" si="351"/>
        <v>0.13259057326853937</v>
      </c>
      <c r="II96" s="153">
        <f t="shared" si="352"/>
        <v>0.15900621118012423</v>
      </c>
      <c r="IJ96" s="153">
        <f t="shared" si="353"/>
        <v>0.11773035000516231</v>
      </c>
      <c r="IK96" s="153">
        <f t="shared" si="354"/>
        <v>0.10007111363959606</v>
      </c>
      <c r="IL96" s="153">
        <f t="shared" si="355"/>
        <v>0.22146105578262618</v>
      </c>
      <c r="IM96" s="153">
        <f t="shared" si="356"/>
        <v>0.16651050729487349</v>
      </c>
      <c r="IN96" s="153">
        <f t="shared" si="357"/>
        <v>0.14254758418740851</v>
      </c>
      <c r="IO96" s="153" t="str">
        <f t="shared" si="358"/>
        <v>i.a.</v>
      </c>
      <c r="IP96" s="153" t="str">
        <f t="shared" si="359"/>
        <v>i.a.</v>
      </c>
      <c r="IQ96" s="153" t="str">
        <f t="shared" si="360"/>
        <v>i.a.</v>
      </c>
      <c r="IR96" s="153" t="str">
        <f t="shared" si="361"/>
        <v>i.a.</v>
      </c>
      <c r="IS96" s="153" t="str">
        <f t="shared" si="362"/>
        <v>i.a.</v>
      </c>
      <c r="IT96" s="153" t="str">
        <f t="shared" si="363"/>
        <v>i.a.</v>
      </c>
      <c r="IU96" s="150" t="e">
        <f t="shared" si="364"/>
        <v>#VALUE!</v>
      </c>
      <c r="IV96" s="150">
        <f t="shared" si="365"/>
        <v>0.35937033656890421</v>
      </c>
      <c r="IW96" s="150">
        <f t="shared" si="366"/>
        <v>0.10709710903500443</v>
      </c>
      <c r="IX96" s="150">
        <f t="shared" si="367"/>
        <v>-0.17748721540920748</v>
      </c>
      <c r="IY96" s="150">
        <f t="shared" si="368"/>
        <v>6.4470873966811407E-2</v>
      </c>
      <c r="IZ96" s="263" t="e">
        <f t="shared" si="246"/>
        <v>#VALUE!</v>
      </c>
      <c r="JA96" s="263">
        <f t="shared" si="439"/>
        <v>9.1536617712765223E-2</v>
      </c>
      <c r="JB96" s="263">
        <f t="shared" si="247"/>
        <v>2.4640224805205391E-2</v>
      </c>
      <c r="JC96" s="263">
        <f t="shared" si="248"/>
        <v>-4.9646808655882835E-2</v>
      </c>
      <c r="JD96" s="153" t="str">
        <f t="shared" si="369"/>
        <v>i.a.</v>
      </c>
      <c r="JE96" s="153">
        <f t="shared" si="370"/>
        <v>0.34625051142673446</v>
      </c>
      <c r="JF96" s="153">
        <f t="shared" si="371"/>
        <v>0.25471389371396924</v>
      </c>
      <c r="JG96" s="153">
        <f t="shared" si="372"/>
        <v>0.23007366890876385</v>
      </c>
      <c r="JH96" s="153">
        <f t="shared" si="373"/>
        <v>0.27972047756464669</v>
      </c>
      <c r="JI96" s="153">
        <f t="shared" si="374"/>
        <v>0.26277889269271631</v>
      </c>
      <c r="JJ96" s="153">
        <f t="shared" si="375"/>
        <v>0.27079463364293083</v>
      </c>
      <c r="JK96" s="153">
        <f t="shared" si="376"/>
        <v>0.32325868938040936</v>
      </c>
      <c r="JL96" s="153">
        <f t="shared" si="377"/>
        <v>0.30457251654628426</v>
      </c>
      <c r="JM96" s="153">
        <f t="shared" si="378"/>
        <v>0.28530014641288437</v>
      </c>
      <c r="JN96" s="153" t="str">
        <f t="shared" si="379"/>
        <v>i.a.</v>
      </c>
      <c r="JO96" s="153" t="str">
        <f t="shared" si="380"/>
        <v>i.a.</v>
      </c>
      <c r="JP96" s="153" t="str">
        <f t="shared" si="381"/>
        <v>i.a.</v>
      </c>
      <c r="JQ96" s="153" t="str">
        <f t="shared" si="382"/>
        <v>i.a.</v>
      </c>
      <c r="JR96" s="153" t="str">
        <f t="shared" si="383"/>
        <v>i.a.</v>
      </c>
      <c r="JS96" s="153" t="str">
        <f t="shared" si="384"/>
        <v>i.a.</v>
      </c>
      <c r="JT96" s="153" t="str">
        <f t="shared" si="385"/>
        <v>i.a.</v>
      </c>
      <c r="JU96" s="150" t="e">
        <f t="shared" si="386"/>
        <v>#VALUE!</v>
      </c>
      <c r="JV96" s="150" t="e">
        <f t="shared" si="387"/>
        <v>#VALUE!</v>
      </c>
      <c r="JW96" s="150" t="e">
        <f t="shared" si="388"/>
        <v>#VALUE!</v>
      </c>
      <c r="JX96" s="150" t="e">
        <f t="shared" si="389"/>
        <v>#VALUE!</v>
      </c>
      <c r="JY96" s="150" t="e">
        <f t="shared" si="390"/>
        <v>#VALUE!</v>
      </c>
      <c r="JZ96" s="263" t="e">
        <f t="shared" si="249"/>
        <v>#VALUE!</v>
      </c>
      <c r="KA96" s="263" t="e">
        <f t="shared" si="440"/>
        <v>#VALUE!</v>
      </c>
      <c r="KB96" s="263" t="e">
        <f t="shared" si="250"/>
        <v>#VALUE!</v>
      </c>
      <c r="KC96" s="263" t="e">
        <f t="shared" si="251"/>
        <v>#VALUE!</v>
      </c>
      <c r="KD96" s="153" t="str">
        <f t="shared" si="391"/>
        <v>i.a.</v>
      </c>
      <c r="KE96" s="153" t="str">
        <f t="shared" si="392"/>
        <v>i.a.</v>
      </c>
      <c r="KF96" s="153" t="str">
        <f t="shared" si="393"/>
        <v>i.a.</v>
      </c>
      <c r="KG96" s="153" t="str">
        <f t="shared" si="394"/>
        <v>i.a.</v>
      </c>
      <c r="KH96" s="153" t="str">
        <f t="shared" si="395"/>
        <v>i.a.</v>
      </c>
      <c r="KI96" s="153" t="str">
        <f t="shared" si="396"/>
        <v>i.a.</v>
      </c>
      <c r="KJ96" s="153" t="str">
        <f t="shared" si="397"/>
        <v>i.a.</v>
      </c>
      <c r="KK96" s="153" t="str">
        <f t="shared" si="398"/>
        <v>i.a.</v>
      </c>
      <c r="KL96" s="153" t="str">
        <f t="shared" si="399"/>
        <v>i.a.</v>
      </c>
      <c r="KM96" s="153" t="str">
        <f t="shared" si="400"/>
        <v>i.a.</v>
      </c>
      <c r="KN96" s="153" t="str">
        <f t="shared" si="401"/>
        <v>i.a.</v>
      </c>
      <c r="KO96" s="153" t="str">
        <f t="shared" si="402"/>
        <v>i.a.</v>
      </c>
      <c r="KP96" s="153" t="str">
        <f t="shared" si="403"/>
        <v>i.a.</v>
      </c>
      <c r="KQ96" s="153" t="str">
        <f t="shared" si="404"/>
        <v>i.a.</v>
      </c>
      <c r="KR96" s="153" t="str">
        <f t="shared" si="405"/>
        <v>i.a.</v>
      </c>
      <c r="KS96" s="153" t="str">
        <f t="shared" si="406"/>
        <v>i.a.</v>
      </c>
      <c r="KT96" s="153" t="str">
        <f t="shared" si="407"/>
        <v>i.a.</v>
      </c>
      <c r="KU96" s="150" t="e">
        <f t="shared" si="408"/>
        <v>#VALUE!</v>
      </c>
      <c r="KV96" s="150" t="e">
        <f t="shared" si="409"/>
        <v>#DIV/0!</v>
      </c>
      <c r="KW96" s="150" t="e">
        <f t="shared" si="410"/>
        <v>#DIV/0!</v>
      </c>
      <c r="KX96" s="150" t="e">
        <f t="shared" si="411"/>
        <v>#DIV/0!</v>
      </c>
      <c r="KY96" s="150" t="e">
        <f t="shared" si="412"/>
        <v>#DIV/0!</v>
      </c>
      <c r="KZ96" s="243" t="e">
        <f t="shared" si="252"/>
        <v>#VALUE!</v>
      </c>
      <c r="LA96" s="243">
        <f t="shared" si="441"/>
        <v>0</v>
      </c>
      <c r="LB96" s="243">
        <f t="shared" si="253"/>
        <v>0</v>
      </c>
      <c r="LC96" s="243">
        <f t="shared" si="254"/>
        <v>0</v>
      </c>
      <c r="LD96" s="254" t="str">
        <f>IFERROR(Tabel1[[#This Row],[2024 - Omsætning]]/Tabel1[[#This Row],[2024 - Ansatte]],"i.a.")</f>
        <v>i.a.</v>
      </c>
      <c r="LE96" s="254">
        <f>IFERROR(Tabel1[[#This Row],[2023 - Omsætning]]/Tabel1[[#This Row],[2023 - Ansatte]],"i.a.")</f>
        <v>0</v>
      </c>
      <c r="LF96" s="254">
        <f>IFERROR(Tabel1[[#This Row],[2022 - Omsætning]]/Tabel1[[#This Row],[2022 - Ansatte]],"i.a.")</f>
        <v>0</v>
      </c>
      <c r="LG96" s="254">
        <f>IFERROR(Tabel1[[#This Row],[2021 - Omsætning]]/Tabel1[[#This Row],[2021 - Ansatte]],"i.a.")</f>
        <v>0</v>
      </c>
      <c r="LH96" s="254">
        <f>IFERROR(AC96/Tabel1[[#This Row],[2020 - Ansatte]],"i.a.")</f>
        <v>0</v>
      </c>
      <c r="LI96" s="254">
        <f>IFERROR(Tabel1[[#This Row],[2019 - Omsætning]]/Tabel1[[#This Row],[2019 - Ansatte]],"i.a.")</f>
        <v>0</v>
      </c>
      <c r="LJ96" s="254">
        <f>IFERROR(Tabel1[[#This Row],[2018 - Omsætning]]/Tabel1[[#This Row],[2018 - Ansatte]],"i.a.")</f>
        <v>0</v>
      </c>
      <c r="LK96" s="254">
        <f>IFERROR(Tabel1[[#This Row],[2017 - Omsætning]]/Tabel1[[#This Row],[2017 - Ansatte]],"i.a.")</f>
        <v>0</v>
      </c>
      <c r="LL96" s="254">
        <f>IFERROR(Tabel1[[#This Row],[2016 - Omsætning]]/Tabel1[[#This Row],[2016 - Ansatte]],"i.a.")</f>
        <v>0</v>
      </c>
      <c r="LM96" s="254">
        <f>IFERROR(Tabel1[[#This Row],[2015 - Omsætning]]/Tabel1[[#This Row],[2015 - Ansatte]],"i.a.")</f>
        <v>0</v>
      </c>
      <c r="LN96" s="254" t="str">
        <f>IFERROR(Tabel1[[#This Row],[2014 - Omsætning]]/Tabel1[[#This Row],[2014 - Ansatte]],"i.a.")</f>
        <v>i.a.</v>
      </c>
      <c r="LO96" s="254" t="str">
        <f>IFERROR(Tabel1[[#This Row],[2013 - Omsætning]]/Tabel1[[#This Row],[2013 - Ansatte]],"i.a.")</f>
        <v>i.a.</v>
      </c>
      <c r="LP96" s="254" t="str">
        <f>IFERROR(Tabel1[[#This Row],[2012 - Omsætning]]/Tabel1[[#This Row],[2012 - Ansatte]],"i.a.")</f>
        <v>i.a.</v>
      </c>
      <c r="LQ96" s="254" t="str">
        <f>IFERROR(Tabel1[[#This Row],[2011 - Omsætning]]/Tabel1[[#This Row],[2011 - Ansatte]],"i.a.")</f>
        <v>i.a.</v>
      </c>
      <c r="LR96" s="254" t="str">
        <f>IFERROR(Tabel1[[#This Row],[2010 - Omsætning]]/Tabel1[[#This Row],[2010 - Ansatte]],"i.a.")</f>
        <v>i.a.</v>
      </c>
      <c r="LS96" s="254" t="str">
        <f>IFERROR(Tabel1[[#This Row],[2009 - Omsætning]]/Tabel1[[#This Row],[2009 - Ansatte]],"i.a.")</f>
        <v>i.a.</v>
      </c>
      <c r="LT96" s="254" t="str">
        <f>IFERROR(Tabel1[[#This Row],[2008 - Omsætning]]/Tabel1[[#This Row],[2008 - Ansatte]],"i.a.")</f>
        <v>i.a.</v>
      </c>
      <c r="LU96" s="158" t="e">
        <f t="shared" si="413"/>
        <v>#VALUE!</v>
      </c>
      <c r="LV96" s="158">
        <f t="shared" si="414"/>
        <v>0.48790237744582377</v>
      </c>
      <c r="LW96" s="158">
        <f t="shared" si="415"/>
        <v>-8.0568720379147057E-2</v>
      </c>
      <c r="LX96" s="158">
        <f t="shared" si="416"/>
        <v>-0.28021442495126703</v>
      </c>
      <c r="LY96" s="158">
        <f t="shared" si="417"/>
        <v>0.75284738041002275</v>
      </c>
      <c r="LZ96" s="243" t="e">
        <f t="shared" si="255"/>
        <v>#VALUE!</v>
      </c>
      <c r="MA96" s="243">
        <f t="shared" si="442"/>
        <v>4.1410714285714287E-2</v>
      </c>
      <c r="MB96" s="243">
        <f t="shared" si="256"/>
        <v>-7.4375000000000135E-3</v>
      </c>
      <c r="MC96" s="243">
        <f t="shared" si="257"/>
        <v>-3.5937499999999997E-2</v>
      </c>
      <c r="MD96" s="244" t="str">
        <f t="shared" si="418"/>
        <v>i.a.</v>
      </c>
      <c r="ME96" s="244">
        <f t="shared" si="419"/>
        <v>0.12628571428571428</v>
      </c>
      <c r="MF96" s="244">
        <f t="shared" si="420"/>
        <v>8.4874999999999992E-2</v>
      </c>
      <c r="MG96" s="244">
        <f t="shared" si="421"/>
        <v>9.2312500000000006E-2</v>
      </c>
      <c r="MH96" s="244">
        <f t="shared" si="422"/>
        <v>0.12825</v>
      </c>
      <c r="MI96" s="244">
        <f t="shared" si="423"/>
        <v>7.3166666666666672E-2</v>
      </c>
      <c r="MJ96" s="244">
        <f t="shared" si="424"/>
        <v>6.6276595744680852E-2</v>
      </c>
      <c r="MK96" s="244">
        <f t="shared" si="425"/>
        <v>0.17051162790697674</v>
      </c>
      <c r="ML96" s="244">
        <f t="shared" si="426"/>
        <v>0.12597560975609756</v>
      </c>
      <c r="MM96" s="244">
        <f t="shared" si="427"/>
        <v>0.11875675675675676</v>
      </c>
      <c r="MN96" s="244" t="str">
        <f t="shared" si="428"/>
        <v>i.a.</v>
      </c>
      <c r="MO96" s="244" t="str">
        <f t="shared" si="429"/>
        <v>i.a.</v>
      </c>
      <c r="MP96" s="244" t="str">
        <f t="shared" si="430"/>
        <v>i.a.</v>
      </c>
      <c r="MQ96" s="244" t="str">
        <f t="shared" si="431"/>
        <v>i.a.</v>
      </c>
      <c r="MR96" s="244" t="str">
        <f t="shared" si="432"/>
        <v>i.a.</v>
      </c>
      <c r="MS96" s="244" t="str">
        <f t="shared" si="433"/>
        <v>i.a.</v>
      </c>
      <c r="MT96" s="244" t="str">
        <f t="shared" si="434"/>
        <v>i.a.</v>
      </c>
    </row>
    <row r="97" spans="1:391" s="24" customFormat="1" ht="18" customHeight="1" x14ac:dyDescent="0.25">
      <c r="A97" s="5" t="s">
        <v>189</v>
      </c>
      <c r="B97" s="273">
        <v>17024280</v>
      </c>
      <c r="C97" s="401" t="s">
        <v>588</v>
      </c>
      <c r="D97" s="5" t="s">
        <v>730</v>
      </c>
      <c r="E97" s="5">
        <v>711220</v>
      </c>
      <c r="F97" s="203">
        <v>45684</v>
      </c>
      <c r="G97" s="148" t="s">
        <v>121</v>
      </c>
      <c r="H97" s="148" t="s">
        <v>121</v>
      </c>
      <c r="I97" s="148" t="s">
        <v>121</v>
      </c>
      <c r="J97" s="148" t="s">
        <v>121</v>
      </c>
      <c r="K97" s="148" t="s">
        <v>121</v>
      </c>
      <c r="L97" s="148" t="s">
        <v>121</v>
      </c>
      <c r="M97" s="148" t="s">
        <v>121</v>
      </c>
      <c r="N97" s="148" t="s">
        <v>121</v>
      </c>
      <c r="O97" s="357" t="s">
        <v>121</v>
      </c>
      <c r="P97" s="150">
        <f>Y97/Tabel1[[#This Row],[2023 - Omsætning]]-1</f>
        <v>0.50492198314904391</v>
      </c>
      <c r="Q97" s="150">
        <f>Z97/Tabel1[[#This Row],[2022 - Omsætning]]-1</f>
        <v>0.47074249710943894</v>
      </c>
      <c r="R97" s="150">
        <f>AA97/Tabel1[[#This Row],[2021 - Omsætning]]-1</f>
        <v>0.51668488067705276</v>
      </c>
      <c r="S97" s="150">
        <f>AB97/Tabel1[[#This Row],[2020 - Omsætning]]-1</f>
        <v>0.17153852452304941</v>
      </c>
      <c r="T97" s="150">
        <f>AC97/Tabel1[[#This Row],[2019 - Omsætning]]-1</f>
        <v>-0.60752504404070162</v>
      </c>
      <c r="U97" s="242">
        <f t="shared" si="435"/>
        <v>177.26700000000005</v>
      </c>
      <c r="V97" s="242">
        <f t="shared" si="436"/>
        <v>112.36999999999998</v>
      </c>
      <c r="W97" s="242">
        <f t="shared" si="267"/>
        <v>81.319999999999993</v>
      </c>
      <c r="X97" s="242">
        <f t="shared" si="266"/>
        <v>23.045000000000016</v>
      </c>
      <c r="Y97" s="151">
        <v>528.34500000000003</v>
      </c>
      <c r="Z97" s="151">
        <v>351.07799999999997</v>
      </c>
      <c r="AA97" s="151">
        <v>238.708</v>
      </c>
      <c r="AB97" s="361">
        <v>157.38800000000001</v>
      </c>
      <c r="AC97" s="361">
        <v>134.34299999999999</v>
      </c>
      <c r="AD97" s="361">
        <v>342.29700000000003</v>
      </c>
      <c r="AE97" s="361">
        <v>361.94</v>
      </c>
      <c r="AF97" s="361">
        <v>369.39699999999999</v>
      </c>
      <c r="AG97" s="361">
        <v>325.11226699999997</v>
      </c>
      <c r="AH97" s="361">
        <v>219.995991</v>
      </c>
      <c r="AI97" s="361">
        <v>229.025892</v>
      </c>
      <c r="AJ97" s="361">
        <v>157.30393900000001</v>
      </c>
      <c r="AK97" s="361">
        <v>206.03800000000001</v>
      </c>
      <c r="AL97" s="361"/>
      <c r="AM97" s="361"/>
      <c r="AN97" s="361"/>
      <c r="AO97" s="361"/>
      <c r="AP97" s="150">
        <f t="shared" si="268"/>
        <v>0.43803093266306647</v>
      </c>
      <c r="AQ97" s="150">
        <f t="shared" si="269"/>
        <v>0.42655751845681572</v>
      </c>
      <c r="AR97" s="150">
        <f t="shared" si="270"/>
        <v>0.31664272750553923</v>
      </c>
      <c r="AS97" s="150">
        <f t="shared" si="271"/>
        <v>-6.1977126742910831E-2</v>
      </c>
      <c r="AT97" s="150">
        <f t="shared" si="272"/>
        <v>-0.4494376207562793</v>
      </c>
      <c r="AU97" s="242">
        <f t="shared" si="273"/>
        <v>73.89100000000002</v>
      </c>
      <c r="AV97" s="242">
        <f t="shared" si="274"/>
        <v>50.44</v>
      </c>
      <c r="AW97" s="242">
        <f t="shared" si="275"/>
        <v>28.437999999999988</v>
      </c>
      <c r="AX97" s="242">
        <f t="shared" si="276"/>
        <v>-5.9339999999999975</v>
      </c>
      <c r="AY97" s="119">
        <v>242.58</v>
      </c>
      <c r="AZ97" s="119">
        <v>168.68899999999999</v>
      </c>
      <c r="BA97" s="119">
        <v>118.249</v>
      </c>
      <c r="BB97" s="362">
        <v>89.811000000000007</v>
      </c>
      <c r="BC97" s="362">
        <v>95.745000000000005</v>
      </c>
      <c r="BD97" s="362">
        <v>173.904</v>
      </c>
      <c r="BE97" s="362">
        <v>187.858</v>
      </c>
      <c r="BF97" s="362">
        <v>189.68299999999999</v>
      </c>
      <c r="BG97" s="362">
        <v>154.822</v>
      </c>
      <c r="BH97" s="362">
        <v>119.19608599999999</v>
      </c>
      <c r="BI97" s="362">
        <v>107.672479</v>
      </c>
      <c r="BJ97" s="362">
        <v>90.381613000000002</v>
      </c>
      <c r="BK97" s="362">
        <v>100.913591</v>
      </c>
      <c r="BL97" s="362"/>
      <c r="BM97" s="362"/>
      <c r="BN97" s="362"/>
      <c r="BO97" s="362"/>
      <c r="BP97" s="152">
        <f t="shared" si="277"/>
        <v>0.86637112096263458</v>
      </c>
      <c r="BQ97" s="152">
        <f t="shared" si="278"/>
        <v>0.5596602133544053</v>
      </c>
      <c r="BR97" s="152">
        <f t="shared" si="279"/>
        <v>0.39513091410197521</v>
      </c>
      <c r="BS97" s="152">
        <f t="shared" si="280"/>
        <v>0.94757559491858989</v>
      </c>
      <c r="BT97" s="152">
        <f t="shared" si="281"/>
        <v>-0.52287860679528764</v>
      </c>
      <c r="BU97" s="242">
        <f t="shared" si="282"/>
        <v>20.52</v>
      </c>
      <c r="BV97" s="242">
        <f t="shared" si="283"/>
        <v>8.4989999999999988</v>
      </c>
      <c r="BW97" s="242">
        <f t="shared" si="284"/>
        <v>4.3010000000000002</v>
      </c>
      <c r="BX97" s="242">
        <f t="shared" si="285"/>
        <v>5.2959999999999994</v>
      </c>
      <c r="BY97" s="119">
        <v>44.204999999999998</v>
      </c>
      <c r="BZ97" s="119">
        <v>23.684999999999999</v>
      </c>
      <c r="CA97" s="119">
        <v>15.186</v>
      </c>
      <c r="CB97" s="362">
        <v>10.885</v>
      </c>
      <c r="CC97" s="362">
        <v>5.5890000000000004</v>
      </c>
      <c r="CD97" s="362">
        <v>11.714</v>
      </c>
      <c r="CE97" s="362">
        <v>8.5990000000000002</v>
      </c>
      <c r="CF97" s="362">
        <v>14.138</v>
      </c>
      <c r="CG97" s="362">
        <v>20.990202</v>
      </c>
      <c r="CH97" s="362">
        <v>14.957955</v>
      </c>
      <c r="CI97" s="362">
        <v>15.183593</v>
      </c>
      <c r="CJ97" s="362">
        <v>5.9850000000000003</v>
      </c>
      <c r="CK97" s="362">
        <v>14.999927</v>
      </c>
      <c r="CL97" s="362"/>
      <c r="CM97" s="362"/>
      <c r="CN97" s="362"/>
      <c r="CO97" s="362"/>
      <c r="CP97" s="152">
        <f t="shared" si="286"/>
        <v>0.970186608122942</v>
      </c>
      <c r="CQ97" s="152">
        <f t="shared" si="287"/>
        <v>0.51863706074548233</v>
      </c>
      <c r="CR97" s="152">
        <f t="shared" si="288"/>
        <v>0.36361156573922537</v>
      </c>
      <c r="CS97" s="152">
        <f t="shared" si="289"/>
        <v>0.72978924189996852</v>
      </c>
      <c r="CT97" s="152">
        <f t="shared" si="290"/>
        <v>-0.57057949479940573</v>
      </c>
      <c r="CU97" s="242">
        <f t="shared" si="291"/>
        <v>22.096000000000004</v>
      </c>
      <c r="CV97" s="242">
        <f t="shared" si="292"/>
        <v>7.7779999999999987</v>
      </c>
      <c r="CW97" s="242">
        <f t="shared" si="293"/>
        <v>3.9990000000000006</v>
      </c>
      <c r="CX97" s="242">
        <f t="shared" si="294"/>
        <v>4.6399999999999997</v>
      </c>
      <c r="CY97" s="119">
        <v>44.871000000000002</v>
      </c>
      <c r="CZ97" s="119">
        <v>22.774999999999999</v>
      </c>
      <c r="DA97" s="119">
        <v>14.997</v>
      </c>
      <c r="DB97" s="362">
        <v>10.997999999999999</v>
      </c>
      <c r="DC97" s="362">
        <v>6.3579999999999997</v>
      </c>
      <c r="DD97" s="362">
        <v>14.805999999999999</v>
      </c>
      <c r="DE97" s="362">
        <v>8.4009999999999998</v>
      </c>
      <c r="DF97" s="362">
        <v>13.984</v>
      </c>
      <c r="DG97" s="362">
        <v>22.119584</v>
      </c>
      <c r="DH97" s="362">
        <v>15.11595</v>
      </c>
      <c r="DI97" s="362">
        <v>15.227789</v>
      </c>
      <c r="DJ97" s="362">
        <v>-1.416107</v>
      </c>
      <c r="DK97" s="362">
        <v>13.720032</v>
      </c>
      <c r="DL97" s="362"/>
      <c r="DM97" s="362"/>
      <c r="DN97" s="362"/>
      <c r="DO97" s="362"/>
      <c r="DP97" s="152">
        <f t="shared" si="295"/>
        <v>0.83195376052518921</v>
      </c>
      <c r="DQ97" s="152">
        <f t="shared" si="296"/>
        <v>0.22642940490081681</v>
      </c>
      <c r="DR97" s="152">
        <f t="shared" si="297"/>
        <v>0.23438118901011848</v>
      </c>
      <c r="DS97" s="152">
        <f t="shared" si="298"/>
        <v>0.45094043887147334</v>
      </c>
      <c r="DT97" s="152">
        <f t="shared" si="299"/>
        <v>-0.60281392018925484</v>
      </c>
      <c r="DU97" s="242">
        <f t="shared" si="300"/>
        <v>34.977000000000004</v>
      </c>
      <c r="DV97" s="242">
        <f t="shared" si="301"/>
        <v>7.7620000000000005</v>
      </c>
      <c r="DW97" s="242">
        <f t="shared" si="302"/>
        <v>6.5090000000000003</v>
      </c>
      <c r="DX97" s="242">
        <f t="shared" si="303"/>
        <v>8.6310000000000002</v>
      </c>
      <c r="DY97" s="119">
        <v>77.019000000000005</v>
      </c>
      <c r="DZ97" s="119">
        <v>42.042000000000002</v>
      </c>
      <c r="EA97" s="119">
        <v>34.28</v>
      </c>
      <c r="EB97" s="362">
        <v>27.771000000000001</v>
      </c>
      <c r="EC97" s="362">
        <v>19.14</v>
      </c>
      <c r="ED97" s="362">
        <v>48.189</v>
      </c>
      <c r="EE97" s="362">
        <v>51.546999999999997</v>
      </c>
      <c r="EF97" s="362">
        <v>33.442999999999998</v>
      </c>
      <c r="EG97" s="362">
        <v>22.490936000000001</v>
      </c>
      <c r="EH97" s="362">
        <v>32.362954000000002</v>
      </c>
      <c r="EI97" s="362">
        <v>28.169450999999999</v>
      </c>
      <c r="EJ97" s="362">
        <v>16.430060999999998</v>
      </c>
      <c r="EK97" s="362">
        <v>17.819421999999999</v>
      </c>
      <c r="EL97" s="362"/>
      <c r="EM97" s="362"/>
      <c r="EN97" s="362"/>
      <c r="EO97" s="362"/>
      <c r="EP97" s="153">
        <f t="shared" si="304"/>
        <v>0.42568144920105971</v>
      </c>
      <c r="EQ97" s="153">
        <f t="shared" si="305"/>
        <v>0.35968746823126185</v>
      </c>
      <c r="ER97" s="153">
        <f t="shared" si="306"/>
        <v>0.83853999786393252</v>
      </c>
      <c r="ES97" s="153">
        <f t="shared" si="307"/>
        <v>-0.25697847435770266</v>
      </c>
      <c r="ET97" s="153">
        <f t="shared" si="308"/>
        <v>-0.42758342654999915</v>
      </c>
      <c r="EU97" s="242">
        <f t="shared" si="309"/>
        <v>79.708000000000027</v>
      </c>
      <c r="EV97" s="242">
        <f t="shared" si="310"/>
        <v>49.533999999999992</v>
      </c>
      <c r="EW97" s="242">
        <f t="shared" si="311"/>
        <v>62.81</v>
      </c>
      <c r="EX97" s="242">
        <f t="shared" si="312"/>
        <v>-25.906000000000006</v>
      </c>
      <c r="EY97" s="119">
        <v>266.95600000000002</v>
      </c>
      <c r="EZ97" s="119">
        <v>187.24799999999999</v>
      </c>
      <c r="FA97" s="119">
        <v>137.714</v>
      </c>
      <c r="FB97" s="362">
        <v>74.903999999999996</v>
      </c>
      <c r="FC97" s="362">
        <v>100.81</v>
      </c>
      <c r="FD97" s="362">
        <v>176.113</v>
      </c>
      <c r="FE97" s="362">
        <v>157.58699999999999</v>
      </c>
      <c r="FF97" s="362">
        <v>142.03800000000001</v>
      </c>
      <c r="FG97" s="362">
        <v>107.901</v>
      </c>
      <c r="FH97" s="362">
        <v>121.885017</v>
      </c>
      <c r="FI97" s="362">
        <v>71.058278999999999</v>
      </c>
      <c r="FJ97" s="362">
        <v>53.050238999999998</v>
      </c>
      <c r="FK97" s="362">
        <v>65.397009999999995</v>
      </c>
      <c r="FL97" s="362"/>
      <c r="FM97" s="362"/>
      <c r="FN97" s="362"/>
      <c r="FO97" s="362"/>
      <c r="FP97" s="153">
        <f t="shared" si="313"/>
        <v>0.3125</v>
      </c>
      <c r="FQ97" s="153">
        <f t="shared" si="314"/>
        <v>0.32484076433121017</v>
      </c>
      <c r="FR97" s="153">
        <f t="shared" si="315"/>
        <v>0.31932773109243695</v>
      </c>
      <c r="FS97" s="153">
        <f t="shared" si="316"/>
        <v>-0.16783216783216784</v>
      </c>
      <c r="FT97" s="153">
        <f t="shared" si="317"/>
        <v>-0.3940677966101695</v>
      </c>
      <c r="FU97" s="242">
        <f t="shared" si="318"/>
        <v>65</v>
      </c>
      <c r="FV97" s="242">
        <f t="shared" si="319"/>
        <v>51</v>
      </c>
      <c r="FW97" s="242">
        <f t="shared" si="320"/>
        <v>38</v>
      </c>
      <c r="FX97" s="242">
        <f t="shared" si="321"/>
        <v>-24</v>
      </c>
      <c r="FY97" s="154">
        <v>273</v>
      </c>
      <c r="FZ97" s="154">
        <v>208</v>
      </c>
      <c r="GA97" s="154">
        <v>157</v>
      </c>
      <c r="GB97" s="359">
        <v>119</v>
      </c>
      <c r="GC97" s="359">
        <v>143</v>
      </c>
      <c r="GD97" s="359">
        <v>236</v>
      </c>
      <c r="GE97" s="359">
        <v>275</v>
      </c>
      <c r="GF97" s="359">
        <v>247</v>
      </c>
      <c r="GG97" s="359">
        <v>213</v>
      </c>
      <c r="GH97" s="359">
        <v>175</v>
      </c>
      <c r="GI97" s="359">
        <v>167</v>
      </c>
      <c r="GJ97" s="359">
        <v>168</v>
      </c>
      <c r="GK97" s="359">
        <v>157</v>
      </c>
      <c r="GL97" s="359"/>
      <c r="GM97" s="359"/>
      <c r="GN97" s="359"/>
      <c r="GO97" s="359"/>
      <c r="GP97" s="167" t="s">
        <v>654</v>
      </c>
      <c r="GQ97" s="5" t="s">
        <v>386</v>
      </c>
      <c r="GR97" s="5">
        <v>8722</v>
      </c>
      <c r="GS97" s="5" t="s">
        <v>190</v>
      </c>
      <c r="GT97" s="190" t="s">
        <v>94</v>
      </c>
      <c r="GU97" s="172" t="s">
        <v>73</v>
      </c>
      <c r="GV97" s="101" t="s">
        <v>655</v>
      </c>
      <c r="GW97" s="158">
        <f t="shared" si="322"/>
        <v>0.26295413531852724</v>
      </c>
      <c r="GX97" s="158">
        <f t="shared" si="323"/>
        <v>0.23467608627024877</v>
      </c>
      <c r="GY97" s="158">
        <f t="shared" si="324"/>
        <v>3.0900100891086316E-2</v>
      </c>
      <c r="GZ97" s="158">
        <f t="shared" si="325"/>
        <v>1.4826795392953254</v>
      </c>
      <c r="HA97" s="158">
        <f t="shared" si="326"/>
        <v>-0.36388950516588003</v>
      </c>
      <c r="HB97" s="263">
        <f t="shared" si="240"/>
        <v>0.15693457802152611</v>
      </c>
      <c r="HC97" s="263">
        <f t="shared" si="437"/>
        <v>0.11343692336287636</v>
      </c>
      <c r="HD97" s="263">
        <f t="shared" si="241"/>
        <v>1.4488683234216593E-2</v>
      </c>
      <c r="HE97" s="263">
        <f t="shared" si="242"/>
        <v>0.28002425435814216</v>
      </c>
      <c r="HF97" s="153">
        <f t="shared" si="327"/>
        <v>0.75374807871595229</v>
      </c>
      <c r="HG97" s="153">
        <f t="shared" si="328"/>
        <v>0.59681350069442618</v>
      </c>
      <c r="HH97" s="153">
        <f t="shared" si="329"/>
        <v>0.48337657733154982</v>
      </c>
      <c r="HI97" s="153">
        <f t="shared" si="330"/>
        <v>0.46888789409733322</v>
      </c>
      <c r="HJ97" s="153">
        <f t="shared" si="331"/>
        <v>0.1888636397391911</v>
      </c>
      <c r="HK97" s="153">
        <f t="shared" si="332"/>
        <v>0.29690382610090643</v>
      </c>
      <c r="HL97" s="153">
        <f t="shared" si="333"/>
        <v>0.19769384633486292</v>
      </c>
      <c r="HM97" s="153">
        <f t="shared" si="334"/>
        <v>0.50001845033755532</v>
      </c>
      <c r="HN97" s="153">
        <f t="shared" si="335"/>
        <v>0.80649098906203354</v>
      </c>
      <c r="HO97" s="153">
        <f t="shared" si="336"/>
        <v>0.4994333200539447</v>
      </c>
      <c r="HP97" s="153">
        <f t="shared" si="337"/>
        <v>0.68286796501271141</v>
      </c>
      <c r="HQ97" s="153">
        <f t="shared" si="338"/>
        <v>-8.2693627813301598E-2</v>
      </c>
      <c r="HR97" s="153">
        <f t="shared" si="339"/>
        <v>0.76994820595191027</v>
      </c>
      <c r="HS97" s="153" t="str">
        <f t="shared" si="340"/>
        <v>Negativ EK</v>
      </c>
      <c r="HT97" s="153" t="str">
        <f t="shared" si="341"/>
        <v>Negativ EK</v>
      </c>
      <c r="HU97" s="153" t="str">
        <f t="shared" si="342"/>
        <v>Negativ EK</v>
      </c>
      <c r="HV97" s="150">
        <f t="shared" si="343"/>
        <v>0.33530240202697387</v>
      </c>
      <c r="HW97" s="150">
        <f t="shared" si="344"/>
        <v>2.0463424163400551E-2</v>
      </c>
      <c r="HX97" s="150">
        <f t="shared" si="345"/>
        <v>0.15297873858523012</v>
      </c>
      <c r="HY97" s="150">
        <f t="shared" si="346"/>
        <v>2.0693540439102218</v>
      </c>
      <c r="HZ97" s="150">
        <f t="shared" si="347"/>
        <v>-0.42505530810942938</v>
      </c>
      <c r="IA97" s="263">
        <f t="shared" si="243"/>
        <v>4.8877329607824149E-2</v>
      </c>
      <c r="IB97" s="263">
        <f t="shared" si="438"/>
        <v>2.9231538190125084E-3</v>
      </c>
      <c r="IC97" s="263">
        <f t="shared" si="244"/>
        <v>1.8953225918256142E-2</v>
      </c>
      <c r="ID97" s="263">
        <f t="shared" si="245"/>
        <v>8.3529499185074768E-2</v>
      </c>
      <c r="IE97" s="153">
        <f t="shared" si="348"/>
        <v>0.19464821974267069</v>
      </c>
      <c r="IF97" s="153">
        <f t="shared" si="349"/>
        <v>0.14577089013484654</v>
      </c>
      <c r="IG97" s="153">
        <f t="shared" si="350"/>
        <v>0.14284773631583403</v>
      </c>
      <c r="IH97" s="153">
        <f t="shared" si="351"/>
        <v>0.12389451039757789</v>
      </c>
      <c r="II97" s="153">
        <f t="shared" si="352"/>
        <v>4.0365011212503119E-2</v>
      </c>
      <c r="IJ97" s="153">
        <f t="shared" si="353"/>
        <v>7.0206772550194793E-2</v>
      </c>
      <c r="IK97" s="153">
        <f t="shared" si="354"/>
        <v>5.739841468502295E-2</v>
      </c>
      <c r="IL97" s="153">
        <f t="shared" si="355"/>
        <v>0.11313160411140318</v>
      </c>
      <c r="IM97" s="153">
        <f t="shared" si="356"/>
        <v>0.18269346650453494</v>
      </c>
      <c r="IN97" s="153">
        <f t="shared" si="357"/>
        <v>0.15505026927704188</v>
      </c>
      <c r="IO97" s="153">
        <f t="shared" si="358"/>
        <v>0.24468252855940154</v>
      </c>
      <c r="IP97" s="153">
        <f t="shared" si="359"/>
        <v>0.10105764465665218</v>
      </c>
      <c r="IQ97" s="153">
        <f t="shared" si="360"/>
        <v>0.22936716831549334</v>
      </c>
      <c r="IR97" s="153" t="str">
        <f t="shared" si="361"/>
        <v>i.a.</v>
      </c>
      <c r="IS97" s="153" t="str">
        <f t="shared" si="362"/>
        <v>i.a.</v>
      </c>
      <c r="IT97" s="153" t="str">
        <f t="shared" si="363"/>
        <v>i.a.</v>
      </c>
      <c r="IU97" s="150">
        <f t="shared" si="364"/>
        <v>0.28496710225962557</v>
      </c>
      <c r="IV97" s="150">
        <f t="shared" si="365"/>
        <v>-9.8006392236439935E-2</v>
      </c>
      <c r="IW97" s="150">
        <f t="shared" si="366"/>
        <v>-0.3286079223491154</v>
      </c>
      <c r="IX97" s="150">
        <f t="shared" si="367"/>
        <v>0.95275693744837708</v>
      </c>
      <c r="IY97" s="150">
        <f t="shared" si="368"/>
        <v>-0.3061240742613851</v>
      </c>
      <c r="IZ97" s="263">
        <f t="shared" si="246"/>
        <v>6.3982455957869666E-2</v>
      </c>
      <c r="JA97" s="263">
        <f t="shared" si="439"/>
        <v>-2.4395915635775312E-2</v>
      </c>
      <c r="JB97" s="263">
        <f t="shared" si="247"/>
        <v>-0.12183288758353739</v>
      </c>
      <c r="JC97" s="263">
        <f t="shared" si="248"/>
        <v>0.18089244899079393</v>
      </c>
      <c r="JD97" s="153">
        <f t="shared" si="369"/>
        <v>0.28850821858283765</v>
      </c>
      <c r="JE97" s="153">
        <f t="shared" si="370"/>
        <v>0.22452576262496798</v>
      </c>
      <c r="JF97" s="153">
        <f t="shared" si="371"/>
        <v>0.2489216782607433</v>
      </c>
      <c r="JG97" s="153">
        <f t="shared" si="372"/>
        <v>0.37075456584428068</v>
      </c>
      <c r="JH97" s="153">
        <f t="shared" si="373"/>
        <v>0.18986211685348675</v>
      </c>
      <c r="JI97" s="153">
        <f t="shared" si="374"/>
        <v>0.27362545638311764</v>
      </c>
      <c r="JJ97" s="153">
        <f t="shared" si="375"/>
        <v>0.32710185484843296</v>
      </c>
      <c r="JK97" s="153">
        <f t="shared" si="376"/>
        <v>0.23545107647249325</v>
      </c>
      <c r="JL97" s="153">
        <f t="shared" si="377"/>
        <v>0.2084404778454324</v>
      </c>
      <c r="JM97" s="153">
        <f t="shared" si="378"/>
        <v>0.265520363343757</v>
      </c>
      <c r="JN97" s="153">
        <f t="shared" si="379"/>
        <v>0.39642743106682893</v>
      </c>
      <c r="JO97" s="153">
        <f t="shared" si="380"/>
        <v>0.30970757737773807</v>
      </c>
      <c r="JP97" s="153">
        <f t="shared" si="381"/>
        <v>0.27248068374991458</v>
      </c>
      <c r="JQ97" s="153" t="str">
        <f t="shared" si="382"/>
        <v>i.a.</v>
      </c>
      <c r="JR97" s="153" t="str">
        <f t="shared" si="383"/>
        <v>i.a.</v>
      </c>
      <c r="JS97" s="153" t="str">
        <f t="shared" si="384"/>
        <v>i.a.</v>
      </c>
      <c r="JT97" s="153" t="str">
        <f t="shared" si="385"/>
        <v>i.a.</v>
      </c>
      <c r="JU97" s="150">
        <f t="shared" si="386"/>
        <v>0.24017799052762814</v>
      </c>
      <c r="JV97" s="150">
        <f t="shared" si="387"/>
        <v>6.0457705152141099E-2</v>
      </c>
      <c r="JW97" s="150">
        <f t="shared" si="388"/>
        <v>-8.0144509992619836E-2</v>
      </c>
      <c r="JX97" s="150">
        <f t="shared" si="389"/>
        <v>0.66240849460027496</v>
      </c>
      <c r="JY97" s="150">
        <f t="shared" si="390"/>
        <v>0.21567347409089754</v>
      </c>
      <c r="JZ97" s="263">
        <f t="shared" si="249"/>
        <v>1.6203281623020732E-2</v>
      </c>
      <c r="KA97" s="263">
        <f t="shared" si="440"/>
        <v>3.8461664897716658E-3</v>
      </c>
      <c r="KB97" s="263">
        <f t="shared" si="250"/>
        <v>-5.5428176942947799E-3</v>
      </c>
      <c r="KC97" s="263">
        <f t="shared" si="251"/>
        <v>2.7557826431752586E-2</v>
      </c>
      <c r="KD97" s="153">
        <f t="shared" si="391"/>
        <v>8.3666922181529102E-2</v>
      </c>
      <c r="KE97" s="153">
        <f t="shared" si="392"/>
        <v>6.746364055850837E-2</v>
      </c>
      <c r="KF97" s="153">
        <f t="shared" si="393"/>
        <v>6.3617474068736704E-2</v>
      </c>
      <c r="KG97" s="153">
        <f t="shared" si="394"/>
        <v>6.9160291763031484E-2</v>
      </c>
      <c r="KH97" s="153">
        <f t="shared" si="395"/>
        <v>4.1602465331278898E-2</v>
      </c>
      <c r="KI97" s="153">
        <f t="shared" si="396"/>
        <v>3.4221743106132976E-2</v>
      </c>
      <c r="KJ97" s="153">
        <f t="shared" si="397"/>
        <v>2.3758081449964084E-2</v>
      </c>
      <c r="KK97" s="153">
        <f t="shared" si="398"/>
        <v>3.8273185759494531E-2</v>
      </c>
      <c r="KL97" s="153">
        <f t="shared" si="399"/>
        <v>6.4562934501637859E-2</v>
      </c>
      <c r="KM97" s="153">
        <f t="shared" si="400"/>
        <v>6.7991943544098488E-2</v>
      </c>
      <c r="KN97" s="153">
        <f t="shared" si="401"/>
        <v>6.6296403727138409E-2</v>
      </c>
      <c r="KO97" s="153">
        <f t="shared" si="402"/>
        <v>3.804736256477341E-2</v>
      </c>
      <c r="KP97" s="153">
        <f t="shared" si="403"/>
        <v>7.2801750162591355E-2</v>
      </c>
      <c r="KQ97" s="153" t="str">
        <f t="shared" si="404"/>
        <v>i.a.</v>
      </c>
      <c r="KR97" s="153" t="str">
        <f t="shared" si="405"/>
        <v>i.a.</v>
      </c>
      <c r="KS97" s="153" t="str">
        <f t="shared" si="406"/>
        <v>i.a.</v>
      </c>
      <c r="KT97" s="153" t="str">
        <f t="shared" si="407"/>
        <v>i.a.</v>
      </c>
      <c r="KU97" s="150">
        <f t="shared" si="408"/>
        <v>0.14660722525641456</v>
      </c>
      <c r="KV97" s="150">
        <f t="shared" si="409"/>
        <v>0.1101277502220285</v>
      </c>
      <c r="KW97" s="150">
        <f t="shared" si="410"/>
        <v>0.14958917707368974</v>
      </c>
      <c r="KX97" s="150">
        <f t="shared" si="411"/>
        <v>0.40781520173778196</v>
      </c>
      <c r="KY97" s="150">
        <f t="shared" si="412"/>
        <v>-0.35227909366157739</v>
      </c>
      <c r="KZ97" s="243">
        <f t="shared" si="252"/>
        <v>0.24745467032967072</v>
      </c>
      <c r="LA97" s="243">
        <f t="shared" si="441"/>
        <v>0.16744187898089158</v>
      </c>
      <c r="LB97" s="243">
        <f t="shared" si="253"/>
        <v>0.19784488572499059</v>
      </c>
      <c r="LC97" s="243">
        <f t="shared" si="254"/>
        <v>0.38312669683257927</v>
      </c>
      <c r="LD97" s="254">
        <f>IFERROR(Tabel1[[#This Row],[2024 - Omsætning]]/Tabel1[[#This Row],[2024 - Ansatte]],"i.a.")</f>
        <v>1.9353296703296705</v>
      </c>
      <c r="LE97" s="254">
        <f>IFERROR(Tabel1[[#This Row],[2023 - Omsætning]]/Tabel1[[#This Row],[2023 - Ansatte]],"i.a.")</f>
        <v>1.6878749999999998</v>
      </c>
      <c r="LF97" s="254">
        <f>IFERROR(Tabel1[[#This Row],[2022 - Omsætning]]/Tabel1[[#This Row],[2022 - Ansatte]],"i.a.")</f>
        <v>1.5204331210191082</v>
      </c>
      <c r="LG97" s="254">
        <f>IFERROR(Tabel1[[#This Row],[2021 - Omsætning]]/Tabel1[[#This Row],[2021 - Ansatte]],"i.a.")</f>
        <v>1.3225882352941176</v>
      </c>
      <c r="LH97" s="254">
        <f>IFERROR(AC97/Tabel1[[#This Row],[2020 - Ansatte]],"i.a.")</f>
        <v>0.93946153846153835</v>
      </c>
      <c r="LI97" s="254">
        <f>IFERROR(Tabel1[[#This Row],[2019 - Omsætning]]/Tabel1[[#This Row],[2019 - Ansatte]],"i.a.")</f>
        <v>1.4504110169491526</v>
      </c>
      <c r="LJ97" s="254">
        <f>IFERROR(Tabel1[[#This Row],[2018 - Omsætning]]/Tabel1[[#This Row],[2018 - Ansatte]],"i.a.")</f>
        <v>1.3161454545454545</v>
      </c>
      <c r="LK97" s="254">
        <f>IFERROR(Tabel1[[#This Row],[2017 - Omsætning]]/Tabel1[[#This Row],[2017 - Ansatte]],"i.a.")</f>
        <v>1.4955344129554655</v>
      </c>
      <c r="LL97" s="254">
        <f>IFERROR(Tabel1[[#This Row],[2016 - Omsætning]]/Tabel1[[#This Row],[2016 - Ansatte]],"i.a.")</f>
        <v>1.5263486713615022</v>
      </c>
      <c r="LM97" s="254">
        <f>IFERROR(Tabel1[[#This Row],[2015 - Omsætning]]/Tabel1[[#This Row],[2015 - Ansatte]],"i.a.")</f>
        <v>1.2571199485714286</v>
      </c>
      <c r="LN97" s="254">
        <f>IFERROR(Tabel1[[#This Row],[2014 - Omsætning]]/Tabel1[[#This Row],[2014 - Ansatte]],"i.a.")</f>
        <v>1.3714125269461077</v>
      </c>
      <c r="LO97" s="254">
        <f>IFERROR(Tabel1[[#This Row],[2013 - Omsætning]]/Tabel1[[#This Row],[2013 - Ansatte]],"i.a.")</f>
        <v>0.93633297023809536</v>
      </c>
      <c r="LP97" s="254">
        <f>IFERROR(Tabel1[[#This Row],[2012 - Omsætning]]/Tabel1[[#This Row],[2012 - Ansatte]],"i.a.")</f>
        <v>1.3123439490445861</v>
      </c>
      <c r="LQ97" s="254" t="str">
        <f>IFERROR(Tabel1[[#This Row],[2011 - Omsætning]]/Tabel1[[#This Row],[2011 - Ansatte]],"i.a.")</f>
        <v>i.a.</v>
      </c>
      <c r="LR97" s="254" t="str">
        <f>IFERROR(Tabel1[[#This Row],[2010 - Omsætning]]/Tabel1[[#This Row],[2010 - Ansatte]],"i.a.")</f>
        <v>i.a.</v>
      </c>
      <c r="LS97" s="254" t="str">
        <f>IFERROR(Tabel1[[#This Row],[2009 - Omsætning]]/Tabel1[[#This Row],[2009 - Ansatte]],"i.a.")</f>
        <v>i.a.</v>
      </c>
      <c r="LT97" s="254" t="str">
        <f>IFERROR(Tabel1[[#This Row],[2008 - Omsætning]]/Tabel1[[#This Row],[2008 - Ansatte]],"i.a.")</f>
        <v>i.a.</v>
      </c>
      <c r="LU97" s="158">
        <f t="shared" si="413"/>
        <v>0.50109455856986052</v>
      </c>
      <c r="LV97" s="158">
        <f t="shared" si="414"/>
        <v>0.1462789352742343</v>
      </c>
      <c r="LW97" s="158">
        <f t="shared" si="415"/>
        <v>3.3565454286419244E-2</v>
      </c>
      <c r="LX97" s="158">
        <f t="shared" si="416"/>
        <v>1.078654299089878</v>
      </c>
      <c r="LY97" s="158">
        <f t="shared" si="417"/>
        <v>-0.2913060193892289</v>
      </c>
      <c r="LZ97" s="243">
        <f t="shared" si="255"/>
        <v>5.4867445054945063E-2</v>
      </c>
      <c r="MA97" s="243">
        <f t="shared" si="442"/>
        <v>1.3972899314061732E-2</v>
      </c>
      <c r="MB97" s="243">
        <f t="shared" si="256"/>
        <v>3.1021249264036876E-3</v>
      </c>
      <c r="MC97" s="243">
        <f t="shared" si="257"/>
        <v>4.7958629605688426E-2</v>
      </c>
      <c r="MD97" s="244">
        <f t="shared" si="418"/>
        <v>0.16436263736263737</v>
      </c>
      <c r="ME97" s="244">
        <f t="shared" si="419"/>
        <v>0.10949519230769231</v>
      </c>
      <c r="MF97" s="244">
        <f t="shared" si="420"/>
        <v>9.5522292993630575E-2</v>
      </c>
      <c r="MG97" s="244">
        <f t="shared" si="421"/>
        <v>9.2420168067226888E-2</v>
      </c>
      <c r="MH97" s="245">
        <f t="shared" si="422"/>
        <v>4.4461538461538462E-2</v>
      </c>
      <c r="MI97" s="245">
        <f t="shared" si="423"/>
        <v>6.2737288135593219E-2</v>
      </c>
      <c r="MJ97" s="245">
        <f t="shared" si="424"/>
        <v>3.0549090909090908E-2</v>
      </c>
      <c r="MK97" s="245">
        <f t="shared" si="425"/>
        <v>5.6615384615384616E-2</v>
      </c>
      <c r="ML97" s="245">
        <f t="shared" si="426"/>
        <v>0.10384781220657277</v>
      </c>
      <c r="MM97" s="245">
        <f t="shared" si="427"/>
        <v>8.6376857142857144E-2</v>
      </c>
      <c r="MN97" s="245">
        <f t="shared" si="428"/>
        <v>9.1184365269461082E-2</v>
      </c>
      <c r="MO97" s="245">
        <f t="shared" si="429"/>
        <v>-8.4292083333333337E-3</v>
      </c>
      <c r="MP97" s="245">
        <f t="shared" si="430"/>
        <v>8.7388738853503178E-2</v>
      </c>
      <c r="MQ97" s="245" t="str">
        <f t="shared" si="431"/>
        <v>i.a.</v>
      </c>
      <c r="MR97" s="245" t="str">
        <f t="shared" si="432"/>
        <v>i.a.</v>
      </c>
      <c r="MS97" s="245" t="str">
        <f t="shared" si="433"/>
        <v>i.a.</v>
      </c>
      <c r="MT97" s="245" t="str">
        <f t="shared" si="434"/>
        <v>i.a.</v>
      </c>
    </row>
    <row r="98" spans="1:391" ht="18" customHeight="1" x14ac:dyDescent="0.25">
      <c r="A98" s="116" t="s">
        <v>546</v>
      </c>
      <c r="B98" s="273">
        <v>26488745</v>
      </c>
      <c r="C98" s="5" t="s">
        <v>83</v>
      </c>
      <c r="D98" s="5"/>
      <c r="E98" s="133">
        <v>251100</v>
      </c>
      <c r="F98" s="203">
        <v>45750</v>
      </c>
      <c r="G98" s="148" t="s">
        <v>74</v>
      </c>
      <c r="H98" s="148" t="s">
        <v>74</v>
      </c>
      <c r="I98" s="148" t="s">
        <v>74</v>
      </c>
      <c r="J98" s="148" t="s">
        <v>74</v>
      </c>
      <c r="K98" s="148" t="s">
        <v>74</v>
      </c>
      <c r="L98" s="148" t="s">
        <v>74</v>
      </c>
      <c r="M98" s="357" t="s">
        <v>74</v>
      </c>
      <c r="N98" s="357" t="s">
        <v>74</v>
      </c>
      <c r="O98" s="357" t="s">
        <v>74</v>
      </c>
      <c r="P98" s="150" t="e">
        <f>Y98/Tabel1[[#This Row],[2023 - Omsætning]]-1</f>
        <v>#DIV/0!</v>
      </c>
      <c r="Q98" s="150" t="e">
        <f>Z98/Tabel1[[#This Row],[2022 - Omsætning]]-1</f>
        <v>#DIV/0!</v>
      </c>
      <c r="R98" s="150" t="e">
        <f>AA98/Tabel1[[#This Row],[2021 - Omsætning]]-1</f>
        <v>#DIV/0!</v>
      </c>
      <c r="S98" s="150" t="e">
        <f>AB98/Tabel1[[#This Row],[2020 - Omsætning]]-1</f>
        <v>#DIV/0!</v>
      </c>
      <c r="T98" s="150" t="e">
        <f>AC98/Tabel1[[#This Row],[2019 - Omsætning]]-1</f>
        <v>#DIV/0!</v>
      </c>
      <c r="U98" s="242">
        <f t="shared" si="435"/>
        <v>0</v>
      </c>
      <c r="V98" s="242">
        <f t="shared" si="436"/>
        <v>0</v>
      </c>
      <c r="W98" s="242">
        <f t="shared" si="267"/>
        <v>0</v>
      </c>
      <c r="X98" s="242">
        <f t="shared" si="266"/>
        <v>0</v>
      </c>
      <c r="Y98" s="151"/>
      <c r="Z98" s="151"/>
      <c r="AA98" s="151"/>
      <c r="AB98" s="15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150">
        <f t="shared" si="268"/>
        <v>1.7045154743784878</v>
      </c>
      <c r="AQ98" s="150">
        <f t="shared" si="269"/>
        <v>0.24636398128240805</v>
      </c>
      <c r="AR98" s="150">
        <f t="shared" si="270"/>
        <v>0.85479709125029324</v>
      </c>
      <c r="AS98" s="150">
        <f t="shared" si="271"/>
        <v>-0.51982428474881737</v>
      </c>
      <c r="AT98" s="150">
        <f t="shared" si="272"/>
        <v>-0.10872402369240038</v>
      </c>
      <c r="AU98" s="242">
        <f t="shared" ref="AU98:AU112" si="443">AY98-AZ98</f>
        <v>16.797999999999998</v>
      </c>
      <c r="AV98" s="242">
        <f t="shared" ref="AV98:AV112" si="444">AZ98-BA98</f>
        <v>1.9480000000000004</v>
      </c>
      <c r="AW98" s="242">
        <f t="shared" ref="AW98:AW112" si="445">BA98-BB98</f>
        <v>3.6440000000000001</v>
      </c>
      <c r="AX98" s="242">
        <f t="shared" ref="AX98:AX112" si="446">BB98-BC98</f>
        <v>-4.6150000000000002</v>
      </c>
      <c r="AY98" s="119">
        <v>26.652999999999999</v>
      </c>
      <c r="AZ98" s="119">
        <v>9.8550000000000004</v>
      </c>
      <c r="BA98" s="119">
        <v>7.907</v>
      </c>
      <c r="BB98" s="119">
        <v>4.2629999999999999</v>
      </c>
      <c r="BC98" s="119">
        <v>8.8780000000000001</v>
      </c>
      <c r="BD98" s="362">
        <v>9.9610000000000003</v>
      </c>
      <c r="BE98" s="362">
        <v>10.488</v>
      </c>
      <c r="BF98" s="362">
        <v>7.1559999999999997</v>
      </c>
      <c r="BG98" s="362">
        <v>7.3090000000000002</v>
      </c>
      <c r="BH98" s="362">
        <v>8.36</v>
      </c>
      <c r="BI98" s="362"/>
      <c r="BJ98" s="362"/>
      <c r="BK98" s="362"/>
      <c r="BL98" s="362"/>
      <c r="BM98" s="362"/>
      <c r="BN98" s="362"/>
      <c r="BO98" s="362"/>
      <c r="BP98" s="152">
        <f t="shared" si="277"/>
        <v>395.25</v>
      </c>
      <c r="BQ98" s="152">
        <f t="shared" si="278"/>
        <v>0.97826086956521741</v>
      </c>
      <c r="BR98" s="152">
        <f t="shared" si="279"/>
        <v>0.39498561446773528</v>
      </c>
      <c r="BS98" s="152">
        <f t="shared" si="280"/>
        <v>-6.6581395348837207</v>
      </c>
      <c r="BT98" s="152">
        <f t="shared" si="281"/>
        <v>-0.77971311475409844</v>
      </c>
      <c r="BU98" s="242">
        <f t="shared" ref="BU98:BU112" si="447">BY98-BZ98</f>
        <v>12.648</v>
      </c>
      <c r="BV98" s="242">
        <f t="shared" ref="BV98:BV112" si="448">BZ98-CA98</f>
        <v>1.44</v>
      </c>
      <c r="BW98" s="242">
        <f t="shared" ref="BW98:BW112" si="449">CA98-CB98</f>
        <v>0.96099999999999985</v>
      </c>
      <c r="BX98" s="242">
        <f t="shared" ref="BX98:BX112" si="450">CB98-CC98</f>
        <v>-2.863</v>
      </c>
      <c r="BY98" s="119">
        <v>12.616</v>
      </c>
      <c r="BZ98" s="119">
        <v>-3.2000000000000001E-2</v>
      </c>
      <c r="CA98" s="119">
        <v>-1.472</v>
      </c>
      <c r="CB98" s="362">
        <v>-2.4329999999999998</v>
      </c>
      <c r="CC98" s="362">
        <v>0.43</v>
      </c>
      <c r="CD98" s="119">
        <v>1.952</v>
      </c>
      <c r="CE98" s="362">
        <v>1.1020000000000001</v>
      </c>
      <c r="CF98" s="362">
        <v>0.432</v>
      </c>
      <c r="CG98" s="362">
        <v>1.0409999999999999</v>
      </c>
      <c r="CH98" s="362">
        <v>3.1440000000000001</v>
      </c>
      <c r="CI98" s="362"/>
      <c r="CJ98" s="362"/>
      <c r="CK98" s="362"/>
      <c r="CL98" s="362"/>
      <c r="CM98" s="362"/>
      <c r="CN98" s="362"/>
      <c r="CO98" s="362"/>
      <c r="CP98" s="152">
        <f t="shared" si="286"/>
        <v>8.4781319495922904</v>
      </c>
      <c r="CQ98" s="152">
        <f t="shared" si="287"/>
        <v>1.5757575757575759</v>
      </c>
      <c r="CR98" s="152">
        <f t="shared" si="288"/>
        <v>0.39063719115734724</v>
      </c>
      <c r="CS98" s="152">
        <f t="shared" si="289"/>
        <v>-13.989864864864865</v>
      </c>
      <c r="CT98" s="152">
        <f t="shared" si="290"/>
        <v>-0.8809811017289908</v>
      </c>
      <c r="CU98" s="242">
        <f t="shared" ref="CU98:CU112" si="451">CY98-CZ98</f>
        <v>11.436999999999999</v>
      </c>
      <c r="CV98" s="242">
        <f t="shared" ref="CV98:CV112" si="452">CZ98-DA98</f>
        <v>3.6920000000000002</v>
      </c>
      <c r="CW98" s="242">
        <f t="shared" ref="CW98:CW112" si="453">DA98-DB98</f>
        <v>1.5020000000000002</v>
      </c>
      <c r="CX98" s="242">
        <f t="shared" ref="CX98:CX112" si="454">DB98-DC98</f>
        <v>-4.141</v>
      </c>
      <c r="CY98" s="119">
        <v>12.786</v>
      </c>
      <c r="CZ98" s="119">
        <v>1.349</v>
      </c>
      <c r="DA98" s="119">
        <v>-2.343</v>
      </c>
      <c r="DB98" s="119">
        <v>-3.8450000000000002</v>
      </c>
      <c r="DC98" s="119">
        <v>0.29599999999999999</v>
      </c>
      <c r="DD98" s="362">
        <v>2.4870000000000001</v>
      </c>
      <c r="DE98" s="362">
        <v>1.306</v>
      </c>
      <c r="DF98" s="362">
        <v>0.55500000000000005</v>
      </c>
      <c r="DG98" s="362">
        <v>0.54300000000000004</v>
      </c>
      <c r="DH98" s="362">
        <v>3.21</v>
      </c>
      <c r="DI98" s="362"/>
      <c r="DJ98" s="362"/>
      <c r="DK98" s="362"/>
      <c r="DL98" s="362"/>
      <c r="DM98" s="362"/>
      <c r="DN98" s="362"/>
      <c r="DO98" s="362"/>
      <c r="DP98" s="152">
        <f t="shared" si="295"/>
        <v>1.8886806596701646</v>
      </c>
      <c r="DQ98" s="152">
        <f t="shared" si="296"/>
        <v>0.42179589661604056</v>
      </c>
      <c r="DR98" s="152">
        <f t="shared" si="297"/>
        <v>-0.2729562185199535</v>
      </c>
      <c r="DS98" s="152">
        <f t="shared" si="298"/>
        <v>-0.2734693877551021</v>
      </c>
      <c r="DT98" s="152">
        <f t="shared" si="299"/>
        <v>-0.40865584685809403</v>
      </c>
      <c r="DU98" s="242">
        <f t="shared" ref="DU98:DU112" si="455">DY98-DZ98</f>
        <v>10.077999999999999</v>
      </c>
      <c r="DV98" s="242">
        <f t="shared" ref="DV98:DV112" si="456">DZ98-EA98</f>
        <v>1.5830000000000002</v>
      </c>
      <c r="DW98" s="242">
        <f t="shared" ref="DW98:DW112" si="457">EA98-EB98</f>
        <v>-1.4089999999999998</v>
      </c>
      <c r="DX98" s="242">
        <f t="shared" ref="DX98:DX112" si="458">EB98-EC98</f>
        <v>-1.9430000000000005</v>
      </c>
      <c r="DY98" s="119">
        <v>15.414</v>
      </c>
      <c r="DZ98" s="119">
        <v>5.3360000000000003</v>
      </c>
      <c r="EA98" s="119">
        <v>3.7530000000000001</v>
      </c>
      <c r="EB98" s="119">
        <v>5.1619999999999999</v>
      </c>
      <c r="EC98" s="119">
        <v>7.1050000000000004</v>
      </c>
      <c r="ED98" s="362">
        <v>12.015000000000001</v>
      </c>
      <c r="EE98" s="362">
        <v>10.013999999999999</v>
      </c>
      <c r="EF98" s="362">
        <v>9</v>
      </c>
      <c r="EG98" s="362">
        <v>8.4960000000000004</v>
      </c>
      <c r="EH98" s="362">
        <v>9.1430000000000007</v>
      </c>
      <c r="EI98" s="362"/>
      <c r="EJ98" s="362"/>
      <c r="EK98" s="362"/>
      <c r="EL98" s="362"/>
      <c r="EM98" s="362"/>
      <c r="EN98" s="362"/>
      <c r="EO98" s="362"/>
      <c r="EP98" s="153">
        <f t="shared" si="304"/>
        <v>0.45257419249057207</v>
      </c>
      <c r="EQ98" s="153">
        <f t="shared" si="305"/>
        <v>-6.7074569789674868E-2</v>
      </c>
      <c r="ER98" s="153">
        <f t="shared" si="306"/>
        <v>0.16955141106489541</v>
      </c>
      <c r="ES98" s="153">
        <f t="shared" si="307"/>
        <v>-5.398773006134968E-2</v>
      </c>
      <c r="ET98" s="153">
        <f t="shared" si="308"/>
        <v>-0.27981595465902848</v>
      </c>
      <c r="EU98" s="242">
        <f t="shared" ref="EU98:EU112" si="459">EY98-EZ98</f>
        <v>11.040999999999997</v>
      </c>
      <c r="EV98" s="242">
        <f t="shared" ref="EV98:EV112" si="460">EZ98-FA98</f>
        <v>-1.7539999999999978</v>
      </c>
      <c r="EW98" s="242">
        <f t="shared" ref="EW98:EW112" si="461">FA98-FB98</f>
        <v>3.7909999999999968</v>
      </c>
      <c r="EX98" s="242">
        <f t="shared" ref="EX98:EX112" si="462">FB98-FC98</f>
        <v>-1.2759999999999998</v>
      </c>
      <c r="EY98" s="119">
        <v>35.436999999999998</v>
      </c>
      <c r="EZ98" s="119">
        <v>24.396000000000001</v>
      </c>
      <c r="FA98" s="119">
        <v>26.15</v>
      </c>
      <c r="FB98" s="119">
        <v>22.359000000000002</v>
      </c>
      <c r="FC98" s="119">
        <v>23.635000000000002</v>
      </c>
      <c r="FD98" s="362">
        <v>32.817999999999998</v>
      </c>
      <c r="FE98" s="362">
        <v>28.838999999999999</v>
      </c>
      <c r="FF98" s="362">
        <v>22.314</v>
      </c>
      <c r="FG98" s="362">
        <v>17.286999999999999</v>
      </c>
      <c r="FH98" s="362">
        <v>19.21</v>
      </c>
      <c r="FI98" s="362"/>
      <c r="FJ98" s="362"/>
      <c r="FK98" s="362"/>
      <c r="FL98" s="362"/>
      <c r="FM98" s="362"/>
      <c r="FN98" s="362"/>
      <c r="FO98" s="362"/>
      <c r="FP98" s="153">
        <f t="shared" si="313"/>
        <v>8.6956521739130432E-2</v>
      </c>
      <c r="FQ98" s="153">
        <f t="shared" si="314"/>
        <v>0.15</v>
      </c>
      <c r="FR98" s="153">
        <f t="shared" si="315"/>
        <v>0.42857142857142855</v>
      </c>
      <c r="FS98" s="153">
        <f t="shared" si="316"/>
        <v>-0.39130434782608697</v>
      </c>
      <c r="FT98" s="153">
        <f t="shared" si="317"/>
        <v>-0.14814814814814814</v>
      </c>
      <c r="FU98" s="242">
        <f t="shared" ref="FU98:FU120" si="463">FY98-FZ98</f>
        <v>4</v>
      </c>
      <c r="FV98" s="242">
        <f t="shared" ref="FV98:FV120" si="464">FZ98-GA98</f>
        <v>6</v>
      </c>
      <c r="FW98" s="242">
        <f t="shared" ref="FW98:FW120" si="465">GA98-GB98</f>
        <v>12</v>
      </c>
      <c r="FX98" s="242">
        <f t="shared" ref="FX98:FX120" si="466">GB98-GC98</f>
        <v>-18</v>
      </c>
      <c r="FY98" s="154">
        <v>50</v>
      </c>
      <c r="FZ98" s="154">
        <v>46</v>
      </c>
      <c r="GA98" s="154">
        <v>40</v>
      </c>
      <c r="GB98" s="154">
        <v>28</v>
      </c>
      <c r="GC98" s="154">
        <v>46</v>
      </c>
      <c r="GD98" s="359">
        <v>54</v>
      </c>
      <c r="GE98" s="359">
        <v>51</v>
      </c>
      <c r="GF98" s="359">
        <v>43</v>
      </c>
      <c r="GG98" s="359">
        <v>43</v>
      </c>
      <c r="GH98" s="359">
        <v>40</v>
      </c>
      <c r="GI98" s="359"/>
      <c r="GJ98" s="359"/>
      <c r="GK98" s="359"/>
      <c r="GL98" s="359"/>
      <c r="GM98" s="359"/>
      <c r="GN98" s="359"/>
      <c r="GO98" s="359"/>
      <c r="GP98" s="177" t="s">
        <v>653</v>
      </c>
      <c r="GQ98" s="5" t="s">
        <v>386</v>
      </c>
      <c r="GR98" s="133">
        <v>4100</v>
      </c>
      <c r="GS98" s="5" t="s">
        <v>211</v>
      </c>
      <c r="GT98" s="175" t="s">
        <v>72</v>
      </c>
      <c r="GU98" s="172"/>
      <c r="GV98" s="170"/>
      <c r="GW98" s="158">
        <f t="shared" si="322"/>
        <v>3.1516501826431007</v>
      </c>
      <c r="GX98" s="158">
        <f t="shared" si="323"/>
        <v>1.5647352610714915</v>
      </c>
      <c r="GY98" s="158">
        <f t="shared" si="324"/>
        <v>0.16151950913372731</v>
      </c>
      <c r="GZ98" s="158">
        <f t="shared" si="325"/>
        <v>-21.246695705243035</v>
      </c>
      <c r="HA98" s="158">
        <f t="shared" si="326"/>
        <v>-0.86287304863953651</v>
      </c>
      <c r="HB98" s="263">
        <f t="shared" si="240"/>
        <v>0.93554320527792767</v>
      </c>
      <c r="HC98" s="263">
        <f t="shared" si="437"/>
        <v>0.82247329594851482</v>
      </c>
      <c r="HD98" s="263">
        <f t="shared" si="241"/>
        <v>0.10125417993302055</v>
      </c>
      <c r="HE98" s="263">
        <f t="shared" si="242"/>
        <v>-0.65784748208702271</v>
      </c>
      <c r="HF98" s="153">
        <f t="shared" si="327"/>
        <v>1.2323855421686747</v>
      </c>
      <c r="HG98" s="153">
        <f t="shared" si="328"/>
        <v>0.29684233689074702</v>
      </c>
      <c r="HH98" s="153">
        <f t="shared" si="329"/>
        <v>-0.5256309590577678</v>
      </c>
      <c r="HI98" s="153">
        <f t="shared" si="330"/>
        <v>-0.62688513899078835</v>
      </c>
      <c r="HJ98" s="153">
        <f t="shared" si="331"/>
        <v>3.0962343096234305E-2</v>
      </c>
      <c r="HK98" s="153">
        <f t="shared" si="332"/>
        <v>0.22579327250442599</v>
      </c>
      <c r="HL98" s="153">
        <f t="shared" si="333"/>
        <v>0.13737246239612919</v>
      </c>
      <c r="HM98" s="153">
        <f t="shared" si="334"/>
        <v>6.344307270233196E-2</v>
      </c>
      <c r="HN98" s="153">
        <f t="shared" si="335"/>
        <v>6.1568116106355229E-2</v>
      </c>
      <c r="HO98" s="153">
        <f t="shared" si="336"/>
        <v>0.35108826424587114</v>
      </c>
      <c r="HP98" s="153" t="str">
        <f t="shared" si="337"/>
        <v>Negativ EK</v>
      </c>
      <c r="HQ98" s="153" t="str">
        <f t="shared" si="338"/>
        <v>Negativ EK</v>
      </c>
      <c r="HR98" s="153" t="str">
        <f t="shared" si="339"/>
        <v>Negativ EK</v>
      </c>
      <c r="HS98" s="153" t="str">
        <f t="shared" si="340"/>
        <v>Negativ EK</v>
      </c>
      <c r="HT98" s="153" t="str">
        <f t="shared" si="341"/>
        <v>Negativ EK</v>
      </c>
      <c r="HU98" s="153" t="str">
        <f t="shared" si="342"/>
        <v>Negativ EK</v>
      </c>
      <c r="HV98" s="150">
        <f t="shared" si="343"/>
        <v>334.05634850333422</v>
      </c>
      <c r="HW98" s="150">
        <f t="shared" si="344"/>
        <v>0.97913695488741204</v>
      </c>
      <c r="HX98" s="150">
        <f t="shared" si="345"/>
        <v>0.42635322005873177</v>
      </c>
      <c r="HY98" s="150">
        <f t="shared" si="346"/>
        <v>-7.944796085637055</v>
      </c>
      <c r="HZ98" s="150">
        <f t="shared" si="347"/>
        <v>-0.75940643573226296</v>
      </c>
      <c r="IA98" s="263">
        <f t="shared" si="243"/>
        <v>0.42297325810575304</v>
      </c>
      <c r="IB98" s="263">
        <f t="shared" si="438"/>
        <v>5.9423595522244139E-2</v>
      </c>
      <c r="IC98" s="263">
        <f t="shared" si="244"/>
        <v>4.5106639318297795E-2</v>
      </c>
      <c r="ID98" s="263">
        <f t="shared" si="245"/>
        <v>-0.12103031962248006</v>
      </c>
      <c r="IE98" s="153">
        <f t="shared" si="348"/>
        <v>0.42170708471913493</v>
      </c>
      <c r="IF98" s="153">
        <f t="shared" si="349"/>
        <v>-1.2661733866181301E-3</v>
      </c>
      <c r="IG98" s="153">
        <f t="shared" si="350"/>
        <v>-6.0689768908862268E-2</v>
      </c>
      <c r="IH98" s="153">
        <f t="shared" si="351"/>
        <v>-0.10579640822716006</v>
      </c>
      <c r="II98" s="153">
        <f t="shared" si="352"/>
        <v>1.523391139532E-2</v>
      </c>
      <c r="IJ98" s="153">
        <f t="shared" si="353"/>
        <v>6.331803363770537E-2</v>
      </c>
      <c r="IK98" s="153">
        <f t="shared" si="354"/>
        <v>4.3086426993529221E-2</v>
      </c>
      <c r="IL98" s="153">
        <f t="shared" si="355"/>
        <v>2.1817630867907375E-2</v>
      </c>
      <c r="IM98" s="153">
        <f t="shared" si="356"/>
        <v>5.7045784585034384E-2</v>
      </c>
      <c r="IN98" s="153">
        <f t="shared" si="357"/>
        <v>0.16366475793857366</v>
      </c>
      <c r="IO98" s="153" t="str">
        <f t="shared" si="358"/>
        <v>i.a.</v>
      </c>
      <c r="IP98" s="153" t="str">
        <f t="shared" si="359"/>
        <v>i.a.</v>
      </c>
      <c r="IQ98" s="153" t="str">
        <f t="shared" si="360"/>
        <v>i.a.</v>
      </c>
      <c r="IR98" s="153" t="str">
        <f t="shared" si="361"/>
        <v>i.a.</v>
      </c>
      <c r="IS98" s="153" t="str">
        <f t="shared" si="362"/>
        <v>i.a.</v>
      </c>
      <c r="IT98" s="153" t="str">
        <f t="shared" si="363"/>
        <v>i.a.</v>
      </c>
      <c r="IU98" s="150">
        <f t="shared" si="364"/>
        <v>0.98866307456368596</v>
      </c>
      <c r="IV98" s="150">
        <f t="shared" si="365"/>
        <v>0.52401880211958751</v>
      </c>
      <c r="IW98" s="150">
        <f t="shared" si="366"/>
        <v>-0.3783567147184565</v>
      </c>
      <c r="IX98" s="150">
        <f t="shared" si="367"/>
        <v>-0.23200719976706638</v>
      </c>
      <c r="IY98" s="150">
        <f t="shared" si="368"/>
        <v>-0.17889856493289336</v>
      </c>
      <c r="IZ98" s="263">
        <f t="shared" si="246"/>
        <v>0.21624471904704987</v>
      </c>
      <c r="JA98" s="263">
        <f t="shared" si="439"/>
        <v>7.5206216610126664E-2</v>
      </c>
      <c r="JB98" s="263">
        <f t="shared" si="247"/>
        <v>-8.7350836861070369E-2</v>
      </c>
      <c r="JC98" s="263">
        <f t="shared" si="248"/>
        <v>-6.9744495635498477E-2</v>
      </c>
      <c r="JD98" s="153">
        <f t="shared" si="369"/>
        <v>0.43496910009312301</v>
      </c>
      <c r="JE98" s="153">
        <f t="shared" si="370"/>
        <v>0.21872438104607314</v>
      </c>
      <c r="JF98" s="153">
        <f t="shared" si="371"/>
        <v>0.14351816443594648</v>
      </c>
      <c r="JG98" s="153">
        <f t="shared" si="372"/>
        <v>0.23086900129701685</v>
      </c>
      <c r="JH98" s="153">
        <f t="shared" si="373"/>
        <v>0.30061349693251532</v>
      </c>
      <c r="JI98" s="153">
        <f t="shared" si="374"/>
        <v>0.3661100615515876</v>
      </c>
      <c r="JJ98" s="153">
        <f t="shared" si="375"/>
        <v>0.34723811505253305</v>
      </c>
      <c r="JK98" s="153">
        <f t="shared" si="376"/>
        <v>0.40333422963162141</v>
      </c>
      <c r="JL98" s="153">
        <f t="shared" si="377"/>
        <v>0.49146757679180891</v>
      </c>
      <c r="JM98" s="153">
        <f t="shared" si="378"/>
        <v>0.47595002602811037</v>
      </c>
      <c r="JN98" s="153" t="str">
        <f t="shared" si="379"/>
        <v>i.a.</v>
      </c>
      <c r="JO98" s="153" t="str">
        <f t="shared" si="380"/>
        <v>i.a.</v>
      </c>
      <c r="JP98" s="153" t="str">
        <f t="shared" si="381"/>
        <v>i.a.</v>
      </c>
      <c r="JQ98" s="153" t="str">
        <f t="shared" si="382"/>
        <v>i.a.</v>
      </c>
      <c r="JR98" s="153" t="str">
        <f t="shared" si="383"/>
        <v>i.a.</v>
      </c>
      <c r="JS98" s="153" t="str">
        <f t="shared" si="384"/>
        <v>i.a.</v>
      </c>
      <c r="JT98" s="153" t="str">
        <f t="shared" si="385"/>
        <v>i.a.</v>
      </c>
      <c r="JU98" s="150" t="e">
        <f t="shared" si="386"/>
        <v>#VALUE!</v>
      </c>
      <c r="JV98" s="150" t="e">
        <f t="shared" si="387"/>
        <v>#VALUE!</v>
      </c>
      <c r="JW98" s="150" t="e">
        <f t="shared" si="388"/>
        <v>#VALUE!</v>
      </c>
      <c r="JX98" s="150" t="e">
        <f t="shared" si="389"/>
        <v>#VALUE!</v>
      </c>
      <c r="JY98" s="150" t="e">
        <f t="shared" si="390"/>
        <v>#VALUE!</v>
      </c>
      <c r="JZ98" s="263" t="e">
        <f t="shared" si="249"/>
        <v>#VALUE!</v>
      </c>
      <c r="KA98" s="263" t="e">
        <f t="shared" si="440"/>
        <v>#VALUE!</v>
      </c>
      <c r="KB98" s="263" t="e">
        <f t="shared" si="250"/>
        <v>#VALUE!</v>
      </c>
      <c r="KC98" s="263" t="e">
        <f t="shared" si="251"/>
        <v>#VALUE!</v>
      </c>
      <c r="KD98" s="153" t="str">
        <f t="shared" si="391"/>
        <v>i.a.</v>
      </c>
      <c r="KE98" s="153" t="str">
        <f t="shared" si="392"/>
        <v>i.a.</v>
      </c>
      <c r="KF98" s="153" t="str">
        <f t="shared" si="393"/>
        <v>i.a.</v>
      </c>
      <c r="KG98" s="153" t="str">
        <f t="shared" si="394"/>
        <v>i.a.</v>
      </c>
      <c r="KH98" s="153" t="str">
        <f t="shared" si="395"/>
        <v>i.a.</v>
      </c>
      <c r="KI98" s="153" t="str">
        <f t="shared" si="396"/>
        <v>i.a.</v>
      </c>
      <c r="KJ98" s="153" t="str">
        <f t="shared" si="397"/>
        <v>i.a.</v>
      </c>
      <c r="KK98" s="153" t="str">
        <f t="shared" si="398"/>
        <v>i.a.</v>
      </c>
      <c r="KL98" s="153" t="str">
        <f t="shared" si="399"/>
        <v>i.a.</v>
      </c>
      <c r="KM98" s="153" t="str">
        <f t="shared" si="400"/>
        <v>i.a.</v>
      </c>
      <c r="KN98" s="153" t="str">
        <f t="shared" si="401"/>
        <v>i.a.</v>
      </c>
      <c r="KO98" s="153" t="str">
        <f t="shared" si="402"/>
        <v>i.a.</v>
      </c>
      <c r="KP98" s="153" t="str">
        <f t="shared" si="403"/>
        <v>i.a.</v>
      </c>
      <c r="KQ98" s="153" t="str">
        <f t="shared" si="404"/>
        <v>i.a.</v>
      </c>
      <c r="KR98" s="153" t="str">
        <f t="shared" si="405"/>
        <v>i.a.</v>
      </c>
      <c r="KS98" s="153" t="str">
        <f t="shared" si="406"/>
        <v>i.a.</v>
      </c>
      <c r="KT98" s="153" t="str">
        <f t="shared" si="407"/>
        <v>i.a.</v>
      </c>
      <c r="KU98" s="150" t="e">
        <f t="shared" si="408"/>
        <v>#DIV/0!</v>
      </c>
      <c r="KV98" s="150" t="e">
        <f t="shared" si="409"/>
        <v>#DIV/0!</v>
      </c>
      <c r="KW98" s="150" t="e">
        <f t="shared" si="410"/>
        <v>#DIV/0!</v>
      </c>
      <c r="KX98" s="150" t="e">
        <f t="shared" si="411"/>
        <v>#DIV/0!</v>
      </c>
      <c r="KY98" s="150" t="e">
        <f t="shared" si="412"/>
        <v>#DIV/0!</v>
      </c>
      <c r="KZ98" s="243">
        <f t="shared" si="252"/>
        <v>0</v>
      </c>
      <c r="LA98" s="243">
        <f t="shared" si="441"/>
        <v>0</v>
      </c>
      <c r="LB98" s="243">
        <f t="shared" si="253"/>
        <v>0</v>
      </c>
      <c r="LC98" s="243">
        <f t="shared" si="254"/>
        <v>0</v>
      </c>
      <c r="LD98" s="254">
        <f>IFERROR(Tabel1[[#This Row],[2024 - Omsætning]]/Tabel1[[#This Row],[2024 - Ansatte]],"i.a.")</f>
        <v>0</v>
      </c>
      <c r="LE98" s="254">
        <f>IFERROR(Tabel1[[#This Row],[2023 - Omsætning]]/Tabel1[[#This Row],[2023 - Ansatte]],"i.a.")</f>
        <v>0</v>
      </c>
      <c r="LF98" s="254">
        <f>IFERROR(Tabel1[[#This Row],[2022 - Omsætning]]/Tabel1[[#This Row],[2022 - Ansatte]],"i.a.")</f>
        <v>0</v>
      </c>
      <c r="LG98" s="254">
        <f>IFERROR(Tabel1[[#This Row],[2021 - Omsætning]]/Tabel1[[#This Row],[2021 - Ansatte]],"i.a.")</f>
        <v>0</v>
      </c>
      <c r="LH98" s="254">
        <f>IFERROR(AC98/Tabel1[[#This Row],[2020 - Ansatte]],"i.a.")</f>
        <v>0</v>
      </c>
      <c r="LI98" s="254">
        <f>IFERROR(Tabel1[[#This Row],[2019 - Omsætning]]/Tabel1[[#This Row],[2019 - Ansatte]],"i.a.")</f>
        <v>0</v>
      </c>
      <c r="LJ98" s="254">
        <f>IFERROR(Tabel1[[#This Row],[2018 - Omsætning]]/Tabel1[[#This Row],[2018 - Ansatte]],"i.a.")</f>
        <v>0</v>
      </c>
      <c r="LK98" s="254">
        <f>IFERROR(Tabel1[[#This Row],[2017 - Omsætning]]/Tabel1[[#This Row],[2017 - Ansatte]],"i.a.")</f>
        <v>0</v>
      </c>
      <c r="LL98" s="254">
        <f>IFERROR(Tabel1[[#This Row],[2016 - Omsætning]]/Tabel1[[#This Row],[2016 - Ansatte]],"i.a.")</f>
        <v>0</v>
      </c>
      <c r="LM98" s="254">
        <f>IFERROR(Tabel1[[#This Row],[2015 - Omsætning]]/Tabel1[[#This Row],[2015 - Ansatte]],"i.a.")</f>
        <v>0</v>
      </c>
      <c r="LN98" s="254" t="str">
        <f>IFERROR(Tabel1[[#This Row],[2014 - Omsætning]]/Tabel1[[#This Row],[2014 - Ansatte]],"i.a.")</f>
        <v>i.a.</v>
      </c>
      <c r="LO98" s="254" t="str">
        <f>IFERROR(Tabel1[[#This Row],[2013 - Omsætning]]/Tabel1[[#This Row],[2013 - Ansatte]],"i.a.")</f>
        <v>i.a.</v>
      </c>
      <c r="LP98" s="254" t="str">
        <f>IFERROR(Tabel1[[#This Row],[2012 - Omsætning]]/Tabel1[[#This Row],[2012 - Ansatte]],"i.a.")</f>
        <v>i.a.</v>
      </c>
      <c r="LQ98" s="254" t="str">
        <f>IFERROR(Tabel1[[#This Row],[2011 - Omsætning]]/Tabel1[[#This Row],[2011 - Ansatte]],"i.a.")</f>
        <v>i.a.</v>
      </c>
      <c r="LR98" s="254" t="str">
        <f>IFERROR(Tabel1[[#This Row],[2010 - Omsætning]]/Tabel1[[#This Row],[2010 - Ansatte]],"i.a.")</f>
        <v>i.a.</v>
      </c>
      <c r="LS98" s="254" t="str">
        <f>IFERROR(Tabel1[[#This Row],[2009 - Omsætning]]/Tabel1[[#This Row],[2009 - Ansatte]],"i.a.")</f>
        <v>i.a.</v>
      </c>
      <c r="LT98" s="254" t="str">
        <f>IFERROR(Tabel1[[#This Row],[2008 - Omsætning]]/Tabel1[[#This Row],[2008 - Ansatte]],"i.a.")</f>
        <v>i.a.</v>
      </c>
      <c r="LU98" s="158">
        <f t="shared" si="413"/>
        <v>7.7198813936249087</v>
      </c>
      <c r="LV98" s="158">
        <f t="shared" si="414"/>
        <v>1.5006587615283267</v>
      </c>
      <c r="LW98" s="158">
        <f t="shared" si="415"/>
        <v>0.57344603381014303</v>
      </c>
      <c r="LX98" s="158">
        <f t="shared" si="416"/>
        <v>-22.340492277992276</v>
      </c>
      <c r="LY98" s="158">
        <f t="shared" si="417"/>
        <v>-0.86028216289925008</v>
      </c>
      <c r="LZ98" s="243">
        <f t="shared" si="255"/>
        <v>0.22639391304347828</v>
      </c>
      <c r="MA98" s="243">
        <f t="shared" si="442"/>
        <v>8.790108695652174E-2</v>
      </c>
      <c r="MB98" s="243">
        <f t="shared" si="256"/>
        <v>7.8746428571428564E-2</v>
      </c>
      <c r="MC98" s="243">
        <f t="shared" si="257"/>
        <v>-0.14375621118012422</v>
      </c>
      <c r="MD98" s="244">
        <f t="shared" si="418"/>
        <v>0.25572</v>
      </c>
      <c r="ME98" s="244">
        <f t="shared" si="419"/>
        <v>2.9326086956521738E-2</v>
      </c>
      <c r="MF98" s="244">
        <f t="shared" si="420"/>
        <v>-5.8575000000000002E-2</v>
      </c>
      <c r="MG98" s="244">
        <f t="shared" si="421"/>
        <v>-0.13732142857142857</v>
      </c>
      <c r="MH98" s="244">
        <f t="shared" si="422"/>
        <v>6.434782608695652E-3</v>
      </c>
      <c r="MI98" s="244">
        <f t="shared" si="423"/>
        <v>4.6055555555555558E-2</v>
      </c>
      <c r="MJ98" s="244">
        <f t="shared" si="424"/>
        <v>2.5607843137254904E-2</v>
      </c>
      <c r="MK98" s="244">
        <f t="shared" si="425"/>
        <v>1.2906976744186048E-2</v>
      </c>
      <c r="ML98" s="244">
        <f t="shared" si="426"/>
        <v>1.2627906976744187E-2</v>
      </c>
      <c r="MM98" s="244">
        <f t="shared" si="427"/>
        <v>8.0250000000000002E-2</v>
      </c>
      <c r="MN98" s="244" t="str">
        <f t="shared" si="428"/>
        <v>i.a.</v>
      </c>
      <c r="MO98" s="244" t="str">
        <f t="shared" si="429"/>
        <v>i.a.</v>
      </c>
      <c r="MP98" s="244" t="str">
        <f t="shared" si="430"/>
        <v>i.a.</v>
      </c>
      <c r="MQ98" s="244" t="str">
        <f t="shared" si="431"/>
        <v>i.a.</v>
      </c>
      <c r="MR98" s="244" t="str">
        <f t="shared" si="432"/>
        <v>i.a.</v>
      </c>
      <c r="MS98" s="244" t="str">
        <f t="shared" si="433"/>
        <v>i.a.</v>
      </c>
      <c r="MT98" s="244" t="str">
        <f t="shared" si="434"/>
        <v>i.a.</v>
      </c>
    </row>
    <row r="99" spans="1:391" ht="18" customHeight="1" x14ac:dyDescent="0.25">
      <c r="A99" s="20" t="s">
        <v>668</v>
      </c>
      <c r="B99" s="273">
        <v>67287118</v>
      </c>
      <c r="C99" s="401" t="s">
        <v>370</v>
      </c>
      <c r="D99" s="5"/>
      <c r="E99" s="187">
        <v>259200</v>
      </c>
      <c r="F99" s="203">
        <v>45447</v>
      </c>
      <c r="G99" s="148"/>
      <c r="H99" s="148" t="s">
        <v>74</v>
      </c>
      <c r="I99" s="148" t="s">
        <v>74</v>
      </c>
      <c r="J99" s="148" t="s">
        <v>74</v>
      </c>
      <c r="K99" s="148" t="s">
        <v>74</v>
      </c>
      <c r="L99" s="148" t="s">
        <v>74</v>
      </c>
      <c r="M99" s="148" t="s">
        <v>74</v>
      </c>
      <c r="N99" s="357" t="s">
        <v>74</v>
      </c>
      <c r="O99" s="357" t="s">
        <v>74</v>
      </c>
      <c r="P99" s="150">
        <f>Y99/Tabel1[[#This Row],[2023 - Omsætning]]-1</f>
        <v>-1</v>
      </c>
      <c r="Q99" s="150">
        <f>Z99/Tabel1[[#This Row],[2022 - Omsætning]]-1</f>
        <v>8.4186477984163011E-2</v>
      </c>
      <c r="R99" s="150">
        <f>AA99/Tabel1[[#This Row],[2021 - Omsætning]]-1</f>
        <v>0.27723480906728204</v>
      </c>
      <c r="S99" s="150">
        <f>AB99/Tabel1[[#This Row],[2020 - Omsætning]]-1</f>
        <v>0.74272192412689453</v>
      </c>
      <c r="T99" s="150">
        <f>AC99/Tabel1[[#This Row],[2019 - Omsætning]]-1</f>
        <v>2.9977753139841967E-2</v>
      </c>
      <c r="U99" s="242">
        <f t="shared" si="435"/>
        <v>-5127.1970000000001</v>
      </c>
      <c r="V99" s="242">
        <f t="shared" si="436"/>
        <v>398.1239999999998</v>
      </c>
      <c r="W99" s="242">
        <f t="shared" si="267"/>
        <v>1026.4860000000003</v>
      </c>
      <c r="X99" s="242">
        <f t="shared" si="266"/>
        <v>1577.9870000000001</v>
      </c>
      <c r="Y99" s="151"/>
      <c r="Z99" s="151">
        <v>5127.1970000000001</v>
      </c>
      <c r="AA99" s="151">
        <v>4729.0730000000003</v>
      </c>
      <c r="AB99" s="151">
        <v>3702.587</v>
      </c>
      <c r="AC99" s="361">
        <v>2124.6</v>
      </c>
      <c r="AD99" s="361">
        <v>2062.7629999999999</v>
      </c>
      <c r="AE99" s="361">
        <v>1777.6949999999999</v>
      </c>
      <c r="AF99" s="361">
        <v>1856.5840000000001</v>
      </c>
      <c r="AG99" s="361">
        <v>1770.1769999999999</v>
      </c>
      <c r="AH99" s="361">
        <v>1755.43</v>
      </c>
      <c r="AI99" s="361">
        <v>1874.693</v>
      </c>
      <c r="AJ99" s="361">
        <v>1955.2339999999999</v>
      </c>
      <c r="AK99" s="361">
        <v>1795</v>
      </c>
      <c r="AL99" s="361">
        <v>1767</v>
      </c>
      <c r="AM99" s="361">
        <v>1693</v>
      </c>
      <c r="AN99" s="361">
        <v>1697</v>
      </c>
      <c r="AO99" s="361">
        <v>1850</v>
      </c>
      <c r="AP99" s="150" t="e">
        <f t="shared" si="268"/>
        <v>#DIV/0!</v>
      </c>
      <c r="AQ99" s="150" t="e">
        <f t="shared" si="269"/>
        <v>#DIV/0!</v>
      </c>
      <c r="AR99" s="150" t="e">
        <f t="shared" si="270"/>
        <v>#DIV/0!</v>
      </c>
      <c r="AS99" s="150" t="e">
        <f t="shared" si="271"/>
        <v>#DIV/0!</v>
      </c>
      <c r="AT99" s="150">
        <f t="shared" si="272"/>
        <v>-1</v>
      </c>
      <c r="AU99" s="242">
        <f t="shared" si="443"/>
        <v>0</v>
      </c>
      <c r="AV99" s="242">
        <f t="shared" si="444"/>
        <v>0</v>
      </c>
      <c r="AW99" s="242">
        <f t="shared" si="445"/>
        <v>0</v>
      </c>
      <c r="AX99" s="242">
        <f t="shared" si="446"/>
        <v>0</v>
      </c>
      <c r="AY99" s="119"/>
      <c r="AZ99" s="119"/>
      <c r="BA99" s="119"/>
      <c r="BB99" s="119"/>
      <c r="BC99" s="119"/>
      <c r="BD99" s="362">
        <v>267.85500000000002</v>
      </c>
      <c r="BE99" s="362">
        <v>246.28899999999999</v>
      </c>
      <c r="BF99" s="362">
        <v>287.60000000000002</v>
      </c>
      <c r="BG99" s="362">
        <v>268.32799999999997</v>
      </c>
      <c r="BH99" s="362">
        <v>260.34399999999999</v>
      </c>
      <c r="BI99" s="362">
        <v>220.602</v>
      </c>
      <c r="BJ99" s="362">
        <v>241.577</v>
      </c>
      <c r="BK99" s="362">
        <v>230</v>
      </c>
      <c r="BL99" s="362">
        <v>276</v>
      </c>
      <c r="BM99" s="362">
        <v>236</v>
      </c>
      <c r="BN99" s="362">
        <v>210</v>
      </c>
      <c r="BO99" s="362">
        <v>293</v>
      </c>
      <c r="BP99" s="152" t="e">
        <f t="shared" si="277"/>
        <v>#DIV/0!</v>
      </c>
      <c r="BQ99" s="152" t="e">
        <f t="shared" si="278"/>
        <v>#DIV/0!</v>
      </c>
      <c r="BR99" s="152" t="e">
        <f t="shared" si="279"/>
        <v>#DIV/0!</v>
      </c>
      <c r="BS99" s="152" t="e">
        <f t="shared" si="280"/>
        <v>#DIV/0!</v>
      </c>
      <c r="BT99" s="152">
        <f t="shared" si="281"/>
        <v>-1</v>
      </c>
      <c r="BU99" s="242">
        <f t="shared" si="447"/>
        <v>0</v>
      </c>
      <c r="BV99" s="242">
        <f t="shared" si="448"/>
        <v>0</v>
      </c>
      <c r="BW99" s="242">
        <f t="shared" si="449"/>
        <v>0</v>
      </c>
      <c r="BX99" s="242">
        <f t="shared" si="450"/>
        <v>0</v>
      </c>
      <c r="BY99" s="119"/>
      <c r="BZ99" s="119"/>
      <c r="CA99" s="119"/>
      <c r="CB99" s="119"/>
      <c r="CC99" s="119"/>
      <c r="CD99" s="362">
        <v>73.072999999999993</v>
      </c>
      <c r="CE99" s="362">
        <v>86.072999999999993</v>
      </c>
      <c r="CF99" s="362">
        <v>106.32899999999999</v>
      </c>
      <c r="CG99" s="362">
        <v>92.188999999999993</v>
      </c>
      <c r="CH99" s="362">
        <v>82.569000000000003</v>
      </c>
      <c r="CI99" s="362">
        <v>33.338999999999999</v>
      </c>
      <c r="CJ99" s="362">
        <v>58.515999999999998</v>
      </c>
      <c r="CK99" s="362">
        <v>47</v>
      </c>
      <c r="CL99" s="362">
        <v>114</v>
      </c>
      <c r="CM99" s="362">
        <v>55</v>
      </c>
      <c r="CN99" s="362">
        <v>35</v>
      </c>
      <c r="CO99" s="362">
        <v>571</v>
      </c>
      <c r="CP99" s="152" t="e">
        <f t="shared" si="286"/>
        <v>#DIV/0!</v>
      </c>
      <c r="CQ99" s="152" t="e">
        <f t="shared" si="287"/>
        <v>#DIV/0!</v>
      </c>
      <c r="CR99" s="152" t="e">
        <f t="shared" si="288"/>
        <v>#DIV/0!</v>
      </c>
      <c r="CS99" s="152" t="e">
        <f t="shared" si="289"/>
        <v>#DIV/0!</v>
      </c>
      <c r="CT99" s="152">
        <f t="shared" si="290"/>
        <v>-1</v>
      </c>
      <c r="CU99" s="242">
        <f t="shared" si="451"/>
        <v>0</v>
      </c>
      <c r="CV99" s="242">
        <f t="shared" si="452"/>
        <v>0</v>
      </c>
      <c r="CW99" s="242">
        <f t="shared" si="453"/>
        <v>0</v>
      </c>
      <c r="CX99" s="242">
        <f t="shared" si="454"/>
        <v>0</v>
      </c>
      <c r="CY99" s="119"/>
      <c r="CZ99" s="119"/>
      <c r="DA99" s="119"/>
      <c r="DB99" s="119"/>
      <c r="DC99" s="119"/>
      <c r="DD99" s="362">
        <v>88.337000000000003</v>
      </c>
      <c r="DE99" s="362">
        <v>118.77</v>
      </c>
      <c r="DF99" s="362">
        <v>132.48400000000001</v>
      </c>
      <c r="DG99" s="362">
        <v>118.91200000000001</v>
      </c>
      <c r="DH99" s="362">
        <v>93.992000000000004</v>
      </c>
      <c r="DI99" s="362">
        <v>45.27</v>
      </c>
      <c r="DJ99" s="362">
        <v>52.061</v>
      </c>
      <c r="DK99" s="362">
        <v>47.042999999999999</v>
      </c>
      <c r="DL99" s="362">
        <v>123.708</v>
      </c>
      <c r="DM99" s="362">
        <v>40</v>
      </c>
      <c r="DN99" s="362">
        <v>15</v>
      </c>
      <c r="DO99" s="362">
        <v>432</v>
      </c>
      <c r="DP99" s="152" t="e">
        <f t="shared" si="295"/>
        <v>#DIV/0!</v>
      </c>
      <c r="DQ99" s="152" t="e">
        <f t="shared" si="296"/>
        <v>#DIV/0!</v>
      </c>
      <c r="DR99" s="152" t="e">
        <f t="shared" si="297"/>
        <v>#DIV/0!</v>
      </c>
      <c r="DS99" s="152" t="e">
        <f t="shared" si="298"/>
        <v>#DIV/0!</v>
      </c>
      <c r="DT99" s="152">
        <f t="shared" si="299"/>
        <v>-1</v>
      </c>
      <c r="DU99" s="242">
        <f t="shared" si="455"/>
        <v>0</v>
      </c>
      <c r="DV99" s="242">
        <f t="shared" si="456"/>
        <v>0</v>
      </c>
      <c r="DW99" s="242">
        <f t="shared" si="457"/>
        <v>0</v>
      </c>
      <c r="DX99" s="242">
        <f t="shared" si="458"/>
        <v>0</v>
      </c>
      <c r="DY99" s="119"/>
      <c r="DZ99" s="119"/>
      <c r="EA99" s="119"/>
      <c r="EB99" s="119"/>
      <c r="EC99" s="119"/>
      <c r="ED99" s="362">
        <v>1079.864</v>
      </c>
      <c r="EE99" s="362">
        <v>1010.6609999999999</v>
      </c>
      <c r="EF99" s="362">
        <v>905.52599999999995</v>
      </c>
      <c r="EG99" s="362">
        <v>794.34100000000001</v>
      </c>
      <c r="EH99" s="362">
        <v>695.84</v>
      </c>
      <c r="EI99" s="362">
        <v>630.24099999999999</v>
      </c>
      <c r="EJ99" s="362">
        <v>591.26300000000003</v>
      </c>
      <c r="EK99" s="362">
        <v>547</v>
      </c>
      <c r="EL99" s="362">
        <v>497</v>
      </c>
      <c r="EM99" s="362">
        <v>412</v>
      </c>
      <c r="EN99" s="362">
        <v>361</v>
      </c>
      <c r="EO99" s="362">
        <v>348</v>
      </c>
      <c r="EP99" s="153" t="e">
        <f t="shared" si="304"/>
        <v>#DIV/0!</v>
      </c>
      <c r="EQ99" s="153" t="e">
        <f t="shared" si="305"/>
        <v>#DIV/0!</v>
      </c>
      <c r="ER99" s="153" t="e">
        <f t="shared" si="306"/>
        <v>#DIV/0!</v>
      </c>
      <c r="ES99" s="153" t="e">
        <f t="shared" si="307"/>
        <v>#DIV/0!</v>
      </c>
      <c r="ET99" s="153">
        <f t="shared" si="308"/>
        <v>-1</v>
      </c>
      <c r="EU99" s="242">
        <f t="shared" si="459"/>
        <v>0</v>
      </c>
      <c r="EV99" s="242">
        <f t="shared" si="460"/>
        <v>0</v>
      </c>
      <c r="EW99" s="242">
        <f t="shared" si="461"/>
        <v>0</v>
      </c>
      <c r="EX99" s="242">
        <f t="shared" si="462"/>
        <v>0</v>
      </c>
      <c r="EY99" s="119"/>
      <c r="EZ99" s="119"/>
      <c r="FA99" s="119"/>
      <c r="FB99" s="119"/>
      <c r="FC99" s="119"/>
      <c r="FD99" s="362">
        <v>2375.0720000000001</v>
      </c>
      <c r="FE99" s="362">
        <v>1516.749</v>
      </c>
      <c r="FF99" s="362">
        <v>1493.8140000000001</v>
      </c>
      <c r="FG99" s="362">
        <v>1406.0250000000001</v>
      </c>
      <c r="FH99" s="362">
        <v>1426.62</v>
      </c>
      <c r="FI99" s="362">
        <v>1502.3009999999999</v>
      </c>
      <c r="FJ99" s="362">
        <v>1402.354</v>
      </c>
      <c r="FK99" s="362">
        <v>1377</v>
      </c>
      <c r="FL99" s="362">
        <v>1094</v>
      </c>
      <c r="FM99" s="362">
        <v>1013</v>
      </c>
      <c r="FN99" s="362">
        <v>1018</v>
      </c>
      <c r="FO99" s="362">
        <v>1213</v>
      </c>
      <c r="FP99" s="153">
        <f t="shared" si="313"/>
        <v>-1</v>
      </c>
      <c r="FQ99" s="153">
        <f t="shared" si="314"/>
        <v>0.30211927057663873</v>
      </c>
      <c r="FR99" s="153">
        <f t="shared" si="315"/>
        <v>8.6188436830835116E-2</v>
      </c>
      <c r="FS99" s="153">
        <f t="shared" si="316"/>
        <v>0.67834681042228206</v>
      </c>
      <c r="FT99" s="153">
        <f t="shared" si="317"/>
        <v>-1.0666666666666666E-2</v>
      </c>
      <c r="FU99" s="242">
        <f t="shared" si="463"/>
        <v>-2642</v>
      </c>
      <c r="FV99" s="242">
        <f t="shared" si="464"/>
        <v>613</v>
      </c>
      <c r="FW99" s="242">
        <f t="shared" si="465"/>
        <v>161</v>
      </c>
      <c r="FX99" s="242">
        <f t="shared" si="466"/>
        <v>755</v>
      </c>
      <c r="FY99" s="154"/>
      <c r="FZ99" s="154">
        <v>2642</v>
      </c>
      <c r="GA99" s="154">
        <v>2029</v>
      </c>
      <c r="GB99" s="154">
        <v>1868</v>
      </c>
      <c r="GC99" s="154">
        <v>1113</v>
      </c>
      <c r="GD99" s="359">
        <v>1125</v>
      </c>
      <c r="GE99" s="359">
        <v>992</v>
      </c>
      <c r="GF99" s="359">
        <v>944</v>
      </c>
      <c r="GG99" s="359">
        <v>1038</v>
      </c>
      <c r="GH99" s="359">
        <v>1110</v>
      </c>
      <c r="GI99" s="359">
        <v>1206</v>
      </c>
      <c r="GJ99" s="359">
        <v>1178</v>
      </c>
      <c r="GK99" s="359">
        <v>1091</v>
      </c>
      <c r="GL99" s="359">
        <v>1048</v>
      </c>
      <c r="GM99" s="359">
        <v>1092</v>
      </c>
      <c r="GN99" s="359">
        <v>1035</v>
      </c>
      <c r="GO99" s="359">
        <v>1144</v>
      </c>
      <c r="GP99" s="187"/>
      <c r="GQ99" s="187" t="s">
        <v>389</v>
      </c>
      <c r="GR99" s="187">
        <v>8723</v>
      </c>
      <c r="GS99" s="5" t="s">
        <v>188</v>
      </c>
      <c r="GT99" s="7" t="s">
        <v>94</v>
      </c>
      <c r="GU99" s="16"/>
      <c r="GV99" s="189"/>
      <c r="GW99" s="158" t="e">
        <f t="shared" si="322"/>
        <v>#VALUE!</v>
      </c>
      <c r="GX99" s="158" t="e">
        <f t="shared" si="323"/>
        <v>#VALUE!</v>
      </c>
      <c r="GY99" s="158" t="e">
        <f t="shared" si="324"/>
        <v>#VALUE!</v>
      </c>
      <c r="GZ99" s="158" t="e">
        <f t="shared" si="325"/>
        <v>#VALUE!</v>
      </c>
      <c r="HA99" s="158">
        <f t="shared" si="326"/>
        <v>-1</v>
      </c>
      <c r="HB99" s="263" t="e">
        <f t="shared" si="240"/>
        <v>#VALUE!</v>
      </c>
      <c r="HC99" s="263" t="e">
        <f t="shared" si="437"/>
        <v>#VALUE!</v>
      </c>
      <c r="HD99" s="263" t="e">
        <f t="shared" si="241"/>
        <v>#VALUE!</v>
      </c>
      <c r="HE99" s="263" t="e">
        <f t="shared" si="242"/>
        <v>#VALUE!</v>
      </c>
      <c r="HF99" s="153" t="str">
        <f t="shared" si="327"/>
        <v>Negativ EK</v>
      </c>
      <c r="HG99" s="153" t="str">
        <f t="shared" si="328"/>
        <v>Negativ EK</v>
      </c>
      <c r="HH99" s="153" t="str">
        <f t="shared" si="329"/>
        <v>Negativ EK</v>
      </c>
      <c r="HI99" s="153" t="str">
        <f t="shared" si="330"/>
        <v>Negativ EK</v>
      </c>
      <c r="HJ99" s="153">
        <f t="shared" si="331"/>
        <v>0</v>
      </c>
      <c r="HK99" s="153">
        <f t="shared" si="332"/>
        <v>8.4511785317085419E-2</v>
      </c>
      <c r="HL99" s="153">
        <f t="shared" si="333"/>
        <v>0.12396493661631146</v>
      </c>
      <c r="HM99" s="153">
        <f t="shared" si="334"/>
        <v>0.15587572439490854</v>
      </c>
      <c r="HN99" s="153">
        <f t="shared" si="335"/>
        <v>0.15959403589228424</v>
      </c>
      <c r="HO99" s="153">
        <f t="shared" si="336"/>
        <v>0.14175906298333207</v>
      </c>
      <c r="HP99" s="153">
        <f t="shared" si="337"/>
        <v>7.4121738447029253E-2</v>
      </c>
      <c r="HQ99" s="153">
        <f t="shared" si="338"/>
        <v>9.1474465918684883E-2</v>
      </c>
      <c r="HR99" s="153">
        <f t="shared" si="339"/>
        <v>9.0120689655172406E-2</v>
      </c>
      <c r="HS99" s="153">
        <f t="shared" si="340"/>
        <v>0.27218481848184817</v>
      </c>
      <c r="HT99" s="153">
        <f t="shared" si="341"/>
        <v>0.10349288486416559</v>
      </c>
      <c r="HU99" s="153">
        <f t="shared" si="342"/>
        <v>4.2313117066290547E-2</v>
      </c>
      <c r="HV99" s="150" t="e">
        <f t="shared" si="343"/>
        <v>#VALUE!</v>
      </c>
      <c r="HW99" s="150" t="e">
        <f t="shared" si="344"/>
        <v>#VALUE!</v>
      </c>
      <c r="HX99" s="150" t="e">
        <f t="shared" si="345"/>
        <v>#VALUE!</v>
      </c>
      <c r="HY99" s="150" t="e">
        <f t="shared" si="346"/>
        <v>#VALUE!</v>
      </c>
      <c r="HZ99" s="150">
        <f t="shared" si="347"/>
        <v>-1</v>
      </c>
      <c r="IA99" s="263" t="e">
        <f t="shared" si="243"/>
        <v>#VALUE!</v>
      </c>
      <c r="IB99" s="263" t="e">
        <f t="shared" si="438"/>
        <v>#VALUE!</v>
      </c>
      <c r="IC99" s="263" t="e">
        <f t="shared" si="244"/>
        <v>#VALUE!</v>
      </c>
      <c r="ID99" s="263" t="e">
        <f t="shared" si="245"/>
        <v>#VALUE!</v>
      </c>
      <c r="IE99" s="153" t="str">
        <f t="shared" si="348"/>
        <v>i.a.</v>
      </c>
      <c r="IF99" s="153" t="str">
        <f t="shared" si="349"/>
        <v>i.a.</v>
      </c>
      <c r="IG99" s="153" t="str">
        <f t="shared" si="350"/>
        <v>i.a.</v>
      </c>
      <c r="IH99" s="153" t="str">
        <f t="shared" si="351"/>
        <v>i.a.</v>
      </c>
      <c r="II99" s="153">
        <f t="shared" si="352"/>
        <v>0</v>
      </c>
      <c r="IJ99" s="153">
        <f t="shared" si="353"/>
        <v>3.7552086799469961E-2</v>
      </c>
      <c r="IK99" s="153">
        <f t="shared" si="354"/>
        <v>5.7180666871943876E-2</v>
      </c>
      <c r="IL99" s="153">
        <f t="shared" si="355"/>
        <v>7.3334416152069135E-2</v>
      </c>
      <c r="IM99" s="153">
        <f t="shared" si="356"/>
        <v>6.5090401373980852E-2</v>
      </c>
      <c r="IN99" s="153">
        <f t="shared" si="357"/>
        <v>5.6381855297565217E-2</v>
      </c>
      <c r="IO99" s="153">
        <f t="shared" si="358"/>
        <v>2.2955566151573941E-2</v>
      </c>
      <c r="IP99" s="153">
        <f t="shared" si="359"/>
        <v>4.2107626448448086E-2</v>
      </c>
      <c r="IQ99" s="153">
        <f t="shared" si="360"/>
        <v>3.8041278834479969E-2</v>
      </c>
      <c r="IR99" s="153">
        <f t="shared" si="361"/>
        <v>0.10821072615092549</v>
      </c>
      <c r="IS99" s="153">
        <f t="shared" si="362"/>
        <v>5.4160512063023143E-2</v>
      </c>
      <c r="IT99" s="153">
        <f t="shared" si="363"/>
        <v>3.1376064545047065E-2</v>
      </c>
      <c r="IU99" s="150" t="e">
        <f t="shared" si="364"/>
        <v>#VALUE!</v>
      </c>
      <c r="IV99" s="150" t="e">
        <f t="shared" si="365"/>
        <v>#VALUE!</v>
      </c>
      <c r="IW99" s="150" t="e">
        <f t="shared" si="366"/>
        <v>#VALUE!</v>
      </c>
      <c r="IX99" s="150" t="e">
        <f t="shared" si="367"/>
        <v>#VALUE!</v>
      </c>
      <c r="IY99" s="150" t="e">
        <f t="shared" si="368"/>
        <v>#VALUE!</v>
      </c>
      <c r="IZ99" s="263" t="e">
        <f t="shared" si="246"/>
        <v>#VALUE!</v>
      </c>
      <c r="JA99" s="263" t="e">
        <f t="shared" si="439"/>
        <v>#VALUE!</v>
      </c>
      <c r="JB99" s="263" t="e">
        <f t="shared" si="247"/>
        <v>#VALUE!</v>
      </c>
      <c r="JC99" s="263" t="e">
        <f t="shared" si="248"/>
        <v>#VALUE!</v>
      </c>
      <c r="JD99" s="153" t="str">
        <f t="shared" si="369"/>
        <v>i.a.</v>
      </c>
      <c r="JE99" s="153" t="str">
        <f t="shared" si="370"/>
        <v>i.a.</v>
      </c>
      <c r="JF99" s="153" t="str">
        <f t="shared" si="371"/>
        <v>i.a.</v>
      </c>
      <c r="JG99" s="153" t="str">
        <f t="shared" si="372"/>
        <v>i.a.</v>
      </c>
      <c r="JH99" s="153" t="str">
        <f t="shared" si="373"/>
        <v>i.a.</v>
      </c>
      <c r="JI99" s="153">
        <f t="shared" si="374"/>
        <v>0.45466579539483432</v>
      </c>
      <c r="JJ99" s="153">
        <f t="shared" si="375"/>
        <v>0.66633371770807159</v>
      </c>
      <c r="JK99" s="153">
        <f t="shared" si="376"/>
        <v>0.60618390241355347</v>
      </c>
      <c r="JL99" s="153">
        <f t="shared" si="377"/>
        <v>0.56495510392773951</v>
      </c>
      <c r="JM99" s="153">
        <f t="shared" si="378"/>
        <v>0.48775427233601104</v>
      </c>
      <c r="JN99" s="153">
        <f t="shared" si="379"/>
        <v>0.41951712739324543</v>
      </c>
      <c r="JO99" s="153">
        <f t="shared" si="380"/>
        <v>0.42162178736610018</v>
      </c>
      <c r="JP99" s="153">
        <f t="shared" si="381"/>
        <v>0.3972403776325345</v>
      </c>
      <c r="JQ99" s="153">
        <f t="shared" si="382"/>
        <v>0.45429616087751373</v>
      </c>
      <c r="JR99" s="153">
        <f t="shared" si="383"/>
        <v>0.40671273445212242</v>
      </c>
      <c r="JS99" s="153">
        <f t="shared" si="384"/>
        <v>0.35461689587426326</v>
      </c>
      <c r="JT99" s="153">
        <f t="shared" si="385"/>
        <v>0.28689200329760922</v>
      </c>
      <c r="JU99" s="150" t="e">
        <f t="shared" si="386"/>
        <v>#VALUE!</v>
      </c>
      <c r="JV99" s="150" t="e">
        <f t="shared" si="387"/>
        <v>#DIV/0!</v>
      </c>
      <c r="JW99" s="150" t="e">
        <f t="shared" si="388"/>
        <v>#DIV/0!</v>
      </c>
      <c r="JX99" s="150" t="e">
        <f t="shared" si="389"/>
        <v>#DIV/0!</v>
      </c>
      <c r="JY99" s="150">
        <f t="shared" si="390"/>
        <v>-1</v>
      </c>
      <c r="JZ99" s="263" t="e">
        <f t="shared" si="249"/>
        <v>#VALUE!</v>
      </c>
      <c r="KA99" s="263">
        <f t="shared" si="440"/>
        <v>0</v>
      </c>
      <c r="KB99" s="263">
        <f t="shared" si="250"/>
        <v>0</v>
      </c>
      <c r="KC99" s="263">
        <f t="shared" si="251"/>
        <v>0</v>
      </c>
      <c r="KD99" s="153" t="str">
        <f t="shared" si="391"/>
        <v>i.a.</v>
      </c>
      <c r="KE99" s="153">
        <f t="shared" si="392"/>
        <v>0</v>
      </c>
      <c r="KF99" s="153">
        <f t="shared" si="393"/>
        <v>0</v>
      </c>
      <c r="KG99" s="153">
        <f t="shared" si="394"/>
        <v>0</v>
      </c>
      <c r="KH99" s="153">
        <f t="shared" si="395"/>
        <v>0</v>
      </c>
      <c r="KI99" s="153">
        <f t="shared" si="396"/>
        <v>3.5424816132536792E-2</v>
      </c>
      <c r="KJ99" s="153">
        <f t="shared" si="397"/>
        <v>4.8418316977884283E-2</v>
      </c>
      <c r="KK99" s="153">
        <f t="shared" si="398"/>
        <v>5.7271311182257305E-2</v>
      </c>
      <c r="KL99" s="153">
        <f t="shared" si="399"/>
        <v>5.2078972893671083E-2</v>
      </c>
      <c r="KM99" s="153">
        <f t="shared" si="400"/>
        <v>4.7036338674854593E-2</v>
      </c>
      <c r="KN99" s="153">
        <f t="shared" si="401"/>
        <v>1.7783711786409827E-2</v>
      </c>
      <c r="KO99" s="153">
        <f t="shared" si="402"/>
        <v>2.9927875640460427E-2</v>
      </c>
      <c r="KP99" s="153">
        <f t="shared" si="403"/>
        <v>2.6183844011142061E-2</v>
      </c>
      <c r="KQ99" s="153">
        <f t="shared" si="404"/>
        <v>6.4516129032258063E-2</v>
      </c>
      <c r="KR99" s="153">
        <f t="shared" si="405"/>
        <v>3.2486709982279975E-2</v>
      </c>
      <c r="KS99" s="153">
        <f t="shared" si="406"/>
        <v>2.0624631703005304E-2</v>
      </c>
      <c r="KT99" s="153">
        <f t="shared" si="407"/>
        <v>0.30864864864864866</v>
      </c>
      <c r="KU99" s="150" t="e">
        <f t="shared" si="408"/>
        <v>#VALUE!</v>
      </c>
      <c r="KV99" s="150">
        <f t="shared" si="409"/>
        <v>-0.16736776539369166</v>
      </c>
      <c r="KW99" s="150">
        <f t="shared" si="410"/>
        <v>0.1758869508810659</v>
      </c>
      <c r="KX99" s="150">
        <f t="shared" si="411"/>
        <v>3.8356264214793136E-2</v>
      </c>
      <c r="KY99" s="150">
        <f t="shared" si="412"/>
        <v>4.1082634575312013E-2</v>
      </c>
      <c r="KZ99" s="243" t="e">
        <f t="shared" si="252"/>
        <v>#VALUE!</v>
      </c>
      <c r="LA99" s="243">
        <f t="shared" si="441"/>
        <v>-0.39009087254491948</v>
      </c>
      <c r="LB99" s="243">
        <f t="shared" si="253"/>
        <v>0.34862780396245885</v>
      </c>
      <c r="LC99" s="243">
        <f t="shared" si="254"/>
        <v>7.3218076325920478E-2</v>
      </c>
      <c r="LD99" s="254" t="str">
        <f>IFERROR(Tabel1[[#This Row],[2024 - Omsætning]]/Tabel1[[#This Row],[2024 - Ansatte]],"i.a.")</f>
        <v>i.a.</v>
      </c>
      <c r="LE99" s="254">
        <f>IFERROR(Tabel1[[#This Row],[2023 - Omsætning]]/Tabel1[[#This Row],[2023 - Ansatte]],"i.a.")</f>
        <v>1.9406498864496593</v>
      </c>
      <c r="LF99" s="254">
        <f>IFERROR(Tabel1[[#This Row],[2022 - Omsætning]]/Tabel1[[#This Row],[2022 - Ansatte]],"i.a.")</f>
        <v>2.3307407589945788</v>
      </c>
      <c r="LG99" s="254">
        <f>IFERROR(Tabel1[[#This Row],[2021 - Omsætning]]/Tabel1[[#This Row],[2021 - Ansatte]],"i.a.")</f>
        <v>1.9821129550321199</v>
      </c>
      <c r="LH99" s="254">
        <f>IFERROR(AC99/Tabel1[[#This Row],[2020 - Ansatte]],"i.a.")</f>
        <v>1.9088948787061994</v>
      </c>
      <c r="LI99" s="254">
        <f>IFERROR(Tabel1[[#This Row],[2019 - Omsætning]]/Tabel1[[#This Row],[2019 - Ansatte]],"i.a.")</f>
        <v>1.8335671111111111</v>
      </c>
      <c r="LJ99" s="254">
        <f>IFERROR(Tabel1[[#This Row],[2018 - Omsætning]]/Tabel1[[#This Row],[2018 - Ansatte]],"i.a.")</f>
        <v>1.79203125</v>
      </c>
      <c r="LK99" s="254">
        <f>IFERROR(Tabel1[[#This Row],[2017 - Omsætning]]/Tabel1[[#This Row],[2017 - Ansatte]],"i.a.")</f>
        <v>1.966720338983051</v>
      </c>
      <c r="LL99" s="254">
        <f>IFERROR(Tabel1[[#This Row],[2016 - Omsætning]]/Tabel1[[#This Row],[2016 - Ansatte]],"i.a.")</f>
        <v>1.7053728323699422</v>
      </c>
      <c r="LM99" s="254">
        <f>IFERROR(Tabel1[[#This Row],[2015 - Omsætning]]/Tabel1[[#This Row],[2015 - Ansatte]],"i.a.")</f>
        <v>1.5814684684684686</v>
      </c>
      <c r="LN99" s="254">
        <f>IFERROR(Tabel1[[#This Row],[2014 - Omsætning]]/Tabel1[[#This Row],[2014 - Ansatte]],"i.a.")</f>
        <v>1.554471807628524</v>
      </c>
      <c r="LO99" s="254">
        <f>IFERROR(Tabel1[[#This Row],[2013 - Omsætning]]/Tabel1[[#This Row],[2013 - Ansatte]],"i.a.")</f>
        <v>1.6597911714770797</v>
      </c>
      <c r="LP99" s="254">
        <f>IFERROR(Tabel1[[#This Row],[2012 - Omsætning]]/Tabel1[[#This Row],[2012 - Ansatte]],"i.a.")</f>
        <v>1.6452795600366636</v>
      </c>
      <c r="LQ99" s="254">
        <f>IFERROR(Tabel1[[#This Row],[2011 - Omsætning]]/Tabel1[[#This Row],[2011 - Ansatte]],"i.a.")</f>
        <v>1.6860687022900764</v>
      </c>
      <c r="LR99" s="254">
        <f>IFERROR(Tabel1[[#This Row],[2010 - Omsætning]]/Tabel1[[#This Row],[2010 - Ansatte]],"i.a.")</f>
        <v>1.5503663003663004</v>
      </c>
      <c r="LS99" s="254">
        <f>IFERROR(Tabel1[[#This Row],[2009 - Omsætning]]/Tabel1[[#This Row],[2009 - Ansatte]],"i.a.")</f>
        <v>1.6396135265700482</v>
      </c>
      <c r="LT99" s="254">
        <f>IFERROR(Tabel1[[#This Row],[2008 - Omsætning]]/Tabel1[[#This Row],[2008 - Ansatte]],"i.a.")</f>
        <v>1.6171328671328671</v>
      </c>
      <c r="LU99" s="158" t="e">
        <f t="shared" si="413"/>
        <v>#VALUE!</v>
      </c>
      <c r="LV99" s="158" t="e">
        <f t="shared" si="414"/>
        <v>#DIV/0!</v>
      </c>
      <c r="LW99" s="158" t="e">
        <f t="shared" si="415"/>
        <v>#DIV/0!</v>
      </c>
      <c r="LX99" s="158" t="e">
        <f t="shared" si="416"/>
        <v>#DIV/0!</v>
      </c>
      <c r="LY99" s="158">
        <f t="shared" si="417"/>
        <v>-1</v>
      </c>
      <c r="LZ99" s="243" t="e">
        <f t="shared" si="255"/>
        <v>#VALUE!</v>
      </c>
      <c r="MA99" s="243">
        <f t="shared" si="442"/>
        <v>0</v>
      </c>
      <c r="MB99" s="243">
        <f t="shared" si="256"/>
        <v>0</v>
      </c>
      <c r="MC99" s="243">
        <f t="shared" si="257"/>
        <v>0</v>
      </c>
      <c r="MD99" s="244" t="str">
        <f t="shared" si="418"/>
        <v>i.a.</v>
      </c>
      <c r="ME99" s="244">
        <f t="shared" si="419"/>
        <v>0</v>
      </c>
      <c r="MF99" s="244">
        <f t="shared" si="420"/>
        <v>0</v>
      </c>
      <c r="MG99" s="244">
        <f t="shared" si="421"/>
        <v>0</v>
      </c>
      <c r="MH99" s="244">
        <f t="shared" si="422"/>
        <v>0</v>
      </c>
      <c r="MI99" s="244">
        <f t="shared" si="423"/>
        <v>7.8521777777777788E-2</v>
      </c>
      <c r="MJ99" s="244">
        <f t="shared" si="424"/>
        <v>0.11972782258064515</v>
      </c>
      <c r="MK99" s="244">
        <f t="shared" si="425"/>
        <v>0.14034322033898305</v>
      </c>
      <c r="ML99" s="244">
        <f t="shared" si="426"/>
        <v>0.11455876685934489</v>
      </c>
      <c r="MM99" s="244">
        <f t="shared" si="427"/>
        <v>8.4677477477477475E-2</v>
      </c>
      <c r="MN99" s="244">
        <f t="shared" si="428"/>
        <v>3.7537313432835825E-2</v>
      </c>
      <c r="MO99" s="244">
        <f t="shared" si="429"/>
        <v>4.419439728353141E-2</v>
      </c>
      <c r="MP99" s="244">
        <f t="shared" si="430"/>
        <v>4.3119156736938585E-2</v>
      </c>
      <c r="MQ99" s="244">
        <f t="shared" si="431"/>
        <v>0.11804198473282443</v>
      </c>
      <c r="MR99" s="244">
        <f t="shared" si="432"/>
        <v>3.6630036630036632E-2</v>
      </c>
      <c r="MS99" s="244">
        <f t="shared" si="433"/>
        <v>1.4492753623188406E-2</v>
      </c>
      <c r="MT99" s="244">
        <f t="shared" si="434"/>
        <v>0.3776223776223776</v>
      </c>
    </row>
    <row r="100" spans="1:391" ht="18" customHeight="1" x14ac:dyDescent="0.25">
      <c r="A100" s="3" t="s">
        <v>191</v>
      </c>
      <c r="B100" s="273">
        <v>25495454</v>
      </c>
      <c r="C100" s="292" t="s">
        <v>83</v>
      </c>
      <c r="D100" s="5"/>
      <c r="E100" s="5">
        <v>329900</v>
      </c>
      <c r="F100" s="203">
        <v>45466</v>
      </c>
      <c r="G100" s="148"/>
      <c r="H100" s="148" t="s">
        <v>74</v>
      </c>
      <c r="I100" s="148" t="s">
        <v>74</v>
      </c>
      <c r="J100" s="148" t="s">
        <v>74</v>
      </c>
      <c r="K100" s="148" t="s">
        <v>74</v>
      </c>
      <c r="L100" s="148" t="s">
        <v>74</v>
      </c>
      <c r="M100" s="148" t="s">
        <v>74</v>
      </c>
      <c r="N100" s="148" t="s">
        <v>74</v>
      </c>
      <c r="O100" s="148" t="s">
        <v>74</v>
      </c>
      <c r="P100" s="150" t="e">
        <f>Y100/Tabel1[[#This Row],[2023 - Omsætning]]-1</f>
        <v>#DIV/0!</v>
      </c>
      <c r="Q100" s="150" t="e">
        <f>Z100/Tabel1[[#This Row],[2022 - Omsætning]]-1</f>
        <v>#DIV/0!</v>
      </c>
      <c r="R100" s="150" t="e">
        <f>AA100/Tabel1[[#This Row],[2021 - Omsætning]]-1</f>
        <v>#DIV/0!</v>
      </c>
      <c r="S100" s="150" t="e">
        <f>AB100/Tabel1[[#This Row],[2020 - Omsætning]]-1</f>
        <v>#DIV/0!</v>
      </c>
      <c r="T100" s="150" t="e">
        <f>AC100/Tabel1[[#This Row],[2019 - Omsætning]]-1</f>
        <v>#DIV/0!</v>
      </c>
      <c r="U100" s="242">
        <f t="shared" si="435"/>
        <v>0</v>
      </c>
      <c r="V100" s="242">
        <f t="shared" si="436"/>
        <v>0</v>
      </c>
      <c r="W100" s="242">
        <f t="shared" si="267"/>
        <v>0</v>
      </c>
      <c r="X100" s="242">
        <f t="shared" si="266"/>
        <v>0</v>
      </c>
      <c r="Y100" s="151"/>
      <c r="Z100" s="151"/>
      <c r="AA100" s="151"/>
      <c r="AB100" s="151"/>
      <c r="AC100" s="361"/>
      <c r="AD100" s="151"/>
      <c r="AE100" s="151"/>
      <c r="AF100" s="151"/>
      <c r="AG100" s="361"/>
      <c r="AH100" s="361"/>
      <c r="AI100" s="361"/>
      <c r="AJ100" s="361"/>
      <c r="AK100" s="361"/>
      <c r="AL100" s="361"/>
      <c r="AM100" s="361"/>
      <c r="AN100" s="361"/>
      <c r="AO100" s="361"/>
      <c r="AP100" s="150">
        <f t="shared" si="268"/>
        <v>-1</v>
      </c>
      <c r="AQ100" s="150">
        <f t="shared" si="269"/>
        <v>-0.19151919866444073</v>
      </c>
      <c r="AR100" s="150">
        <f t="shared" si="270"/>
        <v>0.19022387071135249</v>
      </c>
      <c r="AS100" s="150">
        <f t="shared" si="271"/>
        <v>0.52875658161198846</v>
      </c>
      <c r="AT100" s="150">
        <f t="shared" si="272"/>
        <v>-0.14862068965517236</v>
      </c>
      <c r="AU100" s="242">
        <f t="shared" si="443"/>
        <v>-36.320999999999998</v>
      </c>
      <c r="AV100" s="242">
        <f t="shared" si="444"/>
        <v>-8.6039999999999992</v>
      </c>
      <c r="AW100" s="242">
        <f t="shared" si="445"/>
        <v>7.18</v>
      </c>
      <c r="AX100" s="242">
        <f t="shared" si="446"/>
        <v>13.054999999999996</v>
      </c>
      <c r="AY100" s="119"/>
      <c r="AZ100" s="119">
        <v>36.320999999999998</v>
      </c>
      <c r="BA100" s="119">
        <v>44.924999999999997</v>
      </c>
      <c r="BB100" s="119">
        <v>37.744999999999997</v>
      </c>
      <c r="BC100" s="119">
        <v>24.69</v>
      </c>
      <c r="BD100" s="119">
        <v>29</v>
      </c>
      <c r="BE100" s="119">
        <v>30.859000000000002</v>
      </c>
      <c r="BF100" s="119">
        <v>31.327999999999999</v>
      </c>
      <c r="BG100" s="362">
        <v>31.484000000000002</v>
      </c>
      <c r="BH100" s="362">
        <v>24.037192000000001</v>
      </c>
      <c r="BI100" s="362">
        <v>24.506169</v>
      </c>
      <c r="BJ100" s="362">
        <v>24.795999999999999</v>
      </c>
      <c r="BK100" s="362">
        <v>23.373000000000001</v>
      </c>
      <c r="BL100" s="362">
        <v>19.023</v>
      </c>
      <c r="BM100" s="362">
        <v>10.753</v>
      </c>
      <c r="BN100" s="362">
        <v>6.9029999999999996</v>
      </c>
      <c r="BO100" s="362">
        <v>13.462999999999999</v>
      </c>
      <c r="BP100" s="152">
        <f t="shared" si="277"/>
        <v>-1</v>
      </c>
      <c r="BQ100" s="152">
        <f t="shared" si="278"/>
        <v>-0.34879454926624737</v>
      </c>
      <c r="BR100" s="152">
        <f t="shared" si="279"/>
        <v>0.10496597654553347</v>
      </c>
      <c r="BS100" s="152">
        <f t="shared" si="280"/>
        <v>0.27789084181313595</v>
      </c>
      <c r="BT100" s="152">
        <f t="shared" si="281"/>
        <v>-0.14090439481840575</v>
      </c>
      <c r="BU100" s="242">
        <f t="shared" si="447"/>
        <v>-19.88</v>
      </c>
      <c r="BV100" s="242">
        <f t="shared" si="448"/>
        <v>-10.648</v>
      </c>
      <c r="BW100" s="242">
        <f t="shared" si="449"/>
        <v>2.8999999999999986</v>
      </c>
      <c r="BX100" s="242">
        <f t="shared" si="450"/>
        <v>6.0079999999999991</v>
      </c>
      <c r="BY100" s="119"/>
      <c r="BZ100" s="119">
        <v>19.88</v>
      </c>
      <c r="CA100" s="119">
        <v>30.527999999999999</v>
      </c>
      <c r="CB100" s="119">
        <v>27.628</v>
      </c>
      <c r="CC100" s="119">
        <v>21.62</v>
      </c>
      <c r="CD100" s="119">
        <v>25.166</v>
      </c>
      <c r="CE100" s="119">
        <v>27.98</v>
      </c>
      <c r="CF100" s="119">
        <v>28.157</v>
      </c>
      <c r="CG100" s="362">
        <v>27.994</v>
      </c>
      <c r="CH100" s="362">
        <v>21.453509</v>
      </c>
      <c r="CI100" s="362">
        <v>20.521083000000001</v>
      </c>
      <c r="CJ100" s="362">
        <v>22.300999999999998</v>
      </c>
      <c r="CK100" s="362">
        <v>19.847000000000001</v>
      </c>
      <c r="CL100" s="362">
        <v>16.655999999999999</v>
      </c>
      <c r="CM100" s="362">
        <v>7.9969999999999999</v>
      </c>
      <c r="CN100" s="362">
        <v>4.9770000000000003</v>
      </c>
      <c r="CO100" s="362">
        <v>9.6219999999999999</v>
      </c>
      <c r="CP100" s="152">
        <f t="shared" si="286"/>
        <v>-1</v>
      </c>
      <c r="CQ100" s="152">
        <f t="shared" si="287"/>
        <v>-0.34806831371248553</v>
      </c>
      <c r="CR100" s="152">
        <f t="shared" si="288"/>
        <v>9.2572463768115926E-2</v>
      </c>
      <c r="CS100" s="152">
        <f t="shared" si="289"/>
        <v>0.28092077783450137</v>
      </c>
      <c r="CT100" s="152">
        <f t="shared" si="290"/>
        <v>-0.1511916486113847</v>
      </c>
      <c r="CU100" s="242">
        <f t="shared" si="451"/>
        <v>-19.658999999999999</v>
      </c>
      <c r="CV100" s="242">
        <f t="shared" si="452"/>
        <v>-10.496000000000002</v>
      </c>
      <c r="CW100" s="242">
        <f t="shared" si="453"/>
        <v>2.5549999999999997</v>
      </c>
      <c r="CX100" s="242">
        <f t="shared" si="454"/>
        <v>6.0530000000000008</v>
      </c>
      <c r="CY100" s="119"/>
      <c r="CZ100" s="119">
        <v>19.658999999999999</v>
      </c>
      <c r="DA100" s="119">
        <v>30.155000000000001</v>
      </c>
      <c r="DB100" s="119">
        <v>27.6</v>
      </c>
      <c r="DC100" s="119">
        <v>21.547000000000001</v>
      </c>
      <c r="DD100" s="119">
        <v>25.385000000000002</v>
      </c>
      <c r="DE100" s="119">
        <v>28.138000000000002</v>
      </c>
      <c r="DF100" s="119">
        <v>28.603999999999999</v>
      </c>
      <c r="DG100" s="362">
        <v>28.437999999999999</v>
      </c>
      <c r="DH100" s="362">
        <v>22.188326</v>
      </c>
      <c r="DI100" s="362">
        <v>21.290967999999999</v>
      </c>
      <c r="DJ100" s="362">
        <v>22.576000000000001</v>
      </c>
      <c r="DK100" s="362">
        <v>19.907</v>
      </c>
      <c r="DL100" s="362">
        <v>16.318999999999999</v>
      </c>
      <c r="DM100" s="362">
        <v>7.6159999999999997</v>
      </c>
      <c r="DN100" s="362">
        <v>5.0599999999999996</v>
      </c>
      <c r="DO100" s="362">
        <v>8.875</v>
      </c>
      <c r="DP100" s="152">
        <f t="shared" si="295"/>
        <v>-1</v>
      </c>
      <c r="DQ100" s="152">
        <f t="shared" si="296"/>
        <v>-8.9455587392550134E-2</v>
      </c>
      <c r="DR100" s="152">
        <f t="shared" si="297"/>
        <v>7.2042922673656626E-2</v>
      </c>
      <c r="DS100" s="152">
        <f t="shared" si="298"/>
        <v>0.10205371248025273</v>
      </c>
      <c r="DT100" s="152">
        <f t="shared" si="299"/>
        <v>-6.7295345949017954E-2</v>
      </c>
      <c r="DU100" s="242">
        <f t="shared" si="455"/>
        <v>-47.667000000000002</v>
      </c>
      <c r="DV100" s="242">
        <f t="shared" si="456"/>
        <v>-4.6829999999999998</v>
      </c>
      <c r="DW100" s="242">
        <f t="shared" si="457"/>
        <v>3.5180000000000007</v>
      </c>
      <c r="DX100" s="242">
        <f t="shared" si="458"/>
        <v>4.5219999999999985</v>
      </c>
      <c r="DY100" s="119"/>
      <c r="DZ100" s="119">
        <v>47.667000000000002</v>
      </c>
      <c r="EA100" s="119">
        <v>52.35</v>
      </c>
      <c r="EB100" s="119">
        <v>48.832000000000001</v>
      </c>
      <c r="EC100" s="119">
        <v>44.31</v>
      </c>
      <c r="ED100" s="119">
        <v>47.506999999999998</v>
      </c>
      <c r="EE100" s="119">
        <v>49.715000000000003</v>
      </c>
      <c r="EF100" s="119">
        <v>49.762</v>
      </c>
      <c r="EG100" s="362">
        <v>49.454999999999998</v>
      </c>
      <c r="EH100" s="362">
        <v>43.325524000000001</v>
      </c>
      <c r="EI100" s="362">
        <v>72.408642</v>
      </c>
      <c r="EJ100" s="362">
        <v>62.299066000000003</v>
      </c>
      <c r="EK100" s="362">
        <v>51.320999999999998</v>
      </c>
      <c r="EL100" s="362">
        <v>40.576000000000001</v>
      </c>
      <c r="EM100" s="362">
        <v>31.550999999999998</v>
      </c>
      <c r="EN100" s="362">
        <v>26.893000000000001</v>
      </c>
      <c r="EO100" s="362">
        <v>25.048999999999999</v>
      </c>
      <c r="EP100" s="153">
        <f t="shared" si="304"/>
        <v>-1</v>
      </c>
      <c r="EQ100" s="153">
        <f t="shared" si="305"/>
        <v>3.2971949750473184E-2</v>
      </c>
      <c r="ER100" s="153">
        <f t="shared" si="306"/>
        <v>3.7656325571755731E-3</v>
      </c>
      <c r="ES100" s="153">
        <f t="shared" si="307"/>
        <v>0.13012923124975592</v>
      </c>
      <c r="ET100" s="153">
        <f t="shared" si="308"/>
        <v>0.1045640767627399</v>
      </c>
      <c r="EU100" s="242">
        <f t="shared" si="459"/>
        <v>-90.039000000000001</v>
      </c>
      <c r="EV100" s="242">
        <f t="shared" si="460"/>
        <v>2.8739999999999952</v>
      </c>
      <c r="EW100" s="242">
        <f t="shared" si="461"/>
        <v>0.32700000000001239</v>
      </c>
      <c r="EX100" s="242">
        <f t="shared" si="462"/>
        <v>9.9989999999999952</v>
      </c>
      <c r="EY100" s="119"/>
      <c r="EZ100" s="119">
        <v>90.039000000000001</v>
      </c>
      <c r="FA100" s="119">
        <v>87.165000000000006</v>
      </c>
      <c r="FB100" s="119">
        <v>86.837999999999994</v>
      </c>
      <c r="FC100" s="119">
        <v>76.838999999999999</v>
      </c>
      <c r="FD100" s="119">
        <v>69.564999999999998</v>
      </c>
      <c r="FE100" s="119">
        <v>73.292000000000002</v>
      </c>
      <c r="FF100" s="119">
        <v>68.165000000000006</v>
      </c>
      <c r="FG100" s="362">
        <v>71.436000000000007</v>
      </c>
      <c r="FH100" s="362">
        <v>62.329912</v>
      </c>
      <c r="FI100" s="362">
        <v>91.646388000000002</v>
      </c>
      <c r="FJ100" s="362">
        <v>73.762</v>
      </c>
      <c r="FK100" s="362">
        <v>67.129000000000005</v>
      </c>
      <c r="FL100" s="362">
        <v>64.650999999999996</v>
      </c>
      <c r="FM100" s="362">
        <v>47.427999999999997</v>
      </c>
      <c r="FN100" s="362">
        <v>45.432000000000002</v>
      </c>
      <c r="FO100" s="362">
        <v>45.088999999999999</v>
      </c>
      <c r="FP100" s="153">
        <f t="shared" si="313"/>
        <v>-1</v>
      </c>
      <c r="FQ100" s="153">
        <f t="shared" si="314"/>
        <v>1.0101010101010102E-2</v>
      </c>
      <c r="FR100" s="153">
        <f t="shared" si="315"/>
        <v>6.4516129032258063E-2</v>
      </c>
      <c r="FS100" s="153">
        <f t="shared" si="316"/>
        <v>0</v>
      </c>
      <c r="FT100" s="153">
        <f t="shared" si="317"/>
        <v>-3.125E-2</v>
      </c>
      <c r="FU100" s="242">
        <f t="shared" si="463"/>
        <v>-100</v>
      </c>
      <c r="FV100" s="242">
        <f t="shared" si="464"/>
        <v>1</v>
      </c>
      <c r="FW100" s="242">
        <f t="shared" si="465"/>
        <v>6</v>
      </c>
      <c r="FX100" s="242">
        <f t="shared" si="466"/>
        <v>0</v>
      </c>
      <c r="FY100" s="154"/>
      <c r="FZ100" s="154">
        <v>100</v>
      </c>
      <c r="GA100" s="154">
        <v>99</v>
      </c>
      <c r="GB100" s="154">
        <v>93</v>
      </c>
      <c r="GC100" s="154">
        <v>93</v>
      </c>
      <c r="GD100" s="154">
        <v>96</v>
      </c>
      <c r="GE100" s="154">
        <v>99</v>
      </c>
      <c r="GF100" s="154">
        <v>104</v>
      </c>
      <c r="GG100" s="359">
        <v>106</v>
      </c>
      <c r="GH100" s="359">
        <v>86</v>
      </c>
      <c r="GI100" s="359">
        <v>75</v>
      </c>
      <c r="GJ100" s="359">
        <v>72</v>
      </c>
      <c r="GK100" s="359">
        <v>83</v>
      </c>
      <c r="GL100" s="359">
        <v>76</v>
      </c>
      <c r="GM100" s="359">
        <v>50</v>
      </c>
      <c r="GN100" s="359">
        <v>40</v>
      </c>
      <c r="GO100" s="359">
        <v>60</v>
      </c>
      <c r="GP100" s="5"/>
      <c r="GQ100" s="5" t="s">
        <v>386</v>
      </c>
      <c r="GR100" s="5">
        <v>7480</v>
      </c>
      <c r="GS100" s="5" t="s">
        <v>192</v>
      </c>
      <c r="GT100" s="7" t="s">
        <v>94</v>
      </c>
      <c r="GU100" s="172" t="s">
        <v>73</v>
      </c>
      <c r="GW100" s="158">
        <f t="shared" si="322"/>
        <v>-1</v>
      </c>
      <c r="GX100" s="158">
        <f t="shared" si="323"/>
        <v>-0.34047460049848233</v>
      </c>
      <c r="GY100" s="158">
        <f t="shared" si="324"/>
        <v>5.7558105225222391E-3</v>
      </c>
      <c r="GZ100" s="158">
        <f t="shared" si="325"/>
        <v>0.26269892270329637</v>
      </c>
      <c r="HA100" s="158">
        <f t="shared" si="326"/>
        <v>-0.10122476732300179</v>
      </c>
      <c r="HB100" s="263">
        <f t="shared" si="240"/>
        <v>-0.39311317076097063</v>
      </c>
      <c r="HC100" s="263">
        <f t="shared" si="437"/>
        <v>-0.20294146346250785</v>
      </c>
      <c r="HD100" s="263">
        <f t="shared" si="241"/>
        <v>3.4111436392092465E-3</v>
      </c>
      <c r="HE100" s="263">
        <f t="shared" si="242"/>
        <v>0.12329685542955937</v>
      </c>
      <c r="HF100" s="153">
        <f t="shared" si="327"/>
        <v>0</v>
      </c>
      <c r="HG100" s="153">
        <f t="shared" si="328"/>
        <v>0.39311317076097063</v>
      </c>
      <c r="HH100" s="153">
        <f t="shared" si="329"/>
        <v>0.59605463422347849</v>
      </c>
      <c r="HI100" s="153">
        <f t="shared" si="330"/>
        <v>0.59264349058426924</v>
      </c>
      <c r="HJ100" s="153">
        <f t="shared" si="331"/>
        <v>0.46934663515470987</v>
      </c>
      <c r="HK100" s="153">
        <f t="shared" si="332"/>
        <v>0.52220690790150381</v>
      </c>
      <c r="HL100" s="153">
        <f t="shared" si="333"/>
        <v>0.56571870884727127</v>
      </c>
      <c r="HM100" s="153">
        <f t="shared" si="334"/>
        <v>0.57659473678905837</v>
      </c>
      <c r="HN100" s="153">
        <f t="shared" si="335"/>
        <v>0.61301658524799885</v>
      </c>
      <c r="HO100" s="153">
        <f t="shared" si="336"/>
        <v>0.38343605465649616</v>
      </c>
      <c r="HP100" s="153">
        <f t="shared" si="337"/>
        <v>0.31610615778571483</v>
      </c>
      <c r="HQ100" s="153">
        <f t="shared" si="338"/>
        <v>0.39739459401475791</v>
      </c>
      <c r="HR100" s="153">
        <f t="shared" si="339"/>
        <v>0.43324591662404655</v>
      </c>
      <c r="HS100" s="153">
        <f t="shared" si="340"/>
        <v>0.45250738281087527</v>
      </c>
      <c r="HT100" s="153">
        <f t="shared" si="341"/>
        <v>0.26062555608787896</v>
      </c>
      <c r="HU100" s="153">
        <f t="shared" si="342"/>
        <v>0.19483269800931807</v>
      </c>
      <c r="HV100" s="150">
        <f t="shared" si="343"/>
        <v>-1</v>
      </c>
      <c r="HW100" s="150">
        <f t="shared" si="344"/>
        <v>-0.36055787654892019</v>
      </c>
      <c r="HX100" s="150">
        <f t="shared" si="345"/>
        <v>3.9393091745793432E-2</v>
      </c>
      <c r="HY100" s="150">
        <f t="shared" si="346"/>
        <v>0.14303372376577259</v>
      </c>
      <c r="HZ100" s="150">
        <f t="shared" si="347"/>
        <v>-0.16171811651712381</v>
      </c>
      <c r="IA100" s="263">
        <f t="shared" si="243"/>
        <v>-0.22437416762601295</v>
      </c>
      <c r="IB100" s="263">
        <f t="shared" si="438"/>
        <v>-0.12651633426188555</v>
      </c>
      <c r="IC100" s="263">
        <f t="shared" si="244"/>
        <v>1.3298781609545396E-2</v>
      </c>
      <c r="ID100" s="263">
        <f t="shared" si="245"/>
        <v>4.2244598615010565E-2</v>
      </c>
      <c r="IE100" s="153">
        <f t="shared" si="348"/>
        <v>0</v>
      </c>
      <c r="IF100" s="153">
        <f t="shared" si="349"/>
        <v>0.22437416762601295</v>
      </c>
      <c r="IG100" s="153">
        <f t="shared" si="350"/>
        <v>0.3508905018878985</v>
      </c>
      <c r="IH100" s="153">
        <f t="shared" si="351"/>
        <v>0.3375917202783531</v>
      </c>
      <c r="II100" s="153">
        <f t="shared" si="352"/>
        <v>0.29534712166334254</v>
      </c>
      <c r="IJ100" s="153">
        <f t="shared" si="353"/>
        <v>0.35232435232435233</v>
      </c>
      <c r="IK100" s="153">
        <f t="shared" si="354"/>
        <v>0.39559724863386048</v>
      </c>
      <c r="IL100" s="153">
        <f t="shared" si="355"/>
        <v>0.40339252584150542</v>
      </c>
      <c r="IM100" s="153">
        <f t="shared" si="356"/>
        <v>0.41855207476176737</v>
      </c>
      <c r="IN100" s="153">
        <f t="shared" si="357"/>
        <v>0.27865988467056291</v>
      </c>
      <c r="IO100" s="153">
        <f t="shared" si="358"/>
        <v>0.24812626793751233</v>
      </c>
      <c r="IP100" s="153">
        <f t="shared" si="359"/>
        <v>0.31657096620791952</v>
      </c>
      <c r="IQ100" s="153">
        <f t="shared" si="360"/>
        <v>0.30121414478676584</v>
      </c>
      <c r="IR100" s="153">
        <f t="shared" si="361"/>
        <v>0.29721892593617</v>
      </c>
      <c r="IS100" s="153">
        <f t="shared" si="362"/>
        <v>0.17223777729916001</v>
      </c>
      <c r="IT100" s="153">
        <f t="shared" si="363"/>
        <v>0.10996343389931619</v>
      </c>
      <c r="IU100" s="150" t="e">
        <f t="shared" si="364"/>
        <v>#VALUE!</v>
      </c>
      <c r="IV100" s="150">
        <f t="shared" si="365"/>
        <v>-0.11851971118150613</v>
      </c>
      <c r="IW100" s="150">
        <f t="shared" si="366"/>
        <v>6.802114746899536E-2</v>
      </c>
      <c r="IX100" s="150">
        <f t="shared" si="367"/>
        <v>-2.484275071662025E-2</v>
      </c>
      <c r="IY100" s="150">
        <f t="shared" si="368"/>
        <v>-0.15559026979715285</v>
      </c>
      <c r="IZ100" s="263" t="e">
        <f t="shared" si="246"/>
        <v>#VALUE!</v>
      </c>
      <c r="JA100" s="263">
        <f t="shared" si="439"/>
        <v>-7.1181172263544368E-2</v>
      </c>
      <c r="JB100" s="263">
        <f t="shared" si="247"/>
        <v>3.8250635357861551E-2</v>
      </c>
      <c r="JC100" s="263">
        <f t="shared" si="248"/>
        <v>-1.4325827825107607E-2</v>
      </c>
      <c r="JD100" s="153" t="str">
        <f t="shared" si="369"/>
        <v>i.a.</v>
      </c>
      <c r="JE100" s="153">
        <f t="shared" si="370"/>
        <v>0.52940392496584809</v>
      </c>
      <c r="JF100" s="153">
        <f t="shared" si="371"/>
        <v>0.60058509722939246</v>
      </c>
      <c r="JG100" s="153">
        <f t="shared" si="372"/>
        <v>0.56233446187153091</v>
      </c>
      <c r="JH100" s="153">
        <f t="shared" si="373"/>
        <v>0.57666028969663852</v>
      </c>
      <c r="JI100" s="153">
        <f t="shared" si="374"/>
        <v>0.68291525911018469</v>
      </c>
      <c r="JJ100" s="153">
        <f t="shared" si="375"/>
        <v>0.67831414069748408</v>
      </c>
      <c r="JK100" s="153">
        <f t="shared" si="376"/>
        <v>0.73002273894227232</v>
      </c>
      <c r="JL100" s="153">
        <f t="shared" si="377"/>
        <v>0.69229800100789507</v>
      </c>
      <c r="JM100" s="153">
        <f t="shared" si="378"/>
        <v>0.69510003479549276</v>
      </c>
      <c r="JN100" s="153">
        <f t="shared" si="379"/>
        <v>0.79008724271817454</v>
      </c>
      <c r="JO100" s="153">
        <f t="shared" si="380"/>
        <v>0.8445956725685313</v>
      </c>
      <c r="JP100" s="153">
        <f t="shared" si="381"/>
        <v>0.76451310164012565</v>
      </c>
      <c r="JQ100" s="153">
        <f t="shared" si="382"/>
        <v>0.62761596881718773</v>
      </c>
      <c r="JR100" s="153">
        <f t="shared" si="383"/>
        <v>0.66523994264991149</v>
      </c>
      <c r="JS100" s="153">
        <f t="shared" si="384"/>
        <v>0.59193960204261309</v>
      </c>
      <c r="JT100" s="153">
        <f t="shared" si="385"/>
        <v>0.55554569850739643</v>
      </c>
      <c r="JU100" s="150" t="e">
        <f t="shared" si="386"/>
        <v>#VALUE!</v>
      </c>
      <c r="JV100" s="150" t="e">
        <f t="shared" si="387"/>
        <v>#VALUE!</v>
      </c>
      <c r="JW100" s="150" t="e">
        <f t="shared" si="388"/>
        <v>#VALUE!</v>
      </c>
      <c r="JX100" s="150" t="e">
        <f t="shared" si="389"/>
        <v>#VALUE!</v>
      </c>
      <c r="JY100" s="150" t="e">
        <f t="shared" si="390"/>
        <v>#VALUE!</v>
      </c>
      <c r="JZ100" s="263" t="e">
        <f t="shared" si="249"/>
        <v>#VALUE!</v>
      </c>
      <c r="KA100" s="263" t="e">
        <f t="shared" si="440"/>
        <v>#VALUE!</v>
      </c>
      <c r="KB100" s="263" t="e">
        <f t="shared" si="250"/>
        <v>#VALUE!</v>
      </c>
      <c r="KC100" s="263" t="e">
        <f t="shared" si="251"/>
        <v>#VALUE!</v>
      </c>
      <c r="KD100" s="153" t="str">
        <f t="shared" si="391"/>
        <v>i.a.</v>
      </c>
      <c r="KE100" s="153" t="str">
        <f t="shared" si="392"/>
        <v>i.a.</v>
      </c>
      <c r="KF100" s="153" t="str">
        <f t="shared" si="393"/>
        <v>i.a.</v>
      </c>
      <c r="KG100" s="153" t="str">
        <f t="shared" si="394"/>
        <v>i.a.</v>
      </c>
      <c r="KH100" s="153" t="str">
        <f t="shared" si="395"/>
        <v>i.a.</v>
      </c>
      <c r="KI100" s="153" t="str">
        <f t="shared" si="396"/>
        <v>i.a.</v>
      </c>
      <c r="KJ100" s="153" t="str">
        <f t="shared" si="397"/>
        <v>i.a.</v>
      </c>
      <c r="KK100" s="153" t="str">
        <f t="shared" si="398"/>
        <v>i.a.</v>
      </c>
      <c r="KL100" s="153" t="str">
        <f t="shared" si="399"/>
        <v>i.a.</v>
      </c>
      <c r="KM100" s="153" t="str">
        <f t="shared" si="400"/>
        <v>i.a.</v>
      </c>
      <c r="KN100" s="153" t="str">
        <f t="shared" si="401"/>
        <v>i.a.</v>
      </c>
      <c r="KO100" s="153" t="str">
        <f t="shared" si="402"/>
        <v>i.a.</v>
      </c>
      <c r="KP100" s="153" t="str">
        <f t="shared" si="403"/>
        <v>i.a.</v>
      </c>
      <c r="KQ100" s="153" t="str">
        <f t="shared" si="404"/>
        <v>i.a.</v>
      </c>
      <c r="KR100" s="153" t="str">
        <f t="shared" si="405"/>
        <v>i.a.</v>
      </c>
      <c r="KS100" s="153" t="str">
        <f t="shared" si="406"/>
        <v>i.a.</v>
      </c>
      <c r="KT100" s="153" t="str">
        <f t="shared" si="407"/>
        <v>i.a.</v>
      </c>
      <c r="KU100" s="150" t="e">
        <f t="shared" si="408"/>
        <v>#VALUE!</v>
      </c>
      <c r="KV100" s="150" t="e">
        <f t="shared" si="409"/>
        <v>#DIV/0!</v>
      </c>
      <c r="KW100" s="150" t="e">
        <f t="shared" si="410"/>
        <v>#DIV/0!</v>
      </c>
      <c r="KX100" s="150" t="e">
        <f t="shared" si="411"/>
        <v>#DIV/0!</v>
      </c>
      <c r="KY100" s="150" t="e">
        <f t="shared" si="412"/>
        <v>#DIV/0!</v>
      </c>
      <c r="KZ100" s="243" t="e">
        <f t="shared" si="252"/>
        <v>#VALUE!</v>
      </c>
      <c r="LA100" s="243">
        <f t="shared" si="441"/>
        <v>0</v>
      </c>
      <c r="LB100" s="243">
        <f t="shared" si="253"/>
        <v>0</v>
      </c>
      <c r="LC100" s="243">
        <f t="shared" si="254"/>
        <v>0</v>
      </c>
      <c r="LD100" s="254" t="str">
        <f>IFERROR(Tabel1[[#This Row],[2024 - Omsætning]]/Tabel1[[#This Row],[2024 - Ansatte]],"i.a.")</f>
        <v>i.a.</v>
      </c>
      <c r="LE100" s="254">
        <f>IFERROR(Tabel1[[#This Row],[2023 - Omsætning]]/Tabel1[[#This Row],[2023 - Ansatte]],"i.a.")</f>
        <v>0</v>
      </c>
      <c r="LF100" s="254">
        <f>IFERROR(Tabel1[[#This Row],[2022 - Omsætning]]/Tabel1[[#This Row],[2022 - Ansatte]],"i.a.")</f>
        <v>0</v>
      </c>
      <c r="LG100" s="254">
        <f>IFERROR(Tabel1[[#This Row],[2021 - Omsætning]]/Tabel1[[#This Row],[2021 - Ansatte]],"i.a.")</f>
        <v>0</v>
      </c>
      <c r="LH100" s="254">
        <f>IFERROR(AC100/Tabel1[[#This Row],[2020 - Ansatte]],"i.a.")</f>
        <v>0</v>
      </c>
      <c r="LI100" s="254">
        <f>IFERROR(Tabel1[[#This Row],[2019 - Omsætning]]/Tabel1[[#This Row],[2019 - Ansatte]],"i.a.")</f>
        <v>0</v>
      </c>
      <c r="LJ100" s="254">
        <f>IFERROR(Tabel1[[#This Row],[2018 - Omsætning]]/Tabel1[[#This Row],[2018 - Ansatte]],"i.a.")</f>
        <v>0</v>
      </c>
      <c r="LK100" s="254">
        <f>IFERROR(Tabel1[[#This Row],[2017 - Omsætning]]/Tabel1[[#This Row],[2017 - Ansatte]],"i.a.")</f>
        <v>0</v>
      </c>
      <c r="LL100" s="254">
        <f>IFERROR(Tabel1[[#This Row],[2016 - Omsætning]]/Tabel1[[#This Row],[2016 - Ansatte]],"i.a.")</f>
        <v>0</v>
      </c>
      <c r="LM100" s="254">
        <f>IFERROR(Tabel1[[#This Row],[2015 - Omsætning]]/Tabel1[[#This Row],[2015 - Ansatte]],"i.a.")</f>
        <v>0</v>
      </c>
      <c r="LN100" s="254">
        <f>IFERROR(Tabel1[[#This Row],[2014 - Omsætning]]/Tabel1[[#This Row],[2014 - Ansatte]],"i.a.")</f>
        <v>0</v>
      </c>
      <c r="LO100" s="254">
        <f>IFERROR(Tabel1[[#This Row],[2013 - Omsætning]]/Tabel1[[#This Row],[2013 - Ansatte]],"i.a.")</f>
        <v>0</v>
      </c>
      <c r="LP100" s="254">
        <f>IFERROR(Tabel1[[#This Row],[2012 - Omsætning]]/Tabel1[[#This Row],[2012 - Ansatte]],"i.a.")</f>
        <v>0</v>
      </c>
      <c r="LQ100" s="254">
        <f>IFERROR(Tabel1[[#This Row],[2011 - Omsætning]]/Tabel1[[#This Row],[2011 - Ansatte]],"i.a.")</f>
        <v>0</v>
      </c>
      <c r="LR100" s="254">
        <f>IFERROR(Tabel1[[#This Row],[2010 - Omsætning]]/Tabel1[[#This Row],[2010 - Ansatte]],"i.a.")</f>
        <v>0</v>
      </c>
      <c r="LS100" s="254">
        <f>IFERROR(Tabel1[[#This Row],[2009 - Omsætning]]/Tabel1[[#This Row],[2009 - Ansatte]],"i.a.")</f>
        <v>0</v>
      </c>
      <c r="LT100" s="254">
        <f>IFERROR(Tabel1[[#This Row],[2008 - Omsætning]]/Tabel1[[#This Row],[2008 - Ansatte]],"i.a.")</f>
        <v>0</v>
      </c>
      <c r="LU100" s="158" t="e">
        <f t="shared" si="413"/>
        <v>#VALUE!</v>
      </c>
      <c r="LV100" s="158">
        <f t="shared" si="414"/>
        <v>-0.35458763057536064</v>
      </c>
      <c r="LW100" s="158">
        <f t="shared" si="415"/>
        <v>2.6355950812472394E-2</v>
      </c>
      <c r="LX100" s="158">
        <f t="shared" si="416"/>
        <v>0.28092077783450142</v>
      </c>
      <c r="LY100" s="158">
        <f t="shared" si="417"/>
        <v>-0.1238107340504617</v>
      </c>
      <c r="LZ100" s="243" t="e">
        <f t="shared" si="255"/>
        <v>#VALUE!</v>
      </c>
      <c r="MA100" s="243">
        <f t="shared" si="442"/>
        <v>-0.1080059595959596</v>
      </c>
      <c r="MB100" s="243">
        <f t="shared" si="256"/>
        <v>7.8217660475724538E-3</v>
      </c>
      <c r="MC100" s="243">
        <f t="shared" si="257"/>
        <v>6.5086021505376374E-2</v>
      </c>
      <c r="MD100" s="244" t="str">
        <f t="shared" si="418"/>
        <v>i.a.</v>
      </c>
      <c r="ME100" s="244">
        <f t="shared" si="419"/>
        <v>0.19658999999999999</v>
      </c>
      <c r="MF100" s="244">
        <f t="shared" si="420"/>
        <v>0.30459595959595959</v>
      </c>
      <c r="MG100" s="244">
        <f t="shared" si="421"/>
        <v>0.29677419354838713</v>
      </c>
      <c r="MH100" s="244">
        <f t="shared" si="422"/>
        <v>0.23168817204301076</v>
      </c>
      <c r="MI100" s="244">
        <f t="shared" si="423"/>
        <v>0.26442708333333337</v>
      </c>
      <c r="MJ100" s="244">
        <f t="shared" si="424"/>
        <v>0.28422222222222226</v>
      </c>
      <c r="MK100" s="244">
        <f t="shared" si="425"/>
        <v>0.27503846153846151</v>
      </c>
      <c r="ML100" s="244">
        <f t="shared" si="426"/>
        <v>0.26828301886792449</v>
      </c>
      <c r="MM100" s="244">
        <f t="shared" si="427"/>
        <v>0.25800379069767443</v>
      </c>
      <c r="MN100" s="244">
        <f t="shared" si="428"/>
        <v>0.2838795733333333</v>
      </c>
      <c r="MO100" s="244">
        <f t="shared" si="429"/>
        <v>0.31355555555555559</v>
      </c>
      <c r="MP100" s="244">
        <f t="shared" si="430"/>
        <v>0.23984337349397591</v>
      </c>
      <c r="MQ100" s="244">
        <f t="shared" si="431"/>
        <v>0.21472368421052632</v>
      </c>
      <c r="MR100" s="244">
        <f t="shared" si="432"/>
        <v>0.15231999999999998</v>
      </c>
      <c r="MS100" s="244">
        <f t="shared" si="433"/>
        <v>0.1265</v>
      </c>
      <c r="MT100" s="244">
        <f t="shared" si="434"/>
        <v>0.14791666666666667</v>
      </c>
    </row>
    <row r="101" spans="1:391" ht="18" customHeight="1" x14ac:dyDescent="0.25">
      <c r="A101" s="274" t="s">
        <v>799</v>
      </c>
      <c r="B101" s="273">
        <v>21825840</v>
      </c>
      <c r="C101" s="275" t="s">
        <v>800</v>
      </c>
      <c r="D101" s="5"/>
      <c r="E101" s="287">
        <v>467200</v>
      </c>
      <c r="F101" s="203">
        <v>45755</v>
      </c>
      <c r="G101" s="148" t="s">
        <v>84</v>
      </c>
      <c r="H101" s="148" t="s">
        <v>84</v>
      </c>
      <c r="I101" s="148" t="s">
        <v>84</v>
      </c>
      <c r="J101" s="148" t="s">
        <v>84</v>
      </c>
      <c r="K101" s="148" t="s">
        <v>84</v>
      </c>
      <c r="L101" s="148" t="s">
        <v>84</v>
      </c>
      <c r="M101" s="148" t="s">
        <v>84</v>
      </c>
      <c r="N101" s="148" t="s">
        <v>84</v>
      </c>
      <c r="O101" s="357" t="s">
        <v>84</v>
      </c>
      <c r="P101" s="150">
        <f>Y101/Tabel1[[#This Row],[2023 - Omsætning]]-1</f>
        <v>-8.8214896421745959E-2</v>
      </c>
      <c r="Q101" s="150">
        <f>Z101/Tabel1[[#This Row],[2022 - Omsætning]]-1</f>
        <v>-6.4948214121350878E-3</v>
      </c>
      <c r="R101" s="150">
        <f>AA101/Tabel1[[#This Row],[2021 - Omsætning]]-1</f>
        <v>0.25740856478036944</v>
      </c>
      <c r="S101" s="150">
        <f>AB101/Tabel1[[#This Row],[2020 - Omsætning]]-1</f>
        <v>0.49241477104485654</v>
      </c>
      <c r="T101" s="150">
        <f>AC101/Tabel1[[#This Row],[2019 - Omsætning]]-1</f>
        <v>8.8583068451448366E-2</v>
      </c>
      <c r="U101" s="242">
        <f t="shared" si="435"/>
        <v>-99.978000000000065</v>
      </c>
      <c r="V101" s="242">
        <f t="shared" si="436"/>
        <v>-7.4090000000001055</v>
      </c>
      <c r="W101" s="242">
        <f t="shared" si="267"/>
        <v>233.52800000000013</v>
      </c>
      <c r="X101" s="242">
        <f t="shared" si="266"/>
        <v>299.33499999999992</v>
      </c>
      <c r="Y101" s="151">
        <v>1033.3679999999999</v>
      </c>
      <c r="Z101" s="151">
        <v>1133.346</v>
      </c>
      <c r="AA101" s="361">
        <v>1140.7550000000001</v>
      </c>
      <c r="AB101" s="361">
        <v>907.22699999999998</v>
      </c>
      <c r="AC101" s="361">
        <v>607.89200000000005</v>
      </c>
      <c r="AD101" s="361">
        <v>558.42499999999995</v>
      </c>
      <c r="AE101" s="361">
        <v>591.48500000000001</v>
      </c>
      <c r="AF101" s="361">
        <v>575.47500000000002</v>
      </c>
      <c r="AG101" s="361">
        <v>535.20899999999995</v>
      </c>
      <c r="AH101" s="361"/>
      <c r="AI101" s="361"/>
      <c r="AJ101" s="361"/>
      <c r="AK101" s="361"/>
      <c r="AL101" s="361"/>
      <c r="AM101" s="361"/>
      <c r="AN101" s="361"/>
      <c r="AO101" s="361"/>
      <c r="AP101" s="150">
        <f t="shared" si="268"/>
        <v>-0.1508512144456953</v>
      </c>
      <c r="AQ101" s="150">
        <f t="shared" si="269"/>
        <v>-0.3441685947394057</v>
      </c>
      <c r="AR101" s="150">
        <f t="shared" si="270"/>
        <v>0.412346422160355</v>
      </c>
      <c r="AS101" s="150">
        <f t="shared" si="271"/>
        <v>1.5430812968126402</v>
      </c>
      <c r="AT101" s="150">
        <f t="shared" si="272"/>
        <v>0.11598535692495422</v>
      </c>
      <c r="AU101" s="242">
        <f t="shared" si="443"/>
        <v>-25.998000000000019</v>
      </c>
      <c r="AV101" s="242">
        <f t="shared" si="444"/>
        <v>-90.441999999999979</v>
      </c>
      <c r="AW101" s="242">
        <f t="shared" si="445"/>
        <v>76.72199999999998</v>
      </c>
      <c r="AX101" s="242">
        <f t="shared" si="446"/>
        <v>112.89800000000001</v>
      </c>
      <c r="AY101" s="119">
        <v>146.34399999999999</v>
      </c>
      <c r="AZ101" s="119">
        <v>172.34200000000001</v>
      </c>
      <c r="BA101" s="362">
        <v>262.78399999999999</v>
      </c>
      <c r="BB101" s="362">
        <v>186.06200000000001</v>
      </c>
      <c r="BC101" s="362">
        <v>73.164000000000001</v>
      </c>
      <c r="BD101" s="362">
        <v>65.56</v>
      </c>
      <c r="BE101" s="362">
        <v>97.588999999999999</v>
      </c>
      <c r="BF101" s="362">
        <v>104.419</v>
      </c>
      <c r="BG101" s="362">
        <v>95.677999999999997</v>
      </c>
      <c r="BH101" s="362"/>
      <c r="BI101" s="362"/>
      <c r="BJ101" s="362"/>
      <c r="BK101" s="362"/>
      <c r="BL101" s="362"/>
      <c r="BM101" s="362"/>
      <c r="BN101" s="362"/>
      <c r="BO101" s="362"/>
      <c r="BP101" s="152">
        <f t="shared" si="277"/>
        <v>-0.21372218432669654</v>
      </c>
      <c r="BQ101" s="152">
        <f t="shared" si="278"/>
        <v>-0.38451362484157159</v>
      </c>
      <c r="BR101" s="152">
        <f t="shared" si="279"/>
        <v>0.44892770856168912</v>
      </c>
      <c r="BS101" s="152">
        <f t="shared" si="280"/>
        <v>1.7547268243328693</v>
      </c>
      <c r="BT101" s="152">
        <f t="shared" si="281"/>
        <v>0.10508202162785417</v>
      </c>
      <c r="BU101" s="242">
        <f t="shared" si="447"/>
        <v>-33.211999999999989</v>
      </c>
      <c r="BV101" s="242">
        <f t="shared" si="448"/>
        <v>-97.081999999999994</v>
      </c>
      <c r="BW101" s="242">
        <f t="shared" si="449"/>
        <v>78.227000000000004</v>
      </c>
      <c r="BX101" s="242">
        <f t="shared" si="450"/>
        <v>110.99699999999999</v>
      </c>
      <c r="BY101" s="119">
        <v>122.18600000000001</v>
      </c>
      <c r="BZ101" s="119">
        <v>155.398</v>
      </c>
      <c r="CA101" s="362">
        <v>252.48</v>
      </c>
      <c r="CB101" s="362">
        <v>174.25299999999999</v>
      </c>
      <c r="CC101" s="362">
        <v>63.256</v>
      </c>
      <c r="CD101" s="362">
        <v>57.241</v>
      </c>
      <c r="CE101" s="362">
        <v>90.15</v>
      </c>
      <c r="CF101" s="362">
        <v>96.763000000000005</v>
      </c>
      <c r="CG101" s="362">
        <v>87.643000000000001</v>
      </c>
      <c r="CH101" s="362"/>
      <c r="CI101" s="362"/>
      <c r="CJ101" s="362"/>
      <c r="CK101" s="362"/>
      <c r="CL101" s="362"/>
      <c r="CM101" s="362"/>
      <c r="CN101" s="362"/>
      <c r="CO101" s="362"/>
      <c r="CP101" s="152">
        <f t="shared" si="286"/>
        <v>-0.30518507227599517</v>
      </c>
      <c r="CQ101" s="152">
        <f t="shared" si="287"/>
        <v>-0.38069297000066871</v>
      </c>
      <c r="CR101" s="152">
        <f t="shared" si="288"/>
        <v>0.48349846538062075</v>
      </c>
      <c r="CS101" s="152">
        <f t="shared" si="289"/>
        <v>1.6933521923620931</v>
      </c>
      <c r="CT101" s="152">
        <f t="shared" si="290"/>
        <v>4.6821531982100616E-2</v>
      </c>
      <c r="CU101" s="242">
        <f t="shared" si="451"/>
        <v>-48.051999999999992</v>
      </c>
      <c r="CV101" s="242">
        <f t="shared" si="452"/>
        <v>-96.787000000000006</v>
      </c>
      <c r="CW101" s="242">
        <f t="shared" si="453"/>
        <v>82.861000000000018</v>
      </c>
      <c r="CX101" s="242">
        <f t="shared" si="454"/>
        <v>107.74799999999999</v>
      </c>
      <c r="CY101" s="119">
        <v>109.4</v>
      </c>
      <c r="CZ101" s="119">
        <v>157.452</v>
      </c>
      <c r="DA101" s="362">
        <v>254.239</v>
      </c>
      <c r="DB101" s="362">
        <v>171.37799999999999</v>
      </c>
      <c r="DC101" s="362">
        <v>63.63</v>
      </c>
      <c r="DD101" s="362">
        <v>60.783999999999999</v>
      </c>
      <c r="DE101" s="362">
        <v>87.364000000000004</v>
      </c>
      <c r="DF101" s="362">
        <v>88.674999999999997</v>
      </c>
      <c r="DG101" s="362">
        <v>79.674000000000007</v>
      </c>
      <c r="DH101" s="362"/>
      <c r="DI101" s="362"/>
      <c r="DJ101" s="362"/>
      <c r="DK101" s="362"/>
      <c r="DL101" s="362"/>
      <c r="DM101" s="362"/>
      <c r="DN101" s="362"/>
      <c r="DO101" s="362"/>
      <c r="DP101" s="152">
        <f t="shared" si="295"/>
        <v>6.5602207719345301E-2</v>
      </c>
      <c r="DQ101" s="152">
        <f t="shared" si="296"/>
        <v>0.1729014604954745</v>
      </c>
      <c r="DR101" s="152">
        <f t="shared" si="297"/>
        <v>0.38636784517527517</v>
      </c>
      <c r="DS101" s="152">
        <f t="shared" si="298"/>
        <v>0.35289386099551145</v>
      </c>
      <c r="DT101" s="152">
        <f t="shared" si="299"/>
        <v>0.15005049907645837</v>
      </c>
      <c r="DU101" s="242">
        <f t="shared" si="455"/>
        <v>54.722999999999956</v>
      </c>
      <c r="DV101" s="242">
        <f t="shared" si="456"/>
        <v>122.96699999999998</v>
      </c>
      <c r="DW101" s="242">
        <f t="shared" si="457"/>
        <v>198.20399999999995</v>
      </c>
      <c r="DX101" s="242">
        <f t="shared" si="458"/>
        <v>133.81100000000004</v>
      </c>
      <c r="DY101" s="119">
        <v>888.88699999999994</v>
      </c>
      <c r="DZ101" s="119">
        <v>834.16399999999999</v>
      </c>
      <c r="EA101" s="362">
        <v>711.197</v>
      </c>
      <c r="EB101" s="362">
        <v>512.99300000000005</v>
      </c>
      <c r="EC101" s="362">
        <v>379.18200000000002</v>
      </c>
      <c r="ED101" s="362">
        <v>329.709</v>
      </c>
      <c r="EE101" s="362">
        <v>282.46100000000001</v>
      </c>
      <c r="EF101" s="362">
        <v>215.09700000000001</v>
      </c>
      <c r="EG101" s="362">
        <v>161.023</v>
      </c>
      <c r="EH101" s="362"/>
      <c r="EI101" s="362"/>
      <c r="EJ101" s="362"/>
      <c r="EK101" s="362"/>
      <c r="EL101" s="362"/>
      <c r="EM101" s="362"/>
      <c r="EN101" s="362"/>
      <c r="EO101" s="362"/>
      <c r="EP101" s="153">
        <f t="shared" si="304"/>
        <v>6.8482969420254572E-2</v>
      </c>
      <c r="EQ101" s="153">
        <f t="shared" si="305"/>
        <v>0.30209946270677318</v>
      </c>
      <c r="ER101" s="153">
        <f t="shared" si="306"/>
        <v>0.35667835639711409</v>
      </c>
      <c r="ES101" s="153">
        <f t="shared" si="307"/>
        <v>0.11018751423760509</v>
      </c>
      <c r="ET101" s="153">
        <f t="shared" si="308"/>
        <v>0.16575237147250427</v>
      </c>
      <c r="EU101" s="242">
        <f t="shared" si="459"/>
        <v>84.310000000000173</v>
      </c>
      <c r="EV101" s="242">
        <f t="shared" si="460"/>
        <v>285.62899999999991</v>
      </c>
      <c r="EW101" s="242">
        <f t="shared" si="461"/>
        <v>248.572</v>
      </c>
      <c r="EX101" s="242">
        <f t="shared" si="462"/>
        <v>69.168999999999983</v>
      </c>
      <c r="EY101" s="119">
        <v>1315.4190000000001</v>
      </c>
      <c r="EZ101" s="119">
        <v>1231.1089999999999</v>
      </c>
      <c r="FA101" s="362">
        <v>945.48</v>
      </c>
      <c r="FB101" s="362">
        <v>696.90800000000002</v>
      </c>
      <c r="FC101" s="362">
        <v>627.73900000000003</v>
      </c>
      <c r="FD101" s="362">
        <v>538.48400000000004</v>
      </c>
      <c r="FE101" s="362">
        <v>404.21699999999998</v>
      </c>
      <c r="FF101" s="362">
        <v>418.27800000000002</v>
      </c>
      <c r="FG101" s="362">
        <v>415.61700000000002</v>
      </c>
      <c r="FH101" s="362"/>
      <c r="FI101" s="362"/>
      <c r="FJ101" s="362"/>
      <c r="FK101" s="362"/>
      <c r="FL101" s="362"/>
      <c r="FM101" s="362"/>
      <c r="FN101" s="362"/>
      <c r="FO101" s="362"/>
      <c r="FP101" s="153">
        <f t="shared" si="313"/>
        <v>0</v>
      </c>
      <c r="FQ101" s="153">
        <f t="shared" si="314"/>
        <v>0.23076923076923078</v>
      </c>
      <c r="FR101" s="153">
        <f t="shared" si="315"/>
        <v>-0.13333333333333333</v>
      </c>
      <c r="FS101" s="153">
        <f t="shared" si="316"/>
        <v>7.1428571428571425E-2</v>
      </c>
      <c r="FT101" s="153">
        <f t="shared" si="317"/>
        <v>7.6923076923076927E-2</v>
      </c>
      <c r="FU101" s="242">
        <f t="shared" si="463"/>
        <v>0</v>
      </c>
      <c r="FV101" s="242">
        <f t="shared" si="464"/>
        <v>3</v>
      </c>
      <c r="FW101" s="242">
        <f t="shared" si="465"/>
        <v>-2</v>
      </c>
      <c r="FX101" s="242">
        <f t="shared" si="466"/>
        <v>1</v>
      </c>
      <c r="FY101" s="154">
        <v>16</v>
      </c>
      <c r="FZ101" s="154">
        <v>16</v>
      </c>
      <c r="GA101" s="359">
        <v>13</v>
      </c>
      <c r="GB101" s="154">
        <v>15</v>
      </c>
      <c r="GC101" s="154">
        <v>14</v>
      </c>
      <c r="GD101" s="359">
        <v>13</v>
      </c>
      <c r="GE101" s="359">
        <v>12</v>
      </c>
      <c r="GF101" s="359">
        <v>13</v>
      </c>
      <c r="GG101" s="359">
        <v>13</v>
      </c>
      <c r="GH101" s="359"/>
      <c r="GI101" s="359"/>
      <c r="GJ101" s="359"/>
      <c r="GK101" s="359"/>
      <c r="GL101" s="359"/>
      <c r="GM101" s="359"/>
      <c r="GN101" s="359"/>
      <c r="GO101" s="359"/>
      <c r="GP101" s="275"/>
      <c r="GQ101" s="5" t="s">
        <v>386</v>
      </c>
      <c r="GR101" s="275">
        <v>8722</v>
      </c>
      <c r="GS101" s="275" t="s">
        <v>190</v>
      </c>
      <c r="GT101" s="7" t="s">
        <v>94</v>
      </c>
      <c r="GU101" s="276"/>
      <c r="GV101" s="277"/>
      <c r="GW101" s="158">
        <f t="shared" si="322"/>
        <v>-0.37683800913467114</v>
      </c>
      <c r="GX101" s="158">
        <f t="shared" si="323"/>
        <v>-0.50940299835774194</v>
      </c>
      <c r="GY101" s="158">
        <f t="shared" si="324"/>
        <v>8.1155901739889486E-2</v>
      </c>
      <c r="GZ101" s="158">
        <f t="shared" si="325"/>
        <v>1.1400432975545793</v>
      </c>
      <c r="HA101" s="158">
        <f t="shared" si="326"/>
        <v>-9.600666783259694E-2</v>
      </c>
      <c r="HB101" s="263">
        <f t="shared" si="240"/>
        <v>-7.6789692782815472E-2</v>
      </c>
      <c r="HC101" s="263">
        <f t="shared" si="437"/>
        <v>-0.21158498092530401</v>
      </c>
      <c r="HD101" s="278">
        <f t="shared" si="241"/>
        <v>3.1178493296446952E-2</v>
      </c>
      <c r="HE101" s="279">
        <f t="shared" si="242"/>
        <v>0.20466039214321488</v>
      </c>
      <c r="HF101" s="153">
        <f t="shared" si="327"/>
        <v>0.12698405328687312</v>
      </c>
      <c r="HG101" s="153">
        <f t="shared" si="328"/>
        <v>0.20377374606968859</v>
      </c>
      <c r="HH101" s="153">
        <f t="shared" si="329"/>
        <v>0.4153587269949926</v>
      </c>
      <c r="HI101" s="153">
        <f t="shared" si="330"/>
        <v>0.38418023369854565</v>
      </c>
      <c r="HJ101" s="153">
        <f t="shared" si="331"/>
        <v>0.17951984155533077</v>
      </c>
      <c r="HK101" s="153">
        <f t="shared" si="332"/>
        <v>0.19858536027574036</v>
      </c>
      <c r="HL101" s="153">
        <f t="shared" si="333"/>
        <v>0.3511711197488534</v>
      </c>
      <c r="HM101" s="153">
        <f t="shared" si="334"/>
        <v>0.47152504519834093</v>
      </c>
      <c r="HN101" s="153">
        <f t="shared" si="335"/>
        <v>0.49479887966315378</v>
      </c>
      <c r="HO101" s="153" t="str">
        <f t="shared" si="336"/>
        <v>Negativ EK</v>
      </c>
      <c r="HP101" s="153" t="str">
        <f t="shared" si="337"/>
        <v>Negativ EK</v>
      </c>
      <c r="HQ101" s="153" t="str">
        <f t="shared" si="338"/>
        <v>Negativ EK</v>
      </c>
      <c r="HR101" s="153" t="str">
        <f t="shared" si="339"/>
        <v>Negativ EK</v>
      </c>
      <c r="HS101" s="280" t="str">
        <f t="shared" si="340"/>
        <v>Negativ EK</v>
      </c>
      <c r="HT101" s="280" t="str">
        <f t="shared" si="341"/>
        <v>Negativ EK</v>
      </c>
      <c r="HU101" s="280" t="str">
        <f t="shared" si="342"/>
        <v>Negativ EK</v>
      </c>
      <c r="HV101" s="150">
        <f t="shared" si="343"/>
        <v>-0.32794626859059089</v>
      </c>
      <c r="HW101" s="150">
        <f t="shared" si="344"/>
        <v>-0.53557266129540271</v>
      </c>
      <c r="HX101" s="150">
        <f t="shared" si="345"/>
        <v>0.1686140804506096</v>
      </c>
      <c r="HY101" s="150">
        <f t="shared" si="346"/>
        <v>1.4252693595002686</v>
      </c>
      <c r="HZ101" s="150">
        <f t="shared" si="347"/>
        <v>-0.10672150448876432</v>
      </c>
      <c r="IA101" s="263">
        <f t="shared" si="243"/>
        <v>-4.6827576769376891E-2</v>
      </c>
      <c r="IB101" s="263">
        <f t="shared" si="438"/>
        <v>-0.16466436131275103</v>
      </c>
      <c r="IC101" s="263">
        <f t="shared" si="244"/>
        <v>4.4361266602740312E-2</v>
      </c>
      <c r="ID101" s="263">
        <f t="shared" si="245"/>
        <v>0.15461337772372691</v>
      </c>
      <c r="IE101" s="153">
        <f t="shared" si="348"/>
        <v>9.5962816823533845E-2</v>
      </c>
      <c r="IF101" s="153">
        <f t="shared" si="349"/>
        <v>0.14279039359291074</v>
      </c>
      <c r="IG101" s="153">
        <f t="shared" si="350"/>
        <v>0.30745475490566176</v>
      </c>
      <c r="IH101" s="153">
        <f t="shared" si="351"/>
        <v>0.26309348830292145</v>
      </c>
      <c r="II101" s="153">
        <f t="shared" si="352"/>
        <v>0.10848011057919454</v>
      </c>
      <c r="IJ101" s="153">
        <f t="shared" si="353"/>
        <v>0.12144041429891343</v>
      </c>
      <c r="IK101" s="153">
        <f t="shared" si="354"/>
        <v>0.21921105903379354</v>
      </c>
      <c r="IL101" s="280">
        <f t="shared" si="355"/>
        <v>0.23207478159720349</v>
      </c>
      <c r="IM101" s="280">
        <f t="shared" si="356"/>
        <v>0.21087443487634047</v>
      </c>
      <c r="IN101" s="280" t="str">
        <f t="shared" si="357"/>
        <v>i.a.</v>
      </c>
      <c r="IO101" s="280" t="str">
        <f t="shared" si="358"/>
        <v>i.a.</v>
      </c>
      <c r="IP101" s="280" t="str">
        <f t="shared" si="359"/>
        <v>i.a.</v>
      </c>
      <c r="IQ101" s="280" t="str">
        <f t="shared" si="360"/>
        <v>i.a.</v>
      </c>
      <c r="IR101" s="280" t="str">
        <f t="shared" si="361"/>
        <v>i.a.</v>
      </c>
      <c r="IS101" s="280" t="str">
        <f t="shared" si="362"/>
        <v>i.a.</v>
      </c>
      <c r="IT101" s="280" t="str">
        <f t="shared" si="363"/>
        <v>i.a.</v>
      </c>
      <c r="IU101" s="150">
        <f t="shared" si="364"/>
        <v>-2.6961231796444941E-3</v>
      </c>
      <c r="IV101" s="150">
        <f t="shared" si="365"/>
        <v>-9.9222836589399163E-2</v>
      </c>
      <c r="IW101" s="153">
        <f t="shared" si="366"/>
        <v>2.1883955499228634E-2</v>
      </c>
      <c r="IX101" s="150">
        <f t="shared" si="367"/>
        <v>0.21861743502364922</v>
      </c>
      <c r="IY101" s="150">
        <f t="shared" si="368"/>
        <v>-1.3469303413221638E-2</v>
      </c>
      <c r="IZ101" s="263">
        <f t="shared" si="246"/>
        <v>-1.8268154127903946E-3</v>
      </c>
      <c r="JA101" s="263">
        <f t="shared" si="439"/>
        <v>-7.4636146416498406E-2</v>
      </c>
      <c r="JB101" s="263">
        <f t="shared" si="247"/>
        <v>1.6108748907195491E-2</v>
      </c>
      <c r="JC101" s="281">
        <f t="shared" si="248"/>
        <v>0.13205455810000233</v>
      </c>
      <c r="JD101" s="153">
        <f t="shared" si="369"/>
        <v>0.67574438258836145</v>
      </c>
      <c r="JE101" s="153">
        <f t="shared" si="370"/>
        <v>0.67757119800115184</v>
      </c>
      <c r="JF101" s="153">
        <f t="shared" si="371"/>
        <v>0.75220734441765025</v>
      </c>
      <c r="JG101" s="153">
        <f t="shared" si="372"/>
        <v>0.73609859551045476</v>
      </c>
      <c r="JH101" s="153">
        <f t="shared" si="373"/>
        <v>0.60404403741045243</v>
      </c>
      <c r="JI101" s="153">
        <f t="shared" si="374"/>
        <v>0.61229117299678348</v>
      </c>
      <c r="JJ101" s="153">
        <f t="shared" si="375"/>
        <v>0.6987855533042896</v>
      </c>
      <c r="JK101" s="280">
        <f t="shared" si="376"/>
        <v>0.5142441151578615</v>
      </c>
      <c r="JL101" s="282">
        <f t="shared" si="377"/>
        <v>0.38743121672116393</v>
      </c>
      <c r="JM101" s="282" t="str">
        <f t="shared" si="378"/>
        <v>i.a.</v>
      </c>
      <c r="JN101" s="282" t="str">
        <f t="shared" si="379"/>
        <v>i.a.</v>
      </c>
      <c r="JO101" s="282" t="str">
        <f t="shared" si="380"/>
        <v>i.a.</v>
      </c>
      <c r="JP101" s="282" t="str">
        <f t="shared" si="381"/>
        <v>i.a.</v>
      </c>
      <c r="JQ101" s="280" t="str">
        <f t="shared" si="382"/>
        <v>i.a.</v>
      </c>
      <c r="JR101" s="280" t="str">
        <f t="shared" si="383"/>
        <v>i.a.</v>
      </c>
      <c r="JS101" s="280" t="str">
        <f t="shared" si="384"/>
        <v>i.a.</v>
      </c>
      <c r="JT101" s="280" t="str">
        <f t="shared" si="385"/>
        <v>i.a.</v>
      </c>
      <c r="JU101" s="150">
        <f t="shared" si="386"/>
        <v>-0.13765007501482943</v>
      </c>
      <c r="JV101" s="150">
        <f t="shared" si="387"/>
        <v>-0.38049001814639744</v>
      </c>
      <c r="JW101" s="150">
        <f t="shared" si="388"/>
        <v>0.15231258092692604</v>
      </c>
      <c r="JX101" s="150" t="e">
        <f t="shared" si="389"/>
        <v>#VALUE!</v>
      </c>
      <c r="JY101" s="150" t="e">
        <f t="shared" si="390"/>
        <v>#VALUE!</v>
      </c>
      <c r="JZ101" s="263">
        <f t="shared" si="249"/>
        <v>-1.8873800549130154E-2</v>
      </c>
      <c r="KA101" s="263">
        <f t="shared" si="440"/>
        <v>-8.4212753642633531E-2</v>
      </c>
      <c r="KB101" s="263">
        <f t="shared" si="250"/>
        <v>2.9254998103296792E-2</v>
      </c>
      <c r="KC101" s="281" t="e">
        <f t="shared" si="251"/>
        <v>#VALUE!</v>
      </c>
      <c r="KD101" s="153">
        <f t="shared" ref="KD101:KD164" si="467">IFERROR(BY101/Y101,"i.a.")</f>
        <v>0.11824054934931216</v>
      </c>
      <c r="KE101" s="153">
        <f t="shared" ref="KE101:KE164" si="468">IFERROR(BZ101/Z101,"i.a.")</f>
        <v>0.13711434989844232</v>
      </c>
      <c r="KF101" s="153">
        <f t="shared" ref="KF101:KF164" si="469">IFERROR(CA101/AA101,"i.a.")</f>
        <v>0.22132710354107585</v>
      </c>
      <c r="KG101" s="153">
        <f t="shared" ref="KG101:KG164" si="470">IFERROR(CB101/AB101,"i.a.")</f>
        <v>0.19207210543777906</v>
      </c>
      <c r="KH101" s="153" t="str">
        <f>IFERROR(CC101/#REF!,"i.a.")</f>
        <v>i.a.</v>
      </c>
      <c r="KI101" s="153">
        <f t="shared" ref="KI101:KI164" si="471">IFERROR(CD101/AD101,"i.a.")</f>
        <v>0.10250436495500739</v>
      </c>
      <c r="KJ101" s="153">
        <f t="shared" ref="KJ101:KJ164" si="472">IFERROR(CE101/AE101,"i.a.")</f>
        <v>0.15241299441236889</v>
      </c>
      <c r="KK101" s="280">
        <f t="shared" ref="KK101:KK164" si="473">IFERROR(CF101/AF101,"i.a.")</f>
        <v>0.16814457621964465</v>
      </c>
      <c r="KL101" s="282">
        <f t="shared" ref="KL101:KL164" si="474">IFERROR(CG101/AG101,"i.a.")</f>
        <v>0.16375472011868264</v>
      </c>
      <c r="KM101" s="282" t="str">
        <f t="shared" ref="KM101:KM164" si="475">IFERROR(CH101/AH101,"i.a.")</f>
        <v>i.a.</v>
      </c>
      <c r="KN101" s="282" t="str">
        <f t="shared" ref="KN101:KN164" si="476">IFERROR(CI101/AI101,"i.a.")</f>
        <v>i.a.</v>
      </c>
      <c r="KO101" s="282" t="str">
        <f t="shared" ref="KO101:KO164" si="477">IFERROR(CJ101/AJ101,"i.a.")</f>
        <v>i.a.</v>
      </c>
      <c r="KP101" s="282" t="str">
        <f t="shared" ref="KP101:KP164" si="478">IFERROR(CK101/AK101,"i.a.")</f>
        <v>i.a.</v>
      </c>
      <c r="KQ101" s="280" t="str">
        <f t="shared" ref="KQ101:KQ164" si="479">IFERROR(CL101/AL101,"i.a.")</f>
        <v>i.a.</v>
      </c>
      <c r="KR101" s="280" t="str">
        <f t="shared" ref="KR101:KR164" si="480">IFERROR(CM101/AM101,"i.a.")</f>
        <v>i.a.</v>
      </c>
      <c r="KS101" s="280" t="str">
        <f t="shared" ref="KS101:KS164" si="481">IFERROR(CN101/AN101,"i.a.")</f>
        <v>i.a.</v>
      </c>
      <c r="KT101" s="280" t="str">
        <f t="shared" ref="KT101:KT164" si="482">IFERROR(CO101/AO101,"i.a.")</f>
        <v>i.a.</v>
      </c>
      <c r="KU101" s="150">
        <f t="shared" si="408"/>
        <v>-8.8214896421745931E-2</v>
      </c>
      <c r="KV101" s="150">
        <f t="shared" si="409"/>
        <v>-0.19277704239735965</v>
      </c>
      <c r="KW101" s="150">
        <f t="shared" si="410"/>
        <v>0.45085603628504145</v>
      </c>
      <c r="KX101" s="150" t="e">
        <f t="shared" si="411"/>
        <v>#VALUE!</v>
      </c>
      <c r="KY101" s="150" t="e">
        <f t="shared" si="412"/>
        <v>#VALUE!</v>
      </c>
      <c r="KZ101" s="243">
        <f t="shared" si="252"/>
        <v>-6.2486250000000041</v>
      </c>
      <c r="LA101" s="243">
        <f t="shared" si="441"/>
        <v>-16.916259615384618</v>
      </c>
      <c r="LB101" s="263">
        <f t="shared" si="253"/>
        <v>27.268584615384619</v>
      </c>
      <c r="LC101" s="289" t="e">
        <f t="shared" si="254"/>
        <v>#VALUE!</v>
      </c>
      <c r="LD101" s="254">
        <f>IFERROR(Tabel1[[#This Row],[2024 - Omsætning]]/Tabel1[[#This Row],[2024 - Ansatte]],"i.a.")</f>
        <v>64.585499999999996</v>
      </c>
      <c r="LE101" s="254">
        <f>IFERROR(Tabel1[[#This Row],[2023 - Omsætning]]/Tabel1[[#This Row],[2023 - Ansatte]],"i.a.")</f>
        <v>70.834125</v>
      </c>
      <c r="LF101" s="254">
        <f>IFERROR(Tabel1[[#This Row],[2022 - Omsætning]]/Tabel1[[#This Row],[2022 - Ansatte]],"i.a.")</f>
        <v>87.750384615384618</v>
      </c>
      <c r="LG101" s="254">
        <f>IFERROR(Tabel1[[#This Row],[2021 - Omsætning]]/Tabel1[[#This Row],[2021 - Ansatte]],"i.a.")</f>
        <v>60.4818</v>
      </c>
      <c r="LH101" s="254" t="str">
        <f>IFERROR(#REF!/Tabel1[[#This Row],[2020 - Ansatte]],"i.a.")</f>
        <v>i.a.</v>
      </c>
      <c r="LI101" s="254">
        <f>IFERROR(Tabel1[[#This Row],[2019 - Omsætning]]/Tabel1[[#This Row],[2019 - Ansatte]],"i.a.")</f>
        <v>42.955769230769228</v>
      </c>
      <c r="LJ101" s="254">
        <f>IFERROR(Tabel1[[#This Row],[2018 - Omsætning]]/Tabel1[[#This Row],[2018 - Ansatte]],"i.a.")</f>
        <v>49.290416666666665</v>
      </c>
      <c r="LK101" s="283">
        <f>IFERROR(Tabel1[[#This Row],[2017 - Omsætning]]/Tabel1[[#This Row],[2017 - Ansatte]],"i.a.")</f>
        <v>44.267307692307696</v>
      </c>
      <c r="LL101" s="284">
        <f>IFERROR(Tabel1[[#This Row],[2016 - Omsætning]]/Tabel1[[#This Row],[2016 - Ansatte]],"i.a.")</f>
        <v>41.16992307692307</v>
      </c>
      <c r="LM101" s="284" t="str">
        <f>IFERROR(Tabel1[[#This Row],[2015 - Omsætning]]/Tabel1[[#This Row],[2015 - Ansatte]],"i.a.")</f>
        <v>i.a.</v>
      </c>
      <c r="LN101" s="284" t="str">
        <f>IFERROR(Tabel1[[#This Row],[2014 - Omsætning]]/Tabel1[[#This Row],[2014 - Ansatte]],"i.a.")</f>
        <v>i.a.</v>
      </c>
      <c r="LO101" s="284" t="str">
        <f>IFERROR(Tabel1[[#This Row],[2013 - Omsætning]]/Tabel1[[#This Row],[2013 - Ansatte]],"i.a.")</f>
        <v>i.a.</v>
      </c>
      <c r="LP101" s="284" t="str">
        <f>IFERROR(Tabel1[[#This Row],[2012 - Omsætning]]/Tabel1[[#This Row],[2012 - Ansatte]],"i.a.")</f>
        <v>i.a.</v>
      </c>
      <c r="LQ101" s="284" t="str">
        <f>IFERROR(Tabel1[[#This Row],[2011 - Omsætning]]/Tabel1[[#This Row],[2011 - Ansatte]],"i.a.")</f>
        <v>i.a.</v>
      </c>
      <c r="LR101" s="284" t="str">
        <f>IFERROR(Tabel1[[#This Row],[2010 - Omsætning]]/Tabel1[[#This Row],[2010 - Ansatte]],"i.a.")</f>
        <v>i.a.</v>
      </c>
      <c r="LS101" s="284" t="str">
        <f>IFERROR(Tabel1[[#This Row],[2009 - Omsætning]]/Tabel1[[#This Row],[2009 - Ansatte]],"i.a.")</f>
        <v>i.a.</v>
      </c>
      <c r="LT101" s="284" t="str">
        <f>IFERROR(Tabel1[[#This Row],[2008 - Omsætning]]/Tabel1[[#This Row],[2008 - Ansatte]],"i.a.")</f>
        <v>i.a.</v>
      </c>
      <c r="LU101" s="158">
        <f t="shared" si="413"/>
        <v>-0.30518507227599517</v>
      </c>
      <c r="LV101" s="158">
        <f t="shared" si="414"/>
        <v>-0.49681303812554334</v>
      </c>
      <c r="LW101" s="158">
        <f t="shared" si="415"/>
        <v>0.71172899851610105</v>
      </c>
      <c r="LX101" s="158">
        <f t="shared" si="416"/>
        <v>1.5137953795379535</v>
      </c>
      <c r="LY101" s="158">
        <f t="shared" si="417"/>
        <v>-2.7951434588049526E-2</v>
      </c>
      <c r="LZ101" s="243">
        <f t="shared" si="255"/>
        <v>-3.0032499999999995</v>
      </c>
      <c r="MA101" s="243">
        <f t="shared" si="442"/>
        <v>-9.7160961538461557</v>
      </c>
      <c r="MB101" s="278">
        <f t="shared" si="256"/>
        <v>8.1316461538461571</v>
      </c>
      <c r="MC101" s="290">
        <f t="shared" si="257"/>
        <v>6.8801999999999985</v>
      </c>
      <c r="MD101" s="244">
        <f t="shared" si="418"/>
        <v>6.8375000000000004</v>
      </c>
      <c r="ME101" s="244">
        <f t="shared" si="419"/>
        <v>9.8407499999999999</v>
      </c>
      <c r="MF101" s="244">
        <f t="shared" si="420"/>
        <v>19.556846153846156</v>
      </c>
      <c r="MG101" s="244">
        <f t="shared" si="421"/>
        <v>11.425199999999998</v>
      </c>
      <c r="MH101" s="246">
        <f t="shared" si="422"/>
        <v>4.5449999999999999</v>
      </c>
      <c r="MI101" s="245">
        <f t="shared" si="423"/>
        <v>4.6756923076923078</v>
      </c>
      <c r="MJ101" s="245">
        <f t="shared" si="424"/>
        <v>7.280333333333334</v>
      </c>
      <c r="MK101" s="285">
        <f t="shared" si="425"/>
        <v>6.8211538461538463</v>
      </c>
      <c r="ML101" s="286">
        <f t="shared" si="426"/>
        <v>6.1287692307692314</v>
      </c>
      <c r="MM101" s="286" t="str">
        <f t="shared" si="427"/>
        <v>i.a.</v>
      </c>
      <c r="MN101" s="286" t="str">
        <f t="shared" si="428"/>
        <v>i.a.</v>
      </c>
      <c r="MO101" s="286" t="str">
        <f t="shared" si="429"/>
        <v>i.a.</v>
      </c>
      <c r="MP101" s="286" t="str">
        <f t="shared" si="430"/>
        <v>i.a.</v>
      </c>
      <c r="MQ101" s="286" t="str">
        <f t="shared" si="431"/>
        <v>i.a.</v>
      </c>
      <c r="MR101" s="286" t="str">
        <f t="shared" si="432"/>
        <v>i.a.</v>
      </c>
      <c r="MS101" s="286" t="str">
        <f t="shared" si="433"/>
        <v>i.a.</v>
      </c>
      <c r="MT101" s="286" t="str">
        <f t="shared" si="434"/>
        <v>i.a.</v>
      </c>
    </row>
    <row r="102" spans="1:391" ht="18" customHeight="1" x14ac:dyDescent="0.25">
      <c r="A102" s="20" t="s">
        <v>194</v>
      </c>
      <c r="B102" s="273">
        <v>18683741</v>
      </c>
      <c r="C102" s="117" t="s">
        <v>370</v>
      </c>
      <c r="D102" s="5"/>
      <c r="E102" s="5">
        <v>282500</v>
      </c>
      <c r="F102" s="203">
        <v>45467</v>
      </c>
      <c r="G102" s="148"/>
      <c r="H102" s="148" t="s">
        <v>74</v>
      </c>
      <c r="I102" s="148" t="s">
        <v>74</v>
      </c>
      <c r="J102" s="148" t="s">
        <v>74</v>
      </c>
      <c r="K102" s="148" t="s">
        <v>74</v>
      </c>
      <c r="L102" s="148" t="s">
        <v>74</v>
      </c>
      <c r="M102" s="148" t="s">
        <v>74</v>
      </c>
      <c r="N102" s="357" t="s">
        <v>74</v>
      </c>
      <c r="O102" s="357" t="s">
        <v>74</v>
      </c>
      <c r="P102" s="150" t="e">
        <f>Y102/Tabel1[[#This Row],[2023 - Omsætning]]-1</f>
        <v>#DIV/0!</v>
      </c>
      <c r="Q102" s="150" t="e">
        <f>Z102/Tabel1[[#This Row],[2022 - Omsætning]]-1</f>
        <v>#DIV/0!</v>
      </c>
      <c r="R102" s="150" t="e">
        <f>AA102/Tabel1[[#This Row],[2021 - Omsætning]]-1</f>
        <v>#DIV/0!</v>
      </c>
      <c r="S102" s="150">
        <f>AB102/Tabel1[[#This Row],[2020 - Omsætning]]-1</f>
        <v>-1</v>
      </c>
      <c r="T102" s="150">
        <f>AC102/Tabel1[[#This Row],[2019 - Omsætning]]-1</f>
        <v>-7.6104003882211391E-2</v>
      </c>
      <c r="U102" s="242">
        <f t="shared" si="435"/>
        <v>0</v>
      </c>
      <c r="V102" s="242">
        <f t="shared" si="436"/>
        <v>0</v>
      </c>
      <c r="W102" s="242">
        <f t="shared" si="267"/>
        <v>0</v>
      </c>
      <c r="X102" s="242">
        <f t="shared" si="266"/>
        <v>-262.73200000000003</v>
      </c>
      <c r="Y102" s="151"/>
      <c r="Z102" s="151"/>
      <c r="AA102" s="151"/>
      <c r="AB102" s="151"/>
      <c r="AC102" s="361">
        <v>262.73200000000003</v>
      </c>
      <c r="AD102" s="151">
        <v>284.37400000000002</v>
      </c>
      <c r="AE102" s="151">
        <v>408.822</v>
      </c>
      <c r="AF102" s="151">
        <v>391.81700000000001</v>
      </c>
      <c r="AG102" s="361">
        <v>439.25200000000001</v>
      </c>
      <c r="AH102" s="361">
        <v>469.46199999999999</v>
      </c>
      <c r="AI102" s="361">
        <v>471.21699999999998</v>
      </c>
      <c r="AJ102" s="361">
        <v>480.24200000000002</v>
      </c>
      <c r="AK102" s="361"/>
      <c r="AL102" s="361"/>
      <c r="AM102" s="361"/>
      <c r="AN102" s="361"/>
      <c r="AO102" s="361"/>
      <c r="AP102" s="150">
        <f t="shared" si="268"/>
        <v>-1</v>
      </c>
      <c r="AQ102" s="150">
        <f t="shared" si="269"/>
        <v>-2.6831504325173172E-2</v>
      </c>
      <c r="AR102" s="150">
        <f t="shared" si="270"/>
        <v>-5.1795811923881337E-2</v>
      </c>
      <c r="AS102" s="150" t="e">
        <f t="shared" si="271"/>
        <v>#DIV/0!</v>
      </c>
      <c r="AT102" s="150" t="e">
        <f t="shared" si="272"/>
        <v>#DIV/0!</v>
      </c>
      <c r="AU102" s="242">
        <f t="shared" si="443"/>
        <v>-107.21299999999999</v>
      </c>
      <c r="AV102" s="242">
        <f t="shared" si="444"/>
        <v>-2.9560000000000031</v>
      </c>
      <c r="AW102" s="242">
        <f t="shared" si="445"/>
        <v>-6.0180000000000007</v>
      </c>
      <c r="AX102" s="242">
        <f t="shared" si="446"/>
        <v>116.187</v>
      </c>
      <c r="AY102" s="119"/>
      <c r="AZ102" s="119">
        <v>107.21299999999999</v>
      </c>
      <c r="BA102" s="119">
        <v>110.169</v>
      </c>
      <c r="BB102" s="119">
        <v>116.187</v>
      </c>
      <c r="BC102" s="119"/>
      <c r="BD102" s="119"/>
      <c r="BE102" s="119">
        <v>126.443</v>
      </c>
      <c r="BF102" s="119">
        <v>135.071</v>
      </c>
      <c r="BG102" s="362">
        <v>135.85599999999999</v>
      </c>
      <c r="BH102" s="362">
        <v>131.85000000000002</v>
      </c>
      <c r="BI102" s="362">
        <v>134.863</v>
      </c>
      <c r="BJ102" s="362">
        <v>150.12899999999999</v>
      </c>
      <c r="BK102" s="362"/>
      <c r="BL102" s="362"/>
      <c r="BM102" s="362"/>
      <c r="BN102" s="362"/>
      <c r="BO102" s="362"/>
      <c r="BP102" s="152" t="e">
        <f t="shared" si="277"/>
        <v>#DIV/0!</v>
      </c>
      <c r="BQ102" s="152" t="e">
        <f t="shared" si="278"/>
        <v>#DIV/0!</v>
      </c>
      <c r="BR102" s="152" t="e">
        <f t="shared" si="279"/>
        <v>#DIV/0!</v>
      </c>
      <c r="BS102" s="152" t="e">
        <f t="shared" si="280"/>
        <v>#DIV/0!</v>
      </c>
      <c r="BT102" s="152" t="e">
        <f t="shared" si="281"/>
        <v>#DIV/0!</v>
      </c>
      <c r="BU102" s="242">
        <f t="shared" si="447"/>
        <v>0</v>
      </c>
      <c r="BV102" s="242">
        <f t="shared" si="448"/>
        <v>0</v>
      </c>
      <c r="BW102" s="242">
        <f t="shared" si="449"/>
        <v>0</v>
      </c>
      <c r="BX102" s="242">
        <f t="shared" si="450"/>
        <v>0</v>
      </c>
      <c r="BY102" s="119"/>
      <c r="BZ102" s="119"/>
      <c r="CA102" s="119"/>
      <c r="CB102" s="119"/>
      <c r="CC102" s="119"/>
      <c r="CD102" s="119"/>
      <c r="CE102" s="119">
        <v>-6.2569999999999997</v>
      </c>
      <c r="CF102" s="119">
        <v>3.133</v>
      </c>
      <c r="CG102" s="362">
        <v>-4.8860000000000001</v>
      </c>
      <c r="CH102" s="362">
        <v>-17.210999999999999</v>
      </c>
      <c r="CI102" s="362">
        <v>-6.33</v>
      </c>
      <c r="CJ102" s="362">
        <v>-12.573</v>
      </c>
      <c r="CK102" s="362"/>
      <c r="CL102" s="362"/>
      <c r="CM102" s="362"/>
      <c r="CN102" s="362"/>
      <c r="CO102" s="362"/>
      <c r="CP102" s="152" t="e">
        <f t="shared" si="286"/>
        <v>#DIV/0!</v>
      </c>
      <c r="CQ102" s="152" t="e">
        <f t="shared" si="287"/>
        <v>#DIV/0!</v>
      </c>
      <c r="CR102" s="152" t="e">
        <f t="shared" si="288"/>
        <v>#DIV/0!</v>
      </c>
      <c r="CS102" s="152" t="e">
        <f t="shared" si="289"/>
        <v>#DIV/0!</v>
      </c>
      <c r="CT102" s="152" t="e">
        <f t="shared" si="290"/>
        <v>#DIV/0!</v>
      </c>
      <c r="CU102" s="242">
        <f t="shared" si="451"/>
        <v>0</v>
      </c>
      <c r="CV102" s="242">
        <f t="shared" si="452"/>
        <v>0</v>
      </c>
      <c r="CW102" s="242">
        <f t="shared" si="453"/>
        <v>0</v>
      </c>
      <c r="CX102" s="242">
        <f t="shared" si="454"/>
        <v>0</v>
      </c>
      <c r="CY102" s="119"/>
      <c r="CZ102" s="119"/>
      <c r="DA102" s="119"/>
      <c r="DB102" s="119"/>
      <c r="DC102" s="119"/>
      <c r="DD102" s="119"/>
      <c r="DE102" s="119">
        <v>-6.9770000000000003</v>
      </c>
      <c r="DF102" s="119">
        <v>6.4290000000000003</v>
      </c>
      <c r="DG102" s="362">
        <v>-5.0780000000000003</v>
      </c>
      <c r="DH102" s="362">
        <v>-16.193000000000001</v>
      </c>
      <c r="DI102" s="362">
        <v>-5.649</v>
      </c>
      <c r="DJ102" s="362">
        <v>-15.763</v>
      </c>
      <c r="DK102" s="362"/>
      <c r="DL102" s="362"/>
      <c r="DM102" s="362"/>
      <c r="DN102" s="362"/>
      <c r="DO102" s="362"/>
      <c r="DP102" s="152" t="e">
        <f t="shared" si="295"/>
        <v>#DIV/0!</v>
      </c>
      <c r="DQ102" s="152" t="e">
        <f t="shared" si="296"/>
        <v>#DIV/0!</v>
      </c>
      <c r="DR102" s="152" t="e">
        <f t="shared" si="297"/>
        <v>#DIV/0!</v>
      </c>
      <c r="DS102" s="152" t="e">
        <f t="shared" si="298"/>
        <v>#DIV/0!</v>
      </c>
      <c r="DT102" s="152" t="e">
        <f t="shared" si="299"/>
        <v>#DIV/0!</v>
      </c>
      <c r="DU102" s="242">
        <f t="shared" si="455"/>
        <v>0</v>
      </c>
      <c r="DV102" s="242">
        <f t="shared" si="456"/>
        <v>0</v>
      </c>
      <c r="DW102" s="242">
        <f t="shared" si="457"/>
        <v>0</v>
      </c>
      <c r="DX102" s="242">
        <f t="shared" si="458"/>
        <v>0</v>
      </c>
      <c r="DY102" s="119"/>
      <c r="DZ102" s="119"/>
      <c r="EA102" s="119"/>
      <c r="EB102" s="119"/>
      <c r="EC102" s="119"/>
      <c r="ED102" s="119"/>
      <c r="EE102" s="119">
        <v>145.43199999999999</v>
      </c>
      <c r="EF102" s="119">
        <v>166.786</v>
      </c>
      <c r="EG102" s="362">
        <v>164.33600000000001</v>
      </c>
      <c r="EH102" s="362">
        <v>169.166</v>
      </c>
      <c r="EI102" s="362">
        <v>183.25</v>
      </c>
      <c r="EJ102" s="362">
        <v>189.875</v>
      </c>
      <c r="EK102" s="362"/>
      <c r="EL102" s="362"/>
      <c r="EM102" s="362"/>
      <c r="EN102" s="362"/>
      <c r="EO102" s="362"/>
      <c r="EP102" s="153" t="e">
        <f t="shared" si="304"/>
        <v>#DIV/0!</v>
      </c>
      <c r="EQ102" s="153" t="e">
        <f t="shared" si="305"/>
        <v>#DIV/0!</v>
      </c>
      <c r="ER102" s="153" t="e">
        <f t="shared" si="306"/>
        <v>#DIV/0!</v>
      </c>
      <c r="ES102" s="153" t="e">
        <f t="shared" si="307"/>
        <v>#DIV/0!</v>
      </c>
      <c r="ET102" s="153" t="e">
        <f t="shared" si="308"/>
        <v>#DIV/0!</v>
      </c>
      <c r="EU102" s="242">
        <f t="shared" si="459"/>
        <v>0</v>
      </c>
      <c r="EV102" s="242">
        <f t="shared" si="460"/>
        <v>0</v>
      </c>
      <c r="EW102" s="242">
        <f t="shared" si="461"/>
        <v>0</v>
      </c>
      <c r="EX102" s="242">
        <f t="shared" si="462"/>
        <v>0</v>
      </c>
      <c r="EY102" s="119"/>
      <c r="EZ102" s="119"/>
      <c r="FA102" s="119"/>
      <c r="FB102" s="119"/>
      <c r="FC102" s="119"/>
      <c r="FD102" s="119"/>
      <c r="FE102" s="119">
        <v>242.733</v>
      </c>
      <c r="FF102" s="119">
        <v>280.23899999999998</v>
      </c>
      <c r="FG102" s="362">
        <v>258.98700000000002</v>
      </c>
      <c r="FH102" s="362">
        <v>329.41899999999998</v>
      </c>
      <c r="FI102" s="362">
        <v>303.04000000000002</v>
      </c>
      <c r="FJ102" s="362">
        <v>298.23</v>
      </c>
      <c r="FK102" s="362"/>
      <c r="FL102" s="362"/>
      <c r="FM102" s="362"/>
      <c r="FN102" s="362"/>
      <c r="FO102" s="362"/>
      <c r="FP102" s="153">
        <f t="shared" si="313"/>
        <v>-1</v>
      </c>
      <c r="FQ102" s="153">
        <f t="shared" si="314"/>
        <v>2.247191011235955E-2</v>
      </c>
      <c r="FR102" s="153">
        <f t="shared" si="315"/>
        <v>2.8901734104046242E-2</v>
      </c>
      <c r="FS102" s="153">
        <f t="shared" si="316"/>
        <v>-4.4198895027624308E-2</v>
      </c>
      <c r="FT102" s="153">
        <f t="shared" si="317"/>
        <v>-7.6530612244897961E-2</v>
      </c>
      <c r="FU102" s="242">
        <f t="shared" si="463"/>
        <v>-182</v>
      </c>
      <c r="FV102" s="242">
        <f t="shared" si="464"/>
        <v>4</v>
      </c>
      <c r="FW102" s="242">
        <f t="shared" si="465"/>
        <v>5</v>
      </c>
      <c r="FX102" s="242">
        <f t="shared" si="466"/>
        <v>-8</v>
      </c>
      <c r="FY102" s="154"/>
      <c r="FZ102" s="154">
        <v>182</v>
      </c>
      <c r="GA102" s="154">
        <v>178</v>
      </c>
      <c r="GB102" s="154">
        <v>173</v>
      </c>
      <c r="GC102" s="154">
        <v>181</v>
      </c>
      <c r="GD102" s="154">
        <v>196</v>
      </c>
      <c r="GE102" s="154">
        <v>279</v>
      </c>
      <c r="GF102" s="154">
        <v>262</v>
      </c>
      <c r="GG102" s="359">
        <v>311</v>
      </c>
      <c r="GH102" s="359">
        <v>317</v>
      </c>
      <c r="GI102" s="359">
        <v>292</v>
      </c>
      <c r="GJ102" s="359">
        <v>278</v>
      </c>
      <c r="GK102" s="359"/>
      <c r="GL102" s="359"/>
      <c r="GM102" s="359"/>
      <c r="GN102" s="359"/>
      <c r="GO102" s="359"/>
      <c r="GP102" s="5"/>
      <c r="GQ102" s="5" t="s">
        <v>386</v>
      </c>
      <c r="GR102" s="5">
        <v>5550</v>
      </c>
      <c r="GS102" s="5" t="s">
        <v>195</v>
      </c>
      <c r="GT102" s="7" t="s">
        <v>78</v>
      </c>
      <c r="GU102" s="172"/>
      <c r="GW102" s="158" t="e">
        <f t="shared" si="322"/>
        <v>#VALUE!</v>
      </c>
      <c r="GX102" s="158" t="e">
        <f t="shared" si="323"/>
        <v>#VALUE!</v>
      </c>
      <c r="GY102" s="158" t="e">
        <f t="shared" si="324"/>
        <v>#VALUE!</v>
      </c>
      <c r="GZ102" s="158" t="e">
        <f t="shared" si="325"/>
        <v>#VALUE!</v>
      </c>
      <c r="HA102" s="158" t="e">
        <f t="shared" si="326"/>
        <v>#VALUE!</v>
      </c>
      <c r="HB102" s="263" t="e">
        <f t="shared" si="240"/>
        <v>#VALUE!</v>
      </c>
      <c r="HC102" s="263" t="e">
        <f t="shared" si="437"/>
        <v>#VALUE!</v>
      </c>
      <c r="HD102" s="263" t="e">
        <f t="shared" si="241"/>
        <v>#VALUE!</v>
      </c>
      <c r="HE102" s="263" t="e">
        <f t="shared" si="242"/>
        <v>#VALUE!</v>
      </c>
      <c r="HF102" s="153" t="str">
        <f t="shared" si="327"/>
        <v>Negativ EK</v>
      </c>
      <c r="HG102" s="153" t="str">
        <f t="shared" si="328"/>
        <v>Negativ EK</v>
      </c>
      <c r="HH102" s="153" t="str">
        <f t="shared" si="329"/>
        <v>Negativ EK</v>
      </c>
      <c r="HI102" s="153" t="str">
        <f t="shared" si="330"/>
        <v>Negativ EK</v>
      </c>
      <c r="HJ102" s="153" t="str">
        <f t="shared" si="331"/>
        <v>Negativ EK</v>
      </c>
      <c r="HK102" s="153">
        <f t="shared" si="332"/>
        <v>0</v>
      </c>
      <c r="HL102" s="153">
        <f t="shared" si="333"/>
        <v>-4.4693131081487945E-2</v>
      </c>
      <c r="HM102" s="153">
        <f t="shared" si="334"/>
        <v>3.883160889339881E-2</v>
      </c>
      <c r="HN102" s="153">
        <f t="shared" si="335"/>
        <v>-3.0452590988959586E-2</v>
      </c>
      <c r="HO102" s="153">
        <f t="shared" si="336"/>
        <v>-9.1897076182693188E-2</v>
      </c>
      <c r="HP102" s="153">
        <f t="shared" si="337"/>
        <v>-3.0279396984924625E-2</v>
      </c>
      <c r="HQ102" s="153">
        <f t="shared" si="338"/>
        <v>-8.3017774851876239E-2</v>
      </c>
      <c r="HR102" s="153" t="str">
        <f t="shared" si="339"/>
        <v>Negativ EK</v>
      </c>
      <c r="HS102" s="153" t="str">
        <f t="shared" si="340"/>
        <v>Negativ EK</v>
      </c>
      <c r="HT102" s="153" t="str">
        <f t="shared" si="341"/>
        <v>Negativ EK</v>
      </c>
      <c r="HU102" s="153" t="str">
        <f t="shared" si="342"/>
        <v>Negativ EK</v>
      </c>
      <c r="HV102" s="150" t="e">
        <f t="shared" si="343"/>
        <v>#VALUE!</v>
      </c>
      <c r="HW102" s="150" t="e">
        <f t="shared" si="344"/>
        <v>#VALUE!</v>
      </c>
      <c r="HX102" s="150" t="e">
        <f t="shared" si="345"/>
        <v>#VALUE!</v>
      </c>
      <c r="HY102" s="150" t="e">
        <f t="shared" si="346"/>
        <v>#VALUE!</v>
      </c>
      <c r="HZ102" s="150" t="e">
        <f t="shared" si="347"/>
        <v>#VALUE!</v>
      </c>
      <c r="IA102" s="263" t="e">
        <f t="shared" si="243"/>
        <v>#VALUE!</v>
      </c>
      <c r="IB102" s="263" t="e">
        <f t="shared" si="438"/>
        <v>#VALUE!</v>
      </c>
      <c r="IC102" s="263" t="e">
        <f t="shared" si="244"/>
        <v>#VALUE!</v>
      </c>
      <c r="ID102" s="263" t="e">
        <f t="shared" si="245"/>
        <v>#VALUE!</v>
      </c>
      <c r="IE102" s="153" t="str">
        <f t="shared" si="348"/>
        <v>i.a.</v>
      </c>
      <c r="IF102" s="153" t="str">
        <f t="shared" si="349"/>
        <v>i.a.</v>
      </c>
      <c r="IG102" s="153" t="str">
        <f t="shared" si="350"/>
        <v>i.a.</v>
      </c>
      <c r="IH102" s="153" t="str">
        <f t="shared" si="351"/>
        <v>i.a.</v>
      </c>
      <c r="II102" s="153" t="str">
        <f t="shared" si="352"/>
        <v>i.a.</v>
      </c>
      <c r="IJ102" s="153">
        <f t="shared" si="353"/>
        <v>0</v>
      </c>
      <c r="IK102" s="153">
        <f t="shared" si="354"/>
        <v>-2.3928623329738493E-2</v>
      </c>
      <c r="IL102" s="153">
        <f t="shared" si="355"/>
        <v>1.162035955239547E-2</v>
      </c>
      <c r="IM102" s="153">
        <f t="shared" si="356"/>
        <v>-1.6607580480144664E-2</v>
      </c>
      <c r="IN102" s="153">
        <f t="shared" si="357"/>
        <v>-5.442566237495236E-2</v>
      </c>
      <c r="IO102" s="153">
        <f t="shared" si="358"/>
        <v>-2.1055432667520416E-2</v>
      </c>
      <c r="IP102" s="153">
        <f t="shared" si="359"/>
        <v>-4.2158736545619149E-2</v>
      </c>
      <c r="IQ102" s="153" t="str">
        <f t="shared" si="360"/>
        <v>i.a.</v>
      </c>
      <c r="IR102" s="153" t="str">
        <f t="shared" si="361"/>
        <v>i.a.</v>
      </c>
      <c r="IS102" s="153" t="str">
        <f t="shared" si="362"/>
        <v>i.a.</v>
      </c>
      <c r="IT102" s="153" t="str">
        <f t="shared" si="363"/>
        <v>i.a.</v>
      </c>
      <c r="IU102" s="150" t="e">
        <f t="shared" si="364"/>
        <v>#VALUE!</v>
      </c>
      <c r="IV102" s="150" t="e">
        <f t="shared" si="365"/>
        <v>#VALUE!</v>
      </c>
      <c r="IW102" s="150" t="e">
        <f t="shared" si="366"/>
        <v>#VALUE!</v>
      </c>
      <c r="IX102" s="150" t="e">
        <f t="shared" si="367"/>
        <v>#VALUE!</v>
      </c>
      <c r="IY102" s="150" t="e">
        <f t="shared" si="368"/>
        <v>#VALUE!</v>
      </c>
      <c r="IZ102" s="263" t="e">
        <f t="shared" si="246"/>
        <v>#VALUE!</v>
      </c>
      <c r="JA102" s="263" t="e">
        <f t="shared" si="439"/>
        <v>#VALUE!</v>
      </c>
      <c r="JB102" s="263" t="e">
        <f t="shared" si="247"/>
        <v>#VALUE!</v>
      </c>
      <c r="JC102" s="263" t="e">
        <f t="shared" si="248"/>
        <v>#VALUE!</v>
      </c>
      <c r="JD102" s="153" t="str">
        <f t="shared" si="369"/>
        <v>i.a.</v>
      </c>
      <c r="JE102" s="153" t="str">
        <f t="shared" si="370"/>
        <v>i.a.</v>
      </c>
      <c r="JF102" s="153" t="str">
        <f t="shared" si="371"/>
        <v>i.a.</v>
      </c>
      <c r="JG102" s="153" t="str">
        <f t="shared" si="372"/>
        <v>i.a.</v>
      </c>
      <c r="JH102" s="153" t="str">
        <f t="shared" si="373"/>
        <v>i.a.</v>
      </c>
      <c r="JI102" s="153" t="str">
        <f t="shared" si="374"/>
        <v>i.a.</v>
      </c>
      <c r="JJ102" s="153">
        <f t="shared" si="375"/>
        <v>0.59914391533083666</v>
      </c>
      <c r="JK102" s="153">
        <f t="shared" si="376"/>
        <v>0.59515627732043008</v>
      </c>
      <c r="JL102" s="153">
        <f t="shared" si="377"/>
        <v>0.63453377968778357</v>
      </c>
      <c r="JM102" s="153">
        <f t="shared" si="378"/>
        <v>0.513528363573443</v>
      </c>
      <c r="JN102" s="153">
        <f t="shared" si="379"/>
        <v>0.60470564941921856</v>
      </c>
      <c r="JO102" s="153">
        <f t="shared" si="380"/>
        <v>0.63667303758843841</v>
      </c>
      <c r="JP102" s="153" t="str">
        <f t="shared" si="381"/>
        <v>i.a.</v>
      </c>
      <c r="JQ102" s="153" t="str">
        <f t="shared" si="382"/>
        <v>i.a.</v>
      </c>
      <c r="JR102" s="153" t="str">
        <f t="shared" si="383"/>
        <v>i.a.</v>
      </c>
      <c r="JS102" s="153" t="str">
        <f t="shared" si="384"/>
        <v>i.a.</v>
      </c>
      <c r="JT102" s="153" t="str">
        <f t="shared" si="385"/>
        <v>i.a.</v>
      </c>
      <c r="JU102" s="150" t="e">
        <f t="shared" si="386"/>
        <v>#VALUE!</v>
      </c>
      <c r="JV102" s="150" t="e">
        <f t="shared" si="387"/>
        <v>#VALUE!</v>
      </c>
      <c r="JW102" s="150" t="e">
        <f t="shared" si="388"/>
        <v>#VALUE!</v>
      </c>
      <c r="JX102" s="150" t="e">
        <f t="shared" si="389"/>
        <v>#VALUE!</v>
      </c>
      <c r="JY102" s="150" t="e">
        <f t="shared" si="390"/>
        <v>#DIV/0!</v>
      </c>
      <c r="JZ102" s="263" t="e">
        <f t="shared" si="249"/>
        <v>#VALUE!</v>
      </c>
      <c r="KA102" s="263" t="e">
        <f t="shared" si="440"/>
        <v>#VALUE!</v>
      </c>
      <c r="KB102" s="263" t="e">
        <f t="shared" si="250"/>
        <v>#VALUE!</v>
      </c>
      <c r="KC102" s="263" t="e">
        <f t="shared" si="251"/>
        <v>#VALUE!</v>
      </c>
      <c r="KD102" s="153" t="str">
        <f t="shared" si="467"/>
        <v>i.a.</v>
      </c>
      <c r="KE102" s="153" t="str">
        <f t="shared" si="468"/>
        <v>i.a.</v>
      </c>
      <c r="KF102" s="153" t="str">
        <f t="shared" si="469"/>
        <v>i.a.</v>
      </c>
      <c r="KG102" s="153" t="str">
        <f t="shared" si="470"/>
        <v>i.a.</v>
      </c>
      <c r="KH102" s="153">
        <f t="shared" ref="KH102:KH165" si="483">IFERROR(CC102/AC102,"i.a.")</f>
        <v>0</v>
      </c>
      <c r="KI102" s="153">
        <f t="shared" si="471"/>
        <v>0</v>
      </c>
      <c r="KJ102" s="153">
        <f t="shared" si="472"/>
        <v>-1.5304949342256532E-2</v>
      </c>
      <c r="KK102" s="153">
        <f t="shared" si="473"/>
        <v>7.996079802560889E-3</v>
      </c>
      <c r="KL102" s="153">
        <f t="shared" si="474"/>
        <v>-1.1123455328604082E-2</v>
      </c>
      <c r="KM102" s="153">
        <f t="shared" si="475"/>
        <v>-3.6661114211586875E-2</v>
      </c>
      <c r="KN102" s="153">
        <f t="shared" si="476"/>
        <v>-1.3433301430126672E-2</v>
      </c>
      <c r="KO102" s="153">
        <f t="shared" si="477"/>
        <v>-2.6180550639052811E-2</v>
      </c>
      <c r="KP102" s="153" t="str">
        <f t="shared" si="478"/>
        <v>i.a.</v>
      </c>
      <c r="KQ102" s="153" t="str">
        <f t="shared" si="479"/>
        <v>i.a.</v>
      </c>
      <c r="KR102" s="153" t="str">
        <f t="shared" si="480"/>
        <v>i.a.</v>
      </c>
      <c r="KS102" s="153" t="str">
        <f t="shared" si="481"/>
        <v>i.a.</v>
      </c>
      <c r="KT102" s="153" t="str">
        <f t="shared" si="482"/>
        <v>i.a.</v>
      </c>
      <c r="KU102" s="150" t="e">
        <f t="shared" si="408"/>
        <v>#VALUE!</v>
      </c>
      <c r="KV102" s="150" t="e">
        <f t="shared" si="409"/>
        <v>#DIV/0!</v>
      </c>
      <c r="KW102" s="150" t="e">
        <f t="shared" si="410"/>
        <v>#DIV/0!</v>
      </c>
      <c r="KX102" s="150">
        <f t="shared" si="411"/>
        <v>-1</v>
      </c>
      <c r="KY102" s="150">
        <f t="shared" si="412"/>
        <v>4.6196264688708259E-4</v>
      </c>
      <c r="KZ102" s="243" t="e">
        <f t="shared" si="252"/>
        <v>#VALUE!</v>
      </c>
      <c r="LA102" s="243">
        <f t="shared" si="441"/>
        <v>0</v>
      </c>
      <c r="LB102" s="243">
        <f t="shared" si="253"/>
        <v>0</v>
      </c>
      <c r="LC102" s="243">
        <f t="shared" si="254"/>
        <v>-1.4515580110497239</v>
      </c>
      <c r="LD102" s="254" t="str">
        <f>IFERROR(Tabel1[[#This Row],[2024 - Omsætning]]/Tabel1[[#This Row],[2024 - Ansatte]],"i.a.")</f>
        <v>i.a.</v>
      </c>
      <c r="LE102" s="254">
        <f>IFERROR(Tabel1[[#This Row],[2023 - Omsætning]]/Tabel1[[#This Row],[2023 - Ansatte]],"i.a.")</f>
        <v>0</v>
      </c>
      <c r="LF102" s="254">
        <f>IFERROR(Tabel1[[#This Row],[2022 - Omsætning]]/Tabel1[[#This Row],[2022 - Ansatte]],"i.a.")</f>
        <v>0</v>
      </c>
      <c r="LG102" s="254">
        <f>IFERROR(Tabel1[[#This Row],[2021 - Omsætning]]/Tabel1[[#This Row],[2021 - Ansatte]],"i.a.")</f>
        <v>0</v>
      </c>
      <c r="LH102" s="254">
        <f>IFERROR(AC102/Tabel1[[#This Row],[2020 - Ansatte]],"i.a.")</f>
        <v>1.4515580110497239</v>
      </c>
      <c r="LI102" s="254">
        <f>IFERROR(Tabel1[[#This Row],[2019 - Omsætning]]/Tabel1[[#This Row],[2019 - Ansatte]],"i.a.")</f>
        <v>1.4508877551020409</v>
      </c>
      <c r="LJ102" s="254">
        <f>IFERROR(Tabel1[[#This Row],[2018 - Omsætning]]/Tabel1[[#This Row],[2018 - Ansatte]],"i.a.")</f>
        <v>1.4653118279569892</v>
      </c>
      <c r="LK102" s="254">
        <f>IFERROR(Tabel1[[#This Row],[2017 - Omsætning]]/Tabel1[[#This Row],[2017 - Ansatte]],"i.a.")</f>
        <v>1.4954847328244274</v>
      </c>
      <c r="LL102" s="254">
        <f>IFERROR(Tabel1[[#This Row],[2016 - Omsætning]]/Tabel1[[#This Row],[2016 - Ansatte]],"i.a.")</f>
        <v>1.4123858520900321</v>
      </c>
      <c r="LM102" s="254">
        <f>IFERROR(Tabel1[[#This Row],[2015 - Omsætning]]/Tabel1[[#This Row],[2015 - Ansatte]],"i.a.")</f>
        <v>1.4809526813880125</v>
      </c>
      <c r="LN102" s="254">
        <f>IFERROR(Tabel1[[#This Row],[2014 - Omsætning]]/Tabel1[[#This Row],[2014 - Ansatte]],"i.a.")</f>
        <v>1.6137568493150685</v>
      </c>
      <c r="LO102" s="254">
        <f>IFERROR(Tabel1[[#This Row],[2013 - Omsætning]]/Tabel1[[#This Row],[2013 - Ansatte]],"i.a.")</f>
        <v>1.7274892086330935</v>
      </c>
      <c r="LP102" s="254" t="str">
        <f>IFERROR(Tabel1[[#This Row],[2012 - Omsætning]]/Tabel1[[#This Row],[2012 - Ansatte]],"i.a.")</f>
        <v>i.a.</v>
      </c>
      <c r="LQ102" s="254" t="str">
        <f>IFERROR(Tabel1[[#This Row],[2011 - Omsætning]]/Tabel1[[#This Row],[2011 - Ansatte]],"i.a.")</f>
        <v>i.a.</v>
      </c>
      <c r="LR102" s="254" t="str">
        <f>IFERROR(Tabel1[[#This Row],[2010 - Omsætning]]/Tabel1[[#This Row],[2010 - Ansatte]],"i.a.")</f>
        <v>i.a.</v>
      </c>
      <c r="LS102" s="254" t="str">
        <f>IFERROR(Tabel1[[#This Row],[2009 - Omsætning]]/Tabel1[[#This Row],[2009 - Ansatte]],"i.a.")</f>
        <v>i.a.</v>
      </c>
      <c r="LT102" s="254" t="str">
        <f>IFERROR(Tabel1[[#This Row],[2008 - Omsætning]]/Tabel1[[#This Row],[2008 - Ansatte]],"i.a.")</f>
        <v>i.a.</v>
      </c>
      <c r="LU102" s="158" t="e">
        <f t="shared" si="413"/>
        <v>#VALUE!</v>
      </c>
      <c r="LV102" s="158" t="e">
        <f t="shared" si="414"/>
        <v>#DIV/0!</v>
      </c>
      <c r="LW102" s="158" t="e">
        <f t="shared" si="415"/>
        <v>#DIV/0!</v>
      </c>
      <c r="LX102" s="158" t="e">
        <f t="shared" si="416"/>
        <v>#DIV/0!</v>
      </c>
      <c r="LY102" s="158" t="e">
        <f t="shared" si="417"/>
        <v>#DIV/0!</v>
      </c>
      <c r="LZ102" s="243" t="e">
        <f t="shared" si="255"/>
        <v>#VALUE!</v>
      </c>
      <c r="MA102" s="243">
        <f t="shared" si="442"/>
        <v>0</v>
      </c>
      <c r="MB102" s="243">
        <f t="shared" si="256"/>
        <v>0</v>
      </c>
      <c r="MC102" s="243">
        <f t="shared" si="257"/>
        <v>0</v>
      </c>
      <c r="MD102" s="244" t="str">
        <f t="shared" si="418"/>
        <v>i.a.</v>
      </c>
      <c r="ME102" s="244">
        <f t="shared" si="419"/>
        <v>0</v>
      </c>
      <c r="MF102" s="244">
        <f t="shared" si="420"/>
        <v>0</v>
      </c>
      <c r="MG102" s="244">
        <f t="shared" si="421"/>
        <v>0</v>
      </c>
      <c r="MH102" s="244">
        <f t="shared" si="422"/>
        <v>0</v>
      </c>
      <c r="MI102" s="244">
        <f t="shared" si="423"/>
        <v>0</v>
      </c>
      <c r="MJ102" s="244">
        <f t="shared" si="424"/>
        <v>-2.5007168458781363E-2</v>
      </c>
      <c r="MK102" s="244">
        <f t="shared" si="425"/>
        <v>2.45381679389313E-2</v>
      </c>
      <c r="ML102" s="244">
        <f t="shared" si="426"/>
        <v>-1.6327974276527331E-2</v>
      </c>
      <c r="MM102" s="244">
        <f t="shared" si="427"/>
        <v>-5.1082018927444801E-2</v>
      </c>
      <c r="MN102" s="244">
        <f t="shared" si="428"/>
        <v>-1.9345890410958903E-2</v>
      </c>
      <c r="MO102" s="244">
        <f t="shared" si="429"/>
        <v>-5.6701438848920864E-2</v>
      </c>
      <c r="MP102" s="244" t="str">
        <f t="shared" si="430"/>
        <v>i.a.</v>
      </c>
      <c r="MQ102" s="244" t="str">
        <f t="shared" si="431"/>
        <v>i.a.</v>
      </c>
      <c r="MR102" s="244" t="str">
        <f t="shared" si="432"/>
        <v>i.a.</v>
      </c>
      <c r="MS102" s="244" t="str">
        <f t="shared" si="433"/>
        <v>i.a.</v>
      </c>
      <c r="MT102" s="244" t="str">
        <f t="shared" si="434"/>
        <v>i.a.</v>
      </c>
    </row>
    <row r="103" spans="1:391" ht="18" customHeight="1" x14ac:dyDescent="0.25">
      <c r="A103" s="101" t="s">
        <v>809</v>
      </c>
      <c r="B103" s="273">
        <v>77556311</v>
      </c>
      <c r="C103" s="292" t="s">
        <v>80</v>
      </c>
      <c r="D103" s="5"/>
      <c r="E103" s="5">
        <v>256100</v>
      </c>
      <c r="F103" s="203">
        <v>45632</v>
      </c>
      <c r="G103" s="148" t="s">
        <v>84</v>
      </c>
      <c r="H103" s="148" t="s">
        <v>84</v>
      </c>
      <c r="I103" s="148" t="s">
        <v>84</v>
      </c>
      <c r="J103" s="148" t="s">
        <v>84</v>
      </c>
      <c r="K103" s="148" t="s">
        <v>84</v>
      </c>
      <c r="L103" s="148" t="s">
        <v>84</v>
      </c>
      <c r="M103" s="148" t="s">
        <v>84</v>
      </c>
      <c r="N103" s="148" t="s">
        <v>84</v>
      </c>
      <c r="O103" s="357" t="s">
        <v>84</v>
      </c>
      <c r="P103" s="150" t="e">
        <f>Y103/Tabel1[[#This Row],[2023 - Omsætning]]-1</f>
        <v>#DIV/0!</v>
      </c>
      <c r="Q103" s="150" t="e">
        <f>Z103/Tabel1[[#This Row],[2022 - Omsætning]]-1</f>
        <v>#DIV/0!</v>
      </c>
      <c r="R103" s="150" t="e">
        <f>AA103/Tabel1[[#This Row],[2021 - Omsætning]]-1</f>
        <v>#DIV/0!</v>
      </c>
      <c r="S103" s="150" t="e">
        <f>AB103/Tabel1[[#This Row],[2020 - Omsætning]]-1</f>
        <v>#DIV/0!</v>
      </c>
      <c r="T103" s="150" t="e">
        <f>AC103/Tabel1[[#This Row],[2019 - Omsætning]]-1</f>
        <v>#DIV/0!</v>
      </c>
      <c r="U103" s="242">
        <f t="shared" si="435"/>
        <v>0</v>
      </c>
      <c r="V103" s="242">
        <f t="shared" si="436"/>
        <v>0</v>
      </c>
      <c r="W103" s="242">
        <f t="shared" si="267"/>
        <v>0</v>
      </c>
      <c r="X103" s="242">
        <f t="shared" si="266"/>
        <v>0</v>
      </c>
      <c r="Y103" s="151"/>
      <c r="Z103" s="151"/>
      <c r="AA103" s="151"/>
      <c r="AB103" s="151"/>
      <c r="AC103" s="361"/>
      <c r="AD103" s="151"/>
      <c r="AE103" s="151"/>
      <c r="AF103" s="151"/>
      <c r="AG103" s="361"/>
      <c r="AH103" s="361"/>
      <c r="AI103" s="361"/>
      <c r="AJ103" s="361"/>
      <c r="AK103" s="361"/>
      <c r="AL103" s="361"/>
      <c r="AM103" s="361"/>
      <c r="AN103" s="361"/>
      <c r="AO103" s="361"/>
      <c r="AP103" s="150">
        <f t="shared" si="268"/>
        <v>-5.7292717369376599E-2</v>
      </c>
      <c r="AQ103" s="150">
        <f t="shared" si="269"/>
        <v>4.5597324956935786E-3</v>
      </c>
      <c r="AR103" s="150">
        <f t="shared" si="270"/>
        <v>8.6774584296883631E-2</v>
      </c>
      <c r="AS103" s="150">
        <f t="shared" si="271"/>
        <v>-6.6077029876073445E-2</v>
      </c>
      <c r="AT103" s="150">
        <f t="shared" si="272"/>
        <v>-8.9687777933810817E-2</v>
      </c>
      <c r="AU103" s="242">
        <f t="shared" si="443"/>
        <v>-1.1359999999999992</v>
      </c>
      <c r="AV103" s="242">
        <f t="shared" si="444"/>
        <v>8.9999999999999858E-2</v>
      </c>
      <c r="AW103" s="242">
        <f t="shared" si="445"/>
        <v>1.5760000000000005</v>
      </c>
      <c r="AX103" s="242">
        <f t="shared" si="446"/>
        <v>-1.2850000000000001</v>
      </c>
      <c r="AY103" s="119">
        <v>18.692</v>
      </c>
      <c r="AZ103" s="119">
        <v>19.827999999999999</v>
      </c>
      <c r="BA103" s="119">
        <v>19.738</v>
      </c>
      <c r="BB103" s="119">
        <v>18.161999999999999</v>
      </c>
      <c r="BC103" s="119">
        <v>19.446999999999999</v>
      </c>
      <c r="BD103" s="119">
        <v>21.363</v>
      </c>
      <c r="BE103" s="119">
        <v>20.117000000000001</v>
      </c>
      <c r="BF103" s="119">
        <v>18.696999999999999</v>
      </c>
      <c r="BG103" s="362">
        <v>19.030652</v>
      </c>
      <c r="BH103" s="362">
        <v>18.746694000000002</v>
      </c>
      <c r="BI103" s="362">
        <v>15.876067000000001</v>
      </c>
      <c r="BJ103" s="362">
        <v>15.51998</v>
      </c>
      <c r="BK103" s="362">
        <v>14.734735000000001</v>
      </c>
      <c r="BL103" s="362">
        <v>11.183999999999999</v>
      </c>
      <c r="BM103" s="362">
        <v>10.606</v>
      </c>
      <c r="BN103" s="362">
        <v>12.045999999999999</v>
      </c>
      <c r="BO103" s="362">
        <v>17.957000000000001</v>
      </c>
      <c r="BP103" s="152">
        <f t="shared" si="277"/>
        <v>-0.53655483224837264</v>
      </c>
      <c r="BQ103" s="152">
        <f t="shared" si="278"/>
        <v>0.37866758715913029</v>
      </c>
      <c r="BR103" s="152">
        <f t="shared" si="279"/>
        <v>0.49099330931549134</v>
      </c>
      <c r="BS103" s="152">
        <f t="shared" si="280"/>
        <v>0.11155606407322657</v>
      </c>
      <c r="BT103" s="152">
        <f t="shared" si="281"/>
        <v>-0.37482117310443486</v>
      </c>
      <c r="BU103" s="242">
        <f t="shared" si="447"/>
        <v>-2.1430000000000002</v>
      </c>
      <c r="BV103" s="242">
        <f t="shared" si="448"/>
        <v>1.0970000000000004</v>
      </c>
      <c r="BW103" s="242">
        <f t="shared" si="449"/>
        <v>0.95399999999999974</v>
      </c>
      <c r="BX103" s="242">
        <f t="shared" si="450"/>
        <v>0.19500000000000006</v>
      </c>
      <c r="BY103" s="119">
        <v>1.851</v>
      </c>
      <c r="BZ103" s="119">
        <v>3.9940000000000002</v>
      </c>
      <c r="CA103" s="119">
        <v>2.8969999999999998</v>
      </c>
      <c r="CB103" s="119">
        <v>1.9430000000000001</v>
      </c>
      <c r="CC103" s="119">
        <v>1.748</v>
      </c>
      <c r="CD103" s="119">
        <v>2.7959999999999998</v>
      </c>
      <c r="CE103" s="119">
        <v>2.4660000000000002</v>
      </c>
      <c r="CF103" s="119">
        <v>2.0510000000000002</v>
      </c>
      <c r="CG103" s="362">
        <v>2.1615199999999999</v>
      </c>
      <c r="CH103" s="362">
        <v>3.9513919999999998</v>
      </c>
      <c r="CI103" s="362">
        <v>3.0378889999999998</v>
      </c>
      <c r="CJ103" s="362">
        <v>2.5632549999999998</v>
      </c>
      <c r="CK103" s="362">
        <v>1.2721739999999999</v>
      </c>
      <c r="CL103" s="362">
        <v>0.41099999999999998</v>
      </c>
      <c r="CM103" s="362">
        <v>0.255</v>
      </c>
      <c r="CN103" s="362">
        <v>-1.0149999999999999</v>
      </c>
      <c r="CO103" s="362">
        <v>2.81</v>
      </c>
      <c r="CP103" s="152">
        <f t="shared" si="286"/>
        <v>-0.68626256472738356</v>
      </c>
      <c r="CQ103" s="152">
        <f t="shared" si="287"/>
        <v>0.40299145299145306</v>
      </c>
      <c r="CR103" s="152">
        <f t="shared" si="288"/>
        <v>0.7307692307692305</v>
      </c>
      <c r="CS103" s="152">
        <f t="shared" si="289"/>
        <v>0.30125120307988468</v>
      </c>
      <c r="CT103" s="152">
        <f t="shared" si="290"/>
        <v>-0.46249353336782212</v>
      </c>
      <c r="CU103" s="242">
        <f t="shared" si="451"/>
        <v>-2.2530000000000001</v>
      </c>
      <c r="CV103" s="242">
        <f t="shared" si="452"/>
        <v>0.94300000000000006</v>
      </c>
      <c r="CW103" s="242">
        <f t="shared" si="453"/>
        <v>0.98799999999999977</v>
      </c>
      <c r="CX103" s="242">
        <f t="shared" si="454"/>
        <v>0.31300000000000017</v>
      </c>
      <c r="CY103" s="119">
        <v>1.03</v>
      </c>
      <c r="CZ103" s="119">
        <v>3.2829999999999999</v>
      </c>
      <c r="DA103" s="119">
        <v>2.34</v>
      </c>
      <c r="DB103" s="119">
        <v>1.3520000000000001</v>
      </c>
      <c r="DC103" s="119">
        <v>1.0389999999999999</v>
      </c>
      <c r="DD103" s="119">
        <v>1.9330000000000001</v>
      </c>
      <c r="DE103" s="119">
        <v>1.4279999999999999</v>
      </c>
      <c r="DF103" s="119">
        <v>0.92900000000000005</v>
      </c>
      <c r="DG103" s="362">
        <v>0.82374400000000003</v>
      </c>
      <c r="DH103" s="362">
        <v>2.452995</v>
      </c>
      <c r="DI103" s="362">
        <v>1.2727980000000001</v>
      </c>
      <c r="DJ103" s="362">
        <v>0.63485000000000003</v>
      </c>
      <c r="DK103" s="362">
        <v>-0.68392500000000001</v>
      </c>
      <c r="DL103" s="362">
        <v>-1.3759999999999999</v>
      </c>
      <c r="DM103" s="362">
        <v>-1.456</v>
      </c>
      <c r="DN103" s="362">
        <v>-2.5129999999999999</v>
      </c>
      <c r="DO103" s="362">
        <v>1.9870000000000001</v>
      </c>
      <c r="DP103" s="152">
        <f t="shared" si="295"/>
        <v>-7.478243270592988E-2</v>
      </c>
      <c r="DQ103" s="152">
        <f t="shared" si="296"/>
        <v>-0.22959382552428473</v>
      </c>
      <c r="DR103" s="152">
        <f t="shared" si="297"/>
        <v>0.19210037174721192</v>
      </c>
      <c r="DS103" s="152">
        <f t="shared" si="298"/>
        <v>0.12223612849395084</v>
      </c>
      <c r="DT103" s="152">
        <f t="shared" si="299"/>
        <v>8.192281651997281E-2</v>
      </c>
      <c r="DU103" s="242">
        <f t="shared" si="455"/>
        <v>-0.73899999999999899</v>
      </c>
      <c r="DV103" s="242">
        <f t="shared" si="456"/>
        <v>-2.9450000000000003</v>
      </c>
      <c r="DW103" s="242">
        <f t="shared" si="457"/>
        <v>2.0670000000000002</v>
      </c>
      <c r="DX103" s="242">
        <f t="shared" si="458"/>
        <v>1.1720000000000006</v>
      </c>
      <c r="DY103" s="119">
        <v>9.1430000000000007</v>
      </c>
      <c r="DZ103" s="119">
        <v>9.8819999999999997</v>
      </c>
      <c r="EA103" s="119">
        <v>12.827</v>
      </c>
      <c r="EB103" s="119">
        <v>10.76</v>
      </c>
      <c r="EC103" s="119">
        <v>9.5879999999999992</v>
      </c>
      <c r="ED103" s="119">
        <v>8.8620000000000001</v>
      </c>
      <c r="EE103" s="119">
        <v>7.8090000000000002</v>
      </c>
      <c r="EF103" s="119">
        <v>6.4859999999999998</v>
      </c>
      <c r="EG103" s="362">
        <v>5.3061220000000002</v>
      </c>
      <c r="EH103" s="362">
        <v>5.1394070000000003</v>
      </c>
      <c r="EI103" s="362">
        <v>3.1668620000000001</v>
      </c>
      <c r="EJ103" s="362">
        <v>2.6640709999999999</v>
      </c>
      <c r="EK103" s="362">
        <v>1.708971</v>
      </c>
      <c r="EL103" s="362">
        <v>2.7839999999999998</v>
      </c>
      <c r="EM103" s="362">
        <v>3.7309999999999999</v>
      </c>
      <c r="EN103" s="362">
        <v>5.6580000000000004</v>
      </c>
      <c r="EO103" s="362">
        <v>9.0020000000000007</v>
      </c>
      <c r="EP103" s="153">
        <f t="shared" si="304"/>
        <v>6.9692165411546613E-3</v>
      </c>
      <c r="EQ103" s="153">
        <f t="shared" si="305"/>
        <v>7.4872716382150825E-3</v>
      </c>
      <c r="ER103" s="153">
        <f t="shared" si="306"/>
        <v>-2.1968365553602837E-2</v>
      </c>
      <c r="ES103" s="153">
        <f t="shared" si="307"/>
        <v>2.9898773211771788E-2</v>
      </c>
      <c r="ET103" s="153">
        <f t="shared" si="308"/>
        <v>-0.10146673493359043</v>
      </c>
      <c r="EU103" s="242">
        <f t="shared" si="459"/>
        <v>0.21099999999999852</v>
      </c>
      <c r="EV103" s="242">
        <f t="shared" si="460"/>
        <v>0.22500000000000142</v>
      </c>
      <c r="EW103" s="242">
        <f t="shared" si="461"/>
        <v>-0.67500000000000071</v>
      </c>
      <c r="EX103" s="242">
        <f t="shared" si="462"/>
        <v>0.89199999999999946</v>
      </c>
      <c r="EY103" s="119">
        <v>30.486999999999998</v>
      </c>
      <c r="EZ103" s="119">
        <v>30.276</v>
      </c>
      <c r="FA103" s="119">
        <v>30.050999999999998</v>
      </c>
      <c r="FB103" s="119">
        <v>30.725999999999999</v>
      </c>
      <c r="FC103" s="119">
        <v>29.834</v>
      </c>
      <c r="FD103" s="119">
        <v>33.203000000000003</v>
      </c>
      <c r="FE103" s="119">
        <v>33.448</v>
      </c>
      <c r="FF103" s="119">
        <v>33.390999999999998</v>
      </c>
      <c r="FG103" s="362">
        <v>34.109994999999998</v>
      </c>
      <c r="FH103" s="362">
        <v>34.808081000000001</v>
      </c>
      <c r="FI103" s="362">
        <v>34.898857</v>
      </c>
      <c r="FJ103" s="362">
        <v>36.167271</v>
      </c>
      <c r="FK103" s="362">
        <v>37.279508</v>
      </c>
      <c r="FL103" s="362">
        <v>38.487000000000002</v>
      </c>
      <c r="FM103" s="362">
        <v>38.677999999999997</v>
      </c>
      <c r="FN103" s="362">
        <v>40.396000000000001</v>
      </c>
      <c r="FO103" s="362">
        <v>39.738</v>
      </c>
      <c r="FP103" s="153">
        <f t="shared" si="313"/>
        <v>3.0303030303030304E-2</v>
      </c>
      <c r="FQ103" s="153">
        <f t="shared" si="314"/>
        <v>-8.3333333333333329E-2</v>
      </c>
      <c r="FR103" s="153">
        <f t="shared" si="315"/>
        <v>0</v>
      </c>
      <c r="FS103" s="153">
        <f t="shared" si="316"/>
        <v>-0.2</v>
      </c>
      <c r="FT103" s="153">
        <f t="shared" si="317"/>
        <v>2.2727272727272728E-2</v>
      </c>
      <c r="FU103" s="242">
        <f t="shared" si="463"/>
        <v>1</v>
      </c>
      <c r="FV103" s="242">
        <f t="shared" si="464"/>
        <v>-3</v>
      </c>
      <c r="FW103" s="242">
        <f t="shared" si="465"/>
        <v>0</v>
      </c>
      <c r="FX103" s="242">
        <f t="shared" si="466"/>
        <v>-9</v>
      </c>
      <c r="FY103" s="154">
        <v>34</v>
      </c>
      <c r="FZ103" s="154">
        <v>33</v>
      </c>
      <c r="GA103" s="154">
        <v>36</v>
      </c>
      <c r="GB103" s="154">
        <v>36</v>
      </c>
      <c r="GC103" s="154">
        <v>45</v>
      </c>
      <c r="GD103" s="154">
        <v>44</v>
      </c>
      <c r="GE103" s="154">
        <v>46</v>
      </c>
      <c r="GF103" s="154">
        <v>46</v>
      </c>
      <c r="GG103" s="154">
        <v>44</v>
      </c>
      <c r="GH103" s="359"/>
      <c r="GI103" s="359"/>
      <c r="GJ103" s="359"/>
      <c r="GK103" s="359"/>
      <c r="GL103" s="359"/>
      <c r="GM103" s="359"/>
      <c r="GN103" s="359"/>
      <c r="GO103" s="359"/>
      <c r="GP103" s="167"/>
      <c r="GQ103" s="5" t="s">
        <v>389</v>
      </c>
      <c r="GR103" s="5">
        <v>5750</v>
      </c>
      <c r="GS103" s="5" t="s">
        <v>118</v>
      </c>
      <c r="GT103" s="107" t="s">
        <v>78</v>
      </c>
      <c r="GU103" s="16"/>
      <c r="GW103" s="158">
        <f t="shared" si="322"/>
        <v>-0.62551046425199219</v>
      </c>
      <c r="GX103" s="158">
        <f t="shared" si="323"/>
        <v>0.45723543096170688</v>
      </c>
      <c r="GY103" s="158">
        <f t="shared" si="324"/>
        <v>0.49309756678222316</v>
      </c>
      <c r="GZ103" s="158">
        <f t="shared" si="325"/>
        <v>0.17987441993433631</v>
      </c>
      <c r="HA103" s="158">
        <f t="shared" si="326"/>
        <v>-0.51432139267072974</v>
      </c>
      <c r="HB103" s="263">
        <f t="shared" si="240"/>
        <v>-0.18085788490372012</v>
      </c>
      <c r="HC103" s="263">
        <f t="shared" si="437"/>
        <v>9.0722084915452916E-2</v>
      </c>
      <c r="HD103" s="263">
        <f t="shared" si="241"/>
        <v>6.5526627706857271E-2</v>
      </c>
      <c r="HE103" s="263">
        <f t="shared" si="242"/>
        <v>2.0259026808864544E-2</v>
      </c>
      <c r="HF103" s="153">
        <f t="shared" si="327"/>
        <v>0.10827858081471749</v>
      </c>
      <c r="HG103" s="153">
        <f t="shared" si="328"/>
        <v>0.2891364657184376</v>
      </c>
      <c r="HH103" s="153">
        <f t="shared" si="329"/>
        <v>0.19841438080298468</v>
      </c>
      <c r="HI103" s="153">
        <f t="shared" si="330"/>
        <v>0.13288775309612741</v>
      </c>
      <c r="HJ103" s="153">
        <f t="shared" si="331"/>
        <v>0.11262872628726286</v>
      </c>
      <c r="HK103" s="153">
        <f t="shared" si="332"/>
        <v>0.23189970607642016</v>
      </c>
      <c r="HL103" s="153">
        <f t="shared" si="333"/>
        <v>0.19979013641133261</v>
      </c>
      <c r="HM103" s="153">
        <f t="shared" si="334"/>
        <v>0.15756282033038671</v>
      </c>
      <c r="HN103" s="153">
        <f t="shared" si="335"/>
        <v>0.15772183486350955</v>
      </c>
      <c r="HO103" s="153">
        <f t="shared" si="336"/>
        <v>0.59063702367452819</v>
      </c>
      <c r="HP103" s="153">
        <f t="shared" si="337"/>
        <v>0.43656752701497348</v>
      </c>
      <c r="HQ103" s="153">
        <f t="shared" si="338"/>
        <v>0.29034708562140499</v>
      </c>
      <c r="HR103" s="153">
        <f t="shared" si="339"/>
        <v>-0.3044422053914882</v>
      </c>
      <c r="HS103" s="153">
        <f t="shared" si="340"/>
        <v>-0.42240982348426709</v>
      </c>
      <c r="HT103" s="153">
        <f t="shared" si="341"/>
        <v>-0.31015017573756526</v>
      </c>
      <c r="HU103" s="153">
        <f t="shared" si="342"/>
        <v>-0.34283765347885403</v>
      </c>
      <c r="HV103" s="150">
        <f t="shared" si="343"/>
        <v>-0.53988024562723325</v>
      </c>
      <c r="HW103" s="150">
        <f t="shared" si="344"/>
        <v>0.38895154648450048</v>
      </c>
      <c r="HX103" s="150">
        <f t="shared" si="345"/>
        <v>0.48566982266558339</v>
      </c>
      <c r="HY103" s="150">
        <f t="shared" si="346"/>
        <v>0.15702046913778062</v>
      </c>
      <c r="HZ103" s="150">
        <f t="shared" si="347"/>
        <v>-0.33897879037047585</v>
      </c>
      <c r="IA103" s="263">
        <f t="shared" si="243"/>
        <v>-7.1486455518595976E-2</v>
      </c>
      <c r="IB103" s="263">
        <f t="shared" si="438"/>
        <v>3.7079573857399933E-2</v>
      </c>
      <c r="IC103" s="263">
        <f t="shared" si="244"/>
        <v>3.1164348264175315E-2</v>
      </c>
      <c r="ID103" s="263">
        <f t="shared" si="245"/>
        <v>8.7082754589476175E-3</v>
      </c>
      <c r="IE103" s="153">
        <f t="shared" si="348"/>
        <v>6.0925234106281784E-2</v>
      </c>
      <c r="IF103" s="153">
        <f t="shared" si="349"/>
        <v>0.13241168962487776</v>
      </c>
      <c r="IG103" s="153">
        <f t="shared" si="350"/>
        <v>9.5332115767477826E-2</v>
      </c>
      <c r="IH103" s="153">
        <f t="shared" si="351"/>
        <v>6.4167767503302511E-2</v>
      </c>
      <c r="II103" s="153">
        <f t="shared" si="352"/>
        <v>5.5459492044354894E-2</v>
      </c>
      <c r="IJ103" s="153">
        <f t="shared" si="353"/>
        <v>8.3899716433361818E-2</v>
      </c>
      <c r="IK103" s="153">
        <f t="shared" si="354"/>
        <v>7.378925477640301E-2</v>
      </c>
      <c r="IL103" s="153">
        <f t="shared" si="355"/>
        <v>6.0769474583300599E-2</v>
      </c>
      <c r="IM103" s="153">
        <f t="shared" si="356"/>
        <v>6.2727229936018522E-2</v>
      </c>
      <c r="IN103" s="153">
        <f t="shared" si="357"/>
        <v>0.11337155564055904</v>
      </c>
      <c r="IO103" s="153">
        <f t="shared" si="358"/>
        <v>8.5494709941141028E-2</v>
      </c>
      <c r="IP103" s="153">
        <f t="shared" si="359"/>
        <v>6.9798976480643218E-2</v>
      </c>
      <c r="IQ103" s="153">
        <f t="shared" si="360"/>
        <v>3.3581434160856398E-2</v>
      </c>
      <c r="IR103" s="153">
        <f t="shared" si="361"/>
        <v>1.0652497894122984E-2</v>
      </c>
      <c r="IS103" s="153">
        <f t="shared" si="362"/>
        <v>6.4496547537749452E-3</v>
      </c>
      <c r="IT103" s="153">
        <f t="shared" si="363"/>
        <v>-2.533256794868595E-2</v>
      </c>
      <c r="IU103" s="150">
        <f t="shared" si="364"/>
        <v>-8.1185847495809191E-2</v>
      </c>
      <c r="IV103" s="150">
        <f t="shared" si="365"/>
        <v>-0.23531919840237417</v>
      </c>
      <c r="IW103" s="150">
        <f t="shared" si="366"/>
        <v>0.21887710965707746</v>
      </c>
      <c r="IX103" s="150">
        <f t="shared" si="367"/>
        <v>8.96567290727244E-2</v>
      </c>
      <c r="IY103" s="150">
        <f t="shared" si="368"/>
        <v>0.2040987891973137</v>
      </c>
      <c r="IZ103" s="263">
        <f t="shared" si="246"/>
        <v>-2.6498828938881835E-2</v>
      </c>
      <c r="JA103" s="263">
        <f t="shared" si="439"/>
        <v>-0.10044389064947101</v>
      </c>
      <c r="JB103" s="263">
        <f t="shared" si="247"/>
        <v>7.6649017116128149E-2</v>
      </c>
      <c r="JC103" s="263">
        <f t="shared" si="248"/>
        <v>2.8813726565304065E-2</v>
      </c>
      <c r="JD103" s="153">
        <f t="shared" si="369"/>
        <v>0.29989831731557715</v>
      </c>
      <c r="JE103" s="153">
        <f t="shared" si="370"/>
        <v>0.32639714625445898</v>
      </c>
      <c r="JF103" s="153">
        <f t="shared" si="371"/>
        <v>0.42684103690392999</v>
      </c>
      <c r="JG103" s="153">
        <f t="shared" si="372"/>
        <v>0.35019201978780184</v>
      </c>
      <c r="JH103" s="153">
        <f t="shared" si="373"/>
        <v>0.32137829322249778</v>
      </c>
      <c r="JI103" s="153">
        <f t="shared" si="374"/>
        <v>0.26690359304882089</v>
      </c>
      <c r="JJ103" s="153">
        <f t="shared" si="375"/>
        <v>0.23346687395359961</v>
      </c>
      <c r="JK103" s="153">
        <f t="shared" si="376"/>
        <v>0.19424395795274177</v>
      </c>
      <c r="JL103" s="153">
        <f t="shared" si="377"/>
        <v>0.15555915502186385</v>
      </c>
      <c r="JM103" s="153">
        <f t="shared" si="378"/>
        <v>0.14764982303965565</v>
      </c>
      <c r="JN103" s="153">
        <f t="shared" si="379"/>
        <v>9.0744003449740498E-2</v>
      </c>
      <c r="JO103" s="153">
        <f t="shared" si="380"/>
        <v>7.3659718478621183E-2</v>
      </c>
      <c r="JP103" s="153">
        <f t="shared" si="381"/>
        <v>4.5842101778811033E-2</v>
      </c>
      <c r="JQ103" s="153">
        <f t="shared" si="382"/>
        <v>7.2336113492867712E-2</v>
      </c>
      <c r="JR103" s="153">
        <f t="shared" si="383"/>
        <v>9.6463105641449928E-2</v>
      </c>
      <c r="JS103" s="153">
        <f t="shared" si="384"/>
        <v>0.14006337261114962</v>
      </c>
      <c r="JT103" s="153">
        <f t="shared" si="385"/>
        <v>0.22653379636619861</v>
      </c>
      <c r="JU103" s="150" t="e">
        <f t="shared" si="386"/>
        <v>#VALUE!</v>
      </c>
      <c r="JV103" s="150" t="e">
        <f t="shared" si="387"/>
        <v>#VALUE!</v>
      </c>
      <c r="JW103" s="150" t="e">
        <f t="shared" si="388"/>
        <v>#VALUE!</v>
      </c>
      <c r="JX103" s="150" t="e">
        <f t="shared" si="389"/>
        <v>#VALUE!</v>
      </c>
      <c r="JY103" s="150" t="e">
        <f t="shared" si="390"/>
        <v>#VALUE!</v>
      </c>
      <c r="JZ103" s="263" t="e">
        <f t="shared" si="249"/>
        <v>#VALUE!</v>
      </c>
      <c r="KA103" s="263" t="e">
        <f t="shared" si="440"/>
        <v>#VALUE!</v>
      </c>
      <c r="KB103" s="263" t="e">
        <f t="shared" si="250"/>
        <v>#VALUE!</v>
      </c>
      <c r="KC103" s="263" t="e">
        <f t="shared" si="251"/>
        <v>#VALUE!</v>
      </c>
      <c r="KD103" s="153" t="str">
        <f t="shared" si="467"/>
        <v>i.a.</v>
      </c>
      <c r="KE103" s="153" t="str">
        <f t="shared" si="468"/>
        <v>i.a.</v>
      </c>
      <c r="KF103" s="153" t="str">
        <f t="shared" si="469"/>
        <v>i.a.</v>
      </c>
      <c r="KG103" s="153" t="str">
        <f t="shared" si="470"/>
        <v>i.a.</v>
      </c>
      <c r="KH103" s="153" t="str">
        <f t="shared" si="483"/>
        <v>i.a.</v>
      </c>
      <c r="KI103" s="153" t="str">
        <f t="shared" si="471"/>
        <v>i.a.</v>
      </c>
      <c r="KJ103" s="153" t="str">
        <f t="shared" si="472"/>
        <v>i.a.</v>
      </c>
      <c r="KK103" s="153" t="str">
        <f t="shared" si="473"/>
        <v>i.a.</v>
      </c>
      <c r="KL103" s="153" t="str">
        <f t="shared" si="474"/>
        <v>i.a.</v>
      </c>
      <c r="KM103" s="153" t="str">
        <f t="shared" si="475"/>
        <v>i.a.</v>
      </c>
      <c r="KN103" s="153" t="str">
        <f t="shared" si="476"/>
        <v>i.a.</v>
      </c>
      <c r="KO103" s="153" t="str">
        <f t="shared" si="477"/>
        <v>i.a.</v>
      </c>
      <c r="KP103" s="153" t="str">
        <f t="shared" si="478"/>
        <v>i.a.</v>
      </c>
      <c r="KQ103" s="153" t="str">
        <f t="shared" si="479"/>
        <v>i.a.</v>
      </c>
      <c r="KR103" s="153" t="str">
        <f t="shared" si="480"/>
        <v>i.a.</v>
      </c>
      <c r="KS103" s="153" t="str">
        <f t="shared" si="481"/>
        <v>i.a.</v>
      </c>
      <c r="KT103" s="153" t="str">
        <f t="shared" si="482"/>
        <v>i.a.</v>
      </c>
      <c r="KU103" s="150" t="e">
        <f t="shared" si="408"/>
        <v>#DIV/0!</v>
      </c>
      <c r="KV103" s="150" t="e">
        <f t="shared" si="409"/>
        <v>#DIV/0!</v>
      </c>
      <c r="KW103" s="150" t="e">
        <f t="shared" si="410"/>
        <v>#DIV/0!</v>
      </c>
      <c r="KX103" s="150" t="e">
        <f t="shared" si="411"/>
        <v>#DIV/0!</v>
      </c>
      <c r="KY103" s="150" t="e">
        <f t="shared" si="412"/>
        <v>#DIV/0!</v>
      </c>
      <c r="KZ103" s="243">
        <f t="shared" si="252"/>
        <v>0</v>
      </c>
      <c r="LA103" s="243">
        <f t="shared" si="441"/>
        <v>0</v>
      </c>
      <c r="LB103" s="243">
        <f t="shared" si="253"/>
        <v>0</v>
      </c>
      <c r="LC103" s="243">
        <f t="shared" si="254"/>
        <v>0</v>
      </c>
      <c r="LD103" s="254">
        <f>IFERROR(Tabel1[[#This Row],[2024 - Omsætning]]/Tabel1[[#This Row],[2024 - Ansatte]],"i.a.")</f>
        <v>0</v>
      </c>
      <c r="LE103" s="254">
        <f>IFERROR(Tabel1[[#This Row],[2023 - Omsætning]]/Tabel1[[#This Row],[2023 - Ansatte]],"i.a.")</f>
        <v>0</v>
      </c>
      <c r="LF103" s="254">
        <f>IFERROR(Tabel1[[#This Row],[2022 - Omsætning]]/Tabel1[[#This Row],[2022 - Ansatte]],"i.a.")</f>
        <v>0</v>
      </c>
      <c r="LG103" s="254">
        <f>IFERROR(Tabel1[[#This Row],[2021 - Omsætning]]/Tabel1[[#This Row],[2021 - Ansatte]],"i.a.")</f>
        <v>0</v>
      </c>
      <c r="LH103" s="254">
        <f>IFERROR(AC103/Tabel1[[#This Row],[2020 - Ansatte]],"i.a.")</f>
        <v>0</v>
      </c>
      <c r="LI103" s="254">
        <f>IFERROR(Tabel1[[#This Row],[2019 - Omsætning]]/Tabel1[[#This Row],[2019 - Ansatte]],"i.a.")</f>
        <v>0</v>
      </c>
      <c r="LJ103" s="254">
        <f>IFERROR(Tabel1[[#This Row],[2018 - Omsætning]]/Tabel1[[#This Row],[2018 - Ansatte]],"i.a.")</f>
        <v>0</v>
      </c>
      <c r="LK103" s="254">
        <f>IFERROR(Tabel1[[#This Row],[2017 - Omsætning]]/Tabel1[[#This Row],[2017 - Ansatte]],"i.a.")</f>
        <v>0</v>
      </c>
      <c r="LL103" s="254">
        <f>IFERROR(Tabel1[[#This Row],[2016 - Omsætning]]/Tabel1[[#This Row],[2016 - Ansatte]],"i.a.")</f>
        <v>0</v>
      </c>
      <c r="LM103" s="254" t="str">
        <f>IFERROR(Tabel1[[#This Row],[2015 - Omsætning]]/Tabel1[[#This Row],[2015 - Ansatte]],"i.a.")</f>
        <v>i.a.</v>
      </c>
      <c r="LN103" s="254" t="str">
        <f>IFERROR(Tabel1[[#This Row],[2014 - Omsætning]]/Tabel1[[#This Row],[2014 - Ansatte]],"i.a.")</f>
        <v>i.a.</v>
      </c>
      <c r="LO103" s="254" t="str">
        <f>IFERROR(Tabel1[[#This Row],[2013 - Omsætning]]/Tabel1[[#This Row],[2013 - Ansatte]],"i.a.")</f>
        <v>i.a.</v>
      </c>
      <c r="LP103" s="254" t="str">
        <f>IFERROR(Tabel1[[#This Row],[2012 - Omsætning]]/Tabel1[[#This Row],[2012 - Ansatte]],"i.a.")</f>
        <v>i.a.</v>
      </c>
      <c r="LQ103" s="254" t="str">
        <f>IFERROR(Tabel1[[#This Row],[2011 - Omsætning]]/Tabel1[[#This Row],[2011 - Ansatte]],"i.a.")</f>
        <v>i.a.</v>
      </c>
      <c r="LR103" s="254" t="str">
        <f>IFERROR(Tabel1[[#This Row],[2010 - Omsætning]]/Tabel1[[#This Row],[2010 - Ansatte]],"i.a.")</f>
        <v>i.a.</v>
      </c>
      <c r="LS103" s="254" t="str">
        <f>IFERROR(Tabel1[[#This Row],[2009 - Omsætning]]/Tabel1[[#This Row],[2009 - Ansatte]],"i.a.")</f>
        <v>i.a.</v>
      </c>
      <c r="LT103" s="254" t="str">
        <f>IFERROR(Tabel1[[#This Row],[2008 - Omsætning]]/Tabel1[[#This Row],[2008 - Ansatte]],"i.a.")</f>
        <v>i.a.</v>
      </c>
      <c r="LU103" s="158">
        <f t="shared" si="413"/>
        <v>-0.69549013635304857</v>
      </c>
      <c r="LV103" s="158">
        <f t="shared" si="414"/>
        <v>0.53053613053613047</v>
      </c>
      <c r="LW103" s="158">
        <f t="shared" si="415"/>
        <v>0.73076923076923073</v>
      </c>
      <c r="LX103" s="158">
        <f t="shared" si="416"/>
        <v>0.62656400384985578</v>
      </c>
      <c r="LY103" s="158">
        <f t="shared" si="417"/>
        <v>-0.47443812151520381</v>
      </c>
      <c r="LZ103" s="243">
        <f t="shared" si="255"/>
        <v>-6.9190730837789649E-2</v>
      </c>
      <c r="MA103" s="243">
        <f t="shared" si="442"/>
        <v>3.4484848484848479E-2</v>
      </c>
      <c r="MB103" s="243">
        <f t="shared" si="256"/>
        <v>2.7444444444444445E-2</v>
      </c>
      <c r="MC103" s="243">
        <f t="shared" si="257"/>
        <v>1.4466666666666669E-2</v>
      </c>
      <c r="MD103" s="244">
        <f t="shared" si="418"/>
        <v>3.0294117647058826E-2</v>
      </c>
      <c r="ME103" s="244">
        <f t="shared" si="419"/>
        <v>9.9484848484848482E-2</v>
      </c>
      <c r="MF103" s="244">
        <f t="shared" si="420"/>
        <v>6.5000000000000002E-2</v>
      </c>
      <c r="MG103" s="244">
        <f t="shared" si="421"/>
        <v>3.7555555555555557E-2</v>
      </c>
      <c r="MH103" s="244">
        <f t="shared" si="422"/>
        <v>2.3088888888888888E-2</v>
      </c>
      <c r="MI103" s="244">
        <f t="shared" si="423"/>
        <v>4.3931818181818183E-2</v>
      </c>
      <c r="MJ103" s="244">
        <f t="shared" si="424"/>
        <v>3.1043478260869565E-2</v>
      </c>
      <c r="MK103" s="244">
        <f t="shared" si="425"/>
        <v>2.0195652173913045E-2</v>
      </c>
      <c r="ML103" s="244">
        <f t="shared" si="426"/>
        <v>1.8721454545454545E-2</v>
      </c>
      <c r="MM103" s="244" t="str">
        <f t="shared" si="427"/>
        <v>i.a.</v>
      </c>
      <c r="MN103" s="244" t="str">
        <f t="shared" si="428"/>
        <v>i.a.</v>
      </c>
      <c r="MO103" s="244" t="str">
        <f t="shared" si="429"/>
        <v>i.a.</v>
      </c>
      <c r="MP103" s="244" t="str">
        <f t="shared" si="430"/>
        <v>i.a.</v>
      </c>
      <c r="MQ103" s="244" t="str">
        <f t="shared" si="431"/>
        <v>i.a.</v>
      </c>
      <c r="MR103" s="244" t="str">
        <f t="shared" si="432"/>
        <v>i.a.</v>
      </c>
      <c r="MS103" s="244" t="str">
        <f t="shared" si="433"/>
        <v>i.a.</v>
      </c>
      <c r="MT103" s="244" t="str">
        <f t="shared" si="434"/>
        <v>i.a.</v>
      </c>
    </row>
    <row r="104" spans="1:391" ht="18" customHeight="1" x14ac:dyDescent="0.25">
      <c r="A104" s="101" t="s">
        <v>196</v>
      </c>
      <c r="B104" s="273">
        <v>33824114</v>
      </c>
      <c r="C104" s="117" t="s">
        <v>588</v>
      </c>
      <c r="D104" s="5" t="s">
        <v>123</v>
      </c>
      <c r="E104" s="5">
        <v>682040</v>
      </c>
      <c r="F104" s="203">
        <v>45280</v>
      </c>
      <c r="G104" s="148"/>
      <c r="H104" s="148" t="s">
        <v>84</v>
      </c>
      <c r="I104" s="148" t="s">
        <v>84</v>
      </c>
      <c r="J104" s="148" t="s">
        <v>84</v>
      </c>
      <c r="K104" s="148" t="s">
        <v>84</v>
      </c>
      <c r="L104" s="148" t="s">
        <v>84</v>
      </c>
      <c r="M104" s="148" t="s">
        <v>84</v>
      </c>
      <c r="N104" s="148" t="s">
        <v>84</v>
      </c>
      <c r="O104" s="357" t="s">
        <v>84</v>
      </c>
      <c r="P104" s="150">
        <f>Y104/Tabel1[[#This Row],[2023 - Omsætning]]-1</f>
        <v>-1</v>
      </c>
      <c r="Q104" s="150">
        <f>Z104/Tabel1[[#This Row],[2022 - Omsætning]]-1</f>
        <v>0.13186292529510246</v>
      </c>
      <c r="R104" s="150">
        <f>AA104/Tabel1[[#This Row],[2021 - Omsætning]]-1</f>
        <v>0.13453847829209864</v>
      </c>
      <c r="S104" s="150">
        <f>AB104/Tabel1[[#This Row],[2020 - Omsætning]]-1</f>
        <v>6.8751210203268354E-3</v>
      </c>
      <c r="T104" s="150">
        <f>AC104/Tabel1[[#This Row],[2019 - Omsætning]]-1</f>
        <v>0.31323259989093333</v>
      </c>
      <c r="U104" s="242">
        <f t="shared" si="435"/>
        <v>-1108.4559999999999</v>
      </c>
      <c r="V104" s="242">
        <f t="shared" si="436"/>
        <v>129.13599999999985</v>
      </c>
      <c r="W104" s="242">
        <f t="shared" si="267"/>
        <v>116.13200000000006</v>
      </c>
      <c r="X104" s="242">
        <f t="shared" si="266"/>
        <v>5.8940000000000055</v>
      </c>
      <c r="Y104" s="151"/>
      <c r="Z104" s="151">
        <v>1108.4559999999999</v>
      </c>
      <c r="AA104" s="151">
        <v>979.32</v>
      </c>
      <c r="AB104" s="361">
        <v>863.18799999999999</v>
      </c>
      <c r="AC104" s="361">
        <v>857.29399999999998</v>
      </c>
      <c r="AD104" s="361">
        <v>652.81200000000001</v>
      </c>
      <c r="AE104" s="361">
        <v>545.81100000000004</v>
      </c>
      <c r="AF104" s="361">
        <v>820.40599999999995</v>
      </c>
      <c r="AG104" s="361">
        <v>1004.992</v>
      </c>
      <c r="AH104" s="361">
        <v>1124.7270000000001</v>
      </c>
      <c r="AI104" s="361">
        <v>816.154</v>
      </c>
      <c r="AJ104" s="361">
        <v>591.54259200000001</v>
      </c>
      <c r="AK104" s="361">
        <v>655.40990299999999</v>
      </c>
      <c r="AL104" s="361">
        <v>587.89800000000002</v>
      </c>
      <c r="AM104" s="361">
        <v>387.74599999999998</v>
      </c>
      <c r="AN104" s="361">
        <v>474.55</v>
      </c>
      <c r="AO104" s="361">
        <v>540.17499999999995</v>
      </c>
      <c r="AP104" s="150">
        <f t="shared" si="268"/>
        <v>-1</v>
      </c>
      <c r="AQ104" s="150">
        <f t="shared" si="269"/>
        <v>0.13539464750118502</v>
      </c>
      <c r="AR104" s="150">
        <f t="shared" si="270"/>
        <v>0.35974775936103681</v>
      </c>
      <c r="AS104" s="150">
        <f t="shared" si="271"/>
        <v>2.8413009790485506E-2</v>
      </c>
      <c r="AT104" s="150">
        <f t="shared" si="272"/>
        <v>0.60960523659851773</v>
      </c>
      <c r="AU104" s="242">
        <f t="shared" si="443"/>
        <v>-177.251</v>
      </c>
      <c r="AV104" s="242">
        <f t="shared" si="444"/>
        <v>21.137</v>
      </c>
      <c r="AW104" s="242">
        <f t="shared" si="445"/>
        <v>41.302999999999997</v>
      </c>
      <c r="AX104" s="242">
        <f t="shared" si="446"/>
        <v>3.1720000000000113</v>
      </c>
      <c r="AY104" s="119"/>
      <c r="AZ104" s="119">
        <v>177.251</v>
      </c>
      <c r="BA104" s="119">
        <v>156.114</v>
      </c>
      <c r="BB104" s="362">
        <v>114.81100000000001</v>
      </c>
      <c r="BC104" s="362">
        <v>111.639</v>
      </c>
      <c r="BD104" s="362">
        <v>69.358000000000004</v>
      </c>
      <c r="BE104" s="362">
        <v>103.379</v>
      </c>
      <c r="BF104" s="362">
        <v>242.75299999999999</v>
      </c>
      <c r="BG104" s="362">
        <v>168.85</v>
      </c>
      <c r="BH104" s="362">
        <v>97.662000000000006</v>
      </c>
      <c r="BI104" s="362">
        <v>65.995999999999995</v>
      </c>
      <c r="BJ104" s="362">
        <v>53.156419999999997</v>
      </c>
      <c r="BK104" s="362">
        <v>24.779786000000001</v>
      </c>
      <c r="BL104" s="362">
        <v>40.951000000000001</v>
      </c>
      <c r="BM104" s="362">
        <v>31.689499999999999</v>
      </c>
      <c r="BN104" s="362">
        <v>36.107999999999997</v>
      </c>
      <c r="BO104" s="362">
        <v>92.838999999999999</v>
      </c>
      <c r="BP104" s="152">
        <f t="shared" si="277"/>
        <v>-1</v>
      </c>
      <c r="BQ104" s="152">
        <f t="shared" si="278"/>
        <v>0.11913911383917063</v>
      </c>
      <c r="BR104" s="152">
        <f t="shared" si="279"/>
        <v>0.3811355702785495</v>
      </c>
      <c r="BS104" s="152">
        <f t="shared" si="280"/>
        <v>1.5600835662153806E-2</v>
      </c>
      <c r="BT104" s="152">
        <f t="shared" si="281"/>
        <v>0.73401185584794404</v>
      </c>
      <c r="BU104" s="242">
        <f t="shared" si="447"/>
        <v>-173.57400000000001</v>
      </c>
      <c r="BV104" s="242">
        <f t="shared" si="448"/>
        <v>18.478000000000009</v>
      </c>
      <c r="BW104" s="242">
        <f t="shared" si="449"/>
        <v>42.8</v>
      </c>
      <c r="BX104" s="242">
        <f t="shared" si="450"/>
        <v>1.7250000000000085</v>
      </c>
      <c r="BY104" s="119"/>
      <c r="BZ104" s="119">
        <v>173.57400000000001</v>
      </c>
      <c r="CA104" s="119">
        <v>155.096</v>
      </c>
      <c r="CB104" s="362">
        <v>112.29600000000001</v>
      </c>
      <c r="CC104" s="362">
        <v>110.571</v>
      </c>
      <c r="CD104" s="362">
        <v>63.765999999999998</v>
      </c>
      <c r="CE104" s="362">
        <v>98.992000000000004</v>
      </c>
      <c r="CF104" s="362">
        <v>238.52799999999999</v>
      </c>
      <c r="CG104" s="362">
        <v>165.28800000000001</v>
      </c>
      <c r="CH104" s="362">
        <v>84.436000000000007</v>
      </c>
      <c r="CI104" s="362">
        <v>52.978000000000002</v>
      </c>
      <c r="CJ104" s="362">
        <v>40.024765000000002</v>
      </c>
      <c r="CK104" s="362">
        <v>15.584440000000001</v>
      </c>
      <c r="CL104" s="362">
        <v>42.076999999999998</v>
      </c>
      <c r="CM104" s="362">
        <v>46.265999999999998</v>
      </c>
      <c r="CN104" s="362">
        <v>17.832999999999998</v>
      </c>
      <c r="CO104" s="362">
        <v>80.185000000000002</v>
      </c>
      <c r="CP104" s="152">
        <f t="shared" si="286"/>
        <v>-1</v>
      </c>
      <c r="CQ104" s="152">
        <f t="shared" si="287"/>
        <v>0.13219459765602368</v>
      </c>
      <c r="CR104" s="152">
        <f t="shared" si="288"/>
        <v>0.37682096905681783</v>
      </c>
      <c r="CS104" s="152">
        <f t="shared" si="289"/>
        <v>1.9080901940599061E-2</v>
      </c>
      <c r="CT104" s="152">
        <f t="shared" si="290"/>
        <v>0.73414450812740784</v>
      </c>
      <c r="CU104" s="242">
        <f t="shared" si="451"/>
        <v>-175.917</v>
      </c>
      <c r="CV104" s="242">
        <f t="shared" si="452"/>
        <v>20.539999999999992</v>
      </c>
      <c r="CW104" s="242">
        <f t="shared" si="453"/>
        <v>42.525000000000006</v>
      </c>
      <c r="CX104" s="242">
        <f t="shared" si="454"/>
        <v>2.1129999999999995</v>
      </c>
      <c r="CY104" s="119"/>
      <c r="CZ104" s="119">
        <v>175.917</v>
      </c>
      <c r="DA104" s="119">
        <v>155.37700000000001</v>
      </c>
      <c r="DB104" s="362">
        <v>112.852</v>
      </c>
      <c r="DC104" s="362">
        <v>110.739</v>
      </c>
      <c r="DD104" s="362">
        <v>63.857999999999997</v>
      </c>
      <c r="DE104" s="362">
        <v>99.974999999999994</v>
      </c>
      <c r="DF104" s="362">
        <v>239.03399999999999</v>
      </c>
      <c r="DG104" s="362">
        <v>166.12</v>
      </c>
      <c r="DH104" s="362">
        <v>87.287999999999997</v>
      </c>
      <c r="DI104" s="362">
        <v>54.470999999999997</v>
      </c>
      <c r="DJ104" s="362">
        <v>40.571452999999998</v>
      </c>
      <c r="DK104" s="362">
        <v>15.089509</v>
      </c>
      <c r="DL104" s="362">
        <v>42.118000000000002</v>
      </c>
      <c r="DM104" s="362">
        <v>46.265000000000001</v>
      </c>
      <c r="DN104" s="362">
        <v>18.84</v>
      </c>
      <c r="DO104" s="362">
        <v>82.292000000000002</v>
      </c>
      <c r="DP104" s="152">
        <f t="shared" si="295"/>
        <v>-1</v>
      </c>
      <c r="DQ104" s="152">
        <f t="shared" si="296"/>
        <v>9.3392896664997185E-2</v>
      </c>
      <c r="DR104" s="152">
        <f t="shared" si="297"/>
        <v>0.23889859004517031</v>
      </c>
      <c r="DS104" s="152">
        <f t="shared" si="298"/>
        <v>1.4108211740256888E-2</v>
      </c>
      <c r="DT104" s="152">
        <f t="shared" si="299"/>
        <v>0.36093213165363719</v>
      </c>
      <c r="DU104" s="242">
        <f t="shared" si="455"/>
        <v>-187.72900000000001</v>
      </c>
      <c r="DV104" s="242">
        <f t="shared" si="456"/>
        <v>16.035000000000025</v>
      </c>
      <c r="DW104" s="242">
        <f t="shared" si="457"/>
        <v>33.107999999999976</v>
      </c>
      <c r="DX104" s="242">
        <f t="shared" si="458"/>
        <v>1.9280000000000257</v>
      </c>
      <c r="DY104" s="119"/>
      <c r="DZ104" s="119">
        <v>187.72900000000001</v>
      </c>
      <c r="EA104" s="119">
        <v>171.69399999999999</v>
      </c>
      <c r="EB104" s="362">
        <v>138.58600000000001</v>
      </c>
      <c r="EC104" s="362">
        <v>136.65799999999999</v>
      </c>
      <c r="ED104" s="362">
        <v>100.41500000000001</v>
      </c>
      <c r="EE104" s="362">
        <v>128.78700000000001</v>
      </c>
      <c r="EF104" s="362">
        <v>236.91399999999999</v>
      </c>
      <c r="EG104" s="362">
        <v>179.804</v>
      </c>
      <c r="EH104" s="362">
        <v>115.45</v>
      </c>
      <c r="EI104" s="362">
        <v>168.12799999999999</v>
      </c>
      <c r="EJ104" s="362">
        <v>156.68993499999999</v>
      </c>
      <c r="EK104" s="362">
        <v>126.48047200000001</v>
      </c>
      <c r="EL104" s="362">
        <v>115.283</v>
      </c>
      <c r="EM104" s="362">
        <v>83.796999999999997</v>
      </c>
      <c r="EN104" s="362">
        <v>49.427999999999997</v>
      </c>
      <c r="EO104" s="362">
        <v>100.395</v>
      </c>
      <c r="EP104" s="153">
        <f t="shared" si="304"/>
        <v>-1</v>
      </c>
      <c r="EQ104" s="153">
        <f t="shared" si="305"/>
        <v>0.23559595717959456</v>
      </c>
      <c r="ER104" s="153">
        <f t="shared" si="306"/>
        <v>0.23624372950653036</v>
      </c>
      <c r="ES104" s="153">
        <f t="shared" si="307"/>
        <v>-6.3692161897102159E-3</v>
      </c>
      <c r="ET104" s="153">
        <f t="shared" si="308"/>
        <v>0.10592636825621224</v>
      </c>
      <c r="EU104" s="242">
        <f t="shared" si="459"/>
        <v>-413.20800000000003</v>
      </c>
      <c r="EV104" s="242">
        <f t="shared" si="460"/>
        <v>78.788000000000011</v>
      </c>
      <c r="EW104" s="242">
        <f t="shared" si="461"/>
        <v>63.907000000000039</v>
      </c>
      <c r="EX104" s="242">
        <f t="shared" si="462"/>
        <v>-1.7340000000000373</v>
      </c>
      <c r="EY104" s="119"/>
      <c r="EZ104" s="119">
        <v>413.20800000000003</v>
      </c>
      <c r="FA104" s="119">
        <v>334.42</v>
      </c>
      <c r="FB104" s="362">
        <v>270.51299999999998</v>
      </c>
      <c r="FC104" s="362">
        <v>272.24700000000001</v>
      </c>
      <c r="FD104" s="362">
        <v>246.17099999999999</v>
      </c>
      <c r="FE104" s="362">
        <v>275.31200000000001</v>
      </c>
      <c r="FF104" s="362">
        <v>485.73</v>
      </c>
      <c r="FG104" s="362">
        <v>435.85599999999999</v>
      </c>
      <c r="FH104" s="362">
        <v>418.66199999999998</v>
      </c>
      <c r="FI104" s="362">
        <v>325.05500000000001</v>
      </c>
      <c r="FJ104" s="362">
        <v>257.38451700000002</v>
      </c>
      <c r="FK104" s="362">
        <v>357.52030999999999</v>
      </c>
      <c r="FL104" s="362">
        <v>218.68899999999999</v>
      </c>
      <c r="FM104" s="362">
        <v>162.94499999999999</v>
      </c>
      <c r="FN104" s="362">
        <v>127.386</v>
      </c>
      <c r="FO104" s="362">
        <v>187.84700000000001</v>
      </c>
      <c r="FP104" s="153">
        <f t="shared" si="313"/>
        <v>-1</v>
      </c>
      <c r="FQ104" s="153">
        <f t="shared" si="314"/>
        <v>3.007518796992481E-2</v>
      </c>
      <c r="FR104" s="153">
        <f t="shared" si="315"/>
        <v>-1.4814814814814815E-2</v>
      </c>
      <c r="FS104" s="153">
        <f t="shared" si="316"/>
        <v>-1.4598540145985401E-2</v>
      </c>
      <c r="FT104" s="153">
        <f t="shared" si="317"/>
        <v>7.874015748031496E-2</v>
      </c>
      <c r="FU104" s="242">
        <f t="shared" si="463"/>
        <v>-137</v>
      </c>
      <c r="FV104" s="242">
        <f t="shared" si="464"/>
        <v>4</v>
      </c>
      <c r="FW104" s="242">
        <f t="shared" si="465"/>
        <v>-2</v>
      </c>
      <c r="FX104" s="242">
        <f t="shared" si="466"/>
        <v>-2</v>
      </c>
      <c r="FY104" s="154"/>
      <c r="FZ104" s="154">
        <v>137</v>
      </c>
      <c r="GA104" s="154">
        <v>133</v>
      </c>
      <c r="GB104" s="154">
        <v>135</v>
      </c>
      <c r="GC104" s="154">
        <v>137</v>
      </c>
      <c r="GD104" s="154">
        <v>127</v>
      </c>
      <c r="GE104" s="154">
        <v>126</v>
      </c>
      <c r="GF104" s="154">
        <v>135</v>
      </c>
      <c r="GG104" s="154">
        <v>152</v>
      </c>
      <c r="GH104" s="359">
        <v>154</v>
      </c>
      <c r="GI104" s="359">
        <v>140</v>
      </c>
      <c r="GJ104" s="359">
        <v>131</v>
      </c>
      <c r="GK104" s="359">
        <v>133</v>
      </c>
      <c r="GL104" s="359">
        <v>118</v>
      </c>
      <c r="GM104" s="359">
        <v>115</v>
      </c>
      <c r="GN104" s="359">
        <v>121</v>
      </c>
      <c r="GO104" s="359">
        <v>105</v>
      </c>
      <c r="GP104" s="156"/>
      <c r="GQ104" s="5" t="s">
        <v>386</v>
      </c>
      <c r="GR104" s="5">
        <v>5330</v>
      </c>
      <c r="GS104" s="5" t="s">
        <v>197</v>
      </c>
      <c r="GT104" s="157" t="s">
        <v>78</v>
      </c>
      <c r="GU104" s="172" t="s">
        <v>73</v>
      </c>
      <c r="GV104" s="101"/>
      <c r="GW104" s="158">
        <f t="shared" si="322"/>
        <v>-1</v>
      </c>
      <c r="GX104" s="158">
        <f t="shared" si="323"/>
        <v>-2.2607513262337106E-2</v>
      </c>
      <c r="GY104" s="158">
        <f t="shared" si="324"/>
        <v>0.22135397320831118</v>
      </c>
      <c r="GZ104" s="158">
        <f t="shared" si="325"/>
        <v>-0.12224583763583004</v>
      </c>
      <c r="HA104" s="158">
        <f t="shared" si="326"/>
        <v>0.67656962012467969</v>
      </c>
      <c r="HB104" s="263">
        <f t="shared" si="240"/>
        <v>-0.97888560275775338</v>
      </c>
      <c r="HC104" s="263">
        <f t="shared" si="437"/>
        <v>-2.2642049685201449E-2</v>
      </c>
      <c r="HD104" s="263">
        <f t="shared" si="241"/>
        <v>0.18151341053395775</v>
      </c>
      <c r="HE104" s="263">
        <f t="shared" si="242"/>
        <v>-0.11420433211672509</v>
      </c>
      <c r="HF104" s="153">
        <f t="shared" si="327"/>
        <v>0</v>
      </c>
      <c r="HG104" s="153">
        <f t="shared" si="328"/>
        <v>0.97888560275775338</v>
      </c>
      <c r="HH104" s="153">
        <f t="shared" si="329"/>
        <v>1.0015276524429548</v>
      </c>
      <c r="HI104" s="153">
        <f t="shared" si="330"/>
        <v>0.82001424190899708</v>
      </c>
      <c r="HJ104" s="153">
        <f t="shared" si="331"/>
        <v>0.93421857402572217</v>
      </c>
      <c r="HK104" s="153">
        <f t="shared" si="332"/>
        <v>0.55722026858404372</v>
      </c>
      <c r="HL104" s="153">
        <f t="shared" si="333"/>
        <v>0.54675814394819811</v>
      </c>
      <c r="HM104" s="153">
        <f t="shared" si="334"/>
        <v>1.1472218622665689</v>
      </c>
      <c r="HN104" s="153">
        <f t="shared" si="335"/>
        <v>1.1252684129596888</v>
      </c>
      <c r="HO104" s="153">
        <f t="shared" si="336"/>
        <v>0.61561898313691477</v>
      </c>
      <c r="HP104" s="153">
        <f t="shared" si="337"/>
        <v>0.33539404158825159</v>
      </c>
      <c r="HQ104" s="153">
        <f t="shared" si="338"/>
        <v>0.28655150395005785</v>
      </c>
      <c r="HR104" s="153">
        <f t="shared" si="339"/>
        <v>0.12482869206974327</v>
      </c>
      <c r="HS104" s="153">
        <f t="shared" si="340"/>
        <v>0.42312638135422953</v>
      </c>
      <c r="HT104" s="153">
        <f t="shared" si="341"/>
        <v>0.69453931319196849</v>
      </c>
      <c r="HU104" s="153">
        <f t="shared" si="342"/>
        <v>0.25149676618409728</v>
      </c>
      <c r="HV104" s="150">
        <f t="shared" si="343"/>
        <v>-1</v>
      </c>
      <c r="HW104" s="150">
        <f t="shared" si="344"/>
        <v>-9.4463848930121608E-2</v>
      </c>
      <c r="HX104" s="150">
        <f t="shared" si="345"/>
        <v>0.23918705397851567</v>
      </c>
      <c r="HY104" s="150">
        <f t="shared" si="346"/>
        <v>-2.9947391071002798E-2</v>
      </c>
      <c r="HZ104" s="150">
        <f t="shared" si="347"/>
        <v>0.74426371118123469</v>
      </c>
      <c r="IA104" s="263">
        <f t="shared" si="243"/>
        <v>-0.46433252901175454</v>
      </c>
      <c r="IB104" s="263">
        <f t="shared" si="438"/>
        <v>-4.8438306766753148E-2</v>
      </c>
      <c r="IC104" s="263">
        <f t="shared" si="244"/>
        <v>9.8974682782708379E-2</v>
      </c>
      <c r="ID104" s="263">
        <f t="shared" si="245"/>
        <v>-1.2774683664964759E-2</v>
      </c>
      <c r="IE104" s="153">
        <f t="shared" si="348"/>
        <v>0</v>
      </c>
      <c r="IF104" s="153">
        <f t="shared" si="349"/>
        <v>0.46433252901175454</v>
      </c>
      <c r="IG104" s="153">
        <f t="shared" si="350"/>
        <v>0.51277083577850768</v>
      </c>
      <c r="IH104" s="153">
        <f t="shared" si="351"/>
        <v>0.4137961529957993</v>
      </c>
      <c r="II104" s="153">
        <f t="shared" si="352"/>
        <v>0.42657083666076406</v>
      </c>
      <c r="IJ104" s="153">
        <f t="shared" si="353"/>
        <v>0.24455639014119349</v>
      </c>
      <c r="IK104" s="153">
        <f t="shared" si="354"/>
        <v>0.2601485857547941</v>
      </c>
      <c r="IL104" s="153">
        <f t="shared" si="355"/>
        <v>0.51764675244632619</v>
      </c>
      <c r="IM104" s="153">
        <f t="shared" si="356"/>
        <v>0.38685668411900043</v>
      </c>
      <c r="IN104" s="153">
        <f t="shared" si="357"/>
        <v>0.22706486472677109</v>
      </c>
      <c r="IO104" s="153">
        <f t="shared" si="358"/>
        <v>0.18191760158334175</v>
      </c>
      <c r="IP104" s="153">
        <f t="shared" si="359"/>
        <v>0.13018198343074641</v>
      </c>
      <c r="IQ104" s="153">
        <f t="shared" si="360"/>
        <v>5.4092982287981435E-2</v>
      </c>
      <c r="IR104" s="153">
        <f t="shared" si="361"/>
        <v>0.2205097030138824</v>
      </c>
      <c r="IS104" s="153">
        <f t="shared" si="362"/>
        <v>0.31871209068270351</v>
      </c>
      <c r="IT104" s="153">
        <f t="shared" si="363"/>
        <v>0.11314170787956844</v>
      </c>
      <c r="IU104" s="150" t="e">
        <f t="shared" si="364"/>
        <v>#VALUE!</v>
      </c>
      <c r="IV104" s="150">
        <f t="shared" si="365"/>
        <v>-0.11508864179128102</v>
      </c>
      <c r="IW104" s="150">
        <f t="shared" si="366"/>
        <v>2.1475219451261591E-3</v>
      </c>
      <c r="IX104" s="150">
        <f t="shared" si="367"/>
        <v>2.0608689126399848E-2</v>
      </c>
      <c r="IY104" s="150">
        <f t="shared" si="368"/>
        <v>0.23058114058670057</v>
      </c>
      <c r="IZ104" s="263" t="e">
        <f t="shared" si="246"/>
        <v>#VALUE!</v>
      </c>
      <c r="JA104" s="263">
        <f t="shared" si="439"/>
        <v>-5.9087462662855694E-2</v>
      </c>
      <c r="JB104" s="263">
        <f t="shared" si="247"/>
        <v>1.1001928790381754E-3</v>
      </c>
      <c r="JC104" s="263">
        <f t="shared" si="248"/>
        <v>1.034480541065852E-2</v>
      </c>
      <c r="JD104" s="153" t="str">
        <f t="shared" si="369"/>
        <v>i.a.</v>
      </c>
      <c r="JE104" s="153">
        <f t="shared" si="370"/>
        <v>0.4543208263150762</v>
      </c>
      <c r="JF104" s="153">
        <f t="shared" si="371"/>
        <v>0.51340828897793189</v>
      </c>
      <c r="JG104" s="153">
        <f t="shared" si="372"/>
        <v>0.51230809609889372</v>
      </c>
      <c r="JH104" s="153">
        <f t="shared" si="373"/>
        <v>0.5019632906882352</v>
      </c>
      <c r="JI104" s="153">
        <f t="shared" si="374"/>
        <v>0.40790751144529619</v>
      </c>
      <c r="JJ104" s="153">
        <f t="shared" si="375"/>
        <v>0.46778563956529318</v>
      </c>
      <c r="JK104" s="153">
        <f t="shared" si="376"/>
        <v>0.48774833755378499</v>
      </c>
      <c r="JL104" s="153">
        <f t="shared" si="377"/>
        <v>0.41253074409896845</v>
      </c>
      <c r="JM104" s="153">
        <f t="shared" si="378"/>
        <v>0.27575944317850681</v>
      </c>
      <c r="JN104" s="153">
        <f t="shared" si="379"/>
        <v>0.51722939194905471</v>
      </c>
      <c r="JO104" s="153">
        <f t="shared" si="380"/>
        <v>0.60877762511254696</v>
      </c>
      <c r="JP104" s="153">
        <f t="shared" si="381"/>
        <v>0.35377143189431676</v>
      </c>
      <c r="JQ104" s="153">
        <f t="shared" si="382"/>
        <v>0.52715500093740431</v>
      </c>
      <c r="JR104" s="153">
        <f t="shared" si="383"/>
        <v>0.51426554972536742</v>
      </c>
      <c r="JS104" s="153">
        <f t="shared" si="384"/>
        <v>0.3880175215486788</v>
      </c>
      <c r="JT104" s="153">
        <f t="shared" si="385"/>
        <v>0.53445090951678753</v>
      </c>
      <c r="JU104" s="150" t="e">
        <f t="shared" si="386"/>
        <v>#VALUE!</v>
      </c>
      <c r="JV104" s="150">
        <f t="shared" si="387"/>
        <v>-1.1241477365834378E-2</v>
      </c>
      <c r="JW104" s="150">
        <f t="shared" si="388"/>
        <v>0.21735454257811593</v>
      </c>
      <c r="JX104" s="150">
        <f t="shared" si="389"/>
        <v>8.6661339223326802E-3</v>
      </c>
      <c r="JY104" s="150">
        <f t="shared" si="390"/>
        <v>0.32041487242393851</v>
      </c>
      <c r="JZ104" s="263" t="e">
        <f t="shared" si="249"/>
        <v>#VALUE!</v>
      </c>
      <c r="KA104" s="263">
        <f t="shared" si="440"/>
        <v>-1.7803253007509789E-3</v>
      </c>
      <c r="KB104" s="263">
        <f t="shared" si="250"/>
        <v>2.8276627702600254E-2</v>
      </c>
      <c r="KC104" s="263">
        <f t="shared" si="251"/>
        <v>1.1177298498837585E-3</v>
      </c>
      <c r="KD104" s="153" t="str">
        <f t="shared" si="467"/>
        <v>i.a.</v>
      </c>
      <c r="KE104" s="153">
        <f t="shared" si="468"/>
        <v>0.15659078935023132</v>
      </c>
      <c r="KF104" s="153">
        <f t="shared" si="469"/>
        <v>0.1583711146509823</v>
      </c>
      <c r="KG104" s="153">
        <f t="shared" si="470"/>
        <v>0.13009448694838205</v>
      </c>
      <c r="KH104" s="153">
        <f t="shared" si="483"/>
        <v>0.12897675709849829</v>
      </c>
      <c r="KI104" s="153">
        <f t="shared" si="471"/>
        <v>9.7678964234726079E-2</v>
      </c>
      <c r="KJ104" s="153">
        <f t="shared" si="472"/>
        <v>0.181366810122918</v>
      </c>
      <c r="KK104" s="153">
        <f t="shared" si="473"/>
        <v>0.29074385121513008</v>
      </c>
      <c r="KL104" s="153">
        <f t="shared" si="474"/>
        <v>0.16446698083168823</v>
      </c>
      <c r="KM104" s="153">
        <f t="shared" si="475"/>
        <v>7.5072439800947258E-2</v>
      </c>
      <c r="KN104" s="153">
        <f t="shared" si="476"/>
        <v>6.4911769102399791E-2</v>
      </c>
      <c r="KO104" s="153">
        <f t="shared" si="477"/>
        <v>6.7661679042715486E-2</v>
      </c>
      <c r="KP104" s="153">
        <f t="shared" si="478"/>
        <v>2.3778157651670396E-2</v>
      </c>
      <c r="KQ104" s="153">
        <f t="shared" si="479"/>
        <v>7.1571939350023303E-2</v>
      </c>
      <c r="KR104" s="153">
        <f t="shared" si="480"/>
        <v>0.11932037983628457</v>
      </c>
      <c r="KS104" s="153">
        <f t="shared" si="481"/>
        <v>3.757875882414919E-2</v>
      </c>
      <c r="KT104" s="153">
        <f t="shared" si="482"/>
        <v>0.14844263433146668</v>
      </c>
      <c r="KU104" s="150" t="e">
        <f t="shared" si="408"/>
        <v>#VALUE!</v>
      </c>
      <c r="KV104" s="150">
        <f t="shared" si="409"/>
        <v>9.8815832585756477E-2</v>
      </c>
      <c r="KW104" s="150">
        <f t="shared" si="410"/>
        <v>0.15159920728897225</v>
      </c>
      <c r="KX104" s="150">
        <f t="shared" si="411"/>
        <v>2.1791789479887223E-2</v>
      </c>
      <c r="KY104" s="150">
        <f t="shared" si="412"/>
        <v>0.21737620573831049</v>
      </c>
      <c r="KZ104" s="243" t="e">
        <f t="shared" si="252"/>
        <v>#VALUE!</v>
      </c>
      <c r="LA104" s="243">
        <f t="shared" si="441"/>
        <v>0.727611437352504</v>
      </c>
      <c r="LB104" s="243">
        <f t="shared" si="253"/>
        <v>0.96932308549150648</v>
      </c>
      <c r="LC104" s="243">
        <f t="shared" si="254"/>
        <v>0.13636474722898129</v>
      </c>
      <c r="LD104" s="254" t="str">
        <f>IFERROR(Tabel1[[#This Row],[2024 - Omsætning]]/Tabel1[[#This Row],[2024 - Ansatte]],"i.a.")</f>
        <v>i.a.</v>
      </c>
      <c r="LE104" s="254">
        <f>IFERROR(Tabel1[[#This Row],[2023 - Omsætning]]/Tabel1[[#This Row],[2023 - Ansatte]],"i.a.")</f>
        <v>8.0909197080291957</v>
      </c>
      <c r="LF104" s="254">
        <f>IFERROR(Tabel1[[#This Row],[2022 - Omsætning]]/Tabel1[[#This Row],[2022 - Ansatte]],"i.a.")</f>
        <v>7.3633082706766917</v>
      </c>
      <c r="LG104" s="254">
        <f>IFERROR(Tabel1[[#This Row],[2021 - Omsætning]]/Tabel1[[#This Row],[2021 - Ansatte]],"i.a.")</f>
        <v>6.3939851851851852</v>
      </c>
      <c r="LH104" s="254">
        <f>IFERROR(AC104/Tabel1[[#This Row],[2020 - Ansatte]],"i.a.")</f>
        <v>6.2576204379562039</v>
      </c>
      <c r="LI104" s="254">
        <f>IFERROR(Tabel1[[#This Row],[2019 - Omsætning]]/Tabel1[[#This Row],[2019 - Ansatte]],"i.a.")</f>
        <v>5.1402519685039367</v>
      </c>
      <c r="LJ104" s="254">
        <f>IFERROR(Tabel1[[#This Row],[2018 - Omsætning]]/Tabel1[[#This Row],[2018 - Ansatte]],"i.a.")</f>
        <v>4.3318333333333339</v>
      </c>
      <c r="LK104" s="254">
        <f>IFERROR(Tabel1[[#This Row],[2017 - Omsætning]]/Tabel1[[#This Row],[2017 - Ansatte]],"i.a.")</f>
        <v>6.0770814814814811</v>
      </c>
      <c r="LL104" s="254">
        <f>IFERROR(Tabel1[[#This Row],[2016 - Omsætning]]/Tabel1[[#This Row],[2016 - Ansatte]],"i.a.")</f>
        <v>6.61178947368421</v>
      </c>
      <c r="LM104" s="254">
        <f>IFERROR(Tabel1[[#This Row],[2015 - Omsætning]]/Tabel1[[#This Row],[2015 - Ansatte]],"i.a.")</f>
        <v>7.3034220779220789</v>
      </c>
      <c r="LN104" s="254">
        <f>IFERROR(Tabel1[[#This Row],[2014 - Omsætning]]/Tabel1[[#This Row],[2014 - Ansatte]],"i.a.")</f>
        <v>5.8296714285714284</v>
      </c>
      <c r="LO104" s="254">
        <f>IFERROR(Tabel1[[#This Row],[2013 - Omsætning]]/Tabel1[[#This Row],[2013 - Ansatte]],"i.a.")</f>
        <v>4.5155923053435112</v>
      </c>
      <c r="LP104" s="254">
        <f>IFERROR(Tabel1[[#This Row],[2012 - Omsætning]]/Tabel1[[#This Row],[2012 - Ansatte]],"i.a.")</f>
        <v>4.9278940075187965</v>
      </c>
      <c r="LQ104" s="254">
        <f>IFERROR(Tabel1[[#This Row],[2011 - Omsætning]]/Tabel1[[#This Row],[2011 - Ansatte]],"i.a.")</f>
        <v>4.9821864406779666</v>
      </c>
      <c r="LR104" s="254">
        <f>IFERROR(Tabel1[[#This Row],[2010 - Omsætning]]/Tabel1[[#This Row],[2010 - Ansatte]],"i.a.")</f>
        <v>3.3717043478260869</v>
      </c>
      <c r="LS104" s="254">
        <f>IFERROR(Tabel1[[#This Row],[2009 - Omsætning]]/Tabel1[[#This Row],[2009 - Ansatte]],"i.a.")</f>
        <v>3.9219008264462811</v>
      </c>
      <c r="LT104" s="254">
        <f>IFERROR(Tabel1[[#This Row],[2008 - Omsætning]]/Tabel1[[#This Row],[2008 - Ansatte]],"i.a.")</f>
        <v>5.1445238095238093</v>
      </c>
      <c r="LU104" s="158" t="e">
        <f t="shared" si="413"/>
        <v>#VALUE!</v>
      </c>
      <c r="LV104" s="158">
        <f t="shared" si="414"/>
        <v>9.9137821082125113E-2</v>
      </c>
      <c r="LW104" s="158">
        <f t="shared" si="415"/>
        <v>0.39752504377947678</v>
      </c>
      <c r="LX104" s="158">
        <f t="shared" si="416"/>
        <v>3.4178396784163512E-2</v>
      </c>
      <c r="LY104" s="158">
        <f t="shared" si="417"/>
        <v>0.60756461702321729</v>
      </c>
      <c r="LZ104" s="243" t="e">
        <f t="shared" si="255"/>
        <v>#VALUE!</v>
      </c>
      <c r="MA104" s="243">
        <f t="shared" si="442"/>
        <v>0.11581757312990493</v>
      </c>
      <c r="MB104" s="243">
        <f t="shared" si="256"/>
        <v>0.33230737956001122</v>
      </c>
      <c r="MC104" s="243">
        <f t="shared" si="257"/>
        <v>2.7626872127602065E-2</v>
      </c>
      <c r="MD104" s="244" t="str">
        <f t="shared" si="418"/>
        <v>i.a.</v>
      </c>
      <c r="ME104" s="244">
        <f t="shared" si="419"/>
        <v>1.2840656934306569</v>
      </c>
      <c r="MF104" s="244">
        <f t="shared" si="420"/>
        <v>1.168248120300752</v>
      </c>
      <c r="MG104" s="244">
        <f t="shared" si="421"/>
        <v>0.83594074074074076</v>
      </c>
      <c r="MH104" s="245">
        <f t="shared" si="422"/>
        <v>0.8083138686131387</v>
      </c>
      <c r="MI104" s="245">
        <f t="shared" si="423"/>
        <v>0.5028188976377953</v>
      </c>
      <c r="MJ104" s="245">
        <f t="shared" si="424"/>
        <v>0.79345238095238091</v>
      </c>
      <c r="MK104" s="245">
        <f t="shared" si="425"/>
        <v>1.7706222222222221</v>
      </c>
      <c r="ML104" s="245">
        <f t="shared" si="426"/>
        <v>1.0928947368421054</v>
      </c>
      <c r="MM104" s="245">
        <f t="shared" si="427"/>
        <v>0.56680519480519476</v>
      </c>
      <c r="MN104" s="245">
        <f t="shared" si="428"/>
        <v>0.38907857142857138</v>
      </c>
      <c r="MO104" s="245">
        <f t="shared" si="429"/>
        <v>0.30970574809160306</v>
      </c>
      <c r="MP104" s="245">
        <f t="shared" si="430"/>
        <v>0.11345495488721805</v>
      </c>
      <c r="MQ104" s="245">
        <f t="shared" si="431"/>
        <v>0.3569322033898305</v>
      </c>
      <c r="MR104" s="245">
        <f t="shared" si="432"/>
        <v>0.40230434782608698</v>
      </c>
      <c r="MS104" s="245">
        <f t="shared" si="433"/>
        <v>0.15570247933884299</v>
      </c>
      <c r="MT104" s="245">
        <f t="shared" si="434"/>
        <v>0.78373333333333339</v>
      </c>
    </row>
    <row r="105" spans="1:391" ht="18" customHeight="1" x14ac:dyDescent="0.25">
      <c r="A105" s="389" t="s">
        <v>919</v>
      </c>
      <c r="B105" s="331">
        <v>40892257</v>
      </c>
      <c r="C105" s="332" t="s">
        <v>104</v>
      </c>
      <c r="D105" s="5"/>
      <c r="E105">
        <v>245100</v>
      </c>
      <c r="F105" s="333">
        <v>45386</v>
      </c>
      <c r="G105" s="357"/>
      <c r="H105" s="357" t="s">
        <v>74</v>
      </c>
      <c r="I105" s="357" t="s">
        <v>74</v>
      </c>
      <c r="J105" s="148" t="s">
        <v>74</v>
      </c>
      <c r="K105" s="357" t="s">
        <v>74</v>
      </c>
      <c r="L105" s="148"/>
      <c r="M105" s="357"/>
      <c r="N105" s="357"/>
      <c r="O105" s="357"/>
      <c r="P105" s="358" t="e">
        <f>Y105/Tabel1[[#This Row],[2023 - Omsætning]]-1</f>
        <v>#DIV/0!</v>
      </c>
      <c r="Q105" s="358" t="e">
        <f>Z105/Tabel1[[#This Row],[2022 - Omsætning]]-1</f>
        <v>#DIV/0!</v>
      </c>
      <c r="R105" s="358" t="e">
        <f>AA105/Tabel1[[#This Row],[2021 - Omsætning]]-1</f>
        <v>#DIV/0!</v>
      </c>
      <c r="S105" s="150" t="e">
        <f>AB105/Tabel1[[#This Row],[2020 - Omsætning]]-1</f>
        <v>#DIV/0!</v>
      </c>
      <c r="T105" s="358" t="e">
        <f>AC105/Tabel1[[#This Row],[2019 - Omsætning]]-1</f>
        <v>#DIV/0!</v>
      </c>
      <c r="U105" s="242">
        <f t="shared" ref="U105:U168" si="484">Y105-Z105</f>
        <v>0</v>
      </c>
      <c r="V105" s="242"/>
      <c r="W105" s="242">
        <f t="shared" si="267"/>
        <v>0</v>
      </c>
      <c r="X105" s="242">
        <f t="shared" si="266"/>
        <v>0</v>
      </c>
      <c r="Y105" s="361"/>
      <c r="Z105" s="361"/>
      <c r="AA105" s="361"/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  <c r="AP105" s="358">
        <f t="shared" si="268"/>
        <v>-1</v>
      </c>
      <c r="AQ105" s="358">
        <f t="shared" si="269"/>
        <v>-0.32685607075850981</v>
      </c>
      <c r="AR105" s="358">
        <f t="shared" si="270"/>
        <v>1.1289586305278174</v>
      </c>
      <c r="AS105" s="150">
        <f t="shared" si="271"/>
        <v>1.1655854185974666</v>
      </c>
      <c r="AT105" s="358" t="e">
        <f t="shared" si="272"/>
        <v>#DIV/0!</v>
      </c>
      <c r="AU105" s="242">
        <f t="shared" si="443"/>
        <v>-10.045999999999999</v>
      </c>
      <c r="AV105" s="242">
        <f t="shared" si="444"/>
        <v>-4.8780000000000001</v>
      </c>
      <c r="AW105" s="242">
        <f t="shared" si="445"/>
        <v>7.9139999999999997</v>
      </c>
      <c r="AX105" s="242">
        <f t="shared" si="446"/>
        <v>3.7729999999999997</v>
      </c>
      <c r="AY105" s="362"/>
      <c r="AZ105" s="362">
        <v>10.045999999999999</v>
      </c>
      <c r="BA105" s="362">
        <v>14.923999999999999</v>
      </c>
      <c r="BB105" s="362">
        <v>7.01</v>
      </c>
      <c r="BC105" s="362">
        <v>3.2370000000000001</v>
      </c>
      <c r="BD105" s="362"/>
      <c r="BE105" s="362"/>
      <c r="BF105" s="362"/>
      <c r="BG105" s="362"/>
      <c r="BH105" s="362"/>
      <c r="BI105" s="362"/>
      <c r="BJ105" s="362"/>
      <c r="BK105" s="362"/>
      <c r="BL105" s="362"/>
      <c r="BM105" s="362"/>
      <c r="BN105" s="362"/>
      <c r="BO105" s="362"/>
      <c r="BP105" s="363">
        <f t="shared" si="277"/>
        <v>-1</v>
      </c>
      <c r="BQ105" s="363">
        <f t="shared" si="278"/>
        <v>-0.42530108490096552</v>
      </c>
      <c r="BR105" s="363">
        <f t="shared" si="279"/>
        <v>1.5500000000000003</v>
      </c>
      <c r="BS105" s="152">
        <f t="shared" si="280"/>
        <v>10.831831831831831</v>
      </c>
      <c r="BT105" s="363" t="e">
        <f t="shared" si="281"/>
        <v>#DIV/0!</v>
      </c>
      <c r="BU105" s="242">
        <f t="shared" si="447"/>
        <v>-5.774</v>
      </c>
      <c r="BV105" s="242">
        <f t="shared" si="448"/>
        <v>-4.2730000000000006</v>
      </c>
      <c r="BW105" s="242">
        <f t="shared" si="449"/>
        <v>6.1070000000000011</v>
      </c>
      <c r="BX105" s="242">
        <f t="shared" si="450"/>
        <v>3.6069999999999998</v>
      </c>
      <c r="BY105" s="362"/>
      <c r="BZ105" s="362">
        <v>5.774</v>
      </c>
      <c r="CA105" s="362">
        <v>10.047000000000001</v>
      </c>
      <c r="CB105" s="362">
        <v>3.94</v>
      </c>
      <c r="CC105" s="362">
        <v>0.33300000000000002</v>
      </c>
      <c r="CD105" s="362"/>
      <c r="CE105" s="362"/>
      <c r="CF105" s="362"/>
      <c r="CG105" s="362"/>
      <c r="CH105" s="362"/>
      <c r="CI105" s="362"/>
      <c r="CJ105" s="362"/>
      <c r="CK105" s="362"/>
      <c r="CL105" s="362"/>
      <c r="CM105" s="362"/>
      <c r="CN105" s="362"/>
      <c r="CO105" s="362"/>
      <c r="CP105" s="363">
        <f t="shared" si="286"/>
        <v>-1</v>
      </c>
      <c r="CQ105" s="363">
        <f t="shared" si="287"/>
        <v>-0.39205733054643183</v>
      </c>
      <c r="CR105" s="363">
        <f t="shared" si="288"/>
        <v>1.6390858944050435</v>
      </c>
      <c r="CS105" s="152">
        <f t="shared" si="289"/>
        <v>18.324873096446698</v>
      </c>
      <c r="CT105" s="363" t="e">
        <f t="shared" si="290"/>
        <v>#DIV/0!</v>
      </c>
      <c r="CU105" s="242">
        <f t="shared" si="451"/>
        <v>-6.1079999999999997</v>
      </c>
      <c r="CV105" s="242">
        <f t="shared" si="452"/>
        <v>-3.9390000000000009</v>
      </c>
      <c r="CW105" s="242">
        <f t="shared" si="453"/>
        <v>6.24</v>
      </c>
      <c r="CX105" s="242">
        <f t="shared" si="454"/>
        <v>3.61</v>
      </c>
      <c r="CY105" s="362"/>
      <c r="CZ105" s="362">
        <v>6.1079999999999997</v>
      </c>
      <c r="DA105" s="362">
        <v>10.047000000000001</v>
      </c>
      <c r="DB105" s="362">
        <v>3.8069999999999999</v>
      </c>
      <c r="DC105" s="362">
        <v>0.19700000000000001</v>
      </c>
      <c r="DD105" s="362"/>
      <c r="DE105" s="362"/>
      <c r="DF105" s="362"/>
      <c r="DG105" s="362"/>
      <c r="DH105" s="362"/>
      <c r="DI105" s="362"/>
      <c r="DJ105" s="362"/>
      <c r="DK105" s="362"/>
      <c r="DL105" s="362"/>
      <c r="DM105" s="362"/>
      <c r="DN105" s="362"/>
      <c r="DO105" s="362"/>
      <c r="DP105" s="363">
        <f t="shared" si="295"/>
        <v>-1</v>
      </c>
      <c r="DQ105" s="363">
        <f t="shared" si="296"/>
        <v>0.29089576845576109</v>
      </c>
      <c r="DR105" s="363">
        <f t="shared" si="297"/>
        <v>0.91655939145699228</v>
      </c>
      <c r="DS105" s="152">
        <f t="shared" si="298"/>
        <v>0.53218576295499376</v>
      </c>
      <c r="DT105" s="363" t="e">
        <f t="shared" si="299"/>
        <v>#DIV/0!</v>
      </c>
      <c r="DU105" s="242">
        <f t="shared" si="455"/>
        <v>-21.140999999999998</v>
      </c>
      <c r="DV105" s="242">
        <f t="shared" si="456"/>
        <v>4.7639999999999993</v>
      </c>
      <c r="DW105" s="242">
        <f t="shared" si="457"/>
        <v>7.831999999999999</v>
      </c>
      <c r="DX105" s="242">
        <f t="shared" si="458"/>
        <v>2.968</v>
      </c>
      <c r="DY105" s="362"/>
      <c r="DZ105" s="362">
        <v>21.140999999999998</v>
      </c>
      <c r="EA105" s="362">
        <v>16.376999999999999</v>
      </c>
      <c r="EB105" s="362">
        <v>8.5449999999999999</v>
      </c>
      <c r="EC105" s="362">
        <v>5.577</v>
      </c>
      <c r="ED105" s="362"/>
      <c r="EE105" s="362"/>
      <c r="EF105" s="362"/>
      <c r="EG105" s="362"/>
      <c r="EH105" s="362"/>
      <c r="EI105" s="362"/>
      <c r="EJ105" s="362"/>
      <c r="EK105" s="362"/>
      <c r="EL105" s="362"/>
      <c r="EM105" s="362"/>
      <c r="EN105" s="362"/>
      <c r="EO105" s="362"/>
      <c r="EP105" s="360">
        <f t="shared" si="304"/>
        <v>-1</v>
      </c>
      <c r="EQ105" s="360">
        <f t="shared" si="305"/>
        <v>-5.0166937762177975E-2</v>
      </c>
      <c r="ER105" s="360">
        <f t="shared" si="306"/>
        <v>0.34734130493290777</v>
      </c>
      <c r="ES105" s="153">
        <f t="shared" si="307"/>
        <v>0.44022371116894615</v>
      </c>
      <c r="ET105" s="360" t="e">
        <f t="shared" si="308"/>
        <v>#DIV/0!</v>
      </c>
      <c r="EU105" s="242">
        <f t="shared" si="459"/>
        <v>-33.284999999999997</v>
      </c>
      <c r="EV105" s="242">
        <f t="shared" si="460"/>
        <v>-1.7580000000000027</v>
      </c>
      <c r="EW105" s="242">
        <f t="shared" si="461"/>
        <v>9.0339999999999989</v>
      </c>
      <c r="EX105" s="242">
        <f t="shared" si="462"/>
        <v>7.9499999999999993</v>
      </c>
      <c r="EY105" s="362"/>
      <c r="EZ105" s="362">
        <v>33.284999999999997</v>
      </c>
      <c r="FA105" s="362">
        <v>35.042999999999999</v>
      </c>
      <c r="FB105" s="362">
        <v>26.009</v>
      </c>
      <c r="FC105" s="362">
        <v>18.059000000000001</v>
      </c>
      <c r="FD105" s="362"/>
      <c r="FE105" s="362"/>
      <c r="FF105" s="362"/>
      <c r="FG105" s="362"/>
      <c r="FH105" s="362"/>
      <c r="FI105" s="362"/>
      <c r="FJ105" s="362"/>
      <c r="FK105" s="362"/>
      <c r="FL105" s="362"/>
      <c r="FM105" s="362"/>
      <c r="FN105" s="362"/>
      <c r="FO105" s="362"/>
      <c r="FP105" s="360">
        <f t="shared" si="313"/>
        <v>-1</v>
      </c>
      <c r="FQ105" s="360">
        <f t="shared" si="314"/>
        <v>8.1632653061224483E-2</v>
      </c>
      <c r="FR105" s="360">
        <f t="shared" si="315"/>
        <v>0.13953488372093023</v>
      </c>
      <c r="FS105" s="153">
        <f t="shared" si="316"/>
        <v>0</v>
      </c>
      <c r="FT105" s="360" t="e">
        <f t="shared" si="317"/>
        <v>#DIV/0!</v>
      </c>
      <c r="FU105" s="242">
        <f t="shared" si="463"/>
        <v>-53</v>
      </c>
      <c r="FV105" s="242">
        <f t="shared" si="464"/>
        <v>4</v>
      </c>
      <c r="FW105" s="242">
        <f t="shared" si="465"/>
        <v>6</v>
      </c>
      <c r="FX105" s="242">
        <f t="shared" si="466"/>
        <v>0</v>
      </c>
      <c r="FY105" s="359"/>
      <c r="FZ105" s="359">
        <v>53</v>
      </c>
      <c r="GA105" s="359">
        <v>49</v>
      </c>
      <c r="GB105" s="359">
        <v>43</v>
      </c>
      <c r="GC105" s="359">
        <v>43</v>
      </c>
      <c r="GD105" s="359"/>
      <c r="GE105" s="359"/>
      <c r="GF105" s="359"/>
      <c r="GG105" s="359"/>
      <c r="GH105" s="359"/>
      <c r="GI105" s="359"/>
      <c r="GJ105" s="359"/>
      <c r="GK105" s="359"/>
      <c r="GL105" s="359"/>
      <c r="GM105" s="359"/>
      <c r="GN105" s="359"/>
      <c r="GO105" s="359"/>
      <c r="GP105" s="332"/>
      <c r="GQ105" s="5" t="s">
        <v>389</v>
      </c>
      <c r="GR105" s="332">
        <v>6900</v>
      </c>
      <c r="GS105" s="332" t="s">
        <v>198</v>
      </c>
      <c r="GT105" s="7" t="s">
        <v>94</v>
      </c>
      <c r="GU105" s="338"/>
      <c r="GV105" s="339"/>
      <c r="GW105" s="340">
        <f t="shared" si="322"/>
        <v>-1</v>
      </c>
      <c r="GX105" s="340">
        <f t="shared" si="323"/>
        <v>-0.5961632494236947</v>
      </c>
      <c r="GY105" s="340">
        <f t="shared" si="324"/>
        <v>0.4954325897114209</v>
      </c>
      <c r="GZ105" s="340">
        <f t="shared" si="325"/>
        <v>14.263392898864643</v>
      </c>
      <c r="HA105" s="340" t="e">
        <f t="shared" si="326"/>
        <v>#VALUE!</v>
      </c>
      <c r="HB105" s="278">
        <f t="shared" si="240"/>
        <v>-0.32560371021909479</v>
      </c>
      <c r="HC105" s="278"/>
      <c r="HD105" s="278">
        <f t="shared" si="241"/>
        <v>0.26711682042648055</v>
      </c>
      <c r="HE105" s="341">
        <f t="shared" si="242"/>
        <v>0.50383510867425763</v>
      </c>
      <c r="HF105" s="153">
        <f t="shared" si="327"/>
        <v>0</v>
      </c>
      <c r="HG105" s="153">
        <f t="shared" si="328"/>
        <v>0.32560371021909479</v>
      </c>
      <c r="HH105" s="153">
        <f t="shared" si="329"/>
        <v>0.80627557980900422</v>
      </c>
      <c r="HI105" s="153">
        <f t="shared" si="330"/>
        <v>0.53915875938252367</v>
      </c>
      <c r="HJ105" s="343">
        <f t="shared" si="331"/>
        <v>3.5323650708266097E-2</v>
      </c>
      <c r="HK105" s="153" t="str">
        <f t="shared" si="332"/>
        <v>Negativ EK</v>
      </c>
      <c r="HL105" s="343" t="str">
        <f t="shared" si="333"/>
        <v>Negativ EK</v>
      </c>
      <c r="HM105" s="344" t="str">
        <f t="shared" si="334"/>
        <v>Negativ EK</v>
      </c>
      <c r="HN105" s="344" t="str">
        <f t="shared" si="335"/>
        <v>Negativ EK</v>
      </c>
      <c r="HO105" s="344" t="str">
        <f t="shared" si="336"/>
        <v>Negativ EK</v>
      </c>
      <c r="HP105" s="344" t="str">
        <f t="shared" si="337"/>
        <v>Negativ EK</v>
      </c>
      <c r="HQ105" s="344" t="str">
        <f t="shared" si="338"/>
        <v>Negativ EK</v>
      </c>
      <c r="HR105" s="344" t="str">
        <f t="shared" si="339"/>
        <v>Negativ EK</v>
      </c>
      <c r="HS105" s="344" t="str">
        <f t="shared" si="340"/>
        <v>Negativ EK</v>
      </c>
      <c r="HT105" s="344" t="str">
        <f t="shared" si="341"/>
        <v>Negativ EK</v>
      </c>
      <c r="HU105" s="344" t="str">
        <f t="shared" si="342"/>
        <v>Negativ EK</v>
      </c>
      <c r="HV105" s="153">
        <f t="shared" si="343"/>
        <v>-1</v>
      </c>
      <c r="HW105" s="153">
        <f t="shared" si="344"/>
        <v>-0.48649868041467259</v>
      </c>
      <c r="HX105" s="153">
        <f t="shared" si="345"/>
        <v>0.84061783397759293</v>
      </c>
      <c r="HY105" s="150">
        <f t="shared" si="346"/>
        <v>8.697333713853638</v>
      </c>
      <c r="HZ105" s="150" t="e">
        <f t="shared" si="347"/>
        <v>#VALUE!</v>
      </c>
      <c r="IA105" s="263">
        <f t="shared" si="243"/>
        <v>-0.16900831284392928</v>
      </c>
      <c r="IB105" s="263"/>
      <c r="IC105" s="263">
        <f t="shared" si="244"/>
        <v>0.15031470753706619</v>
      </c>
      <c r="ID105" s="345">
        <f t="shared" si="245"/>
        <v>0.16037500009487024</v>
      </c>
      <c r="IE105" s="153">
        <f t="shared" si="348"/>
        <v>0</v>
      </c>
      <c r="IF105" s="153">
        <f t="shared" si="349"/>
        <v>0.16900831284392928</v>
      </c>
      <c r="IG105" s="153">
        <f t="shared" si="350"/>
        <v>0.32912926685448474</v>
      </c>
      <c r="IH105" s="153">
        <f t="shared" si="351"/>
        <v>0.17881455931741855</v>
      </c>
      <c r="II105" s="153">
        <f t="shared" si="352"/>
        <v>1.8439559222548314E-2</v>
      </c>
      <c r="IJ105" s="153" t="str">
        <f t="shared" si="353"/>
        <v>i.a.</v>
      </c>
      <c r="IK105" s="153" t="str">
        <f t="shared" si="354"/>
        <v>i.a.</v>
      </c>
      <c r="IL105" s="344" t="str">
        <f t="shared" si="355"/>
        <v>i.a.</v>
      </c>
      <c r="IM105" s="344" t="str">
        <f t="shared" si="356"/>
        <v>i.a.</v>
      </c>
      <c r="IN105" s="344" t="str">
        <f t="shared" si="357"/>
        <v>i.a.</v>
      </c>
      <c r="IO105" s="344" t="str">
        <f t="shared" si="358"/>
        <v>i.a.</v>
      </c>
      <c r="IP105" s="344" t="str">
        <f t="shared" si="359"/>
        <v>i.a.</v>
      </c>
      <c r="IQ105" s="344" t="str">
        <f t="shared" si="360"/>
        <v>i.a.</v>
      </c>
      <c r="IR105" s="344" t="str">
        <f t="shared" si="361"/>
        <v>i.a.</v>
      </c>
      <c r="IS105" s="344" t="str">
        <f t="shared" si="362"/>
        <v>i.a.</v>
      </c>
      <c r="IT105" s="344" t="str">
        <f t="shared" si="363"/>
        <v>i.a.</v>
      </c>
      <c r="IU105" s="153" t="e">
        <f t="shared" si="364"/>
        <v>#VALUE!</v>
      </c>
      <c r="IV105" s="153">
        <f t="shared" si="365"/>
        <v>0.35907647330615122</v>
      </c>
      <c r="IW105" s="153">
        <f t="shared" si="366"/>
        <v>0.42247505100604726</v>
      </c>
      <c r="IX105" s="150">
        <f t="shared" si="367"/>
        <v>6.3852616140729429E-2</v>
      </c>
      <c r="IY105" s="150" t="e">
        <f t="shared" si="368"/>
        <v>#VALUE!</v>
      </c>
      <c r="IZ105" s="263" t="e">
        <f t="shared" si="246"/>
        <v>#VALUE!</v>
      </c>
      <c r="JA105" s="263"/>
      <c r="JB105" s="263">
        <f t="shared" si="247"/>
        <v>0.13880000426185835</v>
      </c>
      <c r="JC105" s="345">
        <f t="shared" si="248"/>
        <v>1.9719034288545767E-2</v>
      </c>
      <c r="JD105" s="153" t="str">
        <f t="shared" si="369"/>
        <v>i.a.</v>
      </c>
      <c r="JE105" s="153">
        <f t="shared" si="370"/>
        <v>0.63515096890491218</v>
      </c>
      <c r="JF105" s="153">
        <f t="shared" si="371"/>
        <v>0.46734012498929883</v>
      </c>
      <c r="JG105" s="153">
        <f t="shared" si="372"/>
        <v>0.32854012072744049</v>
      </c>
      <c r="JH105" s="153">
        <f t="shared" si="373"/>
        <v>0.30882108643889472</v>
      </c>
      <c r="JI105" s="153" t="str">
        <f t="shared" si="374"/>
        <v>i.a.</v>
      </c>
      <c r="JJ105" s="153" t="str">
        <f t="shared" si="375"/>
        <v>i.a.</v>
      </c>
      <c r="JK105" s="344" t="str">
        <f t="shared" si="376"/>
        <v>i.a.</v>
      </c>
      <c r="JL105" s="346" t="str">
        <f t="shared" si="377"/>
        <v>i.a.</v>
      </c>
      <c r="JM105" s="346" t="str">
        <f t="shared" si="378"/>
        <v>i.a.</v>
      </c>
      <c r="JN105" s="346" t="str">
        <f t="shared" si="379"/>
        <v>i.a.</v>
      </c>
      <c r="JO105" s="346" t="str">
        <f t="shared" si="380"/>
        <v>i.a.</v>
      </c>
      <c r="JP105" s="346" t="str">
        <f t="shared" si="381"/>
        <v>i.a.</v>
      </c>
      <c r="JQ105" s="344" t="str">
        <f t="shared" si="382"/>
        <v>i.a.</v>
      </c>
      <c r="JR105" s="344" t="str">
        <f t="shared" si="383"/>
        <v>i.a.</v>
      </c>
      <c r="JS105" s="344" t="str">
        <f t="shared" si="384"/>
        <v>i.a.</v>
      </c>
      <c r="JT105" s="344" t="str">
        <f t="shared" si="385"/>
        <v>i.a.</v>
      </c>
      <c r="JU105" s="153" t="e">
        <f t="shared" si="386"/>
        <v>#VALUE!</v>
      </c>
      <c r="JV105" s="153" t="e">
        <f t="shared" si="387"/>
        <v>#VALUE!</v>
      </c>
      <c r="JW105" s="153" t="e">
        <f t="shared" si="388"/>
        <v>#VALUE!</v>
      </c>
      <c r="JX105" s="150" t="e">
        <f t="shared" si="389"/>
        <v>#VALUE!</v>
      </c>
      <c r="JY105" s="150" t="e">
        <f t="shared" si="390"/>
        <v>#VALUE!</v>
      </c>
      <c r="JZ105" s="263" t="e">
        <f t="shared" si="249"/>
        <v>#VALUE!</v>
      </c>
      <c r="KA105" s="263"/>
      <c r="KB105" s="263" t="e">
        <f t="shared" si="250"/>
        <v>#VALUE!</v>
      </c>
      <c r="KC105" s="345" t="e">
        <f t="shared" si="251"/>
        <v>#VALUE!</v>
      </c>
      <c r="KD105" s="153" t="str">
        <f t="shared" si="467"/>
        <v>i.a.</v>
      </c>
      <c r="KE105" s="153" t="str">
        <f t="shared" si="468"/>
        <v>i.a.</v>
      </c>
      <c r="KF105" s="153" t="str">
        <f t="shared" si="469"/>
        <v>i.a.</v>
      </c>
      <c r="KG105" s="153" t="str">
        <f t="shared" si="470"/>
        <v>i.a.</v>
      </c>
      <c r="KH105" s="153" t="str">
        <f t="shared" si="483"/>
        <v>i.a.</v>
      </c>
      <c r="KI105" s="153" t="str">
        <f t="shared" si="471"/>
        <v>i.a.</v>
      </c>
      <c r="KJ105" s="153" t="str">
        <f t="shared" si="472"/>
        <v>i.a.</v>
      </c>
      <c r="KK105" s="344" t="str">
        <f t="shared" si="473"/>
        <v>i.a.</v>
      </c>
      <c r="KL105" s="346" t="str">
        <f t="shared" si="474"/>
        <v>i.a.</v>
      </c>
      <c r="KM105" s="346" t="str">
        <f t="shared" si="475"/>
        <v>i.a.</v>
      </c>
      <c r="KN105" s="346" t="str">
        <f t="shared" si="476"/>
        <v>i.a.</v>
      </c>
      <c r="KO105" s="346" t="str">
        <f t="shared" si="477"/>
        <v>i.a.</v>
      </c>
      <c r="KP105" s="346" t="str">
        <f t="shared" si="478"/>
        <v>i.a.</v>
      </c>
      <c r="KQ105" s="344" t="str">
        <f t="shared" si="479"/>
        <v>i.a.</v>
      </c>
      <c r="KR105" s="344" t="str">
        <f t="shared" si="480"/>
        <v>i.a.</v>
      </c>
      <c r="KS105" s="344" t="str">
        <f t="shared" si="481"/>
        <v>i.a.</v>
      </c>
      <c r="KT105" s="344" t="str">
        <f t="shared" si="482"/>
        <v>i.a.</v>
      </c>
      <c r="KU105" s="153" t="e">
        <f t="shared" si="408"/>
        <v>#VALUE!</v>
      </c>
      <c r="KV105" s="153" t="e">
        <f t="shared" si="409"/>
        <v>#DIV/0!</v>
      </c>
      <c r="KW105" s="153" t="e">
        <f t="shared" si="410"/>
        <v>#DIV/0!</v>
      </c>
      <c r="KX105" s="150" t="e">
        <f t="shared" si="411"/>
        <v>#DIV/0!</v>
      </c>
      <c r="KY105" s="150" t="e">
        <f t="shared" si="412"/>
        <v>#VALUE!</v>
      </c>
      <c r="KZ105" s="263" t="e">
        <f t="shared" si="252"/>
        <v>#VALUE!</v>
      </c>
      <c r="LA105" s="263"/>
      <c r="LB105" s="263">
        <f t="shared" si="253"/>
        <v>0</v>
      </c>
      <c r="LC105" s="385">
        <f t="shared" si="254"/>
        <v>0</v>
      </c>
      <c r="LD105" s="347" t="str">
        <f>IFERROR(Tabel1[[#This Row],[2024 - Omsætning]]/Tabel1[[#This Row],[2024 - Ansatte]],"i.a.")</f>
        <v>i.a.</v>
      </c>
      <c r="LE105" s="347">
        <f>IFERROR(Tabel1[[#This Row],[2023 - Omsætning]]/Tabel1[[#This Row],[2023 - Ansatte]],"i.a.")</f>
        <v>0</v>
      </c>
      <c r="LF105" s="347">
        <f>IFERROR(Tabel1[[#This Row],[2022 - Omsætning]]/Tabel1[[#This Row],[2022 - Ansatte]],"i.a.")</f>
        <v>0</v>
      </c>
      <c r="LG105" s="254">
        <f>IFERROR(Tabel1[[#This Row],[2021 - Omsætning]]/Tabel1[[#This Row],[2021 - Ansatte]],"i.a.")</f>
        <v>0</v>
      </c>
      <c r="LH105" s="254">
        <f>IFERROR(AC105/Tabel1[[#This Row],[2020 - Ansatte]],"i.a.")</f>
        <v>0</v>
      </c>
      <c r="LI105" s="254" t="str">
        <f>IFERROR(Tabel1[[#This Row],[2019 - Omsætning]]/Tabel1[[#This Row],[2019 - Ansatte]],"i.a.")</f>
        <v>i.a.</v>
      </c>
      <c r="LJ105" s="254" t="str">
        <f>IFERROR(Tabel1[[#This Row],[2018 - Omsætning]]/Tabel1[[#This Row],[2018 - Ansatte]],"i.a.")</f>
        <v>i.a.</v>
      </c>
      <c r="LK105" s="349" t="str">
        <f>IFERROR(Tabel1[[#This Row],[2017 - Omsætning]]/Tabel1[[#This Row],[2017 - Ansatte]],"i.a.")</f>
        <v>i.a.</v>
      </c>
      <c r="LL105" s="350" t="str">
        <f>IFERROR(Tabel1[[#This Row],[2016 - Omsætning]]/Tabel1[[#This Row],[2016 - Ansatte]],"i.a.")</f>
        <v>i.a.</v>
      </c>
      <c r="LM105" s="350" t="str">
        <f>IFERROR(Tabel1[[#This Row],[2015 - Omsætning]]/Tabel1[[#This Row],[2015 - Ansatte]],"i.a.")</f>
        <v>i.a.</v>
      </c>
      <c r="LN105" s="350" t="str">
        <f>IFERROR(Tabel1[[#This Row],[2014 - Omsætning]]/Tabel1[[#This Row],[2014 - Ansatte]],"i.a.")</f>
        <v>i.a.</v>
      </c>
      <c r="LO105" s="350" t="str">
        <f>IFERROR(Tabel1[[#This Row],[2013 - Omsætning]]/Tabel1[[#This Row],[2013 - Ansatte]],"i.a.")</f>
        <v>i.a.</v>
      </c>
      <c r="LP105" s="350" t="str">
        <f>IFERROR(Tabel1[[#This Row],[2012 - Omsætning]]/Tabel1[[#This Row],[2012 - Ansatte]],"i.a.")</f>
        <v>i.a.</v>
      </c>
      <c r="LQ105" s="350" t="str">
        <f>IFERROR(Tabel1[[#This Row],[2011 - Omsætning]]/Tabel1[[#This Row],[2011 - Ansatte]],"i.a.")</f>
        <v>i.a.</v>
      </c>
      <c r="LR105" s="350" t="str">
        <f>IFERROR(Tabel1[[#This Row],[2010 - Omsætning]]/Tabel1[[#This Row],[2010 - Ansatte]],"i.a.")</f>
        <v>i.a.</v>
      </c>
      <c r="LS105" s="350" t="str">
        <f>IFERROR(Tabel1[[#This Row],[2009 - Omsætning]]/Tabel1[[#This Row],[2009 - Ansatte]],"i.a.")</f>
        <v>i.a.</v>
      </c>
      <c r="LT105" s="350" t="str">
        <f>IFERROR(Tabel1[[#This Row],[2008 - Omsætning]]/Tabel1[[#This Row],[2008 - Ansatte]],"i.a.")</f>
        <v>i.a.</v>
      </c>
      <c r="LU105" s="254" t="e">
        <f t="shared" si="413"/>
        <v>#VALUE!</v>
      </c>
      <c r="LV105" s="254">
        <f t="shared" si="414"/>
        <v>-0.43793979616556911</v>
      </c>
      <c r="LW105" s="254">
        <f t="shared" si="415"/>
        <v>1.3159325195799363</v>
      </c>
      <c r="LX105" s="340">
        <f t="shared" si="416"/>
        <v>18.324873096446698</v>
      </c>
      <c r="LY105" s="351" t="e">
        <f t="shared" si="417"/>
        <v>#VALUE!</v>
      </c>
      <c r="LZ105" s="278" t="e">
        <f t="shared" si="255"/>
        <v>#VALUE!</v>
      </c>
      <c r="MA105" s="278"/>
      <c r="MB105" s="278">
        <f t="shared" si="256"/>
        <v>0.1165059326056004</v>
      </c>
      <c r="MC105" s="387">
        <f t="shared" si="257"/>
        <v>8.3953488372093016E-2</v>
      </c>
      <c r="MD105" s="352" t="str">
        <f t="shared" si="418"/>
        <v>i.a.</v>
      </c>
      <c r="ME105" s="352">
        <f t="shared" si="419"/>
        <v>0.11524528301886791</v>
      </c>
      <c r="MF105" s="352">
        <f t="shared" si="420"/>
        <v>0.20504081632653062</v>
      </c>
      <c r="MG105" s="245">
        <f t="shared" si="421"/>
        <v>8.8534883720930227E-2</v>
      </c>
      <c r="MH105" s="304">
        <f t="shared" si="422"/>
        <v>4.5813953488372094E-3</v>
      </c>
      <c r="MI105" s="245" t="str">
        <f t="shared" si="423"/>
        <v>i.a.</v>
      </c>
      <c r="MJ105" s="245" t="str">
        <f t="shared" si="424"/>
        <v>i.a.</v>
      </c>
      <c r="MK105" s="353" t="str">
        <f t="shared" si="425"/>
        <v>i.a.</v>
      </c>
      <c r="ML105" s="354" t="str">
        <f t="shared" si="426"/>
        <v>i.a.</v>
      </c>
      <c r="MM105" s="354" t="str">
        <f t="shared" si="427"/>
        <v>i.a.</v>
      </c>
      <c r="MN105" s="354" t="str">
        <f t="shared" si="428"/>
        <v>i.a.</v>
      </c>
      <c r="MO105" s="354" t="str">
        <f t="shared" si="429"/>
        <v>i.a.</v>
      </c>
      <c r="MP105" s="354" t="str">
        <f t="shared" si="430"/>
        <v>i.a.</v>
      </c>
      <c r="MQ105" s="354" t="str">
        <f t="shared" si="431"/>
        <v>i.a.</v>
      </c>
      <c r="MR105" s="354" t="str">
        <f t="shared" si="432"/>
        <v>i.a.</v>
      </c>
      <c r="MS105" s="354" t="str">
        <f t="shared" si="433"/>
        <v>i.a.</v>
      </c>
      <c r="MT105" s="354" t="str">
        <f t="shared" si="434"/>
        <v>i.a.</v>
      </c>
    </row>
    <row r="106" spans="1:391" s="39" customFormat="1" ht="18" customHeight="1" x14ac:dyDescent="0.25">
      <c r="A106" s="116" t="s">
        <v>582</v>
      </c>
      <c r="B106" s="273">
        <v>35515739</v>
      </c>
      <c r="C106" s="5" t="s">
        <v>83</v>
      </c>
      <c r="D106" s="5"/>
      <c r="E106" s="133">
        <v>256200</v>
      </c>
      <c r="F106" s="203">
        <v>45655</v>
      </c>
      <c r="G106" s="148" t="s">
        <v>121</v>
      </c>
      <c r="H106" s="148" t="s">
        <v>121</v>
      </c>
      <c r="I106" s="148" t="s">
        <v>121</v>
      </c>
      <c r="J106" s="148" t="s">
        <v>121</v>
      </c>
      <c r="K106" s="148" t="s">
        <v>121</v>
      </c>
      <c r="L106" s="148" t="s">
        <v>121</v>
      </c>
      <c r="M106" s="357" t="s">
        <v>121</v>
      </c>
      <c r="N106" s="357" t="s">
        <v>121</v>
      </c>
      <c r="O106" s="357" t="s">
        <v>121</v>
      </c>
      <c r="P106" s="150" t="e">
        <f>Y106/Tabel1[[#This Row],[2023 - Omsætning]]-1</f>
        <v>#DIV/0!</v>
      </c>
      <c r="Q106" s="150" t="e">
        <f>Z106/Tabel1[[#This Row],[2022 - Omsætning]]-1</f>
        <v>#DIV/0!</v>
      </c>
      <c r="R106" s="150" t="e">
        <f>AA106/Tabel1[[#This Row],[2021 - Omsætning]]-1</f>
        <v>#DIV/0!</v>
      </c>
      <c r="S106" s="150" t="e">
        <f>AB106/Tabel1[[#This Row],[2020 - Omsætning]]-1</f>
        <v>#DIV/0!</v>
      </c>
      <c r="T106" s="150" t="e">
        <f>AC106/Tabel1[[#This Row],[2019 - Omsætning]]-1</f>
        <v>#DIV/0!</v>
      </c>
      <c r="U106" s="242">
        <f t="shared" si="484"/>
        <v>0</v>
      </c>
      <c r="V106" s="242">
        <f t="shared" ref="V106:V111" si="485">Z106-AA106</f>
        <v>0</v>
      </c>
      <c r="W106" s="242">
        <f t="shared" si="267"/>
        <v>0</v>
      </c>
      <c r="X106" s="242">
        <f t="shared" si="266"/>
        <v>0</v>
      </c>
      <c r="Y106" s="151"/>
      <c r="Z106" s="151"/>
      <c r="AA106" s="151"/>
      <c r="AB106" s="15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  <c r="AP106" s="150">
        <f t="shared" si="268"/>
        <v>5.8333333333333418E-2</v>
      </c>
      <c r="AQ106" s="150">
        <f t="shared" si="269"/>
        <v>0.15624409597581712</v>
      </c>
      <c r="AR106" s="150">
        <f t="shared" si="270"/>
        <v>-1.9996296982040355E-2</v>
      </c>
      <c r="AS106" s="150">
        <f t="shared" si="271"/>
        <v>1.4971185166624842E-2</v>
      </c>
      <c r="AT106" s="150">
        <f t="shared" si="272"/>
        <v>-0.12765027322404374</v>
      </c>
      <c r="AU106" s="242">
        <f t="shared" si="443"/>
        <v>1.0710000000000015</v>
      </c>
      <c r="AV106" s="242">
        <f t="shared" si="444"/>
        <v>2.4809999999999999</v>
      </c>
      <c r="AW106" s="242">
        <f t="shared" si="445"/>
        <v>-0.32399999999999984</v>
      </c>
      <c r="AX106" s="242">
        <f t="shared" si="446"/>
        <v>0.23899999999999899</v>
      </c>
      <c r="AY106" s="119">
        <v>19.431000000000001</v>
      </c>
      <c r="AZ106" s="119">
        <v>18.36</v>
      </c>
      <c r="BA106" s="119">
        <v>15.879</v>
      </c>
      <c r="BB106" s="119">
        <v>16.202999999999999</v>
      </c>
      <c r="BC106" s="119">
        <v>15.964</v>
      </c>
      <c r="BD106" s="362">
        <v>18.3</v>
      </c>
      <c r="BE106" s="362">
        <v>13.215</v>
      </c>
      <c r="BF106" s="362">
        <v>17.521000000000001</v>
      </c>
      <c r="BG106" s="362">
        <v>15.23</v>
      </c>
      <c r="BH106" s="362">
        <v>13.814</v>
      </c>
      <c r="BI106" s="362"/>
      <c r="BJ106" s="362"/>
      <c r="BK106" s="362"/>
      <c r="BL106" s="362"/>
      <c r="BM106" s="362"/>
      <c r="BN106" s="362"/>
      <c r="BO106" s="362"/>
      <c r="BP106" s="152">
        <f t="shared" si="277"/>
        <v>-1.2649572649572624E-2</v>
      </c>
      <c r="BQ106" s="152">
        <f t="shared" si="278"/>
        <v>0.49310872894333829</v>
      </c>
      <c r="BR106" s="152">
        <f t="shared" si="279"/>
        <v>-0.21103503826016914</v>
      </c>
      <c r="BS106" s="152">
        <f t="shared" si="280"/>
        <v>0.65533333333333343</v>
      </c>
      <c r="BT106" s="152">
        <f t="shared" si="281"/>
        <v>-0.60327955567310232</v>
      </c>
      <c r="BU106" s="242">
        <f t="shared" si="447"/>
        <v>-3.6999999999999922E-2</v>
      </c>
      <c r="BV106" s="242">
        <f t="shared" si="448"/>
        <v>0.96599999999999975</v>
      </c>
      <c r="BW106" s="242">
        <f t="shared" si="449"/>
        <v>-0.52400000000000002</v>
      </c>
      <c r="BX106" s="242">
        <f t="shared" si="450"/>
        <v>0.9830000000000001</v>
      </c>
      <c r="BY106" s="119">
        <v>2.8879999999999999</v>
      </c>
      <c r="BZ106" s="119">
        <v>2.9249999999999998</v>
      </c>
      <c r="CA106" s="119">
        <v>1.9590000000000001</v>
      </c>
      <c r="CB106" s="119">
        <v>2.4830000000000001</v>
      </c>
      <c r="CC106" s="119">
        <v>1.5</v>
      </c>
      <c r="CD106" s="362">
        <v>3.7810000000000001</v>
      </c>
      <c r="CE106" s="362">
        <v>-1.6E-2</v>
      </c>
      <c r="CF106" s="362">
        <v>3.5659999999999998</v>
      </c>
      <c r="CG106" s="362">
        <v>2.0830000000000002</v>
      </c>
      <c r="CH106" s="362">
        <v>3.2029999999999998</v>
      </c>
      <c r="CI106" s="362"/>
      <c r="CJ106" s="362"/>
      <c r="CK106" s="362"/>
      <c r="CL106" s="362"/>
      <c r="CM106" s="362"/>
      <c r="CN106" s="362"/>
      <c r="CO106" s="362"/>
      <c r="CP106" s="152">
        <f t="shared" si="286"/>
        <v>1.5119697606047894E-2</v>
      </c>
      <c r="CQ106" s="152">
        <f t="shared" si="287"/>
        <v>0.52237851662404078</v>
      </c>
      <c r="CR106" s="152">
        <f t="shared" si="288"/>
        <v>-0.2548832777513102</v>
      </c>
      <c r="CS106" s="152">
        <f t="shared" si="289"/>
        <v>1.0163304514889533</v>
      </c>
      <c r="CT106" s="152">
        <f t="shared" si="290"/>
        <v>-0.67670807453416149</v>
      </c>
      <c r="CU106" s="242">
        <f t="shared" si="451"/>
        <v>3.6000000000000032E-2</v>
      </c>
      <c r="CV106" s="242">
        <f t="shared" si="452"/>
        <v>0.81699999999999973</v>
      </c>
      <c r="CW106" s="242">
        <f t="shared" si="453"/>
        <v>-0.53500000000000014</v>
      </c>
      <c r="CX106" s="242">
        <f t="shared" si="454"/>
        <v>1.0580000000000003</v>
      </c>
      <c r="CY106" s="119">
        <v>2.4169999999999998</v>
      </c>
      <c r="CZ106" s="119">
        <v>2.3809999999999998</v>
      </c>
      <c r="DA106" s="119">
        <v>1.5640000000000001</v>
      </c>
      <c r="DB106" s="119">
        <v>2.0990000000000002</v>
      </c>
      <c r="DC106" s="119">
        <v>1.0409999999999999</v>
      </c>
      <c r="DD106" s="362">
        <v>3.22</v>
      </c>
      <c r="DE106" s="362">
        <v>-0.67400000000000004</v>
      </c>
      <c r="DF106" s="362">
        <v>2.956</v>
      </c>
      <c r="DG106" s="362">
        <v>1.458</v>
      </c>
      <c r="DH106" s="362">
        <v>2.524</v>
      </c>
      <c r="DI106" s="362"/>
      <c r="DJ106" s="362"/>
      <c r="DK106" s="362"/>
      <c r="DL106" s="362"/>
      <c r="DM106" s="362"/>
      <c r="DN106" s="362"/>
      <c r="DO106" s="362"/>
      <c r="DP106" s="152">
        <f t="shared" si="295"/>
        <v>7.3077878010427796E-2</v>
      </c>
      <c r="DQ106" s="152">
        <f t="shared" si="296"/>
        <v>0.18021097870677874</v>
      </c>
      <c r="DR106" s="152">
        <f t="shared" si="297"/>
        <v>-7.1214732831352642E-2</v>
      </c>
      <c r="DS106" s="152">
        <f t="shared" si="298"/>
        <v>0.17428358367955674</v>
      </c>
      <c r="DT106" s="152">
        <f t="shared" si="299"/>
        <v>9.4183471267047417E-2</v>
      </c>
      <c r="DU106" s="242">
        <f t="shared" si="455"/>
        <v>0.88299999999999912</v>
      </c>
      <c r="DV106" s="242">
        <f t="shared" si="456"/>
        <v>1.8450000000000006</v>
      </c>
      <c r="DW106" s="242">
        <f t="shared" si="457"/>
        <v>-0.78500000000000014</v>
      </c>
      <c r="DX106" s="242">
        <f t="shared" si="458"/>
        <v>1.6359999999999992</v>
      </c>
      <c r="DY106" s="119">
        <v>12.965999999999999</v>
      </c>
      <c r="DZ106" s="119">
        <v>12.083</v>
      </c>
      <c r="EA106" s="119">
        <v>10.238</v>
      </c>
      <c r="EB106" s="119">
        <v>11.023</v>
      </c>
      <c r="EC106" s="119">
        <v>9.3870000000000005</v>
      </c>
      <c r="ED106" s="362">
        <v>8.5790000000000006</v>
      </c>
      <c r="EE106" s="362">
        <v>6.07</v>
      </c>
      <c r="EF106" s="362">
        <v>6.5990000000000002</v>
      </c>
      <c r="EG106" s="362">
        <v>4.298</v>
      </c>
      <c r="EH106" s="362">
        <v>3.1659999999999999</v>
      </c>
      <c r="EI106" s="362"/>
      <c r="EJ106" s="362"/>
      <c r="EK106" s="362"/>
      <c r="EL106" s="362"/>
      <c r="EM106" s="362"/>
      <c r="EN106" s="362"/>
      <c r="EO106" s="362"/>
      <c r="EP106" s="153">
        <f t="shared" si="304"/>
        <v>-3.6844415926513829E-2</v>
      </c>
      <c r="EQ106" s="153">
        <f t="shared" si="305"/>
        <v>-5.670415087126876E-2</v>
      </c>
      <c r="ER106" s="153">
        <f t="shared" si="306"/>
        <v>6.0148598446470747E-2</v>
      </c>
      <c r="ES106" s="153">
        <f t="shared" si="307"/>
        <v>-4.0878465923814472E-2</v>
      </c>
      <c r="ET106" s="153">
        <f t="shared" si="308"/>
        <v>8.9189952018063734E-2</v>
      </c>
      <c r="EU106" s="242">
        <f t="shared" si="459"/>
        <v>-1.0910000000000011</v>
      </c>
      <c r="EV106" s="242">
        <f t="shared" si="460"/>
        <v>-1.7799999999999976</v>
      </c>
      <c r="EW106" s="242">
        <f t="shared" si="461"/>
        <v>1.7809999999999988</v>
      </c>
      <c r="EX106" s="242">
        <f t="shared" si="462"/>
        <v>-1.2620000000000005</v>
      </c>
      <c r="EY106" s="119">
        <v>28.52</v>
      </c>
      <c r="EZ106" s="119">
        <v>29.611000000000001</v>
      </c>
      <c r="FA106" s="119">
        <v>31.390999999999998</v>
      </c>
      <c r="FB106" s="119">
        <v>29.61</v>
      </c>
      <c r="FC106" s="119">
        <v>30.872</v>
      </c>
      <c r="FD106" s="362">
        <v>28.344000000000001</v>
      </c>
      <c r="FE106" s="362">
        <v>28.073</v>
      </c>
      <c r="FF106" s="362">
        <v>24.901</v>
      </c>
      <c r="FG106" s="362">
        <v>21.888000000000002</v>
      </c>
      <c r="FH106" s="362">
        <v>25.187000000000001</v>
      </c>
      <c r="FI106" s="362"/>
      <c r="FJ106" s="362"/>
      <c r="FK106" s="362"/>
      <c r="FL106" s="362"/>
      <c r="FM106" s="362"/>
      <c r="FN106" s="362"/>
      <c r="FO106" s="362"/>
      <c r="FP106" s="153">
        <f t="shared" si="313"/>
        <v>3.5714285714285712E-2</v>
      </c>
      <c r="FQ106" s="153">
        <f t="shared" si="314"/>
        <v>7.6923076923076927E-2</v>
      </c>
      <c r="FR106" s="153">
        <f t="shared" si="315"/>
        <v>-7.1428571428571425E-2</v>
      </c>
      <c r="FS106" s="153">
        <f t="shared" si="316"/>
        <v>-9.6774193548387094E-2</v>
      </c>
      <c r="FT106" s="153">
        <f t="shared" si="317"/>
        <v>0</v>
      </c>
      <c r="FU106" s="242">
        <f t="shared" si="463"/>
        <v>1</v>
      </c>
      <c r="FV106" s="242">
        <f t="shared" si="464"/>
        <v>2</v>
      </c>
      <c r="FW106" s="242">
        <f t="shared" si="465"/>
        <v>-2</v>
      </c>
      <c r="FX106" s="242">
        <f t="shared" si="466"/>
        <v>-3</v>
      </c>
      <c r="FY106" s="154">
        <v>29</v>
      </c>
      <c r="FZ106" s="154">
        <v>28</v>
      </c>
      <c r="GA106" s="154">
        <v>26</v>
      </c>
      <c r="GB106" s="154">
        <v>28</v>
      </c>
      <c r="GC106" s="154">
        <v>31</v>
      </c>
      <c r="GD106" s="154">
        <v>31</v>
      </c>
      <c r="GE106" s="154">
        <v>30</v>
      </c>
      <c r="GF106" s="154">
        <v>28</v>
      </c>
      <c r="GG106" s="154"/>
      <c r="GH106" s="359"/>
      <c r="GI106" s="359"/>
      <c r="GJ106" s="359"/>
      <c r="GK106" s="359"/>
      <c r="GL106" s="359"/>
      <c r="GM106" s="359"/>
      <c r="GN106" s="359"/>
      <c r="GO106" s="359"/>
      <c r="GP106" s="133"/>
      <c r="GQ106" s="5" t="s">
        <v>386</v>
      </c>
      <c r="GR106" s="133">
        <v>6261</v>
      </c>
      <c r="GS106" s="133" t="s">
        <v>584</v>
      </c>
      <c r="GT106" s="168" t="s">
        <v>78</v>
      </c>
      <c r="GU106" s="169"/>
      <c r="GV106" s="170"/>
      <c r="GW106" s="158">
        <f t="shared" si="322"/>
        <v>-9.5433479569460147E-2</v>
      </c>
      <c r="GX106" s="158">
        <f t="shared" si="323"/>
        <v>0.45008241754149597</v>
      </c>
      <c r="GY106" s="158">
        <f t="shared" si="324"/>
        <v>-0.28470757249914114</v>
      </c>
      <c r="GZ106" s="158">
        <f t="shared" si="325"/>
        <v>0.77488451207498943</v>
      </c>
      <c r="HA106" s="158">
        <f t="shared" si="326"/>
        <v>-0.73639633662757042</v>
      </c>
      <c r="HB106" s="263">
        <f t="shared" si="240"/>
        <v>-2.0359940401853377E-2</v>
      </c>
      <c r="HC106" s="263">
        <f t="shared" ref="HC106:HC111" si="486">HG106-HH106</f>
        <v>6.6217854384544445E-2</v>
      </c>
      <c r="HD106" s="263">
        <f t="shared" si="241"/>
        <v>-5.8559646710014429E-2</v>
      </c>
      <c r="HE106" s="263">
        <f t="shared" si="242"/>
        <v>8.9797926869649769E-2</v>
      </c>
      <c r="HF106" s="153">
        <f t="shared" si="327"/>
        <v>0.1929817557587129</v>
      </c>
      <c r="HG106" s="153">
        <f t="shared" si="328"/>
        <v>0.21334169616056628</v>
      </c>
      <c r="HH106" s="153">
        <f t="shared" si="329"/>
        <v>0.14712384177602184</v>
      </c>
      <c r="HI106" s="153">
        <f t="shared" si="330"/>
        <v>0.20568348848603626</v>
      </c>
      <c r="HJ106" s="153">
        <f t="shared" si="331"/>
        <v>0.1158855616163865</v>
      </c>
      <c r="HK106" s="153">
        <f t="shared" si="332"/>
        <v>0.43962045190798005</v>
      </c>
      <c r="HL106" s="153">
        <f t="shared" si="333"/>
        <v>-0.10640145236403821</v>
      </c>
      <c r="HM106" s="153">
        <f t="shared" si="334"/>
        <v>0.5425346425621731</v>
      </c>
      <c r="HN106" s="153">
        <f t="shared" si="335"/>
        <v>0.39067524115755625</v>
      </c>
      <c r="HO106" s="153">
        <f t="shared" si="336"/>
        <v>0.79722046746683517</v>
      </c>
      <c r="HP106" s="153" t="str">
        <f t="shared" si="337"/>
        <v>Negativ EK</v>
      </c>
      <c r="HQ106" s="153" t="str">
        <f t="shared" si="338"/>
        <v>Negativ EK</v>
      </c>
      <c r="HR106" s="153" t="str">
        <f t="shared" si="339"/>
        <v>Negativ EK</v>
      </c>
      <c r="HS106" s="153" t="str">
        <f t="shared" si="340"/>
        <v>Negativ EK</v>
      </c>
      <c r="HT106" s="153" t="str">
        <f t="shared" si="341"/>
        <v>Negativ EK</v>
      </c>
      <c r="HU106" s="153" t="str">
        <f t="shared" si="342"/>
        <v>Negativ EK</v>
      </c>
      <c r="HV106" s="150">
        <f t="shared" si="343"/>
        <v>3.6114134785755668E-2</v>
      </c>
      <c r="HW106" s="150">
        <f t="shared" si="344"/>
        <v>0.49308425255356536</v>
      </c>
      <c r="HX106" s="150">
        <f t="shared" si="345"/>
        <v>-0.21774759731892196</v>
      </c>
      <c r="HY106" s="150">
        <f t="shared" si="346"/>
        <v>0.62068414845188113</v>
      </c>
      <c r="HZ106" s="150">
        <f t="shared" si="347"/>
        <v>-0.62203159099583583</v>
      </c>
      <c r="IA106" s="263">
        <f t="shared" si="243"/>
        <v>3.4632911789231613E-3</v>
      </c>
      <c r="IB106" s="263">
        <f t="shared" ref="IB106:IB111" si="487">IF106-IG106</f>
        <v>3.1670039860082114E-2</v>
      </c>
      <c r="IC106" s="263">
        <f t="shared" si="244"/>
        <v>-1.7878617907571948E-2</v>
      </c>
      <c r="ID106" s="263">
        <f t="shared" si="245"/>
        <v>3.1445089931026134E-2</v>
      </c>
      <c r="IE106" s="153">
        <f t="shared" si="348"/>
        <v>9.9361786310230335E-2</v>
      </c>
      <c r="IF106" s="153">
        <f t="shared" si="349"/>
        <v>9.5898495131307174E-2</v>
      </c>
      <c r="IG106" s="153">
        <f t="shared" si="350"/>
        <v>6.422845527122506E-2</v>
      </c>
      <c r="IH106" s="153">
        <f t="shared" si="351"/>
        <v>8.2107073178797008E-2</v>
      </c>
      <c r="II106" s="153">
        <f t="shared" si="352"/>
        <v>5.0661983247770874E-2</v>
      </c>
      <c r="IJ106" s="153">
        <f t="shared" si="353"/>
        <v>0.13403761277629084</v>
      </c>
      <c r="IK106" s="153">
        <f t="shared" si="354"/>
        <v>-6.0406992109336656E-4</v>
      </c>
      <c r="IL106" s="153">
        <f t="shared" si="355"/>
        <v>0.15242898971980592</v>
      </c>
      <c r="IM106" s="153">
        <f t="shared" si="356"/>
        <v>8.8497079129049389E-2</v>
      </c>
      <c r="IN106" s="153">
        <f t="shared" si="357"/>
        <v>0.12716877754397107</v>
      </c>
      <c r="IO106" s="153" t="str">
        <f t="shared" si="358"/>
        <v>i.a.</v>
      </c>
      <c r="IP106" s="153" t="str">
        <f t="shared" si="359"/>
        <v>i.a.</v>
      </c>
      <c r="IQ106" s="153" t="str">
        <f t="shared" si="360"/>
        <v>i.a.</v>
      </c>
      <c r="IR106" s="153" t="str">
        <f t="shared" si="361"/>
        <v>i.a.</v>
      </c>
      <c r="IS106" s="153" t="str">
        <f t="shared" si="362"/>
        <v>i.a.</v>
      </c>
      <c r="IT106" s="153" t="str">
        <f t="shared" si="363"/>
        <v>i.a.</v>
      </c>
      <c r="IU106" s="150">
        <f t="shared" si="364"/>
        <v>0.11412724564399654</v>
      </c>
      <c r="IV106" s="150">
        <f t="shared" si="365"/>
        <v>0.25115676041283597</v>
      </c>
      <c r="IW106" s="150">
        <f t="shared" si="366"/>
        <v>-0.12391030037706187</v>
      </c>
      <c r="IX106" s="150">
        <f t="shared" si="367"/>
        <v>0.22433241456789177</v>
      </c>
      <c r="IY106" s="150">
        <f t="shared" si="368"/>
        <v>4.5846174395306784E-3</v>
      </c>
      <c r="IZ106" s="263">
        <f t="shared" si="246"/>
        <v>4.6570514643761107E-2</v>
      </c>
      <c r="JA106" s="263">
        <f t="shared" ref="JA106:JA111" si="488">JE106-JF106</f>
        <v>8.1913380048632245E-2</v>
      </c>
      <c r="JB106" s="263">
        <f t="shared" si="247"/>
        <v>-4.612844448011999E-2</v>
      </c>
      <c r="JC106" s="263">
        <f t="shared" si="248"/>
        <v>6.8210947640217678E-2</v>
      </c>
      <c r="JD106" s="153">
        <f t="shared" si="369"/>
        <v>0.45462833099579242</v>
      </c>
      <c r="JE106" s="153">
        <f t="shared" si="370"/>
        <v>0.40805781635203131</v>
      </c>
      <c r="JF106" s="153">
        <f t="shared" si="371"/>
        <v>0.32614443630339907</v>
      </c>
      <c r="JG106" s="153">
        <f t="shared" si="372"/>
        <v>0.37227288078351906</v>
      </c>
      <c r="JH106" s="153">
        <f t="shared" si="373"/>
        <v>0.30406193314330138</v>
      </c>
      <c r="JI106" s="153">
        <f t="shared" si="374"/>
        <v>0.30267428732712393</v>
      </c>
      <c r="JJ106" s="153">
        <f t="shared" si="375"/>
        <v>0.21622199266198838</v>
      </c>
      <c r="JK106" s="153">
        <f t="shared" si="376"/>
        <v>0.26500943737199312</v>
      </c>
      <c r="JL106" s="153">
        <f t="shared" si="377"/>
        <v>0.19636330409356723</v>
      </c>
      <c r="JM106" s="153">
        <f t="shared" si="378"/>
        <v>0.12569976575217373</v>
      </c>
      <c r="JN106" s="153" t="str">
        <f t="shared" si="379"/>
        <v>i.a.</v>
      </c>
      <c r="JO106" s="153" t="str">
        <f t="shared" si="380"/>
        <v>i.a.</v>
      </c>
      <c r="JP106" s="153" t="str">
        <f t="shared" si="381"/>
        <v>i.a.</v>
      </c>
      <c r="JQ106" s="153" t="str">
        <f t="shared" si="382"/>
        <v>i.a.</v>
      </c>
      <c r="JR106" s="153" t="str">
        <f t="shared" si="383"/>
        <v>i.a.</v>
      </c>
      <c r="JS106" s="153" t="str">
        <f t="shared" si="384"/>
        <v>i.a.</v>
      </c>
      <c r="JT106" s="153" t="str">
        <f t="shared" si="385"/>
        <v>i.a.</v>
      </c>
      <c r="JU106" s="150" t="e">
        <f t="shared" si="386"/>
        <v>#VALUE!</v>
      </c>
      <c r="JV106" s="150" t="e">
        <f t="shared" si="387"/>
        <v>#VALUE!</v>
      </c>
      <c r="JW106" s="150" t="e">
        <f t="shared" si="388"/>
        <v>#VALUE!</v>
      </c>
      <c r="JX106" s="150" t="e">
        <f t="shared" si="389"/>
        <v>#VALUE!</v>
      </c>
      <c r="JY106" s="150" t="e">
        <f t="shared" si="390"/>
        <v>#VALUE!</v>
      </c>
      <c r="JZ106" s="263" t="e">
        <f t="shared" si="249"/>
        <v>#VALUE!</v>
      </c>
      <c r="KA106" s="263" t="e">
        <f t="shared" ref="KA106:KA111" si="489">KE106-KF106</f>
        <v>#VALUE!</v>
      </c>
      <c r="KB106" s="263" t="e">
        <f t="shared" si="250"/>
        <v>#VALUE!</v>
      </c>
      <c r="KC106" s="263" t="e">
        <f t="shared" si="251"/>
        <v>#VALUE!</v>
      </c>
      <c r="KD106" s="153" t="str">
        <f t="shared" si="467"/>
        <v>i.a.</v>
      </c>
      <c r="KE106" s="153" t="str">
        <f t="shared" si="468"/>
        <v>i.a.</v>
      </c>
      <c r="KF106" s="153" t="str">
        <f t="shared" si="469"/>
        <v>i.a.</v>
      </c>
      <c r="KG106" s="153" t="str">
        <f t="shared" si="470"/>
        <v>i.a.</v>
      </c>
      <c r="KH106" s="153" t="str">
        <f t="shared" si="483"/>
        <v>i.a.</v>
      </c>
      <c r="KI106" s="153" t="str">
        <f t="shared" si="471"/>
        <v>i.a.</v>
      </c>
      <c r="KJ106" s="153" t="str">
        <f t="shared" si="472"/>
        <v>i.a.</v>
      </c>
      <c r="KK106" s="153" t="str">
        <f t="shared" si="473"/>
        <v>i.a.</v>
      </c>
      <c r="KL106" s="153" t="str">
        <f t="shared" si="474"/>
        <v>i.a.</v>
      </c>
      <c r="KM106" s="153" t="str">
        <f t="shared" si="475"/>
        <v>i.a.</v>
      </c>
      <c r="KN106" s="153" t="str">
        <f t="shared" si="476"/>
        <v>i.a.</v>
      </c>
      <c r="KO106" s="153" t="str">
        <f t="shared" si="477"/>
        <v>i.a.</v>
      </c>
      <c r="KP106" s="153" t="str">
        <f t="shared" si="478"/>
        <v>i.a.</v>
      </c>
      <c r="KQ106" s="153" t="str">
        <f t="shared" si="479"/>
        <v>i.a.</v>
      </c>
      <c r="KR106" s="153" t="str">
        <f t="shared" si="480"/>
        <v>i.a.</v>
      </c>
      <c r="KS106" s="153" t="str">
        <f t="shared" si="481"/>
        <v>i.a.</v>
      </c>
      <c r="KT106" s="153" t="str">
        <f t="shared" si="482"/>
        <v>i.a.</v>
      </c>
      <c r="KU106" s="150" t="e">
        <f t="shared" si="408"/>
        <v>#DIV/0!</v>
      </c>
      <c r="KV106" s="150" t="e">
        <f t="shared" si="409"/>
        <v>#DIV/0!</v>
      </c>
      <c r="KW106" s="150" t="e">
        <f t="shared" si="410"/>
        <v>#DIV/0!</v>
      </c>
      <c r="KX106" s="150" t="e">
        <f t="shared" si="411"/>
        <v>#DIV/0!</v>
      </c>
      <c r="KY106" s="150" t="e">
        <f t="shared" si="412"/>
        <v>#DIV/0!</v>
      </c>
      <c r="KZ106" s="243">
        <f t="shared" si="252"/>
        <v>0</v>
      </c>
      <c r="LA106" s="243">
        <f t="shared" ref="LA106:LA111" si="490">LE106-LF106</f>
        <v>0</v>
      </c>
      <c r="LB106" s="243">
        <f t="shared" si="253"/>
        <v>0</v>
      </c>
      <c r="LC106" s="243">
        <f t="shared" si="254"/>
        <v>0</v>
      </c>
      <c r="LD106" s="254">
        <f>IFERROR(Tabel1[[#This Row],[2024 - Omsætning]]/Tabel1[[#This Row],[2024 - Ansatte]],"i.a.")</f>
        <v>0</v>
      </c>
      <c r="LE106" s="254">
        <f>IFERROR(Tabel1[[#This Row],[2023 - Omsætning]]/Tabel1[[#This Row],[2023 - Ansatte]],"i.a.")</f>
        <v>0</v>
      </c>
      <c r="LF106" s="254">
        <f>IFERROR(Tabel1[[#This Row],[2022 - Omsætning]]/Tabel1[[#This Row],[2022 - Ansatte]],"i.a.")</f>
        <v>0</v>
      </c>
      <c r="LG106" s="254">
        <f>IFERROR(Tabel1[[#This Row],[2021 - Omsætning]]/Tabel1[[#This Row],[2021 - Ansatte]],"i.a.")</f>
        <v>0</v>
      </c>
      <c r="LH106" s="254">
        <f>IFERROR(AC106/Tabel1[[#This Row],[2020 - Ansatte]],"i.a.")</f>
        <v>0</v>
      </c>
      <c r="LI106" s="254">
        <f>IFERROR(Tabel1[[#This Row],[2019 - Omsætning]]/Tabel1[[#This Row],[2019 - Ansatte]],"i.a.")</f>
        <v>0</v>
      </c>
      <c r="LJ106" s="254">
        <f>IFERROR(Tabel1[[#This Row],[2018 - Omsætning]]/Tabel1[[#This Row],[2018 - Ansatte]],"i.a.")</f>
        <v>0</v>
      </c>
      <c r="LK106" s="254">
        <f>IFERROR(Tabel1[[#This Row],[2017 - Omsætning]]/Tabel1[[#This Row],[2017 - Ansatte]],"i.a.")</f>
        <v>0</v>
      </c>
      <c r="LL106" s="254" t="str">
        <f>IFERROR(Tabel1[[#This Row],[2016 - Omsætning]]/Tabel1[[#This Row],[2016 - Ansatte]],"i.a.")</f>
        <v>i.a.</v>
      </c>
      <c r="LM106" s="254" t="str">
        <f>IFERROR(Tabel1[[#This Row],[2015 - Omsætning]]/Tabel1[[#This Row],[2015 - Ansatte]],"i.a.")</f>
        <v>i.a.</v>
      </c>
      <c r="LN106" s="254" t="str">
        <f>IFERROR(Tabel1[[#This Row],[2014 - Omsætning]]/Tabel1[[#This Row],[2014 - Ansatte]],"i.a.")</f>
        <v>i.a.</v>
      </c>
      <c r="LO106" s="254" t="str">
        <f>IFERROR(Tabel1[[#This Row],[2013 - Omsætning]]/Tabel1[[#This Row],[2013 - Ansatte]],"i.a.")</f>
        <v>i.a.</v>
      </c>
      <c r="LP106" s="254" t="str">
        <f>IFERROR(Tabel1[[#This Row],[2012 - Omsætning]]/Tabel1[[#This Row],[2012 - Ansatte]],"i.a.")</f>
        <v>i.a.</v>
      </c>
      <c r="LQ106" s="254" t="str">
        <f>IFERROR(Tabel1[[#This Row],[2011 - Omsætning]]/Tabel1[[#This Row],[2011 - Ansatte]],"i.a.")</f>
        <v>i.a.</v>
      </c>
      <c r="LR106" s="254" t="str">
        <f>IFERROR(Tabel1[[#This Row],[2010 - Omsætning]]/Tabel1[[#This Row],[2010 - Ansatte]],"i.a.")</f>
        <v>i.a.</v>
      </c>
      <c r="LS106" s="254" t="str">
        <f>IFERROR(Tabel1[[#This Row],[2009 - Omsætning]]/Tabel1[[#This Row],[2009 - Ansatte]],"i.a.")</f>
        <v>i.a.</v>
      </c>
      <c r="LT106" s="254" t="str">
        <f>IFERROR(Tabel1[[#This Row],[2008 - Omsætning]]/Tabel1[[#This Row],[2008 - Ansatte]],"i.a.")</f>
        <v>i.a.</v>
      </c>
      <c r="LU106" s="158">
        <f t="shared" si="413"/>
        <v>-1.9884429897609062E-2</v>
      </c>
      <c r="LV106" s="158">
        <f t="shared" si="414"/>
        <v>0.41363719400803795</v>
      </c>
      <c r="LW106" s="158">
        <f t="shared" si="415"/>
        <v>-0.19756660680910326</v>
      </c>
      <c r="LX106" s="158">
        <f t="shared" si="416"/>
        <v>1.2323658570056268</v>
      </c>
      <c r="LY106" s="158">
        <f t="shared" si="417"/>
        <v>-0.67670807453416149</v>
      </c>
      <c r="LZ106" s="243">
        <f t="shared" si="255"/>
        <v>-1.690886699507399E-3</v>
      </c>
      <c r="MA106" s="243">
        <f t="shared" ref="MA106:MA111" si="491">ME106-MF106</f>
        <v>2.4881868131868129E-2</v>
      </c>
      <c r="MB106" s="243">
        <f t="shared" si="256"/>
        <v>-1.4810439560439564E-2</v>
      </c>
      <c r="MC106" s="243">
        <f t="shared" si="257"/>
        <v>4.1383640552995399E-2</v>
      </c>
      <c r="MD106" s="244">
        <f t="shared" si="418"/>
        <v>8.3344827586206885E-2</v>
      </c>
      <c r="ME106" s="244">
        <f t="shared" si="419"/>
        <v>8.5035714285714284E-2</v>
      </c>
      <c r="MF106" s="244">
        <f t="shared" si="420"/>
        <v>6.0153846153846155E-2</v>
      </c>
      <c r="MG106" s="244">
        <f t="shared" si="421"/>
        <v>7.4964285714285719E-2</v>
      </c>
      <c r="MH106" s="244">
        <f t="shared" si="422"/>
        <v>3.3580645161290321E-2</v>
      </c>
      <c r="MI106" s="244">
        <f t="shared" si="423"/>
        <v>0.10387096774193549</v>
      </c>
      <c r="MJ106" s="244">
        <f t="shared" si="424"/>
        <v>-2.246666666666667E-2</v>
      </c>
      <c r="MK106" s="244">
        <f t="shared" si="425"/>
        <v>0.10557142857142857</v>
      </c>
      <c r="ML106" s="244" t="str">
        <f t="shared" si="426"/>
        <v>i.a.</v>
      </c>
      <c r="MM106" s="244" t="str">
        <f t="shared" si="427"/>
        <v>i.a.</v>
      </c>
      <c r="MN106" s="244" t="str">
        <f t="shared" si="428"/>
        <v>i.a.</v>
      </c>
      <c r="MO106" s="244" t="str">
        <f t="shared" si="429"/>
        <v>i.a.</v>
      </c>
      <c r="MP106" s="244" t="str">
        <f t="shared" si="430"/>
        <v>i.a.</v>
      </c>
      <c r="MQ106" s="244" t="str">
        <f t="shared" si="431"/>
        <v>i.a.</v>
      </c>
      <c r="MR106" s="244" t="str">
        <f t="shared" si="432"/>
        <v>i.a.</v>
      </c>
      <c r="MS106" s="244" t="str">
        <f t="shared" si="433"/>
        <v>i.a.</v>
      </c>
      <c r="MT106" s="244" t="str">
        <f t="shared" si="434"/>
        <v>i.a.</v>
      </c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8"/>
      <c r="NI106" s="38"/>
      <c r="NJ106" s="38"/>
      <c r="NK106" s="38"/>
      <c r="NL106" s="38"/>
      <c r="NM106" s="38"/>
      <c r="NN106" s="38"/>
      <c r="NO106" s="38"/>
      <c r="NP106" s="38"/>
      <c r="NQ106" s="38"/>
      <c r="NR106" s="38"/>
      <c r="NS106" s="38"/>
      <c r="NT106" s="38"/>
      <c r="NU106" s="38"/>
      <c r="NV106" s="38"/>
      <c r="NW106" s="38"/>
      <c r="NX106" s="38"/>
      <c r="NY106" s="38"/>
      <c r="NZ106" s="38"/>
      <c r="OA106" s="38"/>
    </row>
    <row r="107" spans="1:391" ht="18" customHeight="1" x14ac:dyDescent="0.25">
      <c r="A107" s="100" t="s">
        <v>631</v>
      </c>
      <c r="B107" s="273">
        <v>45737810</v>
      </c>
      <c r="C107" s="5" t="s">
        <v>83</v>
      </c>
      <c r="D107" s="5"/>
      <c r="E107" s="118">
        <v>255000</v>
      </c>
      <c r="F107" s="203">
        <v>45556</v>
      </c>
      <c r="G107" s="148"/>
      <c r="H107" s="148" t="s">
        <v>105</v>
      </c>
      <c r="I107" s="148" t="s">
        <v>105</v>
      </c>
      <c r="J107" s="148" t="s">
        <v>105</v>
      </c>
      <c r="K107" s="148" t="s">
        <v>105</v>
      </c>
      <c r="L107" s="148" t="s">
        <v>105</v>
      </c>
      <c r="M107" s="148" t="s">
        <v>105</v>
      </c>
      <c r="N107" s="148" t="s">
        <v>105</v>
      </c>
      <c r="O107" s="148" t="s">
        <v>105</v>
      </c>
      <c r="P107" s="150" t="e">
        <f>Y107/Tabel1[[#This Row],[2023 - Omsætning]]-1</f>
        <v>#DIV/0!</v>
      </c>
      <c r="Q107" s="150" t="e">
        <f>Z107/Tabel1[[#This Row],[2022 - Omsætning]]-1</f>
        <v>#DIV/0!</v>
      </c>
      <c r="R107" s="150" t="e">
        <f>AA107/Tabel1[[#This Row],[2021 - Omsætning]]-1</f>
        <v>#DIV/0!</v>
      </c>
      <c r="S107" s="150" t="e">
        <f>AB107/Tabel1[[#This Row],[2020 - Omsætning]]-1</f>
        <v>#DIV/0!</v>
      </c>
      <c r="T107" s="150" t="e">
        <f>AC107/Tabel1[[#This Row],[2019 - Omsætning]]-1</f>
        <v>#DIV/0!</v>
      </c>
      <c r="U107" s="242">
        <f t="shared" si="484"/>
        <v>0</v>
      </c>
      <c r="V107" s="242">
        <f t="shared" si="485"/>
        <v>0</v>
      </c>
      <c r="W107" s="242">
        <f t="shared" si="267"/>
        <v>0</v>
      </c>
      <c r="X107" s="242">
        <f t="shared" si="266"/>
        <v>0</v>
      </c>
      <c r="Y107" s="151"/>
      <c r="Z107" s="151"/>
      <c r="AA107" s="151"/>
      <c r="AB107" s="15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  <c r="AP107" s="150">
        <f t="shared" si="268"/>
        <v>-1</v>
      </c>
      <c r="AQ107" s="150">
        <f t="shared" si="269"/>
        <v>-0.1270359358841778</v>
      </c>
      <c r="AR107" s="150">
        <f t="shared" si="270"/>
        <v>-5.9719633741187925E-2</v>
      </c>
      <c r="AS107" s="150">
        <f t="shared" si="271"/>
        <v>0.24450719138798188</v>
      </c>
      <c r="AT107" s="150">
        <f t="shared" si="272"/>
        <v>9.0435003815822756E-3</v>
      </c>
      <c r="AU107" s="242">
        <f t="shared" si="443"/>
        <v>-81.039000000000001</v>
      </c>
      <c r="AV107" s="242">
        <f t="shared" si="444"/>
        <v>-11.792999999999992</v>
      </c>
      <c r="AW107" s="242">
        <f t="shared" si="445"/>
        <v>-5.8960000000000008</v>
      </c>
      <c r="AX107" s="242">
        <f t="shared" si="446"/>
        <v>19.396999999999991</v>
      </c>
      <c r="AY107" s="119"/>
      <c r="AZ107" s="119">
        <v>81.039000000000001</v>
      </c>
      <c r="BA107" s="119">
        <v>92.831999999999994</v>
      </c>
      <c r="BB107" s="119">
        <v>98.727999999999994</v>
      </c>
      <c r="BC107" s="119">
        <v>79.331000000000003</v>
      </c>
      <c r="BD107" s="362">
        <v>78.62</v>
      </c>
      <c r="BE107" s="362">
        <v>87.918999999999997</v>
      </c>
      <c r="BF107" s="362">
        <v>107.673</v>
      </c>
      <c r="BG107" s="362">
        <v>96.141000000000005</v>
      </c>
      <c r="BH107" s="362">
        <v>79.415000000000006</v>
      </c>
      <c r="BI107" s="362">
        <v>70.259</v>
      </c>
      <c r="BJ107" s="362">
        <v>68.837000000000003</v>
      </c>
      <c r="BK107" s="362"/>
      <c r="BL107" s="362"/>
      <c r="BM107" s="362"/>
      <c r="BN107" s="362"/>
      <c r="BO107" s="362"/>
      <c r="BP107" s="152">
        <f t="shared" si="277"/>
        <v>1</v>
      </c>
      <c r="BQ107" s="152">
        <f t="shared" si="278"/>
        <v>-4.1526195899772205</v>
      </c>
      <c r="BR107" s="152">
        <f t="shared" si="279"/>
        <v>-0.81368700265251992</v>
      </c>
      <c r="BS107" s="152">
        <f t="shared" si="280"/>
        <v>2.4210526315789478</v>
      </c>
      <c r="BT107" s="152">
        <f t="shared" si="281"/>
        <v>2.3956433637284702</v>
      </c>
      <c r="BU107" s="242">
        <f t="shared" si="447"/>
        <v>5.5359999999999996</v>
      </c>
      <c r="BV107" s="242">
        <f t="shared" si="448"/>
        <v>-7.2919999999999998</v>
      </c>
      <c r="BW107" s="242">
        <f t="shared" si="449"/>
        <v>-7.6690000000000005</v>
      </c>
      <c r="BX107" s="242">
        <f t="shared" si="450"/>
        <v>6.6700000000000008</v>
      </c>
      <c r="BY107" s="119"/>
      <c r="BZ107" s="119">
        <v>-5.5359999999999996</v>
      </c>
      <c r="CA107" s="119">
        <v>1.756</v>
      </c>
      <c r="CB107" s="119">
        <v>9.4250000000000007</v>
      </c>
      <c r="CC107" s="119">
        <v>2.7549999999999999</v>
      </c>
      <c r="CD107" s="362">
        <v>-1.974</v>
      </c>
      <c r="CE107" s="362">
        <v>3.3809999999999998</v>
      </c>
      <c r="CF107" s="362">
        <v>26.239000000000001</v>
      </c>
      <c r="CG107" s="362">
        <v>23.347999999999999</v>
      </c>
      <c r="CH107" s="362">
        <v>13.045</v>
      </c>
      <c r="CI107" s="362">
        <v>7.4320000000000004</v>
      </c>
      <c r="CJ107" s="362">
        <v>7.5910000000000002</v>
      </c>
      <c r="CK107" s="362"/>
      <c r="CL107" s="362"/>
      <c r="CM107" s="362"/>
      <c r="CN107" s="362"/>
      <c r="CO107" s="362"/>
      <c r="CP107" s="152">
        <f t="shared" si="286"/>
        <v>1</v>
      </c>
      <c r="CQ107" s="152">
        <f t="shared" si="287"/>
        <v>-8734</v>
      </c>
      <c r="CR107" s="152">
        <f t="shared" si="288"/>
        <v>-0.99981481481481471</v>
      </c>
      <c r="CS107" s="152">
        <f t="shared" si="289"/>
        <v>6.4175824175824188</v>
      </c>
      <c r="CT107" s="152">
        <f t="shared" si="290"/>
        <v>1.2369020501138952</v>
      </c>
      <c r="CU107" s="242">
        <f t="shared" si="451"/>
        <v>8.7330000000000005</v>
      </c>
      <c r="CV107" s="242">
        <f t="shared" si="452"/>
        <v>-8.734</v>
      </c>
      <c r="CW107" s="242">
        <f t="shared" si="453"/>
        <v>-5.399</v>
      </c>
      <c r="CX107" s="242">
        <f t="shared" si="454"/>
        <v>4.6720000000000006</v>
      </c>
      <c r="CY107" s="119"/>
      <c r="CZ107" s="119">
        <v>-8.7330000000000005</v>
      </c>
      <c r="DA107" s="119">
        <v>1E-3</v>
      </c>
      <c r="DB107" s="119">
        <v>5.4</v>
      </c>
      <c r="DC107" s="119">
        <v>0.72799999999999998</v>
      </c>
      <c r="DD107" s="362">
        <v>-3.073</v>
      </c>
      <c r="DE107" s="362">
        <v>2.0619999999999998</v>
      </c>
      <c r="DF107" s="362">
        <v>24.824999999999999</v>
      </c>
      <c r="DG107" s="362">
        <v>29.015000000000001</v>
      </c>
      <c r="DH107" s="362">
        <v>17.414999999999999</v>
      </c>
      <c r="DI107" s="362">
        <v>10.726000000000001</v>
      </c>
      <c r="DJ107" s="362">
        <v>6.1050000000000004</v>
      </c>
      <c r="DK107" s="362"/>
      <c r="DL107" s="362"/>
      <c r="DM107" s="362"/>
      <c r="DN107" s="362"/>
      <c r="DO107" s="362"/>
      <c r="DP107" s="152">
        <f t="shared" si="295"/>
        <v>-1</v>
      </c>
      <c r="DQ107" s="152">
        <f t="shared" si="296"/>
        <v>-9.1698324421526506E-2</v>
      </c>
      <c r="DR107" s="152">
        <f t="shared" si="297"/>
        <v>-8.5562137910005651E-2</v>
      </c>
      <c r="DS107" s="152">
        <f t="shared" si="298"/>
        <v>0.10660143163577648</v>
      </c>
      <c r="DT107" s="152">
        <f t="shared" si="299"/>
        <v>1.1901568177938188E-2</v>
      </c>
      <c r="DU107" s="242">
        <f t="shared" si="455"/>
        <v>-76.271000000000001</v>
      </c>
      <c r="DV107" s="242">
        <f t="shared" si="456"/>
        <v>-7.7000000000000028</v>
      </c>
      <c r="DW107" s="242">
        <f t="shared" si="457"/>
        <v>-7.8569999999999993</v>
      </c>
      <c r="DX107" s="242">
        <f t="shared" si="458"/>
        <v>8.8460000000000036</v>
      </c>
      <c r="DY107" s="119"/>
      <c r="DZ107" s="119">
        <v>76.271000000000001</v>
      </c>
      <c r="EA107" s="119">
        <v>83.971000000000004</v>
      </c>
      <c r="EB107" s="119">
        <v>91.828000000000003</v>
      </c>
      <c r="EC107" s="119">
        <v>82.981999999999999</v>
      </c>
      <c r="ED107" s="362">
        <v>82.006</v>
      </c>
      <c r="EE107" s="362">
        <v>84.215999999999994</v>
      </c>
      <c r="EF107" s="362">
        <v>90.078000000000003</v>
      </c>
      <c r="EG107" s="362">
        <v>82.477000000000004</v>
      </c>
      <c r="EH107" s="362">
        <v>115.922</v>
      </c>
      <c r="EI107" s="362">
        <v>101.99</v>
      </c>
      <c r="EJ107" s="362">
        <v>92.341999999999999</v>
      </c>
      <c r="EK107" s="362"/>
      <c r="EL107" s="362"/>
      <c r="EM107" s="362"/>
      <c r="EN107" s="362"/>
      <c r="EO107" s="362"/>
      <c r="EP107" s="153">
        <f t="shared" si="304"/>
        <v>-1</v>
      </c>
      <c r="EQ107" s="153">
        <f t="shared" si="305"/>
        <v>-3.8699323724136439E-2</v>
      </c>
      <c r="ER107" s="153">
        <f t="shared" si="306"/>
        <v>-1.480137453836851E-2</v>
      </c>
      <c r="ES107" s="153">
        <f t="shared" si="307"/>
        <v>0.11247914949407088</v>
      </c>
      <c r="ET107" s="153">
        <f t="shared" si="308"/>
        <v>-2.7666811816454851E-2</v>
      </c>
      <c r="EU107" s="242">
        <f t="shared" si="459"/>
        <v>-162.33099999999999</v>
      </c>
      <c r="EV107" s="242">
        <f t="shared" si="460"/>
        <v>-6.535000000000025</v>
      </c>
      <c r="EW107" s="242">
        <f t="shared" si="461"/>
        <v>-2.5369999999999777</v>
      </c>
      <c r="EX107" s="242">
        <f t="shared" si="462"/>
        <v>17.329999999999984</v>
      </c>
      <c r="EY107" s="119"/>
      <c r="EZ107" s="119">
        <v>162.33099999999999</v>
      </c>
      <c r="FA107" s="119">
        <v>168.86600000000001</v>
      </c>
      <c r="FB107" s="119">
        <v>171.40299999999999</v>
      </c>
      <c r="FC107" s="119">
        <v>154.07300000000001</v>
      </c>
      <c r="FD107" s="362">
        <v>158.45699999999999</v>
      </c>
      <c r="FE107" s="362">
        <v>168.47200000000001</v>
      </c>
      <c r="FF107" s="362">
        <v>169.417</v>
      </c>
      <c r="FG107" s="362">
        <v>160.357</v>
      </c>
      <c r="FH107" s="362">
        <v>201.77099999999999</v>
      </c>
      <c r="FI107" s="362">
        <v>190.79</v>
      </c>
      <c r="FJ107" s="362">
        <v>180.655</v>
      </c>
      <c r="FK107" s="362"/>
      <c r="FL107" s="362"/>
      <c r="FM107" s="362"/>
      <c r="FN107" s="362"/>
      <c r="FO107" s="362"/>
      <c r="FP107" s="153">
        <f t="shared" si="313"/>
        <v>-1</v>
      </c>
      <c r="FQ107" s="153">
        <f t="shared" si="314"/>
        <v>1.015228426395939E-2</v>
      </c>
      <c r="FR107" s="153">
        <f t="shared" si="315"/>
        <v>-5.7416267942583733E-2</v>
      </c>
      <c r="FS107" s="153">
        <f t="shared" si="316"/>
        <v>3.4653465346534656E-2</v>
      </c>
      <c r="FT107" s="153">
        <f t="shared" si="317"/>
        <v>-6.4814814814814811E-2</v>
      </c>
      <c r="FU107" s="242">
        <f t="shared" si="463"/>
        <v>-199</v>
      </c>
      <c r="FV107" s="242">
        <f t="shared" si="464"/>
        <v>2</v>
      </c>
      <c r="FW107" s="242">
        <f t="shared" si="465"/>
        <v>-12</v>
      </c>
      <c r="FX107" s="242">
        <f t="shared" si="466"/>
        <v>7</v>
      </c>
      <c r="FY107" s="154"/>
      <c r="FZ107" s="154">
        <v>199</v>
      </c>
      <c r="GA107" s="154">
        <v>197</v>
      </c>
      <c r="GB107" s="154">
        <v>209</v>
      </c>
      <c r="GC107" s="154">
        <v>202</v>
      </c>
      <c r="GD107" s="359">
        <v>216</v>
      </c>
      <c r="GE107" s="359">
        <v>230</v>
      </c>
      <c r="GF107" s="359">
        <v>237</v>
      </c>
      <c r="GG107" s="359">
        <v>221</v>
      </c>
      <c r="GH107" s="359">
        <v>187</v>
      </c>
      <c r="GI107" s="359">
        <v>162</v>
      </c>
      <c r="GJ107" s="359">
        <v>168</v>
      </c>
      <c r="GK107" s="359"/>
      <c r="GL107" s="359"/>
      <c r="GM107" s="359"/>
      <c r="GN107" s="359"/>
      <c r="GO107" s="359"/>
      <c r="GP107" s="118"/>
      <c r="GQ107" s="5" t="s">
        <v>388</v>
      </c>
      <c r="GR107" s="118">
        <v>5863</v>
      </c>
      <c r="GS107" s="5" t="s">
        <v>632</v>
      </c>
      <c r="GT107" s="7" t="s">
        <v>78</v>
      </c>
      <c r="GU107" s="172" t="s">
        <v>73</v>
      </c>
      <c r="GV107" s="162"/>
      <c r="GW107" s="158">
        <f t="shared" si="322"/>
        <v>1</v>
      </c>
      <c r="GX107" s="158">
        <f t="shared" si="323"/>
        <v>-9581.8381510465406</v>
      </c>
      <c r="GY107" s="158">
        <f t="shared" si="324"/>
        <v>-0.99981585661908079</v>
      </c>
      <c r="GZ107" s="158">
        <f t="shared" si="325"/>
        <v>6.0008128134093477</v>
      </c>
      <c r="HA107" s="158">
        <f t="shared" si="326"/>
        <v>1.2386739191579501</v>
      </c>
      <c r="HB107" s="263">
        <f t="shared" ref="HB107:HB170" si="492">HF107-HG107</f>
        <v>0.10899764106788482</v>
      </c>
      <c r="HC107" s="263">
        <f t="shared" si="486"/>
        <v>-0.10900901769687588</v>
      </c>
      <c r="HD107" s="263">
        <f t="shared" ref="HD107:HD170" si="493">HH107-HI107</f>
        <v>-6.1769985993284558E-2</v>
      </c>
      <c r="HE107" s="263">
        <f t="shared" ref="HE107:HE170" si="494">HI107-HJ107</f>
        <v>5.2956478388270722E-2</v>
      </c>
      <c r="HF107" s="153">
        <f t="shared" si="327"/>
        <v>0</v>
      </c>
      <c r="HG107" s="153">
        <f t="shared" si="328"/>
        <v>-0.10899764106788482</v>
      </c>
      <c r="HH107" s="153">
        <f t="shared" si="329"/>
        <v>1.1376628991063658E-5</v>
      </c>
      <c r="HI107" s="153">
        <f t="shared" si="330"/>
        <v>6.1781362622275619E-2</v>
      </c>
      <c r="HJ107" s="153">
        <f t="shared" si="331"/>
        <v>8.8248842340048969E-3</v>
      </c>
      <c r="HK107" s="153">
        <f t="shared" si="332"/>
        <v>-3.6974648361829364E-2</v>
      </c>
      <c r="HL107" s="153">
        <f t="shared" si="333"/>
        <v>2.3661170206662308E-2</v>
      </c>
      <c r="HM107" s="153">
        <f t="shared" si="334"/>
        <v>0.28773434557097732</v>
      </c>
      <c r="HN107" s="153">
        <f t="shared" si="335"/>
        <v>0.29249139360581455</v>
      </c>
      <c r="HO107" s="153">
        <f t="shared" si="336"/>
        <v>0.15983516281801829</v>
      </c>
      <c r="HP107" s="153">
        <f t="shared" si="337"/>
        <v>0.11038840746763272</v>
      </c>
      <c r="HQ107" s="153">
        <f t="shared" si="338"/>
        <v>6.6112928028416104E-2</v>
      </c>
      <c r="HR107" s="153" t="str">
        <f t="shared" si="339"/>
        <v>Negativ EK</v>
      </c>
      <c r="HS107" s="153" t="str">
        <f t="shared" si="340"/>
        <v>Negativ EK</v>
      </c>
      <c r="HT107" s="153" t="str">
        <f t="shared" si="341"/>
        <v>Negativ EK</v>
      </c>
      <c r="HU107" s="153" t="str">
        <f t="shared" si="342"/>
        <v>Negativ EK</v>
      </c>
      <c r="HV107" s="150">
        <f t="shared" si="343"/>
        <v>1</v>
      </c>
      <c r="HW107" s="150">
        <f t="shared" si="344"/>
        <v>-4.2389747348616043</v>
      </c>
      <c r="HX107" s="150">
        <f t="shared" si="345"/>
        <v>-0.82178685356389081</v>
      </c>
      <c r="HY107" s="150">
        <f t="shared" si="346"/>
        <v>2.2849782440099067</v>
      </c>
      <c r="HZ107" s="150">
        <f t="shared" si="347"/>
        <v>2.4599439710120148</v>
      </c>
      <c r="IA107" s="263">
        <f t="shared" ref="IA107:IA170" si="495">IE107-IF107</f>
        <v>3.3430254501097531E-2</v>
      </c>
      <c r="IB107" s="263">
        <f t="shared" si="487"/>
        <v>-4.3751500338949346E-2</v>
      </c>
      <c r="IC107" s="263">
        <f t="shared" ref="IC107:IC170" si="496">IG107-IH107</f>
        <v>-4.7593930703582886E-2</v>
      </c>
      <c r="ID107" s="263">
        <f t="shared" ref="ID107:ID170" si="497">IH107-II107</f>
        <v>4.0284869050953784E-2</v>
      </c>
      <c r="IE107" s="153">
        <f t="shared" si="348"/>
        <v>0</v>
      </c>
      <c r="IF107" s="153">
        <f t="shared" si="349"/>
        <v>-3.3430254501097531E-2</v>
      </c>
      <c r="IG107" s="153">
        <f t="shared" si="350"/>
        <v>1.0321245837851817E-2</v>
      </c>
      <c r="IH107" s="153">
        <f t="shared" si="351"/>
        <v>5.7915176541434701E-2</v>
      </c>
      <c r="II107" s="153">
        <f t="shared" si="352"/>
        <v>1.7630307490480914E-2</v>
      </c>
      <c r="IJ107" s="153">
        <f t="shared" si="353"/>
        <v>-1.2076016505112731E-2</v>
      </c>
      <c r="IK107" s="153">
        <f t="shared" si="354"/>
        <v>2.00124893086191E-2</v>
      </c>
      <c r="IL107" s="153">
        <f t="shared" si="355"/>
        <v>0.15913322457197959</v>
      </c>
      <c r="IM107" s="153">
        <f t="shared" si="356"/>
        <v>0.12894887995404938</v>
      </c>
      <c r="IN107" s="153">
        <f t="shared" si="357"/>
        <v>6.6461008607579461E-2</v>
      </c>
      <c r="IO107" s="153">
        <f t="shared" si="358"/>
        <v>4.0016691569411358E-2</v>
      </c>
      <c r="IP107" s="153">
        <f t="shared" si="359"/>
        <v>4.2019318590683905E-2</v>
      </c>
      <c r="IQ107" s="153" t="str">
        <f t="shared" si="360"/>
        <v>i.a.</v>
      </c>
      <c r="IR107" s="153" t="str">
        <f t="shared" si="361"/>
        <v>i.a.</v>
      </c>
      <c r="IS107" s="153" t="str">
        <f t="shared" si="362"/>
        <v>i.a.</v>
      </c>
      <c r="IT107" s="153" t="str">
        <f t="shared" si="363"/>
        <v>i.a.</v>
      </c>
      <c r="IU107" s="150" t="e">
        <f t="shared" si="364"/>
        <v>#VALUE!</v>
      </c>
      <c r="IV107" s="150">
        <f t="shared" si="365"/>
        <v>-5.5132594832567293E-2</v>
      </c>
      <c r="IW107" s="150">
        <f t="shared" si="366"/>
        <v>-7.1823855152539348E-2</v>
      </c>
      <c r="IX107" s="150">
        <f t="shared" si="367"/>
        <v>-5.2834409174926057E-3</v>
      </c>
      <c r="IY107" s="150">
        <f t="shared" si="368"/>
        <v>4.0694260439996126E-2</v>
      </c>
      <c r="IZ107" s="263" t="e">
        <f t="shared" ref="IZ107:IZ170" si="498">JD107-JE107</f>
        <v>#VALUE!</v>
      </c>
      <c r="JA107" s="263">
        <f t="shared" si="488"/>
        <v>-2.7415460309864081E-2</v>
      </c>
      <c r="JB107" s="263">
        <f t="shared" ref="JB107:JB170" si="499">JF107-JG107</f>
        <v>-3.847914546972564E-2</v>
      </c>
      <c r="JC107" s="263">
        <f t="shared" ref="JC107:JC170" si="500">JG107-JH107</f>
        <v>-2.8456023717028378E-3</v>
      </c>
      <c r="JD107" s="153" t="str">
        <f t="shared" si="369"/>
        <v>i.a.</v>
      </c>
      <c r="JE107" s="153">
        <f t="shared" si="370"/>
        <v>0.46984864258829184</v>
      </c>
      <c r="JF107" s="153">
        <f t="shared" si="371"/>
        <v>0.49726410289815592</v>
      </c>
      <c r="JG107" s="153">
        <f t="shared" si="372"/>
        <v>0.53574324836788156</v>
      </c>
      <c r="JH107" s="153">
        <f t="shared" si="373"/>
        <v>0.5385888507395844</v>
      </c>
      <c r="JI107" s="153">
        <f t="shared" si="374"/>
        <v>0.51752841464876909</v>
      </c>
      <c r="JJ107" s="153">
        <f t="shared" si="375"/>
        <v>0.49988128591101189</v>
      </c>
      <c r="JK107" s="153">
        <f t="shared" si="376"/>
        <v>0.53169398584557637</v>
      </c>
      <c r="JL107" s="153">
        <f t="shared" si="377"/>
        <v>0.51433364305892482</v>
      </c>
      <c r="JM107" s="153">
        <f t="shared" si="378"/>
        <v>0.57452260235613639</v>
      </c>
      <c r="JN107" s="153">
        <f t="shared" si="379"/>
        <v>0.53456680119503119</v>
      </c>
      <c r="JO107" s="153">
        <f t="shared" si="380"/>
        <v>0.51115108909246909</v>
      </c>
      <c r="JP107" s="153" t="str">
        <f t="shared" si="381"/>
        <v>i.a.</v>
      </c>
      <c r="JQ107" s="153" t="str">
        <f t="shared" si="382"/>
        <v>i.a.</v>
      </c>
      <c r="JR107" s="153" t="str">
        <f t="shared" si="383"/>
        <v>i.a.</v>
      </c>
      <c r="JS107" s="153" t="str">
        <f t="shared" si="384"/>
        <v>i.a.</v>
      </c>
      <c r="JT107" s="153" t="str">
        <f t="shared" si="385"/>
        <v>i.a.</v>
      </c>
      <c r="JU107" s="150" t="e">
        <f t="shared" si="386"/>
        <v>#VALUE!</v>
      </c>
      <c r="JV107" s="150" t="e">
        <f t="shared" si="387"/>
        <v>#VALUE!</v>
      </c>
      <c r="JW107" s="150" t="e">
        <f t="shared" si="388"/>
        <v>#VALUE!</v>
      </c>
      <c r="JX107" s="150" t="e">
        <f t="shared" si="389"/>
        <v>#VALUE!</v>
      </c>
      <c r="JY107" s="150" t="e">
        <f t="shared" si="390"/>
        <v>#VALUE!</v>
      </c>
      <c r="JZ107" s="263" t="e">
        <f t="shared" ref="JZ107:JZ170" si="501">KD107-KE107</f>
        <v>#VALUE!</v>
      </c>
      <c r="KA107" s="263" t="e">
        <f t="shared" si="489"/>
        <v>#VALUE!</v>
      </c>
      <c r="KB107" s="263" t="e">
        <f t="shared" ref="KB107:KB170" si="502">KF107-KG107</f>
        <v>#VALUE!</v>
      </c>
      <c r="KC107" s="263" t="e">
        <f t="shared" ref="KC107:KC170" si="503">KG107-KH107</f>
        <v>#VALUE!</v>
      </c>
      <c r="KD107" s="153" t="str">
        <f t="shared" si="467"/>
        <v>i.a.</v>
      </c>
      <c r="KE107" s="153" t="str">
        <f t="shared" si="468"/>
        <v>i.a.</v>
      </c>
      <c r="KF107" s="153" t="str">
        <f t="shared" si="469"/>
        <v>i.a.</v>
      </c>
      <c r="KG107" s="153" t="str">
        <f t="shared" si="470"/>
        <v>i.a.</v>
      </c>
      <c r="KH107" s="153" t="str">
        <f t="shared" si="483"/>
        <v>i.a.</v>
      </c>
      <c r="KI107" s="153" t="str">
        <f t="shared" si="471"/>
        <v>i.a.</v>
      </c>
      <c r="KJ107" s="153" t="str">
        <f t="shared" si="472"/>
        <v>i.a.</v>
      </c>
      <c r="KK107" s="153" t="str">
        <f t="shared" si="473"/>
        <v>i.a.</v>
      </c>
      <c r="KL107" s="153" t="str">
        <f t="shared" si="474"/>
        <v>i.a.</v>
      </c>
      <c r="KM107" s="153" t="str">
        <f t="shared" si="475"/>
        <v>i.a.</v>
      </c>
      <c r="KN107" s="153" t="str">
        <f t="shared" si="476"/>
        <v>i.a.</v>
      </c>
      <c r="KO107" s="153" t="str">
        <f t="shared" si="477"/>
        <v>i.a.</v>
      </c>
      <c r="KP107" s="153" t="str">
        <f t="shared" si="478"/>
        <v>i.a.</v>
      </c>
      <c r="KQ107" s="153" t="str">
        <f t="shared" si="479"/>
        <v>i.a.</v>
      </c>
      <c r="KR107" s="153" t="str">
        <f t="shared" si="480"/>
        <v>i.a.</v>
      </c>
      <c r="KS107" s="153" t="str">
        <f t="shared" si="481"/>
        <v>i.a.</v>
      </c>
      <c r="KT107" s="153" t="str">
        <f t="shared" si="482"/>
        <v>i.a.</v>
      </c>
      <c r="KU107" s="150" t="e">
        <f t="shared" si="408"/>
        <v>#VALUE!</v>
      </c>
      <c r="KV107" s="150" t="e">
        <f t="shared" si="409"/>
        <v>#DIV/0!</v>
      </c>
      <c r="KW107" s="150" t="e">
        <f t="shared" si="410"/>
        <v>#DIV/0!</v>
      </c>
      <c r="KX107" s="150" t="e">
        <f t="shared" si="411"/>
        <v>#DIV/0!</v>
      </c>
      <c r="KY107" s="150" t="e">
        <f t="shared" si="412"/>
        <v>#DIV/0!</v>
      </c>
      <c r="KZ107" s="243" t="e">
        <f t="shared" ref="KZ107:KZ170" si="504">LD107-LE107</f>
        <v>#VALUE!</v>
      </c>
      <c r="LA107" s="243">
        <f t="shared" si="490"/>
        <v>0</v>
      </c>
      <c r="LB107" s="243">
        <f t="shared" ref="LB107:LB170" si="505">LF107-LG107</f>
        <v>0</v>
      </c>
      <c r="LC107" s="243">
        <f t="shared" ref="LC107:LC170" si="506">LG107-LH107</f>
        <v>0</v>
      </c>
      <c r="LD107" s="254" t="str">
        <f>IFERROR(Tabel1[[#This Row],[2024 - Omsætning]]/Tabel1[[#This Row],[2024 - Ansatte]],"i.a.")</f>
        <v>i.a.</v>
      </c>
      <c r="LE107" s="254">
        <f>IFERROR(Tabel1[[#This Row],[2023 - Omsætning]]/Tabel1[[#This Row],[2023 - Ansatte]],"i.a.")</f>
        <v>0</v>
      </c>
      <c r="LF107" s="254">
        <f>IFERROR(Tabel1[[#This Row],[2022 - Omsætning]]/Tabel1[[#This Row],[2022 - Ansatte]],"i.a.")</f>
        <v>0</v>
      </c>
      <c r="LG107" s="254">
        <f>IFERROR(Tabel1[[#This Row],[2021 - Omsætning]]/Tabel1[[#This Row],[2021 - Ansatte]],"i.a.")</f>
        <v>0</v>
      </c>
      <c r="LH107" s="254">
        <f>IFERROR(AC107/Tabel1[[#This Row],[2020 - Ansatte]],"i.a.")</f>
        <v>0</v>
      </c>
      <c r="LI107" s="254">
        <f>IFERROR(Tabel1[[#This Row],[2019 - Omsætning]]/Tabel1[[#This Row],[2019 - Ansatte]],"i.a.")</f>
        <v>0</v>
      </c>
      <c r="LJ107" s="254">
        <f>IFERROR(Tabel1[[#This Row],[2018 - Omsætning]]/Tabel1[[#This Row],[2018 - Ansatte]],"i.a.")</f>
        <v>0</v>
      </c>
      <c r="LK107" s="254">
        <f>IFERROR(Tabel1[[#This Row],[2017 - Omsætning]]/Tabel1[[#This Row],[2017 - Ansatte]],"i.a.")</f>
        <v>0</v>
      </c>
      <c r="LL107" s="254">
        <f>IFERROR(Tabel1[[#This Row],[2016 - Omsætning]]/Tabel1[[#This Row],[2016 - Ansatte]],"i.a.")</f>
        <v>0</v>
      </c>
      <c r="LM107" s="254">
        <f>IFERROR(Tabel1[[#This Row],[2015 - Omsætning]]/Tabel1[[#This Row],[2015 - Ansatte]],"i.a.")</f>
        <v>0</v>
      </c>
      <c r="LN107" s="254">
        <f>IFERROR(Tabel1[[#This Row],[2014 - Omsætning]]/Tabel1[[#This Row],[2014 - Ansatte]],"i.a.")</f>
        <v>0</v>
      </c>
      <c r="LO107" s="254">
        <f>IFERROR(Tabel1[[#This Row],[2013 - Omsætning]]/Tabel1[[#This Row],[2013 - Ansatte]],"i.a.")</f>
        <v>0</v>
      </c>
      <c r="LP107" s="254" t="str">
        <f>IFERROR(Tabel1[[#This Row],[2012 - Omsætning]]/Tabel1[[#This Row],[2012 - Ansatte]],"i.a.")</f>
        <v>i.a.</v>
      </c>
      <c r="LQ107" s="254" t="str">
        <f>IFERROR(Tabel1[[#This Row],[2011 - Omsætning]]/Tabel1[[#This Row],[2011 - Ansatte]],"i.a.")</f>
        <v>i.a.</v>
      </c>
      <c r="LR107" s="254" t="str">
        <f>IFERROR(Tabel1[[#This Row],[2010 - Omsætning]]/Tabel1[[#This Row],[2010 - Ansatte]],"i.a.")</f>
        <v>i.a.</v>
      </c>
      <c r="LS107" s="254" t="str">
        <f>IFERROR(Tabel1[[#This Row],[2009 - Omsætning]]/Tabel1[[#This Row],[2009 - Ansatte]],"i.a.")</f>
        <v>i.a.</v>
      </c>
      <c r="LT107" s="254" t="str">
        <f>IFERROR(Tabel1[[#This Row],[2008 - Omsætning]]/Tabel1[[#This Row],[2008 - Ansatte]],"i.a.")</f>
        <v>i.a.</v>
      </c>
      <c r="LU107" s="158" t="e">
        <f t="shared" si="413"/>
        <v>#VALUE!</v>
      </c>
      <c r="LV107" s="158">
        <f t="shared" si="414"/>
        <v>-8646.2311557788962</v>
      </c>
      <c r="LW107" s="158">
        <f t="shared" si="415"/>
        <v>-0.99980353449896597</v>
      </c>
      <c r="LX107" s="158">
        <f t="shared" si="416"/>
        <v>6.1691466428308539</v>
      </c>
      <c r="LY107" s="158">
        <f t="shared" si="417"/>
        <v>1.2533210040821849</v>
      </c>
      <c r="LZ107" s="243" t="e">
        <f t="shared" ref="LZ107:LZ170" si="507">MD107-ME107</f>
        <v>#VALUE!</v>
      </c>
      <c r="MA107" s="243">
        <f t="shared" si="491"/>
        <v>-4.3889498252684747E-2</v>
      </c>
      <c r="MB107" s="243">
        <f t="shared" ref="MB107:MB170" si="508">MF107-MG107</f>
        <v>-2.58322444320307E-2</v>
      </c>
      <c r="MC107" s="243">
        <f t="shared" ref="MC107:MC170" si="509">MG107-MH107</f>
        <v>2.2233360178123076E-2</v>
      </c>
      <c r="MD107" s="244" t="str">
        <f t="shared" si="418"/>
        <v>i.a.</v>
      </c>
      <c r="ME107" s="244">
        <f t="shared" si="419"/>
        <v>-4.3884422110552768E-2</v>
      </c>
      <c r="MF107" s="244">
        <f t="shared" si="420"/>
        <v>5.0761421319796953E-6</v>
      </c>
      <c r="MG107" s="244">
        <f t="shared" si="421"/>
        <v>2.583732057416268E-2</v>
      </c>
      <c r="MH107" s="244">
        <f t="shared" si="422"/>
        <v>3.6039603960396037E-3</v>
      </c>
      <c r="MI107" s="244">
        <f t="shared" si="423"/>
        <v>-1.4226851851851852E-2</v>
      </c>
      <c r="MJ107" s="244">
        <f t="shared" si="424"/>
        <v>8.9652173913043476E-3</v>
      </c>
      <c r="MK107" s="244">
        <f t="shared" si="425"/>
        <v>0.10474683544303798</v>
      </c>
      <c r="ML107" s="244">
        <f t="shared" si="426"/>
        <v>0.13128959276018098</v>
      </c>
      <c r="MM107" s="244">
        <f t="shared" si="427"/>
        <v>9.3128342245989301E-2</v>
      </c>
      <c r="MN107" s="244">
        <f t="shared" si="428"/>
        <v>6.6209876543209881E-2</v>
      </c>
      <c r="MO107" s="244">
        <f t="shared" si="429"/>
        <v>3.633928571428572E-2</v>
      </c>
      <c r="MP107" s="244" t="str">
        <f t="shared" si="430"/>
        <v>i.a.</v>
      </c>
      <c r="MQ107" s="244" t="str">
        <f t="shared" si="431"/>
        <v>i.a.</v>
      </c>
      <c r="MR107" s="244" t="str">
        <f t="shared" si="432"/>
        <v>i.a.</v>
      </c>
      <c r="MS107" s="244" t="str">
        <f t="shared" si="433"/>
        <v>i.a.</v>
      </c>
      <c r="MT107" s="244" t="str">
        <f t="shared" si="434"/>
        <v>i.a.</v>
      </c>
    </row>
    <row r="108" spans="1:391" ht="18" customHeight="1" x14ac:dyDescent="0.25">
      <c r="A108" s="20" t="s">
        <v>718</v>
      </c>
      <c r="B108" s="273">
        <v>30811577</v>
      </c>
      <c r="C108" s="117" t="s">
        <v>87</v>
      </c>
      <c r="D108" s="223"/>
      <c r="E108" s="133">
        <v>251100</v>
      </c>
      <c r="F108" s="203">
        <v>45631</v>
      </c>
      <c r="G108" s="148" t="s">
        <v>70</v>
      </c>
      <c r="H108" s="148" t="s">
        <v>70</v>
      </c>
      <c r="I108" s="148" t="s">
        <v>70</v>
      </c>
      <c r="J108" s="148" t="s">
        <v>70</v>
      </c>
      <c r="K108" s="148" t="s">
        <v>70</v>
      </c>
      <c r="L108" s="148" t="s">
        <v>70</v>
      </c>
      <c r="M108" s="148" t="s">
        <v>70</v>
      </c>
      <c r="N108" s="148" t="s">
        <v>70</v>
      </c>
      <c r="O108" s="148"/>
      <c r="P108" s="150" t="e">
        <f>Y108/Tabel1[[#This Row],[2023 - Omsætning]]-1</f>
        <v>#DIV/0!</v>
      </c>
      <c r="Q108" s="150" t="e">
        <f>Z108/Tabel1[[#This Row],[2022 - Omsætning]]-1</f>
        <v>#DIV/0!</v>
      </c>
      <c r="R108" s="150" t="e">
        <f>AA108/Tabel1[[#This Row],[2021 - Omsætning]]-1</f>
        <v>#DIV/0!</v>
      </c>
      <c r="S108" s="150" t="e">
        <f>AB108/Tabel1[[#This Row],[2020 - Omsætning]]-1</f>
        <v>#DIV/0!</v>
      </c>
      <c r="T108" s="150" t="e">
        <f>AC108/Tabel1[[#This Row],[2019 - Omsætning]]-1</f>
        <v>#DIV/0!</v>
      </c>
      <c r="U108" s="242">
        <f t="shared" si="484"/>
        <v>0</v>
      </c>
      <c r="V108" s="242">
        <f t="shared" si="485"/>
        <v>0</v>
      </c>
      <c r="W108" s="242">
        <f t="shared" si="267"/>
        <v>0</v>
      </c>
      <c r="X108" s="242">
        <f t="shared" si="266"/>
        <v>0</v>
      </c>
      <c r="Y108" s="151"/>
      <c r="Z108" s="151"/>
      <c r="AA108" s="151"/>
      <c r="AB108" s="15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  <c r="AP108" s="150">
        <f t="shared" si="268"/>
        <v>-0.16908494227789911</v>
      </c>
      <c r="AQ108" s="150">
        <f t="shared" si="269"/>
        <v>9.8848596899083013E-2</v>
      </c>
      <c r="AR108" s="150">
        <f t="shared" si="270"/>
        <v>0.20103330768385178</v>
      </c>
      <c r="AS108" s="150">
        <f t="shared" si="271"/>
        <v>0.4320571752408538</v>
      </c>
      <c r="AT108" s="150">
        <f t="shared" si="272"/>
        <v>0.24415370754827845</v>
      </c>
      <c r="AU108" s="242">
        <f t="shared" si="443"/>
        <v>-10.150000000000006</v>
      </c>
      <c r="AV108" s="242">
        <f t="shared" si="444"/>
        <v>5.4000000000000057</v>
      </c>
      <c r="AW108" s="242">
        <f t="shared" si="445"/>
        <v>9.1439999999999984</v>
      </c>
      <c r="AX108" s="242">
        <f t="shared" si="446"/>
        <v>13.722999999999999</v>
      </c>
      <c r="AY108" s="119">
        <v>49.878999999999998</v>
      </c>
      <c r="AZ108" s="119">
        <v>60.029000000000003</v>
      </c>
      <c r="BA108" s="119">
        <v>54.628999999999998</v>
      </c>
      <c r="BB108" s="119">
        <v>45.484999999999999</v>
      </c>
      <c r="BC108" s="119">
        <v>31.762</v>
      </c>
      <c r="BD108" s="362">
        <v>25.529</v>
      </c>
      <c r="BE108" s="362">
        <v>8.7210000000000001</v>
      </c>
      <c r="BF108" s="362">
        <v>26.478999999999999</v>
      </c>
      <c r="BG108" s="362"/>
      <c r="BH108" s="362"/>
      <c r="BI108" s="362"/>
      <c r="BJ108" s="362"/>
      <c r="BK108" s="362"/>
      <c r="BL108" s="362"/>
      <c r="BM108" s="362"/>
      <c r="BN108" s="362"/>
      <c r="BO108" s="362"/>
      <c r="BP108" s="152">
        <f t="shared" si="277"/>
        <v>-0.57452848041380189</v>
      </c>
      <c r="BQ108" s="152">
        <f t="shared" si="278"/>
        <v>4.6540797465011885E-2</v>
      </c>
      <c r="BR108" s="152">
        <f t="shared" si="279"/>
        <v>0.54919206381673136</v>
      </c>
      <c r="BS108" s="152">
        <f t="shared" si="280"/>
        <v>1.6398488120950323</v>
      </c>
      <c r="BT108" s="152">
        <f t="shared" si="281"/>
        <v>4.6919163369135208E-2</v>
      </c>
      <c r="BU108" s="242">
        <f t="shared" si="447"/>
        <v>-9.1080000000000005</v>
      </c>
      <c r="BV108" s="242">
        <f t="shared" si="448"/>
        <v>0.70500000000000007</v>
      </c>
      <c r="BW108" s="242">
        <f t="shared" si="449"/>
        <v>5.3699999999999992</v>
      </c>
      <c r="BX108" s="242">
        <f t="shared" si="450"/>
        <v>6.0739999999999998</v>
      </c>
      <c r="BY108" s="119">
        <v>6.7450000000000001</v>
      </c>
      <c r="BZ108" s="119">
        <v>15.853</v>
      </c>
      <c r="CA108" s="119">
        <v>15.148</v>
      </c>
      <c r="CB108" s="119">
        <v>9.7780000000000005</v>
      </c>
      <c r="CC108" s="119">
        <v>3.7040000000000002</v>
      </c>
      <c r="CD108" s="362">
        <v>3.5379999999999998</v>
      </c>
      <c r="CE108" s="362">
        <v>-9.5020000000000007</v>
      </c>
      <c r="CF108" s="362">
        <v>6.3440000000000003</v>
      </c>
      <c r="CG108" s="362"/>
      <c r="CH108" s="362"/>
      <c r="CI108" s="362"/>
      <c r="CJ108" s="362"/>
      <c r="CK108" s="362"/>
      <c r="CL108" s="362"/>
      <c r="CM108" s="362"/>
      <c r="CN108" s="362"/>
      <c r="CO108" s="362"/>
      <c r="CP108" s="152">
        <f t="shared" si="286"/>
        <v>-0.55163678877630562</v>
      </c>
      <c r="CQ108" s="152">
        <f t="shared" si="287"/>
        <v>2.4555799560790681E-2</v>
      </c>
      <c r="CR108" s="152">
        <f t="shared" si="288"/>
        <v>0.56157123558141953</v>
      </c>
      <c r="CS108" s="152">
        <f t="shared" si="289"/>
        <v>1.765229885057471</v>
      </c>
      <c r="CT108" s="152">
        <f t="shared" si="290"/>
        <v>5.1993067590987273E-3</v>
      </c>
      <c r="CU108" s="242">
        <f t="shared" si="451"/>
        <v>-8.4930000000000021</v>
      </c>
      <c r="CV108" s="242">
        <f t="shared" si="452"/>
        <v>0.36900000000000155</v>
      </c>
      <c r="CW108" s="242">
        <f t="shared" si="453"/>
        <v>5.4039999999999999</v>
      </c>
      <c r="CX108" s="242">
        <f t="shared" si="454"/>
        <v>6.1429999999999989</v>
      </c>
      <c r="CY108" s="119">
        <v>6.9029999999999996</v>
      </c>
      <c r="CZ108" s="119">
        <v>15.396000000000001</v>
      </c>
      <c r="DA108" s="119">
        <v>15.026999999999999</v>
      </c>
      <c r="DB108" s="119">
        <v>9.6229999999999993</v>
      </c>
      <c r="DC108" s="119">
        <v>3.48</v>
      </c>
      <c r="DD108" s="362">
        <v>3.4620000000000002</v>
      </c>
      <c r="DE108" s="362">
        <v>-9.4179999999999993</v>
      </c>
      <c r="DF108" s="362">
        <v>6.3879999999999999</v>
      </c>
      <c r="DG108" s="362"/>
      <c r="DH108" s="362"/>
      <c r="DI108" s="362"/>
      <c r="DJ108" s="362"/>
      <c r="DK108" s="362"/>
      <c r="DL108" s="362"/>
      <c r="DM108" s="362"/>
      <c r="DN108" s="362"/>
      <c r="DO108" s="362"/>
      <c r="DP108" s="152">
        <f t="shared" si="295"/>
        <v>-0.15928184703466303</v>
      </c>
      <c r="DQ108" s="152">
        <f t="shared" si="296"/>
        <v>0.14248133665126198</v>
      </c>
      <c r="DR108" s="152">
        <f t="shared" si="297"/>
        <v>0.31393339249848196</v>
      </c>
      <c r="DS108" s="152">
        <f t="shared" si="298"/>
        <v>0.5401050284152219</v>
      </c>
      <c r="DT108" s="152">
        <f t="shared" si="299"/>
        <v>0.24260302136408335</v>
      </c>
      <c r="DU108" s="242">
        <f t="shared" si="455"/>
        <v>-5.1189999999999998</v>
      </c>
      <c r="DV108" s="242">
        <f t="shared" si="456"/>
        <v>4.0079999999999991</v>
      </c>
      <c r="DW108" s="242">
        <f t="shared" si="457"/>
        <v>6.7210000000000001</v>
      </c>
      <c r="DX108" s="242">
        <f t="shared" si="458"/>
        <v>7.5079999999999991</v>
      </c>
      <c r="DY108" s="119">
        <v>27.018999999999998</v>
      </c>
      <c r="DZ108" s="119">
        <v>32.137999999999998</v>
      </c>
      <c r="EA108" s="119">
        <v>28.13</v>
      </c>
      <c r="EB108" s="119">
        <v>21.408999999999999</v>
      </c>
      <c r="EC108" s="119">
        <v>13.901</v>
      </c>
      <c r="ED108" s="362">
        <v>11.186999999999999</v>
      </c>
      <c r="EE108" s="362">
        <v>8.4870000000000001</v>
      </c>
      <c r="EF108" s="362">
        <v>21.832999999999998</v>
      </c>
      <c r="EG108" s="362"/>
      <c r="EH108" s="362"/>
      <c r="EI108" s="362"/>
      <c r="EJ108" s="362"/>
      <c r="EK108" s="362"/>
      <c r="EL108" s="362"/>
      <c r="EM108" s="362"/>
      <c r="EN108" s="362"/>
      <c r="EO108" s="362"/>
      <c r="EP108" s="153">
        <f t="shared" si="304"/>
        <v>-0.16412419611368512</v>
      </c>
      <c r="EQ108" s="153">
        <f t="shared" si="305"/>
        <v>-0.16799953972728834</v>
      </c>
      <c r="ER108" s="153">
        <f t="shared" si="306"/>
        <v>0.19955002208480577</v>
      </c>
      <c r="ES108" s="153">
        <f t="shared" si="307"/>
        <v>0.36818250491010718</v>
      </c>
      <c r="ET108" s="153">
        <f t="shared" si="308"/>
        <v>-0.12797457306127827</v>
      </c>
      <c r="EU108" s="242">
        <f t="shared" si="459"/>
        <v>-11.867000000000004</v>
      </c>
      <c r="EV108" s="242">
        <f t="shared" si="460"/>
        <v>-14.599999999999994</v>
      </c>
      <c r="EW108" s="242">
        <f t="shared" si="461"/>
        <v>14.457000000000008</v>
      </c>
      <c r="EX108" s="242">
        <f t="shared" si="462"/>
        <v>19.495999999999995</v>
      </c>
      <c r="EY108" s="119">
        <v>60.438000000000002</v>
      </c>
      <c r="EZ108" s="119">
        <v>72.305000000000007</v>
      </c>
      <c r="FA108" s="119">
        <v>86.905000000000001</v>
      </c>
      <c r="FB108" s="119">
        <v>72.447999999999993</v>
      </c>
      <c r="FC108" s="119">
        <v>52.951999999999998</v>
      </c>
      <c r="FD108" s="362">
        <v>60.722999999999999</v>
      </c>
      <c r="FE108" s="362">
        <v>50.424999999999997</v>
      </c>
      <c r="FF108" s="362">
        <v>59.984999999999999</v>
      </c>
      <c r="FG108" s="362"/>
      <c r="FH108" s="362"/>
      <c r="FI108" s="362"/>
      <c r="FJ108" s="362"/>
      <c r="FK108" s="362"/>
      <c r="FL108" s="362"/>
      <c r="FM108" s="362"/>
      <c r="FN108" s="362"/>
      <c r="FO108" s="362"/>
      <c r="FP108" s="153">
        <f t="shared" si="313"/>
        <v>-2.8169014084507043E-2</v>
      </c>
      <c r="FQ108" s="153">
        <f t="shared" si="314"/>
        <v>7.575757575757576E-2</v>
      </c>
      <c r="FR108" s="153">
        <f t="shared" si="315"/>
        <v>-4.3478260869565216E-2</v>
      </c>
      <c r="FS108" s="153">
        <f t="shared" si="316"/>
        <v>0.25454545454545452</v>
      </c>
      <c r="FT108" s="153">
        <f t="shared" si="317"/>
        <v>0.41025641025641024</v>
      </c>
      <c r="FU108" s="242">
        <f t="shared" si="463"/>
        <v>-2</v>
      </c>
      <c r="FV108" s="242">
        <f t="shared" si="464"/>
        <v>5</v>
      </c>
      <c r="FW108" s="242">
        <f t="shared" si="465"/>
        <v>-3</v>
      </c>
      <c r="FX108" s="242">
        <f t="shared" si="466"/>
        <v>14</v>
      </c>
      <c r="FY108" s="154">
        <v>69</v>
      </c>
      <c r="FZ108" s="154">
        <v>71</v>
      </c>
      <c r="GA108" s="154">
        <v>66</v>
      </c>
      <c r="GB108" s="154">
        <v>69</v>
      </c>
      <c r="GC108" s="154">
        <v>55</v>
      </c>
      <c r="GD108" s="154">
        <v>39</v>
      </c>
      <c r="GE108" s="154">
        <v>31</v>
      </c>
      <c r="GF108" s="154">
        <v>38</v>
      </c>
      <c r="GG108" s="154"/>
      <c r="GH108" s="359"/>
      <c r="GI108" s="359"/>
      <c r="GJ108" s="359"/>
      <c r="GK108" s="359"/>
      <c r="GL108" s="359"/>
      <c r="GM108" s="359"/>
      <c r="GN108" s="359"/>
      <c r="GO108" s="359"/>
      <c r="GP108" s="133"/>
      <c r="GQ108" s="5" t="s">
        <v>390</v>
      </c>
      <c r="GR108" s="133">
        <v>9620</v>
      </c>
      <c r="GS108" s="5" t="s">
        <v>327</v>
      </c>
      <c r="GT108" s="7" t="s">
        <v>82</v>
      </c>
      <c r="GU108" s="169"/>
      <c r="GV108" s="170"/>
      <c r="GW108" s="158">
        <f t="shared" si="322"/>
        <v>-0.54321628862130233</v>
      </c>
      <c r="GX108" s="158">
        <f t="shared" si="323"/>
        <v>-0.15783716475671974</v>
      </c>
      <c r="GY108" s="158">
        <f t="shared" si="324"/>
        <v>0.11304387105876033</v>
      </c>
      <c r="GZ108" s="158">
        <f t="shared" si="325"/>
        <v>0.96471502000345033</v>
      </c>
      <c r="HA108" s="158">
        <f t="shared" si="326"/>
        <v>-0.2117230882821067</v>
      </c>
      <c r="HB108" s="263">
        <f t="shared" si="492"/>
        <v>-0.27753892545342707</v>
      </c>
      <c r="HC108" s="263">
        <f t="shared" si="486"/>
        <v>-9.5755629899643813E-2</v>
      </c>
      <c r="HD108" s="263">
        <f t="shared" si="493"/>
        <v>6.16154727385132E-2</v>
      </c>
      <c r="HE108" s="263">
        <f t="shared" si="494"/>
        <v>0.26763458781983474</v>
      </c>
      <c r="HF108" s="153">
        <f t="shared" si="327"/>
        <v>0.23337897459303211</v>
      </c>
      <c r="HG108" s="153">
        <f t="shared" si="328"/>
        <v>0.51091790004645921</v>
      </c>
      <c r="HH108" s="153">
        <f t="shared" si="329"/>
        <v>0.60667352994610302</v>
      </c>
      <c r="HI108" s="153">
        <f t="shared" si="330"/>
        <v>0.54505805720758982</v>
      </c>
      <c r="HJ108" s="153">
        <f t="shared" si="331"/>
        <v>0.27742346938775508</v>
      </c>
      <c r="HK108" s="153">
        <f t="shared" si="332"/>
        <v>0.35193656602622753</v>
      </c>
      <c r="HL108" s="153">
        <f t="shared" si="333"/>
        <v>-0.62124010554089704</v>
      </c>
      <c r="HM108" s="153">
        <f t="shared" si="334"/>
        <v>0.2925846196125132</v>
      </c>
      <c r="HN108" s="153" t="str">
        <f t="shared" si="335"/>
        <v>Negativ EK</v>
      </c>
      <c r="HO108" s="153" t="str">
        <f t="shared" si="336"/>
        <v>Negativ EK</v>
      </c>
      <c r="HP108" s="153" t="str">
        <f t="shared" si="337"/>
        <v>Negativ EK</v>
      </c>
      <c r="HQ108" s="153" t="str">
        <f t="shared" si="338"/>
        <v>Negativ EK</v>
      </c>
      <c r="HR108" s="153" t="str">
        <f t="shared" si="339"/>
        <v>Negativ EK</v>
      </c>
      <c r="HS108" s="153" t="str">
        <f t="shared" si="340"/>
        <v>Negativ EK</v>
      </c>
      <c r="HT108" s="153" t="str">
        <f t="shared" si="341"/>
        <v>Negativ EK</v>
      </c>
      <c r="HU108" s="153" t="str">
        <f t="shared" si="342"/>
        <v>Negativ EK</v>
      </c>
      <c r="HV108" s="150">
        <f t="shared" si="343"/>
        <v>-0.48969572306397613</v>
      </c>
      <c r="HW108" s="150">
        <f t="shared" si="344"/>
        <v>4.7480784488675543E-2</v>
      </c>
      <c r="HX108" s="150">
        <f t="shared" si="345"/>
        <v>0.21910905224638438</v>
      </c>
      <c r="HY108" s="150">
        <f t="shared" si="346"/>
        <v>1.3930208430215536</v>
      </c>
      <c r="HZ108" s="150">
        <f t="shared" si="347"/>
        <v>2.3646106621092022E-2</v>
      </c>
      <c r="IA108" s="263">
        <f t="shared" si="495"/>
        <v>-9.7520837858591961E-2</v>
      </c>
      <c r="IB108" s="263">
        <f t="shared" si="487"/>
        <v>9.0269894314441157E-3</v>
      </c>
      <c r="IC108" s="263">
        <f t="shared" si="496"/>
        <v>3.4169829551278258E-2</v>
      </c>
      <c r="ID108" s="263">
        <f t="shared" si="497"/>
        <v>9.078072051993552E-2</v>
      </c>
      <c r="IE108" s="153">
        <f t="shared" si="348"/>
        <v>0.10162494444151481</v>
      </c>
      <c r="IF108" s="153">
        <f t="shared" si="349"/>
        <v>0.19914578230010677</v>
      </c>
      <c r="IG108" s="153">
        <f t="shared" si="350"/>
        <v>0.19011879286866265</v>
      </c>
      <c r="IH108" s="153">
        <f t="shared" si="351"/>
        <v>0.15594896331738439</v>
      </c>
      <c r="II108" s="153">
        <f t="shared" si="352"/>
        <v>6.5168242797448872E-2</v>
      </c>
      <c r="IJ108" s="153">
        <f t="shared" si="353"/>
        <v>6.3662863929175514E-2</v>
      </c>
      <c r="IK108" s="153">
        <f t="shared" si="354"/>
        <v>-0.17212209039036322</v>
      </c>
      <c r="IL108" s="153">
        <f t="shared" si="355"/>
        <v>0.10575977327665251</v>
      </c>
      <c r="IM108" s="153" t="str">
        <f t="shared" si="356"/>
        <v>i.a.</v>
      </c>
      <c r="IN108" s="153" t="str">
        <f t="shared" si="357"/>
        <v>i.a.</v>
      </c>
      <c r="IO108" s="153" t="str">
        <f t="shared" si="358"/>
        <v>i.a.</v>
      </c>
      <c r="IP108" s="153" t="str">
        <f t="shared" si="359"/>
        <v>i.a.</v>
      </c>
      <c r="IQ108" s="153" t="str">
        <f t="shared" si="360"/>
        <v>i.a.</v>
      </c>
      <c r="IR108" s="153" t="str">
        <f t="shared" si="361"/>
        <v>i.a.</v>
      </c>
      <c r="IS108" s="153" t="str">
        <f t="shared" si="362"/>
        <v>i.a.</v>
      </c>
      <c r="IT108" s="153" t="str">
        <f t="shared" si="363"/>
        <v>i.a.</v>
      </c>
      <c r="IU108" s="150">
        <f t="shared" si="364"/>
        <v>5.7931442165309868E-3</v>
      </c>
      <c r="IV108" s="150">
        <f t="shared" si="365"/>
        <v>0.37317392381824077</v>
      </c>
      <c r="IW108" s="150">
        <f t="shared" si="366"/>
        <v>9.535523180173773E-2</v>
      </c>
      <c r="IX108" s="150">
        <f t="shared" si="367"/>
        <v>0.12565759530480949</v>
      </c>
      <c r="IY108" s="150">
        <f t="shared" si="368"/>
        <v>0.42496191392754246</v>
      </c>
      <c r="IZ108" s="263">
        <f t="shared" si="498"/>
        <v>2.5749266140774885E-3</v>
      </c>
      <c r="JA108" s="263">
        <f t="shared" si="488"/>
        <v>0.12079146743003411</v>
      </c>
      <c r="JB108" s="263">
        <f t="shared" si="499"/>
        <v>2.8178281769592028E-2</v>
      </c>
      <c r="JC108" s="263">
        <f t="shared" si="500"/>
        <v>3.2987729119431874E-2</v>
      </c>
      <c r="JD108" s="153">
        <f t="shared" si="369"/>
        <v>0.44705317846388032</v>
      </c>
      <c r="JE108" s="153">
        <f t="shared" si="370"/>
        <v>0.44447825184980283</v>
      </c>
      <c r="JF108" s="153">
        <f t="shared" si="371"/>
        <v>0.32368678441976872</v>
      </c>
      <c r="JG108" s="153">
        <f t="shared" si="372"/>
        <v>0.2955085026501767</v>
      </c>
      <c r="JH108" s="153">
        <f t="shared" si="373"/>
        <v>0.26252077353074482</v>
      </c>
      <c r="JI108" s="153">
        <f t="shared" si="374"/>
        <v>0.184230028160664</v>
      </c>
      <c r="JJ108" s="153">
        <f t="shared" si="375"/>
        <v>0.16830937035200794</v>
      </c>
      <c r="JK108" s="153">
        <f t="shared" si="376"/>
        <v>0.3639743269150621</v>
      </c>
      <c r="JL108" s="153" t="str">
        <f t="shared" si="377"/>
        <v>i.a.</v>
      </c>
      <c r="JM108" s="153" t="str">
        <f t="shared" si="378"/>
        <v>i.a.</v>
      </c>
      <c r="JN108" s="153" t="str">
        <f t="shared" si="379"/>
        <v>i.a.</v>
      </c>
      <c r="JO108" s="153" t="str">
        <f t="shared" si="380"/>
        <v>i.a.</v>
      </c>
      <c r="JP108" s="153" t="str">
        <f t="shared" si="381"/>
        <v>i.a.</v>
      </c>
      <c r="JQ108" s="153" t="str">
        <f t="shared" si="382"/>
        <v>i.a.</v>
      </c>
      <c r="JR108" s="153" t="str">
        <f t="shared" si="383"/>
        <v>i.a.</v>
      </c>
      <c r="JS108" s="153" t="str">
        <f t="shared" si="384"/>
        <v>i.a.</v>
      </c>
      <c r="JT108" s="153" t="str">
        <f t="shared" si="385"/>
        <v>i.a.</v>
      </c>
      <c r="JU108" s="150" t="e">
        <f t="shared" si="386"/>
        <v>#VALUE!</v>
      </c>
      <c r="JV108" s="150" t="e">
        <f t="shared" si="387"/>
        <v>#VALUE!</v>
      </c>
      <c r="JW108" s="150" t="e">
        <f t="shared" si="388"/>
        <v>#VALUE!</v>
      </c>
      <c r="JX108" s="150" t="e">
        <f t="shared" si="389"/>
        <v>#VALUE!</v>
      </c>
      <c r="JY108" s="150" t="e">
        <f t="shared" si="390"/>
        <v>#VALUE!</v>
      </c>
      <c r="JZ108" s="263" t="e">
        <f t="shared" si="501"/>
        <v>#VALUE!</v>
      </c>
      <c r="KA108" s="263" t="e">
        <f t="shared" si="489"/>
        <v>#VALUE!</v>
      </c>
      <c r="KB108" s="263" t="e">
        <f t="shared" si="502"/>
        <v>#VALUE!</v>
      </c>
      <c r="KC108" s="263" t="e">
        <f t="shared" si="503"/>
        <v>#VALUE!</v>
      </c>
      <c r="KD108" s="153" t="str">
        <f t="shared" si="467"/>
        <v>i.a.</v>
      </c>
      <c r="KE108" s="153" t="str">
        <f t="shared" si="468"/>
        <v>i.a.</v>
      </c>
      <c r="KF108" s="153" t="str">
        <f t="shared" si="469"/>
        <v>i.a.</v>
      </c>
      <c r="KG108" s="153" t="str">
        <f t="shared" si="470"/>
        <v>i.a.</v>
      </c>
      <c r="KH108" s="153" t="str">
        <f t="shared" si="483"/>
        <v>i.a.</v>
      </c>
      <c r="KI108" s="153" t="str">
        <f t="shared" si="471"/>
        <v>i.a.</v>
      </c>
      <c r="KJ108" s="153" t="str">
        <f t="shared" si="472"/>
        <v>i.a.</v>
      </c>
      <c r="KK108" s="153" t="str">
        <f t="shared" si="473"/>
        <v>i.a.</v>
      </c>
      <c r="KL108" s="153" t="str">
        <f t="shared" si="474"/>
        <v>i.a.</v>
      </c>
      <c r="KM108" s="153" t="str">
        <f t="shared" si="475"/>
        <v>i.a.</v>
      </c>
      <c r="KN108" s="153" t="str">
        <f t="shared" si="476"/>
        <v>i.a.</v>
      </c>
      <c r="KO108" s="153" t="str">
        <f t="shared" si="477"/>
        <v>i.a.</v>
      </c>
      <c r="KP108" s="153" t="str">
        <f t="shared" si="478"/>
        <v>i.a.</v>
      </c>
      <c r="KQ108" s="153" t="str">
        <f t="shared" si="479"/>
        <v>i.a.</v>
      </c>
      <c r="KR108" s="153" t="str">
        <f t="shared" si="480"/>
        <v>i.a.</v>
      </c>
      <c r="KS108" s="153" t="str">
        <f t="shared" si="481"/>
        <v>i.a.</v>
      </c>
      <c r="KT108" s="153" t="str">
        <f t="shared" si="482"/>
        <v>i.a.</v>
      </c>
      <c r="KU108" s="150" t="e">
        <f t="shared" si="408"/>
        <v>#DIV/0!</v>
      </c>
      <c r="KV108" s="150" t="e">
        <f t="shared" si="409"/>
        <v>#DIV/0!</v>
      </c>
      <c r="KW108" s="150" t="e">
        <f t="shared" si="410"/>
        <v>#DIV/0!</v>
      </c>
      <c r="KX108" s="150" t="e">
        <f t="shared" si="411"/>
        <v>#DIV/0!</v>
      </c>
      <c r="KY108" s="150" t="e">
        <f t="shared" si="412"/>
        <v>#DIV/0!</v>
      </c>
      <c r="KZ108" s="243">
        <f t="shared" si="504"/>
        <v>0</v>
      </c>
      <c r="LA108" s="243">
        <f t="shared" si="490"/>
        <v>0</v>
      </c>
      <c r="LB108" s="243">
        <f t="shared" si="505"/>
        <v>0</v>
      </c>
      <c r="LC108" s="243">
        <f t="shared" si="506"/>
        <v>0</v>
      </c>
      <c r="LD108" s="254">
        <f>IFERROR(Tabel1[[#This Row],[2024 - Omsætning]]/Tabel1[[#This Row],[2024 - Ansatte]],"i.a.")</f>
        <v>0</v>
      </c>
      <c r="LE108" s="254">
        <f>IFERROR(Tabel1[[#This Row],[2023 - Omsætning]]/Tabel1[[#This Row],[2023 - Ansatte]],"i.a.")</f>
        <v>0</v>
      </c>
      <c r="LF108" s="254">
        <f>IFERROR(Tabel1[[#This Row],[2022 - Omsætning]]/Tabel1[[#This Row],[2022 - Ansatte]],"i.a.")</f>
        <v>0</v>
      </c>
      <c r="LG108" s="254">
        <f>IFERROR(Tabel1[[#This Row],[2021 - Omsætning]]/Tabel1[[#This Row],[2021 - Ansatte]],"i.a.")</f>
        <v>0</v>
      </c>
      <c r="LH108" s="254">
        <f>IFERROR(AC108/Tabel1[[#This Row],[2020 - Ansatte]],"i.a.")</f>
        <v>0</v>
      </c>
      <c r="LI108" s="254">
        <f>IFERROR(Tabel1[[#This Row],[2019 - Omsætning]]/Tabel1[[#This Row],[2019 - Ansatte]],"i.a.")</f>
        <v>0</v>
      </c>
      <c r="LJ108" s="254">
        <f>IFERROR(Tabel1[[#This Row],[2018 - Omsætning]]/Tabel1[[#This Row],[2018 - Ansatte]],"i.a.")</f>
        <v>0</v>
      </c>
      <c r="LK108" s="254">
        <f>IFERROR(Tabel1[[#This Row],[2017 - Omsætning]]/Tabel1[[#This Row],[2017 - Ansatte]],"i.a.")</f>
        <v>0</v>
      </c>
      <c r="LL108" s="254" t="str">
        <f>IFERROR(Tabel1[[#This Row],[2016 - Omsætning]]/Tabel1[[#This Row],[2016 - Ansatte]],"i.a.")</f>
        <v>i.a.</v>
      </c>
      <c r="LM108" s="254" t="str">
        <f>IFERROR(Tabel1[[#This Row],[2015 - Omsætning]]/Tabel1[[#This Row],[2015 - Ansatte]],"i.a.")</f>
        <v>i.a.</v>
      </c>
      <c r="LN108" s="254" t="str">
        <f>IFERROR(Tabel1[[#This Row],[2014 - Omsætning]]/Tabel1[[#This Row],[2014 - Ansatte]],"i.a.")</f>
        <v>i.a.</v>
      </c>
      <c r="LO108" s="254" t="str">
        <f>IFERROR(Tabel1[[#This Row],[2013 - Omsætning]]/Tabel1[[#This Row],[2013 - Ansatte]],"i.a.")</f>
        <v>i.a.</v>
      </c>
      <c r="LP108" s="254" t="str">
        <f>IFERROR(Tabel1[[#This Row],[2012 - Omsætning]]/Tabel1[[#This Row],[2012 - Ansatte]],"i.a.")</f>
        <v>i.a.</v>
      </c>
      <c r="LQ108" s="254" t="str">
        <f>IFERROR(Tabel1[[#This Row],[2011 - Omsætning]]/Tabel1[[#This Row],[2011 - Ansatte]],"i.a.")</f>
        <v>i.a.</v>
      </c>
      <c r="LR108" s="254" t="str">
        <f>IFERROR(Tabel1[[#This Row],[2010 - Omsætning]]/Tabel1[[#This Row],[2010 - Ansatte]],"i.a.")</f>
        <v>i.a.</v>
      </c>
      <c r="LS108" s="254" t="str">
        <f>IFERROR(Tabel1[[#This Row],[2009 - Omsætning]]/Tabel1[[#This Row],[2009 - Ansatte]],"i.a.")</f>
        <v>i.a.</v>
      </c>
      <c r="LT108" s="254" t="str">
        <f>IFERROR(Tabel1[[#This Row],[2008 - Omsætning]]/Tabel1[[#This Row],[2008 - Ansatte]],"i.a.")</f>
        <v>i.a.</v>
      </c>
      <c r="LU108" s="158">
        <f t="shared" si="413"/>
        <v>-0.5386407536683725</v>
      </c>
      <c r="LV108" s="158">
        <f t="shared" si="414"/>
        <v>-4.7596017309687544E-2</v>
      </c>
      <c r="LW108" s="158">
        <f t="shared" si="415"/>
        <v>0.63255174628966593</v>
      </c>
      <c r="LX108" s="158">
        <f t="shared" si="416"/>
        <v>1.2041687489588537</v>
      </c>
      <c r="LY108" s="158">
        <f t="shared" si="417"/>
        <v>-0.28722230975263913</v>
      </c>
      <c r="LZ108" s="243">
        <f t="shared" si="507"/>
        <v>-0.11680159216166568</v>
      </c>
      <c r="MA108" s="243">
        <f t="shared" si="491"/>
        <v>-1.083674775928295E-2</v>
      </c>
      <c r="MB108" s="243">
        <f t="shared" si="508"/>
        <v>8.8218050065876158E-2</v>
      </c>
      <c r="MC108" s="243">
        <f t="shared" si="509"/>
        <v>7.619104084321475E-2</v>
      </c>
      <c r="MD108" s="244">
        <f t="shared" si="418"/>
        <v>0.10004347826086955</v>
      </c>
      <c r="ME108" s="244">
        <f t="shared" si="419"/>
        <v>0.21684507042253523</v>
      </c>
      <c r="MF108" s="244">
        <f t="shared" si="420"/>
        <v>0.22768181818181818</v>
      </c>
      <c r="MG108" s="244">
        <f t="shared" si="421"/>
        <v>0.13946376811594202</v>
      </c>
      <c r="MH108" s="244">
        <f t="shared" si="422"/>
        <v>6.3272727272727272E-2</v>
      </c>
      <c r="MI108" s="244">
        <f t="shared" si="423"/>
        <v>8.8769230769230781E-2</v>
      </c>
      <c r="MJ108" s="244">
        <f t="shared" si="424"/>
        <v>-0.30380645161290321</v>
      </c>
      <c r="MK108" s="244">
        <f t="shared" si="425"/>
        <v>0.16810526315789473</v>
      </c>
      <c r="ML108" s="244" t="str">
        <f t="shared" si="426"/>
        <v>i.a.</v>
      </c>
      <c r="MM108" s="244" t="str">
        <f t="shared" si="427"/>
        <v>i.a.</v>
      </c>
      <c r="MN108" s="244" t="str">
        <f t="shared" si="428"/>
        <v>i.a.</v>
      </c>
      <c r="MO108" s="244" t="str">
        <f t="shared" si="429"/>
        <v>i.a.</v>
      </c>
      <c r="MP108" s="244" t="str">
        <f t="shared" si="430"/>
        <v>i.a.</v>
      </c>
      <c r="MQ108" s="244" t="str">
        <f t="shared" si="431"/>
        <v>i.a.</v>
      </c>
      <c r="MR108" s="244" t="str">
        <f t="shared" si="432"/>
        <v>i.a.</v>
      </c>
      <c r="MS108" s="244" t="str">
        <f t="shared" si="433"/>
        <v>i.a.</v>
      </c>
      <c r="MT108" s="244" t="str">
        <f t="shared" si="434"/>
        <v>i.a.</v>
      </c>
    </row>
    <row r="109" spans="1:391" ht="18" customHeight="1" x14ac:dyDescent="0.25">
      <c r="A109" s="3" t="s">
        <v>199</v>
      </c>
      <c r="B109" s="273">
        <v>58180912</v>
      </c>
      <c r="C109" s="117" t="s">
        <v>588</v>
      </c>
      <c r="D109" s="5" t="s">
        <v>370</v>
      </c>
      <c r="E109" s="5">
        <v>642020</v>
      </c>
      <c r="F109" s="203">
        <v>45754</v>
      </c>
      <c r="G109" s="148" t="s">
        <v>74</v>
      </c>
      <c r="H109" s="148" t="s">
        <v>74</v>
      </c>
      <c r="I109" s="148" t="s">
        <v>74</v>
      </c>
      <c r="J109" s="148" t="s">
        <v>74</v>
      </c>
      <c r="K109" s="148" t="s">
        <v>74</v>
      </c>
      <c r="L109" s="148" t="s">
        <v>74</v>
      </c>
      <c r="M109" s="148" t="s">
        <v>74</v>
      </c>
      <c r="N109" s="148" t="s">
        <v>74</v>
      </c>
      <c r="O109" s="357" t="s">
        <v>74</v>
      </c>
      <c r="P109" s="150">
        <f>Y109/Tabel1[[#This Row],[2023 - Omsætning]]-1</f>
        <v>-0.16257363312038497</v>
      </c>
      <c r="Q109" s="150">
        <f>Z109/Tabel1[[#This Row],[2022 - Omsætning]]-1</f>
        <v>0.10329992219323536</v>
      </c>
      <c r="R109" s="150">
        <f>AA109/Tabel1[[#This Row],[2021 - Omsætning]]-1</f>
        <v>0.24205559661190379</v>
      </c>
      <c r="S109" s="150">
        <f>AB109/Tabel1[[#This Row],[2020 - Omsætning]]-1</f>
        <v>6.9947083510735419E-2</v>
      </c>
      <c r="T109" s="150">
        <f>AC109/Tabel1[[#This Row],[2019 - Omsætning]]-1</f>
        <v>-0.20367141334883265</v>
      </c>
      <c r="U109" s="242">
        <f t="shared" si="484"/>
        <v>-3919</v>
      </c>
      <c r="V109" s="242">
        <f t="shared" si="485"/>
        <v>2257</v>
      </c>
      <c r="W109" s="242">
        <f t="shared" si="267"/>
        <v>4258</v>
      </c>
      <c r="X109" s="242">
        <f t="shared" si="266"/>
        <v>1150</v>
      </c>
      <c r="Y109" s="151">
        <v>20187</v>
      </c>
      <c r="Z109" s="151">
        <v>24106</v>
      </c>
      <c r="AA109" s="151">
        <v>21849</v>
      </c>
      <c r="AB109" s="151">
        <v>17591</v>
      </c>
      <c r="AC109" s="361">
        <v>16441</v>
      </c>
      <c r="AD109" s="151">
        <v>20646</v>
      </c>
      <c r="AE109" s="151">
        <v>18750</v>
      </c>
      <c r="AF109" s="151">
        <v>18000</v>
      </c>
      <c r="AG109" s="361">
        <v>18192</v>
      </c>
      <c r="AH109" s="361">
        <v>19682</v>
      </c>
      <c r="AI109" s="361">
        <v>20499</v>
      </c>
      <c r="AJ109" s="361">
        <v>25027</v>
      </c>
      <c r="AK109" s="361">
        <v>24283</v>
      </c>
      <c r="AL109" s="361">
        <v>20538</v>
      </c>
      <c r="AM109" s="361">
        <v>18803</v>
      </c>
      <c r="AN109" s="361">
        <v>21892</v>
      </c>
      <c r="AO109" s="361">
        <v>23896</v>
      </c>
      <c r="AP109" s="150" t="e">
        <f t="shared" si="268"/>
        <v>#DIV/0!</v>
      </c>
      <c r="AQ109" s="150" t="e">
        <f t="shared" si="269"/>
        <v>#DIV/0!</v>
      </c>
      <c r="AR109" s="150" t="e">
        <f t="shared" si="270"/>
        <v>#DIV/0!</v>
      </c>
      <c r="AS109" s="150" t="e">
        <f t="shared" si="271"/>
        <v>#DIV/0!</v>
      </c>
      <c r="AT109" s="150" t="e">
        <f t="shared" si="272"/>
        <v>#DIV/0!</v>
      </c>
      <c r="AU109" s="242">
        <f t="shared" si="443"/>
        <v>0</v>
      </c>
      <c r="AV109" s="242">
        <f t="shared" si="444"/>
        <v>0</v>
      </c>
      <c r="AW109" s="242">
        <f t="shared" si="445"/>
        <v>0</v>
      </c>
      <c r="AX109" s="242">
        <f t="shared" si="446"/>
        <v>0</v>
      </c>
      <c r="AY109" s="119"/>
      <c r="AZ109" s="119"/>
      <c r="BA109" s="119"/>
      <c r="BB109" s="119"/>
      <c r="BC109" s="119"/>
      <c r="BD109" s="119"/>
      <c r="BE109" s="119">
        <v>4693</v>
      </c>
      <c r="BF109" s="119">
        <v>4597</v>
      </c>
      <c r="BG109" s="362">
        <v>4581</v>
      </c>
      <c r="BH109" s="362">
        <v>4946</v>
      </c>
      <c r="BI109" s="362">
        <v>5125</v>
      </c>
      <c r="BJ109" s="362">
        <v>5060</v>
      </c>
      <c r="BK109" s="362">
        <v>6193</v>
      </c>
      <c r="BL109" s="362">
        <v>5222</v>
      </c>
      <c r="BM109" s="362">
        <v>4784</v>
      </c>
      <c r="BN109" s="362">
        <v>5043</v>
      </c>
      <c r="BO109" s="362">
        <v>5216</v>
      </c>
      <c r="BP109" s="152" t="e">
        <f t="shared" si="277"/>
        <v>#DIV/0!</v>
      </c>
      <c r="BQ109" s="152" t="e">
        <f t="shared" si="278"/>
        <v>#DIV/0!</v>
      </c>
      <c r="BR109" s="152" t="e">
        <f t="shared" si="279"/>
        <v>#DIV/0!</v>
      </c>
      <c r="BS109" s="152" t="e">
        <f t="shared" si="280"/>
        <v>#DIV/0!</v>
      </c>
      <c r="BT109" s="152" t="e">
        <f t="shared" si="281"/>
        <v>#DIV/0!</v>
      </c>
      <c r="BU109" s="242">
        <f t="shared" si="447"/>
        <v>0</v>
      </c>
      <c r="BV109" s="242">
        <f t="shared" si="448"/>
        <v>0</v>
      </c>
      <c r="BW109" s="242">
        <f t="shared" si="449"/>
        <v>0</v>
      </c>
      <c r="BX109" s="242">
        <f t="shared" si="450"/>
        <v>0</v>
      </c>
      <c r="BY109" s="119"/>
      <c r="BZ109" s="119"/>
      <c r="CA109" s="119"/>
      <c r="CB109" s="119"/>
      <c r="CC109" s="119"/>
      <c r="CD109" s="119"/>
      <c r="CE109" s="119">
        <v>1220</v>
      </c>
      <c r="CF109" s="119">
        <v>1115</v>
      </c>
      <c r="CG109" s="362">
        <v>881</v>
      </c>
      <c r="CH109" s="362">
        <v>1141</v>
      </c>
      <c r="CI109" s="362">
        <v>1416</v>
      </c>
      <c r="CJ109" s="362">
        <v>67</v>
      </c>
      <c r="CK109" s="362">
        <v>2189</v>
      </c>
      <c r="CL109" s="362">
        <v>2174</v>
      </c>
      <c r="CM109" s="362">
        <v>1963</v>
      </c>
      <c r="CN109" s="362">
        <v>2285</v>
      </c>
      <c r="CO109" s="362">
        <v>2384</v>
      </c>
      <c r="CP109" s="152" t="e">
        <f t="shared" si="286"/>
        <v>#DIV/0!</v>
      </c>
      <c r="CQ109" s="152" t="e">
        <f t="shared" si="287"/>
        <v>#DIV/0!</v>
      </c>
      <c r="CR109" s="152" t="e">
        <f t="shared" si="288"/>
        <v>#DIV/0!</v>
      </c>
      <c r="CS109" s="152" t="e">
        <f t="shared" si="289"/>
        <v>#DIV/0!</v>
      </c>
      <c r="CT109" s="152" t="e">
        <f t="shared" si="290"/>
        <v>#DIV/0!</v>
      </c>
      <c r="CU109" s="242">
        <f t="shared" si="451"/>
        <v>0</v>
      </c>
      <c r="CV109" s="242">
        <f t="shared" si="452"/>
        <v>0</v>
      </c>
      <c r="CW109" s="242">
        <f t="shared" si="453"/>
        <v>0</v>
      </c>
      <c r="CX109" s="242">
        <f t="shared" si="454"/>
        <v>0</v>
      </c>
      <c r="CY109" s="119"/>
      <c r="CZ109" s="119"/>
      <c r="DA109" s="119"/>
      <c r="DB109" s="119"/>
      <c r="DC109" s="119"/>
      <c r="DD109" s="119"/>
      <c r="DE109" s="119">
        <v>1059</v>
      </c>
      <c r="DF109" s="119">
        <v>796</v>
      </c>
      <c r="DG109" s="362">
        <v>827</v>
      </c>
      <c r="DH109" s="362">
        <v>885</v>
      </c>
      <c r="DI109" s="362">
        <v>1279</v>
      </c>
      <c r="DJ109" s="362">
        <v>-160</v>
      </c>
      <c r="DK109" s="362">
        <v>2128</v>
      </c>
      <c r="DL109" s="362">
        <v>2096</v>
      </c>
      <c r="DM109" s="362">
        <v>1870</v>
      </c>
      <c r="DN109" s="362">
        <v>2152</v>
      </c>
      <c r="DO109" s="362">
        <v>2112</v>
      </c>
      <c r="DP109" s="152" t="e">
        <f t="shared" si="295"/>
        <v>#DIV/0!</v>
      </c>
      <c r="DQ109" s="152" t="e">
        <f t="shared" si="296"/>
        <v>#DIV/0!</v>
      </c>
      <c r="DR109" s="152" t="e">
        <f t="shared" si="297"/>
        <v>#DIV/0!</v>
      </c>
      <c r="DS109" s="152" t="e">
        <f t="shared" si="298"/>
        <v>#DIV/0!</v>
      </c>
      <c r="DT109" s="152" t="e">
        <f t="shared" si="299"/>
        <v>#DIV/0!</v>
      </c>
      <c r="DU109" s="242">
        <f t="shared" si="455"/>
        <v>0</v>
      </c>
      <c r="DV109" s="242">
        <f t="shared" si="456"/>
        <v>0</v>
      </c>
      <c r="DW109" s="242">
        <f t="shared" si="457"/>
        <v>0</v>
      </c>
      <c r="DX109" s="242">
        <f t="shared" si="458"/>
        <v>0</v>
      </c>
      <c r="DY109" s="119"/>
      <c r="DZ109" s="119"/>
      <c r="EA109" s="119"/>
      <c r="EB109" s="119"/>
      <c r="EC109" s="119"/>
      <c r="ED109" s="119"/>
      <c r="EE109" s="119">
        <v>8266</v>
      </c>
      <c r="EF109" s="119">
        <v>8038</v>
      </c>
      <c r="EG109" s="362">
        <v>8462</v>
      </c>
      <c r="EH109" s="362">
        <v>7982</v>
      </c>
      <c r="EI109" s="362">
        <v>7761</v>
      </c>
      <c r="EJ109" s="362">
        <v>6922</v>
      </c>
      <c r="EK109" s="362">
        <v>9419</v>
      </c>
      <c r="EL109" s="362">
        <v>8907</v>
      </c>
      <c r="EM109" s="362">
        <v>8139</v>
      </c>
      <c r="EN109" s="362">
        <v>6627</v>
      </c>
      <c r="EO109" s="362">
        <v>5035</v>
      </c>
      <c r="EP109" s="153" t="e">
        <f t="shared" si="304"/>
        <v>#DIV/0!</v>
      </c>
      <c r="EQ109" s="153" t="e">
        <f t="shared" si="305"/>
        <v>#DIV/0!</v>
      </c>
      <c r="ER109" s="153" t="e">
        <f t="shared" si="306"/>
        <v>#DIV/0!</v>
      </c>
      <c r="ES109" s="153" t="e">
        <f t="shared" si="307"/>
        <v>#DIV/0!</v>
      </c>
      <c r="ET109" s="153" t="e">
        <f t="shared" si="308"/>
        <v>#DIV/0!</v>
      </c>
      <c r="EU109" s="242">
        <f t="shared" si="459"/>
        <v>0</v>
      </c>
      <c r="EV109" s="242">
        <f t="shared" si="460"/>
        <v>0</v>
      </c>
      <c r="EW109" s="242">
        <f t="shared" si="461"/>
        <v>0</v>
      </c>
      <c r="EX109" s="242">
        <f t="shared" si="462"/>
        <v>0</v>
      </c>
      <c r="EY109" s="119"/>
      <c r="EZ109" s="119"/>
      <c r="FA109" s="119"/>
      <c r="FB109" s="119"/>
      <c r="FC109" s="119"/>
      <c r="FD109" s="119"/>
      <c r="FE109" s="119">
        <v>21743</v>
      </c>
      <c r="FF109" s="119">
        <v>22364</v>
      </c>
      <c r="FG109" s="362">
        <v>24112</v>
      </c>
      <c r="FH109" s="362">
        <v>24362</v>
      </c>
      <c r="FI109" s="362">
        <v>26352</v>
      </c>
      <c r="FJ109" s="362">
        <v>27328</v>
      </c>
      <c r="FK109" s="362">
        <v>31875</v>
      </c>
      <c r="FL109" s="362">
        <v>25540</v>
      </c>
      <c r="FM109" s="362">
        <v>22599</v>
      </c>
      <c r="FN109" s="362">
        <v>21902</v>
      </c>
      <c r="FO109" s="362">
        <v>20737</v>
      </c>
      <c r="FP109" s="153">
        <f t="shared" si="313"/>
        <v>-0.19240953221535745</v>
      </c>
      <c r="FQ109" s="153">
        <f t="shared" si="314"/>
        <v>-3.9920911401939554E-2</v>
      </c>
      <c r="FR109" s="153">
        <f t="shared" si="315"/>
        <v>2.727536512235226E-2</v>
      </c>
      <c r="FS109" s="153">
        <f t="shared" si="316"/>
        <v>-0.10616408749027406</v>
      </c>
      <c r="FT109" s="153">
        <f t="shared" si="317"/>
        <v>-8.7411089210729289E-3</v>
      </c>
      <c r="FU109" s="242">
        <f t="shared" si="463"/>
        <v>-1962</v>
      </c>
      <c r="FV109" s="242">
        <f t="shared" si="464"/>
        <v>-424</v>
      </c>
      <c r="FW109" s="242">
        <f t="shared" si="465"/>
        <v>282</v>
      </c>
      <c r="FX109" s="242">
        <f t="shared" si="466"/>
        <v>-1228</v>
      </c>
      <c r="FY109" s="154">
        <v>8235</v>
      </c>
      <c r="FZ109" s="154">
        <v>10197</v>
      </c>
      <c r="GA109" s="154">
        <v>10621</v>
      </c>
      <c r="GB109" s="154">
        <v>10339</v>
      </c>
      <c r="GC109" s="154">
        <v>11567</v>
      </c>
      <c r="GD109" s="154">
        <v>11669</v>
      </c>
      <c r="GE109" s="154">
        <v>11368</v>
      </c>
      <c r="GF109" s="154">
        <v>11716</v>
      </c>
      <c r="GG109" s="359">
        <v>12032</v>
      </c>
      <c r="GH109" s="359">
        <v>12730</v>
      </c>
      <c r="GI109" s="359">
        <v>13723</v>
      </c>
      <c r="GJ109" s="359">
        <v>14248</v>
      </c>
      <c r="GK109" s="359">
        <v>14827</v>
      </c>
      <c r="GL109" s="359">
        <v>13204</v>
      </c>
      <c r="GM109" s="359">
        <v>11229</v>
      </c>
      <c r="GN109" s="359">
        <v>10664</v>
      </c>
      <c r="GO109" s="359">
        <v>11510</v>
      </c>
      <c r="GP109" s="5"/>
      <c r="GQ109" s="5" t="s">
        <v>389</v>
      </c>
      <c r="GR109" s="5">
        <v>2500</v>
      </c>
      <c r="GS109" s="5" t="s">
        <v>200</v>
      </c>
      <c r="GT109" s="7" t="s">
        <v>76</v>
      </c>
      <c r="GU109" s="172" t="s">
        <v>73</v>
      </c>
      <c r="GW109" s="158" t="e">
        <f t="shared" si="322"/>
        <v>#VALUE!</v>
      </c>
      <c r="GX109" s="158" t="e">
        <f t="shared" si="323"/>
        <v>#VALUE!</v>
      </c>
      <c r="GY109" s="158" t="e">
        <f t="shared" si="324"/>
        <v>#VALUE!</v>
      </c>
      <c r="GZ109" s="158" t="e">
        <f t="shared" si="325"/>
        <v>#VALUE!</v>
      </c>
      <c r="HA109" s="158" t="e">
        <f t="shared" si="326"/>
        <v>#VALUE!</v>
      </c>
      <c r="HB109" s="263" t="e">
        <f t="shared" si="492"/>
        <v>#VALUE!</v>
      </c>
      <c r="HC109" s="263" t="e">
        <f t="shared" si="486"/>
        <v>#VALUE!</v>
      </c>
      <c r="HD109" s="263" t="e">
        <f t="shared" si="493"/>
        <v>#VALUE!</v>
      </c>
      <c r="HE109" s="263" t="e">
        <f t="shared" si="494"/>
        <v>#VALUE!</v>
      </c>
      <c r="HF109" s="153" t="str">
        <f t="shared" si="327"/>
        <v>Negativ EK</v>
      </c>
      <c r="HG109" s="153" t="str">
        <f t="shared" si="328"/>
        <v>Negativ EK</v>
      </c>
      <c r="HH109" s="153" t="str">
        <f t="shared" si="329"/>
        <v>Negativ EK</v>
      </c>
      <c r="HI109" s="153" t="str">
        <f t="shared" si="330"/>
        <v>Negativ EK</v>
      </c>
      <c r="HJ109" s="153" t="str">
        <f t="shared" si="331"/>
        <v>Negativ EK</v>
      </c>
      <c r="HK109" s="153">
        <f t="shared" si="332"/>
        <v>0</v>
      </c>
      <c r="HL109" s="153">
        <f t="shared" si="333"/>
        <v>0.12990677134445536</v>
      </c>
      <c r="HM109" s="153">
        <f t="shared" si="334"/>
        <v>9.6484848484848479E-2</v>
      </c>
      <c r="HN109" s="153">
        <f t="shared" si="335"/>
        <v>0.10058379956215033</v>
      </c>
      <c r="HO109" s="153">
        <f t="shared" si="336"/>
        <v>0.11243092167947659</v>
      </c>
      <c r="HP109" s="153">
        <f t="shared" si="337"/>
        <v>0.17421507866239869</v>
      </c>
      <c r="HQ109" s="153">
        <f t="shared" si="338"/>
        <v>-1.9582644880974238E-2</v>
      </c>
      <c r="HR109" s="153">
        <f t="shared" si="339"/>
        <v>0.2322383498854087</v>
      </c>
      <c r="HS109" s="153">
        <f t="shared" si="340"/>
        <v>0.24592279713715828</v>
      </c>
      <c r="HT109" s="153">
        <f t="shared" si="341"/>
        <v>0.25328457266693755</v>
      </c>
      <c r="HU109" s="153">
        <f t="shared" si="342"/>
        <v>0.36906191047847708</v>
      </c>
      <c r="HV109" s="150" t="e">
        <f t="shared" si="343"/>
        <v>#VALUE!</v>
      </c>
      <c r="HW109" s="150" t="e">
        <f t="shared" si="344"/>
        <v>#VALUE!</v>
      </c>
      <c r="HX109" s="150" t="e">
        <f t="shared" si="345"/>
        <v>#VALUE!</v>
      </c>
      <c r="HY109" s="150" t="e">
        <f t="shared" si="346"/>
        <v>#VALUE!</v>
      </c>
      <c r="HZ109" s="150" t="e">
        <f t="shared" si="347"/>
        <v>#VALUE!</v>
      </c>
      <c r="IA109" s="263" t="e">
        <f t="shared" si="495"/>
        <v>#VALUE!</v>
      </c>
      <c r="IB109" s="263" t="e">
        <f t="shared" si="487"/>
        <v>#VALUE!</v>
      </c>
      <c r="IC109" s="263" t="e">
        <f t="shared" si="496"/>
        <v>#VALUE!</v>
      </c>
      <c r="ID109" s="263" t="e">
        <f t="shared" si="497"/>
        <v>#VALUE!</v>
      </c>
      <c r="IE109" s="153" t="str">
        <f t="shared" si="348"/>
        <v>i.a.</v>
      </c>
      <c r="IF109" s="153" t="str">
        <f t="shared" si="349"/>
        <v>i.a.</v>
      </c>
      <c r="IG109" s="153" t="str">
        <f t="shared" si="350"/>
        <v>i.a.</v>
      </c>
      <c r="IH109" s="153" t="str">
        <f t="shared" si="351"/>
        <v>i.a.</v>
      </c>
      <c r="II109" s="153" t="str">
        <f t="shared" si="352"/>
        <v>i.a.</v>
      </c>
      <c r="IJ109" s="153">
        <f t="shared" si="353"/>
        <v>0</v>
      </c>
      <c r="IK109" s="153">
        <f t="shared" si="354"/>
        <v>5.5320017230825039E-2</v>
      </c>
      <c r="IL109" s="153">
        <f t="shared" si="355"/>
        <v>4.7981754023582061E-2</v>
      </c>
      <c r="IM109" s="153">
        <f t="shared" si="356"/>
        <v>3.6349383174485293E-2</v>
      </c>
      <c r="IN109" s="153">
        <f t="shared" si="357"/>
        <v>4.499743660527665E-2</v>
      </c>
      <c r="IO109" s="153">
        <f t="shared" si="358"/>
        <v>5.2757078986587186E-2</v>
      </c>
      <c r="IP109" s="153">
        <f t="shared" si="359"/>
        <v>2.263398814249278E-3</v>
      </c>
      <c r="IQ109" s="153">
        <f t="shared" si="360"/>
        <v>7.6251850561699905E-2</v>
      </c>
      <c r="IR109" s="153">
        <f t="shared" si="361"/>
        <v>9.032177652215459E-2</v>
      </c>
      <c r="IS109" s="153">
        <f t="shared" si="362"/>
        <v>8.8222736567717577E-2</v>
      </c>
      <c r="IT109" s="153">
        <f t="shared" si="363"/>
        <v>0.10717887380098032</v>
      </c>
      <c r="IU109" s="150" t="e">
        <f t="shared" si="364"/>
        <v>#VALUE!</v>
      </c>
      <c r="IV109" s="150" t="e">
        <f t="shared" si="365"/>
        <v>#VALUE!</v>
      </c>
      <c r="IW109" s="150" t="e">
        <f t="shared" si="366"/>
        <v>#VALUE!</v>
      </c>
      <c r="IX109" s="150" t="e">
        <f t="shared" si="367"/>
        <v>#VALUE!</v>
      </c>
      <c r="IY109" s="150" t="e">
        <f t="shared" si="368"/>
        <v>#VALUE!</v>
      </c>
      <c r="IZ109" s="263" t="e">
        <f t="shared" si="498"/>
        <v>#VALUE!</v>
      </c>
      <c r="JA109" s="263" t="e">
        <f t="shared" si="488"/>
        <v>#VALUE!</v>
      </c>
      <c r="JB109" s="263" t="e">
        <f t="shared" si="499"/>
        <v>#VALUE!</v>
      </c>
      <c r="JC109" s="263" t="e">
        <f t="shared" si="500"/>
        <v>#VALUE!</v>
      </c>
      <c r="JD109" s="153" t="str">
        <f t="shared" si="369"/>
        <v>i.a.</v>
      </c>
      <c r="JE109" s="153" t="str">
        <f t="shared" si="370"/>
        <v>i.a.</v>
      </c>
      <c r="JF109" s="153" t="str">
        <f t="shared" si="371"/>
        <v>i.a.</v>
      </c>
      <c r="JG109" s="153" t="str">
        <f t="shared" si="372"/>
        <v>i.a.</v>
      </c>
      <c r="JH109" s="153" t="str">
        <f t="shared" si="373"/>
        <v>i.a.</v>
      </c>
      <c r="JI109" s="153" t="str">
        <f t="shared" si="374"/>
        <v>i.a.</v>
      </c>
      <c r="JJ109" s="153">
        <f t="shared" si="375"/>
        <v>0.38016833003725337</v>
      </c>
      <c r="JK109" s="153">
        <f t="shared" si="376"/>
        <v>0.35941692005008047</v>
      </c>
      <c r="JL109" s="153">
        <f t="shared" si="377"/>
        <v>0.35094558725945585</v>
      </c>
      <c r="JM109" s="153">
        <f t="shared" si="378"/>
        <v>0.32764140875133402</v>
      </c>
      <c r="JN109" s="153">
        <f t="shared" si="379"/>
        <v>0.2945127504553734</v>
      </c>
      <c r="JO109" s="153">
        <f t="shared" si="380"/>
        <v>0.25329332552693207</v>
      </c>
      <c r="JP109" s="153">
        <f t="shared" si="381"/>
        <v>0.29549803921568629</v>
      </c>
      <c r="JQ109" s="153">
        <f t="shared" si="382"/>
        <v>0.34874706342991385</v>
      </c>
      <c r="JR109" s="153">
        <f t="shared" si="383"/>
        <v>0.36014867914509491</v>
      </c>
      <c r="JS109" s="153">
        <f t="shared" si="384"/>
        <v>0.30257510729613735</v>
      </c>
      <c r="JT109" s="153">
        <f t="shared" si="385"/>
        <v>0.24280271977624535</v>
      </c>
      <c r="JU109" s="150" t="e">
        <f t="shared" si="386"/>
        <v>#DIV/0!</v>
      </c>
      <c r="JV109" s="150" t="e">
        <f t="shared" si="387"/>
        <v>#DIV/0!</v>
      </c>
      <c r="JW109" s="150" t="e">
        <f t="shared" si="388"/>
        <v>#DIV/0!</v>
      </c>
      <c r="JX109" s="150" t="e">
        <f t="shared" si="389"/>
        <v>#DIV/0!</v>
      </c>
      <c r="JY109" s="150" t="e">
        <f t="shared" si="390"/>
        <v>#DIV/0!</v>
      </c>
      <c r="JZ109" s="263">
        <f t="shared" si="501"/>
        <v>0</v>
      </c>
      <c r="KA109" s="263">
        <f t="shared" si="489"/>
        <v>0</v>
      </c>
      <c r="KB109" s="263">
        <f t="shared" si="502"/>
        <v>0</v>
      </c>
      <c r="KC109" s="263">
        <f t="shared" si="503"/>
        <v>0</v>
      </c>
      <c r="KD109" s="153">
        <f t="shared" si="467"/>
        <v>0</v>
      </c>
      <c r="KE109" s="153">
        <f t="shared" si="468"/>
        <v>0</v>
      </c>
      <c r="KF109" s="153">
        <f t="shared" si="469"/>
        <v>0</v>
      </c>
      <c r="KG109" s="153">
        <f t="shared" si="470"/>
        <v>0</v>
      </c>
      <c r="KH109" s="153">
        <f t="shared" si="483"/>
        <v>0</v>
      </c>
      <c r="KI109" s="153">
        <f t="shared" si="471"/>
        <v>0</v>
      </c>
      <c r="KJ109" s="153">
        <f t="shared" si="472"/>
        <v>6.5066666666666662E-2</v>
      </c>
      <c r="KK109" s="153">
        <f t="shared" si="473"/>
        <v>6.1944444444444448E-2</v>
      </c>
      <c r="KL109" s="153">
        <f t="shared" si="474"/>
        <v>4.8427880386983292E-2</v>
      </c>
      <c r="KM109" s="153">
        <f t="shared" si="475"/>
        <v>5.7971750838329436E-2</v>
      </c>
      <c r="KN109" s="153">
        <f t="shared" si="476"/>
        <v>6.9076540319039953E-2</v>
      </c>
      <c r="KO109" s="153">
        <f t="shared" si="477"/>
        <v>2.6771087225796139E-3</v>
      </c>
      <c r="KP109" s="153">
        <f t="shared" si="478"/>
        <v>9.0145369188321042E-2</v>
      </c>
      <c r="KQ109" s="153">
        <f t="shared" si="479"/>
        <v>0.10585256597526536</v>
      </c>
      <c r="KR109" s="153">
        <f t="shared" si="480"/>
        <v>0.10439823432430995</v>
      </c>
      <c r="KS109" s="153">
        <f t="shared" si="481"/>
        <v>0.10437602777270236</v>
      </c>
      <c r="KT109" s="153">
        <f t="shared" si="482"/>
        <v>9.976565115500502E-2</v>
      </c>
      <c r="KU109" s="150">
        <f t="shared" si="408"/>
        <v>3.6944342813774698E-2</v>
      </c>
      <c r="KV109" s="150">
        <f t="shared" si="409"/>
        <v>0.14917607861276372</v>
      </c>
      <c r="KW109" s="150">
        <f t="shared" si="410"/>
        <v>0.20907756457682661</v>
      </c>
      <c r="KX109" s="150">
        <f t="shared" si="411"/>
        <v>0.19702852451578248</v>
      </c>
      <c r="KY109" s="150">
        <f t="shared" si="412"/>
        <v>-0.19664923682610258</v>
      </c>
      <c r="KZ109" s="243">
        <f t="shared" si="504"/>
        <v>8.7337484345283212E-2</v>
      </c>
      <c r="LA109" s="243">
        <f t="shared" si="490"/>
        <v>0.30687770846533047</v>
      </c>
      <c r="LB109" s="243">
        <f t="shared" si="505"/>
        <v>0.35572912646009835</v>
      </c>
      <c r="LC109" s="243">
        <f t="shared" si="506"/>
        <v>0.28005065890585112</v>
      </c>
      <c r="LD109" s="254">
        <f>IFERROR(Tabel1[[#This Row],[2024 - Omsætning]]/Tabel1[[#This Row],[2024 - Ansatte]],"i.a.")</f>
        <v>2.4513661202185792</v>
      </c>
      <c r="LE109" s="254">
        <f>IFERROR(Tabel1[[#This Row],[2023 - Omsætning]]/Tabel1[[#This Row],[2023 - Ansatte]],"i.a.")</f>
        <v>2.364028635873296</v>
      </c>
      <c r="LF109" s="254">
        <f>IFERROR(Tabel1[[#This Row],[2022 - Omsætning]]/Tabel1[[#This Row],[2022 - Ansatte]],"i.a.")</f>
        <v>2.0571509274079656</v>
      </c>
      <c r="LG109" s="254">
        <f>IFERROR(Tabel1[[#This Row],[2021 - Omsætning]]/Tabel1[[#This Row],[2021 - Ansatte]],"i.a.")</f>
        <v>1.7014218009478672</v>
      </c>
      <c r="LH109" s="254">
        <f>IFERROR(AC109/Tabel1[[#This Row],[2020 - Ansatte]],"i.a.")</f>
        <v>1.4213711420420161</v>
      </c>
      <c r="LI109" s="254">
        <f>IFERROR(Tabel1[[#This Row],[2019 - Omsætning]]/Tabel1[[#This Row],[2019 - Ansatte]],"i.a.")</f>
        <v>1.7693032822007027</v>
      </c>
      <c r="LJ109" s="254">
        <f>IFERROR(Tabel1[[#This Row],[2018 - Omsætning]]/Tabel1[[#This Row],[2018 - Ansatte]],"i.a.")</f>
        <v>1.6493666432090077</v>
      </c>
      <c r="LK109" s="254">
        <f>IFERROR(Tabel1[[#This Row],[2017 - Omsætning]]/Tabel1[[#This Row],[2017 - Ansatte]],"i.a.")</f>
        <v>1.5363605326049847</v>
      </c>
      <c r="LL109" s="254">
        <f>IFERROR(Tabel1[[#This Row],[2016 - Omsætning]]/Tabel1[[#This Row],[2016 - Ansatte]],"i.a.")</f>
        <v>1.511968085106383</v>
      </c>
      <c r="LM109" s="254">
        <f>IFERROR(Tabel1[[#This Row],[2015 - Omsætning]]/Tabel1[[#This Row],[2015 - Ansatte]],"i.a.")</f>
        <v>1.5461115475255303</v>
      </c>
      <c r="LN109" s="254">
        <f>IFERROR(Tabel1[[#This Row],[2014 - Omsætning]]/Tabel1[[#This Row],[2014 - Ansatte]],"i.a.")</f>
        <v>1.4937695839102236</v>
      </c>
      <c r="LO109" s="254">
        <f>IFERROR(Tabel1[[#This Row],[2013 - Omsætning]]/Tabel1[[#This Row],[2013 - Ansatte]],"i.a.")</f>
        <v>1.7565272318921954</v>
      </c>
      <c r="LP109" s="254">
        <f>IFERROR(Tabel1[[#This Row],[2012 - Omsætning]]/Tabel1[[#This Row],[2012 - Ansatte]],"i.a.")</f>
        <v>1.6377554461455452</v>
      </c>
      <c r="LQ109" s="254">
        <f>IFERROR(Tabel1[[#This Row],[2011 - Omsætning]]/Tabel1[[#This Row],[2011 - Ansatte]],"i.a.")</f>
        <v>1.5554377461375342</v>
      </c>
      <c r="LR109" s="254">
        <f>IFERROR(Tabel1[[#This Row],[2010 - Omsætning]]/Tabel1[[#This Row],[2010 - Ansatte]],"i.a.")</f>
        <v>1.6745035176774423</v>
      </c>
      <c r="LS109" s="254">
        <f>IFERROR(Tabel1[[#This Row],[2009 - Omsætning]]/Tabel1[[#This Row],[2009 - Ansatte]],"i.a.")</f>
        <v>2.0528882220555138</v>
      </c>
      <c r="LT109" s="254">
        <f>IFERROR(Tabel1[[#This Row],[2008 - Omsætning]]/Tabel1[[#This Row],[2008 - Ansatte]],"i.a.")</f>
        <v>2.0761077324066028</v>
      </c>
      <c r="LU109" s="158" t="e">
        <f t="shared" si="413"/>
        <v>#DIV/0!</v>
      </c>
      <c r="LV109" s="158" t="e">
        <f t="shared" si="414"/>
        <v>#DIV/0!</v>
      </c>
      <c r="LW109" s="158" t="e">
        <f t="shared" si="415"/>
        <v>#DIV/0!</v>
      </c>
      <c r="LX109" s="158" t="e">
        <f t="shared" si="416"/>
        <v>#DIV/0!</v>
      </c>
      <c r="LY109" s="158" t="e">
        <f t="shared" si="417"/>
        <v>#DIV/0!</v>
      </c>
      <c r="LZ109" s="243">
        <f t="shared" si="507"/>
        <v>0</v>
      </c>
      <c r="MA109" s="243">
        <f t="shared" si="491"/>
        <v>0</v>
      </c>
      <c r="MB109" s="243">
        <f t="shared" si="508"/>
        <v>0</v>
      </c>
      <c r="MC109" s="243">
        <f t="shared" si="509"/>
        <v>0</v>
      </c>
      <c r="MD109" s="244">
        <f t="shared" si="418"/>
        <v>0</v>
      </c>
      <c r="ME109" s="244">
        <f t="shared" si="419"/>
        <v>0</v>
      </c>
      <c r="MF109" s="244">
        <f t="shared" si="420"/>
        <v>0</v>
      </c>
      <c r="MG109" s="244">
        <f t="shared" si="421"/>
        <v>0</v>
      </c>
      <c r="MH109" s="244">
        <f t="shared" si="422"/>
        <v>0</v>
      </c>
      <c r="MI109" s="244">
        <f t="shared" si="423"/>
        <v>0</v>
      </c>
      <c r="MJ109" s="244">
        <f t="shared" si="424"/>
        <v>9.3156228008444752E-2</v>
      </c>
      <c r="MK109" s="244">
        <f t="shared" si="425"/>
        <v>6.7941276886309326E-2</v>
      </c>
      <c r="ML109" s="244">
        <f t="shared" si="426"/>
        <v>6.8733377659574463E-2</v>
      </c>
      <c r="MM109" s="244">
        <f t="shared" si="427"/>
        <v>6.9520816967792609E-2</v>
      </c>
      <c r="MN109" s="244">
        <f t="shared" si="428"/>
        <v>9.3201195073963419E-2</v>
      </c>
      <c r="MO109" s="244">
        <f t="shared" si="429"/>
        <v>-1.1229646266142616E-2</v>
      </c>
      <c r="MP109" s="244">
        <f t="shared" si="430"/>
        <v>0.14352195319349834</v>
      </c>
      <c r="MQ109" s="244">
        <f t="shared" si="431"/>
        <v>0.15873977582550741</v>
      </c>
      <c r="MR109" s="244">
        <f t="shared" si="432"/>
        <v>0.166533083978983</v>
      </c>
      <c r="MS109" s="244">
        <f t="shared" si="433"/>
        <v>0.20180045011252815</v>
      </c>
      <c r="MT109" s="244">
        <f t="shared" si="434"/>
        <v>0.18349261511728931</v>
      </c>
    </row>
    <row r="110" spans="1:391" ht="18" customHeight="1" x14ac:dyDescent="0.25">
      <c r="A110" s="3" t="s">
        <v>201</v>
      </c>
      <c r="B110" s="273">
        <v>21624330</v>
      </c>
      <c r="C110" s="5" t="s">
        <v>129</v>
      </c>
      <c r="D110" s="5"/>
      <c r="E110" s="5">
        <v>259300</v>
      </c>
      <c r="F110" s="203">
        <v>45565</v>
      </c>
      <c r="G110" s="148" t="s">
        <v>70</v>
      </c>
      <c r="H110" s="148" t="s">
        <v>70</v>
      </c>
      <c r="I110" s="148" t="s">
        <v>70</v>
      </c>
      <c r="J110" s="148" t="s">
        <v>70</v>
      </c>
      <c r="K110" s="148" t="s">
        <v>70</v>
      </c>
      <c r="L110" s="148" t="s">
        <v>70</v>
      </c>
      <c r="M110" s="148" t="s">
        <v>70</v>
      </c>
      <c r="N110" s="148" t="s">
        <v>70</v>
      </c>
      <c r="O110" s="357" t="s">
        <v>70</v>
      </c>
      <c r="P110" s="150" t="e">
        <f>Y110/Tabel1[[#This Row],[2023 - Omsætning]]-1</f>
        <v>#DIV/0!</v>
      </c>
      <c r="Q110" s="150" t="e">
        <f>Z110/Tabel1[[#This Row],[2022 - Omsætning]]-1</f>
        <v>#DIV/0!</v>
      </c>
      <c r="R110" s="150" t="e">
        <f>AA110/Tabel1[[#This Row],[2021 - Omsætning]]-1</f>
        <v>#DIV/0!</v>
      </c>
      <c r="S110" s="150" t="e">
        <f>AB110/Tabel1[[#This Row],[2020 - Omsætning]]-1</f>
        <v>#DIV/0!</v>
      </c>
      <c r="T110" s="150" t="e">
        <f>AC110/Tabel1[[#This Row],[2019 - Omsætning]]-1</f>
        <v>#DIV/0!</v>
      </c>
      <c r="U110" s="242">
        <f t="shared" si="484"/>
        <v>0</v>
      </c>
      <c r="V110" s="242">
        <f t="shared" si="485"/>
        <v>0</v>
      </c>
      <c r="W110" s="242">
        <f t="shared" si="267"/>
        <v>0</v>
      </c>
      <c r="X110" s="242">
        <f t="shared" si="266"/>
        <v>0</v>
      </c>
      <c r="Y110" s="151"/>
      <c r="Z110" s="151"/>
      <c r="AA110" s="151"/>
      <c r="AB110" s="151"/>
      <c r="AC110" s="361"/>
      <c r="AD110" s="151"/>
      <c r="AE110" s="151"/>
      <c r="AF110" s="151"/>
      <c r="AG110" s="361"/>
      <c r="AH110" s="361"/>
      <c r="AI110" s="361"/>
      <c r="AJ110" s="361"/>
      <c r="AK110" s="361"/>
      <c r="AL110" s="361"/>
      <c r="AM110" s="361"/>
      <c r="AN110" s="361"/>
      <c r="AO110" s="361"/>
      <c r="AP110" s="150">
        <f t="shared" si="268"/>
        <v>3.5094066570188286E-2</v>
      </c>
      <c r="AQ110" s="150">
        <f t="shared" si="269"/>
        <v>-0.30674692751442195</v>
      </c>
      <c r="AR110" s="150">
        <f t="shared" si="270"/>
        <v>0.1201011378002529</v>
      </c>
      <c r="AS110" s="150">
        <f t="shared" si="271"/>
        <v>0.36982874735424276</v>
      </c>
      <c r="AT110" s="150">
        <f t="shared" si="272"/>
        <v>-8.1315184726887035E-2</v>
      </c>
      <c r="AU110" s="242">
        <f t="shared" si="443"/>
        <v>0.19400000000000084</v>
      </c>
      <c r="AV110" s="242">
        <f t="shared" si="444"/>
        <v>-2.4460000000000006</v>
      </c>
      <c r="AW110" s="242">
        <f t="shared" si="445"/>
        <v>0.85500000000000043</v>
      </c>
      <c r="AX110" s="242">
        <f t="shared" si="446"/>
        <v>1.9219999999999997</v>
      </c>
      <c r="AY110" s="119">
        <v>5.7220000000000004</v>
      </c>
      <c r="AZ110" s="119">
        <v>5.5279999999999996</v>
      </c>
      <c r="BA110" s="119">
        <v>7.9740000000000002</v>
      </c>
      <c r="BB110" s="119">
        <v>7.1189999999999998</v>
      </c>
      <c r="BC110" s="119">
        <v>5.1970000000000001</v>
      </c>
      <c r="BD110" s="119">
        <v>5.657</v>
      </c>
      <c r="BE110" s="119">
        <v>4.7789999999999999</v>
      </c>
      <c r="BF110" s="362">
        <v>5.4770000000000003</v>
      </c>
      <c r="BG110" s="362">
        <v>4.8291230000000001</v>
      </c>
      <c r="BH110" s="362">
        <v>4.3014599999999996</v>
      </c>
      <c r="BI110" s="362">
        <v>4.3313560000000004</v>
      </c>
      <c r="BJ110" s="362">
        <v>4.1310510000000003</v>
      </c>
      <c r="BK110" s="362">
        <v>5.069</v>
      </c>
      <c r="BL110" s="362">
        <v>4.4009999999999998</v>
      </c>
      <c r="BM110" s="362">
        <v>3.258</v>
      </c>
      <c r="BN110" s="362">
        <v>3.5230000000000001</v>
      </c>
      <c r="BO110" s="362"/>
      <c r="BP110" s="152">
        <f t="shared" si="277"/>
        <v>0.18114406779661021</v>
      </c>
      <c r="BQ110" s="152">
        <f t="shared" si="278"/>
        <v>-0.76668314384577363</v>
      </c>
      <c r="BR110" s="152">
        <f t="shared" si="279"/>
        <v>0.17959183673469389</v>
      </c>
      <c r="BS110" s="152">
        <f t="shared" si="280"/>
        <v>0.67726161369193172</v>
      </c>
      <c r="BT110" s="152">
        <f t="shared" si="281"/>
        <v>-0.19201896483603326</v>
      </c>
      <c r="BU110" s="242">
        <f t="shared" si="447"/>
        <v>0.17100000000000004</v>
      </c>
      <c r="BV110" s="242">
        <f t="shared" si="448"/>
        <v>-3.1020000000000003</v>
      </c>
      <c r="BW110" s="242">
        <f t="shared" si="449"/>
        <v>0.6160000000000001</v>
      </c>
      <c r="BX110" s="242">
        <f t="shared" si="450"/>
        <v>1.3850000000000002</v>
      </c>
      <c r="BY110" s="119">
        <v>1.115</v>
      </c>
      <c r="BZ110" s="119">
        <v>0.94399999999999995</v>
      </c>
      <c r="CA110" s="119">
        <v>4.0460000000000003</v>
      </c>
      <c r="CB110" s="119">
        <v>3.43</v>
      </c>
      <c r="CC110" s="119">
        <v>2.0449999999999999</v>
      </c>
      <c r="CD110" s="119">
        <v>2.5310000000000001</v>
      </c>
      <c r="CE110" s="119">
        <v>2.2189999999999999</v>
      </c>
      <c r="CF110" s="362">
        <v>2.5129999999999999</v>
      </c>
      <c r="CG110" s="362">
        <v>2.2876289999999999</v>
      </c>
      <c r="CH110" s="362">
        <v>1.816835</v>
      </c>
      <c r="CI110" s="362">
        <v>1.89541</v>
      </c>
      <c r="CJ110" s="362">
        <v>1.679343</v>
      </c>
      <c r="CK110" s="362">
        <v>2.6779999999999999</v>
      </c>
      <c r="CL110" s="362">
        <v>1.508</v>
      </c>
      <c r="CM110" s="362">
        <v>1.171</v>
      </c>
      <c r="CN110" s="362">
        <v>1.103</v>
      </c>
      <c r="CO110" s="362"/>
      <c r="CP110" s="152">
        <f t="shared" si="286"/>
        <v>0.18662351672060415</v>
      </c>
      <c r="CQ110" s="152">
        <f t="shared" si="287"/>
        <v>-0.77082818294190358</v>
      </c>
      <c r="CR110" s="152">
        <f t="shared" si="288"/>
        <v>0.18344060854300753</v>
      </c>
      <c r="CS110" s="152">
        <f t="shared" si="289"/>
        <v>0.6160756501182032</v>
      </c>
      <c r="CT110" s="152">
        <f t="shared" si="290"/>
        <v>-0.17640186915887845</v>
      </c>
      <c r="CU110" s="242">
        <f t="shared" si="451"/>
        <v>0.17300000000000004</v>
      </c>
      <c r="CV110" s="242">
        <f t="shared" si="452"/>
        <v>-3.1179999999999999</v>
      </c>
      <c r="CW110" s="242">
        <f t="shared" si="453"/>
        <v>0.62699999999999978</v>
      </c>
      <c r="CX110" s="242">
        <f t="shared" si="454"/>
        <v>1.3029999999999999</v>
      </c>
      <c r="CY110" s="119">
        <v>1.1000000000000001</v>
      </c>
      <c r="CZ110" s="119">
        <v>0.92700000000000005</v>
      </c>
      <c r="DA110" s="119">
        <v>4.0449999999999999</v>
      </c>
      <c r="DB110" s="119">
        <v>3.4180000000000001</v>
      </c>
      <c r="DC110" s="119">
        <v>2.1150000000000002</v>
      </c>
      <c r="DD110" s="119">
        <v>2.5680000000000001</v>
      </c>
      <c r="DE110" s="119">
        <v>2.19</v>
      </c>
      <c r="DF110" s="362">
        <v>2.5049999999999999</v>
      </c>
      <c r="DG110" s="362">
        <v>2.2751079999999999</v>
      </c>
      <c r="DH110" s="362">
        <v>1.8132090000000001</v>
      </c>
      <c r="DI110" s="362">
        <v>1.8883570000000001</v>
      </c>
      <c r="DJ110" s="362">
        <v>1.6750510000000001</v>
      </c>
      <c r="DK110" s="362">
        <v>2.6749999999999998</v>
      </c>
      <c r="DL110" s="362">
        <v>1.4970000000000001</v>
      </c>
      <c r="DM110" s="362">
        <v>1.151</v>
      </c>
      <c r="DN110" s="362">
        <v>1.099</v>
      </c>
      <c r="DO110" s="362"/>
      <c r="DP110" s="152">
        <f t="shared" si="295"/>
        <v>0.10819672131147551</v>
      </c>
      <c r="DQ110" s="152">
        <f t="shared" si="296"/>
        <v>-0.66593647316538895</v>
      </c>
      <c r="DR110" s="152">
        <f t="shared" si="297"/>
        <v>0.15423514538558786</v>
      </c>
      <c r="DS110" s="152">
        <f t="shared" si="298"/>
        <v>0.47368421052631599</v>
      </c>
      <c r="DT110" s="152">
        <f t="shared" si="299"/>
        <v>-0.14120000000000008</v>
      </c>
      <c r="DU110" s="242">
        <f t="shared" si="455"/>
        <v>0.13200000000000012</v>
      </c>
      <c r="DV110" s="242">
        <f t="shared" si="456"/>
        <v>-2.4320000000000004</v>
      </c>
      <c r="DW110" s="242">
        <f t="shared" si="457"/>
        <v>0.48799999999999999</v>
      </c>
      <c r="DX110" s="242">
        <f t="shared" si="458"/>
        <v>1.0170000000000003</v>
      </c>
      <c r="DY110" s="119">
        <v>1.3520000000000001</v>
      </c>
      <c r="DZ110" s="119">
        <v>1.22</v>
      </c>
      <c r="EA110" s="119">
        <v>3.6520000000000001</v>
      </c>
      <c r="EB110" s="119">
        <v>3.1640000000000001</v>
      </c>
      <c r="EC110" s="119">
        <v>2.1469999999999998</v>
      </c>
      <c r="ED110" s="119">
        <v>2.5</v>
      </c>
      <c r="EE110" s="119">
        <v>2.2080000000000002</v>
      </c>
      <c r="EF110" s="362">
        <v>2.4529999999999998</v>
      </c>
      <c r="EG110" s="362">
        <v>2.273984</v>
      </c>
      <c r="EH110" s="362">
        <v>1.8844559999999999</v>
      </c>
      <c r="EI110" s="362">
        <v>1.924383</v>
      </c>
      <c r="EJ110" s="362">
        <v>1.7556780000000001</v>
      </c>
      <c r="EK110" s="362">
        <v>2.4980000000000002</v>
      </c>
      <c r="EL110" s="362">
        <v>1.681</v>
      </c>
      <c r="EM110" s="362">
        <v>1.46</v>
      </c>
      <c r="EN110" s="362">
        <v>1.397</v>
      </c>
      <c r="EO110" s="362"/>
      <c r="EP110" s="153">
        <f t="shared" si="304"/>
        <v>8.0510338759348793E-2</v>
      </c>
      <c r="EQ110" s="153">
        <f t="shared" si="305"/>
        <v>-0.58837377761680554</v>
      </c>
      <c r="ER110" s="153">
        <f t="shared" si="306"/>
        <v>-3.0691460552445316E-3</v>
      </c>
      <c r="ES110" s="153">
        <f t="shared" si="307"/>
        <v>0.43832770708906771</v>
      </c>
      <c r="ET110" s="153">
        <f t="shared" si="308"/>
        <v>-8.0028666985188721E-2</v>
      </c>
      <c r="EU110" s="242">
        <f t="shared" si="459"/>
        <v>0.18299999999999983</v>
      </c>
      <c r="EV110" s="242">
        <f t="shared" si="460"/>
        <v>-3.2490000000000001</v>
      </c>
      <c r="EW110" s="242">
        <f t="shared" si="461"/>
        <v>-1.699999999999946E-2</v>
      </c>
      <c r="EX110" s="242">
        <f t="shared" si="462"/>
        <v>1.6879999999999997</v>
      </c>
      <c r="EY110" s="119">
        <v>2.456</v>
      </c>
      <c r="EZ110" s="119">
        <v>2.2730000000000001</v>
      </c>
      <c r="FA110" s="119">
        <v>5.5220000000000002</v>
      </c>
      <c r="FB110" s="119">
        <v>5.5389999999999997</v>
      </c>
      <c r="FC110" s="119">
        <v>3.851</v>
      </c>
      <c r="FD110" s="119">
        <v>4.1859999999999999</v>
      </c>
      <c r="FE110" s="119">
        <v>3.5750000000000002</v>
      </c>
      <c r="FF110" s="362">
        <v>4.4889999999999999</v>
      </c>
      <c r="FG110" s="362">
        <v>3.3091539999999999</v>
      </c>
      <c r="FH110" s="362">
        <v>3.2304909999999998</v>
      </c>
      <c r="FI110" s="362">
        <v>3.286079</v>
      </c>
      <c r="FJ110" s="362">
        <v>2.7065269999999999</v>
      </c>
      <c r="FK110" s="362">
        <v>3.1720000000000002</v>
      </c>
      <c r="FL110" s="362">
        <v>2.9380000000000002</v>
      </c>
      <c r="FM110" s="362">
        <v>2.738</v>
      </c>
      <c r="FN110" s="362">
        <v>2.3889999999999998</v>
      </c>
      <c r="FO110" s="362"/>
      <c r="FP110" s="153">
        <f t="shared" si="313"/>
        <v>-0.14285714285714285</v>
      </c>
      <c r="FQ110" s="153">
        <f t="shared" si="314"/>
        <v>0</v>
      </c>
      <c r="FR110" s="153">
        <f t="shared" si="315"/>
        <v>0</v>
      </c>
      <c r="FS110" s="153">
        <f t="shared" si="316"/>
        <v>0</v>
      </c>
      <c r="FT110" s="153">
        <f t="shared" si="317"/>
        <v>0</v>
      </c>
      <c r="FU110" s="242">
        <f t="shared" si="463"/>
        <v>-1</v>
      </c>
      <c r="FV110" s="242">
        <f t="shared" si="464"/>
        <v>0</v>
      </c>
      <c r="FW110" s="242">
        <f t="shared" si="465"/>
        <v>0</v>
      </c>
      <c r="FX110" s="242">
        <f t="shared" si="466"/>
        <v>0</v>
      </c>
      <c r="FY110" s="154">
        <v>6</v>
      </c>
      <c r="FZ110" s="154">
        <v>7</v>
      </c>
      <c r="GA110" s="154">
        <v>7</v>
      </c>
      <c r="GB110" s="154">
        <v>7</v>
      </c>
      <c r="GC110" s="154">
        <v>7</v>
      </c>
      <c r="GD110" s="154">
        <v>7</v>
      </c>
      <c r="GE110" s="154">
        <v>7</v>
      </c>
      <c r="GF110" s="359">
        <v>7</v>
      </c>
      <c r="GG110" s="359">
        <v>7</v>
      </c>
      <c r="GH110" s="359"/>
      <c r="GI110" s="359"/>
      <c r="GJ110" s="359"/>
      <c r="GK110" s="359"/>
      <c r="GL110" s="359"/>
      <c r="GM110" s="359"/>
      <c r="GN110" s="359"/>
      <c r="GO110" s="359"/>
      <c r="GP110" s="192"/>
      <c r="GQ110" s="5" t="s">
        <v>389</v>
      </c>
      <c r="GR110" s="5">
        <v>2610</v>
      </c>
      <c r="GS110" s="5" t="s">
        <v>202</v>
      </c>
      <c r="GT110" s="174" t="s">
        <v>76</v>
      </c>
      <c r="GU110" s="16"/>
      <c r="GW110" s="158">
        <f t="shared" si="322"/>
        <v>1.2477565215640682</v>
      </c>
      <c r="GX110" s="158">
        <f t="shared" si="323"/>
        <v>-0.67938524116010157</v>
      </c>
      <c r="GY110" s="158">
        <f t="shared" si="324"/>
        <v>-7.7867800473604393E-2</v>
      </c>
      <c r="GZ110" s="158">
        <f t="shared" si="325"/>
        <v>0.41402815780442298</v>
      </c>
      <c r="HA110" s="158">
        <f t="shared" si="326"/>
        <v>-0.16559070367979326</v>
      </c>
      <c r="HB110" s="263">
        <f t="shared" si="492"/>
        <v>0.4748236024178536</v>
      </c>
      <c r="HC110" s="263">
        <f t="shared" si="486"/>
        <v>-0.80637127361872374</v>
      </c>
      <c r="HD110" s="263">
        <f t="shared" si="493"/>
        <v>-0.1002267527843268</v>
      </c>
      <c r="HE110" s="263">
        <f t="shared" si="494"/>
        <v>0.3768752114294619</v>
      </c>
      <c r="HF110" s="153">
        <f t="shared" si="327"/>
        <v>0.85536547433903587</v>
      </c>
      <c r="HG110" s="153">
        <f t="shared" si="328"/>
        <v>0.38054187192118227</v>
      </c>
      <c r="HH110" s="153">
        <f t="shared" si="329"/>
        <v>1.186913145539906</v>
      </c>
      <c r="HI110" s="153">
        <f t="shared" si="330"/>
        <v>1.2871398983242328</v>
      </c>
      <c r="HJ110" s="153">
        <f t="shared" si="331"/>
        <v>0.91026468689477091</v>
      </c>
      <c r="HK110" s="153">
        <f t="shared" si="332"/>
        <v>1.0909090909090908</v>
      </c>
      <c r="HL110" s="153">
        <f t="shared" si="333"/>
        <v>0.9397125080454839</v>
      </c>
      <c r="HM110" s="153">
        <f t="shared" si="334"/>
        <v>1.0598724260543297</v>
      </c>
      <c r="HN110" s="153">
        <f t="shared" si="335"/>
        <v>1.0942122526716751</v>
      </c>
      <c r="HO110" s="153">
        <f t="shared" si="336"/>
        <v>0.95210587793288193</v>
      </c>
      <c r="HP110" s="153">
        <f t="shared" si="337"/>
        <v>1.0262639668201152</v>
      </c>
      <c r="HQ110" s="153">
        <f t="shared" si="338"/>
        <v>0.7875777150973815</v>
      </c>
      <c r="HR110" s="153">
        <f t="shared" si="339"/>
        <v>1.2802105766929885</v>
      </c>
      <c r="HS110" s="153">
        <f t="shared" si="340"/>
        <v>0.953199617956065</v>
      </c>
      <c r="HT110" s="153">
        <f t="shared" si="341"/>
        <v>0.80574028701435063</v>
      </c>
      <c r="HU110" s="153">
        <f t="shared" si="342"/>
        <v>0.78668575518969219</v>
      </c>
      <c r="HV110" s="150">
        <f t="shared" si="343"/>
        <v>0.94692704767912372</v>
      </c>
      <c r="HW110" s="150">
        <f t="shared" si="344"/>
        <v>-0.66892652393561292</v>
      </c>
      <c r="HX110" s="150">
        <f t="shared" si="345"/>
        <v>1.3893270896642932E-3</v>
      </c>
      <c r="HY110" s="150">
        <f t="shared" si="346"/>
        <v>0.43558589874782244</v>
      </c>
      <c r="HZ110" s="150">
        <f t="shared" si="347"/>
        <v>-0.21976598060127575</v>
      </c>
      <c r="IA110" s="263">
        <f t="shared" si="495"/>
        <v>0.22935192636538621</v>
      </c>
      <c r="IB110" s="263">
        <f t="shared" si="487"/>
        <v>-0.48937288054307748</v>
      </c>
      <c r="IC110" s="263">
        <f t="shared" si="496"/>
        <v>1.0149929536844571E-3</v>
      </c>
      <c r="ID110" s="263">
        <f t="shared" si="497"/>
        <v>0.22166807588386139</v>
      </c>
      <c r="IE110" s="153">
        <f t="shared" si="348"/>
        <v>0.47155846902093462</v>
      </c>
      <c r="IF110" s="153">
        <f t="shared" si="349"/>
        <v>0.24220654265554842</v>
      </c>
      <c r="IG110" s="153">
        <f t="shared" si="350"/>
        <v>0.7315794231986259</v>
      </c>
      <c r="IH110" s="153">
        <f t="shared" si="351"/>
        <v>0.73056443024494144</v>
      </c>
      <c r="II110" s="153">
        <f t="shared" si="352"/>
        <v>0.50889635436108005</v>
      </c>
      <c r="IJ110" s="153">
        <f t="shared" si="353"/>
        <v>0.65223553665764722</v>
      </c>
      <c r="IK110" s="153">
        <f t="shared" si="354"/>
        <v>0.55034722222222221</v>
      </c>
      <c r="IL110" s="153">
        <f t="shared" si="355"/>
        <v>0.64451150874937835</v>
      </c>
      <c r="IM110" s="153">
        <f t="shared" si="356"/>
        <v>0.69961871018992616</v>
      </c>
      <c r="IN110" s="153">
        <f t="shared" si="357"/>
        <v>0.5576046908112704</v>
      </c>
      <c r="IO110" s="153">
        <f t="shared" si="358"/>
        <v>0.63258288631022963</v>
      </c>
      <c r="IP110" s="153">
        <f t="shared" si="359"/>
        <v>0.57134823060266626</v>
      </c>
      <c r="IQ110" s="153">
        <f t="shared" si="360"/>
        <v>0.876595744680851</v>
      </c>
      <c r="IR110" s="153">
        <f t="shared" si="361"/>
        <v>0.53136011275546158</v>
      </c>
      <c r="IS110" s="153">
        <f t="shared" si="362"/>
        <v>0.45679734737663352</v>
      </c>
      <c r="IT110" s="153">
        <f t="shared" si="363"/>
        <v>0.46169945583926331</v>
      </c>
      <c r="IU110" s="150">
        <f t="shared" si="364"/>
        <v>2.5623431409195489E-2</v>
      </c>
      <c r="IV110" s="150">
        <f t="shared" si="365"/>
        <v>-0.18842991853025839</v>
      </c>
      <c r="IW110" s="150">
        <f t="shared" si="366"/>
        <v>0.15778856760064644</v>
      </c>
      <c r="IX110" s="150">
        <f t="shared" si="367"/>
        <v>2.4581674442470502E-2</v>
      </c>
      <c r="IY110" s="150">
        <f t="shared" si="368"/>
        <v>-6.6492651259413268E-2</v>
      </c>
      <c r="IZ110" s="263">
        <f t="shared" si="498"/>
        <v>1.3753007619541791E-2</v>
      </c>
      <c r="JA110" s="263">
        <f t="shared" si="488"/>
        <v>-0.12461898994431431</v>
      </c>
      <c r="JB110" s="263">
        <f t="shared" si="499"/>
        <v>9.0132339391306271E-2</v>
      </c>
      <c r="JC110" s="263">
        <f t="shared" si="500"/>
        <v>1.3704714367173243E-2</v>
      </c>
      <c r="JD110" s="153">
        <f t="shared" si="369"/>
        <v>0.55048859934853422</v>
      </c>
      <c r="JE110" s="153">
        <f t="shared" si="370"/>
        <v>0.53673559172899243</v>
      </c>
      <c r="JF110" s="153">
        <f t="shared" si="371"/>
        <v>0.66135458167330674</v>
      </c>
      <c r="JG110" s="153">
        <f t="shared" si="372"/>
        <v>0.57122224228200047</v>
      </c>
      <c r="JH110" s="153">
        <f t="shared" si="373"/>
        <v>0.55751752791482723</v>
      </c>
      <c r="JI110" s="153">
        <f t="shared" si="374"/>
        <v>0.5972288580984233</v>
      </c>
      <c r="JJ110" s="153">
        <f t="shared" si="375"/>
        <v>0.61762237762237759</v>
      </c>
      <c r="JK110" s="153">
        <f t="shared" si="376"/>
        <v>0.54644687012697701</v>
      </c>
      <c r="JL110" s="153">
        <f t="shared" si="377"/>
        <v>0.68717986530696362</v>
      </c>
      <c r="JM110" s="153">
        <f t="shared" si="378"/>
        <v>0.58333423618886415</v>
      </c>
      <c r="JN110" s="153">
        <f t="shared" si="379"/>
        <v>0.58561677914621046</v>
      </c>
      <c r="JO110" s="153">
        <f t="shared" si="380"/>
        <v>0.64868298007003078</v>
      </c>
      <c r="JP110" s="153">
        <f t="shared" si="381"/>
        <v>0.78751576292559899</v>
      </c>
      <c r="JQ110" s="153">
        <f t="shared" si="382"/>
        <v>0.57215793056501019</v>
      </c>
      <c r="JR110" s="153">
        <f t="shared" si="383"/>
        <v>0.533235938641344</v>
      </c>
      <c r="JS110" s="153">
        <f t="shared" si="384"/>
        <v>0.58476349937212224</v>
      </c>
      <c r="JT110" s="153" t="str">
        <f t="shared" si="385"/>
        <v>i.a.</v>
      </c>
      <c r="JU110" s="150" t="e">
        <f t="shared" si="386"/>
        <v>#VALUE!</v>
      </c>
      <c r="JV110" s="150" t="e">
        <f t="shared" si="387"/>
        <v>#VALUE!</v>
      </c>
      <c r="JW110" s="150" t="e">
        <f t="shared" si="388"/>
        <v>#VALUE!</v>
      </c>
      <c r="JX110" s="150" t="e">
        <f t="shared" si="389"/>
        <v>#VALUE!</v>
      </c>
      <c r="JY110" s="150" t="e">
        <f t="shared" si="390"/>
        <v>#VALUE!</v>
      </c>
      <c r="JZ110" s="263" t="e">
        <f t="shared" si="501"/>
        <v>#VALUE!</v>
      </c>
      <c r="KA110" s="263" t="e">
        <f t="shared" si="489"/>
        <v>#VALUE!</v>
      </c>
      <c r="KB110" s="263" t="e">
        <f t="shared" si="502"/>
        <v>#VALUE!</v>
      </c>
      <c r="KC110" s="263" t="e">
        <f t="shared" si="503"/>
        <v>#VALUE!</v>
      </c>
      <c r="KD110" s="153" t="str">
        <f t="shared" si="467"/>
        <v>i.a.</v>
      </c>
      <c r="KE110" s="153" t="str">
        <f t="shared" si="468"/>
        <v>i.a.</v>
      </c>
      <c r="KF110" s="153" t="str">
        <f t="shared" si="469"/>
        <v>i.a.</v>
      </c>
      <c r="KG110" s="153" t="str">
        <f t="shared" si="470"/>
        <v>i.a.</v>
      </c>
      <c r="KH110" s="153" t="str">
        <f t="shared" si="483"/>
        <v>i.a.</v>
      </c>
      <c r="KI110" s="153" t="str">
        <f t="shared" si="471"/>
        <v>i.a.</v>
      </c>
      <c r="KJ110" s="153" t="str">
        <f t="shared" si="472"/>
        <v>i.a.</v>
      </c>
      <c r="KK110" s="153" t="str">
        <f t="shared" si="473"/>
        <v>i.a.</v>
      </c>
      <c r="KL110" s="153" t="str">
        <f t="shared" si="474"/>
        <v>i.a.</v>
      </c>
      <c r="KM110" s="153" t="str">
        <f t="shared" si="475"/>
        <v>i.a.</v>
      </c>
      <c r="KN110" s="153" t="str">
        <f t="shared" si="476"/>
        <v>i.a.</v>
      </c>
      <c r="KO110" s="153" t="str">
        <f t="shared" si="477"/>
        <v>i.a.</v>
      </c>
      <c r="KP110" s="153" t="str">
        <f t="shared" si="478"/>
        <v>i.a.</v>
      </c>
      <c r="KQ110" s="153" t="str">
        <f t="shared" si="479"/>
        <v>i.a.</v>
      </c>
      <c r="KR110" s="153" t="str">
        <f t="shared" si="480"/>
        <v>i.a.</v>
      </c>
      <c r="KS110" s="153" t="str">
        <f t="shared" si="481"/>
        <v>i.a.</v>
      </c>
      <c r="KT110" s="153" t="str">
        <f t="shared" si="482"/>
        <v>i.a.</v>
      </c>
      <c r="KU110" s="150" t="e">
        <f t="shared" si="408"/>
        <v>#DIV/0!</v>
      </c>
      <c r="KV110" s="150" t="e">
        <f t="shared" si="409"/>
        <v>#DIV/0!</v>
      </c>
      <c r="KW110" s="150" t="e">
        <f t="shared" si="410"/>
        <v>#DIV/0!</v>
      </c>
      <c r="KX110" s="150" t="e">
        <f t="shared" si="411"/>
        <v>#DIV/0!</v>
      </c>
      <c r="KY110" s="150" t="e">
        <f t="shared" si="412"/>
        <v>#DIV/0!</v>
      </c>
      <c r="KZ110" s="243">
        <f t="shared" si="504"/>
        <v>0</v>
      </c>
      <c r="LA110" s="243">
        <f t="shared" si="490"/>
        <v>0</v>
      </c>
      <c r="LB110" s="243">
        <f t="shared" si="505"/>
        <v>0</v>
      </c>
      <c r="LC110" s="243">
        <f t="shared" si="506"/>
        <v>0</v>
      </c>
      <c r="LD110" s="254">
        <f>IFERROR(Tabel1[[#This Row],[2024 - Omsætning]]/Tabel1[[#This Row],[2024 - Ansatte]],"i.a.")</f>
        <v>0</v>
      </c>
      <c r="LE110" s="254">
        <f>IFERROR(Tabel1[[#This Row],[2023 - Omsætning]]/Tabel1[[#This Row],[2023 - Ansatte]],"i.a.")</f>
        <v>0</v>
      </c>
      <c r="LF110" s="254">
        <f>IFERROR(Tabel1[[#This Row],[2022 - Omsætning]]/Tabel1[[#This Row],[2022 - Ansatte]],"i.a.")</f>
        <v>0</v>
      </c>
      <c r="LG110" s="254">
        <f>IFERROR(Tabel1[[#This Row],[2021 - Omsætning]]/Tabel1[[#This Row],[2021 - Ansatte]],"i.a.")</f>
        <v>0</v>
      </c>
      <c r="LH110" s="254">
        <f>IFERROR(AC110/Tabel1[[#This Row],[2020 - Ansatte]],"i.a.")</f>
        <v>0</v>
      </c>
      <c r="LI110" s="254">
        <f>IFERROR(Tabel1[[#This Row],[2019 - Omsætning]]/Tabel1[[#This Row],[2019 - Ansatte]],"i.a.")</f>
        <v>0</v>
      </c>
      <c r="LJ110" s="254">
        <f>IFERROR(Tabel1[[#This Row],[2018 - Omsætning]]/Tabel1[[#This Row],[2018 - Ansatte]],"i.a.")</f>
        <v>0</v>
      </c>
      <c r="LK110" s="254">
        <f>IFERROR(Tabel1[[#This Row],[2017 - Omsætning]]/Tabel1[[#This Row],[2017 - Ansatte]],"i.a.")</f>
        <v>0</v>
      </c>
      <c r="LL110" s="254">
        <f>IFERROR(Tabel1[[#This Row],[2016 - Omsætning]]/Tabel1[[#This Row],[2016 - Ansatte]],"i.a.")</f>
        <v>0</v>
      </c>
      <c r="LM110" s="254" t="str">
        <f>IFERROR(Tabel1[[#This Row],[2015 - Omsætning]]/Tabel1[[#This Row],[2015 - Ansatte]],"i.a.")</f>
        <v>i.a.</v>
      </c>
      <c r="LN110" s="254" t="str">
        <f>IFERROR(Tabel1[[#This Row],[2014 - Omsætning]]/Tabel1[[#This Row],[2014 - Ansatte]],"i.a.")</f>
        <v>i.a.</v>
      </c>
      <c r="LO110" s="254" t="str">
        <f>IFERROR(Tabel1[[#This Row],[2013 - Omsætning]]/Tabel1[[#This Row],[2013 - Ansatte]],"i.a.")</f>
        <v>i.a.</v>
      </c>
      <c r="LP110" s="254" t="str">
        <f>IFERROR(Tabel1[[#This Row],[2012 - Omsætning]]/Tabel1[[#This Row],[2012 - Ansatte]],"i.a.")</f>
        <v>i.a.</v>
      </c>
      <c r="LQ110" s="254" t="str">
        <f>IFERROR(Tabel1[[#This Row],[2011 - Omsætning]]/Tabel1[[#This Row],[2011 - Ansatte]],"i.a.")</f>
        <v>i.a.</v>
      </c>
      <c r="LR110" s="254" t="str">
        <f>IFERROR(Tabel1[[#This Row],[2010 - Omsætning]]/Tabel1[[#This Row],[2010 - Ansatte]],"i.a.")</f>
        <v>i.a.</v>
      </c>
      <c r="LS110" s="254" t="str">
        <f>IFERROR(Tabel1[[#This Row],[2009 - Omsætning]]/Tabel1[[#This Row],[2009 - Ansatte]],"i.a.")</f>
        <v>i.a.</v>
      </c>
      <c r="LT110" s="254" t="str">
        <f>IFERROR(Tabel1[[#This Row],[2008 - Omsætning]]/Tabel1[[#This Row],[2008 - Ansatte]],"i.a.")</f>
        <v>i.a.</v>
      </c>
      <c r="LU110" s="158">
        <f t="shared" si="413"/>
        <v>0.38439410284070497</v>
      </c>
      <c r="LV110" s="158">
        <f t="shared" si="414"/>
        <v>-0.77082818294190358</v>
      </c>
      <c r="LW110" s="158">
        <f t="shared" si="415"/>
        <v>0.18344060854300751</v>
      </c>
      <c r="LX110" s="158">
        <f t="shared" si="416"/>
        <v>0.61607565011820331</v>
      </c>
      <c r="LY110" s="158">
        <f t="shared" si="417"/>
        <v>-0.17640186915887851</v>
      </c>
      <c r="LZ110" s="243">
        <f t="shared" si="507"/>
        <v>5.0904761904761925E-2</v>
      </c>
      <c r="MA110" s="243">
        <f t="shared" si="491"/>
        <v>-0.4454285714285714</v>
      </c>
      <c r="MB110" s="243">
        <f t="shared" si="508"/>
        <v>8.9571428571428524E-2</v>
      </c>
      <c r="MC110" s="243">
        <f t="shared" si="509"/>
        <v>0.18614285714285717</v>
      </c>
      <c r="MD110" s="244">
        <f t="shared" si="418"/>
        <v>0.18333333333333335</v>
      </c>
      <c r="ME110" s="244">
        <f t="shared" si="419"/>
        <v>0.13242857142857142</v>
      </c>
      <c r="MF110" s="244">
        <f t="shared" si="420"/>
        <v>0.57785714285714285</v>
      </c>
      <c r="MG110" s="244">
        <f t="shared" si="421"/>
        <v>0.48828571428571432</v>
      </c>
      <c r="MH110" s="244">
        <f t="shared" si="422"/>
        <v>0.30214285714285716</v>
      </c>
      <c r="MI110" s="244">
        <f t="shared" si="423"/>
        <v>0.36685714285714288</v>
      </c>
      <c r="MJ110" s="244">
        <f t="shared" si="424"/>
        <v>0.31285714285714283</v>
      </c>
      <c r="MK110" s="244">
        <f t="shared" si="425"/>
        <v>0.35785714285714282</v>
      </c>
      <c r="ML110" s="244">
        <f t="shared" si="426"/>
        <v>0.32501542857142857</v>
      </c>
      <c r="MM110" s="244" t="str">
        <f t="shared" si="427"/>
        <v>i.a.</v>
      </c>
      <c r="MN110" s="244" t="str">
        <f t="shared" si="428"/>
        <v>i.a.</v>
      </c>
      <c r="MO110" s="244" t="str">
        <f t="shared" si="429"/>
        <v>i.a.</v>
      </c>
      <c r="MP110" s="244" t="str">
        <f t="shared" si="430"/>
        <v>i.a.</v>
      </c>
      <c r="MQ110" s="244" t="str">
        <f t="shared" si="431"/>
        <v>i.a.</v>
      </c>
      <c r="MR110" s="244" t="str">
        <f t="shared" si="432"/>
        <v>i.a.</v>
      </c>
      <c r="MS110" s="244" t="str">
        <f t="shared" si="433"/>
        <v>i.a.</v>
      </c>
      <c r="MT110" s="244" t="str">
        <f t="shared" si="434"/>
        <v>i.a.</v>
      </c>
    </row>
    <row r="111" spans="1:391" ht="18" customHeight="1" x14ac:dyDescent="0.25">
      <c r="A111" s="20" t="s">
        <v>203</v>
      </c>
      <c r="B111" s="273">
        <v>37536318</v>
      </c>
      <c r="C111" s="5" t="s">
        <v>96</v>
      </c>
      <c r="D111" s="5"/>
      <c r="E111" s="5">
        <v>245400</v>
      </c>
      <c r="F111" s="203">
        <v>45770</v>
      </c>
      <c r="G111" s="148" t="s">
        <v>74</v>
      </c>
      <c r="H111" s="148" t="s">
        <v>74</v>
      </c>
      <c r="I111" s="148" t="s">
        <v>74</v>
      </c>
      <c r="J111" s="148" t="s">
        <v>74</v>
      </c>
      <c r="K111" s="148" t="s">
        <v>74</v>
      </c>
      <c r="L111" s="148" t="s">
        <v>74</v>
      </c>
      <c r="M111" s="148" t="s">
        <v>74</v>
      </c>
      <c r="N111" s="148" t="s">
        <v>74</v>
      </c>
      <c r="O111" s="357" t="s">
        <v>74</v>
      </c>
      <c r="P111" s="150" t="e">
        <f>Y111/Tabel1[[#This Row],[2023 - Omsætning]]-1</f>
        <v>#DIV/0!</v>
      </c>
      <c r="Q111" s="150" t="e">
        <f>Z111/Tabel1[[#This Row],[2022 - Omsætning]]-1</f>
        <v>#DIV/0!</v>
      </c>
      <c r="R111" s="150" t="e">
        <f>AA111/Tabel1[[#This Row],[2021 - Omsætning]]-1</f>
        <v>#DIV/0!</v>
      </c>
      <c r="S111" s="150" t="e">
        <f>AB111/Tabel1[[#This Row],[2020 - Omsætning]]-1</f>
        <v>#DIV/0!</v>
      </c>
      <c r="T111" s="150" t="e">
        <f>AC111/Tabel1[[#This Row],[2019 - Omsætning]]-1</f>
        <v>#DIV/0!</v>
      </c>
      <c r="U111" s="242">
        <f t="shared" si="484"/>
        <v>0</v>
      </c>
      <c r="V111" s="242">
        <f t="shared" si="485"/>
        <v>0</v>
      </c>
      <c r="W111" s="242">
        <f t="shared" si="267"/>
        <v>0</v>
      </c>
      <c r="X111" s="242">
        <f t="shared" si="266"/>
        <v>0</v>
      </c>
      <c r="Y111" s="151"/>
      <c r="Z111" s="151"/>
      <c r="AA111" s="151"/>
      <c r="AB111" s="151"/>
      <c r="AC111" s="361"/>
      <c r="AD111" s="151"/>
      <c r="AE111" s="151"/>
      <c r="AF111" s="151"/>
      <c r="AG111" s="361"/>
      <c r="AH111" s="361"/>
      <c r="AI111" s="361"/>
      <c r="AJ111" s="361"/>
      <c r="AK111" s="361"/>
      <c r="AL111" s="361"/>
      <c r="AM111" s="361"/>
      <c r="AN111" s="361"/>
      <c r="AO111" s="361"/>
      <c r="AP111" s="150">
        <f t="shared" si="268"/>
        <v>-0.15866261398176282</v>
      </c>
      <c r="AQ111" s="150">
        <f t="shared" si="269"/>
        <v>-5.3169307756464248E-3</v>
      </c>
      <c r="AR111" s="150">
        <f t="shared" si="270"/>
        <v>0.43249701314217459</v>
      </c>
      <c r="AS111" s="150">
        <f t="shared" si="271"/>
        <v>0.30745499277541288</v>
      </c>
      <c r="AT111" s="150">
        <f t="shared" si="272"/>
        <v>-8.343474837139378E-2</v>
      </c>
      <c r="AU111" s="242">
        <f t="shared" si="443"/>
        <v>-7.5689999999999955</v>
      </c>
      <c r="AV111" s="242">
        <f t="shared" si="444"/>
        <v>-0.25500000000000256</v>
      </c>
      <c r="AW111" s="242">
        <f t="shared" si="445"/>
        <v>14.480000000000004</v>
      </c>
      <c r="AX111" s="242">
        <f t="shared" si="446"/>
        <v>7.8729999999999976</v>
      </c>
      <c r="AY111" s="119">
        <v>40.136000000000003</v>
      </c>
      <c r="AZ111" s="119">
        <v>47.704999999999998</v>
      </c>
      <c r="BA111" s="119">
        <v>47.96</v>
      </c>
      <c r="BB111" s="119">
        <v>33.479999999999997</v>
      </c>
      <c r="BC111" s="119">
        <v>25.606999999999999</v>
      </c>
      <c r="BD111" s="119">
        <v>27.937999999999999</v>
      </c>
      <c r="BE111" s="119">
        <v>34.47</v>
      </c>
      <c r="BF111" s="119">
        <v>30.471</v>
      </c>
      <c r="BG111" s="362">
        <v>28.533999999999999</v>
      </c>
      <c r="BH111" s="362">
        <v>28.17</v>
      </c>
      <c r="BI111" s="362">
        <v>30.28</v>
      </c>
      <c r="BJ111" s="362">
        <v>23.626000000000001</v>
      </c>
      <c r="BK111" s="362">
        <v>16.247</v>
      </c>
      <c r="BL111" s="362"/>
      <c r="BM111" s="362"/>
      <c r="BN111" s="362"/>
      <c r="BO111" s="362"/>
      <c r="BP111" s="152">
        <f t="shared" si="277"/>
        <v>-0.4172163030610519</v>
      </c>
      <c r="BQ111" s="152">
        <f t="shared" si="278"/>
        <v>-0.4450492726419521</v>
      </c>
      <c r="BR111" s="152">
        <f t="shared" si="279"/>
        <v>0.61831713244228437</v>
      </c>
      <c r="BS111" s="152">
        <f t="shared" si="280"/>
        <v>2.2101413944417354</v>
      </c>
      <c r="BT111" s="152">
        <f t="shared" si="281"/>
        <v>0.92763157894736847</v>
      </c>
      <c r="BU111" s="242">
        <f t="shared" si="447"/>
        <v>-2.4670000000000001</v>
      </c>
      <c r="BV111" s="242">
        <f t="shared" si="448"/>
        <v>-4.7419999999999991</v>
      </c>
      <c r="BW111" s="242">
        <f t="shared" si="449"/>
        <v>4.0709999999999997</v>
      </c>
      <c r="BX111" s="242">
        <f t="shared" si="450"/>
        <v>4.5329999999999995</v>
      </c>
      <c r="BY111" s="119">
        <v>3.4460000000000002</v>
      </c>
      <c r="BZ111" s="119">
        <v>5.9130000000000003</v>
      </c>
      <c r="CA111" s="119">
        <v>10.654999999999999</v>
      </c>
      <c r="CB111" s="119">
        <v>6.5839999999999996</v>
      </c>
      <c r="CC111" s="119">
        <v>2.0510000000000002</v>
      </c>
      <c r="CD111" s="119">
        <v>1.0640000000000001</v>
      </c>
      <c r="CE111" s="119">
        <v>6.1550000000000002</v>
      </c>
      <c r="CF111" s="119">
        <v>5.8</v>
      </c>
      <c r="CG111" s="362">
        <v>5.5289999999999999</v>
      </c>
      <c r="CH111" s="362">
        <v>1.88</v>
      </c>
      <c r="CI111" s="362">
        <v>4.5659999999999998</v>
      </c>
      <c r="CJ111" s="362">
        <v>2.2400000000000002</v>
      </c>
      <c r="CK111" s="362">
        <v>-3.1389999999999998</v>
      </c>
      <c r="CL111" s="362"/>
      <c r="CM111" s="362"/>
      <c r="CN111" s="362"/>
      <c r="CO111" s="362"/>
      <c r="CP111" s="152">
        <f t="shared" si="286"/>
        <v>-0.41364641824059889</v>
      </c>
      <c r="CQ111" s="152">
        <f t="shared" si="287"/>
        <v>-0.44113731456827693</v>
      </c>
      <c r="CR111" s="152">
        <f t="shared" si="288"/>
        <v>0.62133826703669448</v>
      </c>
      <c r="CS111" s="152">
        <f t="shared" si="289"/>
        <v>2.4889725658956428</v>
      </c>
      <c r="CT111" s="152">
        <f t="shared" si="290"/>
        <v>1.0097297297297296</v>
      </c>
      <c r="CU111" s="242">
        <f t="shared" si="451"/>
        <v>-2.4309999999999996</v>
      </c>
      <c r="CV111" s="242">
        <f t="shared" si="452"/>
        <v>-4.6390000000000002</v>
      </c>
      <c r="CW111" s="242">
        <f t="shared" si="453"/>
        <v>4.03</v>
      </c>
      <c r="CX111" s="242">
        <f t="shared" si="454"/>
        <v>4.6269999999999998</v>
      </c>
      <c r="CY111" s="119">
        <v>3.4460000000000002</v>
      </c>
      <c r="CZ111" s="119">
        <v>5.8769999999999998</v>
      </c>
      <c r="DA111" s="119">
        <v>10.516</v>
      </c>
      <c r="DB111" s="119">
        <v>6.4859999999999998</v>
      </c>
      <c r="DC111" s="119">
        <v>1.859</v>
      </c>
      <c r="DD111" s="119">
        <v>0.92500000000000004</v>
      </c>
      <c r="DE111" s="119">
        <v>6.157</v>
      </c>
      <c r="DF111" s="119">
        <v>5.9660000000000002</v>
      </c>
      <c r="DG111" s="362">
        <v>5.5270000000000001</v>
      </c>
      <c r="DH111" s="362">
        <v>1.6619999999999999</v>
      </c>
      <c r="DI111" s="362">
        <v>4.2130000000000001</v>
      </c>
      <c r="DJ111" s="362">
        <v>1.8240000000000001</v>
      </c>
      <c r="DK111" s="362">
        <v>-3.532</v>
      </c>
      <c r="DL111" s="362"/>
      <c r="DM111" s="362"/>
      <c r="DN111" s="362"/>
      <c r="DO111" s="362"/>
      <c r="DP111" s="152">
        <f t="shared" si="295"/>
        <v>8.0955101795326737E-2</v>
      </c>
      <c r="DQ111" s="152">
        <f t="shared" si="296"/>
        <v>0.16114952161463783</v>
      </c>
      <c r="DR111" s="152">
        <f t="shared" si="297"/>
        <v>8.8152595182004717E-2</v>
      </c>
      <c r="DS111" s="152">
        <f t="shared" si="298"/>
        <v>0.23907721280602653</v>
      </c>
      <c r="DT111" s="152">
        <f t="shared" si="299"/>
        <v>7.8446306169078356E-2</v>
      </c>
      <c r="DU111" s="242">
        <f t="shared" si="455"/>
        <v>2.6920000000000002</v>
      </c>
      <c r="DV111" s="242">
        <f t="shared" si="456"/>
        <v>4.6149999999999984</v>
      </c>
      <c r="DW111" s="242">
        <f t="shared" si="457"/>
        <v>2.3200000000000003</v>
      </c>
      <c r="DX111" s="242">
        <f t="shared" si="458"/>
        <v>5.078000000000003</v>
      </c>
      <c r="DY111" s="119">
        <v>35.945</v>
      </c>
      <c r="DZ111" s="119">
        <v>33.253</v>
      </c>
      <c r="EA111" s="119">
        <v>28.638000000000002</v>
      </c>
      <c r="EB111" s="119">
        <v>26.318000000000001</v>
      </c>
      <c r="EC111" s="119">
        <v>21.24</v>
      </c>
      <c r="ED111" s="119">
        <v>19.695</v>
      </c>
      <c r="EE111" s="119">
        <v>22.97</v>
      </c>
      <c r="EF111" s="119">
        <v>22.166</v>
      </c>
      <c r="EG111" s="362">
        <v>20.515000000000001</v>
      </c>
      <c r="EH111" s="362">
        <v>16.202999999999999</v>
      </c>
      <c r="EI111" s="362">
        <v>14.922000000000001</v>
      </c>
      <c r="EJ111" s="362">
        <v>11.731</v>
      </c>
      <c r="EK111" s="362">
        <v>10.414999999999999</v>
      </c>
      <c r="EL111" s="362"/>
      <c r="EM111" s="362"/>
      <c r="EN111" s="362"/>
      <c r="EO111" s="362"/>
      <c r="EP111" s="153">
        <f t="shared" si="304"/>
        <v>1.6158531171759798E-2</v>
      </c>
      <c r="EQ111" s="153">
        <f t="shared" si="305"/>
        <v>8.1314081640489991E-2</v>
      </c>
      <c r="ER111" s="153">
        <f t="shared" si="306"/>
        <v>0.25058829179272918</v>
      </c>
      <c r="ES111" s="153">
        <f t="shared" si="307"/>
        <v>0.12060058120762025</v>
      </c>
      <c r="ET111" s="153">
        <f t="shared" si="308"/>
        <v>-3.2716483173264567E-2</v>
      </c>
      <c r="EU111" s="242">
        <f t="shared" si="459"/>
        <v>0.90999999999999659</v>
      </c>
      <c r="EV111" s="242">
        <f t="shared" si="460"/>
        <v>4.2349999999999994</v>
      </c>
      <c r="EW111" s="242">
        <f t="shared" si="461"/>
        <v>10.436</v>
      </c>
      <c r="EX111" s="242">
        <f t="shared" si="462"/>
        <v>4.4819999999999993</v>
      </c>
      <c r="EY111" s="119">
        <v>57.226999999999997</v>
      </c>
      <c r="EZ111" s="119">
        <v>56.317</v>
      </c>
      <c r="FA111" s="119">
        <v>52.082000000000001</v>
      </c>
      <c r="FB111" s="119">
        <v>41.646000000000001</v>
      </c>
      <c r="FC111" s="119">
        <v>37.164000000000001</v>
      </c>
      <c r="FD111" s="119">
        <v>38.420999999999999</v>
      </c>
      <c r="FE111" s="119">
        <v>38.872999999999998</v>
      </c>
      <c r="FF111" s="119">
        <v>37.664000000000001</v>
      </c>
      <c r="FG111" s="362">
        <v>32.871000000000002</v>
      </c>
      <c r="FH111" s="362">
        <v>28.29</v>
      </c>
      <c r="FI111" s="362">
        <v>33.448</v>
      </c>
      <c r="FJ111" s="362">
        <v>28.26</v>
      </c>
      <c r="FK111" s="362">
        <v>27.597000000000001</v>
      </c>
      <c r="FL111" s="362"/>
      <c r="FM111" s="362"/>
      <c r="FN111" s="362"/>
      <c r="FO111" s="362"/>
      <c r="FP111" s="153">
        <f t="shared" si="313"/>
        <v>-0.12820512820512819</v>
      </c>
      <c r="FQ111" s="153">
        <f t="shared" si="314"/>
        <v>0.41818181818181815</v>
      </c>
      <c r="FR111" s="153">
        <f t="shared" si="315"/>
        <v>0.22222222222222221</v>
      </c>
      <c r="FS111" s="153">
        <f t="shared" si="316"/>
        <v>7.1428571428571425E-2</v>
      </c>
      <c r="FT111" s="153">
        <f t="shared" si="317"/>
        <v>-0.3</v>
      </c>
      <c r="FU111" s="242">
        <f t="shared" si="463"/>
        <v>-10</v>
      </c>
      <c r="FV111" s="242">
        <f t="shared" si="464"/>
        <v>23</v>
      </c>
      <c r="FW111" s="242">
        <f t="shared" si="465"/>
        <v>10</v>
      </c>
      <c r="FX111" s="242">
        <f t="shared" si="466"/>
        <v>3</v>
      </c>
      <c r="FY111" s="154">
        <v>68</v>
      </c>
      <c r="FZ111" s="154">
        <v>78</v>
      </c>
      <c r="GA111" s="154">
        <v>55</v>
      </c>
      <c r="GB111" s="154">
        <v>45</v>
      </c>
      <c r="GC111" s="154">
        <v>42</v>
      </c>
      <c r="GD111" s="154">
        <v>60</v>
      </c>
      <c r="GE111" s="154">
        <v>60</v>
      </c>
      <c r="GF111" s="154">
        <v>54</v>
      </c>
      <c r="GG111" s="359">
        <v>48</v>
      </c>
      <c r="GH111" s="359">
        <v>49</v>
      </c>
      <c r="GI111" s="359"/>
      <c r="GJ111" s="359"/>
      <c r="GK111" s="359"/>
      <c r="GL111" s="359"/>
      <c r="GM111" s="359"/>
      <c r="GN111" s="359"/>
      <c r="GO111" s="359"/>
      <c r="GP111" s="5"/>
      <c r="GQ111" s="5" t="s">
        <v>389</v>
      </c>
      <c r="GR111" s="5">
        <v>4200</v>
      </c>
      <c r="GS111" s="5" t="s">
        <v>71</v>
      </c>
      <c r="GT111" s="7" t="s">
        <v>72</v>
      </c>
      <c r="GU111" s="172" t="s">
        <v>73</v>
      </c>
      <c r="GW111" s="158">
        <f t="shared" si="322"/>
        <v>-0.47556273983827435</v>
      </c>
      <c r="GX111" s="158">
        <f t="shared" si="323"/>
        <v>-0.50375890290048997</v>
      </c>
      <c r="GY111" s="158">
        <f t="shared" si="324"/>
        <v>0.40307892320640365</v>
      </c>
      <c r="GZ111" s="158">
        <f t="shared" si="325"/>
        <v>2.0030928967773693</v>
      </c>
      <c r="HA111" s="158">
        <f t="shared" si="326"/>
        <v>1.0946651745186005</v>
      </c>
      <c r="HB111" s="263">
        <f t="shared" si="492"/>
        <v>-9.0316272867768763E-2</v>
      </c>
      <c r="HC111" s="263">
        <f t="shared" si="486"/>
        <v>-0.19279163777937086</v>
      </c>
      <c r="HD111" s="263">
        <f t="shared" si="493"/>
        <v>0.10994448445757743</v>
      </c>
      <c r="HE111" s="263">
        <f t="shared" si="494"/>
        <v>0.18193475974638473</v>
      </c>
      <c r="HF111" s="153">
        <f t="shared" si="327"/>
        <v>9.9598254284805912E-2</v>
      </c>
      <c r="HG111" s="153">
        <f t="shared" si="328"/>
        <v>0.18991452715257467</v>
      </c>
      <c r="HH111" s="153">
        <f t="shared" si="329"/>
        <v>0.38270616493194554</v>
      </c>
      <c r="HI111" s="153">
        <f t="shared" si="330"/>
        <v>0.27276168047436811</v>
      </c>
      <c r="HJ111" s="153">
        <f t="shared" si="331"/>
        <v>9.0826920727983387E-2</v>
      </c>
      <c r="HK111" s="153">
        <f t="shared" si="332"/>
        <v>4.3361068791749682E-2</v>
      </c>
      <c r="HL111" s="153">
        <f t="shared" si="333"/>
        <v>0.27281992201347044</v>
      </c>
      <c r="HM111" s="153">
        <f t="shared" si="334"/>
        <v>0.27956233452824447</v>
      </c>
      <c r="HN111" s="153">
        <f t="shared" si="335"/>
        <v>0.30105125551500622</v>
      </c>
      <c r="HO111" s="153">
        <f t="shared" si="336"/>
        <v>0.10679518072289156</v>
      </c>
      <c r="HP111" s="153">
        <f t="shared" si="337"/>
        <v>0.31613702022286422</v>
      </c>
      <c r="HQ111" s="153">
        <f t="shared" si="338"/>
        <v>0.16472500677323218</v>
      </c>
      <c r="HR111" s="153">
        <f t="shared" si="339"/>
        <v>-0.33912626020163228</v>
      </c>
      <c r="HS111" s="153" t="str">
        <f t="shared" si="340"/>
        <v>Negativ EK</v>
      </c>
      <c r="HT111" s="153" t="str">
        <f t="shared" si="341"/>
        <v>Negativ EK</v>
      </c>
      <c r="HU111" s="153" t="str">
        <f t="shared" si="342"/>
        <v>Negativ EK</v>
      </c>
      <c r="HV111" s="150">
        <f t="shared" si="343"/>
        <v>-0.44362388180366163</v>
      </c>
      <c r="HW111" s="150">
        <f t="shared" si="344"/>
        <v>-0.52015773416899491</v>
      </c>
      <c r="HX111" s="150">
        <f t="shared" si="345"/>
        <v>0.36074143487299876</v>
      </c>
      <c r="HY111" s="150">
        <f t="shared" si="346"/>
        <v>2.0787785471244589</v>
      </c>
      <c r="HZ111" s="150">
        <f t="shared" si="347"/>
        <v>0.97121591933793572</v>
      </c>
      <c r="IA111" s="263">
        <f t="shared" si="495"/>
        <v>-4.8398011293555317E-2</v>
      </c>
      <c r="IB111" s="263">
        <f t="shared" si="487"/>
        <v>-0.11826307309599353</v>
      </c>
      <c r="IC111" s="263">
        <f t="shared" si="496"/>
        <v>6.0274625230397755E-2</v>
      </c>
      <c r="ID111" s="263">
        <f t="shared" si="497"/>
        <v>0.11281536813262591</v>
      </c>
      <c r="IE111" s="153">
        <f t="shared" si="348"/>
        <v>6.0698936095258234E-2</v>
      </c>
      <c r="IF111" s="153">
        <f t="shared" si="349"/>
        <v>0.10909694738881355</v>
      </c>
      <c r="IG111" s="153">
        <f t="shared" si="350"/>
        <v>0.22736002048480708</v>
      </c>
      <c r="IH111" s="153">
        <f t="shared" si="351"/>
        <v>0.16708539525440932</v>
      </c>
      <c r="II111" s="153">
        <f t="shared" si="352"/>
        <v>5.4270027121783422E-2</v>
      </c>
      <c r="IJ111" s="153">
        <f t="shared" si="353"/>
        <v>2.753124433979352E-2</v>
      </c>
      <c r="IK111" s="153">
        <f t="shared" si="354"/>
        <v>0.1608372421181912</v>
      </c>
      <c r="IL111" s="153">
        <f t="shared" si="355"/>
        <v>0.16445736159353513</v>
      </c>
      <c r="IM111" s="153">
        <f t="shared" si="356"/>
        <v>0.18080149114631872</v>
      </c>
      <c r="IN111" s="153">
        <f t="shared" si="357"/>
        <v>6.0902523567332917E-2</v>
      </c>
      <c r="IO111" s="153">
        <f t="shared" si="358"/>
        <v>0.14798729500226876</v>
      </c>
      <c r="IP111" s="153">
        <f t="shared" si="359"/>
        <v>8.0204808707950673E-2</v>
      </c>
      <c r="IQ111" s="153">
        <f t="shared" si="360"/>
        <v>-0.1137442475631409</v>
      </c>
      <c r="IR111" s="153" t="str">
        <f t="shared" si="361"/>
        <v>i.a.</v>
      </c>
      <c r="IS111" s="153" t="str">
        <f t="shared" si="362"/>
        <v>i.a.</v>
      </c>
      <c r="IT111" s="153" t="str">
        <f t="shared" si="363"/>
        <v>i.a.</v>
      </c>
      <c r="IU111" s="150">
        <f t="shared" si="364"/>
        <v>6.3766202453517051E-2</v>
      </c>
      <c r="IV111" s="150">
        <f t="shared" si="365"/>
        <v>7.3831869324246055E-2</v>
      </c>
      <c r="IW111" s="150">
        <f t="shared" si="366"/>
        <v>-0.12988742792231925</v>
      </c>
      <c r="IX111" s="150">
        <f t="shared" si="367"/>
        <v>0.105726012983796</v>
      </c>
      <c r="IY111" s="150">
        <f t="shared" si="368"/>
        <v>0.11492265443230436</v>
      </c>
      <c r="IZ111" s="263">
        <f t="shared" si="498"/>
        <v>3.7651464569966486E-2</v>
      </c>
      <c r="JA111" s="263">
        <f t="shared" si="488"/>
        <v>4.0597463110244592E-2</v>
      </c>
      <c r="JB111" s="263">
        <f t="shared" si="499"/>
        <v>-8.2081768430571911E-2</v>
      </c>
      <c r="JC111" s="263">
        <f t="shared" si="500"/>
        <v>6.0424618334297353E-2</v>
      </c>
      <c r="JD111" s="153">
        <f t="shared" si="369"/>
        <v>0.62811260419032977</v>
      </c>
      <c r="JE111" s="153">
        <f t="shared" si="370"/>
        <v>0.59046113962036328</v>
      </c>
      <c r="JF111" s="153">
        <f t="shared" si="371"/>
        <v>0.54986367651011869</v>
      </c>
      <c r="JG111" s="153">
        <f t="shared" si="372"/>
        <v>0.6319454449406906</v>
      </c>
      <c r="JH111" s="153">
        <f t="shared" si="373"/>
        <v>0.57152082660639325</v>
      </c>
      <c r="JI111" s="153">
        <f t="shared" si="374"/>
        <v>0.51261029124697433</v>
      </c>
      <c r="JJ111" s="153">
        <f t="shared" si="375"/>
        <v>0.59089856712885547</v>
      </c>
      <c r="JK111" s="153">
        <f t="shared" si="376"/>
        <v>0.58851954120645711</v>
      </c>
      <c r="JL111" s="153">
        <f t="shared" si="377"/>
        <v>0.6241063551458732</v>
      </c>
      <c r="JM111" s="153">
        <f t="shared" si="378"/>
        <v>0.57274655355249204</v>
      </c>
      <c r="JN111" s="153">
        <f t="shared" si="379"/>
        <v>0.44612532886869172</v>
      </c>
      <c r="JO111" s="153">
        <f t="shared" si="380"/>
        <v>0.41510969568294404</v>
      </c>
      <c r="JP111" s="153">
        <f t="shared" si="381"/>
        <v>0.37739609377830918</v>
      </c>
      <c r="JQ111" s="153" t="str">
        <f t="shared" si="382"/>
        <v>i.a.</v>
      </c>
      <c r="JR111" s="153" t="str">
        <f t="shared" si="383"/>
        <v>i.a.</v>
      </c>
      <c r="JS111" s="153" t="str">
        <f t="shared" si="384"/>
        <v>i.a.</v>
      </c>
      <c r="JT111" s="153" t="str">
        <f t="shared" si="385"/>
        <v>i.a.</v>
      </c>
      <c r="JU111" s="150" t="e">
        <f t="shared" si="386"/>
        <v>#VALUE!</v>
      </c>
      <c r="JV111" s="150" t="e">
        <f t="shared" si="387"/>
        <v>#VALUE!</v>
      </c>
      <c r="JW111" s="150" t="e">
        <f t="shared" si="388"/>
        <v>#VALUE!</v>
      </c>
      <c r="JX111" s="150" t="e">
        <f t="shared" si="389"/>
        <v>#VALUE!</v>
      </c>
      <c r="JY111" s="150" t="e">
        <f t="shared" si="390"/>
        <v>#VALUE!</v>
      </c>
      <c r="JZ111" s="263" t="e">
        <f t="shared" si="501"/>
        <v>#VALUE!</v>
      </c>
      <c r="KA111" s="263" t="e">
        <f t="shared" si="489"/>
        <v>#VALUE!</v>
      </c>
      <c r="KB111" s="263" t="e">
        <f t="shared" si="502"/>
        <v>#VALUE!</v>
      </c>
      <c r="KC111" s="263" t="e">
        <f t="shared" si="503"/>
        <v>#VALUE!</v>
      </c>
      <c r="KD111" s="153" t="str">
        <f t="shared" si="467"/>
        <v>i.a.</v>
      </c>
      <c r="KE111" s="153" t="str">
        <f t="shared" si="468"/>
        <v>i.a.</v>
      </c>
      <c r="KF111" s="153" t="str">
        <f t="shared" si="469"/>
        <v>i.a.</v>
      </c>
      <c r="KG111" s="153" t="str">
        <f t="shared" si="470"/>
        <v>i.a.</v>
      </c>
      <c r="KH111" s="153" t="str">
        <f t="shared" si="483"/>
        <v>i.a.</v>
      </c>
      <c r="KI111" s="153" t="str">
        <f t="shared" si="471"/>
        <v>i.a.</v>
      </c>
      <c r="KJ111" s="153" t="str">
        <f t="shared" si="472"/>
        <v>i.a.</v>
      </c>
      <c r="KK111" s="153" t="str">
        <f t="shared" si="473"/>
        <v>i.a.</v>
      </c>
      <c r="KL111" s="153" t="str">
        <f t="shared" si="474"/>
        <v>i.a.</v>
      </c>
      <c r="KM111" s="153" t="str">
        <f t="shared" si="475"/>
        <v>i.a.</v>
      </c>
      <c r="KN111" s="153" t="str">
        <f t="shared" si="476"/>
        <v>i.a.</v>
      </c>
      <c r="KO111" s="153" t="str">
        <f t="shared" si="477"/>
        <v>i.a.</v>
      </c>
      <c r="KP111" s="153" t="str">
        <f t="shared" si="478"/>
        <v>i.a.</v>
      </c>
      <c r="KQ111" s="153" t="str">
        <f t="shared" si="479"/>
        <v>i.a.</v>
      </c>
      <c r="KR111" s="153" t="str">
        <f t="shared" si="480"/>
        <v>i.a.</v>
      </c>
      <c r="KS111" s="153" t="str">
        <f t="shared" si="481"/>
        <v>i.a.</v>
      </c>
      <c r="KT111" s="153" t="str">
        <f t="shared" si="482"/>
        <v>i.a.</v>
      </c>
      <c r="KU111" s="150" t="e">
        <f t="shared" si="408"/>
        <v>#DIV/0!</v>
      </c>
      <c r="KV111" s="150" t="e">
        <f t="shared" si="409"/>
        <v>#DIV/0!</v>
      </c>
      <c r="KW111" s="150" t="e">
        <f t="shared" si="410"/>
        <v>#DIV/0!</v>
      </c>
      <c r="KX111" s="150" t="e">
        <f t="shared" si="411"/>
        <v>#DIV/0!</v>
      </c>
      <c r="KY111" s="150" t="e">
        <f t="shared" si="412"/>
        <v>#DIV/0!</v>
      </c>
      <c r="KZ111" s="243">
        <f t="shared" si="504"/>
        <v>0</v>
      </c>
      <c r="LA111" s="243">
        <f t="shared" si="490"/>
        <v>0</v>
      </c>
      <c r="LB111" s="243">
        <f t="shared" si="505"/>
        <v>0</v>
      </c>
      <c r="LC111" s="243">
        <f t="shared" si="506"/>
        <v>0</v>
      </c>
      <c r="LD111" s="254">
        <f>IFERROR(Tabel1[[#This Row],[2024 - Omsætning]]/Tabel1[[#This Row],[2024 - Ansatte]],"i.a.")</f>
        <v>0</v>
      </c>
      <c r="LE111" s="254">
        <f>IFERROR(Tabel1[[#This Row],[2023 - Omsætning]]/Tabel1[[#This Row],[2023 - Ansatte]],"i.a.")</f>
        <v>0</v>
      </c>
      <c r="LF111" s="254">
        <f>IFERROR(Tabel1[[#This Row],[2022 - Omsætning]]/Tabel1[[#This Row],[2022 - Ansatte]],"i.a.")</f>
        <v>0</v>
      </c>
      <c r="LG111" s="254">
        <f>IFERROR(Tabel1[[#This Row],[2021 - Omsætning]]/Tabel1[[#This Row],[2021 - Ansatte]],"i.a.")</f>
        <v>0</v>
      </c>
      <c r="LH111" s="254">
        <f>IFERROR(AC111/Tabel1[[#This Row],[2020 - Ansatte]],"i.a.")</f>
        <v>0</v>
      </c>
      <c r="LI111" s="254">
        <f>IFERROR(Tabel1[[#This Row],[2019 - Omsætning]]/Tabel1[[#This Row],[2019 - Ansatte]],"i.a.")</f>
        <v>0</v>
      </c>
      <c r="LJ111" s="254">
        <f>IFERROR(Tabel1[[#This Row],[2018 - Omsætning]]/Tabel1[[#This Row],[2018 - Ansatte]],"i.a.")</f>
        <v>0</v>
      </c>
      <c r="LK111" s="254">
        <f>IFERROR(Tabel1[[#This Row],[2017 - Omsætning]]/Tabel1[[#This Row],[2017 - Ansatte]],"i.a.")</f>
        <v>0</v>
      </c>
      <c r="LL111" s="254">
        <f>IFERROR(Tabel1[[#This Row],[2016 - Omsætning]]/Tabel1[[#This Row],[2016 - Ansatte]],"i.a.")</f>
        <v>0</v>
      </c>
      <c r="LM111" s="254">
        <f>IFERROR(Tabel1[[#This Row],[2015 - Omsætning]]/Tabel1[[#This Row],[2015 - Ansatte]],"i.a.")</f>
        <v>0</v>
      </c>
      <c r="LN111" s="254" t="str">
        <f>IFERROR(Tabel1[[#This Row],[2014 - Omsætning]]/Tabel1[[#This Row],[2014 - Ansatte]],"i.a.")</f>
        <v>i.a.</v>
      </c>
      <c r="LO111" s="254" t="str">
        <f>IFERROR(Tabel1[[#This Row],[2013 - Omsætning]]/Tabel1[[#This Row],[2013 - Ansatte]],"i.a.")</f>
        <v>i.a.</v>
      </c>
      <c r="LP111" s="254" t="str">
        <f>IFERROR(Tabel1[[#This Row],[2012 - Omsætning]]/Tabel1[[#This Row],[2012 - Ansatte]],"i.a.")</f>
        <v>i.a.</v>
      </c>
      <c r="LQ111" s="254" t="str">
        <f>IFERROR(Tabel1[[#This Row],[2011 - Omsætning]]/Tabel1[[#This Row],[2011 - Ansatte]],"i.a.")</f>
        <v>i.a.</v>
      </c>
      <c r="LR111" s="254" t="str">
        <f>IFERROR(Tabel1[[#This Row],[2010 - Omsætning]]/Tabel1[[#This Row],[2010 - Ansatte]],"i.a.")</f>
        <v>i.a.</v>
      </c>
      <c r="LS111" s="254" t="str">
        <f>IFERROR(Tabel1[[#This Row],[2009 - Omsætning]]/Tabel1[[#This Row],[2009 - Ansatte]],"i.a.")</f>
        <v>i.a.</v>
      </c>
      <c r="LT111" s="254" t="str">
        <f>IFERROR(Tabel1[[#This Row],[2008 - Omsætning]]/Tabel1[[#This Row],[2008 - Ansatte]],"i.a.")</f>
        <v>i.a.</v>
      </c>
      <c r="LU111" s="158">
        <f t="shared" si="413"/>
        <v>-0.32741795033480459</v>
      </c>
      <c r="LV111" s="158">
        <f t="shared" si="414"/>
        <v>-0.60593015770840042</v>
      </c>
      <c r="LW111" s="158">
        <f t="shared" si="415"/>
        <v>0.3265494912118409</v>
      </c>
      <c r="LX111" s="158">
        <f t="shared" si="416"/>
        <v>2.2563743948359338</v>
      </c>
      <c r="LY111" s="158">
        <f t="shared" si="417"/>
        <v>1.8710424710424707</v>
      </c>
      <c r="LZ111" s="243">
        <f t="shared" si="507"/>
        <v>-2.4669683257918545E-2</v>
      </c>
      <c r="MA111" s="243">
        <f t="shared" si="491"/>
        <v>-0.11585384615384617</v>
      </c>
      <c r="MB111" s="243">
        <f t="shared" si="508"/>
        <v>4.7066666666666673E-2</v>
      </c>
      <c r="MC111" s="243">
        <f t="shared" si="509"/>
        <v>9.9871428571428583E-2</v>
      </c>
      <c r="MD111" s="244">
        <f t="shared" si="418"/>
        <v>5.0676470588235295E-2</v>
      </c>
      <c r="ME111" s="244">
        <f t="shared" si="419"/>
        <v>7.534615384615384E-2</v>
      </c>
      <c r="MF111" s="244">
        <f t="shared" si="420"/>
        <v>0.19120000000000001</v>
      </c>
      <c r="MG111" s="244">
        <f t="shared" si="421"/>
        <v>0.14413333333333334</v>
      </c>
      <c r="MH111" s="244">
        <f t="shared" si="422"/>
        <v>4.4261904761904759E-2</v>
      </c>
      <c r="MI111" s="244">
        <f t="shared" si="423"/>
        <v>1.5416666666666667E-2</v>
      </c>
      <c r="MJ111" s="244">
        <f t="shared" si="424"/>
        <v>0.10261666666666666</v>
      </c>
      <c r="MK111" s="244">
        <f t="shared" si="425"/>
        <v>0.11048148148148149</v>
      </c>
      <c r="ML111" s="244">
        <f t="shared" si="426"/>
        <v>0.11514583333333334</v>
      </c>
      <c r="MM111" s="244">
        <f t="shared" si="427"/>
        <v>3.3918367346938774E-2</v>
      </c>
      <c r="MN111" s="244" t="str">
        <f t="shared" si="428"/>
        <v>i.a.</v>
      </c>
      <c r="MO111" s="244" t="str">
        <f t="shared" si="429"/>
        <v>i.a.</v>
      </c>
      <c r="MP111" s="244" t="str">
        <f t="shared" si="430"/>
        <v>i.a.</v>
      </c>
      <c r="MQ111" s="244" t="str">
        <f t="shared" si="431"/>
        <v>i.a.</v>
      </c>
      <c r="MR111" s="244" t="str">
        <f t="shared" si="432"/>
        <v>i.a.</v>
      </c>
      <c r="MS111" s="244" t="str">
        <f t="shared" si="433"/>
        <v>i.a.</v>
      </c>
      <c r="MT111" s="244" t="str">
        <f t="shared" si="434"/>
        <v>i.a.</v>
      </c>
    </row>
    <row r="112" spans="1:391" ht="18" customHeight="1" x14ac:dyDescent="0.25">
      <c r="A112" s="20" t="s">
        <v>934</v>
      </c>
      <c r="B112" s="331">
        <v>12165641</v>
      </c>
      <c r="C112" s="5" t="s">
        <v>83</v>
      </c>
      <c r="D112" s="5"/>
      <c r="E112" s="5">
        <v>259900</v>
      </c>
      <c r="F112" s="203">
        <v>45573</v>
      </c>
      <c r="G112" s="176" t="s">
        <v>70</v>
      </c>
      <c r="H112" s="176" t="s">
        <v>70</v>
      </c>
      <c r="I112" s="148" t="s">
        <v>70</v>
      </c>
      <c r="J112" s="148" t="s">
        <v>70</v>
      </c>
      <c r="K112" s="148"/>
      <c r="L112" s="148"/>
      <c r="M112" s="148"/>
      <c r="N112" s="176"/>
      <c r="O112" s="364"/>
      <c r="P112" s="335" t="e">
        <f>Y112/Tabel1[[#This Row],[2023 - Omsætning]]-1</f>
        <v>#DIV/0!</v>
      </c>
      <c r="Q112" s="335" t="e">
        <f>Z112/Tabel1[[#This Row],[2022 - Omsætning]]-1</f>
        <v>#DIV/0!</v>
      </c>
      <c r="R112" s="335" t="e">
        <f>AA112/Tabel1[[#This Row],[2021 - Omsætning]]-1</f>
        <v>#DIV/0!</v>
      </c>
      <c r="S112" s="150" t="e">
        <f>AB112/Tabel1[[#This Row],[2020 - Omsætning]]-1</f>
        <v>#DIV/0!</v>
      </c>
      <c r="T112" s="335" t="e">
        <f>AC112/Tabel1[[#This Row],[2019 - Omsætning]]-1</f>
        <v>#DIV/0!</v>
      </c>
      <c r="U112" s="242">
        <f t="shared" si="484"/>
        <v>0</v>
      </c>
      <c r="V112" s="242"/>
      <c r="W112" s="242">
        <f t="shared" si="267"/>
        <v>0</v>
      </c>
      <c r="X112" s="355">
        <f t="shared" si="266"/>
        <v>0</v>
      </c>
      <c r="Y112" s="165"/>
      <c r="Z112" s="165"/>
      <c r="AA112" s="165"/>
      <c r="AB112" s="164"/>
      <c r="AC112" s="365"/>
      <c r="AD112" s="164"/>
      <c r="AE112" s="165"/>
      <c r="AF112" s="178"/>
      <c r="AG112" s="366"/>
      <c r="AH112" s="366"/>
      <c r="AI112" s="366"/>
      <c r="AJ112" s="366"/>
      <c r="AK112" s="366"/>
      <c r="AL112" s="366"/>
      <c r="AM112" s="366"/>
      <c r="AN112" s="366"/>
      <c r="AO112" s="366"/>
      <c r="AP112" s="153">
        <f t="shared" si="268"/>
        <v>4.302470136749361E-2</v>
      </c>
      <c r="AQ112" s="153">
        <f t="shared" si="269"/>
        <v>0.1612478031634447</v>
      </c>
      <c r="AR112" s="153">
        <f t="shared" si="270"/>
        <v>8.0355326507086225E-2</v>
      </c>
      <c r="AS112" s="150" t="e">
        <f t="shared" si="271"/>
        <v>#DIV/0!</v>
      </c>
      <c r="AT112" s="153" t="e">
        <f t="shared" si="272"/>
        <v>#DIV/0!</v>
      </c>
      <c r="AU112" s="242">
        <f t="shared" si="443"/>
        <v>0.79599999999999937</v>
      </c>
      <c r="AV112" s="242">
        <f t="shared" si="444"/>
        <v>2.5690000000000008</v>
      </c>
      <c r="AW112" s="242">
        <f t="shared" si="445"/>
        <v>1.1850000000000005</v>
      </c>
      <c r="AX112" s="355">
        <f t="shared" si="446"/>
        <v>14.747</v>
      </c>
      <c r="AY112" s="121">
        <v>19.297000000000001</v>
      </c>
      <c r="AZ112" s="121">
        <v>18.501000000000001</v>
      </c>
      <c r="BA112" s="165">
        <v>15.932</v>
      </c>
      <c r="BB112" s="120">
        <v>14.747</v>
      </c>
      <c r="BC112" s="138"/>
      <c r="BD112" s="120"/>
      <c r="BE112" s="121"/>
      <c r="BF112" s="382"/>
      <c r="BG112" s="367"/>
      <c r="BH112" s="367"/>
      <c r="BI112" s="367"/>
      <c r="BJ112" s="367"/>
      <c r="BK112" s="367"/>
      <c r="BL112" s="367"/>
      <c r="BM112" s="367"/>
      <c r="BN112" s="367"/>
      <c r="BO112" s="367"/>
      <c r="BP112" s="152">
        <f t="shared" si="277"/>
        <v>-3.1428571428571354E-2</v>
      </c>
      <c r="BQ112" s="152">
        <f t="shared" si="278"/>
        <v>0.69994603345925521</v>
      </c>
      <c r="BR112" s="152">
        <f t="shared" si="279"/>
        <v>0.24697173620457605</v>
      </c>
      <c r="BS112" s="152" t="e">
        <f t="shared" si="280"/>
        <v>#DIV/0!</v>
      </c>
      <c r="BT112" s="152" t="e">
        <f t="shared" si="281"/>
        <v>#DIV/0!</v>
      </c>
      <c r="BU112" s="368">
        <f t="shared" si="447"/>
        <v>-9.8999999999999755E-2</v>
      </c>
      <c r="BV112" s="242">
        <f t="shared" si="448"/>
        <v>1.2969999999999999</v>
      </c>
      <c r="BW112" s="368">
        <f t="shared" si="449"/>
        <v>0.36699999999999999</v>
      </c>
      <c r="BX112" s="355">
        <f t="shared" si="450"/>
        <v>1.486</v>
      </c>
      <c r="BY112" s="121">
        <v>3.0510000000000002</v>
      </c>
      <c r="BZ112" s="121">
        <v>3.15</v>
      </c>
      <c r="CA112" s="121">
        <v>1.853</v>
      </c>
      <c r="CB112" s="120">
        <v>1.486</v>
      </c>
      <c r="CC112" s="121"/>
      <c r="CD112" s="120"/>
      <c r="CE112" s="121"/>
      <c r="CF112" s="382"/>
      <c r="CG112" s="367"/>
      <c r="CH112" s="367"/>
      <c r="CI112" s="367"/>
      <c r="CJ112" s="367"/>
      <c r="CK112" s="367"/>
      <c r="CL112" s="367"/>
      <c r="CM112" s="367"/>
      <c r="CN112" s="367"/>
      <c r="CO112" s="367"/>
      <c r="CP112" s="152">
        <f t="shared" si="286"/>
        <v>-7.6370757180156651E-2</v>
      </c>
      <c r="CQ112" s="152">
        <f t="shared" si="287"/>
        <v>0.7369614512471655</v>
      </c>
      <c r="CR112" s="152">
        <f t="shared" si="288"/>
        <v>0.2636103151862465</v>
      </c>
      <c r="CS112" s="152" t="e">
        <f t="shared" si="289"/>
        <v>#DIV/0!</v>
      </c>
      <c r="CT112" s="152" t="e">
        <f t="shared" si="290"/>
        <v>#DIV/0!</v>
      </c>
      <c r="CU112" s="368">
        <f t="shared" si="451"/>
        <v>-0.23399999999999999</v>
      </c>
      <c r="CV112" s="242">
        <f t="shared" si="452"/>
        <v>1.3</v>
      </c>
      <c r="CW112" s="368">
        <f t="shared" si="453"/>
        <v>0.3680000000000001</v>
      </c>
      <c r="CX112" s="355">
        <f t="shared" si="454"/>
        <v>1.3959999999999999</v>
      </c>
      <c r="CY112" s="121">
        <v>2.83</v>
      </c>
      <c r="CZ112" s="121">
        <v>3.0640000000000001</v>
      </c>
      <c r="DA112" s="121">
        <v>1.764</v>
      </c>
      <c r="DB112" s="120">
        <v>1.3959999999999999</v>
      </c>
      <c r="DC112" s="121"/>
      <c r="DD112" s="120"/>
      <c r="DE112" s="121"/>
      <c r="DF112" s="382"/>
      <c r="DG112" s="367"/>
      <c r="DH112" s="367"/>
      <c r="DI112" s="367"/>
      <c r="DJ112" s="367"/>
      <c r="DK112" s="367"/>
      <c r="DL112" s="367"/>
      <c r="DM112" s="367"/>
      <c r="DN112" s="367"/>
      <c r="DO112" s="367"/>
      <c r="DP112" s="152">
        <f t="shared" si="295"/>
        <v>2.3596831282656724E-3</v>
      </c>
      <c r="DQ112" s="152">
        <f t="shared" si="296"/>
        <v>0.22532011565468821</v>
      </c>
      <c r="DR112" s="152">
        <f t="shared" si="297"/>
        <v>8.5163603765127729E-2</v>
      </c>
      <c r="DS112" s="152" t="e">
        <f t="shared" si="298"/>
        <v>#DIV/0!</v>
      </c>
      <c r="DT112" s="152" t="e">
        <f t="shared" si="299"/>
        <v>#DIV/0!</v>
      </c>
      <c r="DU112" s="368">
        <f t="shared" si="455"/>
        <v>1.4000000000000234E-2</v>
      </c>
      <c r="DV112" s="242">
        <f t="shared" si="456"/>
        <v>1.0910000000000002</v>
      </c>
      <c r="DW112" s="368">
        <f t="shared" si="457"/>
        <v>0.37999999999999989</v>
      </c>
      <c r="DX112" s="355">
        <f t="shared" si="458"/>
        <v>4.4619999999999997</v>
      </c>
      <c r="DY112" s="121">
        <v>5.9470000000000001</v>
      </c>
      <c r="DZ112" s="121">
        <v>5.9329999999999998</v>
      </c>
      <c r="EA112" s="121">
        <v>4.8419999999999996</v>
      </c>
      <c r="EB112" s="120">
        <v>4.4619999999999997</v>
      </c>
      <c r="EC112" s="121"/>
      <c r="ED112" s="120"/>
      <c r="EE112" s="121"/>
      <c r="EF112" s="382"/>
      <c r="EG112" s="367"/>
      <c r="EH112" s="367"/>
      <c r="EI112" s="367"/>
      <c r="EJ112" s="367"/>
      <c r="EK112" s="367"/>
      <c r="EL112" s="367"/>
      <c r="EM112" s="367"/>
      <c r="EN112" s="367"/>
      <c r="EO112" s="367"/>
      <c r="EP112" s="153">
        <f t="shared" si="304"/>
        <v>0.31337835371418138</v>
      </c>
      <c r="EQ112" s="153">
        <f t="shared" si="305"/>
        <v>0.14074536747865921</v>
      </c>
      <c r="ER112" s="153">
        <f t="shared" si="306"/>
        <v>-3.1067177728464779E-2</v>
      </c>
      <c r="ES112" s="153" t="e">
        <f t="shared" si="307"/>
        <v>#DIV/0!</v>
      </c>
      <c r="ET112" s="153" t="e">
        <f t="shared" si="308"/>
        <v>#DIV/0!</v>
      </c>
      <c r="EU112" s="368">
        <f t="shared" si="459"/>
        <v>5.1509999999999998</v>
      </c>
      <c r="EV112" s="242">
        <f t="shared" si="460"/>
        <v>2.0280000000000005</v>
      </c>
      <c r="EW112" s="368">
        <f t="shared" si="461"/>
        <v>-0.46199999999999974</v>
      </c>
      <c r="EX112" s="355">
        <f t="shared" si="462"/>
        <v>14.871</v>
      </c>
      <c r="EY112" s="121">
        <v>21.588000000000001</v>
      </c>
      <c r="EZ112" s="121">
        <v>16.437000000000001</v>
      </c>
      <c r="FA112" s="121">
        <v>14.409000000000001</v>
      </c>
      <c r="FB112" s="120">
        <v>14.871</v>
      </c>
      <c r="FC112" s="121"/>
      <c r="FD112" s="120"/>
      <c r="FE112" s="121"/>
      <c r="FF112" s="382"/>
      <c r="FG112" s="367"/>
      <c r="FH112" s="367"/>
      <c r="FI112" s="367"/>
      <c r="FJ112" s="367"/>
      <c r="FK112" s="367"/>
      <c r="FL112" s="367"/>
      <c r="FM112" s="367"/>
      <c r="FN112" s="367"/>
      <c r="FO112" s="367"/>
      <c r="FP112" s="153">
        <f t="shared" si="313"/>
        <v>7.407407407407407E-2</v>
      </c>
      <c r="FQ112" s="153">
        <f t="shared" si="314"/>
        <v>3.8461538461538464E-2</v>
      </c>
      <c r="FR112" s="153">
        <f t="shared" si="315"/>
        <v>0.04</v>
      </c>
      <c r="FS112" s="153" t="e">
        <f t="shared" si="316"/>
        <v>#DIV/0!</v>
      </c>
      <c r="FT112" s="153" t="e">
        <f t="shared" si="317"/>
        <v>#DIV/0!</v>
      </c>
      <c r="FU112" s="368">
        <f t="shared" si="463"/>
        <v>2</v>
      </c>
      <c r="FV112" s="242">
        <f t="shared" si="464"/>
        <v>1</v>
      </c>
      <c r="FW112" s="368">
        <f t="shared" si="465"/>
        <v>1</v>
      </c>
      <c r="FX112" s="355">
        <f t="shared" si="466"/>
        <v>25</v>
      </c>
      <c r="FY112" s="167">
        <v>29</v>
      </c>
      <c r="FZ112" s="167">
        <v>27</v>
      </c>
      <c r="GA112" s="167">
        <v>26</v>
      </c>
      <c r="GB112" s="166">
        <v>25</v>
      </c>
      <c r="GC112" s="155"/>
      <c r="GD112" s="166"/>
      <c r="GE112" s="167"/>
      <c r="GF112" s="359"/>
      <c r="GG112" s="369"/>
      <c r="GH112" s="369"/>
      <c r="GI112" s="369"/>
      <c r="GJ112" s="369"/>
      <c r="GK112" s="369"/>
      <c r="GL112" s="369"/>
      <c r="GM112" s="369"/>
      <c r="GN112" s="369"/>
      <c r="GO112" s="369"/>
      <c r="GP112" s="383"/>
      <c r="GQ112" s="5" t="s">
        <v>389</v>
      </c>
      <c r="GR112" s="5">
        <v>6200</v>
      </c>
      <c r="GS112" s="5" t="s">
        <v>935</v>
      </c>
      <c r="GT112" s="194" t="s">
        <v>78</v>
      </c>
      <c r="GU112" s="172"/>
      <c r="GV112" s="101"/>
      <c r="GW112" s="340">
        <f t="shared" si="322"/>
        <v>-0.16228071621348394</v>
      </c>
      <c r="GX112" s="340">
        <f t="shared" si="323"/>
        <v>0.49983195753165927</v>
      </c>
      <c r="GY112" s="340">
        <f t="shared" si="324"/>
        <v>0.21200112346539823</v>
      </c>
      <c r="GZ112" s="340" t="e">
        <f t="shared" si="325"/>
        <v>#VALUE!</v>
      </c>
      <c r="HA112" s="340" t="e">
        <f t="shared" si="326"/>
        <v>#VALUE!</v>
      </c>
      <c r="HB112" s="278">
        <f t="shared" si="492"/>
        <v>-9.2292921480856605E-2</v>
      </c>
      <c r="HC112" s="278"/>
      <c r="HD112" s="278">
        <f t="shared" si="493"/>
        <v>6.632755902234333E-2</v>
      </c>
      <c r="HE112" s="263" t="e">
        <f t="shared" si="494"/>
        <v>#VALUE!</v>
      </c>
      <c r="HF112" s="153">
        <f t="shared" si="327"/>
        <v>0.47643097643097648</v>
      </c>
      <c r="HG112" s="153">
        <f t="shared" si="328"/>
        <v>0.56872389791183309</v>
      </c>
      <c r="HH112" s="153">
        <f t="shared" si="329"/>
        <v>0.37919174548581264</v>
      </c>
      <c r="HI112" s="153">
        <f t="shared" si="330"/>
        <v>0.31286418646346931</v>
      </c>
      <c r="HJ112" s="343" t="str">
        <f t="shared" si="331"/>
        <v>Negativ EK</v>
      </c>
      <c r="HK112" s="153" t="str">
        <f t="shared" si="332"/>
        <v>Negativ EK</v>
      </c>
      <c r="HL112" s="343" t="str">
        <f t="shared" si="333"/>
        <v>Negativ EK</v>
      </c>
      <c r="HM112" s="211" t="str">
        <f t="shared" si="334"/>
        <v>Negativ EK</v>
      </c>
      <c r="HN112" s="211" t="str">
        <f t="shared" si="335"/>
        <v>Negativ EK</v>
      </c>
      <c r="HO112" s="211" t="str">
        <f t="shared" si="336"/>
        <v>Negativ EK</v>
      </c>
      <c r="HP112" s="211" t="str">
        <f t="shared" si="337"/>
        <v>Negativ EK</v>
      </c>
      <c r="HQ112" s="211" t="str">
        <f t="shared" si="338"/>
        <v>Negativ EK</v>
      </c>
      <c r="HR112" s="211" t="str">
        <f t="shared" si="339"/>
        <v>Negativ EK</v>
      </c>
      <c r="HS112" s="211" t="str">
        <f t="shared" si="340"/>
        <v>Negativ EK</v>
      </c>
      <c r="HT112" s="211" t="str">
        <f t="shared" si="341"/>
        <v>Negativ EK</v>
      </c>
      <c r="HU112" s="211" t="str">
        <f t="shared" si="342"/>
        <v>Negativ EK</v>
      </c>
      <c r="HV112" s="153">
        <f t="shared" si="343"/>
        <v>-0.21429180050718505</v>
      </c>
      <c r="HW112" s="153">
        <f t="shared" si="344"/>
        <v>0.61364260713502516</v>
      </c>
      <c r="HX112" s="153">
        <f t="shared" si="345"/>
        <v>0.26664731482911558</v>
      </c>
      <c r="HY112" s="150" t="e">
        <f t="shared" si="346"/>
        <v>#VALUE!</v>
      </c>
      <c r="HZ112" s="150" t="e">
        <f t="shared" si="347"/>
        <v>#VALUE!</v>
      </c>
      <c r="IA112" s="263">
        <f t="shared" si="495"/>
        <v>-4.3767047370656342E-2</v>
      </c>
      <c r="IB112" s="263"/>
      <c r="IC112" s="263">
        <f t="shared" si="496"/>
        <v>2.6645007722148187E-2</v>
      </c>
      <c r="ID112" s="356" t="e">
        <f t="shared" si="497"/>
        <v>#VALUE!</v>
      </c>
      <c r="IE112" s="153">
        <f t="shared" si="348"/>
        <v>0.16047337278106508</v>
      </c>
      <c r="IF112" s="153">
        <f t="shared" si="349"/>
        <v>0.20424042015172142</v>
      </c>
      <c r="IG112" s="153">
        <f t="shared" si="350"/>
        <v>0.12657103825136612</v>
      </c>
      <c r="IH112" s="153">
        <f t="shared" si="351"/>
        <v>9.9926030529217932E-2</v>
      </c>
      <c r="II112" s="153" t="str">
        <f t="shared" si="352"/>
        <v>i.a.</v>
      </c>
      <c r="IJ112" s="153" t="str">
        <f t="shared" si="353"/>
        <v>i.a.</v>
      </c>
      <c r="IK112" s="153" t="str">
        <f t="shared" si="354"/>
        <v>i.a.</v>
      </c>
      <c r="IL112" s="211" t="str">
        <f t="shared" si="355"/>
        <v>i.a.</v>
      </c>
      <c r="IM112" s="211" t="str">
        <f t="shared" si="356"/>
        <v>i.a.</v>
      </c>
      <c r="IN112" s="211" t="str">
        <f t="shared" si="357"/>
        <v>i.a.</v>
      </c>
      <c r="IO112" s="211" t="str">
        <f t="shared" si="358"/>
        <v>i.a.</v>
      </c>
      <c r="IP112" s="211" t="str">
        <f t="shared" si="359"/>
        <v>i.a.</v>
      </c>
      <c r="IQ112" s="211" t="str">
        <f t="shared" si="360"/>
        <v>i.a.</v>
      </c>
      <c r="IR112" s="211" t="str">
        <f t="shared" si="361"/>
        <v>i.a.</v>
      </c>
      <c r="IS112" s="211" t="str">
        <f t="shared" si="362"/>
        <v>i.a.</v>
      </c>
      <c r="IT112" s="211" t="str">
        <f t="shared" si="363"/>
        <v>i.a.</v>
      </c>
      <c r="IU112" s="153">
        <f t="shared" si="364"/>
        <v>-0.23680812898002121</v>
      </c>
      <c r="IV112" s="153">
        <f t="shared" si="365"/>
        <v>7.4139900618628712E-2</v>
      </c>
      <c r="IW112" s="153">
        <f t="shared" si="366"/>
        <v>0.11995752318628737</v>
      </c>
      <c r="IX112" s="150" t="e">
        <f t="shared" si="367"/>
        <v>#VALUE!</v>
      </c>
      <c r="IY112" s="150" t="e">
        <f t="shared" si="368"/>
        <v>#VALUE!</v>
      </c>
      <c r="IZ112" s="263">
        <f t="shared" si="498"/>
        <v>-8.5476828450353814E-2</v>
      </c>
      <c r="JA112" s="263"/>
      <c r="JB112" s="263">
        <f t="shared" si="499"/>
        <v>3.5992903534208476E-2</v>
      </c>
      <c r="JC112" s="356" t="e">
        <f t="shared" si="500"/>
        <v>#VALUE!</v>
      </c>
      <c r="JD112" s="153">
        <f t="shared" si="369"/>
        <v>0.2754771169168056</v>
      </c>
      <c r="JE112" s="153">
        <f t="shared" si="370"/>
        <v>0.36095394536715941</v>
      </c>
      <c r="JF112" s="153">
        <f t="shared" si="371"/>
        <v>0.33603997501561522</v>
      </c>
      <c r="JG112" s="153">
        <f t="shared" si="372"/>
        <v>0.30004707148140675</v>
      </c>
      <c r="JH112" s="153" t="str">
        <f t="shared" si="373"/>
        <v>i.a.</v>
      </c>
      <c r="JI112" s="153" t="str">
        <f t="shared" si="374"/>
        <v>i.a.</v>
      </c>
      <c r="JJ112" s="153" t="str">
        <f t="shared" si="375"/>
        <v>i.a.</v>
      </c>
      <c r="JK112" s="211" t="str">
        <f t="shared" si="376"/>
        <v>i.a.</v>
      </c>
      <c r="JL112" s="212" t="str">
        <f t="shared" si="377"/>
        <v>i.a.</v>
      </c>
      <c r="JM112" s="212" t="str">
        <f t="shared" si="378"/>
        <v>i.a.</v>
      </c>
      <c r="JN112" s="212" t="str">
        <f t="shared" si="379"/>
        <v>i.a.</v>
      </c>
      <c r="JO112" s="212" t="str">
        <f t="shared" si="380"/>
        <v>i.a.</v>
      </c>
      <c r="JP112" s="212" t="str">
        <f t="shared" si="381"/>
        <v>i.a.</v>
      </c>
      <c r="JQ112" s="211" t="str">
        <f t="shared" si="382"/>
        <v>i.a.</v>
      </c>
      <c r="JR112" s="211" t="str">
        <f t="shared" si="383"/>
        <v>i.a.</v>
      </c>
      <c r="JS112" s="211" t="str">
        <f t="shared" si="384"/>
        <v>i.a.</v>
      </c>
      <c r="JT112" s="211" t="str">
        <f t="shared" si="385"/>
        <v>i.a.</v>
      </c>
      <c r="JU112" s="153" t="e">
        <f t="shared" si="386"/>
        <v>#VALUE!</v>
      </c>
      <c r="JV112" s="153" t="e">
        <f t="shared" si="387"/>
        <v>#VALUE!</v>
      </c>
      <c r="JW112" s="153" t="e">
        <f t="shared" si="388"/>
        <v>#VALUE!</v>
      </c>
      <c r="JX112" s="150" t="e">
        <f t="shared" si="389"/>
        <v>#VALUE!</v>
      </c>
      <c r="JY112" s="150" t="e">
        <f t="shared" si="390"/>
        <v>#VALUE!</v>
      </c>
      <c r="JZ112" s="263" t="e">
        <f t="shared" si="501"/>
        <v>#VALUE!</v>
      </c>
      <c r="KA112" s="263"/>
      <c r="KB112" s="263" t="e">
        <f t="shared" si="502"/>
        <v>#VALUE!</v>
      </c>
      <c r="KC112" s="356" t="e">
        <f t="shared" si="503"/>
        <v>#VALUE!</v>
      </c>
      <c r="KD112" s="153" t="str">
        <f t="shared" si="467"/>
        <v>i.a.</v>
      </c>
      <c r="KE112" s="153" t="str">
        <f t="shared" si="468"/>
        <v>i.a.</v>
      </c>
      <c r="KF112" s="153" t="str">
        <f t="shared" si="469"/>
        <v>i.a.</v>
      </c>
      <c r="KG112" s="153" t="str">
        <f t="shared" si="470"/>
        <v>i.a.</v>
      </c>
      <c r="KH112" s="153" t="str">
        <f t="shared" si="483"/>
        <v>i.a.</v>
      </c>
      <c r="KI112" s="153" t="str">
        <f t="shared" si="471"/>
        <v>i.a.</v>
      </c>
      <c r="KJ112" s="153" t="str">
        <f t="shared" si="472"/>
        <v>i.a.</v>
      </c>
      <c r="KK112" s="211" t="str">
        <f t="shared" si="473"/>
        <v>i.a.</v>
      </c>
      <c r="KL112" s="212" t="str">
        <f t="shared" si="474"/>
        <v>i.a.</v>
      </c>
      <c r="KM112" s="212" t="str">
        <f t="shared" si="475"/>
        <v>i.a.</v>
      </c>
      <c r="KN112" s="212" t="str">
        <f t="shared" si="476"/>
        <v>i.a.</v>
      </c>
      <c r="KO112" s="212" t="str">
        <f t="shared" si="477"/>
        <v>i.a.</v>
      </c>
      <c r="KP112" s="212" t="str">
        <f t="shared" si="478"/>
        <v>i.a.</v>
      </c>
      <c r="KQ112" s="211" t="str">
        <f t="shared" si="479"/>
        <v>i.a.</v>
      </c>
      <c r="KR112" s="211" t="str">
        <f t="shared" si="480"/>
        <v>i.a.</v>
      </c>
      <c r="KS112" s="211" t="str">
        <f t="shared" si="481"/>
        <v>i.a.</v>
      </c>
      <c r="KT112" s="211" t="str">
        <f t="shared" si="482"/>
        <v>i.a.</v>
      </c>
      <c r="KU112" s="153" t="e">
        <f t="shared" si="408"/>
        <v>#DIV/0!</v>
      </c>
      <c r="KV112" s="153" t="e">
        <f t="shared" si="409"/>
        <v>#DIV/0!</v>
      </c>
      <c r="KW112" s="153" t="e">
        <f t="shared" si="410"/>
        <v>#DIV/0!</v>
      </c>
      <c r="KX112" s="150" t="e">
        <f t="shared" si="411"/>
        <v>#VALUE!</v>
      </c>
      <c r="KY112" s="150" t="e">
        <f t="shared" si="412"/>
        <v>#VALUE!</v>
      </c>
      <c r="KZ112" s="263">
        <f t="shared" si="504"/>
        <v>0</v>
      </c>
      <c r="LA112" s="263"/>
      <c r="LB112" s="263">
        <f t="shared" si="505"/>
        <v>0</v>
      </c>
      <c r="LC112" s="386" t="e">
        <f t="shared" si="506"/>
        <v>#VALUE!</v>
      </c>
      <c r="LD112" s="347">
        <f>IFERROR(Tabel1[[#This Row],[2024 - Omsætning]]/Tabel1[[#This Row],[2024 - Ansatte]],"i.a.")</f>
        <v>0</v>
      </c>
      <c r="LE112" s="347">
        <f>IFERROR(Tabel1[[#This Row],[2023 - Omsætning]]/Tabel1[[#This Row],[2023 - Ansatte]],"i.a.")</f>
        <v>0</v>
      </c>
      <c r="LF112" s="347">
        <f>IFERROR(Tabel1[[#This Row],[2022 - Omsætning]]/Tabel1[[#This Row],[2022 - Ansatte]],"i.a.")</f>
        <v>0</v>
      </c>
      <c r="LG112" s="254">
        <f>IFERROR(Tabel1[[#This Row],[2021 - Omsætning]]/Tabel1[[#This Row],[2021 - Ansatte]],"i.a.")</f>
        <v>0</v>
      </c>
      <c r="LH112" s="254" t="str">
        <f>IFERROR(AC112/Tabel1[[#This Row],[2020 - Ansatte]],"i.a.")</f>
        <v>i.a.</v>
      </c>
      <c r="LI112" s="254" t="str">
        <f>IFERROR(Tabel1[[#This Row],[2019 - Omsætning]]/Tabel1[[#This Row],[2019 - Ansatte]],"i.a.")</f>
        <v>i.a.</v>
      </c>
      <c r="LJ112" s="254" t="str">
        <f>IFERROR(Tabel1[[#This Row],[2018 - Omsætning]]/Tabel1[[#This Row],[2018 - Ansatte]],"i.a.")</f>
        <v>i.a.</v>
      </c>
      <c r="LK112" s="259" t="str">
        <f>IFERROR(Tabel1[[#This Row],[2017 - Omsætning]]/Tabel1[[#This Row],[2017 - Ansatte]],"i.a.")</f>
        <v>i.a.</v>
      </c>
      <c r="LL112" s="260" t="str">
        <f>IFERROR(Tabel1[[#This Row],[2016 - Omsætning]]/Tabel1[[#This Row],[2016 - Ansatte]],"i.a.")</f>
        <v>i.a.</v>
      </c>
      <c r="LM112" s="260" t="str">
        <f>IFERROR(Tabel1[[#This Row],[2015 - Omsætning]]/Tabel1[[#This Row],[2015 - Ansatte]],"i.a.")</f>
        <v>i.a.</v>
      </c>
      <c r="LN112" s="260" t="str">
        <f>IFERROR(Tabel1[[#This Row],[2014 - Omsætning]]/Tabel1[[#This Row],[2014 - Ansatte]],"i.a.")</f>
        <v>i.a.</v>
      </c>
      <c r="LO112" s="260" t="str">
        <f>IFERROR(Tabel1[[#This Row],[2013 - Omsætning]]/Tabel1[[#This Row],[2013 - Ansatte]],"i.a.")</f>
        <v>i.a.</v>
      </c>
      <c r="LP112" s="260" t="str">
        <f>IFERROR(Tabel1[[#This Row],[2012 - Omsætning]]/Tabel1[[#This Row],[2012 - Ansatte]],"i.a.")</f>
        <v>i.a.</v>
      </c>
      <c r="LQ112" s="260" t="str">
        <f>IFERROR(Tabel1[[#This Row],[2011 - Omsætning]]/Tabel1[[#This Row],[2011 - Ansatte]],"i.a.")</f>
        <v>i.a.</v>
      </c>
      <c r="LR112" s="260" t="str">
        <f>IFERROR(Tabel1[[#This Row],[2010 - Omsætning]]/Tabel1[[#This Row],[2010 - Ansatte]],"i.a.")</f>
        <v>i.a.</v>
      </c>
      <c r="LS112" s="260" t="str">
        <f>IFERROR(Tabel1[[#This Row],[2009 - Omsætning]]/Tabel1[[#This Row],[2009 - Ansatte]],"i.a.")</f>
        <v>i.a.</v>
      </c>
      <c r="LT112" s="260" t="str">
        <f>IFERROR(Tabel1[[#This Row],[2008 - Omsætning]]/Tabel1[[#This Row],[2008 - Ansatte]],"i.a.")</f>
        <v>i.a.</v>
      </c>
      <c r="LU112" s="254">
        <f t="shared" si="413"/>
        <v>-0.14006932565049068</v>
      </c>
      <c r="LV112" s="254">
        <f t="shared" si="414"/>
        <v>0.67262954564541877</v>
      </c>
      <c r="LW112" s="254">
        <f t="shared" si="415"/>
        <v>0.21500991844831402</v>
      </c>
      <c r="LX112" s="340" t="e">
        <f t="shared" si="416"/>
        <v>#VALUE!</v>
      </c>
      <c r="LY112" s="351" t="e">
        <f t="shared" si="417"/>
        <v>#VALUE!</v>
      </c>
      <c r="LZ112" s="278">
        <f t="shared" si="507"/>
        <v>-1.5895274584929758E-2</v>
      </c>
      <c r="MA112" s="278"/>
      <c r="MB112" s="278">
        <f t="shared" si="508"/>
        <v>1.2006153846153854E-2</v>
      </c>
      <c r="MC112" s="243" t="e">
        <f t="shared" si="509"/>
        <v>#VALUE!</v>
      </c>
      <c r="MD112" s="352">
        <f t="shared" si="418"/>
        <v>9.758620689655173E-2</v>
      </c>
      <c r="ME112" s="352">
        <f t="shared" si="419"/>
        <v>0.11348148148148149</v>
      </c>
      <c r="MF112" s="352">
        <f t="shared" si="420"/>
        <v>6.7846153846153848E-2</v>
      </c>
      <c r="MG112" s="245">
        <f t="shared" si="421"/>
        <v>5.5839999999999994E-2</v>
      </c>
      <c r="MH112" s="304" t="str">
        <f t="shared" si="422"/>
        <v>i.a.</v>
      </c>
      <c r="MI112" s="245" t="str">
        <f t="shared" si="423"/>
        <v>i.a.</v>
      </c>
      <c r="MJ112" s="245" t="str">
        <f t="shared" si="424"/>
        <v>i.a.</v>
      </c>
      <c r="MK112" s="253" t="str">
        <f t="shared" si="425"/>
        <v>i.a.</v>
      </c>
      <c r="ML112" s="245" t="str">
        <f t="shared" si="426"/>
        <v>i.a.</v>
      </c>
      <c r="MM112" s="245" t="str">
        <f t="shared" si="427"/>
        <v>i.a.</v>
      </c>
      <c r="MN112" s="245" t="str">
        <f t="shared" si="428"/>
        <v>i.a.</v>
      </c>
      <c r="MO112" s="245" t="str">
        <f t="shared" si="429"/>
        <v>i.a.</v>
      </c>
      <c r="MP112" s="245" t="str">
        <f t="shared" si="430"/>
        <v>i.a.</v>
      </c>
      <c r="MQ112" s="245" t="str">
        <f t="shared" si="431"/>
        <v>i.a.</v>
      </c>
      <c r="MR112" s="245" t="str">
        <f t="shared" si="432"/>
        <v>i.a.</v>
      </c>
      <c r="MS112" s="245" t="str">
        <f t="shared" si="433"/>
        <v>i.a.</v>
      </c>
      <c r="MT112" s="245" t="str">
        <f t="shared" si="434"/>
        <v>i.a.</v>
      </c>
    </row>
    <row r="113" spans="1:358" ht="18" customHeight="1" x14ac:dyDescent="0.25">
      <c r="A113" s="20" t="s">
        <v>921</v>
      </c>
      <c r="B113" s="331">
        <v>19496198</v>
      </c>
      <c r="C113" s="5" t="s">
        <v>397</v>
      </c>
      <c r="D113" s="5"/>
      <c r="E113" s="5">
        <v>256100</v>
      </c>
      <c r="F113" s="203">
        <v>45597</v>
      </c>
      <c r="G113" s="357" t="s">
        <v>84</v>
      </c>
      <c r="H113" s="357" t="s">
        <v>84</v>
      </c>
      <c r="I113" s="357" t="s">
        <v>84</v>
      </c>
      <c r="J113" s="148" t="s">
        <v>84</v>
      </c>
      <c r="K113" s="357" t="s">
        <v>84</v>
      </c>
      <c r="L113" s="148"/>
      <c r="M113" s="357"/>
      <c r="N113" s="357"/>
      <c r="O113" s="357"/>
      <c r="P113" s="358" t="e">
        <f>Y113/Tabel1[[#This Row],[2023 - Omsætning]]-1</f>
        <v>#DIV/0!</v>
      </c>
      <c r="Q113" s="358" t="e">
        <f>Z113/Tabel1[[#This Row],[2022 - Omsætning]]-1</f>
        <v>#DIV/0!</v>
      </c>
      <c r="R113" s="358" t="e">
        <f>AA113/Tabel1[[#This Row],[2021 - Omsætning]]-1</f>
        <v>#DIV/0!</v>
      </c>
      <c r="S113" s="150" t="e">
        <f>AB113/Tabel1[[#This Row],[2020 - Omsætning]]-1</f>
        <v>#DIV/0!</v>
      </c>
      <c r="T113" s="358" t="e">
        <f>AC113/Tabel1[[#This Row],[2019 - Omsætning]]-1</f>
        <v>#DIV/0!</v>
      </c>
      <c r="U113" s="242">
        <f t="shared" si="484"/>
        <v>0</v>
      </c>
      <c r="V113" s="242">
        <f t="shared" ref="V113:V132" si="510">Z113-AA113</f>
        <v>0</v>
      </c>
      <c r="W113" s="242">
        <f t="shared" si="267"/>
        <v>0</v>
      </c>
      <c r="X113" s="242">
        <f t="shared" si="266"/>
        <v>0</v>
      </c>
      <c r="Y113" s="361"/>
      <c r="Z113" s="361"/>
      <c r="AA113" s="361"/>
      <c r="AB113" s="361"/>
      <c r="AC113" s="361"/>
      <c r="AD113" s="361"/>
      <c r="AE113" s="361"/>
      <c r="AF113" s="361"/>
      <c r="AG113" s="361"/>
      <c r="AH113" s="361"/>
      <c r="AI113" s="361"/>
      <c r="AJ113" s="361"/>
      <c r="AK113" s="361"/>
      <c r="AL113" s="361"/>
      <c r="AM113" s="361"/>
      <c r="AN113" s="361"/>
      <c r="AO113" s="361"/>
      <c r="AP113" s="358">
        <f t="shared" si="268"/>
        <v>0.53747161241483732</v>
      </c>
      <c r="AQ113" s="358">
        <f t="shared" si="269"/>
        <v>0.23998748435544434</v>
      </c>
      <c r="AR113" s="358">
        <f t="shared" si="270"/>
        <v>0.11488372093023251</v>
      </c>
      <c r="AS113" s="150">
        <f t="shared" si="271"/>
        <v>0.387544369151339</v>
      </c>
      <c r="AT113" s="358" t="e">
        <f t="shared" si="272"/>
        <v>#DIV/0!</v>
      </c>
      <c r="AU113" s="242">
        <f t="shared" ref="AU113:AU176" si="511">AY113-AZ113</f>
        <v>6.3900000000000006</v>
      </c>
      <c r="AV113" s="242"/>
      <c r="AW113" s="242">
        <f t="shared" ref="AW113:AW176" si="512">BA113-BB113</f>
        <v>0.98799999999999955</v>
      </c>
      <c r="AX113" s="242">
        <f t="shared" ref="AX113:AX176" si="513">BB113-BC113</f>
        <v>2.4019999999999992</v>
      </c>
      <c r="AY113" s="362">
        <v>18.279</v>
      </c>
      <c r="AZ113" s="362">
        <v>11.888999999999999</v>
      </c>
      <c r="BA113" s="362">
        <v>9.5879999999999992</v>
      </c>
      <c r="BB113" s="362">
        <v>8.6</v>
      </c>
      <c r="BC113" s="362">
        <v>6.1980000000000004</v>
      </c>
      <c r="BD113" s="362"/>
      <c r="BE113" s="362"/>
      <c r="BF113" s="362"/>
      <c r="BG113" s="362"/>
      <c r="BH113" s="362"/>
      <c r="BI113" s="362"/>
      <c r="BJ113" s="362"/>
      <c r="BK113" s="362"/>
      <c r="BL113" s="362"/>
      <c r="BM113" s="362"/>
      <c r="BN113" s="362"/>
      <c r="BO113" s="362"/>
      <c r="BP113" s="363">
        <f t="shared" si="277"/>
        <v>0.47062772742531067</v>
      </c>
      <c r="BQ113" s="363">
        <f t="shared" si="278"/>
        <v>0.23592864057530072</v>
      </c>
      <c r="BR113" s="363">
        <f t="shared" si="279"/>
        <v>0.132852890490365</v>
      </c>
      <c r="BS113" s="152">
        <f t="shared" si="280"/>
        <v>0.52048594568842288</v>
      </c>
      <c r="BT113" s="363" t="e">
        <f t="shared" si="281"/>
        <v>#DIV/0!</v>
      </c>
      <c r="BU113" s="242">
        <f t="shared" ref="BU113:BU176" si="514">BY113-BZ113</f>
        <v>4.2060000000000013</v>
      </c>
      <c r="BV113" s="242"/>
      <c r="BW113" s="242">
        <f t="shared" ref="BW113:BW176" si="515">CA113-CB113</f>
        <v>0.84799999999999986</v>
      </c>
      <c r="BX113" s="242">
        <f t="shared" ref="BX113:BX176" si="516">CB113-CC113</f>
        <v>2.1849999999999996</v>
      </c>
      <c r="BY113" s="362">
        <v>13.143000000000001</v>
      </c>
      <c r="BZ113" s="362">
        <v>8.9369999999999994</v>
      </c>
      <c r="CA113" s="362">
        <v>7.2309999999999999</v>
      </c>
      <c r="CB113" s="362">
        <v>6.383</v>
      </c>
      <c r="CC113" s="362">
        <v>4.1980000000000004</v>
      </c>
      <c r="CD113" s="362"/>
      <c r="CE113" s="362"/>
      <c r="CF113" s="362"/>
      <c r="CG113" s="362"/>
      <c r="CH113" s="362"/>
      <c r="CI113" s="362"/>
      <c r="CJ113" s="362"/>
      <c r="CK113" s="362"/>
      <c r="CL113" s="362"/>
      <c r="CM113" s="362"/>
      <c r="CN113" s="362"/>
      <c r="CO113" s="362"/>
      <c r="CP113" s="363">
        <f t="shared" si="286"/>
        <v>0.47778774960735926</v>
      </c>
      <c r="CQ113" s="363">
        <f t="shared" si="287"/>
        <v>0.23479706330516684</v>
      </c>
      <c r="CR113" s="363">
        <f t="shared" si="288"/>
        <v>0.13595594020456331</v>
      </c>
      <c r="CS113" s="152">
        <f t="shared" si="289"/>
        <v>0.51634454784061101</v>
      </c>
      <c r="CT113" s="363" t="e">
        <f t="shared" si="290"/>
        <v>#DIV/0!</v>
      </c>
      <c r="CU113" s="242">
        <f t="shared" ref="CU113:CU176" si="517">CY113-CZ113</f>
        <v>4.2590000000000003</v>
      </c>
      <c r="CV113" s="242"/>
      <c r="CW113" s="242">
        <f t="shared" ref="CW113:CW176" si="518">DA113-DB113</f>
        <v>0.86399999999999988</v>
      </c>
      <c r="CX113" s="242">
        <f t="shared" ref="CX113:CX176" si="519">DB113-DC113</f>
        <v>2.1640000000000006</v>
      </c>
      <c r="CY113" s="362">
        <v>13.173</v>
      </c>
      <c r="CZ113" s="362">
        <v>8.9139999999999997</v>
      </c>
      <c r="DA113" s="362">
        <v>7.2190000000000003</v>
      </c>
      <c r="DB113" s="362">
        <v>6.3550000000000004</v>
      </c>
      <c r="DC113" s="362">
        <v>4.1909999999999998</v>
      </c>
      <c r="DD113" s="362"/>
      <c r="DE113" s="362"/>
      <c r="DF113" s="362"/>
      <c r="DG113" s="362"/>
      <c r="DH113" s="362"/>
      <c r="DI113" s="362"/>
      <c r="DJ113" s="362"/>
      <c r="DK113" s="362"/>
      <c r="DL113" s="362"/>
      <c r="DM113" s="362"/>
      <c r="DN113" s="362"/>
      <c r="DO113" s="362"/>
      <c r="DP113" s="363">
        <f t="shared" si="295"/>
        <v>0.33545342634386555</v>
      </c>
      <c r="DQ113" s="363">
        <f t="shared" si="296"/>
        <v>0.17559093101784848</v>
      </c>
      <c r="DR113" s="363">
        <f t="shared" si="297"/>
        <v>0.15664667317617523</v>
      </c>
      <c r="DS113" s="152">
        <f t="shared" si="298"/>
        <v>0.37785892754180267</v>
      </c>
      <c r="DT113" s="363" t="e">
        <f t="shared" si="299"/>
        <v>#DIV/0!</v>
      </c>
      <c r="DU113" s="242">
        <f t="shared" ref="DU113:DU176" si="520">DY113-DZ113</f>
        <v>3.2700000000000014</v>
      </c>
      <c r="DV113" s="242"/>
      <c r="DW113" s="242">
        <f t="shared" ref="DW113:DW176" si="521">EA113-EB113</f>
        <v>1.1230000000000002</v>
      </c>
      <c r="DX113" s="242">
        <f t="shared" ref="DX113:DX176" si="522">EB113-EC113</f>
        <v>1.9659999999999993</v>
      </c>
      <c r="DY113" s="362">
        <v>13.018000000000001</v>
      </c>
      <c r="DZ113" s="362">
        <v>9.7479999999999993</v>
      </c>
      <c r="EA113" s="362">
        <v>8.2919999999999998</v>
      </c>
      <c r="EB113" s="362">
        <v>7.1689999999999996</v>
      </c>
      <c r="EC113" s="362">
        <v>5.2030000000000003</v>
      </c>
      <c r="ED113" s="362"/>
      <c r="EE113" s="362"/>
      <c r="EF113" s="362"/>
      <c r="EG113" s="362"/>
      <c r="EH113" s="362"/>
      <c r="EI113" s="362"/>
      <c r="EJ113" s="362"/>
      <c r="EK113" s="362"/>
      <c r="EL113" s="362"/>
      <c r="EM113" s="362"/>
      <c r="EN113" s="362"/>
      <c r="EO113" s="362"/>
      <c r="EP113" s="360">
        <f t="shared" si="304"/>
        <v>0.23497430995339944</v>
      </c>
      <c r="EQ113" s="360">
        <f t="shared" si="305"/>
        <v>0.31072826938136255</v>
      </c>
      <c r="ER113" s="360">
        <f t="shared" si="306"/>
        <v>0.1109177903436277</v>
      </c>
      <c r="ES113" s="153">
        <f t="shared" si="307"/>
        <v>0.41060252791753593</v>
      </c>
      <c r="ET113" s="360" t="e">
        <f t="shared" si="308"/>
        <v>#DIV/0!</v>
      </c>
      <c r="EU113" s="242">
        <f t="shared" ref="EU113:EU176" si="523">EY113-EZ113</f>
        <v>3.9329999999999998</v>
      </c>
      <c r="EV113" s="242"/>
      <c r="EW113" s="242">
        <f t="shared" ref="EW113:EW176" si="524">FA113-FB113</f>
        <v>1.2750000000000004</v>
      </c>
      <c r="EX113" s="242">
        <f t="shared" ref="EX113:EX176" si="525">FB113-FC113</f>
        <v>3.3460000000000001</v>
      </c>
      <c r="EY113" s="362">
        <v>20.670999999999999</v>
      </c>
      <c r="EZ113" s="362">
        <v>16.738</v>
      </c>
      <c r="FA113" s="362">
        <v>12.77</v>
      </c>
      <c r="FB113" s="362">
        <v>11.494999999999999</v>
      </c>
      <c r="FC113" s="362">
        <v>8.1489999999999991</v>
      </c>
      <c r="FD113" s="362"/>
      <c r="FE113" s="362"/>
      <c r="FF113" s="362"/>
      <c r="FG113" s="362"/>
      <c r="FH113" s="362"/>
      <c r="FI113" s="362"/>
      <c r="FJ113" s="362"/>
      <c r="FK113" s="362"/>
      <c r="FL113" s="362"/>
      <c r="FM113" s="362"/>
      <c r="FN113" s="362"/>
      <c r="FO113" s="362"/>
      <c r="FP113" s="360">
        <f t="shared" si="313"/>
        <v>4.1666666666666664E-2</v>
      </c>
      <c r="FQ113" s="360">
        <f t="shared" si="314"/>
        <v>0.14285714285714285</v>
      </c>
      <c r="FR113" s="360">
        <f t="shared" si="315"/>
        <v>0.16666666666666666</v>
      </c>
      <c r="FS113" s="153">
        <f t="shared" si="316"/>
        <v>0</v>
      </c>
      <c r="FT113" s="360" t="e">
        <f t="shared" si="317"/>
        <v>#DIV/0!</v>
      </c>
      <c r="FU113" s="242">
        <f t="shared" si="463"/>
        <v>1</v>
      </c>
      <c r="FV113" s="242">
        <f t="shared" si="464"/>
        <v>3</v>
      </c>
      <c r="FW113" s="242">
        <f t="shared" si="465"/>
        <v>3</v>
      </c>
      <c r="FX113" s="242">
        <f t="shared" si="466"/>
        <v>0</v>
      </c>
      <c r="FY113" s="359">
        <v>25</v>
      </c>
      <c r="FZ113" s="359">
        <v>24</v>
      </c>
      <c r="GA113" s="359">
        <v>21</v>
      </c>
      <c r="GB113" s="359">
        <v>18</v>
      </c>
      <c r="GC113" s="359">
        <v>18</v>
      </c>
      <c r="GD113" s="359"/>
      <c r="GE113" s="359"/>
      <c r="GF113" s="359"/>
      <c r="GG113" s="359"/>
      <c r="GH113" s="359"/>
      <c r="GI113" s="359"/>
      <c r="GJ113" s="359"/>
      <c r="GK113" s="359"/>
      <c r="GL113" s="359"/>
      <c r="GM113" s="359"/>
      <c r="GN113" s="359"/>
      <c r="GO113" s="359"/>
      <c r="GP113" s="204"/>
      <c r="GQ113" s="5" t="s">
        <v>386</v>
      </c>
      <c r="GR113" s="5">
        <v>5771</v>
      </c>
      <c r="GS113" s="5" t="s">
        <v>922</v>
      </c>
      <c r="GT113" s="7" t="s">
        <v>78</v>
      </c>
      <c r="GU113" s="172"/>
      <c r="GV113" s="101"/>
      <c r="GW113" s="340">
        <f t="shared" si="322"/>
        <v>0.17101339729933937</v>
      </c>
      <c r="GX113" s="340">
        <f t="shared" si="323"/>
        <v>5.8270365618690881E-2</v>
      </c>
      <c r="GY113" s="340">
        <f t="shared" si="324"/>
        <v>-9.1000136329418557E-2</v>
      </c>
      <c r="GZ113" s="340">
        <f t="shared" si="325"/>
        <v>0.27538646660438071</v>
      </c>
      <c r="HA113" s="340" t="e">
        <f t="shared" si="326"/>
        <v>#VALUE!</v>
      </c>
      <c r="HB113" s="278">
        <f t="shared" si="492"/>
        <v>0.16900370549072186</v>
      </c>
      <c r="HC113" s="278"/>
      <c r="HD113" s="278">
        <f t="shared" si="493"/>
        <v>-9.3486237693736651E-2</v>
      </c>
      <c r="HE113" s="263">
        <f t="shared" si="494"/>
        <v>0.22182292553122418</v>
      </c>
      <c r="HF113" s="153">
        <f t="shared" si="327"/>
        <v>1.1572520425195467</v>
      </c>
      <c r="HG113" s="153">
        <f t="shared" si="328"/>
        <v>0.98824833702882486</v>
      </c>
      <c r="HH113" s="153">
        <f t="shared" si="329"/>
        <v>0.93383351659013014</v>
      </c>
      <c r="HI113" s="153">
        <f t="shared" si="330"/>
        <v>1.0273197542838668</v>
      </c>
      <c r="HJ113" s="343">
        <f t="shared" si="331"/>
        <v>0.80549682875264261</v>
      </c>
      <c r="HK113" s="153" t="str">
        <f t="shared" si="332"/>
        <v>Negativ EK</v>
      </c>
      <c r="HL113" s="343" t="str">
        <f t="shared" si="333"/>
        <v>Negativ EK</v>
      </c>
      <c r="HM113" s="211" t="str">
        <f t="shared" si="334"/>
        <v>Negativ EK</v>
      </c>
      <c r="HN113" s="211" t="str">
        <f t="shared" si="335"/>
        <v>Negativ EK</v>
      </c>
      <c r="HO113" s="211" t="str">
        <f t="shared" si="336"/>
        <v>Negativ EK</v>
      </c>
      <c r="HP113" s="211" t="str">
        <f t="shared" si="337"/>
        <v>Negativ EK</v>
      </c>
      <c r="HQ113" s="211" t="str">
        <f t="shared" si="338"/>
        <v>Negativ EK</v>
      </c>
      <c r="HR113" s="211" t="str">
        <f t="shared" si="339"/>
        <v>Negativ EK</v>
      </c>
      <c r="HS113" s="211" t="str">
        <f t="shared" si="340"/>
        <v>Negativ EK</v>
      </c>
      <c r="HT113" s="211" t="str">
        <f t="shared" si="341"/>
        <v>Negativ EK</v>
      </c>
      <c r="HU113" s="211" t="str">
        <f t="shared" si="342"/>
        <v>Negativ EK</v>
      </c>
      <c r="HV113" s="153">
        <f t="shared" si="343"/>
        <v>0.1600225341726875</v>
      </c>
      <c r="HW113" s="153">
        <f t="shared" si="344"/>
        <v>1.632806234104894E-2</v>
      </c>
      <c r="HX113" s="153">
        <f t="shared" si="345"/>
        <v>-8.2886372108274042E-2</v>
      </c>
      <c r="HY113" s="150">
        <f t="shared" si="346"/>
        <v>0.26149867353033585</v>
      </c>
      <c r="HZ113" s="150" t="e">
        <f t="shared" si="347"/>
        <v>#VALUE!</v>
      </c>
      <c r="IA113" s="263">
        <f t="shared" si="495"/>
        <v>9.6931095831727543E-2</v>
      </c>
      <c r="IB113" s="263"/>
      <c r="IC113" s="263">
        <f t="shared" si="496"/>
        <v>-5.3865171367044717E-2</v>
      </c>
      <c r="ID113" s="356">
        <f t="shared" si="497"/>
        <v>0.13471241029333048</v>
      </c>
      <c r="IE113" s="153">
        <f t="shared" si="348"/>
        <v>0.70266513405864905</v>
      </c>
      <c r="IF113" s="153">
        <f t="shared" si="349"/>
        <v>0.60573403822692151</v>
      </c>
      <c r="IG113" s="153">
        <f t="shared" si="350"/>
        <v>0.59600247269730067</v>
      </c>
      <c r="IH113" s="153">
        <f t="shared" si="351"/>
        <v>0.64986764406434538</v>
      </c>
      <c r="II113" s="153">
        <f t="shared" si="352"/>
        <v>0.51515523377101491</v>
      </c>
      <c r="IJ113" s="153" t="str">
        <f t="shared" si="353"/>
        <v>i.a.</v>
      </c>
      <c r="IK113" s="153" t="str">
        <f t="shared" si="354"/>
        <v>i.a.</v>
      </c>
      <c r="IL113" s="211" t="str">
        <f t="shared" si="355"/>
        <v>i.a.</v>
      </c>
      <c r="IM113" s="211" t="str">
        <f t="shared" si="356"/>
        <v>i.a.</v>
      </c>
      <c r="IN113" s="211" t="str">
        <f t="shared" si="357"/>
        <v>i.a.</v>
      </c>
      <c r="IO113" s="211" t="str">
        <f t="shared" si="358"/>
        <v>i.a.</v>
      </c>
      <c r="IP113" s="211" t="str">
        <f t="shared" si="359"/>
        <v>i.a.</v>
      </c>
      <c r="IQ113" s="211" t="str">
        <f t="shared" si="360"/>
        <v>i.a.</v>
      </c>
      <c r="IR113" s="211" t="str">
        <f t="shared" si="361"/>
        <v>i.a.</v>
      </c>
      <c r="IS113" s="211" t="str">
        <f t="shared" si="362"/>
        <v>i.a.</v>
      </c>
      <c r="IT113" s="211" t="str">
        <f t="shared" si="363"/>
        <v>i.a.</v>
      </c>
      <c r="IU113" s="153">
        <f t="shared" si="364"/>
        <v>8.1361300863219979E-2</v>
      </c>
      <c r="IV113" s="153">
        <f t="shared" si="365"/>
        <v>-0.10310095656004749</v>
      </c>
      <c r="IW113" s="153">
        <f t="shared" si="366"/>
        <v>4.1163156472994067E-2</v>
      </c>
      <c r="IX113" s="150">
        <f t="shared" si="367"/>
        <v>-2.3212492341178829E-2</v>
      </c>
      <c r="IY113" s="150" t="e">
        <f t="shared" si="368"/>
        <v>#VALUE!</v>
      </c>
      <c r="IZ113" s="263">
        <f t="shared" si="498"/>
        <v>4.7383795006253338E-2</v>
      </c>
      <c r="JA113" s="263"/>
      <c r="JB113" s="263">
        <f t="shared" si="499"/>
        <v>2.5671915507167853E-2</v>
      </c>
      <c r="JC113" s="356">
        <f t="shared" si="500"/>
        <v>-1.482078753848981E-2</v>
      </c>
      <c r="JD113" s="153">
        <f t="shared" si="369"/>
        <v>0.62977117701127183</v>
      </c>
      <c r="JE113" s="153">
        <f t="shared" si="370"/>
        <v>0.58238738200501849</v>
      </c>
      <c r="JF113" s="153">
        <f t="shared" si="371"/>
        <v>0.64933437744714173</v>
      </c>
      <c r="JG113" s="153">
        <f t="shared" si="372"/>
        <v>0.62366246193997388</v>
      </c>
      <c r="JH113" s="153">
        <f t="shared" si="373"/>
        <v>0.63848324947846369</v>
      </c>
      <c r="JI113" s="153" t="str">
        <f t="shared" si="374"/>
        <v>i.a.</v>
      </c>
      <c r="JJ113" s="153" t="str">
        <f t="shared" si="375"/>
        <v>i.a.</v>
      </c>
      <c r="JK113" s="211" t="str">
        <f t="shared" si="376"/>
        <v>i.a.</v>
      </c>
      <c r="JL113" s="212" t="str">
        <f t="shared" si="377"/>
        <v>i.a.</v>
      </c>
      <c r="JM113" s="212" t="str">
        <f t="shared" si="378"/>
        <v>i.a.</v>
      </c>
      <c r="JN113" s="212" t="str">
        <f t="shared" si="379"/>
        <v>i.a.</v>
      </c>
      <c r="JO113" s="212" t="str">
        <f t="shared" si="380"/>
        <v>i.a.</v>
      </c>
      <c r="JP113" s="212" t="str">
        <f t="shared" si="381"/>
        <v>i.a.</v>
      </c>
      <c r="JQ113" s="211" t="str">
        <f t="shared" si="382"/>
        <v>i.a.</v>
      </c>
      <c r="JR113" s="211" t="str">
        <f t="shared" si="383"/>
        <v>i.a.</v>
      </c>
      <c r="JS113" s="211" t="str">
        <f t="shared" si="384"/>
        <v>i.a.</v>
      </c>
      <c r="JT113" s="211" t="str">
        <f t="shared" si="385"/>
        <v>i.a.</v>
      </c>
      <c r="JU113" s="153" t="e">
        <f t="shared" si="386"/>
        <v>#VALUE!</v>
      </c>
      <c r="JV113" s="153" t="e">
        <f t="shared" si="387"/>
        <v>#VALUE!</v>
      </c>
      <c r="JW113" s="153" t="e">
        <f t="shared" si="388"/>
        <v>#VALUE!</v>
      </c>
      <c r="JX113" s="150" t="e">
        <f t="shared" si="389"/>
        <v>#VALUE!</v>
      </c>
      <c r="JY113" s="150" t="e">
        <f t="shared" si="390"/>
        <v>#VALUE!</v>
      </c>
      <c r="JZ113" s="263" t="e">
        <f t="shared" si="501"/>
        <v>#VALUE!</v>
      </c>
      <c r="KA113" s="263"/>
      <c r="KB113" s="263" t="e">
        <f t="shared" si="502"/>
        <v>#VALUE!</v>
      </c>
      <c r="KC113" s="356" t="e">
        <f t="shared" si="503"/>
        <v>#VALUE!</v>
      </c>
      <c r="KD113" s="153" t="str">
        <f t="shared" si="467"/>
        <v>i.a.</v>
      </c>
      <c r="KE113" s="153" t="str">
        <f t="shared" si="468"/>
        <v>i.a.</v>
      </c>
      <c r="KF113" s="153" t="str">
        <f t="shared" si="469"/>
        <v>i.a.</v>
      </c>
      <c r="KG113" s="153" t="str">
        <f t="shared" si="470"/>
        <v>i.a.</v>
      </c>
      <c r="KH113" s="153" t="str">
        <f t="shared" si="483"/>
        <v>i.a.</v>
      </c>
      <c r="KI113" s="153" t="str">
        <f t="shared" si="471"/>
        <v>i.a.</v>
      </c>
      <c r="KJ113" s="153" t="str">
        <f t="shared" si="472"/>
        <v>i.a.</v>
      </c>
      <c r="KK113" s="211" t="str">
        <f t="shared" si="473"/>
        <v>i.a.</v>
      </c>
      <c r="KL113" s="212" t="str">
        <f t="shared" si="474"/>
        <v>i.a.</v>
      </c>
      <c r="KM113" s="212" t="str">
        <f t="shared" si="475"/>
        <v>i.a.</v>
      </c>
      <c r="KN113" s="212" t="str">
        <f t="shared" si="476"/>
        <v>i.a.</v>
      </c>
      <c r="KO113" s="212" t="str">
        <f t="shared" si="477"/>
        <v>i.a.</v>
      </c>
      <c r="KP113" s="212" t="str">
        <f t="shared" si="478"/>
        <v>i.a.</v>
      </c>
      <c r="KQ113" s="211" t="str">
        <f t="shared" si="479"/>
        <v>i.a.</v>
      </c>
      <c r="KR113" s="211" t="str">
        <f t="shared" si="480"/>
        <v>i.a.</v>
      </c>
      <c r="KS113" s="211" t="str">
        <f t="shared" si="481"/>
        <v>i.a.</v>
      </c>
      <c r="KT113" s="211" t="str">
        <f t="shared" si="482"/>
        <v>i.a.</v>
      </c>
      <c r="KU113" s="153" t="e">
        <f t="shared" si="408"/>
        <v>#DIV/0!</v>
      </c>
      <c r="KV113" s="153" t="e">
        <f t="shared" si="409"/>
        <v>#DIV/0!</v>
      </c>
      <c r="KW113" s="153" t="e">
        <f t="shared" si="410"/>
        <v>#DIV/0!</v>
      </c>
      <c r="KX113" s="150" t="e">
        <f t="shared" si="411"/>
        <v>#DIV/0!</v>
      </c>
      <c r="KY113" s="150" t="e">
        <f t="shared" si="412"/>
        <v>#VALUE!</v>
      </c>
      <c r="KZ113" s="263">
        <f t="shared" si="504"/>
        <v>0</v>
      </c>
      <c r="LA113" s="263"/>
      <c r="LB113" s="263">
        <f t="shared" si="505"/>
        <v>0</v>
      </c>
      <c r="LC113" s="386">
        <f t="shared" si="506"/>
        <v>0</v>
      </c>
      <c r="LD113" s="347">
        <f>IFERROR(Tabel1[[#This Row],[2024 - Omsætning]]/Tabel1[[#This Row],[2024 - Ansatte]],"i.a.")</f>
        <v>0</v>
      </c>
      <c r="LE113" s="347">
        <f>IFERROR(Tabel1[[#This Row],[2023 - Omsætning]]/Tabel1[[#This Row],[2023 - Ansatte]],"i.a.")</f>
        <v>0</v>
      </c>
      <c r="LF113" s="347">
        <f>IFERROR(Tabel1[[#This Row],[2022 - Omsætning]]/Tabel1[[#This Row],[2022 - Ansatte]],"i.a.")</f>
        <v>0</v>
      </c>
      <c r="LG113" s="254">
        <f>IFERROR(Tabel1[[#This Row],[2021 - Omsætning]]/Tabel1[[#This Row],[2021 - Ansatte]],"i.a.")</f>
        <v>0</v>
      </c>
      <c r="LH113" s="254">
        <f>IFERROR(AC113/Tabel1[[#This Row],[2020 - Ansatte]],"i.a.")</f>
        <v>0</v>
      </c>
      <c r="LI113" s="254" t="str">
        <f>IFERROR(Tabel1[[#This Row],[2019 - Omsætning]]/Tabel1[[#This Row],[2019 - Ansatte]],"i.a.")</f>
        <v>i.a.</v>
      </c>
      <c r="LJ113" s="254" t="str">
        <f>IFERROR(Tabel1[[#This Row],[2018 - Omsætning]]/Tabel1[[#This Row],[2018 - Ansatte]],"i.a.")</f>
        <v>i.a.</v>
      </c>
      <c r="LK113" s="259" t="str">
        <f>IFERROR(Tabel1[[#This Row],[2017 - Omsætning]]/Tabel1[[#This Row],[2017 - Ansatte]],"i.a.")</f>
        <v>i.a.</v>
      </c>
      <c r="LL113" s="260" t="str">
        <f>IFERROR(Tabel1[[#This Row],[2016 - Omsætning]]/Tabel1[[#This Row],[2016 - Ansatte]],"i.a.")</f>
        <v>i.a.</v>
      </c>
      <c r="LM113" s="260" t="str">
        <f>IFERROR(Tabel1[[#This Row],[2015 - Omsætning]]/Tabel1[[#This Row],[2015 - Ansatte]],"i.a.")</f>
        <v>i.a.</v>
      </c>
      <c r="LN113" s="260" t="str">
        <f>IFERROR(Tabel1[[#This Row],[2014 - Omsætning]]/Tabel1[[#This Row],[2014 - Ansatte]],"i.a.")</f>
        <v>i.a.</v>
      </c>
      <c r="LO113" s="260" t="str">
        <f>IFERROR(Tabel1[[#This Row],[2013 - Omsætning]]/Tabel1[[#This Row],[2013 - Ansatte]],"i.a.")</f>
        <v>i.a.</v>
      </c>
      <c r="LP113" s="260" t="str">
        <f>IFERROR(Tabel1[[#This Row],[2012 - Omsætning]]/Tabel1[[#This Row],[2012 - Ansatte]],"i.a.")</f>
        <v>i.a.</v>
      </c>
      <c r="LQ113" s="260" t="str">
        <f>IFERROR(Tabel1[[#This Row],[2011 - Omsætning]]/Tabel1[[#This Row],[2011 - Ansatte]],"i.a.")</f>
        <v>i.a.</v>
      </c>
      <c r="LR113" s="260" t="str">
        <f>IFERROR(Tabel1[[#This Row],[2010 - Omsætning]]/Tabel1[[#This Row],[2010 - Ansatte]],"i.a.")</f>
        <v>i.a.</v>
      </c>
      <c r="LS113" s="260" t="str">
        <f>IFERROR(Tabel1[[#This Row],[2009 - Omsætning]]/Tabel1[[#This Row],[2009 - Ansatte]],"i.a.")</f>
        <v>i.a.</v>
      </c>
      <c r="LT113" s="260" t="str">
        <f>IFERROR(Tabel1[[#This Row],[2008 - Omsætning]]/Tabel1[[#This Row],[2008 - Ansatte]],"i.a.")</f>
        <v>i.a.</v>
      </c>
      <c r="LU113" s="254">
        <f t="shared" si="413"/>
        <v>0.41867623962306499</v>
      </c>
      <c r="LV113" s="254">
        <f t="shared" si="414"/>
        <v>8.0447430392021055E-2</v>
      </c>
      <c r="LW113" s="254">
        <f t="shared" si="415"/>
        <v>-2.6323479824660011E-2</v>
      </c>
      <c r="LX113" s="340">
        <f t="shared" si="416"/>
        <v>0.5163445478406109</v>
      </c>
      <c r="LY113" s="351" t="e">
        <f t="shared" si="417"/>
        <v>#VALUE!</v>
      </c>
      <c r="LZ113" s="278">
        <f t="shared" si="507"/>
        <v>0.15550333333333338</v>
      </c>
      <c r="MA113" s="278"/>
      <c r="MB113" s="278">
        <f t="shared" si="508"/>
        <v>-9.2936507936507984E-3</v>
      </c>
      <c r="MC113" s="243">
        <f t="shared" si="509"/>
        <v>0.12022222222222223</v>
      </c>
      <c r="MD113" s="352">
        <f t="shared" si="418"/>
        <v>0.52692000000000005</v>
      </c>
      <c r="ME113" s="352">
        <f t="shared" si="419"/>
        <v>0.37141666666666667</v>
      </c>
      <c r="MF113" s="352">
        <f t="shared" si="420"/>
        <v>0.34376190476190477</v>
      </c>
      <c r="MG113" s="245">
        <f t="shared" si="421"/>
        <v>0.35305555555555557</v>
      </c>
      <c r="MH113" s="304">
        <f t="shared" si="422"/>
        <v>0.23283333333333334</v>
      </c>
      <c r="MI113" s="245" t="str">
        <f t="shared" si="423"/>
        <v>i.a.</v>
      </c>
      <c r="MJ113" s="245" t="str">
        <f t="shared" si="424"/>
        <v>i.a.</v>
      </c>
      <c r="MK113" s="253" t="str">
        <f t="shared" si="425"/>
        <v>i.a.</v>
      </c>
      <c r="ML113" s="245" t="str">
        <f t="shared" si="426"/>
        <v>i.a.</v>
      </c>
      <c r="MM113" s="245" t="str">
        <f t="shared" si="427"/>
        <v>i.a.</v>
      </c>
      <c r="MN113" s="245" t="str">
        <f t="shared" si="428"/>
        <v>i.a.</v>
      </c>
      <c r="MO113" s="245" t="str">
        <f t="shared" si="429"/>
        <v>i.a.</v>
      </c>
      <c r="MP113" s="245" t="str">
        <f t="shared" si="430"/>
        <v>i.a.</v>
      </c>
      <c r="MQ113" s="245" t="str">
        <f t="shared" si="431"/>
        <v>i.a.</v>
      </c>
      <c r="MR113" s="245" t="str">
        <f t="shared" si="432"/>
        <v>i.a.</v>
      </c>
      <c r="MS113" s="245" t="str">
        <f t="shared" si="433"/>
        <v>i.a.</v>
      </c>
      <c r="MT113" s="245" t="str">
        <f t="shared" si="434"/>
        <v>i.a.</v>
      </c>
    </row>
    <row r="114" spans="1:358" ht="18" customHeight="1" x14ac:dyDescent="0.25">
      <c r="A114" s="20" t="s">
        <v>950</v>
      </c>
      <c r="B114" s="273">
        <v>58982717</v>
      </c>
      <c r="C114" s="402" t="s">
        <v>92</v>
      </c>
      <c r="D114" s="5"/>
      <c r="E114" s="118">
        <v>256100</v>
      </c>
      <c r="F114" s="203">
        <v>45649</v>
      </c>
      <c r="G114" s="148" t="s">
        <v>84</v>
      </c>
      <c r="H114" s="148" t="s">
        <v>84</v>
      </c>
      <c r="I114" s="148" t="s">
        <v>84</v>
      </c>
      <c r="J114" s="148" t="s">
        <v>84</v>
      </c>
      <c r="K114" s="148" t="s">
        <v>84</v>
      </c>
      <c r="L114" s="148" t="s">
        <v>84</v>
      </c>
      <c r="M114" s="357" t="s">
        <v>84</v>
      </c>
      <c r="N114" s="357" t="s">
        <v>84</v>
      </c>
      <c r="O114" s="357" t="s">
        <v>84</v>
      </c>
      <c r="P114" s="150" t="e">
        <f>Y114/Tabel1[[#This Row],[2023 - Omsætning]]-1</f>
        <v>#DIV/0!</v>
      </c>
      <c r="Q114" s="150" t="e">
        <f>Z114/Tabel1[[#This Row],[2022 - Omsætning]]-1</f>
        <v>#DIV/0!</v>
      </c>
      <c r="R114" s="150" t="e">
        <f>AA114/Tabel1[[#This Row],[2021 - Omsætning]]-1</f>
        <v>#DIV/0!</v>
      </c>
      <c r="S114" s="150" t="e">
        <f>AB114/Tabel1[[#This Row],[2020 - Omsætning]]-1</f>
        <v>#DIV/0!</v>
      </c>
      <c r="T114" s="150" t="e">
        <f>AC114/Tabel1[[#This Row],[2019 - Omsætning]]-1</f>
        <v>#DIV/0!</v>
      </c>
      <c r="U114" s="242">
        <f t="shared" si="484"/>
        <v>0</v>
      </c>
      <c r="V114" s="242">
        <f t="shared" si="510"/>
        <v>0</v>
      </c>
      <c r="W114" s="242">
        <f t="shared" si="267"/>
        <v>0</v>
      </c>
      <c r="X114" s="242">
        <f t="shared" si="266"/>
        <v>0</v>
      </c>
      <c r="Y114" s="151"/>
      <c r="Z114" s="151"/>
      <c r="AA114" s="151"/>
      <c r="AB114" s="151"/>
      <c r="AC114" s="361"/>
      <c r="AD114" s="361"/>
      <c r="AE114" s="361"/>
      <c r="AF114" s="361"/>
      <c r="AG114" s="361"/>
      <c r="AH114" s="361"/>
      <c r="AI114" s="361"/>
      <c r="AJ114" s="361"/>
      <c r="AK114" s="361"/>
      <c r="AL114" s="361"/>
      <c r="AM114" s="361"/>
      <c r="AN114" s="361"/>
      <c r="AO114" s="361"/>
      <c r="AP114" s="150">
        <f t="shared" si="268"/>
        <v>-9.4044460708077829E-2</v>
      </c>
      <c r="AQ114" s="150">
        <f t="shared" si="269"/>
        <v>-8.9917575555740578E-2</v>
      </c>
      <c r="AR114" s="150">
        <f t="shared" si="270"/>
        <v>0.40891495601173006</v>
      </c>
      <c r="AS114" s="150">
        <f t="shared" si="271"/>
        <v>0.39777012625020497</v>
      </c>
      <c r="AT114" s="150">
        <f t="shared" si="272"/>
        <v>-0.1388025981361197</v>
      </c>
      <c r="AU114" s="242">
        <f t="shared" si="511"/>
        <v>-1.0279999999999987</v>
      </c>
      <c r="AV114" s="242">
        <f t="shared" ref="AV114:AV120" si="526">AZ114-BA114</f>
        <v>-1.08</v>
      </c>
      <c r="AW114" s="242">
        <f t="shared" si="512"/>
        <v>3.4859999999999989</v>
      </c>
      <c r="AX114" s="242">
        <f t="shared" si="513"/>
        <v>2.4260000000000002</v>
      </c>
      <c r="AY114" s="119">
        <v>9.9030000000000005</v>
      </c>
      <c r="AZ114" s="119">
        <v>10.930999999999999</v>
      </c>
      <c r="BA114" s="119">
        <v>12.010999999999999</v>
      </c>
      <c r="BB114" s="119">
        <v>8.5250000000000004</v>
      </c>
      <c r="BC114" s="119">
        <v>6.0990000000000002</v>
      </c>
      <c r="BD114" s="362">
        <v>7.0819999999999999</v>
      </c>
      <c r="BE114" s="362">
        <v>8.5470000000000006</v>
      </c>
      <c r="BF114" s="362">
        <v>10.169</v>
      </c>
      <c r="BG114" s="362">
        <v>9.8919999999999995</v>
      </c>
      <c r="BH114" s="362">
        <v>7.7809999999999997</v>
      </c>
      <c r="BI114" s="362">
        <v>8.2449999999999992</v>
      </c>
      <c r="BJ114" s="362"/>
      <c r="BK114" s="362"/>
      <c r="BL114" s="362"/>
      <c r="BM114" s="362"/>
      <c r="BN114" s="362"/>
      <c r="BO114" s="362"/>
      <c r="BP114" s="152">
        <f t="shared" si="277"/>
        <v>0.21077539133600298</v>
      </c>
      <c r="BQ114" s="152">
        <f t="shared" si="278"/>
        <v>-0.39824753559693327</v>
      </c>
      <c r="BR114" s="152">
        <f t="shared" si="279"/>
        <v>-0.25578741441147701</v>
      </c>
      <c r="BS114" s="152">
        <f t="shared" si="280"/>
        <v>0.38935447338618351</v>
      </c>
      <c r="BT114" s="152">
        <f t="shared" si="281"/>
        <v>-0.18134618950491374</v>
      </c>
      <c r="BU114" s="242">
        <f t="shared" si="514"/>
        <v>0.57900000000000018</v>
      </c>
      <c r="BV114" s="242">
        <f t="shared" ref="BV114:BV120" si="527">BZ114-CA114</f>
        <v>-1.8180000000000005</v>
      </c>
      <c r="BW114" s="242">
        <f t="shared" si="515"/>
        <v>-1.569</v>
      </c>
      <c r="BX114" s="242">
        <f t="shared" si="516"/>
        <v>1.7190000000000003</v>
      </c>
      <c r="BY114" s="119">
        <v>3.3260000000000001</v>
      </c>
      <c r="BZ114" s="119">
        <v>2.7469999999999999</v>
      </c>
      <c r="CA114" s="119">
        <v>4.5650000000000004</v>
      </c>
      <c r="CB114" s="119">
        <v>6.1340000000000003</v>
      </c>
      <c r="CC114" s="119">
        <v>4.415</v>
      </c>
      <c r="CD114" s="362">
        <v>5.3929999999999998</v>
      </c>
      <c r="CE114" s="362">
        <v>6.9080000000000004</v>
      </c>
      <c r="CF114" s="362">
        <v>8.5589999999999993</v>
      </c>
      <c r="CG114" s="362">
        <v>8.1159999999999997</v>
      </c>
      <c r="CH114" s="362">
        <v>6.0830000000000002</v>
      </c>
      <c r="CI114" s="362">
        <v>6.54</v>
      </c>
      <c r="CJ114" s="362"/>
      <c r="CK114" s="362"/>
      <c r="CL114" s="362"/>
      <c r="CM114" s="362"/>
      <c r="CN114" s="362"/>
      <c r="CO114" s="362"/>
      <c r="CP114" s="152">
        <f t="shared" si="286"/>
        <v>0.19424715909090914</v>
      </c>
      <c r="CQ114" s="152">
        <f t="shared" si="287"/>
        <v>-0.3817782656421515</v>
      </c>
      <c r="CR114" s="152">
        <f t="shared" si="288"/>
        <v>-0.27640984908657668</v>
      </c>
      <c r="CS114" s="152">
        <f t="shared" si="289"/>
        <v>0.36255411255411252</v>
      </c>
      <c r="CT114" s="152">
        <f t="shared" si="290"/>
        <v>-0.21655078853654403</v>
      </c>
      <c r="CU114" s="242">
        <f t="shared" si="517"/>
        <v>0.54700000000000015</v>
      </c>
      <c r="CV114" s="242">
        <f t="shared" ref="CV114:CV132" si="528">CZ114-DA114</f>
        <v>-1.7389999999999999</v>
      </c>
      <c r="CW114" s="242">
        <f t="shared" si="518"/>
        <v>-1.7400000000000002</v>
      </c>
      <c r="CX114" s="242">
        <f t="shared" si="519"/>
        <v>1.6749999999999998</v>
      </c>
      <c r="CY114" s="119">
        <v>3.363</v>
      </c>
      <c r="CZ114" s="119">
        <v>2.8159999999999998</v>
      </c>
      <c r="DA114" s="119">
        <v>4.5549999999999997</v>
      </c>
      <c r="DB114" s="119">
        <v>6.2949999999999999</v>
      </c>
      <c r="DC114" s="119">
        <v>4.62</v>
      </c>
      <c r="DD114" s="362">
        <v>5.8970000000000002</v>
      </c>
      <c r="DE114" s="362">
        <v>7.274</v>
      </c>
      <c r="DF114" s="362">
        <v>8.9420000000000002</v>
      </c>
      <c r="DG114" s="362">
        <v>8.41</v>
      </c>
      <c r="DH114" s="362">
        <v>6.2009999999999996</v>
      </c>
      <c r="DI114" s="362">
        <v>6.7050000000000001</v>
      </c>
      <c r="DJ114" s="362"/>
      <c r="DK114" s="362"/>
      <c r="DL114" s="362"/>
      <c r="DM114" s="362"/>
      <c r="DN114" s="362"/>
      <c r="DO114" s="362"/>
      <c r="DP114" s="152">
        <f t="shared" si="295"/>
        <v>0.12167952013710373</v>
      </c>
      <c r="DQ114" s="152">
        <f t="shared" si="296"/>
        <v>-0.2710805746408495</v>
      </c>
      <c r="DR114" s="152">
        <f t="shared" si="297"/>
        <v>-0.4448040688937695</v>
      </c>
      <c r="DS114" s="152">
        <f t="shared" si="298"/>
        <v>0.1784498024792262</v>
      </c>
      <c r="DT114" s="152">
        <f t="shared" si="299"/>
        <v>-0.11957303909810495</v>
      </c>
      <c r="DU114" s="242">
        <f t="shared" si="520"/>
        <v>0.42600000000000016</v>
      </c>
      <c r="DV114" s="242">
        <f t="shared" ref="DV114:DV120" si="529">DZ114-EA114</f>
        <v>-1.302</v>
      </c>
      <c r="DW114" s="242">
        <f t="shared" si="521"/>
        <v>-3.8479999999999999</v>
      </c>
      <c r="DX114" s="242">
        <f t="shared" si="522"/>
        <v>1.3099999999999996</v>
      </c>
      <c r="DY114" s="119">
        <v>3.927</v>
      </c>
      <c r="DZ114" s="119">
        <v>3.5009999999999999</v>
      </c>
      <c r="EA114" s="119">
        <v>4.8029999999999999</v>
      </c>
      <c r="EB114" s="119">
        <v>8.6509999999999998</v>
      </c>
      <c r="EC114" s="119">
        <v>7.3410000000000002</v>
      </c>
      <c r="ED114" s="362">
        <v>8.3379999999999992</v>
      </c>
      <c r="EE114" s="362">
        <v>9.3360000000000003</v>
      </c>
      <c r="EF114" s="362">
        <v>10.561999999999999</v>
      </c>
      <c r="EG114" s="362">
        <v>10.086</v>
      </c>
      <c r="EH114" s="362">
        <v>8.2149999999999999</v>
      </c>
      <c r="EI114" s="362">
        <v>8.4789999999999992</v>
      </c>
      <c r="EJ114" s="362"/>
      <c r="EK114" s="362"/>
      <c r="EL114" s="362"/>
      <c r="EM114" s="362"/>
      <c r="EN114" s="362"/>
      <c r="EO114" s="362"/>
      <c r="EP114" s="153">
        <f t="shared" si="304"/>
        <v>-2.752031940681586E-2</v>
      </c>
      <c r="EQ114" s="153">
        <f t="shared" si="305"/>
        <v>-0.17736070381231675</v>
      </c>
      <c r="ER114" s="153">
        <f t="shared" si="306"/>
        <v>-0.28325205986211532</v>
      </c>
      <c r="ES114" s="153">
        <f t="shared" si="307"/>
        <v>0.13774631719915817</v>
      </c>
      <c r="ET114" s="153">
        <f t="shared" si="308"/>
        <v>-8.0401125967628398E-2</v>
      </c>
      <c r="EU114" s="242">
        <f t="shared" si="523"/>
        <v>-0.19299999999999962</v>
      </c>
      <c r="EV114" s="242">
        <f t="shared" ref="EV114:EV120" si="530">EZ114-FA114</f>
        <v>-1.5120000000000005</v>
      </c>
      <c r="EW114" s="242">
        <f t="shared" si="524"/>
        <v>-3.3689999999999998</v>
      </c>
      <c r="EX114" s="242">
        <f t="shared" si="525"/>
        <v>1.4399999999999995</v>
      </c>
      <c r="EY114" s="119">
        <v>6.82</v>
      </c>
      <c r="EZ114" s="119">
        <v>7.0129999999999999</v>
      </c>
      <c r="FA114" s="119">
        <v>8.5250000000000004</v>
      </c>
      <c r="FB114" s="119">
        <v>11.894</v>
      </c>
      <c r="FC114" s="119">
        <v>10.454000000000001</v>
      </c>
      <c r="FD114" s="362">
        <v>11.368</v>
      </c>
      <c r="FE114" s="362">
        <v>13.048999999999999</v>
      </c>
      <c r="FF114" s="362">
        <v>14.651999999999999</v>
      </c>
      <c r="FG114" s="362">
        <v>14.238</v>
      </c>
      <c r="FH114" s="362">
        <v>11.984999999999999</v>
      </c>
      <c r="FI114" s="362">
        <v>12.302</v>
      </c>
      <c r="FJ114" s="362"/>
      <c r="FK114" s="362"/>
      <c r="FL114" s="362"/>
      <c r="FM114" s="362"/>
      <c r="FN114" s="362"/>
      <c r="FO114" s="362"/>
      <c r="FP114" s="153">
        <f t="shared" si="313"/>
        <v>5.8823529411764705E-2</v>
      </c>
      <c r="FQ114" s="153">
        <f t="shared" si="314"/>
        <v>-5.5555555555555552E-2</v>
      </c>
      <c r="FR114" s="153">
        <f t="shared" si="315"/>
        <v>5.8823529411764705E-2</v>
      </c>
      <c r="FS114" s="153">
        <f t="shared" si="316"/>
        <v>-5.5555555555555552E-2</v>
      </c>
      <c r="FT114" s="153">
        <f t="shared" si="317"/>
        <v>-0.1</v>
      </c>
      <c r="FU114" s="242">
        <f t="shared" si="463"/>
        <v>1</v>
      </c>
      <c r="FV114" s="242">
        <f t="shared" si="464"/>
        <v>-1</v>
      </c>
      <c r="FW114" s="242">
        <f t="shared" si="465"/>
        <v>1</v>
      </c>
      <c r="FX114" s="242">
        <f t="shared" si="466"/>
        <v>-1</v>
      </c>
      <c r="FY114" s="154">
        <v>18</v>
      </c>
      <c r="FZ114" s="154">
        <v>17</v>
      </c>
      <c r="GA114" s="154">
        <v>18</v>
      </c>
      <c r="GB114" s="154">
        <v>17</v>
      </c>
      <c r="GC114" s="154">
        <v>18</v>
      </c>
      <c r="GD114" s="359">
        <v>20</v>
      </c>
      <c r="GE114" s="359">
        <v>21</v>
      </c>
      <c r="GF114" s="359">
        <v>22</v>
      </c>
      <c r="GG114" s="359"/>
      <c r="GH114" s="359"/>
      <c r="GI114" s="359"/>
      <c r="GJ114" s="359"/>
      <c r="GK114" s="359"/>
      <c r="GL114" s="359"/>
      <c r="GM114" s="359"/>
      <c r="GN114" s="359"/>
      <c r="GO114" s="359"/>
      <c r="GP114" s="118"/>
      <c r="GQ114" s="5" t="s">
        <v>386</v>
      </c>
      <c r="GR114" s="118">
        <v>8850</v>
      </c>
      <c r="GS114" s="5" t="s">
        <v>218</v>
      </c>
      <c r="GT114" s="160" t="s">
        <v>94</v>
      </c>
      <c r="GU114" s="161"/>
      <c r="GV114" s="162"/>
      <c r="GW114" s="158">
        <f t="shared" si="322"/>
        <v>0.33508729255397285</v>
      </c>
      <c r="GX114" s="158">
        <f t="shared" si="323"/>
        <v>1.6323716342117258E-3</v>
      </c>
      <c r="GY114" s="158">
        <f t="shared" si="324"/>
        <v>-0.13990978940036675</v>
      </c>
      <c r="GZ114" s="158">
        <f t="shared" si="325"/>
        <v>0.33588581357778424</v>
      </c>
      <c r="HA114" s="158">
        <f t="shared" si="326"/>
        <v>-0.11686450899897165</v>
      </c>
      <c r="HB114" s="263">
        <f t="shared" si="492"/>
        <v>0.22726536990173107</v>
      </c>
      <c r="HC114" s="263">
        <f t="shared" ref="HC114:HC120" si="531">HG114-HH114</f>
        <v>1.1053148199545726E-3</v>
      </c>
      <c r="HD114" s="263">
        <f t="shared" si="493"/>
        <v>-0.110146588828828</v>
      </c>
      <c r="HE114" s="263">
        <f t="shared" si="494"/>
        <v>0.19794533563739569</v>
      </c>
      <c r="HF114" s="153">
        <f t="shared" si="327"/>
        <v>0.90549273021001619</v>
      </c>
      <c r="HG114" s="153">
        <f t="shared" si="328"/>
        <v>0.67822736030828512</v>
      </c>
      <c r="HH114" s="153">
        <f t="shared" si="329"/>
        <v>0.67712204548833055</v>
      </c>
      <c r="HI114" s="153">
        <f t="shared" si="330"/>
        <v>0.78726863431715854</v>
      </c>
      <c r="HJ114" s="153">
        <f t="shared" si="331"/>
        <v>0.58932329867976285</v>
      </c>
      <c r="HK114" s="153">
        <f t="shared" si="332"/>
        <v>0.66730790992418243</v>
      </c>
      <c r="HL114" s="153">
        <f t="shared" si="333"/>
        <v>0.73112875665896071</v>
      </c>
      <c r="HM114" s="153">
        <f t="shared" si="334"/>
        <v>0.8661371561410306</v>
      </c>
      <c r="HN114" s="153">
        <f t="shared" si="335"/>
        <v>0.91907546035735743</v>
      </c>
      <c r="HO114" s="153">
        <f t="shared" si="336"/>
        <v>0.74290164130825442</v>
      </c>
      <c r="HP114" s="153">
        <f t="shared" si="337"/>
        <v>0.7907772142941385</v>
      </c>
      <c r="HQ114" s="153" t="str">
        <f t="shared" si="338"/>
        <v>Negativ EK</v>
      </c>
      <c r="HR114" s="153" t="str">
        <f t="shared" si="339"/>
        <v>Negativ EK</v>
      </c>
      <c r="HS114" s="153" t="str">
        <f t="shared" si="340"/>
        <v>Negativ EK</v>
      </c>
      <c r="HT114" s="153" t="str">
        <f t="shared" si="341"/>
        <v>Negativ EK</v>
      </c>
      <c r="HU114" s="153" t="str">
        <f t="shared" si="342"/>
        <v>Negativ EK</v>
      </c>
      <c r="HV114" s="150">
        <f t="shared" si="343"/>
        <v>0.36001070126355916</v>
      </c>
      <c r="HW114" s="150">
        <f t="shared" si="344"/>
        <v>-0.20921717269621448</v>
      </c>
      <c r="HX114" s="150">
        <f t="shared" si="345"/>
        <v>-0.18548102929955862</v>
      </c>
      <c r="HY114" s="150">
        <f t="shared" si="346"/>
        <v>0.35665354028249957</v>
      </c>
      <c r="HZ114" s="150">
        <f t="shared" si="347"/>
        <v>-8.3994588449339241E-2</v>
      </c>
      <c r="IA114" s="263">
        <f t="shared" si="495"/>
        <v>0.12729429738331793</v>
      </c>
      <c r="IB114" s="263">
        <f t="shared" ref="IB114:IB120" si="532">IF114-IG114</f>
        <v>-9.3547812660582708E-2</v>
      </c>
      <c r="IC114" s="263">
        <f t="shared" si="496"/>
        <v>-0.10182035383242283</v>
      </c>
      <c r="ID114" s="263">
        <f t="shared" si="497"/>
        <v>0.14431540466934611</v>
      </c>
      <c r="IE114" s="153">
        <f t="shared" si="348"/>
        <v>0.48087905732668257</v>
      </c>
      <c r="IF114" s="153">
        <f t="shared" si="349"/>
        <v>0.35358475994336463</v>
      </c>
      <c r="IG114" s="153">
        <f t="shared" si="350"/>
        <v>0.44713257260394734</v>
      </c>
      <c r="IH114" s="153">
        <f t="shared" si="351"/>
        <v>0.54895292643637017</v>
      </c>
      <c r="II114" s="153">
        <f t="shared" si="352"/>
        <v>0.40463752176702406</v>
      </c>
      <c r="IJ114" s="153">
        <f t="shared" si="353"/>
        <v>0.44174140967358805</v>
      </c>
      <c r="IK114" s="153">
        <f t="shared" si="354"/>
        <v>0.49875455759719867</v>
      </c>
      <c r="IL114" s="153">
        <f t="shared" si="355"/>
        <v>0.5925233644859812</v>
      </c>
      <c r="IM114" s="153">
        <f t="shared" si="356"/>
        <v>0.61899858902490179</v>
      </c>
      <c r="IN114" s="153">
        <f t="shared" si="357"/>
        <v>0.50092642154238898</v>
      </c>
      <c r="IO114" s="153">
        <f t="shared" si="358"/>
        <v>0.53162087465452779</v>
      </c>
      <c r="IP114" s="153" t="str">
        <f t="shared" si="359"/>
        <v>i.a.</v>
      </c>
      <c r="IQ114" s="153" t="str">
        <f t="shared" si="360"/>
        <v>i.a.</v>
      </c>
      <c r="IR114" s="153" t="str">
        <f t="shared" si="361"/>
        <v>i.a.</v>
      </c>
      <c r="IS114" s="153" t="str">
        <f t="shared" si="362"/>
        <v>i.a.</v>
      </c>
      <c r="IT114" s="153" t="str">
        <f t="shared" si="363"/>
        <v>i.a.</v>
      </c>
      <c r="IU114" s="150">
        <f t="shared" si="364"/>
        <v>0.15342206374215658</v>
      </c>
      <c r="IV114" s="150">
        <f t="shared" si="365"/>
        <v>-0.11392583756070741</v>
      </c>
      <c r="IW114" s="150">
        <f t="shared" si="366"/>
        <v>-0.22539584697038062</v>
      </c>
      <c r="IX114" s="150">
        <f t="shared" si="367"/>
        <v>3.5775536835196839E-2</v>
      </c>
      <c r="IY114" s="150">
        <f t="shared" si="368"/>
        <v>-4.2596738900636817E-2</v>
      </c>
      <c r="IZ114" s="263">
        <f t="shared" si="498"/>
        <v>7.6590709419833203E-2</v>
      </c>
      <c r="JA114" s="263">
        <f t="shared" ref="JA114:JA132" si="533">JE114-JF114</f>
        <v>-6.4186017337721724E-2</v>
      </c>
      <c r="JB114" s="263">
        <f t="shared" si="499"/>
        <v>-0.16393975720033316</v>
      </c>
      <c r="JC114" s="263">
        <f t="shared" si="500"/>
        <v>2.5122270509582934E-2</v>
      </c>
      <c r="JD114" s="153">
        <f t="shared" si="369"/>
        <v>0.57580645161290323</v>
      </c>
      <c r="JE114" s="153">
        <f t="shared" si="370"/>
        <v>0.49921574219307002</v>
      </c>
      <c r="JF114" s="153">
        <f t="shared" si="371"/>
        <v>0.56340175953079175</v>
      </c>
      <c r="JG114" s="153">
        <f t="shared" si="372"/>
        <v>0.7273415167311249</v>
      </c>
      <c r="JH114" s="153">
        <f t="shared" si="373"/>
        <v>0.70221924622154197</v>
      </c>
      <c r="JI114" s="153">
        <f t="shared" si="374"/>
        <v>0.73346235045742425</v>
      </c>
      <c r="JJ114" s="153">
        <f t="shared" si="375"/>
        <v>0.71545712315119936</v>
      </c>
      <c r="JK114" s="153">
        <f t="shared" si="376"/>
        <v>0.72085722085722082</v>
      </c>
      <c r="JL114" s="153">
        <f t="shared" si="377"/>
        <v>0.70838600927096507</v>
      </c>
      <c r="JM114" s="153">
        <f t="shared" si="378"/>
        <v>0.6854401335002086</v>
      </c>
      <c r="JN114" s="153">
        <f t="shared" si="379"/>
        <v>0.68923752235408875</v>
      </c>
      <c r="JO114" s="153" t="str">
        <f t="shared" si="380"/>
        <v>i.a.</v>
      </c>
      <c r="JP114" s="153" t="str">
        <f t="shared" si="381"/>
        <v>i.a.</v>
      </c>
      <c r="JQ114" s="153" t="str">
        <f t="shared" si="382"/>
        <v>i.a.</v>
      </c>
      <c r="JR114" s="153" t="str">
        <f t="shared" si="383"/>
        <v>i.a.</v>
      </c>
      <c r="JS114" s="153" t="str">
        <f t="shared" si="384"/>
        <v>i.a.</v>
      </c>
      <c r="JT114" s="153" t="str">
        <f t="shared" si="385"/>
        <v>i.a.</v>
      </c>
      <c r="JU114" s="150" t="e">
        <f t="shared" si="386"/>
        <v>#VALUE!</v>
      </c>
      <c r="JV114" s="150" t="e">
        <f t="shared" si="387"/>
        <v>#VALUE!</v>
      </c>
      <c r="JW114" s="150" t="e">
        <f t="shared" si="388"/>
        <v>#VALUE!</v>
      </c>
      <c r="JX114" s="150" t="e">
        <f t="shared" si="389"/>
        <v>#VALUE!</v>
      </c>
      <c r="JY114" s="150" t="e">
        <f t="shared" si="390"/>
        <v>#VALUE!</v>
      </c>
      <c r="JZ114" s="263" t="e">
        <f t="shared" si="501"/>
        <v>#VALUE!</v>
      </c>
      <c r="KA114" s="263" t="e">
        <f t="shared" ref="KA114:KA120" si="534">KE114-KF114</f>
        <v>#VALUE!</v>
      </c>
      <c r="KB114" s="263" t="e">
        <f t="shared" si="502"/>
        <v>#VALUE!</v>
      </c>
      <c r="KC114" s="263" t="e">
        <f t="shared" si="503"/>
        <v>#VALUE!</v>
      </c>
      <c r="KD114" s="153" t="str">
        <f t="shared" si="467"/>
        <v>i.a.</v>
      </c>
      <c r="KE114" s="153" t="str">
        <f t="shared" si="468"/>
        <v>i.a.</v>
      </c>
      <c r="KF114" s="153" t="str">
        <f t="shared" si="469"/>
        <v>i.a.</v>
      </c>
      <c r="KG114" s="153" t="str">
        <f t="shared" si="470"/>
        <v>i.a.</v>
      </c>
      <c r="KH114" s="153" t="str">
        <f t="shared" si="483"/>
        <v>i.a.</v>
      </c>
      <c r="KI114" s="153" t="str">
        <f t="shared" si="471"/>
        <v>i.a.</v>
      </c>
      <c r="KJ114" s="153" t="str">
        <f t="shared" si="472"/>
        <v>i.a.</v>
      </c>
      <c r="KK114" s="153" t="str">
        <f t="shared" si="473"/>
        <v>i.a.</v>
      </c>
      <c r="KL114" s="153" t="str">
        <f t="shared" si="474"/>
        <v>i.a.</v>
      </c>
      <c r="KM114" s="153" t="str">
        <f t="shared" si="475"/>
        <v>i.a.</v>
      </c>
      <c r="KN114" s="153" t="str">
        <f t="shared" si="476"/>
        <v>i.a.</v>
      </c>
      <c r="KO114" s="153" t="str">
        <f t="shared" si="477"/>
        <v>i.a.</v>
      </c>
      <c r="KP114" s="153" t="str">
        <f t="shared" si="478"/>
        <v>i.a.</v>
      </c>
      <c r="KQ114" s="153" t="str">
        <f t="shared" si="479"/>
        <v>i.a.</v>
      </c>
      <c r="KR114" s="153" t="str">
        <f t="shared" si="480"/>
        <v>i.a.</v>
      </c>
      <c r="KS114" s="153" t="str">
        <f t="shared" si="481"/>
        <v>i.a.</v>
      </c>
      <c r="KT114" s="153" t="str">
        <f t="shared" si="482"/>
        <v>i.a.</v>
      </c>
      <c r="KU114" s="150" t="e">
        <f t="shared" si="408"/>
        <v>#DIV/0!</v>
      </c>
      <c r="KV114" s="150" t="e">
        <f t="shared" si="409"/>
        <v>#DIV/0!</v>
      </c>
      <c r="KW114" s="150" t="e">
        <f t="shared" si="410"/>
        <v>#DIV/0!</v>
      </c>
      <c r="KX114" s="150" t="e">
        <f t="shared" si="411"/>
        <v>#DIV/0!</v>
      </c>
      <c r="KY114" s="150" t="e">
        <f t="shared" si="412"/>
        <v>#DIV/0!</v>
      </c>
      <c r="KZ114" s="243">
        <f t="shared" si="504"/>
        <v>0</v>
      </c>
      <c r="LA114" s="243">
        <f t="shared" ref="LA114:LA120" si="535">LE114-LF114</f>
        <v>0</v>
      </c>
      <c r="LB114" s="243">
        <f t="shared" si="505"/>
        <v>0</v>
      </c>
      <c r="LC114" s="243">
        <f t="shared" si="506"/>
        <v>0</v>
      </c>
      <c r="LD114" s="254">
        <f>IFERROR(Tabel1[[#This Row],[2024 - Omsætning]]/Tabel1[[#This Row],[2024 - Ansatte]],"i.a.")</f>
        <v>0</v>
      </c>
      <c r="LE114" s="254">
        <f>IFERROR(Tabel1[[#This Row],[2023 - Omsætning]]/Tabel1[[#This Row],[2023 - Ansatte]],"i.a.")</f>
        <v>0</v>
      </c>
      <c r="LF114" s="254">
        <f>IFERROR(Tabel1[[#This Row],[2022 - Omsætning]]/Tabel1[[#This Row],[2022 - Ansatte]],"i.a.")</f>
        <v>0</v>
      </c>
      <c r="LG114" s="254">
        <f>IFERROR(Tabel1[[#This Row],[2021 - Omsætning]]/Tabel1[[#This Row],[2021 - Ansatte]],"i.a.")</f>
        <v>0</v>
      </c>
      <c r="LH114" s="254">
        <f>IFERROR(AC114/Tabel1[[#This Row],[2020 - Ansatte]],"i.a.")</f>
        <v>0</v>
      </c>
      <c r="LI114" s="254">
        <f>IFERROR(Tabel1[[#This Row],[2019 - Omsætning]]/Tabel1[[#This Row],[2019 - Ansatte]],"i.a.")</f>
        <v>0</v>
      </c>
      <c r="LJ114" s="254">
        <f>IFERROR(Tabel1[[#This Row],[2018 - Omsætning]]/Tabel1[[#This Row],[2018 - Ansatte]],"i.a.")</f>
        <v>0</v>
      </c>
      <c r="LK114" s="254">
        <f>IFERROR(Tabel1[[#This Row],[2017 - Omsætning]]/Tabel1[[#This Row],[2017 - Ansatte]],"i.a.")</f>
        <v>0</v>
      </c>
      <c r="LL114" s="254" t="str">
        <f>IFERROR(Tabel1[[#This Row],[2016 - Omsætning]]/Tabel1[[#This Row],[2016 - Ansatte]],"i.a.")</f>
        <v>i.a.</v>
      </c>
      <c r="LM114" s="254" t="str">
        <f>IFERROR(Tabel1[[#This Row],[2015 - Omsætning]]/Tabel1[[#This Row],[2015 - Ansatte]],"i.a.")</f>
        <v>i.a.</v>
      </c>
      <c r="LN114" s="254" t="str">
        <f>IFERROR(Tabel1[[#This Row],[2014 - Omsætning]]/Tabel1[[#This Row],[2014 - Ansatte]],"i.a.")</f>
        <v>i.a.</v>
      </c>
      <c r="LO114" s="254" t="str">
        <f>IFERROR(Tabel1[[#This Row],[2013 - Omsætning]]/Tabel1[[#This Row],[2013 - Ansatte]],"i.a.")</f>
        <v>i.a.</v>
      </c>
      <c r="LP114" s="254" t="str">
        <f>IFERROR(Tabel1[[#This Row],[2012 - Omsætning]]/Tabel1[[#This Row],[2012 - Ansatte]],"i.a.")</f>
        <v>i.a.</v>
      </c>
      <c r="LQ114" s="254" t="str">
        <f>IFERROR(Tabel1[[#This Row],[2011 - Omsætning]]/Tabel1[[#This Row],[2011 - Ansatte]],"i.a.")</f>
        <v>i.a.</v>
      </c>
      <c r="LR114" s="254" t="str">
        <f>IFERROR(Tabel1[[#This Row],[2010 - Omsætning]]/Tabel1[[#This Row],[2010 - Ansatte]],"i.a.")</f>
        <v>i.a.</v>
      </c>
      <c r="LS114" s="254" t="str">
        <f>IFERROR(Tabel1[[#This Row],[2009 - Omsætning]]/Tabel1[[#This Row],[2009 - Ansatte]],"i.a.")</f>
        <v>i.a.</v>
      </c>
      <c r="LT114" s="254" t="str">
        <f>IFERROR(Tabel1[[#This Row],[2008 - Omsætning]]/Tabel1[[#This Row],[2008 - Ansatte]],"i.a.")</f>
        <v>i.a.</v>
      </c>
      <c r="LU114" s="158">
        <f t="shared" si="413"/>
        <v>0.12790009469696972</v>
      </c>
      <c r="LV114" s="158">
        <f t="shared" si="414"/>
        <v>-0.34541228126816037</v>
      </c>
      <c r="LW114" s="158">
        <f t="shared" si="415"/>
        <v>-0.31660930191510023</v>
      </c>
      <c r="LX114" s="158">
        <f t="shared" si="416"/>
        <v>0.44270435446906042</v>
      </c>
      <c r="LY114" s="158">
        <f t="shared" si="417"/>
        <v>-0.1295008761517156</v>
      </c>
      <c r="LZ114" s="243">
        <f t="shared" si="507"/>
        <v>2.1186274509803926E-2</v>
      </c>
      <c r="MA114" s="243">
        <f t="shared" ref="MA114:MA120" si="536">ME114-MF114</f>
        <v>-8.7408496732026136E-2</v>
      </c>
      <c r="MB114" s="243">
        <f t="shared" si="508"/>
        <v>-0.1172385620915033</v>
      </c>
      <c r="MC114" s="243">
        <f t="shared" si="509"/>
        <v>0.11362745098039218</v>
      </c>
      <c r="MD114" s="244">
        <f t="shared" si="418"/>
        <v>0.18683333333333332</v>
      </c>
      <c r="ME114" s="244">
        <f t="shared" si="419"/>
        <v>0.1656470588235294</v>
      </c>
      <c r="MF114" s="244">
        <f t="shared" si="420"/>
        <v>0.25305555555555553</v>
      </c>
      <c r="MG114" s="244">
        <f t="shared" si="421"/>
        <v>0.37029411764705883</v>
      </c>
      <c r="MH114" s="244">
        <f t="shared" si="422"/>
        <v>0.25666666666666665</v>
      </c>
      <c r="MI114" s="244">
        <f t="shared" si="423"/>
        <v>0.29485</v>
      </c>
      <c r="MJ114" s="244">
        <f t="shared" si="424"/>
        <v>0.3463809523809524</v>
      </c>
      <c r="MK114" s="244">
        <f t="shared" si="425"/>
        <v>0.40645454545454546</v>
      </c>
      <c r="ML114" s="244" t="str">
        <f t="shared" si="426"/>
        <v>i.a.</v>
      </c>
      <c r="MM114" s="244" t="str">
        <f t="shared" si="427"/>
        <v>i.a.</v>
      </c>
      <c r="MN114" s="244" t="str">
        <f t="shared" si="428"/>
        <v>i.a.</v>
      </c>
      <c r="MO114" s="244" t="str">
        <f t="shared" si="429"/>
        <v>i.a.</v>
      </c>
      <c r="MP114" s="244" t="str">
        <f t="shared" si="430"/>
        <v>i.a.</v>
      </c>
      <c r="MQ114" s="244" t="str">
        <f t="shared" si="431"/>
        <v>i.a.</v>
      </c>
      <c r="MR114" s="244" t="str">
        <f t="shared" si="432"/>
        <v>i.a.</v>
      </c>
      <c r="MS114" s="244" t="str">
        <f t="shared" si="433"/>
        <v>i.a.</v>
      </c>
      <c r="MT114" s="244" t="str">
        <f t="shared" si="434"/>
        <v>i.a.</v>
      </c>
    </row>
    <row r="115" spans="1:358" ht="18" customHeight="1" x14ac:dyDescent="0.25">
      <c r="A115" s="116" t="s">
        <v>564</v>
      </c>
      <c r="B115" s="273">
        <v>27720773</v>
      </c>
      <c r="C115" s="5" t="s">
        <v>83</v>
      </c>
      <c r="D115" s="5"/>
      <c r="E115" s="133">
        <v>256200</v>
      </c>
      <c r="F115" s="203">
        <v>45548</v>
      </c>
      <c r="G115" s="148" t="s">
        <v>70</v>
      </c>
      <c r="H115" s="148" t="s">
        <v>70</v>
      </c>
      <c r="I115" s="148" t="s">
        <v>70</v>
      </c>
      <c r="J115" s="148" t="s">
        <v>70</v>
      </c>
      <c r="K115" s="148" t="s">
        <v>70</v>
      </c>
      <c r="L115" s="148" t="s">
        <v>70</v>
      </c>
      <c r="M115" s="357" t="s">
        <v>70</v>
      </c>
      <c r="N115" s="357" t="s">
        <v>70</v>
      </c>
      <c r="O115" s="357" t="s">
        <v>70</v>
      </c>
      <c r="P115" s="150" t="e">
        <f>Y115/Tabel1[[#This Row],[2023 - Omsætning]]-1</f>
        <v>#DIV/0!</v>
      </c>
      <c r="Q115" s="150" t="e">
        <f>Z115/Tabel1[[#This Row],[2022 - Omsætning]]-1</f>
        <v>#DIV/0!</v>
      </c>
      <c r="R115" s="150" t="e">
        <f>AA115/Tabel1[[#This Row],[2021 - Omsætning]]-1</f>
        <v>#DIV/0!</v>
      </c>
      <c r="S115" s="150" t="e">
        <f>AB115/Tabel1[[#This Row],[2020 - Omsætning]]-1</f>
        <v>#DIV/0!</v>
      </c>
      <c r="T115" s="150" t="e">
        <f>AC115/Tabel1[[#This Row],[2019 - Omsætning]]-1</f>
        <v>#DIV/0!</v>
      </c>
      <c r="U115" s="242">
        <f t="shared" si="484"/>
        <v>0</v>
      </c>
      <c r="V115" s="242">
        <f t="shared" si="510"/>
        <v>0</v>
      </c>
      <c r="W115" s="242">
        <f t="shared" si="267"/>
        <v>0</v>
      </c>
      <c r="X115" s="242">
        <f t="shared" si="266"/>
        <v>0</v>
      </c>
      <c r="Y115" s="151"/>
      <c r="Z115" s="151"/>
      <c r="AA115" s="151"/>
      <c r="AB115" s="151"/>
      <c r="AC115" s="361"/>
      <c r="AD115" s="361"/>
      <c r="AE115" s="361"/>
      <c r="AF115" s="361"/>
      <c r="AG115" s="361"/>
      <c r="AH115" s="361"/>
      <c r="AI115" s="361"/>
      <c r="AJ115" s="361"/>
      <c r="AK115" s="361"/>
      <c r="AL115" s="361"/>
      <c r="AM115" s="361"/>
      <c r="AN115" s="361"/>
      <c r="AO115" s="361"/>
      <c r="AP115" s="150">
        <f t="shared" si="268"/>
        <v>-0.13322590705894577</v>
      </c>
      <c r="AQ115" s="150">
        <f t="shared" si="269"/>
        <v>-0.44064199110284069</v>
      </c>
      <c r="AR115" s="150">
        <f t="shared" si="270"/>
        <v>0.10549323390440681</v>
      </c>
      <c r="AS115" s="150">
        <f t="shared" si="271"/>
        <v>0.37628843176288435</v>
      </c>
      <c r="AT115" s="150">
        <f t="shared" si="272"/>
        <v>0.11602073562083444</v>
      </c>
      <c r="AU115" s="242">
        <f t="shared" si="511"/>
        <v>-2.5629999999999988</v>
      </c>
      <c r="AV115" s="242">
        <f t="shared" si="526"/>
        <v>-15.155000000000001</v>
      </c>
      <c r="AW115" s="242">
        <f t="shared" si="512"/>
        <v>3.282</v>
      </c>
      <c r="AX115" s="242">
        <f t="shared" si="513"/>
        <v>8.5060000000000002</v>
      </c>
      <c r="AY115" s="119">
        <v>16.675000000000001</v>
      </c>
      <c r="AZ115" s="119">
        <v>19.238</v>
      </c>
      <c r="BA115" s="119">
        <v>34.393000000000001</v>
      </c>
      <c r="BB115" s="119">
        <v>31.111000000000001</v>
      </c>
      <c r="BC115" s="119">
        <v>22.605</v>
      </c>
      <c r="BD115" s="362">
        <v>20.254999999999999</v>
      </c>
      <c r="BE115" s="362">
        <v>21.629000000000001</v>
      </c>
      <c r="BF115" s="362">
        <v>20.568999999999999</v>
      </c>
      <c r="BG115" s="362">
        <v>16.925000000000001</v>
      </c>
      <c r="BH115" s="362">
        <v>14.986000000000001</v>
      </c>
      <c r="BI115" s="362"/>
      <c r="BJ115" s="362"/>
      <c r="BK115" s="362"/>
      <c r="BL115" s="362"/>
      <c r="BM115" s="362"/>
      <c r="BN115" s="362"/>
      <c r="BO115" s="362"/>
      <c r="BP115" s="152">
        <f t="shared" si="277"/>
        <v>-0.67619047619047612</v>
      </c>
      <c r="BQ115" s="152">
        <f t="shared" si="278"/>
        <v>-0.97231195200738352</v>
      </c>
      <c r="BR115" s="152">
        <f t="shared" si="279"/>
        <v>0.11479385610347624</v>
      </c>
      <c r="BS115" s="152">
        <f t="shared" si="280"/>
        <v>2.041350022351363</v>
      </c>
      <c r="BT115" s="152">
        <f t="shared" si="281"/>
        <v>9.8183603338242609E-2</v>
      </c>
      <c r="BU115" s="242">
        <f t="shared" si="514"/>
        <v>-0.28399999999999997</v>
      </c>
      <c r="BV115" s="242">
        <f t="shared" si="527"/>
        <v>-14.749000000000001</v>
      </c>
      <c r="BW115" s="242">
        <f t="shared" si="515"/>
        <v>1.5620000000000012</v>
      </c>
      <c r="BX115" s="242">
        <f t="shared" si="516"/>
        <v>9.1329999999999991</v>
      </c>
      <c r="BY115" s="119">
        <v>0.13600000000000001</v>
      </c>
      <c r="BZ115" s="119">
        <v>0.42</v>
      </c>
      <c r="CA115" s="119">
        <v>15.169</v>
      </c>
      <c r="CB115" s="119">
        <v>13.606999999999999</v>
      </c>
      <c r="CC115" s="119">
        <v>4.4740000000000002</v>
      </c>
      <c r="CD115" s="362">
        <v>4.0739999999999998</v>
      </c>
      <c r="CE115" s="362">
        <v>4.1070000000000002</v>
      </c>
      <c r="CF115" s="362">
        <v>6.2939999999999996</v>
      </c>
      <c r="CG115" s="362">
        <v>4.851</v>
      </c>
      <c r="CH115" s="362">
        <v>3.2709999999999999</v>
      </c>
      <c r="CI115" s="362"/>
      <c r="CJ115" s="362"/>
      <c r="CK115" s="362"/>
      <c r="CL115" s="362"/>
      <c r="CM115" s="362"/>
      <c r="CN115" s="362"/>
      <c r="CO115" s="362"/>
      <c r="CP115" s="152">
        <f t="shared" si="286"/>
        <v>-0.96578947368421053</v>
      </c>
      <c r="CQ115" s="152">
        <f t="shared" si="287"/>
        <v>-0.97483110345741153</v>
      </c>
      <c r="CR115" s="152">
        <f t="shared" si="288"/>
        <v>0.1051899568113609</v>
      </c>
      <c r="CS115" s="152">
        <f t="shared" si="289"/>
        <v>2.1005447117566955</v>
      </c>
      <c r="CT115" s="152">
        <f t="shared" si="290"/>
        <v>0.10012484394506861</v>
      </c>
      <c r="CU115" s="242">
        <f t="shared" si="517"/>
        <v>-0.36699999999999999</v>
      </c>
      <c r="CV115" s="242">
        <f t="shared" si="528"/>
        <v>-14.718</v>
      </c>
      <c r="CW115" s="242">
        <f t="shared" si="518"/>
        <v>1.4370000000000012</v>
      </c>
      <c r="CX115" s="242">
        <f t="shared" si="519"/>
        <v>9.254999999999999</v>
      </c>
      <c r="CY115" s="119">
        <v>1.2999999999999999E-2</v>
      </c>
      <c r="CZ115" s="119">
        <v>0.38</v>
      </c>
      <c r="DA115" s="119">
        <v>15.098000000000001</v>
      </c>
      <c r="DB115" s="119">
        <v>13.661</v>
      </c>
      <c r="DC115" s="119">
        <v>4.4059999999999997</v>
      </c>
      <c r="DD115" s="362">
        <v>4.0049999999999999</v>
      </c>
      <c r="DE115" s="362">
        <v>4.0869999999999997</v>
      </c>
      <c r="DF115" s="362">
        <v>6.2480000000000002</v>
      </c>
      <c r="DG115" s="362">
        <v>4.8220000000000001</v>
      </c>
      <c r="DH115" s="362">
        <v>3.2669999999999999</v>
      </c>
      <c r="DI115" s="362"/>
      <c r="DJ115" s="362"/>
      <c r="DK115" s="362"/>
      <c r="DL115" s="362"/>
      <c r="DM115" s="362"/>
      <c r="DN115" s="362"/>
      <c r="DO115" s="362"/>
      <c r="DP115" s="152">
        <f t="shared" si="295"/>
        <v>6.82943486426423E-4</v>
      </c>
      <c r="DQ115" s="152">
        <f t="shared" si="296"/>
        <v>-0.47756667558647758</v>
      </c>
      <c r="DR115" s="152">
        <f t="shared" si="297"/>
        <v>0.3490163046748091</v>
      </c>
      <c r="DS115" s="152">
        <f t="shared" si="298"/>
        <v>0.43942149476054365</v>
      </c>
      <c r="DT115" s="152">
        <f t="shared" si="299"/>
        <v>0.10055280213495993</v>
      </c>
      <c r="DU115" s="242">
        <f t="shared" si="520"/>
        <v>7.9999999999991189E-3</v>
      </c>
      <c r="DV115" s="242">
        <f t="shared" si="529"/>
        <v>-10.708</v>
      </c>
      <c r="DW115" s="242">
        <f t="shared" si="521"/>
        <v>5.8010000000000019</v>
      </c>
      <c r="DX115" s="242">
        <f t="shared" si="522"/>
        <v>5.0739999999999981</v>
      </c>
      <c r="DY115" s="119">
        <v>11.722</v>
      </c>
      <c r="DZ115" s="119">
        <v>11.714</v>
      </c>
      <c r="EA115" s="119">
        <v>22.422000000000001</v>
      </c>
      <c r="EB115" s="119">
        <v>16.620999999999999</v>
      </c>
      <c r="EC115" s="119">
        <v>11.547000000000001</v>
      </c>
      <c r="ED115" s="362">
        <v>10.492000000000001</v>
      </c>
      <c r="EE115" s="362">
        <v>11.644</v>
      </c>
      <c r="EF115" s="362">
        <v>11.058</v>
      </c>
      <c r="EG115" s="362">
        <v>9.8989999999999991</v>
      </c>
      <c r="EH115" s="362">
        <v>8.6489999999999991</v>
      </c>
      <c r="EI115" s="362"/>
      <c r="EJ115" s="362"/>
      <c r="EK115" s="362"/>
      <c r="EL115" s="362"/>
      <c r="EM115" s="362"/>
      <c r="EN115" s="362"/>
      <c r="EO115" s="362"/>
      <c r="EP115" s="153">
        <f t="shared" si="304"/>
        <v>-0.10268948655256725</v>
      </c>
      <c r="EQ115" s="153">
        <f t="shared" si="305"/>
        <v>-0.5045746243653515</v>
      </c>
      <c r="ER115" s="153">
        <f t="shared" si="306"/>
        <v>0.32930213436568578</v>
      </c>
      <c r="ES115" s="153">
        <f t="shared" si="307"/>
        <v>0.30284770576682735</v>
      </c>
      <c r="ET115" s="153">
        <f t="shared" si="308"/>
        <v>0.10495166699546263</v>
      </c>
      <c r="EU115" s="242">
        <f t="shared" si="523"/>
        <v>-1.9740000000000002</v>
      </c>
      <c r="EV115" s="242">
        <f t="shared" si="530"/>
        <v>-19.578000000000003</v>
      </c>
      <c r="EW115" s="242">
        <f t="shared" si="524"/>
        <v>9.6120000000000019</v>
      </c>
      <c r="EX115" s="242">
        <f t="shared" si="525"/>
        <v>6.7850000000000001</v>
      </c>
      <c r="EY115" s="119">
        <v>17.248999999999999</v>
      </c>
      <c r="EZ115" s="119">
        <v>19.222999999999999</v>
      </c>
      <c r="FA115" s="119">
        <v>38.801000000000002</v>
      </c>
      <c r="FB115" s="119">
        <v>29.189</v>
      </c>
      <c r="FC115" s="119">
        <v>22.404</v>
      </c>
      <c r="FD115" s="362">
        <v>20.276</v>
      </c>
      <c r="FE115" s="362">
        <v>18.417999999999999</v>
      </c>
      <c r="FF115" s="362">
        <v>21.135000000000002</v>
      </c>
      <c r="FG115" s="362">
        <v>15.452</v>
      </c>
      <c r="FH115" s="362">
        <v>13.898999999999999</v>
      </c>
      <c r="FI115" s="362"/>
      <c r="FJ115" s="362"/>
      <c r="FK115" s="362"/>
      <c r="FL115" s="362"/>
      <c r="FM115" s="362"/>
      <c r="FN115" s="362"/>
      <c r="FO115" s="362"/>
      <c r="FP115" s="153">
        <f t="shared" si="313"/>
        <v>-0.12195121951219512</v>
      </c>
      <c r="FQ115" s="153">
        <f t="shared" si="314"/>
        <v>0</v>
      </c>
      <c r="FR115" s="153">
        <f t="shared" si="315"/>
        <v>0.20588235294117646</v>
      </c>
      <c r="FS115" s="153">
        <f t="shared" si="316"/>
        <v>-5.5555555555555552E-2</v>
      </c>
      <c r="FT115" s="153">
        <f t="shared" si="317"/>
        <v>0.125</v>
      </c>
      <c r="FU115" s="242">
        <f t="shared" si="463"/>
        <v>-5</v>
      </c>
      <c r="FV115" s="242">
        <f t="shared" si="464"/>
        <v>0</v>
      </c>
      <c r="FW115" s="242">
        <f t="shared" si="465"/>
        <v>7</v>
      </c>
      <c r="FX115" s="242">
        <f t="shared" si="466"/>
        <v>-2</v>
      </c>
      <c r="FY115" s="154">
        <v>36</v>
      </c>
      <c r="FZ115" s="154">
        <v>41</v>
      </c>
      <c r="GA115" s="154">
        <v>41</v>
      </c>
      <c r="GB115" s="154">
        <v>34</v>
      </c>
      <c r="GC115" s="154">
        <v>36</v>
      </c>
      <c r="GD115" s="359">
        <v>32</v>
      </c>
      <c r="GE115" s="359">
        <v>38</v>
      </c>
      <c r="GF115" s="359">
        <v>31</v>
      </c>
      <c r="GG115" s="359">
        <v>27</v>
      </c>
      <c r="GH115" s="359">
        <v>27</v>
      </c>
      <c r="GI115" s="359"/>
      <c r="GJ115" s="359"/>
      <c r="GK115" s="359"/>
      <c r="GL115" s="359"/>
      <c r="GM115" s="359"/>
      <c r="GN115" s="359"/>
      <c r="GO115" s="359"/>
      <c r="GP115" s="133"/>
      <c r="GQ115" s="5" t="s">
        <v>391</v>
      </c>
      <c r="GR115" s="133">
        <v>6760</v>
      </c>
      <c r="GS115" s="133" t="s">
        <v>109</v>
      </c>
      <c r="GT115" s="168" t="s">
        <v>78</v>
      </c>
      <c r="GU115" s="169"/>
      <c r="GV115" s="170"/>
      <c r="GW115" s="158">
        <f t="shared" si="322"/>
        <v>-0.95017022843847965</v>
      </c>
      <c r="GX115" s="158">
        <f t="shared" si="323"/>
        <v>-0.97121311144503508</v>
      </c>
      <c r="GY115" s="158">
        <f t="shared" si="324"/>
        <v>-0.20264860017256836</v>
      </c>
      <c r="GZ115" s="158">
        <f t="shared" si="325"/>
        <v>1.4259054566318454</v>
      </c>
      <c r="HA115" s="158">
        <f t="shared" si="326"/>
        <v>0.10496681090648582</v>
      </c>
      <c r="HB115" s="263">
        <f t="shared" si="492"/>
        <v>-2.1154481298724059E-2</v>
      </c>
      <c r="HC115" s="263">
        <f t="shared" si="531"/>
        <v>-0.75113979748467796</v>
      </c>
      <c r="HD115" s="263">
        <f t="shared" si="493"/>
        <v>-0.19656223565446296</v>
      </c>
      <c r="HE115" s="263">
        <f t="shared" si="494"/>
        <v>0.57012926556739507</v>
      </c>
      <c r="HF115" s="153">
        <f t="shared" si="327"/>
        <v>1.1094043352107867E-3</v>
      </c>
      <c r="HG115" s="153">
        <f t="shared" si="328"/>
        <v>2.2263885633934846E-2</v>
      </c>
      <c r="HH115" s="153">
        <f t="shared" si="329"/>
        <v>0.77340368311861285</v>
      </c>
      <c r="HI115" s="153">
        <f t="shared" si="330"/>
        <v>0.96996591877307581</v>
      </c>
      <c r="HJ115" s="153">
        <f t="shared" si="331"/>
        <v>0.39983665320568079</v>
      </c>
      <c r="HK115" s="153">
        <f t="shared" si="332"/>
        <v>0.36185399349475961</v>
      </c>
      <c r="HL115" s="153">
        <f t="shared" si="333"/>
        <v>0.36005638269755968</v>
      </c>
      <c r="HM115" s="153">
        <f t="shared" si="334"/>
        <v>0.5962685498878656</v>
      </c>
      <c r="HN115" s="153">
        <f t="shared" si="335"/>
        <v>0.51994824239810222</v>
      </c>
      <c r="HO115" s="153">
        <f t="shared" si="336"/>
        <v>0.37773152965660772</v>
      </c>
      <c r="HP115" s="153" t="str">
        <f t="shared" si="337"/>
        <v>Negativ EK</v>
      </c>
      <c r="HQ115" s="153" t="str">
        <f t="shared" si="338"/>
        <v>Negativ EK</v>
      </c>
      <c r="HR115" s="153" t="str">
        <f t="shared" si="339"/>
        <v>Negativ EK</v>
      </c>
      <c r="HS115" s="153" t="str">
        <f t="shared" si="340"/>
        <v>Negativ EK</v>
      </c>
      <c r="HT115" s="153" t="str">
        <f t="shared" si="341"/>
        <v>Negativ EK</v>
      </c>
      <c r="HU115" s="153" t="str">
        <f t="shared" si="342"/>
        <v>Negativ EK</v>
      </c>
      <c r="HV115" s="150">
        <f t="shared" si="343"/>
        <v>-0.48484525637410025</v>
      </c>
      <c r="HW115" s="150">
        <f t="shared" si="344"/>
        <v>-0.96755634938959745</v>
      </c>
      <c r="HX115" s="150">
        <f t="shared" si="345"/>
        <v>-0.15405854658116419</v>
      </c>
      <c r="HY115" s="150">
        <f t="shared" si="346"/>
        <v>1.5159385760462887</v>
      </c>
      <c r="HZ115" s="150">
        <f t="shared" si="347"/>
        <v>-4.3787172546868218E-3</v>
      </c>
      <c r="IA115" s="263">
        <f t="shared" si="495"/>
        <v>-7.0189924058018088E-3</v>
      </c>
      <c r="IB115" s="263">
        <f t="shared" si="532"/>
        <v>-0.43173591010121498</v>
      </c>
      <c r="IC115" s="263">
        <f t="shared" si="496"/>
        <v>-8.1261979079716273E-2</v>
      </c>
      <c r="ID115" s="263">
        <f t="shared" si="497"/>
        <v>0.31782142405019193</v>
      </c>
      <c r="IE115" s="153">
        <f t="shared" si="348"/>
        <v>7.4577758280324653E-3</v>
      </c>
      <c r="IF115" s="153">
        <f t="shared" si="349"/>
        <v>1.4476768233834274E-2</v>
      </c>
      <c r="IG115" s="153">
        <f t="shared" si="350"/>
        <v>0.44621267833504924</v>
      </c>
      <c r="IH115" s="153">
        <f t="shared" si="351"/>
        <v>0.52747465741476551</v>
      </c>
      <c r="II115" s="153">
        <f t="shared" si="352"/>
        <v>0.20965323336457359</v>
      </c>
      <c r="IJ115" s="153">
        <f t="shared" si="353"/>
        <v>0.21057528298961076</v>
      </c>
      <c r="IK115" s="153">
        <f t="shared" si="354"/>
        <v>0.20767072029934522</v>
      </c>
      <c r="IL115" s="153">
        <f t="shared" si="355"/>
        <v>0.34405663213709781</v>
      </c>
      <c r="IM115" s="153">
        <f t="shared" si="356"/>
        <v>0.330550918196995</v>
      </c>
      <c r="IN115" s="153">
        <f t="shared" si="357"/>
        <v>0.2353406719907907</v>
      </c>
      <c r="IO115" s="153" t="str">
        <f t="shared" si="358"/>
        <v>i.a.</v>
      </c>
      <c r="IP115" s="153" t="str">
        <f t="shared" si="359"/>
        <v>i.a.</v>
      </c>
      <c r="IQ115" s="153" t="str">
        <f t="shared" si="360"/>
        <v>i.a.</v>
      </c>
      <c r="IR115" s="153" t="str">
        <f t="shared" si="361"/>
        <v>i.a.</v>
      </c>
      <c r="IS115" s="153" t="str">
        <f t="shared" si="362"/>
        <v>i.a.</v>
      </c>
      <c r="IT115" s="153" t="str">
        <f t="shared" si="363"/>
        <v>i.a.</v>
      </c>
      <c r="IU115" s="150">
        <f t="shared" si="364"/>
        <v>0.11520251740040437</v>
      </c>
      <c r="IV115" s="150">
        <f t="shared" si="365"/>
        <v>5.4514665794573418E-2</v>
      </c>
      <c r="IW115" s="150">
        <f t="shared" si="366"/>
        <v>1.4830466151723058E-2</v>
      </c>
      <c r="IX115" s="150">
        <f t="shared" si="367"/>
        <v>0.10482713243397239</v>
      </c>
      <c r="IY115" s="150">
        <f t="shared" si="368"/>
        <v>-3.9810473090321E-3</v>
      </c>
      <c r="IZ115" s="263">
        <f t="shared" si="498"/>
        <v>7.0201440400995518E-2</v>
      </c>
      <c r="JA115" s="263">
        <f t="shared" si="533"/>
        <v>3.1502482834100287E-2</v>
      </c>
      <c r="JB115" s="263">
        <f t="shared" si="499"/>
        <v>8.4448654598577866E-3</v>
      </c>
      <c r="JC115" s="263">
        <f t="shared" si="500"/>
        <v>5.4027802991210461E-2</v>
      </c>
      <c r="JD115" s="153">
        <f t="shared" si="369"/>
        <v>0.67957562757261292</v>
      </c>
      <c r="JE115" s="153">
        <f t="shared" si="370"/>
        <v>0.6093741871716174</v>
      </c>
      <c r="JF115" s="153">
        <f t="shared" si="371"/>
        <v>0.57787170433751711</v>
      </c>
      <c r="JG115" s="153">
        <f t="shared" si="372"/>
        <v>0.56942683887765932</v>
      </c>
      <c r="JH115" s="153">
        <f t="shared" si="373"/>
        <v>0.51539903588644886</v>
      </c>
      <c r="JI115" s="153">
        <f t="shared" si="374"/>
        <v>0.51745906490432048</v>
      </c>
      <c r="JJ115" s="153">
        <f t="shared" si="375"/>
        <v>0.63220762297752198</v>
      </c>
      <c r="JK115" s="153">
        <f t="shared" si="376"/>
        <v>0.52320794889992894</v>
      </c>
      <c r="JL115" s="153">
        <f t="shared" si="377"/>
        <v>0.64062904478384675</v>
      </c>
      <c r="JM115" s="153">
        <f t="shared" si="378"/>
        <v>0.62227498381178503</v>
      </c>
      <c r="JN115" s="153" t="str">
        <f t="shared" si="379"/>
        <v>i.a.</v>
      </c>
      <c r="JO115" s="153" t="str">
        <f t="shared" si="380"/>
        <v>i.a.</v>
      </c>
      <c r="JP115" s="153" t="str">
        <f t="shared" si="381"/>
        <v>i.a.</v>
      </c>
      <c r="JQ115" s="153" t="str">
        <f t="shared" si="382"/>
        <v>i.a.</v>
      </c>
      <c r="JR115" s="153" t="str">
        <f t="shared" si="383"/>
        <v>i.a.</v>
      </c>
      <c r="JS115" s="153" t="str">
        <f t="shared" si="384"/>
        <v>i.a.</v>
      </c>
      <c r="JT115" s="153" t="str">
        <f t="shared" si="385"/>
        <v>i.a.</v>
      </c>
      <c r="JU115" s="150" t="e">
        <f t="shared" si="386"/>
        <v>#VALUE!</v>
      </c>
      <c r="JV115" s="150" t="e">
        <f t="shared" si="387"/>
        <v>#VALUE!</v>
      </c>
      <c r="JW115" s="150" t="e">
        <f t="shared" si="388"/>
        <v>#VALUE!</v>
      </c>
      <c r="JX115" s="150" t="e">
        <f t="shared" si="389"/>
        <v>#VALUE!</v>
      </c>
      <c r="JY115" s="150" t="e">
        <f t="shared" si="390"/>
        <v>#VALUE!</v>
      </c>
      <c r="JZ115" s="263" t="e">
        <f t="shared" si="501"/>
        <v>#VALUE!</v>
      </c>
      <c r="KA115" s="263" t="e">
        <f t="shared" si="534"/>
        <v>#VALUE!</v>
      </c>
      <c r="KB115" s="263" t="e">
        <f t="shared" si="502"/>
        <v>#VALUE!</v>
      </c>
      <c r="KC115" s="263" t="e">
        <f t="shared" si="503"/>
        <v>#VALUE!</v>
      </c>
      <c r="KD115" s="153" t="str">
        <f t="shared" si="467"/>
        <v>i.a.</v>
      </c>
      <c r="KE115" s="153" t="str">
        <f t="shared" si="468"/>
        <v>i.a.</v>
      </c>
      <c r="KF115" s="153" t="str">
        <f t="shared" si="469"/>
        <v>i.a.</v>
      </c>
      <c r="KG115" s="153" t="str">
        <f t="shared" si="470"/>
        <v>i.a.</v>
      </c>
      <c r="KH115" s="153" t="str">
        <f t="shared" si="483"/>
        <v>i.a.</v>
      </c>
      <c r="KI115" s="153" t="str">
        <f t="shared" si="471"/>
        <v>i.a.</v>
      </c>
      <c r="KJ115" s="153" t="str">
        <f t="shared" si="472"/>
        <v>i.a.</v>
      </c>
      <c r="KK115" s="153" t="str">
        <f t="shared" si="473"/>
        <v>i.a.</v>
      </c>
      <c r="KL115" s="153" t="str">
        <f t="shared" si="474"/>
        <v>i.a.</v>
      </c>
      <c r="KM115" s="153" t="str">
        <f t="shared" si="475"/>
        <v>i.a.</v>
      </c>
      <c r="KN115" s="153" t="str">
        <f t="shared" si="476"/>
        <v>i.a.</v>
      </c>
      <c r="KO115" s="153" t="str">
        <f t="shared" si="477"/>
        <v>i.a.</v>
      </c>
      <c r="KP115" s="153" t="str">
        <f t="shared" si="478"/>
        <v>i.a.</v>
      </c>
      <c r="KQ115" s="153" t="str">
        <f t="shared" si="479"/>
        <v>i.a.</v>
      </c>
      <c r="KR115" s="153" t="str">
        <f t="shared" si="480"/>
        <v>i.a.</v>
      </c>
      <c r="KS115" s="153" t="str">
        <f t="shared" si="481"/>
        <v>i.a.</v>
      </c>
      <c r="KT115" s="153" t="str">
        <f t="shared" si="482"/>
        <v>i.a.</v>
      </c>
      <c r="KU115" s="150" t="e">
        <f t="shared" si="408"/>
        <v>#DIV/0!</v>
      </c>
      <c r="KV115" s="150" t="e">
        <f t="shared" si="409"/>
        <v>#DIV/0!</v>
      </c>
      <c r="KW115" s="150" t="e">
        <f t="shared" si="410"/>
        <v>#DIV/0!</v>
      </c>
      <c r="KX115" s="150" t="e">
        <f t="shared" si="411"/>
        <v>#DIV/0!</v>
      </c>
      <c r="KY115" s="150" t="e">
        <f t="shared" si="412"/>
        <v>#DIV/0!</v>
      </c>
      <c r="KZ115" s="243">
        <f t="shared" si="504"/>
        <v>0</v>
      </c>
      <c r="LA115" s="243">
        <f t="shared" si="535"/>
        <v>0</v>
      </c>
      <c r="LB115" s="243">
        <f t="shared" si="505"/>
        <v>0</v>
      </c>
      <c r="LC115" s="243">
        <f t="shared" si="506"/>
        <v>0</v>
      </c>
      <c r="LD115" s="254">
        <f>IFERROR(Tabel1[[#This Row],[2024 - Omsætning]]/Tabel1[[#This Row],[2024 - Ansatte]],"i.a.")</f>
        <v>0</v>
      </c>
      <c r="LE115" s="254">
        <f>IFERROR(Tabel1[[#This Row],[2023 - Omsætning]]/Tabel1[[#This Row],[2023 - Ansatte]],"i.a.")</f>
        <v>0</v>
      </c>
      <c r="LF115" s="254">
        <f>IFERROR(Tabel1[[#This Row],[2022 - Omsætning]]/Tabel1[[#This Row],[2022 - Ansatte]],"i.a.")</f>
        <v>0</v>
      </c>
      <c r="LG115" s="254">
        <f>IFERROR(Tabel1[[#This Row],[2021 - Omsætning]]/Tabel1[[#This Row],[2021 - Ansatte]],"i.a.")</f>
        <v>0</v>
      </c>
      <c r="LH115" s="254">
        <f>IFERROR(AC115/Tabel1[[#This Row],[2020 - Ansatte]],"i.a.")</f>
        <v>0</v>
      </c>
      <c r="LI115" s="254">
        <f>IFERROR(Tabel1[[#This Row],[2019 - Omsætning]]/Tabel1[[#This Row],[2019 - Ansatte]],"i.a.")</f>
        <v>0</v>
      </c>
      <c r="LJ115" s="254">
        <f>IFERROR(Tabel1[[#This Row],[2018 - Omsætning]]/Tabel1[[#This Row],[2018 - Ansatte]],"i.a.")</f>
        <v>0</v>
      </c>
      <c r="LK115" s="254">
        <f>IFERROR(Tabel1[[#This Row],[2017 - Omsætning]]/Tabel1[[#This Row],[2017 - Ansatte]],"i.a.")</f>
        <v>0</v>
      </c>
      <c r="LL115" s="254">
        <f>IFERROR(Tabel1[[#This Row],[2016 - Omsætning]]/Tabel1[[#This Row],[2016 - Ansatte]],"i.a.")</f>
        <v>0</v>
      </c>
      <c r="LM115" s="254">
        <f>IFERROR(Tabel1[[#This Row],[2015 - Omsætning]]/Tabel1[[#This Row],[2015 - Ansatte]],"i.a.")</f>
        <v>0</v>
      </c>
      <c r="LN115" s="254" t="str">
        <f>IFERROR(Tabel1[[#This Row],[2014 - Omsætning]]/Tabel1[[#This Row],[2014 - Ansatte]],"i.a.")</f>
        <v>i.a.</v>
      </c>
      <c r="LO115" s="254" t="str">
        <f>IFERROR(Tabel1[[#This Row],[2013 - Omsætning]]/Tabel1[[#This Row],[2013 - Ansatte]],"i.a.")</f>
        <v>i.a.</v>
      </c>
      <c r="LP115" s="254" t="str">
        <f>IFERROR(Tabel1[[#This Row],[2012 - Omsætning]]/Tabel1[[#This Row],[2012 - Ansatte]],"i.a.")</f>
        <v>i.a.</v>
      </c>
      <c r="LQ115" s="254" t="str">
        <f>IFERROR(Tabel1[[#This Row],[2011 - Omsætning]]/Tabel1[[#This Row],[2011 - Ansatte]],"i.a.")</f>
        <v>i.a.</v>
      </c>
      <c r="LR115" s="254" t="str">
        <f>IFERROR(Tabel1[[#This Row],[2010 - Omsætning]]/Tabel1[[#This Row],[2010 - Ansatte]],"i.a.")</f>
        <v>i.a.</v>
      </c>
      <c r="LS115" s="254" t="str">
        <f>IFERROR(Tabel1[[#This Row],[2009 - Omsætning]]/Tabel1[[#This Row],[2009 - Ansatte]],"i.a.")</f>
        <v>i.a.</v>
      </c>
      <c r="LT115" s="254" t="str">
        <f>IFERROR(Tabel1[[#This Row],[2008 - Omsætning]]/Tabel1[[#This Row],[2008 - Ansatte]],"i.a.")</f>
        <v>i.a.</v>
      </c>
      <c r="LU115" s="158">
        <f t="shared" si="413"/>
        <v>-0.96103801169590652</v>
      </c>
      <c r="LV115" s="158">
        <f t="shared" si="414"/>
        <v>-0.97483110345741153</v>
      </c>
      <c r="LW115" s="158">
        <f t="shared" si="415"/>
        <v>-8.3501011424725144E-2</v>
      </c>
      <c r="LX115" s="158">
        <f t="shared" si="416"/>
        <v>2.282929694801207</v>
      </c>
      <c r="LY115" s="158">
        <f t="shared" si="417"/>
        <v>-2.2111249826605672E-2</v>
      </c>
      <c r="LZ115" s="243">
        <f t="shared" si="507"/>
        <v>-8.9071815718157182E-3</v>
      </c>
      <c r="MA115" s="243">
        <f t="shared" si="536"/>
        <v>-0.35897560975609755</v>
      </c>
      <c r="MB115" s="243">
        <f t="shared" si="508"/>
        <v>-3.3550215208034417E-2</v>
      </c>
      <c r="MC115" s="243">
        <f t="shared" si="509"/>
        <v>0.27940522875816992</v>
      </c>
      <c r="MD115" s="244">
        <f t="shared" si="418"/>
        <v>3.6111111111111109E-4</v>
      </c>
      <c r="ME115" s="244">
        <f t="shared" si="419"/>
        <v>9.2682926829268288E-3</v>
      </c>
      <c r="MF115" s="244">
        <f t="shared" si="420"/>
        <v>0.36824390243902438</v>
      </c>
      <c r="MG115" s="244">
        <f t="shared" si="421"/>
        <v>0.4017941176470588</v>
      </c>
      <c r="MH115" s="244">
        <f t="shared" si="422"/>
        <v>0.12238888888888888</v>
      </c>
      <c r="MI115" s="244">
        <f t="shared" si="423"/>
        <v>0.12515625</v>
      </c>
      <c r="MJ115" s="244">
        <f t="shared" si="424"/>
        <v>0.10755263157894736</v>
      </c>
      <c r="MK115" s="244">
        <f t="shared" si="425"/>
        <v>0.2015483870967742</v>
      </c>
      <c r="ML115" s="244">
        <f t="shared" si="426"/>
        <v>0.17859259259259261</v>
      </c>
      <c r="MM115" s="244">
        <f t="shared" si="427"/>
        <v>0.121</v>
      </c>
      <c r="MN115" s="244" t="str">
        <f t="shared" si="428"/>
        <v>i.a.</v>
      </c>
      <c r="MO115" s="244" t="str">
        <f t="shared" si="429"/>
        <v>i.a.</v>
      </c>
      <c r="MP115" s="244" t="str">
        <f t="shared" si="430"/>
        <v>i.a.</v>
      </c>
      <c r="MQ115" s="244" t="str">
        <f t="shared" si="431"/>
        <v>i.a.</v>
      </c>
      <c r="MR115" s="244" t="str">
        <f t="shared" si="432"/>
        <v>i.a.</v>
      </c>
      <c r="MS115" s="244" t="str">
        <f t="shared" si="433"/>
        <v>i.a.</v>
      </c>
      <c r="MT115" s="244" t="str">
        <f t="shared" si="434"/>
        <v>i.a.</v>
      </c>
    </row>
    <row r="116" spans="1:358" ht="18" customHeight="1" x14ac:dyDescent="0.3">
      <c r="A116" s="130" t="s">
        <v>806</v>
      </c>
      <c r="B116" s="273">
        <v>72004515</v>
      </c>
      <c r="C116" s="5" t="s">
        <v>80</v>
      </c>
      <c r="D116" s="5"/>
      <c r="E116" s="222">
        <v>773900</v>
      </c>
      <c r="F116" s="203">
        <v>45646</v>
      </c>
      <c r="G116" s="148" t="s">
        <v>70</v>
      </c>
      <c r="H116" s="148" t="s">
        <v>70</v>
      </c>
      <c r="I116" s="148" t="s">
        <v>70</v>
      </c>
      <c r="J116" s="148" t="s">
        <v>70</v>
      </c>
      <c r="K116" s="148" t="s">
        <v>70</v>
      </c>
      <c r="L116" s="148" t="s">
        <v>70</v>
      </c>
      <c r="M116" s="357" t="s">
        <v>70</v>
      </c>
      <c r="N116" s="357" t="s">
        <v>84</v>
      </c>
      <c r="O116" s="357"/>
      <c r="P116" s="150" t="e">
        <f>Y116/Tabel1[[#This Row],[2023 - Omsætning]]-1</f>
        <v>#DIV/0!</v>
      </c>
      <c r="Q116" s="150" t="e">
        <f>Z116/Tabel1[[#This Row],[2022 - Omsætning]]-1</f>
        <v>#DIV/0!</v>
      </c>
      <c r="R116" s="150" t="e">
        <f>AA116/Tabel1[[#This Row],[2021 - Omsætning]]-1</f>
        <v>#DIV/0!</v>
      </c>
      <c r="S116" s="150" t="e">
        <f>AB116/Tabel1[[#This Row],[2020 - Omsætning]]-1</f>
        <v>#DIV/0!</v>
      </c>
      <c r="T116" s="150" t="e">
        <f>AC116/Tabel1[[#This Row],[2019 - Omsætning]]-1</f>
        <v>#DIV/0!</v>
      </c>
      <c r="U116" s="242">
        <f t="shared" si="484"/>
        <v>0</v>
      </c>
      <c r="V116" s="242">
        <f t="shared" si="510"/>
        <v>0</v>
      </c>
      <c r="W116" s="242">
        <f t="shared" si="267"/>
        <v>0</v>
      </c>
      <c r="X116" s="242">
        <f t="shared" ref="X116:X179" si="537">AB116-AC116</f>
        <v>0</v>
      </c>
      <c r="Y116" s="151"/>
      <c r="Z116" s="151"/>
      <c r="AA116" s="151"/>
      <c r="AB116" s="151"/>
      <c r="AC116" s="361"/>
      <c r="AD116" s="361"/>
      <c r="AE116" s="361"/>
      <c r="AF116" s="361"/>
      <c r="AG116" s="361"/>
      <c r="AH116" s="361"/>
      <c r="AI116" s="361"/>
      <c r="AJ116" s="361"/>
      <c r="AK116" s="361"/>
      <c r="AL116" s="361"/>
      <c r="AM116" s="361"/>
      <c r="AN116" s="361"/>
      <c r="AO116" s="361"/>
      <c r="AP116" s="150">
        <f t="shared" si="268"/>
        <v>-0.33657132577801763</v>
      </c>
      <c r="AQ116" s="150">
        <f t="shared" si="269"/>
        <v>0.33314680842559663</v>
      </c>
      <c r="AR116" s="150">
        <f t="shared" si="270"/>
        <v>0.28572896860064745</v>
      </c>
      <c r="AS116" s="150">
        <f t="shared" si="271"/>
        <v>-0.70931986914240464</v>
      </c>
      <c r="AT116" s="150">
        <f t="shared" si="272"/>
        <v>-0.34247772833976686</v>
      </c>
      <c r="AU116" s="242">
        <f t="shared" si="511"/>
        <v>-11.225999999999999</v>
      </c>
      <c r="AV116" s="242">
        <f t="shared" si="526"/>
        <v>8.3350000000000009</v>
      </c>
      <c r="AW116" s="242">
        <f t="shared" si="512"/>
        <v>5.5599999999999987</v>
      </c>
      <c r="AX116" s="242">
        <f t="shared" si="513"/>
        <v>-47.483999999999995</v>
      </c>
      <c r="AY116" s="119">
        <v>22.128</v>
      </c>
      <c r="AZ116" s="119">
        <v>33.353999999999999</v>
      </c>
      <c r="BA116" s="119">
        <v>25.018999999999998</v>
      </c>
      <c r="BB116" s="119">
        <v>19.459</v>
      </c>
      <c r="BC116" s="119">
        <v>66.942999999999998</v>
      </c>
      <c r="BD116" s="362">
        <v>101.81100000000001</v>
      </c>
      <c r="BE116" s="362">
        <v>84.992000000000004</v>
      </c>
      <c r="BF116" s="362"/>
      <c r="BG116" s="362"/>
      <c r="BH116" s="362"/>
      <c r="BI116" s="362"/>
      <c r="BJ116" s="362"/>
      <c r="BK116" s="362"/>
      <c r="BL116" s="362"/>
      <c r="BM116" s="362"/>
      <c r="BN116" s="362"/>
      <c r="BO116" s="362"/>
      <c r="BP116" s="152">
        <f t="shared" si="277"/>
        <v>-1.6329645173597864</v>
      </c>
      <c r="BQ116" s="152">
        <f t="shared" si="278"/>
        <v>0.14956140350877203</v>
      </c>
      <c r="BR116" s="152">
        <f t="shared" si="279"/>
        <v>9.2961487383797729E-3</v>
      </c>
      <c r="BS116" s="152">
        <f t="shared" si="280"/>
        <v>-0.31149039926851574</v>
      </c>
      <c r="BT116" s="152">
        <f t="shared" si="281"/>
        <v>0.69385647909137849</v>
      </c>
      <c r="BU116" s="242">
        <f t="shared" si="514"/>
        <v>-4.28</v>
      </c>
      <c r="BV116" s="242">
        <f t="shared" si="527"/>
        <v>0.34100000000000019</v>
      </c>
      <c r="BW116" s="242">
        <f t="shared" si="515"/>
        <v>2.0999999999999908E-2</v>
      </c>
      <c r="BX116" s="242">
        <f t="shared" si="516"/>
        <v>-1.0220000000000002</v>
      </c>
      <c r="BY116" s="119">
        <v>-1.659</v>
      </c>
      <c r="BZ116" s="119">
        <v>2.621</v>
      </c>
      <c r="CA116" s="119">
        <v>2.2799999999999998</v>
      </c>
      <c r="CB116" s="119">
        <v>2.2589999999999999</v>
      </c>
      <c r="CC116" s="119">
        <v>3.2810000000000001</v>
      </c>
      <c r="CD116" s="362">
        <v>1.9370000000000001</v>
      </c>
      <c r="CE116" s="362">
        <v>-5.5339999999999998</v>
      </c>
      <c r="CF116" s="362"/>
      <c r="CG116" s="362"/>
      <c r="CH116" s="362"/>
      <c r="CI116" s="362"/>
      <c r="CJ116" s="362"/>
      <c r="CK116" s="362"/>
      <c r="CL116" s="362"/>
      <c r="CM116" s="362"/>
      <c r="CN116" s="362"/>
      <c r="CO116" s="362"/>
      <c r="CP116" s="152">
        <f t="shared" si="286"/>
        <v>-1.6447160883280758</v>
      </c>
      <c r="CQ116" s="152">
        <f t="shared" si="287"/>
        <v>0.19061032863849772</v>
      </c>
      <c r="CR116" s="152">
        <f t="shared" si="288"/>
        <v>4.6970408642550015E-4</v>
      </c>
      <c r="CS116" s="152">
        <f t="shared" si="289"/>
        <v>-5.5875831485587536E-2</v>
      </c>
      <c r="CT116" s="152">
        <f t="shared" si="290"/>
        <v>3.2149532710280369</v>
      </c>
      <c r="CU116" s="242">
        <f t="shared" si="517"/>
        <v>-4.1710000000000003</v>
      </c>
      <c r="CV116" s="242">
        <f t="shared" si="528"/>
        <v>0.40600000000000014</v>
      </c>
      <c r="CW116" s="242">
        <f t="shared" si="518"/>
        <v>9.9999999999988987E-4</v>
      </c>
      <c r="CX116" s="242">
        <f t="shared" si="519"/>
        <v>-0.12599999999999989</v>
      </c>
      <c r="CY116" s="119">
        <v>-1.635</v>
      </c>
      <c r="CZ116" s="119">
        <v>2.536</v>
      </c>
      <c r="DA116" s="119">
        <v>2.13</v>
      </c>
      <c r="DB116" s="119">
        <v>2.129</v>
      </c>
      <c r="DC116" s="119">
        <v>2.2549999999999999</v>
      </c>
      <c r="DD116" s="362">
        <v>0.53500000000000003</v>
      </c>
      <c r="DE116" s="362">
        <v>-6.3019999999999996</v>
      </c>
      <c r="DF116" s="362"/>
      <c r="DG116" s="362"/>
      <c r="DH116" s="362"/>
      <c r="DI116" s="362"/>
      <c r="DJ116" s="362"/>
      <c r="DK116" s="362"/>
      <c r="DL116" s="362"/>
      <c r="DM116" s="362"/>
      <c r="DN116" s="362"/>
      <c r="DO116" s="362"/>
      <c r="DP116" s="152">
        <f t="shared" si="295"/>
        <v>-0.21899859616284509</v>
      </c>
      <c r="DQ116" s="152">
        <f t="shared" si="296"/>
        <v>-9.8312236286919846E-2</v>
      </c>
      <c r="DR116" s="152">
        <f t="shared" si="297"/>
        <v>-0.52499570520529126</v>
      </c>
      <c r="DS116" s="152">
        <f t="shared" si="298"/>
        <v>0.19962904444597104</v>
      </c>
      <c r="DT116" s="152">
        <f t="shared" si="299"/>
        <v>5.3480966854827096E-2</v>
      </c>
      <c r="DU116" s="242">
        <f t="shared" si="520"/>
        <v>-3.2759999999999998</v>
      </c>
      <c r="DV116" s="242">
        <f t="shared" si="529"/>
        <v>-1.6310000000000002</v>
      </c>
      <c r="DW116" s="242">
        <f t="shared" si="521"/>
        <v>-18.336000000000002</v>
      </c>
      <c r="DX116" s="242">
        <f t="shared" si="522"/>
        <v>5.8120000000000012</v>
      </c>
      <c r="DY116" s="119">
        <v>11.683</v>
      </c>
      <c r="DZ116" s="119">
        <v>14.959</v>
      </c>
      <c r="EA116" s="119">
        <v>16.59</v>
      </c>
      <c r="EB116" s="119">
        <v>34.926000000000002</v>
      </c>
      <c r="EC116" s="119">
        <v>29.114000000000001</v>
      </c>
      <c r="ED116" s="362">
        <v>27.635999999999999</v>
      </c>
      <c r="EE116" s="362">
        <v>19.747</v>
      </c>
      <c r="EF116" s="362"/>
      <c r="EG116" s="362"/>
      <c r="EH116" s="362"/>
      <c r="EI116" s="362"/>
      <c r="EJ116" s="362"/>
      <c r="EK116" s="362"/>
      <c r="EL116" s="362"/>
      <c r="EM116" s="362"/>
      <c r="EN116" s="362"/>
      <c r="EO116" s="362"/>
      <c r="EP116" s="153">
        <f t="shared" si="304"/>
        <v>-0.26107437532915906</v>
      </c>
      <c r="EQ116" s="153">
        <f t="shared" si="305"/>
        <v>-0.11087408949011449</v>
      </c>
      <c r="ER116" s="153">
        <f t="shared" si="306"/>
        <v>-0.41045657408401459</v>
      </c>
      <c r="ES116" s="153">
        <f t="shared" si="307"/>
        <v>-8.7431770468859332E-2</v>
      </c>
      <c r="ET116" s="153">
        <f t="shared" si="308"/>
        <v>-0.18234459397601388</v>
      </c>
      <c r="EU116" s="242">
        <f t="shared" si="523"/>
        <v>-8.9229999999999983</v>
      </c>
      <c r="EV116" s="242">
        <f t="shared" si="530"/>
        <v>-4.2620000000000005</v>
      </c>
      <c r="EW116" s="242">
        <f t="shared" si="524"/>
        <v>-26.763000000000005</v>
      </c>
      <c r="EX116" s="242">
        <f t="shared" si="525"/>
        <v>-6.2469999999999999</v>
      </c>
      <c r="EY116" s="119">
        <v>25.254999999999999</v>
      </c>
      <c r="EZ116" s="119">
        <v>34.177999999999997</v>
      </c>
      <c r="FA116" s="119">
        <v>38.44</v>
      </c>
      <c r="FB116" s="119">
        <v>65.203000000000003</v>
      </c>
      <c r="FC116" s="119">
        <v>71.45</v>
      </c>
      <c r="FD116" s="362">
        <v>87.384</v>
      </c>
      <c r="FE116" s="362">
        <v>109.304</v>
      </c>
      <c r="FF116" s="362"/>
      <c r="FG116" s="362"/>
      <c r="FH116" s="362"/>
      <c r="FI116" s="362"/>
      <c r="FJ116" s="362"/>
      <c r="FK116" s="362"/>
      <c r="FL116" s="362"/>
      <c r="FM116" s="362"/>
      <c r="FN116" s="362"/>
      <c r="FO116" s="362"/>
      <c r="FP116" s="153">
        <f t="shared" si="313"/>
        <v>-0.14634146341463414</v>
      </c>
      <c r="FQ116" s="153">
        <f t="shared" si="314"/>
        <v>0.20588235294117646</v>
      </c>
      <c r="FR116" s="153">
        <f t="shared" si="315"/>
        <v>-0.19047619047619047</v>
      </c>
      <c r="FS116" s="153">
        <f t="shared" si="316"/>
        <v>-0.6</v>
      </c>
      <c r="FT116" s="153">
        <f t="shared" si="317"/>
        <v>-0.36746987951807231</v>
      </c>
      <c r="FU116" s="242">
        <f t="shared" si="463"/>
        <v>-6</v>
      </c>
      <c r="FV116" s="242">
        <f t="shared" si="464"/>
        <v>7</v>
      </c>
      <c r="FW116" s="242">
        <f t="shared" si="465"/>
        <v>-8</v>
      </c>
      <c r="FX116" s="242">
        <f t="shared" si="466"/>
        <v>-63</v>
      </c>
      <c r="FY116" s="154">
        <v>35</v>
      </c>
      <c r="FZ116" s="154">
        <v>41</v>
      </c>
      <c r="GA116" s="154">
        <v>34</v>
      </c>
      <c r="GB116" s="154">
        <v>42</v>
      </c>
      <c r="GC116" s="154">
        <v>105</v>
      </c>
      <c r="GD116" s="359">
        <v>166</v>
      </c>
      <c r="GE116" s="359">
        <v>156</v>
      </c>
      <c r="GF116" s="359"/>
      <c r="GG116" s="359"/>
      <c r="GH116" s="359"/>
      <c r="GI116" s="359"/>
      <c r="GJ116" s="359"/>
      <c r="GK116" s="359"/>
      <c r="GL116" s="359"/>
      <c r="GM116" s="359"/>
      <c r="GN116" s="359"/>
      <c r="GO116" s="359"/>
      <c r="GP116" s="5"/>
      <c r="GQ116" s="5" t="s">
        <v>390</v>
      </c>
      <c r="GR116" s="5">
        <v>8620</v>
      </c>
      <c r="GS116" s="5" t="s">
        <v>439</v>
      </c>
      <c r="GT116" s="7" t="s">
        <v>94</v>
      </c>
      <c r="GU116" s="172"/>
      <c r="GW116" s="158">
        <f t="shared" si="322"/>
        <v>-1.7634617472660632</v>
      </c>
      <c r="GX116" s="158">
        <f t="shared" si="323"/>
        <v>0.94413394054140731</v>
      </c>
      <c r="GY116" s="158">
        <f t="shared" si="324"/>
        <v>0.24369283037686715</v>
      </c>
      <c r="GZ116" s="158">
        <f t="shared" si="325"/>
        <v>-0.16335030351041688</v>
      </c>
      <c r="HA116" s="158">
        <f t="shared" si="326"/>
        <v>2.5192445963193206</v>
      </c>
      <c r="HB116" s="263">
        <f t="shared" si="492"/>
        <v>-0.28350432603675152</v>
      </c>
      <c r="HC116" s="263">
        <f t="shared" si="531"/>
        <v>7.8073037244863627E-2</v>
      </c>
      <c r="HD116" s="263">
        <f t="shared" si="493"/>
        <v>1.6203061707443789E-2</v>
      </c>
      <c r="HE116" s="263">
        <f t="shared" si="494"/>
        <v>-1.2981671697479824E-2</v>
      </c>
      <c r="HF116" s="153">
        <f t="shared" si="327"/>
        <v>-0.12273853314315743</v>
      </c>
      <c r="HG116" s="153">
        <f t="shared" si="328"/>
        <v>0.16076579289359411</v>
      </c>
      <c r="HH116" s="153">
        <f t="shared" si="329"/>
        <v>8.2692755648730479E-2</v>
      </c>
      <c r="HI116" s="153">
        <f t="shared" si="330"/>
        <v>6.648969394128669E-2</v>
      </c>
      <c r="HJ116" s="153">
        <f t="shared" si="331"/>
        <v>7.9471365638766514E-2</v>
      </c>
      <c r="HK116" s="153">
        <f t="shared" si="332"/>
        <v>2.2581938669987131E-2</v>
      </c>
      <c r="HL116" s="153">
        <f t="shared" si="333"/>
        <v>-0.31913708411404262</v>
      </c>
      <c r="HM116" s="153" t="str">
        <f t="shared" si="334"/>
        <v>Negativ EK</v>
      </c>
      <c r="HN116" s="153" t="str">
        <f t="shared" si="335"/>
        <v>Negativ EK</v>
      </c>
      <c r="HO116" s="153" t="str">
        <f t="shared" si="336"/>
        <v>Negativ EK</v>
      </c>
      <c r="HP116" s="153" t="str">
        <f t="shared" si="337"/>
        <v>Negativ EK</v>
      </c>
      <c r="HQ116" s="153" t="str">
        <f t="shared" si="338"/>
        <v>Negativ EK</v>
      </c>
      <c r="HR116" s="153" t="str">
        <f t="shared" si="339"/>
        <v>Negativ EK</v>
      </c>
      <c r="HS116" s="153" t="str">
        <f t="shared" si="340"/>
        <v>Negativ EK</v>
      </c>
      <c r="HT116" s="153" t="str">
        <f t="shared" si="341"/>
        <v>Negativ EK</v>
      </c>
      <c r="HU116" s="153" t="str">
        <f t="shared" si="342"/>
        <v>Negativ EK</v>
      </c>
      <c r="HV116" s="150">
        <f t="shared" si="343"/>
        <v>-1.7733854478426627</v>
      </c>
      <c r="HW116" s="150">
        <f t="shared" si="344"/>
        <v>0.64069504177834236</v>
      </c>
      <c r="HX116" s="150">
        <f t="shared" si="345"/>
        <v>0.33075409447377863</v>
      </c>
      <c r="HY116" s="150">
        <f t="shared" si="346"/>
        <v>-0.19973411544141337</v>
      </c>
      <c r="HZ116" s="150">
        <f t="shared" si="347"/>
        <v>1.0975436188695433</v>
      </c>
      <c r="IA116" s="263">
        <f t="shared" si="495"/>
        <v>-0.12801352994562282</v>
      </c>
      <c r="IB116" s="263">
        <f t="shared" si="532"/>
        <v>2.8188776767454057E-2</v>
      </c>
      <c r="IC116" s="263">
        <f t="shared" si="496"/>
        <v>1.0935339866907652E-2</v>
      </c>
      <c r="ID116" s="263">
        <f t="shared" si="497"/>
        <v>-8.2517298911225223E-3</v>
      </c>
      <c r="IE116" s="153">
        <f t="shared" si="348"/>
        <v>-5.5827570541618299E-2</v>
      </c>
      <c r="IF116" s="153">
        <f t="shared" si="349"/>
        <v>7.2185959404004518E-2</v>
      </c>
      <c r="IG116" s="153">
        <f t="shared" si="350"/>
        <v>4.3997182636550461E-2</v>
      </c>
      <c r="IH116" s="153">
        <f t="shared" si="351"/>
        <v>3.3061842769642809E-2</v>
      </c>
      <c r="II116" s="153">
        <f t="shared" si="352"/>
        <v>4.1313572660765331E-2</v>
      </c>
      <c r="IJ116" s="153">
        <f t="shared" si="353"/>
        <v>1.9696168551208006E-2</v>
      </c>
      <c r="IK116" s="153">
        <f t="shared" si="354"/>
        <v>-5.0629437166068943E-2</v>
      </c>
      <c r="IL116" s="153" t="str">
        <f t="shared" si="355"/>
        <v>i.a.</v>
      </c>
      <c r="IM116" s="153" t="str">
        <f t="shared" si="356"/>
        <v>i.a.</v>
      </c>
      <c r="IN116" s="153" t="str">
        <f t="shared" si="357"/>
        <v>i.a.</v>
      </c>
      <c r="IO116" s="153" t="str">
        <f t="shared" si="358"/>
        <v>i.a.</v>
      </c>
      <c r="IP116" s="153" t="str">
        <f t="shared" si="359"/>
        <v>i.a.</v>
      </c>
      <c r="IQ116" s="153" t="str">
        <f t="shared" si="360"/>
        <v>i.a.</v>
      </c>
      <c r="IR116" s="153" t="str">
        <f t="shared" si="361"/>
        <v>i.a.</v>
      </c>
      <c r="IS116" s="153" t="str">
        <f t="shared" si="362"/>
        <v>i.a.</v>
      </c>
      <c r="IT116" s="153" t="str">
        <f t="shared" si="363"/>
        <v>i.a.</v>
      </c>
      <c r="IU116" s="150">
        <f t="shared" si="364"/>
        <v>5.6941832522125389E-2</v>
      </c>
      <c r="IV116" s="150">
        <f t="shared" si="365"/>
        <v>1.4128317547276123E-2</v>
      </c>
      <c r="IW116" s="150">
        <f t="shared" si="366"/>
        <v>-0.1942844684313372</v>
      </c>
      <c r="IX116" s="150">
        <f t="shared" si="367"/>
        <v>0.31456367384421952</v>
      </c>
      <c r="IY116" s="150">
        <f t="shared" si="368"/>
        <v>0.28841680626511124</v>
      </c>
      <c r="IZ116" s="263">
        <f t="shared" si="498"/>
        <v>2.4922256208627591E-2</v>
      </c>
      <c r="JA116" s="263">
        <f t="shared" si="533"/>
        <v>6.0975231037802002E-3</v>
      </c>
      <c r="JB116" s="263">
        <f t="shared" si="499"/>
        <v>-0.10406851440014853</v>
      </c>
      <c r="JC116" s="263">
        <f t="shared" si="500"/>
        <v>0.12817644227152702</v>
      </c>
      <c r="JD116" s="153">
        <f t="shared" si="369"/>
        <v>0.46260146505642447</v>
      </c>
      <c r="JE116" s="153">
        <f t="shared" si="370"/>
        <v>0.43767920884779687</v>
      </c>
      <c r="JF116" s="153">
        <f t="shared" si="371"/>
        <v>0.43158168574401667</v>
      </c>
      <c r="JG116" s="153">
        <f t="shared" si="372"/>
        <v>0.5356502001441652</v>
      </c>
      <c r="JH116" s="153">
        <f t="shared" si="373"/>
        <v>0.40747375787263818</v>
      </c>
      <c r="JI116" s="153">
        <f t="shared" si="374"/>
        <v>0.31625926943147487</v>
      </c>
      <c r="JJ116" s="153">
        <f t="shared" si="375"/>
        <v>0.18066127497621312</v>
      </c>
      <c r="JK116" s="153" t="str">
        <f t="shared" si="376"/>
        <v>i.a.</v>
      </c>
      <c r="JL116" s="153" t="str">
        <f t="shared" si="377"/>
        <v>i.a.</v>
      </c>
      <c r="JM116" s="153" t="str">
        <f t="shared" si="378"/>
        <v>i.a.</v>
      </c>
      <c r="JN116" s="153" t="str">
        <f t="shared" si="379"/>
        <v>i.a.</v>
      </c>
      <c r="JO116" s="153" t="str">
        <f t="shared" si="380"/>
        <v>i.a.</v>
      </c>
      <c r="JP116" s="153" t="str">
        <f t="shared" si="381"/>
        <v>i.a.</v>
      </c>
      <c r="JQ116" s="153" t="str">
        <f t="shared" si="382"/>
        <v>i.a.</v>
      </c>
      <c r="JR116" s="153" t="str">
        <f t="shared" si="383"/>
        <v>i.a.</v>
      </c>
      <c r="JS116" s="153" t="str">
        <f t="shared" si="384"/>
        <v>i.a.</v>
      </c>
      <c r="JT116" s="153" t="str">
        <f t="shared" si="385"/>
        <v>i.a.</v>
      </c>
      <c r="JU116" s="150" t="e">
        <f t="shared" si="386"/>
        <v>#VALUE!</v>
      </c>
      <c r="JV116" s="150" t="e">
        <f t="shared" si="387"/>
        <v>#VALUE!</v>
      </c>
      <c r="JW116" s="150" t="e">
        <f t="shared" si="388"/>
        <v>#VALUE!</v>
      </c>
      <c r="JX116" s="150" t="e">
        <f t="shared" si="389"/>
        <v>#VALUE!</v>
      </c>
      <c r="JY116" s="150" t="e">
        <f t="shared" si="390"/>
        <v>#VALUE!</v>
      </c>
      <c r="JZ116" s="263" t="e">
        <f t="shared" si="501"/>
        <v>#VALUE!</v>
      </c>
      <c r="KA116" s="263" t="e">
        <f t="shared" si="534"/>
        <v>#VALUE!</v>
      </c>
      <c r="KB116" s="263" t="e">
        <f t="shared" si="502"/>
        <v>#VALUE!</v>
      </c>
      <c r="KC116" s="263" t="e">
        <f t="shared" si="503"/>
        <v>#VALUE!</v>
      </c>
      <c r="KD116" s="153" t="str">
        <f t="shared" si="467"/>
        <v>i.a.</v>
      </c>
      <c r="KE116" s="153" t="str">
        <f t="shared" si="468"/>
        <v>i.a.</v>
      </c>
      <c r="KF116" s="153" t="str">
        <f t="shared" si="469"/>
        <v>i.a.</v>
      </c>
      <c r="KG116" s="153" t="str">
        <f t="shared" si="470"/>
        <v>i.a.</v>
      </c>
      <c r="KH116" s="153" t="str">
        <f t="shared" si="483"/>
        <v>i.a.</v>
      </c>
      <c r="KI116" s="153" t="str">
        <f t="shared" si="471"/>
        <v>i.a.</v>
      </c>
      <c r="KJ116" s="153" t="str">
        <f t="shared" si="472"/>
        <v>i.a.</v>
      </c>
      <c r="KK116" s="153" t="str">
        <f t="shared" si="473"/>
        <v>i.a.</v>
      </c>
      <c r="KL116" s="153" t="str">
        <f t="shared" si="474"/>
        <v>i.a.</v>
      </c>
      <c r="KM116" s="153" t="str">
        <f t="shared" si="475"/>
        <v>i.a.</v>
      </c>
      <c r="KN116" s="153" t="str">
        <f t="shared" si="476"/>
        <v>i.a.</v>
      </c>
      <c r="KO116" s="153" t="str">
        <f t="shared" si="477"/>
        <v>i.a.</v>
      </c>
      <c r="KP116" s="153" t="str">
        <f t="shared" si="478"/>
        <v>i.a.</v>
      </c>
      <c r="KQ116" s="153" t="str">
        <f t="shared" si="479"/>
        <v>i.a.</v>
      </c>
      <c r="KR116" s="153" t="str">
        <f t="shared" si="480"/>
        <v>i.a.</v>
      </c>
      <c r="KS116" s="153" t="str">
        <f t="shared" si="481"/>
        <v>i.a.</v>
      </c>
      <c r="KT116" s="153" t="str">
        <f t="shared" si="482"/>
        <v>i.a.</v>
      </c>
      <c r="KU116" s="150" t="e">
        <f t="shared" si="408"/>
        <v>#DIV/0!</v>
      </c>
      <c r="KV116" s="150" t="e">
        <f t="shared" si="409"/>
        <v>#DIV/0!</v>
      </c>
      <c r="KW116" s="150" t="e">
        <f t="shared" si="410"/>
        <v>#DIV/0!</v>
      </c>
      <c r="KX116" s="150" t="e">
        <f t="shared" si="411"/>
        <v>#DIV/0!</v>
      </c>
      <c r="KY116" s="150" t="e">
        <f t="shared" si="412"/>
        <v>#DIV/0!</v>
      </c>
      <c r="KZ116" s="243">
        <f t="shared" si="504"/>
        <v>0</v>
      </c>
      <c r="LA116" s="243">
        <f t="shared" si="535"/>
        <v>0</v>
      </c>
      <c r="LB116" s="243">
        <f t="shared" si="505"/>
        <v>0</v>
      </c>
      <c r="LC116" s="243">
        <f t="shared" si="506"/>
        <v>0</v>
      </c>
      <c r="LD116" s="254">
        <f>IFERROR(Tabel1[[#This Row],[2024 - Omsætning]]/Tabel1[[#This Row],[2024 - Ansatte]],"i.a.")</f>
        <v>0</v>
      </c>
      <c r="LE116" s="254">
        <f>IFERROR(Tabel1[[#This Row],[2023 - Omsætning]]/Tabel1[[#This Row],[2023 - Ansatte]],"i.a.")</f>
        <v>0</v>
      </c>
      <c r="LF116" s="254">
        <f>IFERROR(Tabel1[[#This Row],[2022 - Omsætning]]/Tabel1[[#This Row],[2022 - Ansatte]],"i.a.")</f>
        <v>0</v>
      </c>
      <c r="LG116" s="254">
        <f>IFERROR(Tabel1[[#This Row],[2021 - Omsætning]]/Tabel1[[#This Row],[2021 - Ansatte]],"i.a.")</f>
        <v>0</v>
      </c>
      <c r="LH116" s="254">
        <f>IFERROR(AC116/Tabel1[[#This Row],[2020 - Ansatte]],"i.a.")</f>
        <v>0</v>
      </c>
      <c r="LI116" s="254">
        <f>IFERROR(Tabel1[[#This Row],[2019 - Omsætning]]/Tabel1[[#This Row],[2019 - Ansatte]],"i.a.")</f>
        <v>0</v>
      </c>
      <c r="LJ116" s="254">
        <f>IFERROR(Tabel1[[#This Row],[2018 - Omsætning]]/Tabel1[[#This Row],[2018 - Ansatte]],"i.a.")</f>
        <v>0</v>
      </c>
      <c r="LK116" s="254" t="str">
        <f>IFERROR(Tabel1[[#This Row],[2017 - Omsætning]]/Tabel1[[#This Row],[2017 - Ansatte]],"i.a.")</f>
        <v>i.a.</v>
      </c>
      <c r="LL116" s="254" t="str">
        <f>IFERROR(Tabel1[[#This Row],[2016 - Omsætning]]/Tabel1[[#This Row],[2016 - Ansatte]],"i.a.")</f>
        <v>i.a.</v>
      </c>
      <c r="LM116" s="254" t="str">
        <f>IFERROR(Tabel1[[#This Row],[2015 - Omsætning]]/Tabel1[[#This Row],[2015 - Ansatte]],"i.a.")</f>
        <v>i.a.</v>
      </c>
      <c r="LN116" s="254" t="str">
        <f>IFERROR(Tabel1[[#This Row],[2014 - Omsætning]]/Tabel1[[#This Row],[2014 - Ansatte]],"i.a.")</f>
        <v>i.a.</v>
      </c>
      <c r="LO116" s="254" t="str">
        <f>IFERROR(Tabel1[[#This Row],[2013 - Omsætning]]/Tabel1[[#This Row],[2013 - Ansatte]],"i.a.")</f>
        <v>i.a.</v>
      </c>
      <c r="LP116" s="254" t="str">
        <f>IFERROR(Tabel1[[#This Row],[2012 - Omsætning]]/Tabel1[[#This Row],[2012 - Ansatte]],"i.a.")</f>
        <v>i.a.</v>
      </c>
      <c r="LQ116" s="254" t="str">
        <f>IFERROR(Tabel1[[#This Row],[2011 - Omsætning]]/Tabel1[[#This Row],[2011 - Ansatte]],"i.a.")</f>
        <v>i.a.</v>
      </c>
      <c r="LR116" s="254" t="str">
        <f>IFERROR(Tabel1[[#This Row],[2010 - Omsætning]]/Tabel1[[#This Row],[2010 - Ansatte]],"i.a.")</f>
        <v>i.a.</v>
      </c>
      <c r="LS116" s="254" t="str">
        <f>IFERROR(Tabel1[[#This Row],[2009 - Omsætning]]/Tabel1[[#This Row],[2009 - Ansatte]],"i.a.")</f>
        <v>i.a.</v>
      </c>
      <c r="LT116" s="254" t="str">
        <f>IFERROR(Tabel1[[#This Row],[2008 - Omsætning]]/Tabel1[[#This Row],[2008 - Ansatte]],"i.a.")</f>
        <v>i.a.</v>
      </c>
      <c r="LU116" s="158">
        <f t="shared" si="413"/>
        <v>-1.7552388463271744</v>
      </c>
      <c r="LV116" s="158">
        <f t="shared" si="414"/>
        <v>-1.2664605519294499E-2</v>
      </c>
      <c r="LW116" s="158">
        <f t="shared" si="415"/>
        <v>0.23587434034205496</v>
      </c>
      <c r="LX116" s="158">
        <f t="shared" si="416"/>
        <v>1.3603104212860311</v>
      </c>
      <c r="LY116" s="158">
        <f t="shared" si="417"/>
        <v>5.6636404094348016</v>
      </c>
      <c r="LZ116" s="243">
        <f t="shared" si="507"/>
        <v>-0.10856794425087107</v>
      </c>
      <c r="MA116" s="243">
        <f t="shared" si="536"/>
        <v>-7.9340028694403764E-4</v>
      </c>
      <c r="MB116" s="243">
        <f t="shared" si="508"/>
        <v>1.1956582633053214E-2</v>
      </c>
      <c r="MC116" s="243">
        <f t="shared" si="509"/>
        <v>2.9214285714285713E-2</v>
      </c>
      <c r="MD116" s="244">
        <f t="shared" si="418"/>
        <v>-4.6714285714285715E-2</v>
      </c>
      <c r="ME116" s="244">
        <f t="shared" si="419"/>
        <v>6.1853658536585365E-2</v>
      </c>
      <c r="MF116" s="244">
        <f t="shared" si="420"/>
        <v>6.2647058823529403E-2</v>
      </c>
      <c r="MG116" s="244">
        <f t="shared" si="421"/>
        <v>5.0690476190476189E-2</v>
      </c>
      <c r="MH116" s="244">
        <f t="shared" si="422"/>
        <v>2.1476190476190475E-2</v>
      </c>
      <c r="MI116" s="244">
        <f t="shared" si="423"/>
        <v>3.2228915662650603E-3</v>
      </c>
      <c r="MJ116" s="244">
        <f t="shared" si="424"/>
        <v>-4.0397435897435892E-2</v>
      </c>
      <c r="MK116" s="244" t="str">
        <f t="shared" si="425"/>
        <v>i.a.</v>
      </c>
      <c r="ML116" s="244" t="str">
        <f t="shared" si="426"/>
        <v>i.a.</v>
      </c>
      <c r="MM116" s="244" t="str">
        <f t="shared" si="427"/>
        <v>i.a.</v>
      </c>
      <c r="MN116" s="244" t="str">
        <f t="shared" si="428"/>
        <v>i.a.</v>
      </c>
      <c r="MO116" s="244" t="str">
        <f t="shared" si="429"/>
        <v>i.a.</v>
      </c>
      <c r="MP116" s="244" t="str">
        <f t="shared" si="430"/>
        <v>i.a.</v>
      </c>
      <c r="MQ116" s="244" t="str">
        <f t="shared" si="431"/>
        <v>i.a.</v>
      </c>
      <c r="MR116" s="244" t="str">
        <f t="shared" si="432"/>
        <v>i.a.</v>
      </c>
      <c r="MS116" s="244" t="str">
        <f t="shared" si="433"/>
        <v>i.a.</v>
      </c>
      <c r="MT116" s="244" t="str">
        <f t="shared" si="434"/>
        <v>i.a.</v>
      </c>
    </row>
    <row r="117" spans="1:358" ht="18" customHeight="1" x14ac:dyDescent="0.25">
      <c r="A117" s="3" t="s">
        <v>205</v>
      </c>
      <c r="B117" s="273">
        <v>10050715</v>
      </c>
      <c r="C117" s="117" t="s">
        <v>588</v>
      </c>
      <c r="D117" s="5" t="s">
        <v>370</v>
      </c>
      <c r="E117" s="5">
        <v>289300</v>
      </c>
      <c r="F117" s="203">
        <v>45468</v>
      </c>
      <c r="G117" s="148"/>
      <c r="H117" s="148" t="s">
        <v>74</v>
      </c>
      <c r="I117" s="148" t="s">
        <v>74</v>
      </c>
      <c r="J117" s="148" t="s">
        <v>74</v>
      </c>
      <c r="K117" s="148" t="s">
        <v>74</v>
      </c>
      <c r="L117" s="148" t="s">
        <v>74</v>
      </c>
      <c r="M117" s="148" t="s">
        <v>74</v>
      </c>
      <c r="N117" s="148" t="s">
        <v>74</v>
      </c>
      <c r="O117" s="357" t="s">
        <v>74</v>
      </c>
      <c r="P117" s="150">
        <f>Y117/Tabel1[[#This Row],[2023 - Omsætning]]-1</f>
        <v>-1</v>
      </c>
      <c r="Q117" s="150">
        <f>Z117/Tabel1[[#This Row],[2022 - Omsætning]]-1</f>
        <v>-0.11674755434572104</v>
      </c>
      <c r="R117" s="150">
        <f>AA117/Tabel1[[#This Row],[2021 - Omsætning]]-1</f>
        <v>7.6740449270064959E-2</v>
      </c>
      <c r="S117" s="150">
        <f>AB117/Tabel1[[#This Row],[2020 - Omsætning]]-1</f>
        <v>3.7326965426930148E-2</v>
      </c>
      <c r="T117" s="150">
        <f>AC117/Tabel1[[#This Row],[2019 - Omsætning]]-1</f>
        <v>-6.4971052383621775E-2</v>
      </c>
      <c r="U117" s="242">
        <f t="shared" si="484"/>
        <v>-1938.3920000000001</v>
      </c>
      <c r="V117" s="242">
        <f t="shared" si="510"/>
        <v>-256.21499999999992</v>
      </c>
      <c r="W117" s="242">
        <f t="shared" ref="W117:W180" si="538">AA117-AB117</f>
        <v>156.41200000000003</v>
      </c>
      <c r="X117" s="242">
        <f t="shared" si="537"/>
        <v>73.341999999999871</v>
      </c>
      <c r="Y117" s="151"/>
      <c r="Z117" s="151">
        <v>1938.3920000000001</v>
      </c>
      <c r="AA117" s="151">
        <v>2194.607</v>
      </c>
      <c r="AB117" s="151">
        <v>2038.1949999999999</v>
      </c>
      <c r="AC117" s="361">
        <v>1964.8530000000001</v>
      </c>
      <c r="AD117" s="151">
        <v>2101.3820000000001</v>
      </c>
      <c r="AE117" s="151">
        <v>2280.6889999999999</v>
      </c>
      <c r="AF117" s="151">
        <v>2105.027</v>
      </c>
      <c r="AG117" s="361">
        <v>1708.5309999999999</v>
      </c>
      <c r="AH117" s="361">
        <v>1665.8130000000001</v>
      </c>
      <c r="AI117" s="361">
        <v>2101.4</v>
      </c>
      <c r="AJ117" s="361">
        <v>1696.9</v>
      </c>
      <c r="AK117" s="361">
        <v>1520.9</v>
      </c>
      <c r="AL117" s="361">
        <v>1591.1</v>
      </c>
      <c r="AM117" s="361">
        <v>1395.5</v>
      </c>
      <c r="AN117" s="361">
        <v>1210.9000000000001</v>
      </c>
      <c r="AO117" s="361">
        <v>1443</v>
      </c>
      <c r="AP117" s="150" t="e">
        <f t="shared" si="268"/>
        <v>#DIV/0!</v>
      </c>
      <c r="AQ117" s="150" t="e">
        <f t="shared" si="269"/>
        <v>#DIV/0!</v>
      </c>
      <c r="AR117" s="150" t="e">
        <f t="shared" si="270"/>
        <v>#DIV/0!</v>
      </c>
      <c r="AS117" s="150" t="e">
        <f t="shared" si="271"/>
        <v>#DIV/0!</v>
      </c>
      <c r="AT117" s="150">
        <f t="shared" si="272"/>
        <v>-1</v>
      </c>
      <c r="AU117" s="242">
        <f t="shared" si="511"/>
        <v>0</v>
      </c>
      <c r="AV117" s="242">
        <f t="shared" si="526"/>
        <v>0</v>
      </c>
      <c r="AW117" s="242">
        <f t="shared" si="512"/>
        <v>0</v>
      </c>
      <c r="AX117" s="242">
        <f t="shared" si="513"/>
        <v>0</v>
      </c>
      <c r="AY117" s="119"/>
      <c r="AZ117" s="119"/>
      <c r="BA117" s="119"/>
      <c r="BB117" s="119"/>
      <c r="BC117" s="119"/>
      <c r="BD117" s="119">
        <v>530.01300000000003</v>
      </c>
      <c r="BE117" s="119">
        <v>669.71699999999998</v>
      </c>
      <c r="BF117" s="119">
        <v>597.82799999999997</v>
      </c>
      <c r="BG117" s="362">
        <v>509.75299999999999</v>
      </c>
      <c r="BH117" s="362">
        <v>529.23599999999999</v>
      </c>
      <c r="BI117" s="362">
        <v>587.70000000000005</v>
      </c>
      <c r="BJ117" s="362">
        <v>539.5</v>
      </c>
      <c r="BK117" s="362">
        <v>522.6</v>
      </c>
      <c r="BL117" s="362">
        <v>476.7</v>
      </c>
      <c r="BM117" s="362">
        <v>435.6</v>
      </c>
      <c r="BN117" s="362">
        <v>471.8</v>
      </c>
      <c r="BO117" s="362">
        <v>494.8</v>
      </c>
      <c r="BP117" s="152" t="e">
        <f t="shared" si="277"/>
        <v>#DIV/0!</v>
      </c>
      <c r="BQ117" s="152" t="e">
        <f t="shared" si="278"/>
        <v>#DIV/0!</v>
      </c>
      <c r="BR117" s="152" t="e">
        <f t="shared" si="279"/>
        <v>#DIV/0!</v>
      </c>
      <c r="BS117" s="152" t="e">
        <f t="shared" si="280"/>
        <v>#DIV/0!</v>
      </c>
      <c r="BT117" s="152">
        <f t="shared" si="281"/>
        <v>-1</v>
      </c>
      <c r="BU117" s="242">
        <f t="shared" si="514"/>
        <v>0</v>
      </c>
      <c r="BV117" s="242">
        <f t="shared" si="527"/>
        <v>0</v>
      </c>
      <c r="BW117" s="242">
        <f t="shared" si="515"/>
        <v>0</v>
      </c>
      <c r="BX117" s="242">
        <f t="shared" si="516"/>
        <v>0</v>
      </c>
      <c r="BY117" s="119"/>
      <c r="BZ117" s="119"/>
      <c r="CA117" s="119"/>
      <c r="CB117" s="119"/>
      <c r="CC117" s="119"/>
      <c r="CD117" s="119">
        <v>102.331</v>
      </c>
      <c r="CE117" s="119">
        <v>325.52199999999999</v>
      </c>
      <c r="CF117" s="119">
        <v>269.54300000000001</v>
      </c>
      <c r="CG117" s="362">
        <v>151.928</v>
      </c>
      <c r="CH117" s="362">
        <v>146.83199999999999</v>
      </c>
      <c r="CI117" s="362">
        <v>109.3</v>
      </c>
      <c r="CJ117" s="362">
        <v>101.6</v>
      </c>
      <c r="CK117" s="362">
        <v>108.7</v>
      </c>
      <c r="CL117" s="362">
        <v>85.3</v>
      </c>
      <c r="CM117" s="362">
        <v>54.6</v>
      </c>
      <c r="CN117" s="362">
        <v>91</v>
      </c>
      <c r="CO117" s="362">
        <v>127.9</v>
      </c>
      <c r="CP117" s="152" t="e">
        <f t="shared" si="286"/>
        <v>#DIV/0!</v>
      </c>
      <c r="CQ117" s="152" t="e">
        <f t="shared" si="287"/>
        <v>#DIV/0!</v>
      </c>
      <c r="CR117" s="152" t="e">
        <f t="shared" si="288"/>
        <v>#DIV/0!</v>
      </c>
      <c r="CS117" s="152" t="e">
        <f t="shared" si="289"/>
        <v>#DIV/0!</v>
      </c>
      <c r="CT117" s="152">
        <f t="shared" si="290"/>
        <v>-1</v>
      </c>
      <c r="CU117" s="242">
        <f t="shared" si="517"/>
        <v>0</v>
      </c>
      <c r="CV117" s="242">
        <f t="shared" si="528"/>
        <v>0</v>
      </c>
      <c r="CW117" s="242">
        <f t="shared" si="518"/>
        <v>0</v>
      </c>
      <c r="CX117" s="242">
        <f t="shared" si="519"/>
        <v>0</v>
      </c>
      <c r="CY117" s="119"/>
      <c r="CZ117" s="119"/>
      <c r="DA117" s="119"/>
      <c r="DB117" s="119"/>
      <c r="DC117" s="119"/>
      <c r="DD117" s="119">
        <v>60.469000000000001</v>
      </c>
      <c r="DE117" s="119">
        <v>315.89</v>
      </c>
      <c r="DF117" s="119">
        <v>343.02</v>
      </c>
      <c r="DG117" s="362">
        <v>187.34800000000001</v>
      </c>
      <c r="DH117" s="362">
        <v>118.364</v>
      </c>
      <c r="DI117" s="362">
        <v>159.9</v>
      </c>
      <c r="DJ117" s="362">
        <v>120.3</v>
      </c>
      <c r="DK117" s="362">
        <v>154.5</v>
      </c>
      <c r="DL117" s="362">
        <v>209.6</v>
      </c>
      <c r="DM117" s="362">
        <v>167.2</v>
      </c>
      <c r="DN117" s="362">
        <v>26.9</v>
      </c>
      <c r="DO117" s="362">
        <v>192.7</v>
      </c>
      <c r="DP117" s="152" t="e">
        <f t="shared" si="295"/>
        <v>#DIV/0!</v>
      </c>
      <c r="DQ117" s="152" t="e">
        <f t="shared" si="296"/>
        <v>#DIV/0!</v>
      </c>
      <c r="DR117" s="152" t="e">
        <f t="shared" si="297"/>
        <v>#DIV/0!</v>
      </c>
      <c r="DS117" s="152" t="e">
        <f t="shared" si="298"/>
        <v>#DIV/0!</v>
      </c>
      <c r="DT117" s="152">
        <f t="shared" si="299"/>
        <v>-1</v>
      </c>
      <c r="DU117" s="242">
        <f t="shared" si="520"/>
        <v>0</v>
      </c>
      <c r="DV117" s="242">
        <f t="shared" si="529"/>
        <v>0</v>
      </c>
      <c r="DW117" s="242">
        <f t="shared" si="521"/>
        <v>0</v>
      </c>
      <c r="DX117" s="242">
        <f t="shared" si="522"/>
        <v>0</v>
      </c>
      <c r="DY117" s="119"/>
      <c r="DZ117" s="119"/>
      <c r="EA117" s="119"/>
      <c r="EB117" s="119"/>
      <c r="EC117" s="119"/>
      <c r="ED117" s="119">
        <v>964.476</v>
      </c>
      <c r="EE117" s="119">
        <v>1018.6319999999999</v>
      </c>
      <c r="EF117" s="119">
        <v>826.26800000000003</v>
      </c>
      <c r="EG117" s="362">
        <v>709.97799999999995</v>
      </c>
      <c r="EH117" s="362">
        <v>603.26400000000001</v>
      </c>
      <c r="EI117" s="362">
        <v>659.1</v>
      </c>
      <c r="EJ117" s="362">
        <v>709.2</v>
      </c>
      <c r="EK117" s="362">
        <v>821.4</v>
      </c>
      <c r="EL117" s="362">
        <v>835.1</v>
      </c>
      <c r="EM117" s="362">
        <v>775.7</v>
      </c>
      <c r="EN117" s="362">
        <v>558</v>
      </c>
      <c r="EO117" s="362">
        <v>534.5</v>
      </c>
      <c r="EP117" s="153" t="e">
        <f t="shared" si="304"/>
        <v>#DIV/0!</v>
      </c>
      <c r="EQ117" s="153" t="e">
        <f t="shared" si="305"/>
        <v>#DIV/0!</v>
      </c>
      <c r="ER117" s="153" t="e">
        <f t="shared" si="306"/>
        <v>#DIV/0!</v>
      </c>
      <c r="ES117" s="153" t="e">
        <f t="shared" si="307"/>
        <v>#DIV/0!</v>
      </c>
      <c r="ET117" s="153">
        <f t="shared" si="308"/>
        <v>-1</v>
      </c>
      <c r="EU117" s="242">
        <f t="shared" si="523"/>
        <v>0</v>
      </c>
      <c r="EV117" s="242">
        <f t="shared" si="530"/>
        <v>0</v>
      </c>
      <c r="EW117" s="242">
        <f t="shared" si="524"/>
        <v>0</v>
      </c>
      <c r="EX117" s="242">
        <f t="shared" si="525"/>
        <v>0</v>
      </c>
      <c r="EY117" s="119"/>
      <c r="EZ117" s="119"/>
      <c r="FA117" s="119"/>
      <c r="FB117" s="119"/>
      <c r="FC117" s="119"/>
      <c r="FD117" s="119">
        <v>2592.81</v>
      </c>
      <c r="FE117" s="119">
        <v>2644.415</v>
      </c>
      <c r="FF117" s="119">
        <v>2770.6840000000002</v>
      </c>
      <c r="FG117" s="362">
        <v>2551.3110000000001</v>
      </c>
      <c r="FH117" s="362">
        <v>1923.41</v>
      </c>
      <c r="FI117" s="362">
        <v>1844</v>
      </c>
      <c r="FJ117" s="362">
        <v>1943.9</v>
      </c>
      <c r="FK117" s="362">
        <v>2270.9</v>
      </c>
      <c r="FL117" s="362">
        <v>2393.5</v>
      </c>
      <c r="FM117" s="362">
        <v>2305.9</v>
      </c>
      <c r="FN117" s="362">
        <v>1764.4</v>
      </c>
      <c r="FO117" s="362">
        <v>1795.6</v>
      </c>
      <c r="FP117" s="153">
        <f t="shared" si="313"/>
        <v>-1</v>
      </c>
      <c r="FQ117" s="153">
        <f t="shared" si="314"/>
        <v>-7.9896907216494839E-2</v>
      </c>
      <c r="FR117" s="153">
        <f t="shared" si="315"/>
        <v>3.054448871181939E-2</v>
      </c>
      <c r="FS117" s="153">
        <f t="shared" si="316"/>
        <v>-1.3262599469496021E-3</v>
      </c>
      <c r="FT117" s="153">
        <f t="shared" si="317"/>
        <v>-2.3316062176165803E-2</v>
      </c>
      <c r="FU117" s="242">
        <f t="shared" si="463"/>
        <v>-714</v>
      </c>
      <c r="FV117" s="242">
        <f t="shared" si="464"/>
        <v>-62</v>
      </c>
      <c r="FW117" s="242">
        <f t="shared" si="465"/>
        <v>23</v>
      </c>
      <c r="FX117" s="242">
        <f t="shared" si="466"/>
        <v>-1</v>
      </c>
      <c r="FY117" s="154"/>
      <c r="FZ117" s="154">
        <v>714</v>
      </c>
      <c r="GA117" s="154">
        <v>776</v>
      </c>
      <c r="GB117" s="154">
        <v>753</v>
      </c>
      <c r="GC117" s="154">
        <v>754</v>
      </c>
      <c r="GD117" s="154">
        <v>772</v>
      </c>
      <c r="GE117" s="154">
        <v>717</v>
      </c>
      <c r="GF117" s="154">
        <v>686</v>
      </c>
      <c r="GG117" s="359">
        <v>645</v>
      </c>
      <c r="GH117" s="359">
        <v>671</v>
      </c>
      <c r="GI117" s="359">
        <v>699</v>
      </c>
      <c r="GJ117" s="359">
        <v>678</v>
      </c>
      <c r="GK117" s="359">
        <v>591</v>
      </c>
      <c r="GL117" s="359">
        <v>555</v>
      </c>
      <c r="GM117" s="359">
        <v>538</v>
      </c>
      <c r="GN117" s="359">
        <v>554</v>
      </c>
      <c r="GO117" s="359">
        <v>557</v>
      </c>
      <c r="GP117" s="5"/>
      <c r="GQ117" s="5" t="s">
        <v>386</v>
      </c>
      <c r="GR117" s="5">
        <v>2860</v>
      </c>
      <c r="GS117" s="5" t="s">
        <v>206</v>
      </c>
      <c r="GT117" s="7" t="s">
        <v>76</v>
      </c>
      <c r="GU117" s="172" t="s">
        <v>73</v>
      </c>
      <c r="GW117" s="158" t="e">
        <f t="shared" si="322"/>
        <v>#VALUE!</v>
      </c>
      <c r="GX117" s="158" t="e">
        <f t="shared" si="323"/>
        <v>#VALUE!</v>
      </c>
      <c r="GY117" s="158" t="e">
        <f t="shared" si="324"/>
        <v>#VALUE!</v>
      </c>
      <c r="GZ117" s="158" t="e">
        <f t="shared" si="325"/>
        <v>#VALUE!</v>
      </c>
      <c r="HA117" s="158">
        <f t="shared" si="326"/>
        <v>-1</v>
      </c>
      <c r="HB117" s="263" t="e">
        <f t="shared" si="492"/>
        <v>#VALUE!</v>
      </c>
      <c r="HC117" s="263" t="e">
        <f t="shared" si="531"/>
        <v>#VALUE!</v>
      </c>
      <c r="HD117" s="263" t="e">
        <f t="shared" si="493"/>
        <v>#VALUE!</v>
      </c>
      <c r="HE117" s="263" t="e">
        <f t="shared" si="494"/>
        <v>#VALUE!</v>
      </c>
      <c r="HF117" s="153" t="str">
        <f t="shared" si="327"/>
        <v>Negativ EK</v>
      </c>
      <c r="HG117" s="153" t="str">
        <f t="shared" si="328"/>
        <v>Negativ EK</v>
      </c>
      <c r="HH117" s="153" t="str">
        <f t="shared" si="329"/>
        <v>Negativ EK</v>
      </c>
      <c r="HI117" s="342" t="str">
        <f t="shared" si="330"/>
        <v>Negativ EK</v>
      </c>
      <c r="HJ117" s="153">
        <f t="shared" si="331"/>
        <v>0</v>
      </c>
      <c r="HK117" s="153">
        <f t="shared" si="332"/>
        <v>6.0984071467615482E-2</v>
      </c>
      <c r="HL117" s="153">
        <f t="shared" si="333"/>
        <v>0.34244674508103418</v>
      </c>
      <c r="HM117" s="153">
        <f t="shared" si="334"/>
        <v>0.4465691041669107</v>
      </c>
      <c r="HN117" s="153">
        <f t="shared" si="335"/>
        <v>0.28532136498832661</v>
      </c>
      <c r="HO117" s="153">
        <f t="shared" si="336"/>
        <v>0.18752752771783732</v>
      </c>
      <c r="HP117" s="153">
        <f t="shared" si="337"/>
        <v>0.23372067529050644</v>
      </c>
      <c r="HQ117" s="153">
        <f t="shared" si="338"/>
        <v>0.15719325754606037</v>
      </c>
      <c r="HR117" s="153">
        <f t="shared" si="339"/>
        <v>0.1865378810745548</v>
      </c>
      <c r="HS117" s="153">
        <f t="shared" si="340"/>
        <v>0.26024335733796866</v>
      </c>
      <c r="HT117" s="153">
        <f t="shared" si="341"/>
        <v>0.25073104896153553</v>
      </c>
      <c r="HU117" s="153">
        <f t="shared" si="342"/>
        <v>4.9244851258581232E-2</v>
      </c>
      <c r="HV117" s="150" t="e">
        <f t="shared" si="343"/>
        <v>#VALUE!</v>
      </c>
      <c r="HW117" s="150" t="e">
        <f t="shared" si="344"/>
        <v>#VALUE!</v>
      </c>
      <c r="HX117" s="150" t="e">
        <f t="shared" si="345"/>
        <v>#VALUE!</v>
      </c>
      <c r="HY117" s="150" t="e">
        <f t="shared" si="346"/>
        <v>#VALUE!</v>
      </c>
      <c r="HZ117" s="150">
        <f t="shared" si="347"/>
        <v>-1</v>
      </c>
      <c r="IA117" s="263" t="e">
        <f t="shared" si="495"/>
        <v>#VALUE!</v>
      </c>
      <c r="IB117" s="263" t="e">
        <f t="shared" si="532"/>
        <v>#VALUE!</v>
      </c>
      <c r="IC117" s="263" t="e">
        <f t="shared" si="496"/>
        <v>#VALUE!</v>
      </c>
      <c r="ID117" s="263" t="e">
        <f t="shared" si="497"/>
        <v>#VALUE!</v>
      </c>
      <c r="IE117" s="153" t="str">
        <f t="shared" si="348"/>
        <v>i.a.</v>
      </c>
      <c r="IF117" s="153" t="str">
        <f t="shared" si="349"/>
        <v>i.a.</v>
      </c>
      <c r="IG117" s="153" t="str">
        <f t="shared" si="350"/>
        <v>i.a.</v>
      </c>
      <c r="IH117" s="342" t="str">
        <f t="shared" si="351"/>
        <v>i.a.</v>
      </c>
      <c r="II117" s="153">
        <f t="shared" si="352"/>
        <v>0</v>
      </c>
      <c r="IJ117" s="153">
        <f t="shared" si="353"/>
        <v>3.9078328695062746E-2</v>
      </c>
      <c r="IK117" s="153">
        <f t="shared" si="354"/>
        <v>0.12022753415957861</v>
      </c>
      <c r="IL117" s="153">
        <f t="shared" si="355"/>
        <v>0.10129396964859981</v>
      </c>
      <c r="IM117" s="153">
        <f t="shared" si="356"/>
        <v>6.7905015754054832E-2</v>
      </c>
      <c r="IN117" s="153">
        <f t="shared" si="357"/>
        <v>7.7948511046050203E-2</v>
      </c>
      <c r="IO117" s="153">
        <f t="shared" si="358"/>
        <v>5.7710076823569788E-2</v>
      </c>
      <c r="IP117" s="153">
        <f t="shared" si="359"/>
        <v>4.8211065768245229E-2</v>
      </c>
      <c r="IQ117" s="153">
        <f t="shared" si="360"/>
        <v>4.6608352628419523E-2</v>
      </c>
      <c r="IR117" s="153">
        <f t="shared" si="361"/>
        <v>3.6302506702983364E-2</v>
      </c>
      <c r="IS117" s="153">
        <f t="shared" si="362"/>
        <v>2.6828489300542956E-2</v>
      </c>
      <c r="IT117" s="153">
        <f t="shared" si="363"/>
        <v>5.1123595505617979E-2</v>
      </c>
      <c r="IU117" s="150" t="e">
        <f t="shared" si="364"/>
        <v>#VALUE!</v>
      </c>
      <c r="IV117" s="150" t="e">
        <f t="shared" si="365"/>
        <v>#VALUE!</v>
      </c>
      <c r="IW117" s="150" t="e">
        <f t="shared" si="366"/>
        <v>#VALUE!</v>
      </c>
      <c r="IX117" s="150" t="e">
        <f t="shared" si="367"/>
        <v>#VALUE!</v>
      </c>
      <c r="IY117" s="150" t="e">
        <f t="shared" si="368"/>
        <v>#VALUE!</v>
      </c>
      <c r="IZ117" s="263" t="e">
        <f t="shared" si="498"/>
        <v>#VALUE!</v>
      </c>
      <c r="JA117" s="263" t="e">
        <f t="shared" si="533"/>
        <v>#VALUE!</v>
      </c>
      <c r="JB117" s="263" t="e">
        <f t="shared" si="499"/>
        <v>#VALUE!</v>
      </c>
      <c r="JC117" s="263" t="e">
        <f t="shared" si="500"/>
        <v>#VALUE!</v>
      </c>
      <c r="JD117" s="153" t="str">
        <f t="shared" si="369"/>
        <v>i.a.</v>
      </c>
      <c r="JE117" s="153" t="str">
        <f t="shared" si="370"/>
        <v>i.a.</v>
      </c>
      <c r="JF117" s="153" t="str">
        <f t="shared" si="371"/>
        <v>i.a.</v>
      </c>
      <c r="JG117" s="342" t="str">
        <f t="shared" si="372"/>
        <v>i.a.</v>
      </c>
      <c r="JH117" s="153" t="str">
        <f t="shared" si="373"/>
        <v>i.a.</v>
      </c>
      <c r="JI117" s="153">
        <f t="shared" si="374"/>
        <v>0.37198097816654518</v>
      </c>
      <c r="JJ117" s="153">
        <f t="shared" si="375"/>
        <v>0.38520126379558428</v>
      </c>
      <c r="JK117" s="153">
        <f t="shared" si="376"/>
        <v>0.29821805734612822</v>
      </c>
      <c r="JL117" s="153">
        <f t="shared" si="377"/>
        <v>0.27827967660547848</v>
      </c>
      <c r="JM117" s="153">
        <f t="shared" si="378"/>
        <v>0.31364295703984069</v>
      </c>
      <c r="JN117" s="153">
        <f t="shared" si="379"/>
        <v>0.3574295010845987</v>
      </c>
      <c r="JO117" s="153">
        <f t="shared" si="380"/>
        <v>0.36483358197438143</v>
      </c>
      <c r="JP117" s="153">
        <f t="shared" si="381"/>
        <v>0.36170681227707074</v>
      </c>
      <c r="JQ117" s="153">
        <f t="shared" si="382"/>
        <v>0.34890327971589724</v>
      </c>
      <c r="JR117" s="153">
        <f t="shared" si="383"/>
        <v>0.3363979357300837</v>
      </c>
      <c r="JS117" s="153">
        <f t="shared" si="384"/>
        <v>0.31625481750170026</v>
      </c>
      <c r="JT117" s="153">
        <f t="shared" si="385"/>
        <v>0.29767208732457118</v>
      </c>
      <c r="JU117" s="150" t="e">
        <f t="shared" si="386"/>
        <v>#VALUE!</v>
      </c>
      <c r="JV117" s="150" t="e">
        <f t="shared" si="387"/>
        <v>#DIV/0!</v>
      </c>
      <c r="JW117" s="150" t="e">
        <f t="shared" si="388"/>
        <v>#DIV/0!</v>
      </c>
      <c r="JX117" s="150" t="e">
        <f t="shared" si="389"/>
        <v>#DIV/0!</v>
      </c>
      <c r="JY117" s="150">
        <f t="shared" si="390"/>
        <v>-1</v>
      </c>
      <c r="JZ117" s="263" t="e">
        <f t="shared" si="501"/>
        <v>#VALUE!</v>
      </c>
      <c r="KA117" s="263">
        <f t="shared" si="534"/>
        <v>0</v>
      </c>
      <c r="KB117" s="263">
        <f t="shared" si="502"/>
        <v>0</v>
      </c>
      <c r="KC117" s="263">
        <f t="shared" si="503"/>
        <v>0</v>
      </c>
      <c r="KD117" s="153" t="str">
        <f t="shared" si="467"/>
        <v>i.a.</v>
      </c>
      <c r="KE117" s="153">
        <f t="shared" si="468"/>
        <v>0</v>
      </c>
      <c r="KF117" s="153">
        <f t="shared" si="469"/>
        <v>0</v>
      </c>
      <c r="KG117" s="342">
        <f t="shared" si="470"/>
        <v>0</v>
      </c>
      <c r="KH117" s="153">
        <f t="shared" si="483"/>
        <v>0</v>
      </c>
      <c r="KI117" s="153">
        <f t="shared" si="471"/>
        <v>4.8697000355004467E-2</v>
      </c>
      <c r="KJ117" s="153">
        <f t="shared" si="472"/>
        <v>0.14272967511133697</v>
      </c>
      <c r="KK117" s="153">
        <f t="shared" si="473"/>
        <v>0.12804728870461043</v>
      </c>
      <c r="KL117" s="153">
        <f t="shared" si="474"/>
        <v>8.8923174352704165E-2</v>
      </c>
      <c r="KM117" s="153">
        <f t="shared" si="475"/>
        <v>8.8144347534807321E-2</v>
      </c>
      <c r="KN117" s="153">
        <f t="shared" si="476"/>
        <v>5.2012943751784523E-2</v>
      </c>
      <c r="KO117" s="153">
        <f t="shared" si="477"/>
        <v>5.9873887677529609E-2</v>
      </c>
      <c r="KP117" s="153">
        <f t="shared" si="478"/>
        <v>7.1470839634426978E-2</v>
      </c>
      <c r="KQ117" s="153">
        <f t="shared" si="479"/>
        <v>5.3610709571994222E-2</v>
      </c>
      <c r="KR117" s="153">
        <f t="shared" si="480"/>
        <v>3.912576137585095E-2</v>
      </c>
      <c r="KS117" s="153">
        <f t="shared" si="481"/>
        <v>7.5150714344702288E-2</v>
      </c>
      <c r="KT117" s="153">
        <f t="shared" si="482"/>
        <v>8.8634788634788644E-2</v>
      </c>
      <c r="KU117" s="150" t="e">
        <f t="shared" si="408"/>
        <v>#VALUE!</v>
      </c>
      <c r="KV117" s="150">
        <f t="shared" si="409"/>
        <v>-4.0050563266497953E-2</v>
      </c>
      <c r="KW117" s="150">
        <f t="shared" si="410"/>
        <v>4.4826750387060431E-2</v>
      </c>
      <c r="KX117" s="150">
        <f t="shared" si="411"/>
        <v>3.8704557678493179E-2</v>
      </c>
      <c r="KY117" s="150">
        <f t="shared" si="412"/>
        <v>-4.2649406419305078E-2</v>
      </c>
      <c r="KZ117" s="243" t="e">
        <f t="shared" si="504"/>
        <v>#VALUE!</v>
      </c>
      <c r="LA117" s="243">
        <f t="shared" si="535"/>
        <v>-0.1132670702301537</v>
      </c>
      <c r="LB117" s="243">
        <f t="shared" si="505"/>
        <v>0.12133553586341916</v>
      </c>
      <c r="LC117" s="272">
        <f t="shared" si="506"/>
        <v>0.10086043271652567</v>
      </c>
      <c r="LD117" s="254" t="str">
        <f>IFERROR(Tabel1[[#This Row],[2024 - Omsætning]]/Tabel1[[#This Row],[2024 - Ansatte]],"i.a.")</f>
        <v>i.a.</v>
      </c>
      <c r="LE117" s="254">
        <f>IFERROR(Tabel1[[#This Row],[2023 - Omsætning]]/Tabel1[[#This Row],[2023 - Ansatte]],"i.a.")</f>
        <v>2.7148347338935577</v>
      </c>
      <c r="LF117" s="254">
        <f>IFERROR(Tabel1[[#This Row],[2022 - Omsætning]]/Tabel1[[#This Row],[2022 - Ansatte]],"i.a.")</f>
        <v>2.8281018041237114</v>
      </c>
      <c r="LG117" s="348">
        <f>IFERROR(Tabel1[[#This Row],[2021 - Omsætning]]/Tabel1[[#This Row],[2021 - Ansatte]],"i.a.")</f>
        <v>2.7067662682602922</v>
      </c>
      <c r="LH117" s="254">
        <f>IFERROR(AC117/Tabel1[[#This Row],[2020 - Ansatte]],"i.a.")</f>
        <v>2.6059058355437665</v>
      </c>
      <c r="LI117" s="254">
        <f>IFERROR(Tabel1[[#This Row],[2019 - Omsætning]]/Tabel1[[#This Row],[2019 - Ansatte]],"i.a.")</f>
        <v>2.7219974093264248</v>
      </c>
      <c r="LJ117" s="254">
        <f>IFERROR(Tabel1[[#This Row],[2018 - Omsætning]]/Tabel1[[#This Row],[2018 - Ansatte]],"i.a.")</f>
        <v>3.1808772663877263</v>
      </c>
      <c r="LK117" s="254">
        <f>IFERROR(Tabel1[[#This Row],[2017 - Omsætning]]/Tabel1[[#This Row],[2017 - Ansatte]],"i.a.")</f>
        <v>3.0685524781341109</v>
      </c>
      <c r="LL117" s="254">
        <f>IFERROR(Tabel1[[#This Row],[2016 - Omsætning]]/Tabel1[[#This Row],[2016 - Ansatte]],"i.a.")</f>
        <v>2.6488852713178295</v>
      </c>
      <c r="LM117" s="254">
        <f>IFERROR(Tabel1[[#This Row],[2015 - Omsætning]]/Tabel1[[#This Row],[2015 - Ansatte]],"i.a.")</f>
        <v>2.4825827123695978</v>
      </c>
      <c r="LN117" s="254">
        <f>IFERROR(Tabel1[[#This Row],[2014 - Omsætning]]/Tabel1[[#This Row],[2014 - Ansatte]],"i.a.")</f>
        <v>3.0062947067238914</v>
      </c>
      <c r="LO117" s="254">
        <f>IFERROR(Tabel1[[#This Row],[2013 - Omsætning]]/Tabel1[[#This Row],[2013 - Ansatte]],"i.a.")</f>
        <v>2.5028023598820059</v>
      </c>
      <c r="LP117" s="254">
        <f>IFERROR(Tabel1[[#This Row],[2012 - Omsætning]]/Tabel1[[#This Row],[2012 - Ansatte]],"i.a.")</f>
        <v>2.573434856175973</v>
      </c>
      <c r="LQ117" s="254">
        <f>IFERROR(Tabel1[[#This Row],[2011 - Omsætning]]/Tabel1[[#This Row],[2011 - Ansatte]],"i.a.")</f>
        <v>2.8668468468468467</v>
      </c>
      <c r="LR117" s="254">
        <f>IFERROR(Tabel1[[#This Row],[2010 - Omsætning]]/Tabel1[[#This Row],[2010 - Ansatte]],"i.a.")</f>
        <v>2.5938661710037176</v>
      </c>
      <c r="LS117" s="254">
        <f>IFERROR(Tabel1[[#This Row],[2009 - Omsætning]]/Tabel1[[#This Row],[2009 - Ansatte]],"i.a.")</f>
        <v>2.185740072202166</v>
      </c>
      <c r="LT117" s="254">
        <f>IFERROR(Tabel1[[#This Row],[2008 - Omsætning]]/Tabel1[[#This Row],[2008 - Ansatte]],"i.a.")</f>
        <v>2.5906642728904847</v>
      </c>
      <c r="LU117" s="158" t="e">
        <f t="shared" si="413"/>
        <v>#VALUE!</v>
      </c>
      <c r="LV117" s="158" t="e">
        <f t="shared" si="414"/>
        <v>#DIV/0!</v>
      </c>
      <c r="LW117" s="158" t="e">
        <f t="shared" si="415"/>
        <v>#DIV/0!</v>
      </c>
      <c r="LX117" s="158" t="e">
        <f t="shared" si="416"/>
        <v>#DIV/0!</v>
      </c>
      <c r="LY117" s="158">
        <f t="shared" si="417"/>
        <v>-1</v>
      </c>
      <c r="LZ117" s="243" t="e">
        <f t="shared" si="507"/>
        <v>#VALUE!</v>
      </c>
      <c r="MA117" s="243">
        <f t="shared" si="536"/>
        <v>0</v>
      </c>
      <c r="MB117" s="243">
        <f t="shared" si="508"/>
        <v>0</v>
      </c>
      <c r="MC117" s="272">
        <f t="shared" si="509"/>
        <v>0</v>
      </c>
      <c r="MD117" s="244" t="str">
        <f t="shared" si="418"/>
        <v>i.a.</v>
      </c>
      <c r="ME117" s="244">
        <f t="shared" si="419"/>
        <v>0</v>
      </c>
      <c r="MF117" s="244">
        <f t="shared" si="420"/>
        <v>0</v>
      </c>
      <c r="MG117" s="388">
        <f t="shared" si="421"/>
        <v>0</v>
      </c>
      <c r="MH117" s="244">
        <f t="shared" si="422"/>
        <v>0</v>
      </c>
      <c r="MI117" s="244">
        <f t="shared" si="423"/>
        <v>7.8327720207253884E-2</v>
      </c>
      <c r="MJ117" s="244">
        <f t="shared" si="424"/>
        <v>0.44057182705718267</v>
      </c>
      <c r="MK117" s="244">
        <f t="shared" si="425"/>
        <v>0.50002915451895036</v>
      </c>
      <c r="ML117" s="244">
        <f t="shared" si="426"/>
        <v>0.29046201550387601</v>
      </c>
      <c r="MM117" s="244">
        <f t="shared" si="427"/>
        <v>0.1763994038748137</v>
      </c>
      <c r="MN117" s="244">
        <f t="shared" si="428"/>
        <v>0.22875536480686695</v>
      </c>
      <c r="MO117" s="244">
        <f t="shared" si="429"/>
        <v>0.17743362831858406</v>
      </c>
      <c r="MP117" s="244">
        <f t="shared" si="430"/>
        <v>0.26142131979695432</v>
      </c>
      <c r="MQ117" s="244">
        <f t="shared" si="431"/>
        <v>0.37765765765765763</v>
      </c>
      <c r="MR117" s="244">
        <f t="shared" si="432"/>
        <v>0.31078066914498137</v>
      </c>
      <c r="MS117" s="244">
        <f t="shared" si="433"/>
        <v>4.8555956678700357E-2</v>
      </c>
      <c r="MT117" s="244">
        <f t="shared" si="434"/>
        <v>0.34596050269299816</v>
      </c>
    </row>
    <row r="118" spans="1:358" ht="18" customHeight="1" x14ac:dyDescent="0.25">
      <c r="A118" s="5" t="s">
        <v>423</v>
      </c>
      <c r="B118" s="273">
        <v>26998115</v>
      </c>
      <c r="C118" s="132" t="s">
        <v>87</v>
      </c>
      <c r="D118" s="5"/>
      <c r="E118" s="5">
        <v>251100</v>
      </c>
      <c r="F118" s="203">
        <v>45751</v>
      </c>
      <c r="G118" s="148" t="s">
        <v>74</v>
      </c>
      <c r="H118" s="148" t="s">
        <v>74</v>
      </c>
      <c r="I118" s="148" t="s">
        <v>74</v>
      </c>
      <c r="J118" s="148" t="s">
        <v>74</v>
      </c>
      <c r="K118" s="148" t="s">
        <v>74</v>
      </c>
      <c r="L118" s="148" t="s">
        <v>74</v>
      </c>
      <c r="M118" s="148" t="s">
        <v>74</v>
      </c>
      <c r="N118" s="148" t="s">
        <v>74</v>
      </c>
      <c r="O118" s="357" t="s">
        <v>74</v>
      </c>
      <c r="P118" s="150">
        <f>Y118/Tabel1[[#This Row],[2023 - Omsætning]]-1</f>
        <v>-0.10176826318118615</v>
      </c>
      <c r="Q118" s="150">
        <f>Z118/Tabel1[[#This Row],[2022 - Omsætning]]-1</f>
        <v>-5.5127613593570324E-2</v>
      </c>
      <c r="R118" s="150">
        <f>AA118/Tabel1[[#This Row],[2021 - Omsætning]]-1</f>
        <v>0.93564423080080239</v>
      </c>
      <c r="S118" s="150">
        <f>AB118/Tabel1[[#This Row],[2020 - Omsætning]]-1</f>
        <v>0.20216230298293603</v>
      </c>
      <c r="T118" s="150">
        <f>AC118/Tabel1[[#This Row],[2019 - Omsætning]]-1</f>
        <v>3.8372154980551576E-2</v>
      </c>
      <c r="U118" s="242">
        <f t="shared" si="484"/>
        <v>-113.37299999999993</v>
      </c>
      <c r="V118" s="242">
        <f t="shared" si="510"/>
        <v>-64.997000000000071</v>
      </c>
      <c r="W118" s="242">
        <f t="shared" si="538"/>
        <v>569.91399999999999</v>
      </c>
      <c r="X118" s="242">
        <f t="shared" si="537"/>
        <v>102.43200000000002</v>
      </c>
      <c r="Y118" s="151">
        <v>1000.658</v>
      </c>
      <c r="Z118" s="151">
        <v>1114.0309999999999</v>
      </c>
      <c r="AA118" s="151">
        <v>1179.028</v>
      </c>
      <c r="AB118" s="151">
        <v>609.11400000000003</v>
      </c>
      <c r="AC118" s="361">
        <v>506.68200000000002</v>
      </c>
      <c r="AD118" s="151">
        <v>487.95800000000003</v>
      </c>
      <c r="AE118" s="151">
        <v>455.37099999999998</v>
      </c>
      <c r="AF118" s="151">
        <v>440.16300000000001</v>
      </c>
      <c r="AG118" s="361">
        <v>422.71800000000002</v>
      </c>
      <c r="AH118" s="361">
        <v>416.96325899999999</v>
      </c>
      <c r="AI118" s="361"/>
      <c r="AJ118" s="361"/>
      <c r="AK118" s="361"/>
      <c r="AL118" s="361"/>
      <c r="AM118" s="361"/>
      <c r="AN118" s="361"/>
      <c r="AO118" s="361"/>
      <c r="AP118" s="150" t="e">
        <f t="shared" si="268"/>
        <v>#DIV/0!</v>
      </c>
      <c r="AQ118" s="150" t="e">
        <f t="shared" si="269"/>
        <v>#DIV/0!</v>
      </c>
      <c r="AR118" s="150" t="e">
        <f t="shared" si="270"/>
        <v>#DIV/0!</v>
      </c>
      <c r="AS118" s="150" t="e">
        <f t="shared" si="271"/>
        <v>#DIV/0!</v>
      </c>
      <c r="AT118" s="150">
        <f t="shared" si="272"/>
        <v>-1</v>
      </c>
      <c r="AU118" s="242">
        <f t="shared" si="511"/>
        <v>0</v>
      </c>
      <c r="AV118" s="242">
        <f t="shared" si="526"/>
        <v>0</v>
      </c>
      <c r="AW118" s="242">
        <f t="shared" si="512"/>
        <v>0</v>
      </c>
      <c r="AX118" s="242">
        <f t="shared" si="513"/>
        <v>0</v>
      </c>
      <c r="AY118" s="119"/>
      <c r="AZ118" s="119"/>
      <c r="BA118" s="119"/>
      <c r="BB118" s="119"/>
      <c r="BC118" s="119"/>
      <c r="BD118" s="119">
        <v>74.281999999999996</v>
      </c>
      <c r="BE118" s="119">
        <v>52.494</v>
      </c>
      <c r="BF118" s="119">
        <v>48.792999999999999</v>
      </c>
      <c r="BG118" s="362">
        <v>46.878</v>
      </c>
      <c r="BH118" s="362">
        <v>38.485405999999998</v>
      </c>
      <c r="BI118" s="362">
        <v>36.418916000000003</v>
      </c>
      <c r="BJ118" s="362">
        <v>33.508398999999997</v>
      </c>
      <c r="BK118" s="362">
        <v>27.226901999999999</v>
      </c>
      <c r="BL118" s="362"/>
      <c r="BM118" s="362"/>
      <c r="BN118" s="362"/>
      <c r="BO118" s="362"/>
      <c r="BP118" s="152" t="e">
        <f t="shared" si="277"/>
        <v>#DIV/0!</v>
      </c>
      <c r="BQ118" s="152" t="e">
        <f t="shared" si="278"/>
        <v>#DIV/0!</v>
      </c>
      <c r="BR118" s="152" t="e">
        <f t="shared" si="279"/>
        <v>#DIV/0!</v>
      </c>
      <c r="BS118" s="152" t="e">
        <f t="shared" si="280"/>
        <v>#DIV/0!</v>
      </c>
      <c r="BT118" s="152">
        <f t="shared" si="281"/>
        <v>-1</v>
      </c>
      <c r="BU118" s="242">
        <f t="shared" si="514"/>
        <v>0</v>
      </c>
      <c r="BV118" s="242">
        <f t="shared" si="527"/>
        <v>0</v>
      </c>
      <c r="BW118" s="242">
        <f t="shared" si="515"/>
        <v>0</v>
      </c>
      <c r="BX118" s="242">
        <f t="shared" si="516"/>
        <v>0</v>
      </c>
      <c r="BY118" s="119"/>
      <c r="BZ118" s="119"/>
      <c r="CA118" s="119"/>
      <c r="CB118" s="119"/>
      <c r="CC118" s="119"/>
      <c r="CD118" s="119">
        <v>28.72</v>
      </c>
      <c r="CE118" s="119">
        <v>19.207999999999998</v>
      </c>
      <c r="CF118" s="119">
        <v>18.617999999999999</v>
      </c>
      <c r="CG118" s="362">
        <v>17.888999999999999</v>
      </c>
      <c r="CH118" s="362">
        <v>8.4637340000000005</v>
      </c>
      <c r="CI118" s="362">
        <v>12.639414</v>
      </c>
      <c r="CJ118" s="362">
        <v>14.598314</v>
      </c>
      <c r="CK118" s="362">
        <v>10.07673</v>
      </c>
      <c r="CL118" s="362"/>
      <c r="CM118" s="362"/>
      <c r="CN118" s="362"/>
      <c r="CO118" s="362"/>
      <c r="CP118" s="152" t="e">
        <f t="shared" si="286"/>
        <v>#DIV/0!</v>
      </c>
      <c r="CQ118" s="152" t="e">
        <f t="shared" si="287"/>
        <v>#DIV/0!</v>
      </c>
      <c r="CR118" s="152" t="e">
        <f t="shared" si="288"/>
        <v>#DIV/0!</v>
      </c>
      <c r="CS118" s="152" t="e">
        <f t="shared" si="289"/>
        <v>#DIV/0!</v>
      </c>
      <c r="CT118" s="152">
        <f t="shared" si="290"/>
        <v>-1</v>
      </c>
      <c r="CU118" s="242">
        <f t="shared" si="517"/>
        <v>0</v>
      </c>
      <c r="CV118" s="242">
        <f t="shared" si="528"/>
        <v>0</v>
      </c>
      <c r="CW118" s="242">
        <f t="shared" si="518"/>
        <v>0</v>
      </c>
      <c r="CX118" s="242">
        <f t="shared" si="519"/>
        <v>0</v>
      </c>
      <c r="CY118" s="119"/>
      <c r="CZ118" s="119"/>
      <c r="DA118" s="119"/>
      <c r="DB118" s="119"/>
      <c r="DC118" s="119"/>
      <c r="DD118" s="119">
        <v>24.904</v>
      </c>
      <c r="DE118" s="119">
        <v>13.423</v>
      </c>
      <c r="DF118" s="119">
        <v>13.023</v>
      </c>
      <c r="DG118" s="362">
        <v>12.054</v>
      </c>
      <c r="DH118" s="362">
        <v>2.8248950000000002</v>
      </c>
      <c r="DI118" s="362">
        <v>6.842225</v>
      </c>
      <c r="DJ118" s="362">
        <v>9.2880310000000001</v>
      </c>
      <c r="DK118" s="362">
        <v>4.7904010000000001</v>
      </c>
      <c r="DL118" s="362"/>
      <c r="DM118" s="362"/>
      <c r="DN118" s="362"/>
      <c r="DO118" s="362"/>
      <c r="DP118" s="152" t="e">
        <f t="shared" si="295"/>
        <v>#DIV/0!</v>
      </c>
      <c r="DQ118" s="152" t="e">
        <f t="shared" si="296"/>
        <v>#DIV/0!</v>
      </c>
      <c r="DR118" s="152" t="e">
        <f t="shared" si="297"/>
        <v>#DIV/0!</v>
      </c>
      <c r="DS118" s="152" t="e">
        <f t="shared" si="298"/>
        <v>#DIV/0!</v>
      </c>
      <c r="DT118" s="152">
        <f t="shared" si="299"/>
        <v>-1</v>
      </c>
      <c r="DU118" s="242">
        <f t="shared" si="520"/>
        <v>0</v>
      </c>
      <c r="DV118" s="242">
        <f t="shared" si="529"/>
        <v>0</v>
      </c>
      <c r="DW118" s="242">
        <f t="shared" si="521"/>
        <v>0</v>
      </c>
      <c r="DX118" s="242">
        <f t="shared" si="522"/>
        <v>0</v>
      </c>
      <c r="DY118" s="119"/>
      <c r="DZ118" s="119"/>
      <c r="EA118" s="119"/>
      <c r="EB118" s="119"/>
      <c r="EC118" s="119"/>
      <c r="ED118" s="119">
        <v>81.262</v>
      </c>
      <c r="EE118" s="119">
        <v>59.018000000000001</v>
      </c>
      <c r="EF118" s="119">
        <v>52.576000000000001</v>
      </c>
      <c r="EG118" s="362">
        <v>41.448999999999998</v>
      </c>
      <c r="EH118" s="362">
        <v>32.340283999999997</v>
      </c>
      <c r="EI118" s="362">
        <v>29.651593999999999</v>
      </c>
      <c r="EJ118" s="362">
        <v>27.510356999999999</v>
      </c>
      <c r="EK118" s="362">
        <v>18.559857999999998</v>
      </c>
      <c r="EL118" s="362"/>
      <c r="EM118" s="362"/>
      <c r="EN118" s="362"/>
      <c r="EO118" s="362"/>
      <c r="EP118" s="153" t="e">
        <f t="shared" si="304"/>
        <v>#DIV/0!</v>
      </c>
      <c r="EQ118" s="153" t="e">
        <f t="shared" si="305"/>
        <v>#DIV/0!</v>
      </c>
      <c r="ER118" s="153" t="e">
        <f t="shared" si="306"/>
        <v>#DIV/0!</v>
      </c>
      <c r="ES118" s="153" t="e">
        <f t="shared" si="307"/>
        <v>#DIV/0!</v>
      </c>
      <c r="ET118" s="153">
        <f t="shared" si="308"/>
        <v>-1</v>
      </c>
      <c r="EU118" s="242">
        <f t="shared" si="523"/>
        <v>0</v>
      </c>
      <c r="EV118" s="242">
        <f t="shared" si="530"/>
        <v>0</v>
      </c>
      <c r="EW118" s="242">
        <f t="shared" si="524"/>
        <v>0</v>
      </c>
      <c r="EX118" s="242">
        <f t="shared" si="525"/>
        <v>0</v>
      </c>
      <c r="EY118" s="119"/>
      <c r="EZ118" s="119"/>
      <c r="FA118" s="119"/>
      <c r="FB118" s="119"/>
      <c r="FC118" s="119"/>
      <c r="FD118" s="119">
        <v>262.05099999999999</v>
      </c>
      <c r="FE118" s="119">
        <v>260.84399999999999</v>
      </c>
      <c r="FF118" s="119">
        <v>220.58500000000001</v>
      </c>
      <c r="FG118" s="362">
        <v>200.626</v>
      </c>
      <c r="FH118" s="362">
        <v>214.101472</v>
      </c>
      <c r="FI118" s="362">
        <v>184.28265200000001</v>
      </c>
      <c r="FJ118" s="362">
        <v>169.85020399999999</v>
      </c>
      <c r="FK118" s="362">
        <v>147.22668200000001</v>
      </c>
      <c r="FL118" s="362"/>
      <c r="FM118" s="362"/>
      <c r="FN118" s="362"/>
      <c r="FO118" s="362"/>
      <c r="FP118" s="153">
        <f t="shared" si="313"/>
        <v>9.7872340425531917E-2</v>
      </c>
      <c r="FQ118" s="153">
        <f t="shared" si="314"/>
        <v>-1.6736401673640166E-2</v>
      </c>
      <c r="FR118" s="153">
        <f t="shared" si="315"/>
        <v>0.3464788732394366</v>
      </c>
      <c r="FS118" s="153">
        <f t="shared" si="316"/>
        <v>0.14147909967845659</v>
      </c>
      <c r="FT118" s="153">
        <f t="shared" si="317"/>
        <v>9.1228070175438603E-2</v>
      </c>
      <c r="FU118" s="242">
        <f t="shared" si="463"/>
        <v>46</v>
      </c>
      <c r="FV118" s="242">
        <f t="shared" si="464"/>
        <v>-8</v>
      </c>
      <c r="FW118" s="242">
        <f t="shared" si="465"/>
        <v>123</v>
      </c>
      <c r="FX118" s="242">
        <f t="shared" si="466"/>
        <v>44</v>
      </c>
      <c r="FY118" s="154">
        <v>516</v>
      </c>
      <c r="FZ118" s="154">
        <v>470</v>
      </c>
      <c r="GA118" s="154">
        <v>478</v>
      </c>
      <c r="GB118" s="154">
        <v>355</v>
      </c>
      <c r="GC118" s="154">
        <v>311</v>
      </c>
      <c r="GD118" s="154">
        <v>285</v>
      </c>
      <c r="GE118" s="154">
        <v>271</v>
      </c>
      <c r="GF118" s="154">
        <v>263</v>
      </c>
      <c r="GG118" s="359">
        <v>226</v>
      </c>
      <c r="GH118" s="359">
        <v>196</v>
      </c>
      <c r="GI118" s="359">
        <v>163</v>
      </c>
      <c r="GJ118" s="359">
        <v>138</v>
      </c>
      <c r="GK118" s="359">
        <v>105</v>
      </c>
      <c r="GL118" s="359"/>
      <c r="GM118" s="359"/>
      <c r="GN118" s="359"/>
      <c r="GO118" s="359"/>
      <c r="GP118" s="165" t="s">
        <v>728</v>
      </c>
      <c r="GQ118" s="5" t="s">
        <v>391</v>
      </c>
      <c r="GR118" s="5">
        <v>7330</v>
      </c>
      <c r="GS118" s="5" t="s">
        <v>182</v>
      </c>
      <c r="GT118" s="157" t="s">
        <v>94</v>
      </c>
      <c r="GU118" s="172" t="s">
        <v>73</v>
      </c>
      <c r="GW118" s="158" t="e">
        <f t="shared" si="322"/>
        <v>#VALUE!</v>
      </c>
      <c r="GX118" s="158" t="e">
        <f t="shared" si="323"/>
        <v>#VALUE!</v>
      </c>
      <c r="GY118" s="158" t="e">
        <f t="shared" si="324"/>
        <v>#VALUE!</v>
      </c>
      <c r="GZ118" s="158" t="e">
        <f t="shared" si="325"/>
        <v>#VALUE!</v>
      </c>
      <c r="HA118" s="158">
        <f t="shared" si="326"/>
        <v>-1</v>
      </c>
      <c r="HB118" s="263" t="e">
        <f t="shared" si="492"/>
        <v>#VALUE!</v>
      </c>
      <c r="HC118" s="263" t="e">
        <f t="shared" si="531"/>
        <v>#VALUE!</v>
      </c>
      <c r="HD118" s="263" t="e">
        <f t="shared" si="493"/>
        <v>#VALUE!</v>
      </c>
      <c r="HE118" s="263" t="e">
        <f t="shared" si="494"/>
        <v>#VALUE!</v>
      </c>
      <c r="HF118" s="153" t="str">
        <f t="shared" si="327"/>
        <v>Negativ EK</v>
      </c>
      <c r="HG118" s="153" t="str">
        <f t="shared" si="328"/>
        <v>Negativ EK</v>
      </c>
      <c r="HH118" s="153" t="str">
        <f t="shared" si="329"/>
        <v>Negativ EK</v>
      </c>
      <c r="HI118" s="153" t="str">
        <f t="shared" si="330"/>
        <v>Negativ EK</v>
      </c>
      <c r="HJ118" s="153">
        <f t="shared" si="331"/>
        <v>0</v>
      </c>
      <c r="HK118" s="153">
        <f t="shared" si="332"/>
        <v>0.35506130595950952</v>
      </c>
      <c r="HL118" s="153">
        <f t="shared" si="333"/>
        <v>0.24056848934530531</v>
      </c>
      <c r="HM118" s="153">
        <f t="shared" si="334"/>
        <v>0.27701143312948684</v>
      </c>
      <c r="HN118" s="153">
        <f t="shared" si="335"/>
        <v>0.32671410661743244</v>
      </c>
      <c r="HO118" s="153">
        <f t="shared" si="336"/>
        <v>9.1137584184818543E-2</v>
      </c>
      <c r="HP118" s="153">
        <f t="shared" si="337"/>
        <v>0.23939788199321607</v>
      </c>
      <c r="HQ118" s="153">
        <f t="shared" si="338"/>
        <v>0.40321196677723342</v>
      </c>
      <c r="HR118" s="153">
        <f t="shared" si="339"/>
        <v>0.25810547688457536</v>
      </c>
      <c r="HS118" s="153" t="str">
        <f t="shared" si="340"/>
        <v>Negativ EK</v>
      </c>
      <c r="HT118" s="153" t="str">
        <f t="shared" si="341"/>
        <v>Negativ EK</v>
      </c>
      <c r="HU118" s="153" t="str">
        <f t="shared" si="342"/>
        <v>Negativ EK</v>
      </c>
      <c r="HV118" s="150" t="e">
        <f t="shared" si="343"/>
        <v>#VALUE!</v>
      </c>
      <c r="HW118" s="150" t="e">
        <f t="shared" si="344"/>
        <v>#VALUE!</v>
      </c>
      <c r="HX118" s="150" t="e">
        <f t="shared" si="345"/>
        <v>#VALUE!</v>
      </c>
      <c r="HY118" s="150" t="e">
        <f t="shared" si="346"/>
        <v>#VALUE!</v>
      </c>
      <c r="HZ118" s="150">
        <f t="shared" si="347"/>
        <v>-1</v>
      </c>
      <c r="IA118" s="263" t="e">
        <f t="shared" si="495"/>
        <v>#VALUE!</v>
      </c>
      <c r="IB118" s="263" t="e">
        <f t="shared" si="532"/>
        <v>#VALUE!</v>
      </c>
      <c r="IC118" s="263" t="e">
        <f t="shared" si="496"/>
        <v>#VALUE!</v>
      </c>
      <c r="ID118" s="263" t="e">
        <f t="shared" si="497"/>
        <v>#VALUE!</v>
      </c>
      <c r="IE118" s="153" t="str">
        <f t="shared" si="348"/>
        <v>i.a.</v>
      </c>
      <c r="IF118" s="153" t="str">
        <f t="shared" si="349"/>
        <v>i.a.</v>
      </c>
      <c r="IG118" s="153" t="str">
        <f t="shared" si="350"/>
        <v>i.a.</v>
      </c>
      <c r="IH118" s="153" t="str">
        <f t="shared" si="351"/>
        <v>i.a.</v>
      </c>
      <c r="II118" s="153">
        <f t="shared" si="352"/>
        <v>0</v>
      </c>
      <c r="IJ118" s="153">
        <f t="shared" si="353"/>
        <v>0.10984996987923006</v>
      </c>
      <c r="IK118" s="153">
        <f t="shared" si="354"/>
        <v>7.979577466251514E-2</v>
      </c>
      <c r="IL118" s="153">
        <f t="shared" si="355"/>
        <v>8.8402249703830135E-2</v>
      </c>
      <c r="IM118" s="153">
        <f t="shared" si="356"/>
        <v>8.6268700328585884E-2</v>
      </c>
      <c r="IN118" s="153">
        <f t="shared" si="357"/>
        <v>4.2490317711556196E-2</v>
      </c>
      <c r="IO118" s="153">
        <f t="shared" si="358"/>
        <v>7.1382328896361993E-2</v>
      </c>
      <c r="IP118" s="153">
        <f t="shared" si="359"/>
        <v>9.2080593979341652E-2</v>
      </c>
      <c r="IQ118" s="153">
        <f t="shared" si="360"/>
        <v>6.8443639855987504E-2</v>
      </c>
      <c r="IR118" s="153" t="str">
        <f t="shared" si="361"/>
        <v>i.a.</v>
      </c>
      <c r="IS118" s="153" t="str">
        <f t="shared" si="362"/>
        <v>i.a.</v>
      </c>
      <c r="IT118" s="153" t="str">
        <f t="shared" si="363"/>
        <v>i.a.</v>
      </c>
      <c r="IU118" s="150" t="e">
        <f t="shared" si="364"/>
        <v>#VALUE!</v>
      </c>
      <c r="IV118" s="150" t="e">
        <f t="shared" si="365"/>
        <v>#VALUE!</v>
      </c>
      <c r="IW118" s="150" t="e">
        <f t="shared" si="366"/>
        <v>#VALUE!</v>
      </c>
      <c r="IX118" s="150" t="e">
        <f t="shared" si="367"/>
        <v>#VALUE!</v>
      </c>
      <c r="IY118" s="150" t="e">
        <f t="shared" si="368"/>
        <v>#VALUE!</v>
      </c>
      <c r="IZ118" s="263" t="e">
        <f t="shared" si="498"/>
        <v>#VALUE!</v>
      </c>
      <c r="JA118" s="263" t="e">
        <f t="shared" si="533"/>
        <v>#VALUE!</v>
      </c>
      <c r="JB118" s="263" t="e">
        <f t="shared" si="499"/>
        <v>#VALUE!</v>
      </c>
      <c r="JC118" s="263" t="e">
        <f t="shared" si="500"/>
        <v>#VALUE!</v>
      </c>
      <c r="JD118" s="153" t="str">
        <f t="shared" si="369"/>
        <v>i.a.</v>
      </c>
      <c r="JE118" s="153" t="str">
        <f t="shared" si="370"/>
        <v>i.a.</v>
      </c>
      <c r="JF118" s="153" t="str">
        <f t="shared" si="371"/>
        <v>i.a.</v>
      </c>
      <c r="JG118" s="153" t="str">
        <f t="shared" si="372"/>
        <v>i.a.</v>
      </c>
      <c r="JH118" s="153" t="str">
        <f t="shared" si="373"/>
        <v>i.a.</v>
      </c>
      <c r="JI118" s="153">
        <f t="shared" si="374"/>
        <v>0.31009994237762878</v>
      </c>
      <c r="JJ118" s="153">
        <f t="shared" si="375"/>
        <v>0.2262578399349803</v>
      </c>
      <c r="JK118" s="153">
        <f t="shared" si="376"/>
        <v>0.23834802910442685</v>
      </c>
      <c r="JL118" s="153">
        <f t="shared" si="377"/>
        <v>0.20659834717334741</v>
      </c>
      <c r="JM118" s="153">
        <f t="shared" si="378"/>
        <v>0.15105119875121642</v>
      </c>
      <c r="JN118" s="153">
        <f t="shared" si="379"/>
        <v>0.16090279621111594</v>
      </c>
      <c r="JO118" s="153">
        <f t="shared" si="380"/>
        <v>0.16196834829824519</v>
      </c>
      <c r="JP118" s="153">
        <f t="shared" si="381"/>
        <v>0.12606314119067083</v>
      </c>
      <c r="JQ118" s="153" t="str">
        <f t="shared" si="382"/>
        <v>i.a.</v>
      </c>
      <c r="JR118" s="153" t="str">
        <f t="shared" si="383"/>
        <v>i.a.</v>
      </c>
      <c r="JS118" s="153" t="str">
        <f t="shared" si="384"/>
        <v>i.a.</v>
      </c>
      <c r="JT118" s="153" t="str">
        <f t="shared" si="385"/>
        <v>i.a.</v>
      </c>
      <c r="JU118" s="150" t="e">
        <f t="shared" si="386"/>
        <v>#DIV/0!</v>
      </c>
      <c r="JV118" s="150" t="e">
        <f t="shared" si="387"/>
        <v>#DIV/0!</v>
      </c>
      <c r="JW118" s="150" t="e">
        <f t="shared" si="388"/>
        <v>#DIV/0!</v>
      </c>
      <c r="JX118" s="150" t="e">
        <f t="shared" si="389"/>
        <v>#DIV/0!</v>
      </c>
      <c r="JY118" s="150">
        <f t="shared" si="390"/>
        <v>-1</v>
      </c>
      <c r="JZ118" s="263">
        <f t="shared" si="501"/>
        <v>0</v>
      </c>
      <c r="KA118" s="263">
        <f t="shared" si="534"/>
        <v>0</v>
      </c>
      <c r="KB118" s="263">
        <f t="shared" si="502"/>
        <v>0</v>
      </c>
      <c r="KC118" s="263">
        <f t="shared" si="503"/>
        <v>0</v>
      </c>
      <c r="KD118" s="153">
        <f t="shared" si="467"/>
        <v>0</v>
      </c>
      <c r="KE118" s="153">
        <f t="shared" si="468"/>
        <v>0</v>
      </c>
      <c r="KF118" s="153">
        <f t="shared" si="469"/>
        <v>0</v>
      </c>
      <c r="KG118" s="153">
        <f t="shared" si="470"/>
        <v>0</v>
      </c>
      <c r="KH118" s="153">
        <f t="shared" si="483"/>
        <v>0</v>
      </c>
      <c r="KI118" s="153">
        <f t="shared" si="471"/>
        <v>5.8857524623020831E-2</v>
      </c>
      <c r="KJ118" s="153">
        <f t="shared" si="472"/>
        <v>4.2180990884355833E-2</v>
      </c>
      <c r="KK118" s="153">
        <f t="shared" si="473"/>
        <v>4.2297966889538643E-2</v>
      </c>
      <c r="KL118" s="153">
        <f t="shared" si="474"/>
        <v>4.231899280371311E-2</v>
      </c>
      <c r="KM118" s="153">
        <f t="shared" si="475"/>
        <v>2.0298512680226342E-2</v>
      </c>
      <c r="KN118" s="153" t="str">
        <f t="shared" si="476"/>
        <v>i.a.</v>
      </c>
      <c r="KO118" s="153" t="str">
        <f t="shared" si="477"/>
        <v>i.a.</v>
      </c>
      <c r="KP118" s="153" t="str">
        <f t="shared" si="478"/>
        <v>i.a.</v>
      </c>
      <c r="KQ118" s="153" t="str">
        <f t="shared" si="479"/>
        <v>i.a.</v>
      </c>
      <c r="KR118" s="153" t="str">
        <f t="shared" si="480"/>
        <v>i.a.</v>
      </c>
      <c r="KS118" s="153" t="str">
        <f t="shared" si="481"/>
        <v>i.a.</v>
      </c>
      <c r="KT118" s="153" t="str">
        <f t="shared" si="482"/>
        <v>i.a.</v>
      </c>
      <c r="KU118" s="150">
        <f t="shared" si="408"/>
        <v>-0.18184318545573153</v>
      </c>
      <c r="KV118" s="150">
        <f t="shared" si="409"/>
        <v>-3.9044679356865251E-2</v>
      </c>
      <c r="KW118" s="150">
        <f t="shared" si="410"/>
        <v>0.43756004588762515</v>
      </c>
      <c r="KX118" s="150">
        <f t="shared" si="411"/>
        <v>5.3161904866741209E-2</v>
      </c>
      <c r="KY118" s="150">
        <f t="shared" si="412"/>
        <v>-4.8437092702709995E-2</v>
      </c>
      <c r="KZ118" s="243">
        <f t="shared" si="504"/>
        <v>-0.43101903348177451</v>
      </c>
      <c r="LA118" s="243">
        <f t="shared" si="535"/>
        <v>-9.6307050654322435E-2</v>
      </c>
      <c r="LB118" s="243">
        <f t="shared" si="505"/>
        <v>0.75077168955153506</v>
      </c>
      <c r="LC118" s="243">
        <f t="shared" si="506"/>
        <v>8.6611512159775472E-2</v>
      </c>
      <c r="LD118" s="254">
        <f>IFERROR(Tabel1[[#This Row],[2024 - Omsætning]]/Tabel1[[#This Row],[2024 - Ansatte]],"i.a.")</f>
        <v>1.9392596899224805</v>
      </c>
      <c r="LE118" s="254">
        <f>IFERROR(Tabel1[[#This Row],[2023 - Omsætning]]/Tabel1[[#This Row],[2023 - Ansatte]],"i.a.")</f>
        <v>2.3702787234042551</v>
      </c>
      <c r="LF118" s="254">
        <f>IFERROR(Tabel1[[#This Row],[2022 - Omsætning]]/Tabel1[[#This Row],[2022 - Ansatte]],"i.a.")</f>
        <v>2.4665857740585775</v>
      </c>
      <c r="LG118" s="254">
        <f>IFERROR(Tabel1[[#This Row],[2021 - Omsætning]]/Tabel1[[#This Row],[2021 - Ansatte]],"i.a.")</f>
        <v>1.7158140845070424</v>
      </c>
      <c r="LH118" s="254">
        <f>IFERROR(AC118/Tabel1[[#This Row],[2020 - Ansatte]],"i.a.")</f>
        <v>1.629202572347267</v>
      </c>
      <c r="LI118" s="254">
        <f>IFERROR(Tabel1[[#This Row],[2019 - Omsætning]]/Tabel1[[#This Row],[2019 - Ansatte]],"i.a.")</f>
        <v>1.7121333333333335</v>
      </c>
      <c r="LJ118" s="254">
        <f>IFERROR(Tabel1[[#This Row],[2018 - Omsætning]]/Tabel1[[#This Row],[2018 - Ansatte]],"i.a.")</f>
        <v>1.6803357933579335</v>
      </c>
      <c r="LK118" s="254">
        <f>IFERROR(Tabel1[[#This Row],[2017 - Omsætning]]/Tabel1[[#This Row],[2017 - Ansatte]],"i.a.")</f>
        <v>1.6736235741444867</v>
      </c>
      <c r="LL118" s="254">
        <f>IFERROR(Tabel1[[#This Row],[2016 - Omsætning]]/Tabel1[[#This Row],[2016 - Ansatte]],"i.a.")</f>
        <v>1.8704336283185841</v>
      </c>
      <c r="LM118" s="254">
        <f>IFERROR(Tabel1[[#This Row],[2015 - Omsætning]]/Tabel1[[#This Row],[2015 - Ansatte]],"i.a.")</f>
        <v>2.1273635663265305</v>
      </c>
      <c r="LN118" s="254">
        <f>IFERROR(Tabel1[[#This Row],[2014 - Omsætning]]/Tabel1[[#This Row],[2014 - Ansatte]],"i.a.")</f>
        <v>0</v>
      </c>
      <c r="LO118" s="254">
        <f>IFERROR(Tabel1[[#This Row],[2013 - Omsætning]]/Tabel1[[#This Row],[2013 - Ansatte]],"i.a.")</f>
        <v>0</v>
      </c>
      <c r="LP118" s="254">
        <f>IFERROR(Tabel1[[#This Row],[2012 - Omsætning]]/Tabel1[[#This Row],[2012 - Ansatte]],"i.a.")</f>
        <v>0</v>
      </c>
      <c r="LQ118" s="254" t="str">
        <f>IFERROR(Tabel1[[#This Row],[2011 - Omsætning]]/Tabel1[[#This Row],[2011 - Ansatte]],"i.a.")</f>
        <v>i.a.</v>
      </c>
      <c r="LR118" s="254" t="str">
        <f>IFERROR(Tabel1[[#This Row],[2010 - Omsætning]]/Tabel1[[#This Row],[2010 - Ansatte]],"i.a.")</f>
        <v>i.a.</v>
      </c>
      <c r="LS118" s="254" t="str">
        <f>IFERROR(Tabel1[[#This Row],[2009 - Omsætning]]/Tabel1[[#This Row],[2009 - Ansatte]],"i.a.")</f>
        <v>i.a.</v>
      </c>
      <c r="LT118" s="254" t="str">
        <f>IFERROR(Tabel1[[#This Row],[2008 - Omsætning]]/Tabel1[[#This Row],[2008 - Ansatte]],"i.a.")</f>
        <v>i.a.</v>
      </c>
      <c r="LU118" s="158" t="e">
        <f t="shared" si="413"/>
        <v>#DIV/0!</v>
      </c>
      <c r="LV118" s="158" t="e">
        <f t="shared" si="414"/>
        <v>#DIV/0!</v>
      </c>
      <c r="LW118" s="158" t="e">
        <f t="shared" si="415"/>
        <v>#DIV/0!</v>
      </c>
      <c r="LX118" s="158" t="e">
        <f t="shared" si="416"/>
        <v>#DIV/0!</v>
      </c>
      <c r="LY118" s="158">
        <f t="shared" si="417"/>
        <v>-1</v>
      </c>
      <c r="LZ118" s="243">
        <f t="shared" si="507"/>
        <v>0</v>
      </c>
      <c r="MA118" s="243">
        <f t="shared" si="536"/>
        <v>0</v>
      </c>
      <c r="MB118" s="243">
        <f t="shared" si="508"/>
        <v>0</v>
      </c>
      <c r="MC118" s="243">
        <f t="shared" si="509"/>
        <v>0</v>
      </c>
      <c r="MD118" s="244">
        <f t="shared" si="418"/>
        <v>0</v>
      </c>
      <c r="ME118" s="244">
        <f t="shared" si="419"/>
        <v>0</v>
      </c>
      <c r="MF118" s="244">
        <f t="shared" si="420"/>
        <v>0</v>
      </c>
      <c r="MG118" s="244">
        <f t="shared" si="421"/>
        <v>0</v>
      </c>
      <c r="MH118" s="244">
        <f t="shared" si="422"/>
        <v>0</v>
      </c>
      <c r="MI118" s="244">
        <f t="shared" si="423"/>
        <v>8.7382456140350881E-2</v>
      </c>
      <c r="MJ118" s="244">
        <f t="shared" si="424"/>
        <v>4.9531365313653139E-2</v>
      </c>
      <c r="MK118" s="244">
        <f t="shared" si="425"/>
        <v>4.9517110266159695E-2</v>
      </c>
      <c r="ML118" s="244">
        <f t="shared" si="426"/>
        <v>5.3336283185840709E-2</v>
      </c>
      <c r="MM118" s="244">
        <f t="shared" si="427"/>
        <v>1.4412729591836735E-2</v>
      </c>
      <c r="MN118" s="244">
        <f t="shared" si="428"/>
        <v>4.1976840490797543E-2</v>
      </c>
      <c r="MO118" s="244">
        <f t="shared" si="429"/>
        <v>6.7304572463768114E-2</v>
      </c>
      <c r="MP118" s="244">
        <f t="shared" si="430"/>
        <v>4.5622866666666671E-2</v>
      </c>
      <c r="MQ118" s="244" t="str">
        <f t="shared" si="431"/>
        <v>i.a.</v>
      </c>
      <c r="MR118" s="244" t="str">
        <f t="shared" si="432"/>
        <v>i.a.</v>
      </c>
      <c r="MS118" s="244" t="str">
        <f t="shared" si="433"/>
        <v>i.a.</v>
      </c>
      <c r="MT118" s="244" t="str">
        <f t="shared" si="434"/>
        <v>i.a.</v>
      </c>
    </row>
    <row r="119" spans="1:358" ht="18" customHeight="1" x14ac:dyDescent="0.25">
      <c r="A119" s="20" t="s">
        <v>642</v>
      </c>
      <c r="B119" s="273">
        <v>31050065</v>
      </c>
      <c r="C119" s="5" t="s">
        <v>83</v>
      </c>
      <c r="D119" s="5"/>
      <c r="E119" s="5">
        <v>256200</v>
      </c>
      <c r="F119" s="203">
        <v>45716</v>
      </c>
      <c r="G119" s="148" t="s">
        <v>74</v>
      </c>
      <c r="H119" s="148" t="s">
        <v>74</v>
      </c>
      <c r="I119" s="148" t="s">
        <v>74</v>
      </c>
      <c r="J119" s="148" t="s">
        <v>74</v>
      </c>
      <c r="K119" s="148" t="s">
        <v>74</v>
      </c>
      <c r="L119" s="148" t="s">
        <v>74</v>
      </c>
      <c r="M119" s="148" t="s">
        <v>74</v>
      </c>
      <c r="N119" s="148" t="s">
        <v>74</v>
      </c>
      <c r="O119" s="148" t="s">
        <v>74</v>
      </c>
      <c r="P119" s="150" t="e">
        <f>Y119/Tabel1[[#This Row],[2023 - Omsætning]]-1</f>
        <v>#DIV/0!</v>
      </c>
      <c r="Q119" s="150" t="e">
        <f>Z119/Tabel1[[#This Row],[2022 - Omsætning]]-1</f>
        <v>#DIV/0!</v>
      </c>
      <c r="R119" s="150" t="e">
        <f>AA119/Tabel1[[#This Row],[2021 - Omsætning]]-1</f>
        <v>#DIV/0!</v>
      </c>
      <c r="S119" s="150" t="e">
        <f>AB119/Tabel1[[#This Row],[2020 - Omsætning]]-1</f>
        <v>#DIV/0!</v>
      </c>
      <c r="T119" s="150" t="e">
        <f>AC119/Tabel1[[#This Row],[2019 - Omsætning]]-1</f>
        <v>#DIV/0!</v>
      </c>
      <c r="U119" s="242">
        <f t="shared" si="484"/>
        <v>0</v>
      </c>
      <c r="V119" s="242">
        <f t="shared" si="510"/>
        <v>0</v>
      </c>
      <c r="W119" s="242">
        <f t="shared" si="538"/>
        <v>0</v>
      </c>
      <c r="X119" s="242">
        <f t="shared" si="537"/>
        <v>0</v>
      </c>
      <c r="Y119" s="151"/>
      <c r="Z119" s="151"/>
      <c r="AA119" s="151"/>
      <c r="AB119" s="151"/>
      <c r="AC119" s="361"/>
      <c r="AD119" s="361"/>
      <c r="AE119" s="361"/>
      <c r="AF119" s="361"/>
      <c r="AG119" s="361"/>
      <c r="AH119" s="361"/>
      <c r="AI119" s="361"/>
      <c r="AJ119" s="361"/>
      <c r="AK119" s="361"/>
      <c r="AL119" s="361"/>
      <c r="AM119" s="361"/>
      <c r="AN119" s="361"/>
      <c r="AO119" s="361"/>
      <c r="AP119" s="150">
        <f t="shared" si="268"/>
        <v>3.7836833302360047E-2</v>
      </c>
      <c r="AQ119" s="150">
        <f t="shared" si="269"/>
        <v>0.18930268537960007</v>
      </c>
      <c r="AR119" s="150">
        <f t="shared" si="270"/>
        <v>0.14931287626692408</v>
      </c>
      <c r="AS119" s="150">
        <f t="shared" si="271"/>
        <v>0.42458565535210235</v>
      </c>
      <c r="AT119" s="150">
        <f t="shared" si="272"/>
        <v>-8.9579283761078016E-2</v>
      </c>
      <c r="AU119" s="242">
        <f t="shared" si="511"/>
        <v>2.0359999999999943</v>
      </c>
      <c r="AV119" s="242">
        <f t="shared" si="526"/>
        <v>8.5650000000000048</v>
      </c>
      <c r="AW119" s="242">
        <f t="shared" si="512"/>
        <v>5.8780000000000001</v>
      </c>
      <c r="AX119" s="242">
        <f t="shared" si="513"/>
        <v>11.732999999999997</v>
      </c>
      <c r="AY119" s="119">
        <v>55.845999999999997</v>
      </c>
      <c r="AZ119" s="119">
        <v>53.81</v>
      </c>
      <c r="BA119" s="119">
        <v>45.244999999999997</v>
      </c>
      <c r="BB119" s="119">
        <v>39.366999999999997</v>
      </c>
      <c r="BC119" s="119">
        <v>27.634</v>
      </c>
      <c r="BD119" s="362">
        <v>30.353000000000002</v>
      </c>
      <c r="BE119" s="362">
        <v>27.806999999999999</v>
      </c>
      <c r="BF119" s="362">
        <v>23.45</v>
      </c>
      <c r="BG119" s="362">
        <v>21.73</v>
      </c>
      <c r="BH119" s="362">
        <v>19.594000000000001</v>
      </c>
      <c r="BI119" s="362">
        <v>17.247</v>
      </c>
      <c r="BJ119" s="362"/>
      <c r="BK119" s="362"/>
      <c r="BL119" s="362"/>
      <c r="BM119" s="362"/>
      <c r="BN119" s="362"/>
      <c r="BO119" s="362"/>
      <c r="BP119" s="152">
        <f t="shared" si="277"/>
        <v>3.2975175991107684E-2</v>
      </c>
      <c r="BQ119" s="152">
        <f t="shared" si="278"/>
        <v>0.32359534818551222</v>
      </c>
      <c r="BR119" s="152">
        <f t="shared" si="279"/>
        <v>0.17996197404315117</v>
      </c>
      <c r="BS119" s="152">
        <f t="shared" si="280"/>
        <v>3.8061183949145811</v>
      </c>
      <c r="BT119" s="152">
        <f t="shared" si="281"/>
        <v>-0.66533705624252093</v>
      </c>
      <c r="BU119" s="242">
        <f t="shared" si="514"/>
        <v>0.62299999999999756</v>
      </c>
      <c r="BV119" s="242">
        <f t="shared" si="527"/>
        <v>4.6190000000000015</v>
      </c>
      <c r="BW119" s="242">
        <f t="shared" si="515"/>
        <v>2.1769999999999996</v>
      </c>
      <c r="BX119" s="242">
        <f t="shared" si="516"/>
        <v>9.58</v>
      </c>
      <c r="BY119" s="119">
        <v>19.515999999999998</v>
      </c>
      <c r="BZ119" s="119">
        <v>18.893000000000001</v>
      </c>
      <c r="CA119" s="119">
        <v>14.273999999999999</v>
      </c>
      <c r="CB119" s="119">
        <v>12.097</v>
      </c>
      <c r="CC119" s="119">
        <v>2.5169999999999999</v>
      </c>
      <c r="CD119" s="362">
        <v>7.5209999999999999</v>
      </c>
      <c r="CE119" s="362">
        <v>8.8529999999999998</v>
      </c>
      <c r="CF119" s="362">
        <v>7.5540000000000003</v>
      </c>
      <c r="CG119" s="362">
        <v>6.5350000000000001</v>
      </c>
      <c r="CH119" s="362">
        <v>5.7990000000000004</v>
      </c>
      <c r="CI119" s="362">
        <v>6.1950000000000003</v>
      </c>
      <c r="CJ119" s="362"/>
      <c r="CK119" s="362"/>
      <c r="CL119" s="362"/>
      <c r="CM119" s="362"/>
      <c r="CN119" s="362"/>
      <c r="CO119" s="362"/>
      <c r="CP119" s="152">
        <f t="shared" si="286"/>
        <v>3.181072354840412E-2</v>
      </c>
      <c r="CQ119" s="152">
        <f t="shared" si="287"/>
        <v>0.33547748639287484</v>
      </c>
      <c r="CR119" s="152">
        <f t="shared" si="288"/>
        <v>0.18197008939761058</v>
      </c>
      <c r="CS119" s="152">
        <f t="shared" si="289"/>
        <v>4.2016514558887437</v>
      </c>
      <c r="CT119" s="152">
        <f t="shared" si="290"/>
        <v>-0.68838028169014087</v>
      </c>
      <c r="CU119" s="242">
        <f t="shared" si="517"/>
        <v>0.60099999999999909</v>
      </c>
      <c r="CV119" s="242">
        <f t="shared" si="528"/>
        <v>4.7460000000000004</v>
      </c>
      <c r="CW119" s="242">
        <f t="shared" si="518"/>
        <v>2.1780000000000008</v>
      </c>
      <c r="CX119" s="242">
        <f t="shared" si="519"/>
        <v>9.6679999999999993</v>
      </c>
      <c r="CY119" s="119">
        <v>19.494</v>
      </c>
      <c r="CZ119" s="119">
        <v>18.893000000000001</v>
      </c>
      <c r="DA119" s="119">
        <v>14.147</v>
      </c>
      <c r="DB119" s="119">
        <v>11.968999999999999</v>
      </c>
      <c r="DC119" s="119">
        <v>2.3010000000000002</v>
      </c>
      <c r="DD119" s="362">
        <v>7.3840000000000003</v>
      </c>
      <c r="DE119" s="362">
        <v>8.7780000000000005</v>
      </c>
      <c r="DF119" s="362">
        <v>7.4450000000000003</v>
      </c>
      <c r="DG119" s="362">
        <v>6.41</v>
      </c>
      <c r="DH119" s="362">
        <v>5.7990000000000004</v>
      </c>
      <c r="DI119" s="362">
        <v>6.1710000000000003</v>
      </c>
      <c r="DJ119" s="362"/>
      <c r="DK119" s="362"/>
      <c r="DL119" s="362"/>
      <c r="DM119" s="362"/>
      <c r="DN119" s="362"/>
      <c r="DO119" s="362"/>
      <c r="DP119" s="152">
        <f t="shared" si="295"/>
        <v>5.2947702666513656E-2</v>
      </c>
      <c r="DQ119" s="152">
        <f t="shared" si="296"/>
        <v>0.22413712358919111</v>
      </c>
      <c r="DR119" s="152">
        <f t="shared" si="297"/>
        <v>5.1923740085718609E-2</v>
      </c>
      <c r="DS119" s="152">
        <f t="shared" si="298"/>
        <v>0.58896281800391381</v>
      </c>
      <c r="DT119" s="152">
        <f t="shared" si="299"/>
        <v>-0.20116308154077039</v>
      </c>
      <c r="DU119" s="242">
        <f t="shared" si="520"/>
        <v>1.3840000000000003</v>
      </c>
      <c r="DV119" s="242">
        <f t="shared" si="529"/>
        <v>4.7859999999999978</v>
      </c>
      <c r="DW119" s="242">
        <f t="shared" si="521"/>
        <v>1.054000000000002</v>
      </c>
      <c r="DX119" s="242">
        <f t="shared" si="522"/>
        <v>7.5239999999999991</v>
      </c>
      <c r="DY119" s="119">
        <v>27.523</v>
      </c>
      <c r="DZ119" s="119">
        <v>26.138999999999999</v>
      </c>
      <c r="EA119" s="119">
        <v>21.353000000000002</v>
      </c>
      <c r="EB119" s="119">
        <v>20.298999999999999</v>
      </c>
      <c r="EC119" s="119">
        <v>12.775</v>
      </c>
      <c r="ED119" s="362">
        <v>15.992000000000001</v>
      </c>
      <c r="EE119" s="362">
        <v>16.245999999999999</v>
      </c>
      <c r="EF119" s="362">
        <v>14.407</v>
      </c>
      <c r="EG119" s="362">
        <v>12.621</v>
      </c>
      <c r="EH119" s="362">
        <v>11.624000000000001</v>
      </c>
      <c r="EI119" s="362">
        <v>12.191000000000001</v>
      </c>
      <c r="EJ119" s="362"/>
      <c r="EK119" s="362"/>
      <c r="EL119" s="362"/>
      <c r="EM119" s="362"/>
      <c r="EN119" s="362"/>
      <c r="EO119" s="362"/>
      <c r="EP119" s="153">
        <f t="shared" si="304"/>
        <v>-2.7259344934546001E-2</v>
      </c>
      <c r="EQ119" s="153">
        <f t="shared" si="305"/>
        <v>-2.3487434864080888E-2</v>
      </c>
      <c r="ER119" s="153">
        <f t="shared" si="306"/>
        <v>-6.9172321513906052E-2</v>
      </c>
      <c r="ES119" s="153">
        <f t="shared" si="307"/>
        <v>0.11072186836518039</v>
      </c>
      <c r="ET119" s="153">
        <f t="shared" si="308"/>
        <v>-5.0642479213907736E-2</v>
      </c>
      <c r="EU119" s="242">
        <f t="shared" si="523"/>
        <v>-1.036999999999999</v>
      </c>
      <c r="EV119" s="242">
        <f t="shared" si="530"/>
        <v>-0.91499999999999915</v>
      </c>
      <c r="EW119" s="242">
        <f t="shared" si="524"/>
        <v>-2.894999999999996</v>
      </c>
      <c r="EX119" s="242">
        <f t="shared" si="525"/>
        <v>4.171999999999997</v>
      </c>
      <c r="EY119" s="119">
        <v>37.005000000000003</v>
      </c>
      <c r="EZ119" s="119">
        <v>38.042000000000002</v>
      </c>
      <c r="FA119" s="119">
        <v>38.957000000000001</v>
      </c>
      <c r="FB119" s="119">
        <v>41.851999999999997</v>
      </c>
      <c r="FC119" s="119">
        <v>37.68</v>
      </c>
      <c r="FD119" s="362">
        <v>39.69</v>
      </c>
      <c r="FE119" s="362">
        <v>28.978999999999999</v>
      </c>
      <c r="FF119" s="362">
        <v>23.245000000000001</v>
      </c>
      <c r="FG119" s="362">
        <v>23.096</v>
      </c>
      <c r="FH119" s="362">
        <v>23.314</v>
      </c>
      <c r="FI119" s="362">
        <v>18.623999999999999</v>
      </c>
      <c r="FJ119" s="362"/>
      <c r="FK119" s="362"/>
      <c r="FL119" s="362"/>
      <c r="FM119" s="362"/>
      <c r="FN119" s="362"/>
      <c r="FO119" s="362"/>
      <c r="FP119" s="153">
        <f t="shared" si="313"/>
        <v>0.10869565217391304</v>
      </c>
      <c r="FQ119" s="153">
        <f t="shared" si="314"/>
        <v>6.9767441860465115E-2</v>
      </c>
      <c r="FR119" s="153">
        <f t="shared" si="315"/>
        <v>4.878048780487805E-2</v>
      </c>
      <c r="FS119" s="153">
        <f t="shared" si="316"/>
        <v>0.1388888888888889</v>
      </c>
      <c r="FT119" s="153">
        <f t="shared" si="317"/>
        <v>5.8823529411764705E-2</v>
      </c>
      <c r="FU119" s="242">
        <f t="shared" si="463"/>
        <v>5</v>
      </c>
      <c r="FV119" s="242">
        <f t="shared" si="464"/>
        <v>3</v>
      </c>
      <c r="FW119" s="242">
        <f t="shared" si="465"/>
        <v>2</v>
      </c>
      <c r="FX119" s="242">
        <f t="shared" si="466"/>
        <v>5</v>
      </c>
      <c r="FY119" s="154">
        <v>51</v>
      </c>
      <c r="FZ119" s="154">
        <v>46</v>
      </c>
      <c r="GA119" s="154">
        <v>43</v>
      </c>
      <c r="GB119" s="154">
        <v>41</v>
      </c>
      <c r="GC119" s="154">
        <v>36</v>
      </c>
      <c r="GD119" s="359">
        <v>34</v>
      </c>
      <c r="GE119" s="359">
        <v>28</v>
      </c>
      <c r="GF119" s="359">
        <v>26</v>
      </c>
      <c r="GG119" s="359">
        <v>26</v>
      </c>
      <c r="GH119" s="359">
        <v>24</v>
      </c>
      <c r="GI119" s="359">
        <v>19</v>
      </c>
      <c r="GJ119" s="359"/>
      <c r="GK119" s="359"/>
      <c r="GL119" s="359"/>
      <c r="GM119" s="359"/>
      <c r="GN119" s="359"/>
      <c r="GO119" s="359"/>
      <c r="GP119" s="5"/>
      <c r="GQ119" s="5" t="s">
        <v>389</v>
      </c>
      <c r="GR119" s="5">
        <v>2730</v>
      </c>
      <c r="GS119" s="5" t="s">
        <v>262</v>
      </c>
      <c r="GT119" s="7" t="s">
        <v>76</v>
      </c>
      <c r="GU119" s="172"/>
      <c r="GV119" s="86"/>
      <c r="GW119" s="158">
        <f t="shared" si="322"/>
        <v>-8.6825782066251439E-2</v>
      </c>
      <c r="GX119" s="158">
        <f t="shared" si="323"/>
        <v>0.17125638556464293</v>
      </c>
      <c r="GY119" s="158">
        <f t="shared" si="324"/>
        <v>-6.1450140767872717E-2</v>
      </c>
      <c r="GZ119" s="158">
        <f t="shared" si="325"/>
        <v>3.5242760909340118</v>
      </c>
      <c r="HA119" s="158">
        <f t="shared" si="326"/>
        <v>-0.65078053050810858</v>
      </c>
      <c r="HB119" s="263">
        <f t="shared" si="492"/>
        <v>-6.9081087365353677E-2</v>
      </c>
      <c r="HC119" s="263">
        <f t="shared" si="531"/>
        <v>0.11633362559219262</v>
      </c>
      <c r="HD119" s="263">
        <f t="shared" si="493"/>
        <v>-4.4475826017455922E-2</v>
      </c>
      <c r="HE119" s="263">
        <f t="shared" si="494"/>
        <v>0.56379596657553177</v>
      </c>
      <c r="HF119" s="153">
        <f t="shared" si="327"/>
        <v>0.72654765010622047</v>
      </c>
      <c r="HG119" s="153">
        <f t="shared" si="328"/>
        <v>0.79562873747157414</v>
      </c>
      <c r="HH119" s="153">
        <f t="shared" si="329"/>
        <v>0.67929511187938152</v>
      </c>
      <c r="HI119" s="153">
        <f t="shared" si="330"/>
        <v>0.72377093789683744</v>
      </c>
      <c r="HJ119" s="153">
        <f t="shared" si="331"/>
        <v>0.15997497132130567</v>
      </c>
      <c r="HK119" s="153">
        <f t="shared" si="332"/>
        <v>0.45809293380482663</v>
      </c>
      <c r="HL119" s="153">
        <f t="shared" si="333"/>
        <v>0.57273350079926932</v>
      </c>
      <c r="HM119" s="153">
        <f t="shared" si="334"/>
        <v>0.55091016723397968</v>
      </c>
      <c r="HN119" s="153">
        <f t="shared" si="335"/>
        <v>0.52876881831305422</v>
      </c>
      <c r="HO119" s="153">
        <f t="shared" si="336"/>
        <v>0.48700398908251102</v>
      </c>
      <c r="HP119" s="153">
        <f t="shared" si="337"/>
        <v>0.50619309326552375</v>
      </c>
      <c r="HQ119" s="153" t="str">
        <f t="shared" si="338"/>
        <v>Negativ EK</v>
      </c>
      <c r="HR119" s="153" t="str">
        <f t="shared" si="339"/>
        <v>Negativ EK</v>
      </c>
      <c r="HS119" s="153" t="str">
        <f t="shared" si="340"/>
        <v>Negativ EK</v>
      </c>
      <c r="HT119" s="153" t="str">
        <f t="shared" si="341"/>
        <v>Negativ EK</v>
      </c>
      <c r="HU119" s="153" t="str">
        <f t="shared" si="342"/>
        <v>Negativ EK</v>
      </c>
      <c r="HV119" s="150">
        <f t="shared" si="343"/>
        <v>5.9843239251926049E-2</v>
      </c>
      <c r="HW119" s="150">
        <f t="shared" si="344"/>
        <v>0.3890883841546392</v>
      </c>
      <c r="HX119" s="150">
        <f t="shared" si="345"/>
        <v>0.16131539456743563</v>
      </c>
      <c r="HY119" s="150">
        <f t="shared" si="346"/>
        <v>3.6754687448390722</v>
      </c>
      <c r="HZ119" s="150">
        <f t="shared" si="347"/>
        <v>-0.70297312026777392</v>
      </c>
      <c r="IA119" s="263">
        <f t="shared" si="495"/>
        <v>2.9367090980055299E-2</v>
      </c>
      <c r="IB119" s="263">
        <f t="shared" si="532"/>
        <v>0.13745616442285685</v>
      </c>
      <c r="IC119" s="263">
        <f t="shared" si="496"/>
        <v>4.9072884576831177E-2</v>
      </c>
      <c r="ID119" s="263">
        <f t="shared" si="497"/>
        <v>0.23914061860565969</v>
      </c>
      <c r="IE119" s="153">
        <f t="shared" si="348"/>
        <v>0.52010073687156044</v>
      </c>
      <c r="IF119" s="153">
        <f t="shared" si="349"/>
        <v>0.49073364589150514</v>
      </c>
      <c r="IG119" s="153">
        <f t="shared" si="350"/>
        <v>0.35327748146864829</v>
      </c>
      <c r="IH119" s="153">
        <f t="shared" si="351"/>
        <v>0.30420459689181711</v>
      </c>
      <c r="II119" s="153">
        <f t="shared" si="352"/>
        <v>6.5063978286157426E-2</v>
      </c>
      <c r="IJ119" s="153">
        <f t="shared" si="353"/>
        <v>0.21905080895309384</v>
      </c>
      <c r="IK119" s="153">
        <f t="shared" si="354"/>
        <v>0.33903952205882348</v>
      </c>
      <c r="IL119" s="153">
        <f t="shared" si="355"/>
        <v>0.32601799702207551</v>
      </c>
      <c r="IM119" s="153">
        <f t="shared" si="356"/>
        <v>0.28162034044386991</v>
      </c>
      <c r="IN119" s="153">
        <f t="shared" si="357"/>
        <v>0.27655109924173782</v>
      </c>
      <c r="IO119" s="153">
        <f t="shared" si="358"/>
        <v>0.33263530927835055</v>
      </c>
      <c r="IP119" s="153" t="str">
        <f t="shared" si="359"/>
        <v>i.a.</v>
      </c>
      <c r="IQ119" s="153" t="str">
        <f t="shared" si="360"/>
        <v>i.a.</v>
      </c>
      <c r="IR119" s="153" t="str">
        <f t="shared" si="361"/>
        <v>i.a.</v>
      </c>
      <c r="IS119" s="153" t="str">
        <f t="shared" si="362"/>
        <v>i.a.</v>
      </c>
      <c r="IT119" s="153" t="str">
        <f t="shared" si="363"/>
        <v>i.a.</v>
      </c>
      <c r="IU119" s="150">
        <f t="shared" si="364"/>
        <v>8.2454708953911965E-2</v>
      </c>
      <c r="IV119" s="150">
        <f t="shared" si="365"/>
        <v>0.25358051426486816</v>
      </c>
      <c r="IW119" s="150">
        <f t="shared" si="366"/>
        <v>0.13009503735060429</v>
      </c>
      <c r="IX119" s="150">
        <f t="shared" si="367"/>
        <v>0.43056769048999999</v>
      </c>
      <c r="IY119" s="150">
        <f t="shared" si="368"/>
        <v>-0.1585499656675472</v>
      </c>
      <c r="IZ119" s="263">
        <f t="shared" si="498"/>
        <v>5.6655371361818641E-2</v>
      </c>
      <c r="JA119" s="263">
        <f t="shared" si="533"/>
        <v>0.13899182999455117</v>
      </c>
      <c r="JB119" s="263">
        <f t="shared" si="499"/>
        <v>6.3098517709545943E-2</v>
      </c>
      <c r="JC119" s="263">
        <f t="shared" si="500"/>
        <v>0.14597935897053477</v>
      </c>
      <c r="JD119" s="153">
        <f t="shared" si="369"/>
        <v>0.74376435616808534</v>
      </c>
      <c r="JE119" s="153">
        <f t="shared" si="370"/>
        <v>0.6871089848062667</v>
      </c>
      <c r="JF119" s="153">
        <f t="shared" si="371"/>
        <v>0.54811715481171552</v>
      </c>
      <c r="JG119" s="153">
        <f t="shared" si="372"/>
        <v>0.48501863710216958</v>
      </c>
      <c r="JH119" s="153">
        <f t="shared" si="373"/>
        <v>0.33903927813163481</v>
      </c>
      <c r="JI119" s="153">
        <f t="shared" si="374"/>
        <v>0.40292265054169818</v>
      </c>
      <c r="JJ119" s="153">
        <f t="shared" si="375"/>
        <v>0.56061285758652812</v>
      </c>
      <c r="JK119" s="153">
        <f t="shared" si="376"/>
        <v>0.61978920197892018</v>
      </c>
      <c r="JL119" s="153">
        <f t="shared" si="377"/>
        <v>0.54645826117076557</v>
      </c>
      <c r="JM119" s="153">
        <f t="shared" si="378"/>
        <v>0.49858454147722403</v>
      </c>
      <c r="JN119" s="153">
        <f t="shared" si="379"/>
        <v>0.65458548109965642</v>
      </c>
      <c r="JO119" s="153" t="str">
        <f t="shared" si="380"/>
        <v>i.a.</v>
      </c>
      <c r="JP119" s="153" t="str">
        <f t="shared" si="381"/>
        <v>i.a.</v>
      </c>
      <c r="JQ119" s="153" t="str">
        <f t="shared" si="382"/>
        <v>i.a.</v>
      </c>
      <c r="JR119" s="153" t="str">
        <f t="shared" si="383"/>
        <v>i.a.</v>
      </c>
      <c r="JS119" s="153" t="str">
        <f t="shared" si="384"/>
        <v>i.a.</v>
      </c>
      <c r="JT119" s="153" t="str">
        <f t="shared" si="385"/>
        <v>i.a.</v>
      </c>
      <c r="JU119" s="150" t="e">
        <f t="shared" si="386"/>
        <v>#VALUE!</v>
      </c>
      <c r="JV119" s="150" t="e">
        <f t="shared" si="387"/>
        <v>#VALUE!</v>
      </c>
      <c r="JW119" s="150" t="e">
        <f t="shared" si="388"/>
        <v>#VALUE!</v>
      </c>
      <c r="JX119" s="150" t="e">
        <f t="shared" si="389"/>
        <v>#VALUE!</v>
      </c>
      <c r="JY119" s="150" t="e">
        <f t="shared" si="390"/>
        <v>#VALUE!</v>
      </c>
      <c r="JZ119" s="263" t="e">
        <f t="shared" si="501"/>
        <v>#VALUE!</v>
      </c>
      <c r="KA119" s="263" t="e">
        <f t="shared" si="534"/>
        <v>#VALUE!</v>
      </c>
      <c r="KB119" s="263" t="e">
        <f t="shared" si="502"/>
        <v>#VALUE!</v>
      </c>
      <c r="KC119" s="263" t="e">
        <f t="shared" si="503"/>
        <v>#VALUE!</v>
      </c>
      <c r="KD119" s="153" t="str">
        <f t="shared" si="467"/>
        <v>i.a.</v>
      </c>
      <c r="KE119" s="153" t="str">
        <f t="shared" si="468"/>
        <v>i.a.</v>
      </c>
      <c r="KF119" s="153" t="str">
        <f t="shared" si="469"/>
        <v>i.a.</v>
      </c>
      <c r="KG119" s="153" t="str">
        <f t="shared" si="470"/>
        <v>i.a.</v>
      </c>
      <c r="KH119" s="153" t="str">
        <f t="shared" si="483"/>
        <v>i.a.</v>
      </c>
      <c r="KI119" s="153" t="str">
        <f t="shared" si="471"/>
        <v>i.a.</v>
      </c>
      <c r="KJ119" s="153" t="str">
        <f t="shared" si="472"/>
        <v>i.a.</v>
      </c>
      <c r="KK119" s="153" t="str">
        <f t="shared" si="473"/>
        <v>i.a.</v>
      </c>
      <c r="KL119" s="153" t="str">
        <f t="shared" si="474"/>
        <v>i.a.</v>
      </c>
      <c r="KM119" s="153" t="str">
        <f t="shared" si="475"/>
        <v>i.a.</v>
      </c>
      <c r="KN119" s="153" t="str">
        <f t="shared" si="476"/>
        <v>i.a.</v>
      </c>
      <c r="KO119" s="153" t="str">
        <f t="shared" si="477"/>
        <v>i.a.</v>
      </c>
      <c r="KP119" s="153" t="str">
        <f t="shared" si="478"/>
        <v>i.a.</v>
      </c>
      <c r="KQ119" s="153" t="str">
        <f t="shared" si="479"/>
        <v>i.a.</v>
      </c>
      <c r="KR119" s="153" t="str">
        <f t="shared" si="480"/>
        <v>i.a.</v>
      </c>
      <c r="KS119" s="153" t="str">
        <f t="shared" si="481"/>
        <v>i.a.</v>
      </c>
      <c r="KT119" s="153" t="str">
        <f t="shared" si="482"/>
        <v>i.a.</v>
      </c>
      <c r="KU119" s="150" t="e">
        <f t="shared" si="408"/>
        <v>#DIV/0!</v>
      </c>
      <c r="KV119" s="150" t="e">
        <f t="shared" si="409"/>
        <v>#DIV/0!</v>
      </c>
      <c r="KW119" s="150" t="e">
        <f t="shared" si="410"/>
        <v>#DIV/0!</v>
      </c>
      <c r="KX119" s="150" t="e">
        <f t="shared" si="411"/>
        <v>#DIV/0!</v>
      </c>
      <c r="KY119" s="150" t="e">
        <f t="shared" si="412"/>
        <v>#DIV/0!</v>
      </c>
      <c r="KZ119" s="243">
        <f t="shared" si="504"/>
        <v>0</v>
      </c>
      <c r="LA119" s="243">
        <f t="shared" si="535"/>
        <v>0</v>
      </c>
      <c r="LB119" s="243">
        <f t="shared" si="505"/>
        <v>0</v>
      </c>
      <c r="LC119" s="243">
        <f t="shared" si="506"/>
        <v>0</v>
      </c>
      <c r="LD119" s="254">
        <f>IFERROR(Tabel1[[#This Row],[2024 - Omsætning]]/Tabel1[[#This Row],[2024 - Ansatte]],"i.a.")</f>
        <v>0</v>
      </c>
      <c r="LE119" s="254">
        <f>IFERROR(Tabel1[[#This Row],[2023 - Omsætning]]/Tabel1[[#This Row],[2023 - Ansatte]],"i.a.")</f>
        <v>0</v>
      </c>
      <c r="LF119" s="254">
        <f>IFERROR(Tabel1[[#This Row],[2022 - Omsætning]]/Tabel1[[#This Row],[2022 - Ansatte]],"i.a.")</f>
        <v>0</v>
      </c>
      <c r="LG119" s="254">
        <f>IFERROR(Tabel1[[#This Row],[2021 - Omsætning]]/Tabel1[[#This Row],[2021 - Ansatte]],"i.a.")</f>
        <v>0</v>
      </c>
      <c r="LH119" s="254">
        <f>IFERROR(AC119/Tabel1[[#This Row],[2020 - Ansatte]],"i.a.")</f>
        <v>0</v>
      </c>
      <c r="LI119" s="254">
        <f>IFERROR(Tabel1[[#This Row],[2019 - Omsætning]]/Tabel1[[#This Row],[2019 - Ansatte]],"i.a.")</f>
        <v>0</v>
      </c>
      <c r="LJ119" s="254">
        <f>IFERROR(Tabel1[[#This Row],[2018 - Omsætning]]/Tabel1[[#This Row],[2018 - Ansatte]],"i.a.")</f>
        <v>0</v>
      </c>
      <c r="LK119" s="254">
        <f>IFERROR(Tabel1[[#This Row],[2017 - Omsætning]]/Tabel1[[#This Row],[2017 - Ansatte]],"i.a.")</f>
        <v>0</v>
      </c>
      <c r="LL119" s="254">
        <f>IFERROR(Tabel1[[#This Row],[2016 - Omsætning]]/Tabel1[[#This Row],[2016 - Ansatte]],"i.a.")</f>
        <v>0</v>
      </c>
      <c r="LM119" s="254">
        <f>IFERROR(Tabel1[[#This Row],[2015 - Omsætning]]/Tabel1[[#This Row],[2015 - Ansatte]],"i.a.")</f>
        <v>0</v>
      </c>
      <c r="LN119" s="254">
        <f>IFERROR(Tabel1[[#This Row],[2014 - Omsætning]]/Tabel1[[#This Row],[2014 - Ansatte]],"i.a.")</f>
        <v>0</v>
      </c>
      <c r="LO119" s="254" t="str">
        <f>IFERROR(Tabel1[[#This Row],[2013 - Omsætning]]/Tabel1[[#This Row],[2013 - Ansatte]],"i.a.")</f>
        <v>i.a.</v>
      </c>
      <c r="LP119" s="254" t="str">
        <f>IFERROR(Tabel1[[#This Row],[2012 - Omsætning]]/Tabel1[[#This Row],[2012 - Ansatte]],"i.a.")</f>
        <v>i.a.</v>
      </c>
      <c r="LQ119" s="254" t="str">
        <f>IFERROR(Tabel1[[#This Row],[2011 - Omsætning]]/Tabel1[[#This Row],[2011 - Ansatte]],"i.a.")</f>
        <v>i.a.</v>
      </c>
      <c r="LR119" s="254" t="str">
        <f>IFERROR(Tabel1[[#This Row],[2010 - Omsætning]]/Tabel1[[#This Row],[2010 - Ansatte]],"i.a.")</f>
        <v>i.a.</v>
      </c>
      <c r="LS119" s="254" t="str">
        <f>IFERROR(Tabel1[[#This Row],[2009 - Omsætning]]/Tabel1[[#This Row],[2009 - Ansatte]],"i.a.")</f>
        <v>i.a.</v>
      </c>
      <c r="LT119" s="254" t="str">
        <f>IFERROR(Tabel1[[#This Row],[2008 - Omsætning]]/Tabel1[[#This Row],[2008 - Ansatte]],"i.a.")</f>
        <v>i.a.</v>
      </c>
      <c r="LU119" s="158">
        <f t="shared" si="413"/>
        <v>-6.9347190524968877E-2</v>
      </c>
      <c r="LV119" s="158">
        <f t="shared" si="414"/>
        <v>0.24838112858464392</v>
      </c>
      <c r="LW119" s="158">
        <f t="shared" si="415"/>
        <v>0.12699473640237291</v>
      </c>
      <c r="LX119" s="158">
        <f t="shared" si="416"/>
        <v>3.5673037173657254</v>
      </c>
      <c r="LY119" s="158">
        <f t="shared" si="417"/>
        <v>-0.70569248826291076</v>
      </c>
      <c r="LZ119" s="243">
        <f t="shared" si="507"/>
        <v>-2.8482097186700805E-2</v>
      </c>
      <c r="MA119" s="243">
        <f t="shared" si="536"/>
        <v>8.1717391304347853E-2</v>
      </c>
      <c r="MB119" s="243">
        <f t="shared" si="508"/>
        <v>3.707317073170735E-2</v>
      </c>
      <c r="MC119" s="243">
        <f t="shared" si="509"/>
        <v>0.22801016260162599</v>
      </c>
      <c r="MD119" s="244">
        <f t="shared" si="418"/>
        <v>0.38223529411764706</v>
      </c>
      <c r="ME119" s="244">
        <f t="shared" si="419"/>
        <v>0.41071739130434787</v>
      </c>
      <c r="MF119" s="244">
        <f t="shared" si="420"/>
        <v>0.32900000000000001</v>
      </c>
      <c r="MG119" s="244">
        <f t="shared" si="421"/>
        <v>0.29192682926829266</v>
      </c>
      <c r="MH119" s="244">
        <f t="shared" si="422"/>
        <v>6.3916666666666677E-2</v>
      </c>
      <c r="MI119" s="244">
        <f t="shared" si="423"/>
        <v>0.2171764705882353</v>
      </c>
      <c r="MJ119" s="244">
        <f t="shared" si="424"/>
        <v>0.3135</v>
      </c>
      <c r="MK119" s="244">
        <f t="shared" si="425"/>
        <v>0.28634615384615386</v>
      </c>
      <c r="ML119" s="244">
        <f t="shared" si="426"/>
        <v>0.24653846153846154</v>
      </c>
      <c r="MM119" s="244">
        <f t="shared" si="427"/>
        <v>0.24162500000000001</v>
      </c>
      <c r="MN119" s="244">
        <f t="shared" si="428"/>
        <v>0.32478947368421052</v>
      </c>
      <c r="MO119" s="244" t="str">
        <f t="shared" si="429"/>
        <v>i.a.</v>
      </c>
      <c r="MP119" s="244" t="str">
        <f t="shared" si="430"/>
        <v>i.a.</v>
      </c>
      <c r="MQ119" s="244" t="str">
        <f t="shared" si="431"/>
        <v>i.a.</v>
      </c>
      <c r="MR119" s="244" t="str">
        <f t="shared" si="432"/>
        <v>i.a.</v>
      </c>
      <c r="MS119" s="244" t="str">
        <f t="shared" si="433"/>
        <v>i.a.</v>
      </c>
      <c r="MT119" s="244" t="str">
        <f t="shared" si="434"/>
        <v>i.a.</v>
      </c>
    </row>
    <row r="120" spans="1:358" ht="18" customHeight="1" x14ac:dyDescent="0.25">
      <c r="A120" s="393" t="s">
        <v>209</v>
      </c>
      <c r="B120" s="273">
        <v>10239680</v>
      </c>
      <c r="C120" s="117" t="s">
        <v>370</v>
      </c>
      <c r="D120" s="5"/>
      <c r="E120" s="187">
        <v>642020</v>
      </c>
      <c r="F120" s="203">
        <v>45756</v>
      </c>
      <c r="G120" s="148" t="s">
        <v>74</v>
      </c>
      <c r="H120" s="148" t="s">
        <v>74</v>
      </c>
      <c r="I120" s="148" t="s">
        <v>74</v>
      </c>
      <c r="J120" s="148" t="s">
        <v>74</v>
      </c>
      <c r="K120" s="148" t="s">
        <v>119</v>
      </c>
      <c r="L120" s="148" t="s">
        <v>119</v>
      </c>
      <c r="M120" s="148" t="s">
        <v>119</v>
      </c>
      <c r="N120" s="357" t="s">
        <v>119</v>
      </c>
      <c r="O120" s="357" t="s">
        <v>210</v>
      </c>
      <c r="P120" s="150">
        <f>Y120/Tabel1[[#This Row],[2023 - Omsætning]]-1</f>
        <v>-8.5682986903341529E-2</v>
      </c>
      <c r="Q120" s="150">
        <f>Z120/Tabel1[[#This Row],[2022 - Omsætning]]-1</f>
        <v>0.38606382978723386</v>
      </c>
      <c r="R120" s="150">
        <f>AA120/Tabel1[[#This Row],[2021 - Omsætning]]-1</f>
        <v>-0.29674694452190353</v>
      </c>
      <c r="S120" s="150">
        <f>AB120/Tabel1[[#This Row],[2020 - Omsætning]]-1</f>
        <v>7.3642165525097614E-2</v>
      </c>
      <c r="T120" s="150">
        <f>AC120/Tabel1[[#This Row],[2019 - Omsætning]]-1</f>
        <v>-0.29997086321557642</v>
      </c>
      <c r="U120" s="242">
        <f t="shared" si="484"/>
        <v>-12.280000000000001</v>
      </c>
      <c r="V120" s="242">
        <f t="shared" si="510"/>
        <v>39.918999999999983</v>
      </c>
      <c r="W120" s="242">
        <f t="shared" si="538"/>
        <v>-43.631</v>
      </c>
      <c r="X120" s="242">
        <f t="shared" si="537"/>
        <v>10.085000000000008</v>
      </c>
      <c r="Y120" s="151">
        <v>131.03899999999999</v>
      </c>
      <c r="Z120" s="151">
        <v>143.31899999999999</v>
      </c>
      <c r="AA120" s="151">
        <v>103.4</v>
      </c>
      <c r="AB120" s="151">
        <v>147.03100000000001</v>
      </c>
      <c r="AC120" s="361">
        <v>136.946</v>
      </c>
      <c r="AD120" s="361">
        <v>195.62899999999999</v>
      </c>
      <c r="AE120" s="361">
        <v>227.46199999999999</v>
      </c>
      <c r="AF120" s="361">
        <v>220.01900000000001</v>
      </c>
      <c r="AG120" s="361">
        <v>263.76900000000001</v>
      </c>
      <c r="AH120" s="361">
        <v>293.22699999999998</v>
      </c>
      <c r="AI120" s="361">
        <v>311.77499999999998</v>
      </c>
      <c r="AJ120" s="361">
        <v>320.63</v>
      </c>
      <c r="AK120" s="361"/>
      <c r="AL120" s="361"/>
      <c r="AM120" s="361"/>
      <c r="AN120" s="361"/>
      <c r="AO120" s="361"/>
      <c r="AP120" s="150" t="e">
        <f t="shared" si="268"/>
        <v>#DIV/0!</v>
      </c>
      <c r="AQ120" s="150" t="e">
        <f t="shared" si="269"/>
        <v>#DIV/0!</v>
      </c>
      <c r="AR120" s="150" t="e">
        <f t="shared" si="270"/>
        <v>#DIV/0!</v>
      </c>
      <c r="AS120" s="150" t="e">
        <f t="shared" si="271"/>
        <v>#DIV/0!</v>
      </c>
      <c r="AT120" s="150" t="e">
        <f t="shared" si="272"/>
        <v>#DIV/0!</v>
      </c>
      <c r="AU120" s="242">
        <f t="shared" si="511"/>
        <v>0</v>
      </c>
      <c r="AV120" s="242">
        <f t="shared" si="526"/>
        <v>0</v>
      </c>
      <c r="AW120" s="242">
        <f t="shared" si="512"/>
        <v>0</v>
      </c>
      <c r="AX120" s="242">
        <f t="shared" si="513"/>
        <v>0</v>
      </c>
      <c r="AY120" s="119"/>
      <c r="AZ120" s="119"/>
      <c r="BA120" s="119"/>
      <c r="BB120" s="119"/>
      <c r="BC120" s="119"/>
      <c r="BD120" s="362"/>
      <c r="BE120" s="362">
        <v>43.78</v>
      </c>
      <c r="BF120" s="362">
        <v>62.780999999999999</v>
      </c>
      <c r="BG120" s="362">
        <v>31.555</v>
      </c>
      <c r="BH120" s="362">
        <v>58.664999999999999</v>
      </c>
      <c r="BI120" s="362">
        <v>66.790999999999997</v>
      </c>
      <c r="BJ120" s="362">
        <v>66.176000000000002</v>
      </c>
      <c r="BK120" s="362"/>
      <c r="BL120" s="362"/>
      <c r="BM120" s="362"/>
      <c r="BN120" s="362"/>
      <c r="BO120" s="362"/>
      <c r="BP120" s="152" t="e">
        <f t="shared" si="277"/>
        <v>#DIV/0!</v>
      </c>
      <c r="BQ120" s="152" t="e">
        <f t="shared" si="278"/>
        <v>#DIV/0!</v>
      </c>
      <c r="BR120" s="152" t="e">
        <f t="shared" si="279"/>
        <v>#DIV/0!</v>
      </c>
      <c r="BS120" s="152" t="e">
        <f t="shared" si="280"/>
        <v>#DIV/0!</v>
      </c>
      <c r="BT120" s="152" t="e">
        <f t="shared" si="281"/>
        <v>#DIV/0!</v>
      </c>
      <c r="BU120" s="242">
        <f t="shared" si="514"/>
        <v>0</v>
      </c>
      <c r="BV120" s="242">
        <f t="shared" si="527"/>
        <v>0</v>
      </c>
      <c r="BW120" s="242">
        <f t="shared" si="515"/>
        <v>0</v>
      </c>
      <c r="BX120" s="242">
        <f t="shared" si="516"/>
        <v>0</v>
      </c>
      <c r="BY120" s="119"/>
      <c r="BZ120" s="119"/>
      <c r="CA120" s="119"/>
      <c r="CB120" s="119"/>
      <c r="CC120" s="119"/>
      <c r="CD120" s="362"/>
      <c r="CE120" s="362">
        <v>-3.4390000000000001</v>
      </c>
      <c r="CF120" s="362">
        <v>18.177</v>
      </c>
      <c r="CG120" s="362">
        <v>-59.118000000000002</v>
      </c>
      <c r="CH120" s="362">
        <v>-6.202</v>
      </c>
      <c r="CI120" s="362">
        <v>-1.506</v>
      </c>
      <c r="CJ120" s="362">
        <v>-2.5459999999999998</v>
      </c>
      <c r="CK120" s="362"/>
      <c r="CL120" s="362"/>
      <c r="CM120" s="362"/>
      <c r="CN120" s="362"/>
      <c r="CO120" s="362"/>
      <c r="CP120" s="152" t="e">
        <f t="shared" si="286"/>
        <v>#DIV/0!</v>
      </c>
      <c r="CQ120" s="152" t="e">
        <f t="shared" si="287"/>
        <v>#DIV/0!</v>
      </c>
      <c r="CR120" s="152" t="e">
        <f t="shared" si="288"/>
        <v>#DIV/0!</v>
      </c>
      <c r="CS120" s="152" t="e">
        <f t="shared" si="289"/>
        <v>#DIV/0!</v>
      </c>
      <c r="CT120" s="152" t="e">
        <f t="shared" si="290"/>
        <v>#DIV/0!</v>
      </c>
      <c r="CU120" s="242">
        <f t="shared" si="517"/>
        <v>0</v>
      </c>
      <c r="CV120" s="242">
        <f t="shared" si="528"/>
        <v>0</v>
      </c>
      <c r="CW120" s="242">
        <f t="shared" si="518"/>
        <v>0</v>
      </c>
      <c r="CX120" s="242">
        <f t="shared" si="519"/>
        <v>0</v>
      </c>
      <c r="CY120" s="119"/>
      <c r="CZ120" s="119"/>
      <c r="DA120" s="119"/>
      <c r="DB120" s="119"/>
      <c r="DC120" s="119"/>
      <c r="DD120" s="362"/>
      <c r="DE120" s="362">
        <v>-8.5749999999999993</v>
      </c>
      <c r="DF120" s="362">
        <v>13.698</v>
      </c>
      <c r="DG120" s="362">
        <v>-67.016000000000005</v>
      </c>
      <c r="DH120" s="362">
        <v>-9.0239999999999991</v>
      </c>
      <c r="DI120" s="362">
        <v>-2.7120000000000002</v>
      </c>
      <c r="DJ120" s="362">
        <v>-6.87</v>
      </c>
      <c r="DK120" s="362"/>
      <c r="DL120" s="362"/>
      <c r="DM120" s="362"/>
      <c r="DN120" s="362"/>
      <c r="DO120" s="362"/>
      <c r="DP120" s="152" t="e">
        <f t="shared" si="295"/>
        <v>#DIV/0!</v>
      </c>
      <c r="DQ120" s="152" t="e">
        <f t="shared" si="296"/>
        <v>#DIV/0!</v>
      </c>
      <c r="DR120" s="152" t="e">
        <f t="shared" si="297"/>
        <v>#DIV/0!</v>
      </c>
      <c r="DS120" s="152" t="e">
        <f t="shared" si="298"/>
        <v>#DIV/0!</v>
      </c>
      <c r="DT120" s="152" t="e">
        <f t="shared" si="299"/>
        <v>#DIV/0!</v>
      </c>
      <c r="DU120" s="242">
        <f t="shared" si="520"/>
        <v>0</v>
      </c>
      <c r="DV120" s="242">
        <f t="shared" si="529"/>
        <v>0</v>
      </c>
      <c r="DW120" s="242">
        <f t="shared" si="521"/>
        <v>0</v>
      </c>
      <c r="DX120" s="242">
        <f t="shared" si="522"/>
        <v>0</v>
      </c>
      <c r="DY120" s="119"/>
      <c r="DZ120" s="119"/>
      <c r="EA120" s="119"/>
      <c r="EB120" s="119"/>
      <c r="EC120" s="119"/>
      <c r="ED120" s="362"/>
      <c r="EE120" s="362">
        <v>86.817999999999998</v>
      </c>
      <c r="EF120" s="362">
        <v>92.212999999999994</v>
      </c>
      <c r="EG120" s="362">
        <v>75.472999999999999</v>
      </c>
      <c r="EH120" s="362">
        <v>134.465</v>
      </c>
      <c r="EI120" s="362">
        <v>130.696</v>
      </c>
      <c r="EJ120" s="362">
        <v>128.90100000000001</v>
      </c>
      <c r="EK120" s="362"/>
      <c r="EL120" s="362"/>
      <c r="EM120" s="362"/>
      <c r="EN120" s="362"/>
      <c r="EO120" s="362"/>
      <c r="EP120" s="153" t="e">
        <f t="shared" si="304"/>
        <v>#DIV/0!</v>
      </c>
      <c r="EQ120" s="153" t="e">
        <f t="shared" si="305"/>
        <v>#DIV/0!</v>
      </c>
      <c r="ER120" s="153" t="e">
        <f t="shared" si="306"/>
        <v>#DIV/0!</v>
      </c>
      <c r="ES120" s="153" t="e">
        <f t="shared" si="307"/>
        <v>#DIV/0!</v>
      </c>
      <c r="ET120" s="153" t="e">
        <f t="shared" si="308"/>
        <v>#DIV/0!</v>
      </c>
      <c r="EU120" s="242">
        <f t="shared" si="523"/>
        <v>0</v>
      </c>
      <c r="EV120" s="242">
        <f t="shared" si="530"/>
        <v>0</v>
      </c>
      <c r="EW120" s="242">
        <f t="shared" si="524"/>
        <v>0</v>
      </c>
      <c r="EX120" s="242">
        <f t="shared" si="525"/>
        <v>0</v>
      </c>
      <c r="EY120" s="119"/>
      <c r="EZ120" s="119"/>
      <c r="FA120" s="119"/>
      <c r="FB120" s="119"/>
      <c r="FC120" s="119"/>
      <c r="FD120" s="362"/>
      <c r="FE120" s="362">
        <v>239.583</v>
      </c>
      <c r="FF120" s="362">
        <v>278.85000000000002</v>
      </c>
      <c r="FG120" s="362">
        <v>268.53199999999998</v>
      </c>
      <c r="FH120" s="362">
        <v>340.71300000000002</v>
      </c>
      <c r="FI120" s="362">
        <v>346.99200000000002</v>
      </c>
      <c r="FJ120" s="362">
        <v>362.53699999999998</v>
      </c>
      <c r="FK120" s="362"/>
      <c r="FL120" s="362"/>
      <c r="FM120" s="362"/>
      <c r="FN120" s="362"/>
      <c r="FO120" s="362"/>
      <c r="FP120" s="153">
        <f t="shared" si="313"/>
        <v>-5.3097345132743362E-2</v>
      </c>
      <c r="FQ120" s="153">
        <f t="shared" si="314"/>
        <v>4.6296296296296294E-2</v>
      </c>
      <c r="FR120" s="153">
        <f t="shared" si="315"/>
        <v>6.9306930693069313E-2</v>
      </c>
      <c r="FS120" s="153">
        <f t="shared" si="316"/>
        <v>-0.15126050420168066</v>
      </c>
      <c r="FT120" s="153">
        <f t="shared" si="317"/>
        <v>-0.24683544303797469</v>
      </c>
      <c r="FU120" s="242">
        <f t="shared" si="463"/>
        <v>-6</v>
      </c>
      <c r="FV120" s="242">
        <f t="shared" si="464"/>
        <v>5</v>
      </c>
      <c r="FW120" s="242">
        <f t="shared" si="465"/>
        <v>7</v>
      </c>
      <c r="FX120" s="242">
        <f t="shared" si="466"/>
        <v>-18</v>
      </c>
      <c r="FY120" s="154">
        <v>107</v>
      </c>
      <c r="FZ120" s="154">
        <v>113</v>
      </c>
      <c r="GA120" s="154">
        <v>108</v>
      </c>
      <c r="GB120" s="154">
        <v>101</v>
      </c>
      <c r="GC120" s="154">
        <v>119</v>
      </c>
      <c r="GD120" s="359">
        <v>158</v>
      </c>
      <c r="GE120" s="359">
        <v>171</v>
      </c>
      <c r="GF120" s="359">
        <v>195</v>
      </c>
      <c r="GG120" s="359">
        <v>225</v>
      </c>
      <c r="GH120" s="359">
        <v>238</v>
      </c>
      <c r="GI120" s="359">
        <v>232</v>
      </c>
      <c r="GJ120" s="359">
        <v>233</v>
      </c>
      <c r="GK120" s="359"/>
      <c r="GL120" s="359"/>
      <c r="GM120" s="359"/>
      <c r="GN120" s="359"/>
      <c r="GO120" s="359"/>
      <c r="GP120" s="5"/>
      <c r="GQ120" s="187" t="s">
        <v>386</v>
      </c>
      <c r="GR120" s="187">
        <v>4100</v>
      </c>
      <c r="GS120" s="5" t="s">
        <v>211</v>
      </c>
      <c r="GT120" s="7" t="s">
        <v>72</v>
      </c>
      <c r="GU120" s="16"/>
      <c r="GV120" s="189"/>
      <c r="GW120" s="158" t="e">
        <f t="shared" si="322"/>
        <v>#VALUE!</v>
      </c>
      <c r="GX120" s="158" t="e">
        <f t="shared" si="323"/>
        <v>#VALUE!</v>
      </c>
      <c r="GY120" s="158" t="e">
        <f t="shared" si="324"/>
        <v>#VALUE!</v>
      </c>
      <c r="GZ120" s="158" t="e">
        <f t="shared" si="325"/>
        <v>#VALUE!</v>
      </c>
      <c r="HA120" s="158" t="e">
        <f t="shared" si="326"/>
        <v>#VALUE!</v>
      </c>
      <c r="HB120" s="263" t="e">
        <f t="shared" si="492"/>
        <v>#VALUE!</v>
      </c>
      <c r="HC120" s="263" t="e">
        <f t="shared" si="531"/>
        <v>#VALUE!</v>
      </c>
      <c r="HD120" s="263" t="e">
        <f t="shared" si="493"/>
        <v>#VALUE!</v>
      </c>
      <c r="HE120" s="263" t="e">
        <f t="shared" si="494"/>
        <v>#VALUE!</v>
      </c>
      <c r="HF120" s="153" t="str">
        <f t="shared" si="327"/>
        <v>Negativ EK</v>
      </c>
      <c r="HG120" s="153" t="str">
        <f t="shared" si="328"/>
        <v>Negativ EK</v>
      </c>
      <c r="HH120" s="153" t="str">
        <f t="shared" si="329"/>
        <v>Negativ EK</v>
      </c>
      <c r="HI120" s="153" t="str">
        <f t="shared" si="330"/>
        <v>Negativ EK</v>
      </c>
      <c r="HJ120" s="153" t="str">
        <f t="shared" si="331"/>
        <v>Negativ EK</v>
      </c>
      <c r="HK120" s="153">
        <f t="shared" si="332"/>
        <v>0</v>
      </c>
      <c r="HL120" s="153">
        <f t="shared" si="333"/>
        <v>-9.5793465936066927E-2</v>
      </c>
      <c r="HM120" s="153">
        <f t="shared" si="334"/>
        <v>0.16337678756723881</v>
      </c>
      <c r="HN120" s="153">
        <f t="shared" si="335"/>
        <v>-0.63843610970858067</v>
      </c>
      <c r="HO120" s="153">
        <f t="shared" si="336"/>
        <v>-6.8064308099607396E-2</v>
      </c>
      <c r="HP120" s="153">
        <f t="shared" si="337"/>
        <v>-2.0893924043806366E-2</v>
      </c>
      <c r="HQ120" s="153">
        <f t="shared" si="338"/>
        <v>-5.3296716084436889E-2</v>
      </c>
      <c r="HR120" s="153" t="str">
        <f t="shared" si="339"/>
        <v>Negativ EK</v>
      </c>
      <c r="HS120" s="153" t="str">
        <f t="shared" si="340"/>
        <v>Negativ EK</v>
      </c>
      <c r="HT120" s="153" t="str">
        <f t="shared" si="341"/>
        <v>Negativ EK</v>
      </c>
      <c r="HU120" s="153" t="str">
        <f t="shared" si="342"/>
        <v>Negativ EK</v>
      </c>
      <c r="HV120" s="150" t="e">
        <f t="shared" si="343"/>
        <v>#VALUE!</v>
      </c>
      <c r="HW120" s="150" t="e">
        <f t="shared" si="344"/>
        <v>#VALUE!</v>
      </c>
      <c r="HX120" s="150" t="e">
        <f t="shared" si="345"/>
        <v>#VALUE!</v>
      </c>
      <c r="HY120" s="150" t="e">
        <f t="shared" si="346"/>
        <v>#VALUE!</v>
      </c>
      <c r="HZ120" s="150" t="e">
        <f t="shared" si="347"/>
        <v>#VALUE!</v>
      </c>
      <c r="IA120" s="263" t="e">
        <f t="shared" si="495"/>
        <v>#VALUE!</v>
      </c>
      <c r="IB120" s="263" t="e">
        <f t="shared" si="532"/>
        <v>#VALUE!</v>
      </c>
      <c r="IC120" s="263" t="e">
        <f t="shared" si="496"/>
        <v>#VALUE!</v>
      </c>
      <c r="ID120" s="263" t="e">
        <f t="shared" si="497"/>
        <v>#VALUE!</v>
      </c>
      <c r="IE120" s="153" t="str">
        <f t="shared" si="348"/>
        <v>i.a.</v>
      </c>
      <c r="IF120" s="153" t="str">
        <f t="shared" si="349"/>
        <v>i.a.</v>
      </c>
      <c r="IG120" s="153" t="str">
        <f t="shared" si="350"/>
        <v>i.a.</v>
      </c>
      <c r="IH120" s="153" t="str">
        <f t="shared" si="351"/>
        <v>i.a.</v>
      </c>
      <c r="II120" s="153" t="str">
        <f t="shared" si="352"/>
        <v>i.a.</v>
      </c>
      <c r="IJ120" s="153">
        <f t="shared" si="353"/>
        <v>0</v>
      </c>
      <c r="IK120" s="153">
        <f t="shared" si="354"/>
        <v>-1.3266902376970603E-2</v>
      </c>
      <c r="IL120" s="153">
        <f t="shared" si="355"/>
        <v>6.6414313952596171E-2</v>
      </c>
      <c r="IM120" s="153">
        <f t="shared" si="356"/>
        <v>-0.19406970923027683</v>
      </c>
      <c r="IN120" s="153">
        <f t="shared" si="357"/>
        <v>-1.8036803571298738E-2</v>
      </c>
      <c r="IO120" s="153">
        <f t="shared" si="358"/>
        <v>-4.2450696166048182E-3</v>
      </c>
      <c r="IP120" s="153">
        <f t="shared" si="359"/>
        <v>-7.0227314729255216E-3</v>
      </c>
      <c r="IQ120" s="153" t="str">
        <f t="shared" si="360"/>
        <v>i.a.</v>
      </c>
      <c r="IR120" s="153" t="str">
        <f t="shared" si="361"/>
        <v>i.a.</v>
      </c>
      <c r="IS120" s="153" t="str">
        <f t="shared" si="362"/>
        <v>i.a.</v>
      </c>
      <c r="IT120" s="153" t="str">
        <f t="shared" si="363"/>
        <v>i.a.</v>
      </c>
      <c r="IU120" s="150" t="e">
        <f t="shared" si="364"/>
        <v>#VALUE!</v>
      </c>
      <c r="IV120" s="150" t="e">
        <f t="shared" si="365"/>
        <v>#VALUE!</v>
      </c>
      <c r="IW120" s="150" t="e">
        <f t="shared" si="366"/>
        <v>#VALUE!</v>
      </c>
      <c r="IX120" s="150" t="e">
        <f t="shared" si="367"/>
        <v>#VALUE!</v>
      </c>
      <c r="IY120" s="150" t="e">
        <f t="shared" si="368"/>
        <v>#VALUE!</v>
      </c>
      <c r="IZ120" s="263" t="e">
        <f t="shared" si="498"/>
        <v>#VALUE!</v>
      </c>
      <c r="JA120" s="263" t="e">
        <f t="shared" si="533"/>
        <v>#VALUE!</v>
      </c>
      <c r="JB120" s="263" t="e">
        <f t="shared" si="499"/>
        <v>#VALUE!</v>
      </c>
      <c r="JC120" s="263" t="e">
        <f t="shared" si="500"/>
        <v>#VALUE!</v>
      </c>
      <c r="JD120" s="153" t="str">
        <f t="shared" si="369"/>
        <v>i.a.</v>
      </c>
      <c r="JE120" s="153" t="str">
        <f t="shared" si="370"/>
        <v>i.a.</v>
      </c>
      <c r="JF120" s="153" t="str">
        <f t="shared" si="371"/>
        <v>i.a.</v>
      </c>
      <c r="JG120" s="153" t="str">
        <f t="shared" si="372"/>
        <v>i.a.</v>
      </c>
      <c r="JH120" s="153" t="str">
        <f t="shared" si="373"/>
        <v>i.a.</v>
      </c>
      <c r="JI120" s="153" t="str">
        <f t="shared" si="374"/>
        <v>i.a.</v>
      </c>
      <c r="JJ120" s="153">
        <f t="shared" si="375"/>
        <v>0.36237128677744246</v>
      </c>
      <c r="JK120" s="153">
        <f t="shared" si="376"/>
        <v>0.3306903353057199</v>
      </c>
      <c r="JL120" s="153">
        <f t="shared" si="377"/>
        <v>0.28105775103153441</v>
      </c>
      <c r="JM120" s="153">
        <f t="shared" si="378"/>
        <v>0.39465767376061378</v>
      </c>
      <c r="JN120" s="153">
        <f t="shared" si="379"/>
        <v>0.37665421681191497</v>
      </c>
      <c r="JO120" s="153">
        <f t="shared" si="380"/>
        <v>0.35555267462355572</v>
      </c>
      <c r="JP120" s="153" t="str">
        <f t="shared" si="381"/>
        <v>i.a.</v>
      </c>
      <c r="JQ120" s="153" t="str">
        <f t="shared" si="382"/>
        <v>i.a.</v>
      </c>
      <c r="JR120" s="153" t="str">
        <f t="shared" si="383"/>
        <v>i.a.</v>
      </c>
      <c r="JS120" s="153" t="str">
        <f t="shared" si="384"/>
        <v>i.a.</v>
      </c>
      <c r="JT120" s="153" t="str">
        <f t="shared" si="385"/>
        <v>i.a.</v>
      </c>
      <c r="JU120" s="150" t="e">
        <f t="shared" si="386"/>
        <v>#DIV/0!</v>
      </c>
      <c r="JV120" s="150" t="e">
        <f t="shared" si="387"/>
        <v>#DIV/0!</v>
      </c>
      <c r="JW120" s="150" t="e">
        <f t="shared" si="388"/>
        <v>#DIV/0!</v>
      </c>
      <c r="JX120" s="150" t="e">
        <f t="shared" si="389"/>
        <v>#DIV/0!</v>
      </c>
      <c r="JY120" s="150" t="e">
        <f t="shared" si="390"/>
        <v>#DIV/0!</v>
      </c>
      <c r="JZ120" s="263">
        <f t="shared" si="501"/>
        <v>0</v>
      </c>
      <c r="KA120" s="263">
        <f t="shared" si="534"/>
        <v>0</v>
      </c>
      <c r="KB120" s="263">
        <f t="shared" si="502"/>
        <v>0</v>
      </c>
      <c r="KC120" s="263">
        <f t="shared" si="503"/>
        <v>0</v>
      </c>
      <c r="KD120" s="153">
        <f t="shared" si="467"/>
        <v>0</v>
      </c>
      <c r="KE120" s="153">
        <f t="shared" si="468"/>
        <v>0</v>
      </c>
      <c r="KF120" s="153">
        <f t="shared" si="469"/>
        <v>0</v>
      </c>
      <c r="KG120" s="153">
        <f t="shared" si="470"/>
        <v>0</v>
      </c>
      <c r="KH120" s="153">
        <f t="shared" si="483"/>
        <v>0</v>
      </c>
      <c r="KI120" s="153">
        <f t="shared" si="471"/>
        <v>0</v>
      </c>
      <c r="KJ120" s="153">
        <f t="shared" si="472"/>
        <v>-1.5119008889396912E-2</v>
      </c>
      <c r="KK120" s="153">
        <f t="shared" si="473"/>
        <v>8.261559228975679E-2</v>
      </c>
      <c r="KL120" s="153">
        <f t="shared" si="474"/>
        <v>-0.22412793012067378</v>
      </c>
      <c r="KM120" s="153">
        <f t="shared" si="475"/>
        <v>-2.1150849000944664E-2</v>
      </c>
      <c r="KN120" s="153">
        <f t="shared" si="476"/>
        <v>-4.8304065431801785E-3</v>
      </c>
      <c r="KO120" s="153">
        <f t="shared" si="477"/>
        <v>-7.9406169104575368E-3</v>
      </c>
      <c r="KP120" s="153" t="str">
        <f t="shared" si="478"/>
        <v>i.a.</v>
      </c>
      <c r="KQ120" s="153" t="str">
        <f t="shared" si="479"/>
        <v>i.a.</v>
      </c>
      <c r="KR120" s="153" t="str">
        <f t="shared" si="480"/>
        <v>i.a.</v>
      </c>
      <c r="KS120" s="153" t="str">
        <f t="shared" si="481"/>
        <v>i.a.</v>
      </c>
      <c r="KT120" s="153" t="str">
        <f t="shared" si="482"/>
        <v>i.a.</v>
      </c>
      <c r="KU120" s="150">
        <f t="shared" si="408"/>
        <v>-3.4412874019416756E-2</v>
      </c>
      <c r="KV120" s="150">
        <f t="shared" si="409"/>
        <v>0.3247335718320466</v>
      </c>
      <c r="KW120" s="150">
        <f t="shared" si="410"/>
        <v>-0.34232816108066905</v>
      </c>
      <c r="KX120" s="150">
        <f t="shared" si="411"/>
        <v>0.26498433363848117</v>
      </c>
      <c r="KY120" s="150">
        <f t="shared" si="412"/>
        <v>-7.0549549479504689E-2</v>
      </c>
      <c r="KZ120" s="243">
        <f t="shared" si="504"/>
        <v>-4.3646183111405223E-2</v>
      </c>
      <c r="LA120" s="243">
        <f t="shared" si="535"/>
        <v>0.31090232710586685</v>
      </c>
      <c r="LB120" s="243">
        <f t="shared" si="505"/>
        <v>-0.49834506784011734</v>
      </c>
      <c r="LC120" s="243">
        <f t="shared" si="506"/>
        <v>0.30494575255844913</v>
      </c>
      <c r="LD120" s="254">
        <f>IFERROR(Tabel1[[#This Row],[2024 - Omsætning]]/Tabel1[[#This Row],[2024 - Ansatte]],"i.a.")</f>
        <v>1.2246635514018691</v>
      </c>
      <c r="LE120" s="254">
        <f>IFERROR(Tabel1[[#This Row],[2023 - Omsætning]]/Tabel1[[#This Row],[2023 - Ansatte]],"i.a.")</f>
        <v>1.2683097345132743</v>
      </c>
      <c r="LF120" s="254">
        <f>IFERROR(Tabel1[[#This Row],[2022 - Omsætning]]/Tabel1[[#This Row],[2022 - Ansatte]],"i.a.")</f>
        <v>0.95740740740740748</v>
      </c>
      <c r="LG120" s="254">
        <f>IFERROR(Tabel1[[#This Row],[2021 - Omsætning]]/Tabel1[[#This Row],[2021 - Ansatte]],"i.a.")</f>
        <v>1.4557524752475248</v>
      </c>
      <c r="LH120" s="254">
        <f>IFERROR(AC120/Tabel1[[#This Row],[2020 - Ansatte]],"i.a.")</f>
        <v>1.1508067226890757</v>
      </c>
      <c r="LI120" s="254">
        <f>IFERROR(Tabel1[[#This Row],[2019 - Omsætning]]/Tabel1[[#This Row],[2019 - Ansatte]],"i.a.")</f>
        <v>1.2381582278481011</v>
      </c>
      <c r="LJ120" s="254">
        <f>IFERROR(Tabel1[[#This Row],[2018 - Omsætning]]/Tabel1[[#This Row],[2018 - Ansatte]],"i.a.")</f>
        <v>1.3301871345029239</v>
      </c>
      <c r="LK120" s="254">
        <f>IFERROR(Tabel1[[#This Row],[2017 - Omsætning]]/Tabel1[[#This Row],[2017 - Ansatte]],"i.a.")</f>
        <v>1.1283025641025641</v>
      </c>
      <c r="LL120" s="254">
        <f>IFERROR(Tabel1[[#This Row],[2016 - Omsætning]]/Tabel1[[#This Row],[2016 - Ansatte]],"i.a.")</f>
        <v>1.1723066666666666</v>
      </c>
      <c r="LM120" s="254">
        <f>IFERROR(Tabel1[[#This Row],[2015 - Omsætning]]/Tabel1[[#This Row],[2015 - Ansatte]],"i.a.")</f>
        <v>1.2320462184873948</v>
      </c>
      <c r="LN120" s="254">
        <f>IFERROR(Tabel1[[#This Row],[2014 - Omsætning]]/Tabel1[[#This Row],[2014 - Ansatte]],"i.a.")</f>
        <v>1.3438577586206895</v>
      </c>
      <c r="LO120" s="254">
        <f>IFERROR(Tabel1[[#This Row],[2013 - Omsætning]]/Tabel1[[#This Row],[2013 - Ansatte]],"i.a.")</f>
        <v>1.3760944206008583</v>
      </c>
      <c r="LP120" s="254" t="str">
        <f>IFERROR(Tabel1[[#This Row],[2012 - Omsætning]]/Tabel1[[#This Row],[2012 - Ansatte]],"i.a.")</f>
        <v>i.a.</v>
      </c>
      <c r="LQ120" s="254" t="str">
        <f>IFERROR(Tabel1[[#This Row],[2011 - Omsætning]]/Tabel1[[#This Row],[2011 - Ansatte]],"i.a.")</f>
        <v>i.a.</v>
      </c>
      <c r="LR120" s="254" t="str">
        <f>IFERROR(Tabel1[[#This Row],[2010 - Omsætning]]/Tabel1[[#This Row],[2010 - Ansatte]],"i.a.")</f>
        <v>i.a.</v>
      </c>
      <c r="LS120" s="254" t="str">
        <f>IFERROR(Tabel1[[#This Row],[2009 - Omsætning]]/Tabel1[[#This Row],[2009 - Ansatte]],"i.a.")</f>
        <v>i.a.</v>
      </c>
      <c r="LT120" s="254" t="str">
        <f>IFERROR(Tabel1[[#This Row],[2008 - Omsætning]]/Tabel1[[#This Row],[2008 - Ansatte]],"i.a.")</f>
        <v>i.a.</v>
      </c>
      <c r="LU120" s="158" t="e">
        <f t="shared" si="413"/>
        <v>#DIV/0!</v>
      </c>
      <c r="LV120" s="158" t="e">
        <f t="shared" si="414"/>
        <v>#DIV/0!</v>
      </c>
      <c r="LW120" s="158" t="e">
        <f t="shared" si="415"/>
        <v>#DIV/0!</v>
      </c>
      <c r="LX120" s="158" t="e">
        <f t="shared" si="416"/>
        <v>#DIV/0!</v>
      </c>
      <c r="LY120" s="158" t="e">
        <f t="shared" si="417"/>
        <v>#DIV/0!</v>
      </c>
      <c r="LZ120" s="243">
        <f t="shared" si="507"/>
        <v>0</v>
      </c>
      <c r="MA120" s="243">
        <f t="shared" si="536"/>
        <v>0</v>
      </c>
      <c r="MB120" s="243">
        <f t="shared" si="508"/>
        <v>0</v>
      </c>
      <c r="MC120" s="243">
        <f t="shared" si="509"/>
        <v>0</v>
      </c>
      <c r="MD120" s="244">
        <f t="shared" si="418"/>
        <v>0</v>
      </c>
      <c r="ME120" s="244">
        <f t="shared" si="419"/>
        <v>0</v>
      </c>
      <c r="MF120" s="244">
        <f t="shared" si="420"/>
        <v>0</v>
      </c>
      <c r="MG120" s="244">
        <f t="shared" si="421"/>
        <v>0</v>
      </c>
      <c r="MH120" s="244">
        <f t="shared" si="422"/>
        <v>0</v>
      </c>
      <c r="MI120" s="244">
        <f t="shared" si="423"/>
        <v>0</v>
      </c>
      <c r="MJ120" s="244">
        <f t="shared" si="424"/>
        <v>-5.0146198830409355E-2</v>
      </c>
      <c r="MK120" s="244">
        <f t="shared" si="425"/>
        <v>7.0246153846153847E-2</v>
      </c>
      <c r="ML120" s="244">
        <f t="shared" si="426"/>
        <v>-0.29784888888888889</v>
      </c>
      <c r="MM120" s="244">
        <f t="shared" si="427"/>
        <v>-3.7915966386554617E-2</v>
      </c>
      <c r="MN120" s="244">
        <f t="shared" si="428"/>
        <v>-1.1689655172413793E-2</v>
      </c>
      <c r="MO120" s="244">
        <f t="shared" si="429"/>
        <v>-2.9484978540772533E-2</v>
      </c>
      <c r="MP120" s="244" t="str">
        <f t="shared" si="430"/>
        <v>i.a.</v>
      </c>
      <c r="MQ120" s="244" t="str">
        <f t="shared" si="431"/>
        <v>i.a.</v>
      </c>
      <c r="MR120" s="244" t="str">
        <f t="shared" si="432"/>
        <v>i.a.</v>
      </c>
      <c r="MS120" s="244" t="str">
        <f t="shared" si="433"/>
        <v>i.a.</v>
      </c>
      <c r="MT120" s="244" t="str">
        <f t="shared" si="434"/>
        <v>i.a.</v>
      </c>
    </row>
    <row r="121" spans="1:358" ht="18" customHeight="1" x14ac:dyDescent="0.25">
      <c r="A121" s="20" t="s">
        <v>864</v>
      </c>
      <c r="B121" s="273">
        <v>43337483</v>
      </c>
      <c r="C121" s="117" t="s">
        <v>588</v>
      </c>
      <c r="D121" s="5"/>
      <c r="E121" s="311">
        <v>261200</v>
      </c>
      <c r="F121" s="312">
        <v>45769</v>
      </c>
      <c r="G121" s="148" t="s">
        <v>74</v>
      </c>
      <c r="H121" s="148" t="s">
        <v>74</v>
      </c>
      <c r="I121" s="148" t="s">
        <v>74</v>
      </c>
      <c r="J121" s="148"/>
      <c r="K121" s="148"/>
      <c r="L121" s="148"/>
      <c r="M121" s="148"/>
      <c r="N121" s="148"/>
      <c r="O121" s="148"/>
      <c r="P121" s="150">
        <f>Y121/Tabel1[[#This Row],[2023 - Omsætning]]-1</f>
        <v>-0.14537754572788542</v>
      </c>
      <c r="Q121" s="150">
        <f>Z121/Tabel1[[#This Row],[2022 - Omsætning]]-1</f>
        <v>0.76417567913654527</v>
      </c>
      <c r="R121" s="150">
        <f>AA121/Tabel1[[#This Row],[2021 - Omsætning]]-1</f>
        <v>0.85655396915296178</v>
      </c>
      <c r="S121" s="150" t="e">
        <f>AB121/Tabel1[[#This Row],[2020 - Omsætning]]-1</f>
        <v>#DIV/0!</v>
      </c>
      <c r="T121" s="150" t="e">
        <f>AC121/Tabel1[[#This Row],[2019 - Omsætning]]-1</f>
        <v>#DIV/0!</v>
      </c>
      <c r="U121" s="242">
        <f t="shared" si="484"/>
        <v>-1519.1750000000011</v>
      </c>
      <c r="V121" s="242">
        <f t="shared" si="510"/>
        <v>4526.4930000000004</v>
      </c>
      <c r="W121" s="242">
        <f t="shared" si="538"/>
        <v>2732.8500000000004</v>
      </c>
      <c r="X121" s="242">
        <f t="shared" si="537"/>
        <v>3190.5169999999998</v>
      </c>
      <c r="Y121" s="151">
        <v>8930.6849999999995</v>
      </c>
      <c r="Z121" s="361">
        <v>10449.86</v>
      </c>
      <c r="AA121" s="361">
        <v>5923.3670000000002</v>
      </c>
      <c r="AB121" s="361">
        <v>3190.5169999999998</v>
      </c>
      <c r="AC121" s="361"/>
      <c r="AD121" s="361"/>
      <c r="AE121" s="361"/>
      <c r="AF121" s="361"/>
      <c r="AG121" s="361"/>
      <c r="AH121" s="361"/>
      <c r="AI121" s="361"/>
      <c r="AJ121" s="361"/>
      <c r="AK121" s="361"/>
      <c r="AL121" s="361"/>
      <c r="AM121" s="361"/>
      <c r="AN121" s="361"/>
      <c r="AO121" s="361"/>
      <c r="AP121" s="150">
        <f t="shared" si="268"/>
        <v>-0.10975399530860931</v>
      </c>
      <c r="AQ121" s="150">
        <f t="shared" si="269"/>
        <v>0.48592445567990578</v>
      </c>
      <c r="AR121" s="150">
        <f t="shared" si="270"/>
        <v>0.36218818220846005</v>
      </c>
      <c r="AS121" s="150" t="e">
        <f t="shared" si="271"/>
        <v>#DIV/0!</v>
      </c>
      <c r="AT121" s="150" t="e">
        <f t="shared" si="272"/>
        <v>#DIV/0!</v>
      </c>
      <c r="AU121" s="242">
        <f t="shared" si="511"/>
        <v>-121.60600000000011</v>
      </c>
      <c r="AV121" s="242"/>
      <c r="AW121" s="242">
        <f t="shared" si="512"/>
        <v>198.26</v>
      </c>
      <c r="AX121" s="242">
        <f t="shared" si="513"/>
        <v>547.39499999999998</v>
      </c>
      <c r="AY121" s="119">
        <v>986.38099999999997</v>
      </c>
      <c r="AZ121" s="362">
        <v>1107.9870000000001</v>
      </c>
      <c r="BA121" s="362">
        <v>745.65499999999997</v>
      </c>
      <c r="BB121" s="362">
        <v>547.39499999999998</v>
      </c>
      <c r="BC121" s="362"/>
      <c r="BD121" s="362"/>
      <c r="BE121" s="362"/>
      <c r="BF121" s="362"/>
      <c r="BG121" s="362"/>
      <c r="BH121" s="362"/>
      <c r="BI121" s="362"/>
      <c r="BJ121" s="362"/>
      <c r="BK121" s="362"/>
      <c r="BL121" s="362"/>
      <c r="BM121" s="362"/>
      <c r="BN121" s="362"/>
      <c r="BO121" s="362"/>
      <c r="BP121" s="152">
        <f t="shared" si="277"/>
        <v>-0.28106776371602227</v>
      </c>
      <c r="BQ121" s="152">
        <f t="shared" si="278"/>
        <v>0.48518593950105471</v>
      </c>
      <c r="BR121" s="152">
        <f t="shared" si="279"/>
        <v>0.26572815491560814</v>
      </c>
      <c r="BS121" s="152" t="e">
        <f t="shared" si="280"/>
        <v>#DIV/0!</v>
      </c>
      <c r="BT121" s="152" t="e">
        <f t="shared" si="281"/>
        <v>#DIV/0!</v>
      </c>
      <c r="BU121" s="242">
        <f t="shared" si="514"/>
        <v>-120.928</v>
      </c>
      <c r="BV121" s="242"/>
      <c r="BW121" s="242">
        <f t="shared" si="515"/>
        <v>60.817999999999984</v>
      </c>
      <c r="BX121" s="242">
        <f t="shared" si="516"/>
        <v>228.87299999999999</v>
      </c>
      <c r="BY121" s="119">
        <v>309.31700000000001</v>
      </c>
      <c r="BZ121" s="362">
        <v>430.245</v>
      </c>
      <c r="CA121" s="362">
        <v>289.69099999999997</v>
      </c>
      <c r="CB121" s="362">
        <v>228.87299999999999</v>
      </c>
      <c r="CC121" s="362"/>
      <c r="CD121" s="362"/>
      <c r="CE121" s="362"/>
      <c r="CF121" s="362"/>
      <c r="CG121" s="362"/>
      <c r="CH121" s="362"/>
      <c r="CI121" s="362"/>
      <c r="CJ121" s="362"/>
      <c r="CK121" s="362"/>
      <c r="CL121" s="362"/>
      <c r="CM121" s="362"/>
      <c r="CN121" s="362"/>
      <c r="CO121" s="362"/>
      <c r="CP121" s="152">
        <f t="shared" si="286"/>
        <v>-0.61158676989958694</v>
      </c>
      <c r="CQ121" s="152">
        <f t="shared" si="287"/>
        <v>0.19018186086830885</v>
      </c>
      <c r="CR121" s="152">
        <f t="shared" si="288"/>
        <v>3.0430757349486137E-2</v>
      </c>
      <c r="CS121" s="152" t="e">
        <f t="shared" si="289"/>
        <v>#DIV/0!</v>
      </c>
      <c r="CT121" s="152" t="e">
        <f t="shared" si="290"/>
        <v>#DIV/0!</v>
      </c>
      <c r="CU121" s="242">
        <f t="shared" si="517"/>
        <v>-161.221</v>
      </c>
      <c r="CV121" s="242">
        <f t="shared" si="528"/>
        <v>42.12299999999999</v>
      </c>
      <c r="CW121" s="242">
        <f t="shared" si="518"/>
        <v>6.5409999999999968</v>
      </c>
      <c r="CX121" s="242">
        <f t="shared" si="519"/>
        <v>214.947</v>
      </c>
      <c r="CY121" s="119">
        <v>102.39</v>
      </c>
      <c r="CZ121" s="362">
        <v>263.61099999999999</v>
      </c>
      <c r="DA121" s="362">
        <v>221.488</v>
      </c>
      <c r="DB121" s="362">
        <v>214.947</v>
      </c>
      <c r="DC121" s="362"/>
      <c r="DD121" s="362"/>
      <c r="DE121" s="362"/>
      <c r="DF121" s="362"/>
      <c r="DG121" s="362"/>
      <c r="DH121" s="362"/>
      <c r="DI121" s="362"/>
      <c r="DJ121" s="362"/>
      <c r="DK121" s="362"/>
      <c r="DL121" s="362"/>
      <c r="DM121" s="362"/>
      <c r="DN121" s="362"/>
      <c r="DO121" s="362"/>
      <c r="DP121" s="152">
        <f t="shared" si="295"/>
        <v>3.1377893357601883E-2</v>
      </c>
      <c r="DQ121" s="152">
        <f t="shared" si="296"/>
        <v>5.3429767454933205E-2</v>
      </c>
      <c r="DR121" s="152">
        <f t="shared" si="297"/>
        <v>0.91701099493189198</v>
      </c>
      <c r="DS121" s="152" t="e">
        <f t="shared" si="298"/>
        <v>#DIV/0!</v>
      </c>
      <c r="DT121" s="152" t="e">
        <f t="shared" si="299"/>
        <v>#DIV/0!</v>
      </c>
      <c r="DU121" s="242">
        <f t="shared" si="520"/>
        <v>75.26700000000028</v>
      </c>
      <c r="DV121" s="242"/>
      <c r="DW121" s="242">
        <f t="shared" si="521"/>
        <v>1089.2439999999999</v>
      </c>
      <c r="DX121" s="242">
        <f t="shared" si="522"/>
        <v>1187.82</v>
      </c>
      <c r="DY121" s="362">
        <v>2473.9940000000001</v>
      </c>
      <c r="DZ121" s="362">
        <v>2398.7269999999999</v>
      </c>
      <c r="EA121" s="362">
        <v>2277.0639999999999</v>
      </c>
      <c r="EB121" s="362">
        <v>1187.82</v>
      </c>
      <c r="EC121" s="362"/>
      <c r="ED121" s="362"/>
      <c r="EE121" s="362"/>
      <c r="EF121" s="362"/>
      <c r="EG121" s="362"/>
      <c r="EH121" s="362"/>
      <c r="EI121" s="362"/>
      <c r="EJ121" s="362"/>
      <c r="EK121" s="362"/>
      <c r="EL121" s="362"/>
      <c r="EM121" s="362"/>
      <c r="EN121" s="362"/>
      <c r="EO121" s="362"/>
      <c r="EP121" s="153">
        <f t="shared" si="304"/>
        <v>-1.2586084286378691E-2</v>
      </c>
      <c r="EQ121" s="153">
        <f t="shared" si="305"/>
        <v>-4.7549027298995322E-2</v>
      </c>
      <c r="ER121" s="153">
        <f t="shared" si="306"/>
        <v>1.4625446586870456</v>
      </c>
      <c r="ES121" s="153" t="e">
        <f t="shared" si="307"/>
        <v>#DIV/0!</v>
      </c>
      <c r="ET121" s="153" t="e">
        <f t="shared" si="308"/>
        <v>#DIV/0!</v>
      </c>
      <c r="EU121" s="242">
        <f t="shared" si="523"/>
        <v>-94.739999999999782</v>
      </c>
      <c r="EV121" s="242"/>
      <c r="EW121" s="242">
        <f t="shared" si="524"/>
        <v>4693.8060000000005</v>
      </c>
      <c r="EX121" s="242">
        <f t="shared" si="525"/>
        <v>3209.3420000000001</v>
      </c>
      <c r="EY121" s="362">
        <v>7432.6210000000001</v>
      </c>
      <c r="EZ121" s="362">
        <v>7527.3609999999999</v>
      </c>
      <c r="FA121" s="362">
        <v>7903.1480000000001</v>
      </c>
      <c r="FB121" s="362">
        <v>3209.3420000000001</v>
      </c>
      <c r="FC121" s="362"/>
      <c r="FD121" s="362"/>
      <c r="FE121" s="362"/>
      <c r="FF121" s="362"/>
      <c r="FG121" s="362"/>
      <c r="FH121" s="362"/>
      <c r="FI121" s="362"/>
      <c r="FJ121" s="362"/>
      <c r="FK121" s="362"/>
      <c r="FL121" s="362"/>
      <c r="FM121" s="362"/>
      <c r="FN121" s="362"/>
      <c r="FO121" s="362"/>
      <c r="FP121" s="153">
        <f t="shared" si="313"/>
        <v>-8.4003262262612136E-2</v>
      </c>
      <c r="FQ121" s="153">
        <f t="shared" si="314"/>
        <v>0.56111313204801749</v>
      </c>
      <c r="FR121" s="153">
        <f t="shared" si="315"/>
        <v>0.40793854033290655</v>
      </c>
      <c r="FS121" s="153" t="e">
        <f t="shared" si="316"/>
        <v>#DIV/0!</v>
      </c>
      <c r="FT121" s="153" t="e">
        <f t="shared" si="317"/>
        <v>#DIV/0!</v>
      </c>
      <c r="FU121" s="242">
        <f t="shared" ref="FU121:FU184" si="539">FY121-FZ121</f>
        <v>-721</v>
      </c>
      <c r="FV121" s="242"/>
      <c r="FW121" s="242">
        <f t="shared" ref="FW121:FW184" si="540">GA121-GB121</f>
        <v>1593</v>
      </c>
      <c r="FX121" s="242">
        <f t="shared" ref="FX121:FX184" si="541">GB121-GC121</f>
        <v>3905</v>
      </c>
      <c r="FY121" s="359">
        <v>7862</v>
      </c>
      <c r="FZ121" s="359">
        <v>8583</v>
      </c>
      <c r="GA121" s="359">
        <v>5498</v>
      </c>
      <c r="GB121" s="359">
        <v>3905</v>
      </c>
      <c r="GC121" s="359"/>
      <c r="GD121" s="359"/>
      <c r="GE121" s="359"/>
      <c r="GF121" s="359"/>
      <c r="GG121" s="359"/>
      <c r="GH121" s="359"/>
      <c r="GI121" s="359"/>
      <c r="GJ121" s="359"/>
      <c r="GK121" s="359"/>
      <c r="GL121" s="359"/>
      <c r="GM121" s="359"/>
      <c r="GN121" s="359"/>
      <c r="GO121" s="359"/>
      <c r="GP121" s="311"/>
      <c r="GQ121" s="5" t="s">
        <v>386</v>
      </c>
      <c r="GR121" s="311">
        <v>7100</v>
      </c>
      <c r="GS121" s="5" t="s">
        <v>252</v>
      </c>
      <c r="GT121" s="7" t="s">
        <v>78</v>
      </c>
      <c r="GU121" s="172" t="s">
        <v>73</v>
      </c>
      <c r="GV121" s="315"/>
      <c r="GW121" s="158">
        <f t="shared" si="322"/>
        <v>-0.62728440935066032</v>
      </c>
      <c r="GX121" s="158">
        <f t="shared" si="323"/>
        <v>-0.11804396586313842</v>
      </c>
      <c r="GY121" s="158">
        <f t="shared" si="324"/>
        <v>-0.29350231511654268</v>
      </c>
      <c r="GZ121" s="158" t="e">
        <f t="shared" si="325"/>
        <v>#VALUE!</v>
      </c>
      <c r="HA121" s="158" t="e">
        <f t="shared" si="326"/>
        <v>#VALUE!</v>
      </c>
      <c r="HB121" s="263">
        <f t="shared" si="492"/>
        <v>-7.0729880969160913E-2</v>
      </c>
      <c r="HC121" s="278"/>
      <c r="HD121" s="278">
        <f t="shared" si="493"/>
        <v>-5.3111954780484832E-2</v>
      </c>
      <c r="HE121" s="316" t="e">
        <f t="shared" si="494"/>
        <v>#VALUE!</v>
      </c>
      <c r="HF121" s="153">
        <f t="shared" si="327"/>
        <v>4.2025800369034062E-2</v>
      </c>
      <c r="HG121" s="153">
        <f t="shared" si="328"/>
        <v>0.11275568133819498</v>
      </c>
      <c r="HH121" s="153">
        <f t="shared" si="329"/>
        <v>0.12784728146743152</v>
      </c>
      <c r="HI121" s="153">
        <f t="shared" si="330"/>
        <v>0.18095923624791635</v>
      </c>
      <c r="HJ121" s="153" t="str">
        <f t="shared" si="331"/>
        <v>Negativ EK</v>
      </c>
      <c r="HK121" s="153" t="str">
        <f t="shared" si="332"/>
        <v>Negativ EK</v>
      </c>
      <c r="HL121" s="153" t="str">
        <f t="shared" si="333"/>
        <v>Negativ EK</v>
      </c>
      <c r="HM121" s="153" t="str">
        <f t="shared" si="334"/>
        <v>Negativ EK</v>
      </c>
      <c r="HN121" s="153" t="str">
        <f t="shared" si="335"/>
        <v>Negativ EK</v>
      </c>
      <c r="HO121" s="153" t="str">
        <f t="shared" si="336"/>
        <v>Negativ EK</v>
      </c>
      <c r="HP121" s="153" t="str">
        <f t="shared" si="337"/>
        <v>Negativ EK</v>
      </c>
      <c r="HQ121" s="153" t="str">
        <f t="shared" si="338"/>
        <v>Negativ EK</v>
      </c>
      <c r="HR121" s="153" t="str">
        <f t="shared" si="339"/>
        <v>Negativ EK</v>
      </c>
      <c r="HS121" s="317" t="str">
        <f t="shared" si="340"/>
        <v>Negativ EK</v>
      </c>
      <c r="HT121" s="317" t="str">
        <f t="shared" si="341"/>
        <v>Negativ EK</v>
      </c>
      <c r="HU121" s="317" t="str">
        <f t="shared" si="342"/>
        <v>Negativ EK</v>
      </c>
      <c r="HV121" s="150">
        <f t="shared" si="343"/>
        <v>-0.25845563568391688</v>
      </c>
      <c r="HW121" s="150">
        <f t="shared" si="344"/>
        <v>6.9576765150525841E-2</v>
      </c>
      <c r="HX121" s="150">
        <f t="shared" si="345"/>
        <v>-0.26890291408079237</v>
      </c>
      <c r="HY121" s="150" t="e">
        <f t="shared" si="346"/>
        <v>#VALUE!</v>
      </c>
      <c r="HZ121" s="150" t="e">
        <f t="shared" si="347"/>
        <v>#VALUE!</v>
      </c>
      <c r="IA121" s="263">
        <f t="shared" si="495"/>
        <v>-1.4412906920287183E-2</v>
      </c>
      <c r="IB121" s="263"/>
      <c r="IC121" s="263">
        <f t="shared" si="496"/>
        <v>-1.917670870054148E-2</v>
      </c>
      <c r="ID121" s="318" t="e">
        <f t="shared" si="497"/>
        <v>#VALUE!</v>
      </c>
      <c r="IE121" s="153">
        <f t="shared" si="348"/>
        <v>4.1352589862741818E-2</v>
      </c>
      <c r="IF121" s="153">
        <f t="shared" si="349"/>
        <v>5.5765496783029E-2</v>
      </c>
      <c r="IG121" s="153">
        <f t="shared" si="350"/>
        <v>5.2137909685408039E-2</v>
      </c>
      <c r="IH121" s="153">
        <f t="shared" si="351"/>
        <v>7.1314618385949519E-2</v>
      </c>
      <c r="II121" s="153" t="str">
        <f t="shared" si="352"/>
        <v>i.a.</v>
      </c>
      <c r="IJ121" s="153" t="str">
        <f t="shared" si="353"/>
        <v>i.a.</v>
      </c>
      <c r="IK121" s="153" t="str">
        <f t="shared" si="354"/>
        <v>i.a.</v>
      </c>
      <c r="IL121" s="317" t="str">
        <f t="shared" si="355"/>
        <v>i.a.</v>
      </c>
      <c r="IM121" s="317" t="str">
        <f t="shared" si="356"/>
        <v>i.a.</v>
      </c>
      <c r="IN121" s="317" t="str">
        <f t="shared" si="357"/>
        <v>i.a.</v>
      </c>
      <c r="IO121" s="317" t="str">
        <f t="shared" si="358"/>
        <v>i.a.</v>
      </c>
      <c r="IP121" s="317" t="str">
        <f t="shared" si="359"/>
        <v>i.a.</v>
      </c>
      <c r="IQ121" s="317" t="str">
        <f t="shared" si="360"/>
        <v>i.a.</v>
      </c>
      <c r="IR121" s="317" t="str">
        <f t="shared" si="361"/>
        <v>i.a.</v>
      </c>
      <c r="IS121" s="317" t="str">
        <f t="shared" si="362"/>
        <v>i.a.</v>
      </c>
      <c r="IT121" s="317" t="str">
        <f t="shared" si="363"/>
        <v>i.a.</v>
      </c>
      <c r="IU121" s="150">
        <f t="shared" si="364"/>
        <v>4.4524365055364758E-2</v>
      </c>
      <c r="IV121" s="153">
        <f t="shared" si="365"/>
        <v>0.10601993976400521</v>
      </c>
      <c r="IW121" s="153">
        <f t="shared" si="366"/>
        <v>-0.22153249559584254</v>
      </c>
      <c r="IX121" s="150" t="e">
        <f t="shared" si="367"/>
        <v>#VALUE!</v>
      </c>
      <c r="IY121" s="150" t="e">
        <f t="shared" si="368"/>
        <v>#VALUE!</v>
      </c>
      <c r="IZ121" s="263">
        <f t="shared" si="498"/>
        <v>1.4188478088955736E-2</v>
      </c>
      <c r="JA121" s="263">
        <f t="shared" si="533"/>
        <v>3.0546585755294564E-2</v>
      </c>
      <c r="JB121" s="263">
        <f t="shared" si="499"/>
        <v>-8.1992112064919742E-2</v>
      </c>
      <c r="JC121" s="318" t="e">
        <f t="shared" si="500"/>
        <v>#VALUE!</v>
      </c>
      <c r="JD121" s="153">
        <f t="shared" si="369"/>
        <v>0.33285620240827563</v>
      </c>
      <c r="JE121" s="153">
        <f t="shared" si="370"/>
        <v>0.31866772431931989</v>
      </c>
      <c r="JF121" s="153">
        <f t="shared" si="371"/>
        <v>0.28812113856402533</v>
      </c>
      <c r="JG121" s="153">
        <f t="shared" si="372"/>
        <v>0.37011325062894507</v>
      </c>
      <c r="JH121" s="153" t="str">
        <f t="shared" si="373"/>
        <v>i.a.</v>
      </c>
      <c r="JI121" s="153" t="str">
        <f t="shared" si="374"/>
        <v>i.a.</v>
      </c>
      <c r="JJ121" s="153" t="str">
        <f t="shared" si="375"/>
        <v>i.a.</v>
      </c>
      <c r="JK121" s="317" t="str">
        <f t="shared" si="376"/>
        <v>i.a.</v>
      </c>
      <c r="JL121" s="319" t="str">
        <f t="shared" si="377"/>
        <v>i.a.</v>
      </c>
      <c r="JM121" s="319" t="str">
        <f t="shared" si="378"/>
        <v>i.a.</v>
      </c>
      <c r="JN121" s="319" t="str">
        <f t="shared" si="379"/>
        <v>i.a.</v>
      </c>
      <c r="JO121" s="319" t="str">
        <f t="shared" si="380"/>
        <v>i.a.</v>
      </c>
      <c r="JP121" s="319" t="str">
        <f t="shared" si="381"/>
        <v>i.a.</v>
      </c>
      <c r="JQ121" s="317" t="str">
        <f t="shared" si="382"/>
        <v>i.a.</v>
      </c>
      <c r="JR121" s="317" t="str">
        <f t="shared" si="383"/>
        <v>i.a.</v>
      </c>
      <c r="JS121" s="317" t="str">
        <f t="shared" si="384"/>
        <v>i.a.</v>
      </c>
      <c r="JT121" s="317" t="str">
        <f t="shared" si="385"/>
        <v>i.a.</v>
      </c>
      <c r="JU121" s="150">
        <f t="shared" si="386"/>
        <v>-0.15877211897469357</v>
      </c>
      <c r="JV121" s="150">
        <f t="shared" si="387"/>
        <v>-0.15814169922807156</v>
      </c>
      <c r="JW121" s="150">
        <f t="shared" si="388"/>
        <v>-0.31823788807330672</v>
      </c>
      <c r="JX121" s="150" t="e">
        <f t="shared" si="389"/>
        <v>#VALUE!</v>
      </c>
      <c r="JY121" s="150" t="e">
        <f t="shared" si="390"/>
        <v>#VALUE!</v>
      </c>
      <c r="JZ121" s="263">
        <f t="shared" si="501"/>
        <v>-6.5370167952744848E-3</v>
      </c>
      <c r="KA121" s="263"/>
      <c r="KB121" s="263">
        <f t="shared" si="502"/>
        <v>-2.2828920879281296E-2</v>
      </c>
      <c r="KC121" s="318" t="e">
        <f t="shared" si="503"/>
        <v>#VALUE!</v>
      </c>
      <c r="KD121" s="153">
        <f t="shared" si="467"/>
        <v>3.4635305130569498E-2</v>
      </c>
      <c r="KE121" s="153">
        <f t="shared" si="468"/>
        <v>4.1172321925843983E-2</v>
      </c>
      <c r="KF121" s="153">
        <f t="shared" si="469"/>
        <v>4.8906474982894015E-2</v>
      </c>
      <c r="KG121" s="153">
        <f t="shared" si="470"/>
        <v>7.1735395862175311E-2</v>
      </c>
      <c r="KH121" s="153" t="str">
        <f t="shared" si="483"/>
        <v>i.a.</v>
      </c>
      <c r="KI121" s="153" t="str">
        <f t="shared" si="471"/>
        <v>i.a.</v>
      </c>
      <c r="KJ121" s="153" t="str">
        <f t="shared" si="472"/>
        <v>i.a.</v>
      </c>
      <c r="KK121" s="317" t="str">
        <f t="shared" si="473"/>
        <v>i.a.</v>
      </c>
      <c r="KL121" s="319" t="str">
        <f t="shared" si="474"/>
        <v>i.a.</v>
      </c>
      <c r="KM121" s="319" t="str">
        <f t="shared" si="475"/>
        <v>i.a.</v>
      </c>
      <c r="KN121" s="319" t="str">
        <f t="shared" si="476"/>
        <v>i.a.</v>
      </c>
      <c r="KO121" s="319" t="str">
        <f t="shared" si="477"/>
        <v>i.a.</v>
      </c>
      <c r="KP121" s="319" t="str">
        <f t="shared" si="478"/>
        <v>i.a.</v>
      </c>
      <c r="KQ121" s="317" t="str">
        <f t="shared" si="479"/>
        <v>i.a.</v>
      </c>
      <c r="KR121" s="317" t="str">
        <f t="shared" si="480"/>
        <v>i.a.</v>
      </c>
      <c r="KS121" s="317" t="str">
        <f t="shared" si="481"/>
        <v>i.a.</v>
      </c>
      <c r="KT121" s="317" t="str">
        <f t="shared" si="482"/>
        <v>i.a.</v>
      </c>
      <c r="KU121" s="150">
        <f t="shared" si="408"/>
        <v>-6.7002731491025244E-2</v>
      </c>
      <c r="KV121" s="150">
        <f t="shared" si="409"/>
        <v>0.13007548455000881</v>
      </c>
      <c r="KW121" s="150">
        <f t="shared" si="410"/>
        <v>0.318632820942582</v>
      </c>
      <c r="KX121" s="150" t="e">
        <f t="shared" si="411"/>
        <v>#VALUE!</v>
      </c>
      <c r="KY121" s="150" t="e">
        <f t="shared" si="412"/>
        <v>#VALUE!</v>
      </c>
      <c r="KZ121" s="243">
        <f t="shared" si="504"/>
        <v>-8.1576274461004905E-2</v>
      </c>
      <c r="LA121" s="263"/>
      <c r="LB121" s="263">
        <f t="shared" si="505"/>
        <v>0.26033378539699459</v>
      </c>
      <c r="LC121" s="325" t="e">
        <f t="shared" si="506"/>
        <v>#VALUE!</v>
      </c>
      <c r="LD121" s="254">
        <f>IFERROR(Tabel1[[#This Row],[2024 - Omsætning]]/Tabel1[[#This Row],[2024 - Ansatte]],"i.a.")</f>
        <v>1.135930424828288</v>
      </c>
      <c r="LE121" s="254">
        <f>IFERROR(Tabel1[[#This Row],[2023 - Omsætning]]/Tabel1[[#This Row],[2023 - Ansatte]],"i.a.")</f>
        <v>1.2175066992892929</v>
      </c>
      <c r="LF121" s="254">
        <f>IFERROR(Tabel1[[#This Row],[2022 - Omsætning]]/Tabel1[[#This Row],[2022 - Ansatte]],"i.a.")</f>
        <v>1.077367588213896</v>
      </c>
      <c r="LG121" s="254">
        <f>IFERROR(Tabel1[[#This Row],[2021 - Omsætning]]/Tabel1[[#This Row],[2021 - Ansatte]],"i.a.")</f>
        <v>0.81703380281690141</v>
      </c>
      <c r="LH121" s="254" t="str">
        <f>IFERROR(AC121/Tabel1[[#This Row],[2020 - Ansatte]],"i.a.")</f>
        <v>i.a.</v>
      </c>
      <c r="LI121" s="254" t="str">
        <f>IFERROR(Tabel1[[#This Row],[2019 - Omsætning]]/Tabel1[[#This Row],[2019 - Ansatte]],"i.a.")</f>
        <v>i.a.</v>
      </c>
      <c r="LJ121" s="254" t="str">
        <f>IFERROR(Tabel1[[#This Row],[2018 - Omsætning]]/Tabel1[[#This Row],[2018 - Ansatte]],"i.a.")</f>
        <v>i.a.</v>
      </c>
      <c r="LK121" s="320" t="str">
        <f>IFERROR(Tabel1[[#This Row],[2017 - Omsætning]]/Tabel1[[#This Row],[2017 - Ansatte]],"i.a.")</f>
        <v>i.a.</v>
      </c>
      <c r="LL121" s="321" t="str">
        <f>IFERROR(Tabel1[[#This Row],[2016 - Omsætning]]/Tabel1[[#This Row],[2016 - Ansatte]],"i.a.")</f>
        <v>i.a.</v>
      </c>
      <c r="LM121" s="321" t="str">
        <f>IFERROR(Tabel1[[#This Row],[2015 - Omsætning]]/Tabel1[[#This Row],[2015 - Ansatte]],"i.a.")</f>
        <v>i.a.</v>
      </c>
      <c r="LN121" s="321" t="str">
        <f>IFERROR(Tabel1[[#This Row],[2014 - Omsætning]]/Tabel1[[#This Row],[2014 - Ansatte]],"i.a.")</f>
        <v>i.a.</v>
      </c>
      <c r="LO121" s="321" t="str">
        <f>IFERROR(Tabel1[[#This Row],[2013 - Omsætning]]/Tabel1[[#This Row],[2013 - Ansatte]],"i.a.")</f>
        <v>i.a.</v>
      </c>
      <c r="LP121" s="321" t="str">
        <f>IFERROR(Tabel1[[#This Row],[2012 - Omsætning]]/Tabel1[[#This Row],[2012 - Ansatte]],"i.a.")</f>
        <v>i.a.</v>
      </c>
      <c r="LQ121" s="321" t="str">
        <f>IFERROR(Tabel1[[#This Row],[2011 - Omsætning]]/Tabel1[[#This Row],[2011 - Ansatte]],"i.a.")</f>
        <v>i.a.</v>
      </c>
      <c r="LR121" s="321" t="str">
        <f>IFERROR(Tabel1[[#This Row],[2010 - Omsætning]]/Tabel1[[#This Row],[2010 - Ansatte]],"i.a.")</f>
        <v>i.a.</v>
      </c>
      <c r="LS121" s="321" t="str">
        <f>IFERROR(Tabel1[[#This Row],[2009 - Omsætning]]/Tabel1[[#This Row],[2009 - Ansatte]],"i.a.")</f>
        <v>i.a.</v>
      </c>
      <c r="LT121" s="321" t="str">
        <f>IFERROR(Tabel1[[#This Row],[2008 - Omsætning]]/Tabel1[[#This Row],[2008 - Ansatte]],"i.a.")</f>
        <v>i.a.</v>
      </c>
      <c r="LU121" s="158">
        <f t="shared" si="413"/>
        <v>-0.57596657924804806</v>
      </c>
      <c r="LV121" s="158">
        <f t="shared" si="414"/>
        <v>-0.23760691237865991</v>
      </c>
      <c r="LW121" s="158">
        <f t="shared" si="415"/>
        <v>-0.2681280270189626</v>
      </c>
      <c r="LX121" s="158" t="e">
        <f t="shared" si="416"/>
        <v>#VALUE!</v>
      </c>
      <c r="LY121" s="158" t="e">
        <f t="shared" si="417"/>
        <v>#VALUE!</v>
      </c>
      <c r="LZ121" s="243">
        <f t="shared" si="507"/>
        <v>-1.7689750194821996E-2</v>
      </c>
      <c r="MA121" s="278"/>
      <c r="MB121" s="278">
        <f t="shared" si="508"/>
        <v>-1.4758851478526236E-2</v>
      </c>
      <c r="MC121" s="326" t="e">
        <f t="shared" si="509"/>
        <v>#VALUE!</v>
      </c>
      <c r="MD121" s="244">
        <f t="shared" si="418"/>
        <v>1.3023403714067667E-2</v>
      </c>
      <c r="ME121" s="244">
        <f t="shared" si="419"/>
        <v>3.0713153908889665E-2</v>
      </c>
      <c r="MF121" s="244">
        <f t="shared" si="420"/>
        <v>4.0285194616224082E-2</v>
      </c>
      <c r="MG121" s="244">
        <f t="shared" si="421"/>
        <v>5.5044046094750318E-2</v>
      </c>
      <c r="MH121" s="304" t="str">
        <f t="shared" si="422"/>
        <v>i.a.</v>
      </c>
      <c r="MI121" s="245" t="str">
        <f t="shared" si="423"/>
        <v>i.a.</v>
      </c>
      <c r="MJ121" s="245" t="str">
        <f t="shared" si="424"/>
        <v>i.a.</v>
      </c>
      <c r="MK121" s="322" t="str">
        <f t="shared" si="425"/>
        <v>i.a.</v>
      </c>
      <c r="ML121" s="323" t="str">
        <f t="shared" si="426"/>
        <v>i.a.</v>
      </c>
      <c r="MM121" s="323" t="str">
        <f t="shared" si="427"/>
        <v>i.a.</v>
      </c>
      <c r="MN121" s="323" t="str">
        <f t="shared" si="428"/>
        <v>i.a.</v>
      </c>
      <c r="MO121" s="323" t="str">
        <f t="shared" si="429"/>
        <v>i.a.</v>
      </c>
      <c r="MP121" s="323" t="str">
        <f t="shared" si="430"/>
        <v>i.a.</v>
      </c>
      <c r="MQ121" s="323" t="str">
        <f t="shared" si="431"/>
        <v>i.a.</v>
      </c>
      <c r="MR121" s="323" t="str">
        <f t="shared" si="432"/>
        <v>i.a.</v>
      </c>
      <c r="MS121" s="323" t="str">
        <f t="shared" si="433"/>
        <v>i.a.</v>
      </c>
      <c r="MT121" s="323" t="str">
        <f t="shared" si="434"/>
        <v>i.a.</v>
      </c>
    </row>
    <row r="122" spans="1:358" ht="18" customHeight="1" x14ac:dyDescent="0.25">
      <c r="A122" s="20" t="s">
        <v>212</v>
      </c>
      <c r="B122" s="273">
        <v>21274208</v>
      </c>
      <c r="C122" s="401" t="s">
        <v>588</v>
      </c>
      <c r="D122" s="5" t="s">
        <v>370</v>
      </c>
      <c r="E122" s="5">
        <v>289300</v>
      </c>
      <c r="F122" s="203">
        <v>45467</v>
      </c>
      <c r="G122" s="148"/>
      <c r="H122" s="148" t="s">
        <v>74</v>
      </c>
      <c r="I122" s="148" t="s">
        <v>74</v>
      </c>
      <c r="J122" s="148" t="s">
        <v>74</v>
      </c>
      <c r="K122" s="148" t="s">
        <v>74</v>
      </c>
      <c r="L122" s="148" t="s">
        <v>74</v>
      </c>
      <c r="M122" s="148" t="s">
        <v>74</v>
      </c>
      <c r="N122" s="357" t="s">
        <v>74</v>
      </c>
      <c r="O122" s="357" t="s">
        <v>74</v>
      </c>
      <c r="P122" s="150">
        <f>Y122/Tabel1[[#This Row],[2023 - Omsætning]]-1</f>
        <v>-1</v>
      </c>
      <c r="Q122" s="150">
        <f>Z122/Tabel1[[#This Row],[2022 - Omsætning]]-1</f>
        <v>7.308772128418406E-3</v>
      </c>
      <c r="R122" s="150">
        <f>AA122/Tabel1[[#This Row],[2021 - Omsætning]]-1</f>
        <v>0.24229575747605714</v>
      </c>
      <c r="S122" s="150">
        <f>AB122/Tabel1[[#This Row],[2020 - Omsætning]]-1</f>
        <v>0.1304113747032527</v>
      </c>
      <c r="T122" s="150">
        <f>AC122/Tabel1[[#This Row],[2019 - Omsætning]]-1</f>
        <v>0.12827918781725889</v>
      </c>
      <c r="U122" s="242">
        <f t="shared" si="484"/>
        <v>-943.25300000000004</v>
      </c>
      <c r="V122" s="242">
        <f t="shared" si="510"/>
        <v>6.8440000000000509</v>
      </c>
      <c r="W122" s="242">
        <f t="shared" si="538"/>
        <v>182.63599999999997</v>
      </c>
      <c r="X122" s="242">
        <f t="shared" si="537"/>
        <v>86.960000000000036</v>
      </c>
      <c r="Y122" s="151"/>
      <c r="Z122" s="151">
        <v>943.25300000000004</v>
      </c>
      <c r="AA122" s="151">
        <v>936.40899999999999</v>
      </c>
      <c r="AB122" s="151">
        <v>753.77300000000002</v>
      </c>
      <c r="AC122" s="361">
        <v>666.81299999999999</v>
      </c>
      <c r="AD122" s="151">
        <v>591</v>
      </c>
      <c r="AE122" s="151">
        <v>564.54</v>
      </c>
      <c r="AF122" s="151">
        <v>700.93499999999995</v>
      </c>
      <c r="AG122" s="361">
        <v>636.47699999999998</v>
      </c>
      <c r="AH122" s="361">
        <v>545.17399999999998</v>
      </c>
      <c r="AI122" s="361">
        <v>385.35599999999999</v>
      </c>
      <c r="AJ122" s="361">
        <v>336.286</v>
      </c>
      <c r="AK122" s="361">
        <v>307.274</v>
      </c>
      <c r="AL122" s="361">
        <v>287.07</v>
      </c>
      <c r="AM122" s="361"/>
      <c r="AN122" s="361"/>
      <c r="AO122" s="361"/>
      <c r="AP122" s="150" t="e">
        <f t="shared" si="268"/>
        <v>#DIV/0!</v>
      </c>
      <c r="AQ122" s="150" t="e">
        <f t="shared" si="269"/>
        <v>#DIV/0!</v>
      </c>
      <c r="AR122" s="150" t="e">
        <f t="shared" si="270"/>
        <v>#DIV/0!</v>
      </c>
      <c r="AS122" s="150" t="e">
        <f t="shared" si="271"/>
        <v>#DIV/0!</v>
      </c>
      <c r="AT122" s="150">
        <f t="shared" si="272"/>
        <v>-1</v>
      </c>
      <c r="AU122" s="242">
        <f t="shared" si="511"/>
        <v>0</v>
      </c>
      <c r="AV122" s="242">
        <f t="shared" ref="AV122:AV132" si="542">AZ122-BA122</f>
        <v>0</v>
      </c>
      <c r="AW122" s="242">
        <f t="shared" si="512"/>
        <v>0</v>
      </c>
      <c r="AX122" s="242">
        <f t="shared" si="513"/>
        <v>0</v>
      </c>
      <c r="AY122" s="119"/>
      <c r="AZ122" s="119"/>
      <c r="BA122" s="119"/>
      <c r="BB122" s="119"/>
      <c r="BC122" s="119"/>
      <c r="BD122" s="119">
        <v>237.58</v>
      </c>
      <c r="BE122" s="119">
        <v>39.517000000000003</v>
      </c>
      <c r="BF122" s="119">
        <v>137.494</v>
      </c>
      <c r="BG122" s="362">
        <v>238.697</v>
      </c>
      <c r="BH122" s="362">
        <v>225.52600000000001</v>
      </c>
      <c r="BI122" s="362">
        <v>60.192</v>
      </c>
      <c r="BJ122" s="362">
        <v>56.429000000000002</v>
      </c>
      <c r="BK122" s="362">
        <v>56.323999999999998</v>
      </c>
      <c r="BL122" s="362">
        <v>67.938999999999993</v>
      </c>
      <c r="BM122" s="362">
        <v>84.870999999999995</v>
      </c>
      <c r="BN122" s="362">
        <v>39.659999999999997</v>
      </c>
      <c r="BO122" s="362">
        <v>47.951999999999998</v>
      </c>
      <c r="BP122" s="152" t="e">
        <f t="shared" si="277"/>
        <v>#DIV/0!</v>
      </c>
      <c r="BQ122" s="152" t="e">
        <f t="shared" si="278"/>
        <v>#DIV/0!</v>
      </c>
      <c r="BR122" s="152" t="e">
        <f t="shared" si="279"/>
        <v>#DIV/0!</v>
      </c>
      <c r="BS122" s="152" t="e">
        <f t="shared" si="280"/>
        <v>#DIV/0!</v>
      </c>
      <c r="BT122" s="152">
        <f t="shared" si="281"/>
        <v>1</v>
      </c>
      <c r="BU122" s="242">
        <f t="shared" si="514"/>
        <v>0</v>
      </c>
      <c r="BV122" s="242">
        <f t="shared" ref="BV122:BV132" si="543">BZ122-CA122</f>
        <v>0</v>
      </c>
      <c r="BW122" s="242">
        <f t="shared" si="515"/>
        <v>0</v>
      </c>
      <c r="BX122" s="242">
        <f t="shared" si="516"/>
        <v>0</v>
      </c>
      <c r="BY122" s="119"/>
      <c r="BZ122" s="119"/>
      <c r="CA122" s="119"/>
      <c r="CB122" s="119"/>
      <c r="CC122" s="119"/>
      <c r="CD122" s="119">
        <v>-29.24</v>
      </c>
      <c r="CE122" s="119">
        <v>-269.47399999999999</v>
      </c>
      <c r="CF122" s="119">
        <v>-178.017</v>
      </c>
      <c r="CG122" s="362">
        <v>24.166</v>
      </c>
      <c r="CH122" s="362">
        <v>15.911</v>
      </c>
      <c r="CI122" s="362">
        <v>7.2359999999999998</v>
      </c>
      <c r="CJ122" s="362">
        <v>16.888999999999999</v>
      </c>
      <c r="CK122" s="362">
        <v>25.532</v>
      </c>
      <c r="CL122" s="362">
        <v>33.531999999999996</v>
      </c>
      <c r="CM122" s="362">
        <v>44.689</v>
      </c>
      <c r="CN122" s="362">
        <v>10.382999999999999</v>
      </c>
      <c r="CO122" s="362">
        <v>8.0459999999999994</v>
      </c>
      <c r="CP122" s="152" t="e">
        <f t="shared" si="286"/>
        <v>#DIV/0!</v>
      </c>
      <c r="CQ122" s="152" t="e">
        <f t="shared" si="287"/>
        <v>#DIV/0!</v>
      </c>
      <c r="CR122" s="152" t="e">
        <f t="shared" si="288"/>
        <v>#DIV/0!</v>
      </c>
      <c r="CS122" s="152" t="e">
        <f t="shared" si="289"/>
        <v>#DIV/0!</v>
      </c>
      <c r="CT122" s="152">
        <f t="shared" si="290"/>
        <v>1</v>
      </c>
      <c r="CU122" s="242">
        <f t="shared" si="517"/>
        <v>0</v>
      </c>
      <c r="CV122" s="242">
        <f t="shared" si="528"/>
        <v>0</v>
      </c>
      <c r="CW122" s="242">
        <f t="shared" si="518"/>
        <v>0</v>
      </c>
      <c r="CX122" s="242">
        <f t="shared" si="519"/>
        <v>0</v>
      </c>
      <c r="CY122" s="119"/>
      <c r="CZ122" s="119"/>
      <c r="DA122" s="119"/>
      <c r="DB122" s="119"/>
      <c r="DC122" s="119"/>
      <c r="DD122" s="119">
        <v>-41.192</v>
      </c>
      <c r="DE122" s="119">
        <v>-287.71499999999997</v>
      </c>
      <c r="DF122" s="119">
        <v>-199.34800000000001</v>
      </c>
      <c r="DG122" s="362">
        <v>11.775</v>
      </c>
      <c r="DH122" s="362">
        <v>7.9989999999999997</v>
      </c>
      <c r="DI122" s="362">
        <v>5.8570000000000002</v>
      </c>
      <c r="DJ122" s="362">
        <v>14.022</v>
      </c>
      <c r="DK122" s="362">
        <v>26.263999999999999</v>
      </c>
      <c r="DL122" s="362">
        <v>32.872999999999998</v>
      </c>
      <c r="DM122" s="362">
        <v>42.850999999999999</v>
      </c>
      <c r="DN122" s="362">
        <v>9.8019999999999996</v>
      </c>
      <c r="DO122" s="362">
        <v>9.4309999999999992</v>
      </c>
      <c r="DP122" s="152" t="e">
        <f t="shared" si="295"/>
        <v>#DIV/0!</v>
      </c>
      <c r="DQ122" s="152" t="e">
        <f t="shared" si="296"/>
        <v>#DIV/0!</v>
      </c>
      <c r="DR122" s="152" t="e">
        <f t="shared" si="297"/>
        <v>#DIV/0!</v>
      </c>
      <c r="DS122" s="152" t="e">
        <f t="shared" si="298"/>
        <v>#DIV/0!</v>
      </c>
      <c r="DT122" s="152">
        <f t="shared" si="299"/>
        <v>-1</v>
      </c>
      <c r="DU122" s="242">
        <f t="shared" si="520"/>
        <v>0</v>
      </c>
      <c r="DV122" s="242">
        <f t="shared" ref="DV122:DV132" si="544">DZ122-EA122</f>
        <v>0</v>
      </c>
      <c r="DW122" s="242">
        <f t="shared" si="521"/>
        <v>0</v>
      </c>
      <c r="DX122" s="242">
        <f t="shared" si="522"/>
        <v>0</v>
      </c>
      <c r="DY122" s="119"/>
      <c r="DZ122" s="119"/>
      <c r="EA122" s="119"/>
      <c r="EB122" s="119"/>
      <c r="EC122" s="119"/>
      <c r="ED122" s="119">
        <v>73.497</v>
      </c>
      <c r="EE122" s="119">
        <v>-19.535</v>
      </c>
      <c r="EF122" s="119">
        <v>-48.64</v>
      </c>
      <c r="EG122" s="362">
        <v>162.44800000000001</v>
      </c>
      <c r="EH122" s="362">
        <v>144.464</v>
      </c>
      <c r="EI122" s="362">
        <v>103.459</v>
      </c>
      <c r="EJ122" s="362">
        <v>44.536000000000001</v>
      </c>
      <c r="EK122" s="362">
        <v>50.576999999999998</v>
      </c>
      <c r="EL122" s="362">
        <v>60.332999999999998</v>
      </c>
      <c r="EM122" s="362">
        <v>81.757000000000005</v>
      </c>
      <c r="EN122" s="362">
        <v>63.183</v>
      </c>
      <c r="EO122" s="362">
        <v>56.497999999999998</v>
      </c>
      <c r="EP122" s="153" t="e">
        <f t="shared" si="304"/>
        <v>#DIV/0!</v>
      </c>
      <c r="EQ122" s="153" t="e">
        <f t="shared" si="305"/>
        <v>#DIV/0!</v>
      </c>
      <c r="ER122" s="153" t="e">
        <f t="shared" si="306"/>
        <v>#DIV/0!</v>
      </c>
      <c r="ES122" s="153" t="e">
        <f t="shared" si="307"/>
        <v>#DIV/0!</v>
      </c>
      <c r="ET122" s="153">
        <f t="shared" si="308"/>
        <v>-1</v>
      </c>
      <c r="EU122" s="242">
        <f t="shared" si="523"/>
        <v>0</v>
      </c>
      <c r="EV122" s="242">
        <f t="shared" ref="EV122:EV132" si="545">EZ122-FA122</f>
        <v>0</v>
      </c>
      <c r="EW122" s="242">
        <f t="shared" si="524"/>
        <v>0</v>
      </c>
      <c r="EX122" s="242">
        <f t="shared" si="525"/>
        <v>0</v>
      </c>
      <c r="EY122" s="119"/>
      <c r="EZ122" s="119"/>
      <c r="FA122" s="119"/>
      <c r="FB122" s="119"/>
      <c r="FC122" s="119"/>
      <c r="FD122" s="119">
        <v>509.572</v>
      </c>
      <c r="FE122" s="119">
        <v>498.64699999999999</v>
      </c>
      <c r="FF122" s="119">
        <v>616.45699999999999</v>
      </c>
      <c r="FG122" s="362">
        <v>603.48</v>
      </c>
      <c r="FH122" s="362">
        <v>586.74400000000003</v>
      </c>
      <c r="FI122" s="362">
        <v>514.92700000000002</v>
      </c>
      <c r="FJ122" s="362">
        <v>193.94499999999999</v>
      </c>
      <c r="FK122" s="362">
        <v>236.40199999999999</v>
      </c>
      <c r="FL122" s="362">
        <v>210.91900000000001</v>
      </c>
      <c r="FM122" s="362">
        <v>230.16800000000001</v>
      </c>
      <c r="FN122" s="362">
        <v>168.26499999999999</v>
      </c>
      <c r="FO122" s="362">
        <v>181.48699999999999</v>
      </c>
      <c r="FP122" s="153">
        <f t="shared" si="313"/>
        <v>-1</v>
      </c>
      <c r="FQ122" s="153">
        <f t="shared" si="314"/>
        <v>6.9943289224952743E-2</v>
      </c>
      <c r="FR122" s="153">
        <f t="shared" si="315"/>
        <v>0.16519823788546256</v>
      </c>
      <c r="FS122" s="153">
        <f t="shared" si="316"/>
        <v>4.6082949308755762E-2</v>
      </c>
      <c r="FT122" s="153">
        <f t="shared" si="317"/>
        <v>4.3269230769230768E-2</v>
      </c>
      <c r="FU122" s="242">
        <f t="shared" si="539"/>
        <v>-566</v>
      </c>
      <c r="FV122" s="242">
        <f t="shared" ref="FV122:FV132" si="546">FZ122-GA122</f>
        <v>37</v>
      </c>
      <c r="FW122" s="242">
        <f t="shared" si="540"/>
        <v>75</v>
      </c>
      <c r="FX122" s="242">
        <f t="shared" si="541"/>
        <v>20</v>
      </c>
      <c r="FY122" s="154"/>
      <c r="FZ122" s="154">
        <v>566</v>
      </c>
      <c r="GA122" s="154">
        <v>529</v>
      </c>
      <c r="GB122" s="154">
        <v>454</v>
      </c>
      <c r="GC122" s="154">
        <v>434</v>
      </c>
      <c r="GD122" s="154">
        <v>416</v>
      </c>
      <c r="GE122" s="154">
        <v>425</v>
      </c>
      <c r="GF122" s="154">
        <v>361</v>
      </c>
      <c r="GG122" s="359">
        <v>346</v>
      </c>
      <c r="GH122" s="359">
        <v>312</v>
      </c>
      <c r="GI122" s="359">
        <v>331</v>
      </c>
      <c r="GJ122" s="359">
        <v>194</v>
      </c>
      <c r="GK122" s="359">
        <v>155</v>
      </c>
      <c r="GL122" s="359">
        <v>148</v>
      </c>
      <c r="GM122" s="359">
        <v>143</v>
      </c>
      <c r="GN122" s="359">
        <v>132</v>
      </c>
      <c r="GO122" s="359">
        <v>149</v>
      </c>
      <c r="GP122" s="5"/>
      <c r="GQ122" s="5" t="s">
        <v>389</v>
      </c>
      <c r="GR122" s="5">
        <v>6000</v>
      </c>
      <c r="GS122" s="5" t="s">
        <v>213</v>
      </c>
      <c r="GT122" s="7" t="s">
        <v>78</v>
      </c>
      <c r="GU122" s="172" t="s">
        <v>73</v>
      </c>
      <c r="GW122" s="158" t="e">
        <f t="shared" si="322"/>
        <v>#VALUE!</v>
      </c>
      <c r="GX122" s="158" t="e">
        <f t="shared" si="323"/>
        <v>#VALUE!</v>
      </c>
      <c r="GY122" s="158" t="e">
        <f t="shared" si="324"/>
        <v>#VALUE!</v>
      </c>
      <c r="GZ122" s="158" t="e">
        <f t="shared" si="325"/>
        <v>#VALUE!</v>
      </c>
      <c r="HA122" s="158">
        <f t="shared" si="326"/>
        <v>1</v>
      </c>
      <c r="HB122" s="263" t="e">
        <f t="shared" si="492"/>
        <v>#VALUE!</v>
      </c>
      <c r="HC122" s="263" t="e">
        <f t="shared" ref="HC122:HC135" si="547">HG122-HH122</f>
        <v>#VALUE!</v>
      </c>
      <c r="HD122" s="263" t="e">
        <f t="shared" si="493"/>
        <v>#VALUE!</v>
      </c>
      <c r="HE122" s="263" t="e">
        <f t="shared" si="494"/>
        <v>#VALUE!</v>
      </c>
      <c r="HF122" s="153" t="str">
        <f t="shared" si="327"/>
        <v>Negativ EK</v>
      </c>
      <c r="HG122" s="153" t="str">
        <f t="shared" si="328"/>
        <v>Negativ EK</v>
      </c>
      <c r="HH122" s="153" t="str">
        <f t="shared" si="329"/>
        <v>Negativ EK</v>
      </c>
      <c r="HI122" s="153" t="str">
        <f t="shared" si="330"/>
        <v>Negativ EK</v>
      </c>
      <c r="HJ122" s="153">
        <f t="shared" si="331"/>
        <v>0</v>
      </c>
      <c r="HK122" s="153">
        <f t="shared" si="332"/>
        <v>-1.5267039768726141</v>
      </c>
      <c r="HL122" s="153" t="str">
        <f t="shared" si="333"/>
        <v>Negativ EK</v>
      </c>
      <c r="HM122" s="153">
        <f t="shared" si="334"/>
        <v>-3.5032335160972865</v>
      </c>
      <c r="HN122" s="153">
        <f t="shared" si="335"/>
        <v>7.6732092586800124E-2</v>
      </c>
      <c r="HO122" s="153">
        <f t="shared" si="336"/>
        <v>6.4528099450232523E-2</v>
      </c>
      <c r="HP122" s="153">
        <f t="shared" si="337"/>
        <v>7.9151322679820266E-2</v>
      </c>
      <c r="HQ122" s="153">
        <f t="shared" si="338"/>
        <v>0.29484928453523707</v>
      </c>
      <c r="HR122" s="153">
        <f t="shared" si="339"/>
        <v>0.47360923271120731</v>
      </c>
      <c r="HS122" s="153">
        <f t="shared" si="340"/>
        <v>0.46270673516785132</v>
      </c>
      <c r="HT122" s="153">
        <f t="shared" si="341"/>
        <v>0.5912929488064026</v>
      </c>
      <c r="HU122" s="153">
        <f t="shared" si="342"/>
        <v>0.16380210726848873</v>
      </c>
      <c r="HV122" s="150" t="e">
        <f t="shared" si="343"/>
        <v>#VALUE!</v>
      </c>
      <c r="HW122" s="150" t="e">
        <f t="shared" si="344"/>
        <v>#VALUE!</v>
      </c>
      <c r="HX122" s="150" t="e">
        <f t="shared" si="345"/>
        <v>#VALUE!</v>
      </c>
      <c r="HY122" s="150" t="e">
        <f t="shared" si="346"/>
        <v>#VALUE!</v>
      </c>
      <c r="HZ122" s="150">
        <f t="shared" si="347"/>
        <v>1</v>
      </c>
      <c r="IA122" s="263" t="e">
        <f t="shared" si="495"/>
        <v>#VALUE!</v>
      </c>
      <c r="IB122" s="263" t="e">
        <f t="shared" ref="IB122:IB132" si="548">IF122-IG122</f>
        <v>#VALUE!</v>
      </c>
      <c r="IC122" s="263" t="e">
        <f t="shared" si="496"/>
        <v>#VALUE!</v>
      </c>
      <c r="ID122" s="263" t="e">
        <f t="shared" si="497"/>
        <v>#VALUE!</v>
      </c>
      <c r="IE122" s="153" t="str">
        <f t="shared" si="348"/>
        <v>i.a.</v>
      </c>
      <c r="IF122" s="153" t="str">
        <f t="shared" si="349"/>
        <v>i.a.</v>
      </c>
      <c r="IG122" s="153" t="str">
        <f t="shared" si="350"/>
        <v>i.a.</v>
      </c>
      <c r="IH122" s="153" t="str">
        <f t="shared" si="351"/>
        <v>i.a.</v>
      </c>
      <c r="II122" s="153">
        <f t="shared" si="352"/>
        <v>0</v>
      </c>
      <c r="IJ122" s="153">
        <f t="shared" si="353"/>
        <v>-5.800327111470821E-2</v>
      </c>
      <c r="IK122" s="153">
        <f t="shared" si="354"/>
        <v>-0.48331635434901138</v>
      </c>
      <c r="IL122" s="153">
        <f t="shared" si="355"/>
        <v>-0.29184621828832147</v>
      </c>
      <c r="IM122" s="153">
        <f t="shared" si="356"/>
        <v>4.0607482289048105E-2</v>
      </c>
      <c r="IN122" s="153">
        <f t="shared" si="357"/>
        <v>2.8885211646671283E-2</v>
      </c>
      <c r="IO122" s="153">
        <f t="shared" si="358"/>
        <v>2.041553341082734E-2</v>
      </c>
      <c r="IP122" s="153">
        <f t="shared" si="359"/>
        <v>7.8490148647486796E-2</v>
      </c>
      <c r="IQ122" s="153">
        <f t="shared" si="360"/>
        <v>0.11415515927041207</v>
      </c>
      <c r="IR122" s="153">
        <f t="shared" si="361"/>
        <v>0.15204256756603571</v>
      </c>
      <c r="IS122" s="153">
        <f t="shared" si="362"/>
        <v>0.22432378844121847</v>
      </c>
      <c r="IT122" s="153">
        <f t="shared" si="363"/>
        <v>5.9373498936389213E-2</v>
      </c>
      <c r="IU122" s="150" t="e">
        <f t="shared" si="364"/>
        <v>#VALUE!</v>
      </c>
      <c r="IV122" s="150" t="e">
        <f t="shared" si="365"/>
        <v>#VALUE!</v>
      </c>
      <c r="IW122" s="150" t="e">
        <f t="shared" si="366"/>
        <v>#VALUE!</v>
      </c>
      <c r="IX122" s="150" t="e">
        <f t="shared" si="367"/>
        <v>#VALUE!</v>
      </c>
      <c r="IY122" s="150" t="e">
        <f t="shared" si="368"/>
        <v>#VALUE!</v>
      </c>
      <c r="IZ122" s="263" t="e">
        <f t="shared" si="498"/>
        <v>#VALUE!</v>
      </c>
      <c r="JA122" s="263" t="e">
        <f t="shared" si="533"/>
        <v>#VALUE!</v>
      </c>
      <c r="JB122" s="263" t="e">
        <f t="shared" si="499"/>
        <v>#VALUE!</v>
      </c>
      <c r="JC122" s="263" t="e">
        <f t="shared" si="500"/>
        <v>#VALUE!</v>
      </c>
      <c r="JD122" s="153" t="str">
        <f t="shared" si="369"/>
        <v>i.a.</v>
      </c>
      <c r="JE122" s="153" t="str">
        <f t="shared" si="370"/>
        <v>i.a.</v>
      </c>
      <c r="JF122" s="153" t="str">
        <f t="shared" si="371"/>
        <v>i.a.</v>
      </c>
      <c r="JG122" s="153" t="str">
        <f t="shared" si="372"/>
        <v>i.a.</v>
      </c>
      <c r="JH122" s="153" t="str">
        <f t="shared" si="373"/>
        <v>i.a.</v>
      </c>
      <c r="JI122" s="153">
        <f t="shared" si="374"/>
        <v>0.14423280714010975</v>
      </c>
      <c r="JJ122" s="153">
        <f t="shared" si="375"/>
        <v>-3.9176010283828042E-2</v>
      </c>
      <c r="JK122" s="153">
        <f t="shared" si="376"/>
        <v>-7.8902502526534704E-2</v>
      </c>
      <c r="JL122" s="153">
        <f t="shared" si="377"/>
        <v>0.26918539139656661</v>
      </c>
      <c r="JM122" s="153">
        <f t="shared" si="378"/>
        <v>0.24621299919556058</v>
      </c>
      <c r="JN122" s="153">
        <f t="shared" si="379"/>
        <v>0.20091974202168464</v>
      </c>
      <c r="JO122" s="153">
        <f t="shared" si="380"/>
        <v>0.22963211219675683</v>
      </c>
      <c r="JP122" s="153">
        <f t="shared" si="381"/>
        <v>0.21394489048316004</v>
      </c>
      <c r="JQ122" s="153">
        <f t="shared" si="382"/>
        <v>0.28604819859756586</v>
      </c>
      <c r="JR122" s="153">
        <f t="shared" si="383"/>
        <v>0.35520576274721072</v>
      </c>
      <c r="JS122" s="153">
        <f t="shared" si="384"/>
        <v>0.37549698392416725</v>
      </c>
      <c r="JT122" s="153">
        <f t="shared" si="385"/>
        <v>0.31130604395907147</v>
      </c>
      <c r="JU122" s="150" t="e">
        <f t="shared" si="386"/>
        <v>#VALUE!</v>
      </c>
      <c r="JV122" s="150" t="e">
        <f t="shared" si="387"/>
        <v>#DIV/0!</v>
      </c>
      <c r="JW122" s="150" t="e">
        <f t="shared" si="388"/>
        <v>#DIV/0!</v>
      </c>
      <c r="JX122" s="150" t="e">
        <f t="shared" si="389"/>
        <v>#DIV/0!</v>
      </c>
      <c r="JY122" s="150">
        <f t="shared" si="390"/>
        <v>1</v>
      </c>
      <c r="JZ122" s="263" t="e">
        <f t="shared" si="501"/>
        <v>#VALUE!</v>
      </c>
      <c r="KA122" s="263">
        <f t="shared" ref="KA122:KA132" si="549">KE122-KF122</f>
        <v>0</v>
      </c>
      <c r="KB122" s="263">
        <f t="shared" si="502"/>
        <v>0</v>
      </c>
      <c r="KC122" s="263">
        <f t="shared" si="503"/>
        <v>0</v>
      </c>
      <c r="KD122" s="153" t="str">
        <f t="shared" si="467"/>
        <v>i.a.</v>
      </c>
      <c r="KE122" s="153">
        <f t="shared" si="468"/>
        <v>0</v>
      </c>
      <c r="KF122" s="153">
        <f t="shared" si="469"/>
        <v>0</v>
      </c>
      <c r="KG122" s="153">
        <f t="shared" si="470"/>
        <v>0</v>
      </c>
      <c r="KH122" s="153">
        <f t="shared" si="483"/>
        <v>0</v>
      </c>
      <c r="KI122" s="153">
        <f t="shared" si="471"/>
        <v>-4.9475465313028759E-2</v>
      </c>
      <c r="KJ122" s="153">
        <f t="shared" si="472"/>
        <v>-0.4773337584582138</v>
      </c>
      <c r="KK122" s="153">
        <f t="shared" si="473"/>
        <v>-0.25397076761753945</v>
      </c>
      <c r="KL122" s="153">
        <f t="shared" si="474"/>
        <v>3.7968379061615737E-2</v>
      </c>
      <c r="KM122" s="153">
        <f t="shared" si="475"/>
        <v>2.9185177576333429E-2</v>
      </c>
      <c r="KN122" s="153">
        <f t="shared" si="476"/>
        <v>1.8777442157381745E-2</v>
      </c>
      <c r="KO122" s="153">
        <f t="shared" si="477"/>
        <v>5.0222132351629263E-2</v>
      </c>
      <c r="KP122" s="153">
        <f t="shared" si="478"/>
        <v>8.3091963524411436E-2</v>
      </c>
      <c r="KQ122" s="153">
        <f t="shared" si="479"/>
        <v>0.11680774723934928</v>
      </c>
      <c r="KR122" s="153" t="str">
        <f t="shared" si="480"/>
        <v>i.a.</v>
      </c>
      <c r="KS122" s="153" t="str">
        <f t="shared" si="481"/>
        <v>i.a.</v>
      </c>
      <c r="KT122" s="153" t="str">
        <f t="shared" si="482"/>
        <v>i.a.</v>
      </c>
      <c r="KU122" s="150" t="e">
        <f t="shared" si="408"/>
        <v>#VALUE!</v>
      </c>
      <c r="KV122" s="150">
        <f t="shared" si="409"/>
        <v>-5.8540034530153169E-2</v>
      </c>
      <c r="KW122" s="150">
        <f t="shared" si="410"/>
        <v>6.6166869365084813E-2</v>
      </c>
      <c r="KX122" s="150">
        <f t="shared" si="411"/>
        <v>8.061351678680985E-2</v>
      </c>
      <c r="KY122" s="150">
        <f t="shared" si="412"/>
        <v>8.1484198460782739E-2</v>
      </c>
      <c r="KZ122" s="243" t="e">
        <f t="shared" si="504"/>
        <v>#VALUE!</v>
      </c>
      <c r="LA122" s="243">
        <f t="shared" ref="LA122:LA132" si="550">LE122-LF122</f>
        <v>-0.10362460339195878</v>
      </c>
      <c r="LB122" s="243">
        <f t="shared" si="505"/>
        <v>0.1098563868324407</v>
      </c>
      <c r="LC122" s="243">
        <f t="shared" si="506"/>
        <v>0.12385746767088257</v>
      </c>
      <c r="LD122" s="254" t="str">
        <f>IFERROR(Tabel1[[#This Row],[2024 - Omsætning]]/Tabel1[[#This Row],[2024 - Ansatte]],"i.a.")</f>
        <v>i.a.</v>
      </c>
      <c r="LE122" s="254">
        <f>IFERROR(Tabel1[[#This Row],[2023 - Omsætning]]/Tabel1[[#This Row],[2023 - Ansatte]],"i.a.")</f>
        <v>1.6665247349823322</v>
      </c>
      <c r="LF122" s="254">
        <f>IFERROR(Tabel1[[#This Row],[2022 - Omsætning]]/Tabel1[[#This Row],[2022 - Ansatte]],"i.a.")</f>
        <v>1.770149338374291</v>
      </c>
      <c r="LG122" s="254">
        <f>IFERROR(Tabel1[[#This Row],[2021 - Omsætning]]/Tabel1[[#This Row],[2021 - Ansatte]],"i.a.")</f>
        <v>1.6602929515418503</v>
      </c>
      <c r="LH122" s="254">
        <f>IFERROR(AC122/Tabel1[[#This Row],[2020 - Ansatte]],"i.a.")</f>
        <v>1.5364354838709677</v>
      </c>
      <c r="LI122" s="254">
        <f>IFERROR(Tabel1[[#This Row],[2019 - Omsætning]]/Tabel1[[#This Row],[2019 - Ansatte]],"i.a.")</f>
        <v>1.4206730769230769</v>
      </c>
      <c r="LJ122" s="254">
        <f>IFERROR(Tabel1[[#This Row],[2018 - Omsætning]]/Tabel1[[#This Row],[2018 - Ansatte]],"i.a.")</f>
        <v>1.3283294117647058</v>
      </c>
      <c r="LK122" s="254">
        <f>IFERROR(Tabel1[[#This Row],[2017 - Omsætning]]/Tabel1[[#This Row],[2017 - Ansatte]],"i.a.")</f>
        <v>1.9416481994459833</v>
      </c>
      <c r="LL122" s="254">
        <f>IFERROR(Tabel1[[#This Row],[2016 - Omsætning]]/Tabel1[[#This Row],[2016 - Ansatte]],"i.a.")</f>
        <v>1.8395289017341039</v>
      </c>
      <c r="LM122" s="254">
        <f>IFERROR(Tabel1[[#This Row],[2015 - Omsætning]]/Tabel1[[#This Row],[2015 - Ansatte]],"i.a.")</f>
        <v>1.747352564102564</v>
      </c>
      <c r="LN122" s="254">
        <f>IFERROR(Tabel1[[#This Row],[2014 - Omsætning]]/Tabel1[[#This Row],[2014 - Ansatte]],"i.a.")</f>
        <v>1.1642175226586102</v>
      </c>
      <c r="LO122" s="254">
        <f>IFERROR(Tabel1[[#This Row],[2013 - Omsætning]]/Tabel1[[#This Row],[2013 - Ansatte]],"i.a.")</f>
        <v>1.7334329896907217</v>
      </c>
      <c r="LP122" s="254">
        <f>IFERROR(Tabel1[[#This Row],[2012 - Omsætning]]/Tabel1[[#This Row],[2012 - Ansatte]],"i.a.")</f>
        <v>1.9824129032258064</v>
      </c>
      <c r="LQ122" s="254">
        <f>IFERROR(Tabel1[[#This Row],[2011 - Omsætning]]/Tabel1[[#This Row],[2011 - Ansatte]],"i.a.")</f>
        <v>1.9396621621621621</v>
      </c>
      <c r="LR122" s="254">
        <f>IFERROR(Tabel1[[#This Row],[2010 - Omsætning]]/Tabel1[[#This Row],[2010 - Ansatte]],"i.a.")</f>
        <v>0</v>
      </c>
      <c r="LS122" s="254">
        <f>IFERROR(Tabel1[[#This Row],[2009 - Omsætning]]/Tabel1[[#This Row],[2009 - Ansatte]],"i.a.")</f>
        <v>0</v>
      </c>
      <c r="LT122" s="254">
        <f>IFERROR(Tabel1[[#This Row],[2008 - Omsætning]]/Tabel1[[#This Row],[2008 - Ansatte]],"i.a.")</f>
        <v>0</v>
      </c>
      <c r="LU122" s="158" t="e">
        <f t="shared" si="413"/>
        <v>#VALUE!</v>
      </c>
      <c r="LV122" s="158" t="e">
        <f t="shared" si="414"/>
        <v>#DIV/0!</v>
      </c>
      <c r="LW122" s="158" t="e">
        <f t="shared" si="415"/>
        <v>#DIV/0!</v>
      </c>
      <c r="LX122" s="158" t="e">
        <f t="shared" si="416"/>
        <v>#DIV/0!</v>
      </c>
      <c r="LY122" s="158">
        <f t="shared" si="417"/>
        <v>1</v>
      </c>
      <c r="LZ122" s="243" t="e">
        <f t="shared" si="507"/>
        <v>#VALUE!</v>
      </c>
      <c r="MA122" s="243">
        <f t="shared" ref="MA122:MA132" si="551">ME122-MF122</f>
        <v>0</v>
      </c>
      <c r="MB122" s="243">
        <f t="shared" si="508"/>
        <v>0</v>
      </c>
      <c r="MC122" s="243">
        <f t="shared" si="509"/>
        <v>0</v>
      </c>
      <c r="MD122" s="244" t="str">
        <f t="shared" si="418"/>
        <v>i.a.</v>
      </c>
      <c r="ME122" s="244">
        <f t="shared" si="419"/>
        <v>0</v>
      </c>
      <c r="MF122" s="244">
        <f t="shared" si="420"/>
        <v>0</v>
      </c>
      <c r="MG122" s="244">
        <f t="shared" si="421"/>
        <v>0</v>
      </c>
      <c r="MH122" s="244">
        <f t="shared" si="422"/>
        <v>0</v>
      </c>
      <c r="MI122" s="244">
        <f t="shared" si="423"/>
        <v>-9.9019230769230776E-2</v>
      </c>
      <c r="MJ122" s="244">
        <f t="shared" si="424"/>
        <v>-0.67697647058823529</v>
      </c>
      <c r="MK122" s="244">
        <f t="shared" si="425"/>
        <v>-0.55221052631578948</v>
      </c>
      <c r="ML122" s="244">
        <f t="shared" si="426"/>
        <v>3.4031791907514451E-2</v>
      </c>
      <c r="MM122" s="244">
        <f t="shared" si="427"/>
        <v>2.563782051282051E-2</v>
      </c>
      <c r="MN122" s="244">
        <f t="shared" si="428"/>
        <v>1.7694864048338369E-2</v>
      </c>
      <c r="MO122" s="244">
        <f t="shared" si="429"/>
        <v>7.2278350515463913E-2</v>
      </c>
      <c r="MP122" s="244">
        <f t="shared" si="430"/>
        <v>0.16944516129032258</v>
      </c>
      <c r="MQ122" s="244">
        <f t="shared" si="431"/>
        <v>0.22211486486486484</v>
      </c>
      <c r="MR122" s="244">
        <f t="shared" si="432"/>
        <v>0.29965734265734267</v>
      </c>
      <c r="MS122" s="244">
        <f t="shared" si="433"/>
        <v>7.4257575757575758E-2</v>
      </c>
      <c r="MT122" s="244">
        <f t="shared" si="434"/>
        <v>6.3295302013422816E-2</v>
      </c>
    </row>
    <row r="123" spans="1:358" ht="18" customHeight="1" x14ac:dyDescent="0.25">
      <c r="A123" s="3" t="s">
        <v>214</v>
      </c>
      <c r="B123" s="273">
        <v>31885779</v>
      </c>
      <c r="C123" s="5" t="s">
        <v>83</v>
      </c>
      <c r="D123" s="5"/>
      <c r="E123" s="5">
        <v>251100</v>
      </c>
      <c r="F123" s="203">
        <v>45750</v>
      </c>
      <c r="G123" s="148" t="s">
        <v>74</v>
      </c>
      <c r="H123" s="148" t="s">
        <v>74</v>
      </c>
      <c r="I123" s="148" t="s">
        <v>74</v>
      </c>
      <c r="J123" s="148" t="s">
        <v>74</v>
      </c>
      <c r="K123" s="148" t="s">
        <v>74</v>
      </c>
      <c r="L123" s="148" t="s">
        <v>74</v>
      </c>
      <c r="M123" s="148" t="s">
        <v>74</v>
      </c>
      <c r="N123" s="148" t="s">
        <v>74</v>
      </c>
      <c r="O123" s="148" t="s">
        <v>74</v>
      </c>
      <c r="P123" s="150">
        <f>Y123/Tabel1[[#This Row],[2023 - Omsætning]]-1</f>
        <v>-1</v>
      </c>
      <c r="Q123" s="150">
        <f>Z123/Tabel1[[#This Row],[2022 - Omsætning]]-1</f>
        <v>0.25762210665850938</v>
      </c>
      <c r="R123" s="150" t="e">
        <f>AA123/Tabel1[[#This Row],[2021 - Omsætning]]-1</f>
        <v>#DIV/0!</v>
      </c>
      <c r="S123" s="150" t="e">
        <f>AB123/Tabel1[[#This Row],[2020 - Omsætning]]-1</f>
        <v>#DIV/0!</v>
      </c>
      <c r="T123" s="150" t="e">
        <f>AC123/Tabel1[[#This Row],[2019 - Omsætning]]-1</f>
        <v>#DIV/0!</v>
      </c>
      <c r="U123" s="242">
        <f t="shared" si="484"/>
        <v>-172.66900000000001</v>
      </c>
      <c r="V123" s="242">
        <f t="shared" si="510"/>
        <v>35.371000000000009</v>
      </c>
      <c r="W123" s="242">
        <f t="shared" si="538"/>
        <v>137.298</v>
      </c>
      <c r="X123" s="242">
        <f t="shared" si="537"/>
        <v>0</v>
      </c>
      <c r="Y123" s="151"/>
      <c r="Z123" s="151">
        <v>172.66900000000001</v>
      </c>
      <c r="AA123" s="151">
        <v>137.298</v>
      </c>
      <c r="AB123" s="151"/>
      <c r="AC123" s="361"/>
      <c r="AD123" s="151"/>
      <c r="AE123" s="151"/>
      <c r="AF123" s="151"/>
      <c r="AG123" s="361"/>
      <c r="AH123" s="361"/>
      <c r="AI123" s="361"/>
      <c r="AJ123" s="361"/>
      <c r="AK123" s="361"/>
      <c r="AL123" s="361"/>
      <c r="AM123" s="361"/>
      <c r="AN123" s="361"/>
      <c r="AO123" s="361"/>
      <c r="AP123" s="150">
        <f t="shared" si="268"/>
        <v>5.2534750613246174E-2</v>
      </c>
      <c r="AQ123" s="150">
        <f t="shared" si="269"/>
        <v>0.36745659533496894</v>
      </c>
      <c r="AR123" s="150">
        <f t="shared" si="270"/>
        <v>-0.14696375582874091</v>
      </c>
      <c r="AS123" s="150">
        <f t="shared" si="271"/>
        <v>0.17876327295440336</v>
      </c>
      <c r="AT123" s="150">
        <f t="shared" si="272"/>
        <v>-0.1438731584716986</v>
      </c>
      <c r="AU123" s="242">
        <f t="shared" si="511"/>
        <v>2.3130000000000024</v>
      </c>
      <c r="AV123" s="242">
        <f t="shared" si="542"/>
        <v>11.830999999999996</v>
      </c>
      <c r="AW123" s="242">
        <f t="shared" si="512"/>
        <v>-5.546999999999997</v>
      </c>
      <c r="AX123" s="242">
        <f t="shared" si="513"/>
        <v>5.7239999999999966</v>
      </c>
      <c r="AY123" s="119">
        <v>46.341000000000001</v>
      </c>
      <c r="AZ123" s="119">
        <v>44.027999999999999</v>
      </c>
      <c r="BA123" s="119">
        <v>32.197000000000003</v>
      </c>
      <c r="BB123" s="119">
        <v>37.744</v>
      </c>
      <c r="BC123" s="119">
        <v>32.020000000000003</v>
      </c>
      <c r="BD123" s="119">
        <v>37.401000000000003</v>
      </c>
      <c r="BE123" s="119">
        <v>23.741</v>
      </c>
      <c r="BF123" s="119">
        <v>30.47</v>
      </c>
      <c r="BG123" s="362">
        <v>44.183267000000001</v>
      </c>
      <c r="BH123" s="362">
        <v>39.612073000000002</v>
      </c>
      <c r="BI123" s="362">
        <v>54.269655999999998</v>
      </c>
      <c r="BJ123" s="362">
        <v>38.692276999999997</v>
      </c>
      <c r="BK123" s="362">
        <v>29.128475999999999</v>
      </c>
      <c r="BL123" s="362">
        <v>27.683</v>
      </c>
      <c r="BM123" s="362">
        <v>35.536000000000001</v>
      </c>
      <c r="BN123" s="362">
        <v>46.54</v>
      </c>
      <c r="BO123" s="362">
        <v>57.517000000000003</v>
      </c>
      <c r="BP123" s="152">
        <f t="shared" si="277"/>
        <v>-6.7444326617178757E-3</v>
      </c>
      <c r="BQ123" s="152">
        <f t="shared" si="278"/>
        <v>0.78679702895255399</v>
      </c>
      <c r="BR123" s="152">
        <f t="shared" si="279"/>
        <v>5.9248554913294907E-2</v>
      </c>
      <c r="BS123" s="152">
        <f t="shared" si="280"/>
        <v>0.70373409930242092</v>
      </c>
      <c r="BT123" s="152">
        <f t="shared" si="281"/>
        <v>-0.28055500885652435</v>
      </c>
      <c r="BU123" s="242">
        <f t="shared" si="514"/>
        <v>-0.15899999999999892</v>
      </c>
      <c r="BV123" s="242">
        <f t="shared" si="543"/>
        <v>10.380999999999998</v>
      </c>
      <c r="BW123" s="242">
        <f t="shared" si="515"/>
        <v>0.73800000000000132</v>
      </c>
      <c r="BX123" s="242">
        <f t="shared" si="516"/>
        <v>5.1449999999999996</v>
      </c>
      <c r="BY123" s="119">
        <v>23.416</v>
      </c>
      <c r="BZ123" s="119">
        <v>23.574999999999999</v>
      </c>
      <c r="CA123" s="119">
        <v>13.194000000000001</v>
      </c>
      <c r="CB123" s="119">
        <v>12.456</v>
      </c>
      <c r="CC123" s="119">
        <v>7.3109999999999999</v>
      </c>
      <c r="CD123" s="119">
        <v>10.162000000000001</v>
      </c>
      <c r="CE123" s="119">
        <v>-1.1180000000000001</v>
      </c>
      <c r="CF123" s="119">
        <v>5.173</v>
      </c>
      <c r="CG123" s="362">
        <v>6.1043599999999998</v>
      </c>
      <c r="CH123" s="362">
        <v>3.1812809999999998</v>
      </c>
      <c r="CI123" s="362">
        <v>12.976027</v>
      </c>
      <c r="CJ123" s="362">
        <v>0.88256299999999999</v>
      </c>
      <c r="CK123" s="362">
        <v>0.47909600000000002</v>
      </c>
      <c r="CL123" s="362">
        <v>-8.0380000000000003</v>
      </c>
      <c r="CM123" s="362">
        <v>-0.127</v>
      </c>
      <c r="CN123" s="362">
        <v>8.2110000000000003</v>
      </c>
      <c r="CO123" s="362">
        <v>16.173999999999999</v>
      </c>
      <c r="CP123" s="152">
        <f t="shared" si="286"/>
        <v>-0.11063641720683563</v>
      </c>
      <c r="CQ123" s="152">
        <f t="shared" si="287"/>
        <v>0.95253847260175462</v>
      </c>
      <c r="CR123" s="152">
        <f t="shared" si="288"/>
        <v>0.74173346693386777</v>
      </c>
      <c r="CS123" s="152">
        <f t="shared" si="289"/>
        <v>-0.43560016965926768</v>
      </c>
      <c r="CT123" s="152">
        <f t="shared" si="290"/>
        <v>2.3051401869158878</v>
      </c>
      <c r="CU123" s="242">
        <f t="shared" si="517"/>
        <v>-1.5020000000000007</v>
      </c>
      <c r="CV123" s="242">
        <f t="shared" si="528"/>
        <v>6.6230000000000002</v>
      </c>
      <c r="CW123" s="242">
        <f t="shared" si="518"/>
        <v>2.9610000000000003</v>
      </c>
      <c r="CX123" s="242">
        <f t="shared" si="519"/>
        <v>-3.0810000000000004</v>
      </c>
      <c r="CY123" s="119">
        <v>12.074</v>
      </c>
      <c r="CZ123" s="119">
        <v>13.576000000000001</v>
      </c>
      <c r="DA123" s="119">
        <v>6.9530000000000003</v>
      </c>
      <c r="DB123" s="119">
        <v>3.992</v>
      </c>
      <c r="DC123" s="119">
        <v>7.0730000000000004</v>
      </c>
      <c r="DD123" s="119">
        <v>2.14</v>
      </c>
      <c r="DE123" s="119">
        <v>-5.59</v>
      </c>
      <c r="DF123" s="119">
        <v>5.1879999999999997</v>
      </c>
      <c r="DG123" s="362">
        <v>23.62904</v>
      </c>
      <c r="DH123" s="362">
        <v>15.780703000000001</v>
      </c>
      <c r="DI123" s="362">
        <v>11.630967</v>
      </c>
      <c r="DJ123" s="362">
        <v>1.707951</v>
      </c>
      <c r="DK123" s="362">
        <v>1.06779</v>
      </c>
      <c r="DL123" s="362">
        <v>-8.2650000000000006</v>
      </c>
      <c r="DM123" s="362">
        <v>1.1950000000000001</v>
      </c>
      <c r="DN123" s="362">
        <v>8.6199999999999992</v>
      </c>
      <c r="DO123" s="362">
        <v>16.907</v>
      </c>
      <c r="DP123" s="152">
        <f t="shared" si="295"/>
        <v>0.24875413835162913</v>
      </c>
      <c r="DQ123" s="152">
        <f t="shared" si="296"/>
        <v>0.17366763466808452</v>
      </c>
      <c r="DR123" s="152">
        <f t="shared" si="297"/>
        <v>0.1721079629895968</v>
      </c>
      <c r="DS123" s="152">
        <f t="shared" si="298"/>
        <v>7.2552447552447621E-2</v>
      </c>
      <c r="DT123" s="152">
        <f t="shared" si="299"/>
        <v>0.37461125247384797</v>
      </c>
      <c r="DU123" s="242">
        <f t="shared" si="520"/>
        <v>7.1379999999999981</v>
      </c>
      <c r="DV123" s="242">
        <f t="shared" si="544"/>
        <v>4.2459999999999987</v>
      </c>
      <c r="DW123" s="242">
        <f t="shared" si="521"/>
        <v>3.59</v>
      </c>
      <c r="DX123" s="242">
        <f t="shared" si="522"/>
        <v>1.4110000000000014</v>
      </c>
      <c r="DY123" s="119">
        <v>35.832999999999998</v>
      </c>
      <c r="DZ123" s="119">
        <v>28.695</v>
      </c>
      <c r="EA123" s="119">
        <v>24.449000000000002</v>
      </c>
      <c r="EB123" s="119">
        <v>20.859000000000002</v>
      </c>
      <c r="EC123" s="119">
        <v>19.448</v>
      </c>
      <c r="ED123" s="119">
        <v>14.148</v>
      </c>
      <c r="EE123" s="119">
        <v>14.523999999999999</v>
      </c>
      <c r="EF123" s="119">
        <v>33.853999999999999</v>
      </c>
      <c r="EG123" s="362">
        <v>70.945914000000002</v>
      </c>
      <c r="EH123" s="362">
        <v>54.746268000000001</v>
      </c>
      <c r="EI123" s="362">
        <v>39.089651000000003</v>
      </c>
      <c r="EJ123" s="362">
        <v>29.653019</v>
      </c>
      <c r="EK123" s="362">
        <v>28.409397999999999</v>
      </c>
      <c r="EL123" s="362">
        <v>27.606999999999999</v>
      </c>
      <c r="EM123" s="362">
        <v>33.418999999999997</v>
      </c>
      <c r="EN123" s="362">
        <v>38.125999999999998</v>
      </c>
      <c r="EO123" s="362">
        <v>44.173999999999999</v>
      </c>
      <c r="EP123" s="153">
        <f t="shared" si="304"/>
        <v>-0.1490669935594342</v>
      </c>
      <c r="EQ123" s="153">
        <f t="shared" si="305"/>
        <v>0.89883800410116199</v>
      </c>
      <c r="ER123" s="153">
        <f t="shared" si="306"/>
        <v>-0.13024406703407942</v>
      </c>
      <c r="ES123" s="153">
        <f t="shared" si="307"/>
        <v>0.3693509350935093</v>
      </c>
      <c r="ET123" s="153">
        <f t="shared" si="308"/>
        <v>-0.2524671052631578</v>
      </c>
      <c r="EU123" s="242">
        <f t="shared" si="523"/>
        <v>-15.322000000000003</v>
      </c>
      <c r="EV123" s="242">
        <f t="shared" si="545"/>
        <v>48.655000000000001</v>
      </c>
      <c r="EW123" s="242">
        <f t="shared" si="524"/>
        <v>-8.1060000000000016</v>
      </c>
      <c r="EX123" s="242">
        <f t="shared" si="525"/>
        <v>16.786999999999999</v>
      </c>
      <c r="EY123" s="119">
        <v>87.463999999999999</v>
      </c>
      <c r="EZ123" s="119">
        <v>102.786</v>
      </c>
      <c r="FA123" s="119">
        <v>54.131</v>
      </c>
      <c r="FB123" s="119">
        <v>62.237000000000002</v>
      </c>
      <c r="FC123" s="119">
        <v>45.45</v>
      </c>
      <c r="FD123" s="119">
        <v>60.8</v>
      </c>
      <c r="FE123" s="119">
        <v>33.555999999999997</v>
      </c>
      <c r="FF123" s="119">
        <v>53.427</v>
      </c>
      <c r="FG123" s="362">
        <v>108.227571</v>
      </c>
      <c r="FH123" s="362">
        <v>86.180985000000007</v>
      </c>
      <c r="FI123" s="362">
        <v>64.619484</v>
      </c>
      <c r="FJ123" s="362">
        <v>47.442531000000002</v>
      </c>
      <c r="FK123" s="362">
        <v>45.277610000000003</v>
      </c>
      <c r="FL123" s="362">
        <v>48.447000000000003</v>
      </c>
      <c r="FM123" s="362">
        <v>47.97</v>
      </c>
      <c r="FN123" s="362">
        <v>55.838999999999999</v>
      </c>
      <c r="FO123" s="362">
        <v>70.322999999999993</v>
      </c>
      <c r="FP123" s="153">
        <f t="shared" si="313"/>
        <v>0</v>
      </c>
      <c r="FQ123" s="153">
        <f t="shared" si="314"/>
        <v>0</v>
      </c>
      <c r="FR123" s="153">
        <f t="shared" si="315"/>
        <v>-0.17647058823529413</v>
      </c>
      <c r="FS123" s="153">
        <f t="shared" si="316"/>
        <v>-3.7735849056603772E-2</v>
      </c>
      <c r="FT123" s="153">
        <f t="shared" si="317"/>
        <v>-1.8518518518518517E-2</v>
      </c>
      <c r="FU123" s="242">
        <f t="shared" si="539"/>
        <v>0</v>
      </c>
      <c r="FV123" s="242">
        <f t="shared" si="546"/>
        <v>0</v>
      </c>
      <c r="FW123" s="242">
        <f t="shared" si="540"/>
        <v>-9</v>
      </c>
      <c r="FX123" s="242">
        <f t="shared" si="541"/>
        <v>-2</v>
      </c>
      <c r="FY123" s="154">
        <v>42</v>
      </c>
      <c r="FZ123" s="154">
        <v>42</v>
      </c>
      <c r="GA123" s="154">
        <v>42</v>
      </c>
      <c r="GB123" s="154">
        <v>51</v>
      </c>
      <c r="GC123" s="154">
        <v>53</v>
      </c>
      <c r="GD123" s="154">
        <v>54</v>
      </c>
      <c r="GE123" s="154">
        <v>54</v>
      </c>
      <c r="GF123" s="154">
        <v>58</v>
      </c>
      <c r="GG123" s="359">
        <v>82</v>
      </c>
      <c r="GH123" s="359">
        <v>82</v>
      </c>
      <c r="GI123" s="359">
        <v>92</v>
      </c>
      <c r="GJ123" s="359">
        <v>89</v>
      </c>
      <c r="GK123" s="359">
        <v>70</v>
      </c>
      <c r="GL123" s="359">
        <v>85</v>
      </c>
      <c r="GM123" s="359">
        <v>84</v>
      </c>
      <c r="GN123" s="359">
        <v>92</v>
      </c>
      <c r="GO123" s="359">
        <v>86</v>
      </c>
      <c r="GP123" s="5"/>
      <c r="GQ123" s="5" t="s">
        <v>386</v>
      </c>
      <c r="GR123" s="5">
        <v>6700</v>
      </c>
      <c r="GS123" s="5" t="s">
        <v>193</v>
      </c>
      <c r="GT123" s="7" t="s">
        <v>78</v>
      </c>
      <c r="GU123" s="172" t="s">
        <v>73</v>
      </c>
      <c r="GV123" s="101" t="s">
        <v>215</v>
      </c>
      <c r="GW123" s="158">
        <f t="shared" si="322"/>
        <v>-0.26753753031304328</v>
      </c>
      <c r="GX123" s="158">
        <f t="shared" si="323"/>
        <v>0.66463971693211465</v>
      </c>
      <c r="GY123" s="158">
        <f t="shared" si="324"/>
        <v>0.5494846572725216</v>
      </c>
      <c r="GZ123" s="158">
        <f t="shared" si="325"/>
        <v>-0.52957112411920404</v>
      </c>
      <c r="HA123" s="158">
        <f t="shared" si="326"/>
        <v>1.8207220930840671</v>
      </c>
      <c r="HB123" s="263">
        <f t="shared" si="492"/>
        <v>-0.13668860121668958</v>
      </c>
      <c r="HC123" s="263">
        <f t="shared" si="547"/>
        <v>0.20399222882621137</v>
      </c>
      <c r="HD123" s="263">
        <f t="shared" si="493"/>
        <v>0.10884177695347735</v>
      </c>
      <c r="HE123" s="263">
        <f t="shared" si="494"/>
        <v>-0.22298229318342244</v>
      </c>
      <c r="HF123" s="153">
        <f t="shared" si="327"/>
        <v>0.37422514257376649</v>
      </c>
      <c r="HG123" s="153">
        <f t="shared" si="328"/>
        <v>0.51091374379045607</v>
      </c>
      <c r="HH123" s="153">
        <f t="shared" si="329"/>
        <v>0.30692151496424469</v>
      </c>
      <c r="HI123" s="153">
        <f t="shared" si="330"/>
        <v>0.19807973801076734</v>
      </c>
      <c r="HJ123" s="153">
        <f t="shared" si="331"/>
        <v>0.42106203119418978</v>
      </c>
      <c r="HK123" s="153">
        <f t="shared" si="332"/>
        <v>0.1492745535714286</v>
      </c>
      <c r="HL123" s="153">
        <f t="shared" si="333"/>
        <v>-0.23109677952788457</v>
      </c>
      <c r="HM123" s="153">
        <f t="shared" si="334"/>
        <v>9.9007714834575142E-2</v>
      </c>
      <c r="HN123" s="153">
        <f t="shared" si="335"/>
        <v>0.37598265260443964</v>
      </c>
      <c r="HO123" s="153">
        <f t="shared" si="336"/>
        <v>0.33634674585539043</v>
      </c>
      <c r="HP123" s="153">
        <f t="shared" si="337"/>
        <v>0.33839148232095145</v>
      </c>
      <c r="HQ123" s="153">
        <f t="shared" si="338"/>
        <v>5.8831550191925361E-2</v>
      </c>
      <c r="HR123" s="153">
        <f t="shared" si="339"/>
        <v>3.8124193562035176E-2</v>
      </c>
      <c r="HS123" s="153">
        <f t="shared" si="340"/>
        <v>-0.27086815455707408</v>
      </c>
      <c r="HT123" s="153">
        <f t="shared" si="341"/>
        <v>3.3405548955203028E-2</v>
      </c>
      <c r="HU123" s="153">
        <f t="shared" si="342"/>
        <v>0.2094775212636695</v>
      </c>
      <c r="HV123" s="150">
        <f t="shared" si="343"/>
        <v>-0.18076907300908701</v>
      </c>
      <c r="HW123" s="150">
        <f t="shared" si="344"/>
        <v>0.32506992018169356</v>
      </c>
      <c r="HX123" s="150">
        <f t="shared" si="345"/>
        <v>-1.9770906667227986E-2</v>
      </c>
      <c r="HY123" s="150">
        <f t="shared" si="346"/>
        <v>0.68099908114147667</v>
      </c>
      <c r="HZ123" s="150">
        <f t="shared" si="347"/>
        <v>-0.36109222038274086</v>
      </c>
      <c r="IA123" s="263">
        <f t="shared" si="495"/>
        <v>-5.431700703160558E-2</v>
      </c>
      <c r="IB123" s="263">
        <f t="shared" si="548"/>
        <v>7.3713951032539277E-2</v>
      </c>
      <c r="IC123" s="263">
        <f t="shared" si="496"/>
        <v>-4.5737445271386845E-3</v>
      </c>
      <c r="ID123" s="263">
        <f t="shared" si="497"/>
        <v>9.3718292371300443E-2</v>
      </c>
      <c r="IE123" s="153">
        <f t="shared" si="348"/>
        <v>0.24616031537450722</v>
      </c>
      <c r="IF123" s="153">
        <f t="shared" si="349"/>
        <v>0.3004773224061128</v>
      </c>
      <c r="IG123" s="153">
        <f t="shared" si="350"/>
        <v>0.22676337137357352</v>
      </c>
      <c r="IH123" s="153">
        <f t="shared" si="351"/>
        <v>0.23133711590071221</v>
      </c>
      <c r="II123" s="153">
        <f t="shared" si="352"/>
        <v>0.13761882352941177</v>
      </c>
      <c r="IJ123" s="153">
        <f t="shared" si="353"/>
        <v>0.21539700707957102</v>
      </c>
      <c r="IK123" s="153">
        <f t="shared" si="354"/>
        <v>-2.5706172470482739E-2</v>
      </c>
      <c r="IL123" s="153">
        <f t="shared" si="355"/>
        <v>6.4000664726022505E-2</v>
      </c>
      <c r="IM123" s="153">
        <f t="shared" si="356"/>
        <v>6.2799293668947362E-2</v>
      </c>
      <c r="IN123" s="153">
        <f t="shared" si="357"/>
        <v>4.2191924482675176E-2</v>
      </c>
      <c r="IO123" s="153">
        <f t="shared" si="358"/>
        <v>0.23158653715088026</v>
      </c>
      <c r="IP123" s="153">
        <f t="shared" si="359"/>
        <v>1.9037136710135068E-2</v>
      </c>
      <c r="IQ123" s="153">
        <f t="shared" si="360"/>
        <v>1.0223483458613484E-2</v>
      </c>
      <c r="IR123" s="153">
        <f t="shared" si="361"/>
        <v>-0.16673408216393376</v>
      </c>
      <c r="IS123" s="153">
        <f t="shared" si="362"/>
        <v>-2.4468013370709668E-3</v>
      </c>
      <c r="IT123" s="153">
        <f t="shared" si="363"/>
        <v>0.13016597707709138</v>
      </c>
      <c r="IU123" s="150">
        <f t="shared" si="364"/>
        <v>0.46751169469279424</v>
      </c>
      <c r="IV123" s="150">
        <f t="shared" si="365"/>
        <v>-0.38190217799877335</v>
      </c>
      <c r="IW123" s="150">
        <f t="shared" si="366"/>
        <v>0.34762859161263476</v>
      </c>
      <c r="IX123" s="150">
        <f t="shared" si="367"/>
        <v>-0.21674391854911471</v>
      </c>
      <c r="IY123" s="150">
        <f t="shared" si="368"/>
        <v>0.83886389769878877</v>
      </c>
      <c r="IZ123" s="263">
        <f t="shared" si="498"/>
        <v>0.13051629676424542</v>
      </c>
      <c r="JA123" s="263">
        <f t="shared" si="533"/>
        <v>-0.17249129611298536</v>
      </c>
      <c r="JB123" s="263">
        <f t="shared" si="499"/>
        <v>0.11650922750852305</v>
      </c>
      <c r="JC123" s="263">
        <f t="shared" si="500"/>
        <v>-9.2744460460796097E-2</v>
      </c>
      <c r="JD123" s="153">
        <f t="shared" si="369"/>
        <v>0.4096885575779749</v>
      </c>
      <c r="JE123" s="153">
        <f t="shared" si="370"/>
        <v>0.27917226081372948</v>
      </c>
      <c r="JF123" s="153">
        <f t="shared" si="371"/>
        <v>0.45166355692671484</v>
      </c>
      <c r="JG123" s="153">
        <f t="shared" si="372"/>
        <v>0.33515432941819179</v>
      </c>
      <c r="JH123" s="153">
        <f t="shared" si="373"/>
        <v>0.42789878987898788</v>
      </c>
      <c r="JI123" s="153">
        <f t="shared" si="374"/>
        <v>0.23269736842105262</v>
      </c>
      <c r="JJ123" s="153">
        <f t="shared" si="375"/>
        <v>0.43282870425557279</v>
      </c>
      <c r="JK123" s="153">
        <f t="shared" si="376"/>
        <v>0.63364965279727481</v>
      </c>
      <c r="JL123" s="153">
        <f t="shared" si="377"/>
        <v>0.65552532819941056</v>
      </c>
      <c r="JM123" s="153">
        <f t="shared" si="378"/>
        <v>0.63524764772646769</v>
      </c>
      <c r="JN123" s="153">
        <f t="shared" si="379"/>
        <v>0.60492050663852415</v>
      </c>
      <c r="JO123" s="153">
        <f t="shared" si="380"/>
        <v>0.62503029191254567</v>
      </c>
      <c r="JP123" s="153">
        <f t="shared" si="381"/>
        <v>0.6274491520201706</v>
      </c>
      <c r="JQ123" s="153">
        <f t="shared" si="382"/>
        <v>0.56983920572997293</v>
      </c>
      <c r="JR123" s="153">
        <f t="shared" si="383"/>
        <v>0.69666458203043569</v>
      </c>
      <c r="JS123" s="153">
        <f t="shared" si="384"/>
        <v>0.68278443381865717</v>
      </c>
      <c r="JT123" s="153">
        <f t="shared" si="385"/>
        <v>0.62815863942095762</v>
      </c>
      <c r="JU123" s="150" t="e">
        <f t="shared" si="386"/>
        <v>#VALUE!</v>
      </c>
      <c r="JV123" s="150">
        <f t="shared" si="387"/>
        <v>0.42077418923563426</v>
      </c>
      <c r="JW123" s="150" t="e">
        <f t="shared" si="388"/>
        <v>#VALUE!</v>
      </c>
      <c r="JX123" s="150" t="e">
        <f t="shared" si="389"/>
        <v>#VALUE!</v>
      </c>
      <c r="JY123" s="150" t="e">
        <f t="shared" si="390"/>
        <v>#VALUE!</v>
      </c>
      <c r="JZ123" s="263" t="e">
        <f t="shared" si="501"/>
        <v>#VALUE!</v>
      </c>
      <c r="KA123" s="263">
        <f t="shared" si="549"/>
        <v>4.0435364337244234E-2</v>
      </c>
      <c r="KB123" s="263" t="e">
        <f t="shared" si="502"/>
        <v>#VALUE!</v>
      </c>
      <c r="KC123" s="263" t="e">
        <f t="shared" si="503"/>
        <v>#VALUE!</v>
      </c>
      <c r="KD123" s="153" t="str">
        <f t="shared" si="467"/>
        <v>i.a.</v>
      </c>
      <c r="KE123" s="153">
        <f t="shared" si="468"/>
        <v>0.13653290399550583</v>
      </c>
      <c r="KF123" s="153">
        <f t="shared" si="469"/>
        <v>9.6097539658261594E-2</v>
      </c>
      <c r="KG123" s="153" t="str">
        <f t="shared" si="470"/>
        <v>i.a.</v>
      </c>
      <c r="KH123" s="153" t="str">
        <f t="shared" si="483"/>
        <v>i.a.</v>
      </c>
      <c r="KI123" s="153" t="str">
        <f t="shared" si="471"/>
        <v>i.a.</v>
      </c>
      <c r="KJ123" s="153" t="str">
        <f t="shared" si="472"/>
        <v>i.a.</v>
      </c>
      <c r="KK123" s="153" t="str">
        <f t="shared" si="473"/>
        <v>i.a.</v>
      </c>
      <c r="KL123" s="153" t="str">
        <f t="shared" si="474"/>
        <v>i.a.</v>
      </c>
      <c r="KM123" s="153" t="str">
        <f t="shared" si="475"/>
        <v>i.a.</v>
      </c>
      <c r="KN123" s="153" t="str">
        <f t="shared" si="476"/>
        <v>i.a.</v>
      </c>
      <c r="KO123" s="153" t="str">
        <f t="shared" si="477"/>
        <v>i.a.</v>
      </c>
      <c r="KP123" s="153" t="str">
        <f t="shared" si="478"/>
        <v>i.a.</v>
      </c>
      <c r="KQ123" s="153" t="str">
        <f t="shared" si="479"/>
        <v>i.a.</v>
      </c>
      <c r="KR123" s="153" t="str">
        <f t="shared" si="480"/>
        <v>i.a.</v>
      </c>
      <c r="KS123" s="153" t="str">
        <f t="shared" si="481"/>
        <v>i.a.</v>
      </c>
      <c r="KT123" s="153" t="str">
        <f t="shared" si="482"/>
        <v>i.a.</v>
      </c>
      <c r="KU123" s="150">
        <f t="shared" si="408"/>
        <v>-1</v>
      </c>
      <c r="KV123" s="150">
        <f t="shared" si="409"/>
        <v>0.25762210665850915</v>
      </c>
      <c r="KW123" s="150" t="e">
        <f t="shared" si="410"/>
        <v>#DIV/0!</v>
      </c>
      <c r="KX123" s="150" t="e">
        <f t="shared" si="411"/>
        <v>#DIV/0!</v>
      </c>
      <c r="KY123" s="150" t="e">
        <f t="shared" si="412"/>
        <v>#DIV/0!</v>
      </c>
      <c r="KZ123" s="243">
        <f t="shared" si="504"/>
        <v>-4.1111666666666666</v>
      </c>
      <c r="LA123" s="243">
        <f t="shared" si="550"/>
        <v>0.84216666666666651</v>
      </c>
      <c r="LB123" s="243">
        <f t="shared" si="505"/>
        <v>3.2690000000000001</v>
      </c>
      <c r="LC123" s="243">
        <f t="shared" si="506"/>
        <v>0</v>
      </c>
      <c r="LD123" s="254">
        <f>IFERROR(Tabel1[[#This Row],[2024 - Omsætning]]/Tabel1[[#This Row],[2024 - Ansatte]],"i.a.")</f>
        <v>0</v>
      </c>
      <c r="LE123" s="254">
        <f>IFERROR(Tabel1[[#This Row],[2023 - Omsætning]]/Tabel1[[#This Row],[2023 - Ansatte]],"i.a.")</f>
        <v>4.1111666666666666</v>
      </c>
      <c r="LF123" s="254">
        <f>IFERROR(Tabel1[[#This Row],[2022 - Omsætning]]/Tabel1[[#This Row],[2022 - Ansatte]],"i.a.")</f>
        <v>3.2690000000000001</v>
      </c>
      <c r="LG123" s="254">
        <f>IFERROR(Tabel1[[#This Row],[2021 - Omsætning]]/Tabel1[[#This Row],[2021 - Ansatte]],"i.a.")</f>
        <v>0</v>
      </c>
      <c r="LH123" s="254">
        <f>IFERROR(AC123/Tabel1[[#This Row],[2020 - Ansatte]],"i.a.")</f>
        <v>0</v>
      </c>
      <c r="LI123" s="254">
        <f>IFERROR(Tabel1[[#This Row],[2019 - Omsætning]]/Tabel1[[#This Row],[2019 - Ansatte]],"i.a.")</f>
        <v>0</v>
      </c>
      <c r="LJ123" s="254">
        <f>IFERROR(Tabel1[[#This Row],[2018 - Omsætning]]/Tabel1[[#This Row],[2018 - Ansatte]],"i.a.")</f>
        <v>0</v>
      </c>
      <c r="LK123" s="254">
        <f>IFERROR(Tabel1[[#This Row],[2017 - Omsætning]]/Tabel1[[#This Row],[2017 - Ansatte]],"i.a.")</f>
        <v>0</v>
      </c>
      <c r="LL123" s="254">
        <f>IFERROR(Tabel1[[#This Row],[2016 - Omsætning]]/Tabel1[[#This Row],[2016 - Ansatte]],"i.a.")</f>
        <v>0</v>
      </c>
      <c r="LM123" s="254">
        <f>IFERROR(Tabel1[[#This Row],[2015 - Omsætning]]/Tabel1[[#This Row],[2015 - Ansatte]],"i.a.")</f>
        <v>0</v>
      </c>
      <c r="LN123" s="254">
        <f>IFERROR(Tabel1[[#This Row],[2014 - Omsætning]]/Tabel1[[#This Row],[2014 - Ansatte]],"i.a.")</f>
        <v>0</v>
      </c>
      <c r="LO123" s="254">
        <f>IFERROR(Tabel1[[#This Row],[2013 - Omsætning]]/Tabel1[[#This Row],[2013 - Ansatte]],"i.a.")</f>
        <v>0</v>
      </c>
      <c r="LP123" s="254">
        <f>IFERROR(Tabel1[[#This Row],[2012 - Omsætning]]/Tabel1[[#This Row],[2012 - Ansatte]],"i.a.")</f>
        <v>0</v>
      </c>
      <c r="LQ123" s="254">
        <f>IFERROR(Tabel1[[#This Row],[2011 - Omsætning]]/Tabel1[[#This Row],[2011 - Ansatte]],"i.a.")</f>
        <v>0</v>
      </c>
      <c r="LR123" s="254">
        <f>IFERROR(Tabel1[[#This Row],[2010 - Omsætning]]/Tabel1[[#This Row],[2010 - Ansatte]],"i.a.")</f>
        <v>0</v>
      </c>
      <c r="LS123" s="254">
        <f>IFERROR(Tabel1[[#This Row],[2009 - Omsætning]]/Tabel1[[#This Row],[2009 - Ansatte]],"i.a.")</f>
        <v>0</v>
      </c>
      <c r="LT123" s="254">
        <f>IFERROR(Tabel1[[#This Row],[2008 - Omsætning]]/Tabel1[[#This Row],[2008 - Ansatte]],"i.a.")</f>
        <v>0</v>
      </c>
      <c r="LU123" s="158">
        <f t="shared" si="413"/>
        <v>-0.11063641720683562</v>
      </c>
      <c r="LV123" s="158">
        <f t="shared" si="414"/>
        <v>0.95253847260175473</v>
      </c>
      <c r="LW123" s="158">
        <f t="shared" si="415"/>
        <v>1.1149620669911251</v>
      </c>
      <c r="LX123" s="158">
        <f t="shared" si="416"/>
        <v>-0.41346684297923897</v>
      </c>
      <c r="LY123" s="158">
        <f t="shared" si="417"/>
        <v>2.3675013225180748</v>
      </c>
      <c r="LZ123" s="243">
        <f t="shared" si="507"/>
        <v>-3.5761904761904773E-2</v>
      </c>
      <c r="MA123" s="243">
        <f t="shared" si="551"/>
        <v>0.15769047619047621</v>
      </c>
      <c r="MB123" s="243">
        <f t="shared" si="508"/>
        <v>8.727310924369748E-2</v>
      </c>
      <c r="MC123" s="243">
        <f t="shared" si="509"/>
        <v>-5.5178320384757687E-2</v>
      </c>
      <c r="MD123" s="244">
        <f t="shared" si="418"/>
        <v>0.2874761904761905</v>
      </c>
      <c r="ME123" s="244">
        <f t="shared" si="419"/>
        <v>0.32323809523809527</v>
      </c>
      <c r="MF123" s="244">
        <f t="shared" si="420"/>
        <v>0.16554761904761905</v>
      </c>
      <c r="MG123" s="244">
        <f t="shared" si="421"/>
        <v>7.8274509803921574E-2</v>
      </c>
      <c r="MH123" s="244">
        <f t="shared" si="422"/>
        <v>0.13345283018867926</v>
      </c>
      <c r="MI123" s="244">
        <f t="shared" si="423"/>
        <v>3.9629629629629633E-2</v>
      </c>
      <c r="MJ123" s="244">
        <f t="shared" si="424"/>
        <v>-0.10351851851851851</v>
      </c>
      <c r="MK123" s="244">
        <f t="shared" si="425"/>
        <v>8.9448275862068966E-2</v>
      </c>
      <c r="ML123" s="244">
        <f t="shared" si="426"/>
        <v>0.28815902439024388</v>
      </c>
      <c r="MM123" s="244">
        <f t="shared" si="427"/>
        <v>0.19244759756097563</v>
      </c>
      <c r="MN123" s="244">
        <f t="shared" si="428"/>
        <v>0.12642355434782609</v>
      </c>
      <c r="MO123" s="244">
        <f t="shared" si="429"/>
        <v>1.9190460674157302E-2</v>
      </c>
      <c r="MP123" s="244">
        <f t="shared" si="430"/>
        <v>1.5254142857142857E-2</v>
      </c>
      <c r="MQ123" s="244">
        <f t="shared" si="431"/>
        <v>-9.7235294117647059E-2</v>
      </c>
      <c r="MR123" s="244">
        <f t="shared" si="432"/>
        <v>1.4226190476190477E-2</v>
      </c>
      <c r="MS123" s="244">
        <f t="shared" si="433"/>
        <v>9.3695652173913041E-2</v>
      </c>
      <c r="MT123" s="244">
        <f t="shared" si="434"/>
        <v>0.19659302325581396</v>
      </c>
    </row>
    <row r="124" spans="1:358" ht="18" customHeight="1" x14ac:dyDescent="0.25">
      <c r="A124" s="116" t="s">
        <v>565</v>
      </c>
      <c r="B124" s="273">
        <v>12047843</v>
      </c>
      <c r="C124" s="5" t="s">
        <v>83</v>
      </c>
      <c r="D124" s="5"/>
      <c r="E124" s="133">
        <v>256200</v>
      </c>
      <c r="F124" s="203">
        <v>45744</v>
      </c>
      <c r="G124" s="148" t="s">
        <v>74</v>
      </c>
      <c r="H124" s="148" t="s">
        <v>74</v>
      </c>
      <c r="I124" s="148" t="s">
        <v>74</v>
      </c>
      <c r="J124" s="148" t="s">
        <v>74</v>
      </c>
      <c r="K124" s="148" t="s">
        <v>74</v>
      </c>
      <c r="L124" s="148" t="s">
        <v>74</v>
      </c>
      <c r="M124" s="357" t="s">
        <v>74</v>
      </c>
      <c r="N124" s="357" t="s">
        <v>74</v>
      </c>
      <c r="O124" s="357" t="s">
        <v>74</v>
      </c>
      <c r="P124" s="150" t="e">
        <f>Y124/Tabel1[[#This Row],[2023 - Omsætning]]-1</f>
        <v>#DIV/0!</v>
      </c>
      <c r="Q124" s="150" t="e">
        <f>Z124/Tabel1[[#This Row],[2022 - Omsætning]]-1</f>
        <v>#DIV/0!</v>
      </c>
      <c r="R124" s="150" t="e">
        <f>AA124/Tabel1[[#This Row],[2021 - Omsætning]]-1</f>
        <v>#DIV/0!</v>
      </c>
      <c r="S124" s="150" t="e">
        <f>AB124/Tabel1[[#This Row],[2020 - Omsætning]]-1</f>
        <v>#DIV/0!</v>
      </c>
      <c r="T124" s="150" t="e">
        <f>AC124/Tabel1[[#This Row],[2019 - Omsætning]]-1</f>
        <v>#DIV/0!</v>
      </c>
      <c r="U124" s="242">
        <f t="shared" si="484"/>
        <v>0</v>
      </c>
      <c r="V124" s="242">
        <f t="shared" si="510"/>
        <v>0</v>
      </c>
      <c r="W124" s="242">
        <f t="shared" si="538"/>
        <v>0</v>
      </c>
      <c r="X124" s="242">
        <f t="shared" si="537"/>
        <v>0</v>
      </c>
      <c r="Y124" s="151"/>
      <c r="Z124" s="151"/>
      <c r="AA124" s="151"/>
      <c r="AB124" s="151"/>
      <c r="AC124" s="361"/>
      <c r="AD124" s="361"/>
      <c r="AE124" s="361"/>
      <c r="AF124" s="361"/>
      <c r="AG124" s="361"/>
      <c r="AH124" s="361"/>
      <c r="AI124" s="361"/>
      <c r="AJ124" s="361"/>
      <c r="AK124" s="361"/>
      <c r="AL124" s="361"/>
      <c r="AM124" s="361"/>
      <c r="AN124" s="361"/>
      <c r="AO124" s="361"/>
      <c r="AP124" s="150">
        <f t="shared" si="268"/>
        <v>-5.7209263252219186E-2</v>
      </c>
      <c r="AQ124" s="150">
        <f t="shared" si="269"/>
        <v>7.0377364145910115E-2</v>
      </c>
      <c r="AR124" s="150">
        <f t="shared" si="270"/>
        <v>0.16989269934778031</v>
      </c>
      <c r="AS124" s="150">
        <f t="shared" si="271"/>
        <v>0.18106518678041911</v>
      </c>
      <c r="AT124" s="150">
        <f t="shared" si="272"/>
        <v>1.4964270701975689E-2</v>
      </c>
      <c r="AU124" s="242">
        <f t="shared" si="511"/>
        <v>-2.0429999999999993</v>
      </c>
      <c r="AV124" s="242">
        <f t="shared" si="542"/>
        <v>2.347999999999999</v>
      </c>
      <c r="AW124" s="242">
        <f t="shared" si="512"/>
        <v>4.8449999999999989</v>
      </c>
      <c r="AX124" s="242">
        <f t="shared" si="513"/>
        <v>4.3719999999999999</v>
      </c>
      <c r="AY124" s="119">
        <v>33.667999999999999</v>
      </c>
      <c r="AZ124" s="119">
        <v>35.710999999999999</v>
      </c>
      <c r="BA124" s="119">
        <v>33.363</v>
      </c>
      <c r="BB124" s="119">
        <v>28.518000000000001</v>
      </c>
      <c r="BC124" s="119">
        <v>24.146000000000001</v>
      </c>
      <c r="BD124" s="362">
        <v>23.79</v>
      </c>
      <c r="BE124" s="362">
        <v>23.178000000000001</v>
      </c>
      <c r="BF124" s="362">
        <v>22.352</v>
      </c>
      <c r="BG124" s="362">
        <v>23.411999999999999</v>
      </c>
      <c r="BH124" s="362">
        <v>22.074999999999999</v>
      </c>
      <c r="BI124" s="362"/>
      <c r="BJ124" s="362"/>
      <c r="BK124" s="362"/>
      <c r="BL124" s="362"/>
      <c r="BM124" s="362"/>
      <c r="BN124" s="362"/>
      <c r="BO124" s="362"/>
      <c r="BP124" s="152">
        <f t="shared" si="277"/>
        <v>-0.29536405005688282</v>
      </c>
      <c r="BQ124" s="152">
        <f t="shared" si="278"/>
        <v>0.17200000000000001</v>
      </c>
      <c r="BR124" s="152">
        <f t="shared" si="279"/>
        <v>0.20967741935483872</v>
      </c>
      <c r="BS124" s="152">
        <f t="shared" si="280"/>
        <v>0.50439793751895656</v>
      </c>
      <c r="BT124" s="152">
        <f t="shared" si="281"/>
        <v>1.0670846394984328</v>
      </c>
      <c r="BU124" s="242">
        <f t="shared" si="514"/>
        <v>-2.077</v>
      </c>
      <c r="BV124" s="242">
        <f t="shared" si="543"/>
        <v>1.032</v>
      </c>
      <c r="BW124" s="242">
        <f t="shared" si="515"/>
        <v>1.04</v>
      </c>
      <c r="BX124" s="242">
        <f t="shared" si="516"/>
        <v>1.6629999999999998</v>
      </c>
      <c r="BY124" s="119">
        <v>4.9550000000000001</v>
      </c>
      <c r="BZ124" s="119">
        <v>7.032</v>
      </c>
      <c r="CA124" s="119">
        <v>6</v>
      </c>
      <c r="CB124" s="119">
        <v>4.96</v>
      </c>
      <c r="CC124" s="119">
        <v>3.2970000000000002</v>
      </c>
      <c r="CD124" s="362">
        <v>1.595</v>
      </c>
      <c r="CE124" s="362">
        <v>2.7050000000000001</v>
      </c>
      <c r="CF124" s="362">
        <v>1.95</v>
      </c>
      <c r="CG124" s="362">
        <v>2.2690000000000001</v>
      </c>
      <c r="CH124" s="362">
        <v>2.0150000000000001</v>
      </c>
      <c r="CI124" s="362"/>
      <c r="CJ124" s="362"/>
      <c r="CK124" s="362"/>
      <c r="CL124" s="362"/>
      <c r="CM124" s="362"/>
      <c r="CN124" s="362"/>
      <c r="CO124" s="362"/>
      <c r="CP124" s="152">
        <f t="shared" si="286"/>
        <v>-0.37358421629521377</v>
      </c>
      <c r="CQ124" s="152">
        <f t="shared" si="287"/>
        <v>0.11169780666125097</v>
      </c>
      <c r="CR124" s="152">
        <f t="shared" si="288"/>
        <v>0.22579039083893451</v>
      </c>
      <c r="CS124" s="152">
        <f t="shared" si="289"/>
        <v>0.82757051865332143</v>
      </c>
      <c r="CT124" s="152">
        <f t="shared" si="290"/>
        <v>8.5982532751091689</v>
      </c>
      <c r="CU124" s="242">
        <f t="shared" si="517"/>
        <v>-2.0450000000000004</v>
      </c>
      <c r="CV124" s="242">
        <f t="shared" si="528"/>
        <v>0.54999999999999982</v>
      </c>
      <c r="CW124" s="242">
        <f t="shared" si="518"/>
        <v>0.90700000000000003</v>
      </c>
      <c r="CX124" s="242">
        <f t="shared" si="519"/>
        <v>1.8190000000000004</v>
      </c>
      <c r="CY124" s="119">
        <v>3.4289999999999998</v>
      </c>
      <c r="CZ124" s="119">
        <v>5.4740000000000002</v>
      </c>
      <c r="DA124" s="119">
        <v>4.9240000000000004</v>
      </c>
      <c r="DB124" s="119">
        <v>4.0170000000000003</v>
      </c>
      <c r="DC124" s="119">
        <v>2.198</v>
      </c>
      <c r="DD124" s="362">
        <v>0.22900000000000001</v>
      </c>
      <c r="DE124" s="362">
        <v>1.3580000000000001</v>
      </c>
      <c r="DF124" s="362">
        <v>0.27200000000000002</v>
      </c>
      <c r="DG124" s="362">
        <v>0.63700000000000001</v>
      </c>
      <c r="DH124" s="362">
        <v>8.5000000000000006E-2</v>
      </c>
      <c r="DI124" s="362"/>
      <c r="DJ124" s="362"/>
      <c r="DK124" s="362"/>
      <c r="DL124" s="362"/>
      <c r="DM124" s="362"/>
      <c r="DN124" s="362"/>
      <c r="DO124" s="362"/>
      <c r="DP124" s="152">
        <f t="shared" si="295"/>
        <v>0.14090676375220434</v>
      </c>
      <c r="DQ124" s="152">
        <f t="shared" si="296"/>
        <v>0.10427790690369999</v>
      </c>
      <c r="DR124" s="152">
        <f t="shared" si="297"/>
        <v>0.22500961908426328</v>
      </c>
      <c r="DS124" s="152">
        <f t="shared" si="298"/>
        <v>0.31037612181103152</v>
      </c>
      <c r="DT124" s="152">
        <f t="shared" si="299"/>
        <v>0.21412830558276208</v>
      </c>
      <c r="DU124" s="242">
        <f t="shared" si="520"/>
        <v>2.4770000000000003</v>
      </c>
      <c r="DV124" s="242">
        <f t="shared" si="544"/>
        <v>1.6600000000000001</v>
      </c>
      <c r="DW124" s="242">
        <f t="shared" si="521"/>
        <v>2.9240000000000013</v>
      </c>
      <c r="DX124" s="242">
        <f t="shared" si="522"/>
        <v>3.0779999999999994</v>
      </c>
      <c r="DY124" s="119">
        <v>20.056000000000001</v>
      </c>
      <c r="DZ124" s="119">
        <v>17.579000000000001</v>
      </c>
      <c r="EA124" s="119">
        <v>15.919</v>
      </c>
      <c r="EB124" s="119">
        <v>12.994999999999999</v>
      </c>
      <c r="EC124" s="119">
        <v>9.9169999999999998</v>
      </c>
      <c r="ED124" s="362">
        <v>8.1679999999999993</v>
      </c>
      <c r="EE124" s="362">
        <v>5.2460000000000004</v>
      </c>
      <c r="EF124" s="362">
        <v>3.9569999999999999</v>
      </c>
      <c r="EG124" s="362">
        <v>3.669</v>
      </c>
      <c r="EH124" s="362">
        <v>3.016</v>
      </c>
      <c r="EI124" s="362"/>
      <c r="EJ124" s="362"/>
      <c r="EK124" s="362"/>
      <c r="EL124" s="362"/>
      <c r="EM124" s="362"/>
      <c r="EN124" s="362"/>
      <c r="EO124" s="362"/>
      <c r="EP124" s="153">
        <f t="shared" si="304"/>
        <v>-0.10096914377147839</v>
      </c>
      <c r="EQ124" s="153">
        <f t="shared" si="305"/>
        <v>-0.13640788895169897</v>
      </c>
      <c r="ER124" s="153">
        <f t="shared" si="306"/>
        <v>0.30601698043558501</v>
      </c>
      <c r="ES124" s="153">
        <f t="shared" si="307"/>
        <v>0.24829122187235997</v>
      </c>
      <c r="ET124" s="153">
        <f t="shared" si="308"/>
        <v>-2.5520131716808767E-2</v>
      </c>
      <c r="EU124" s="242">
        <f t="shared" si="523"/>
        <v>-5.5529999999999973</v>
      </c>
      <c r="EV124" s="242">
        <f t="shared" si="545"/>
        <v>-8.6869999999999976</v>
      </c>
      <c r="EW124" s="242">
        <f t="shared" si="524"/>
        <v>14.921999999999997</v>
      </c>
      <c r="EX124" s="242">
        <f t="shared" si="525"/>
        <v>9.6989999999999981</v>
      </c>
      <c r="EY124" s="119">
        <v>49.444000000000003</v>
      </c>
      <c r="EZ124" s="119">
        <v>54.997</v>
      </c>
      <c r="FA124" s="119">
        <v>63.683999999999997</v>
      </c>
      <c r="FB124" s="119">
        <v>48.762</v>
      </c>
      <c r="FC124" s="119">
        <v>39.063000000000002</v>
      </c>
      <c r="FD124" s="362">
        <v>40.085999999999999</v>
      </c>
      <c r="FE124" s="362">
        <v>36.421999999999997</v>
      </c>
      <c r="FF124" s="362">
        <v>37.387999999999998</v>
      </c>
      <c r="FG124" s="362">
        <v>36.795999999999999</v>
      </c>
      <c r="FH124" s="362">
        <v>40.76</v>
      </c>
      <c r="FI124" s="362"/>
      <c r="FJ124" s="362"/>
      <c r="FK124" s="362"/>
      <c r="FL124" s="362"/>
      <c r="FM124" s="362"/>
      <c r="FN124" s="362"/>
      <c r="FO124" s="362"/>
      <c r="FP124" s="153">
        <f t="shared" si="313"/>
        <v>-2.3255813953488372E-2</v>
      </c>
      <c r="FQ124" s="153">
        <f t="shared" si="314"/>
        <v>2.3809523809523808E-2</v>
      </c>
      <c r="FR124" s="153">
        <f t="shared" si="315"/>
        <v>7.6923076923076927E-2</v>
      </c>
      <c r="FS124" s="153">
        <f t="shared" si="316"/>
        <v>2.6315789473684209E-2</v>
      </c>
      <c r="FT124" s="153">
        <f t="shared" si="317"/>
        <v>0</v>
      </c>
      <c r="FU124" s="242">
        <f t="shared" si="539"/>
        <v>-1</v>
      </c>
      <c r="FV124" s="242">
        <f t="shared" si="546"/>
        <v>1</v>
      </c>
      <c r="FW124" s="242">
        <f t="shared" si="540"/>
        <v>3</v>
      </c>
      <c r="FX124" s="242">
        <f t="shared" si="541"/>
        <v>1</v>
      </c>
      <c r="FY124" s="154">
        <v>42</v>
      </c>
      <c r="FZ124" s="154">
        <v>43</v>
      </c>
      <c r="GA124" s="154">
        <v>42</v>
      </c>
      <c r="GB124" s="154">
        <v>39</v>
      </c>
      <c r="GC124" s="154">
        <v>38</v>
      </c>
      <c r="GD124" s="359">
        <v>38</v>
      </c>
      <c r="GE124" s="359">
        <v>38</v>
      </c>
      <c r="GF124" s="359">
        <v>38</v>
      </c>
      <c r="GG124" s="359">
        <v>36</v>
      </c>
      <c r="GH124" s="359">
        <v>37</v>
      </c>
      <c r="GI124" s="359"/>
      <c r="GJ124" s="359"/>
      <c r="GK124" s="359"/>
      <c r="GL124" s="359"/>
      <c r="GM124" s="359"/>
      <c r="GN124" s="359"/>
      <c r="GO124" s="359"/>
      <c r="GP124" s="133"/>
      <c r="GQ124" s="5" t="s">
        <v>386</v>
      </c>
      <c r="GR124" s="133">
        <v>8220</v>
      </c>
      <c r="GS124" s="133" t="s">
        <v>570</v>
      </c>
      <c r="GT124" s="168" t="s">
        <v>94</v>
      </c>
      <c r="GU124" s="169"/>
      <c r="GV124" s="170"/>
      <c r="GW124" s="158">
        <f t="shared" si="322"/>
        <v>-0.44244251567575588</v>
      </c>
      <c r="GX124" s="158">
        <f t="shared" si="323"/>
        <v>-4.0431357639160274E-2</v>
      </c>
      <c r="GY124" s="158">
        <f t="shared" si="324"/>
        <v>-2.8660530023460418E-2</v>
      </c>
      <c r="GZ124" s="158">
        <f t="shared" si="325"/>
        <v>0.44254595102327693</v>
      </c>
      <c r="HA124" s="158">
        <f t="shared" si="326"/>
        <v>6.1192131286875515</v>
      </c>
      <c r="HB124" s="263">
        <f t="shared" si="492"/>
        <v>-0.14460148849537807</v>
      </c>
      <c r="HC124" s="263">
        <f t="shared" si="547"/>
        <v>-1.377076883276096E-2</v>
      </c>
      <c r="HD124" s="263">
        <f t="shared" si="493"/>
        <v>-1.0049698769574067E-2</v>
      </c>
      <c r="HE124" s="263">
        <f t="shared" si="494"/>
        <v>0.10757157869495854</v>
      </c>
      <c r="HF124" s="153">
        <f t="shared" si="327"/>
        <v>0.18222399362295733</v>
      </c>
      <c r="HG124" s="153">
        <f t="shared" si="328"/>
        <v>0.3268254821183354</v>
      </c>
      <c r="HH124" s="153">
        <f t="shared" si="329"/>
        <v>0.34059625095109636</v>
      </c>
      <c r="HI124" s="342">
        <f t="shared" si="330"/>
        <v>0.35064594972067042</v>
      </c>
      <c r="HJ124" s="153">
        <f t="shared" si="331"/>
        <v>0.24307437102571189</v>
      </c>
      <c r="HK124" s="153">
        <f t="shared" si="332"/>
        <v>3.4143432234978385E-2</v>
      </c>
      <c r="HL124" s="153">
        <f t="shared" si="333"/>
        <v>0.29512115614473544</v>
      </c>
      <c r="HM124" s="153">
        <f t="shared" si="334"/>
        <v>7.1334906897456085E-2</v>
      </c>
      <c r="HN124" s="153">
        <f t="shared" si="335"/>
        <v>0.19057591623036649</v>
      </c>
      <c r="HO124" s="153">
        <f t="shared" si="336"/>
        <v>2.8183023872679049E-2</v>
      </c>
      <c r="HP124" s="153" t="str">
        <f t="shared" si="337"/>
        <v>Negativ EK</v>
      </c>
      <c r="HQ124" s="153" t="str">
        <f t="shared" si="338"/>
        <v>Negativ EK</v>
      </c>
      <c r="HR124" s="153" t="str">
        <f t="shared" si="339"/>
        <v>Negativ EK</v>
      </c>
      <c r="HS124" s="153" t="str">
        <f t="shared" si="340"/>
        <v>Negativ EK</v>
      </c>
      <c r="HT124" s="153" t="str">
        <f t="shared" si="341"/>
        <v>Negativ EK</v>
      </c>
      <c r="HU124" s="153" t="str">
        <f t="shared" si="342"/>
        <v>Negativ EK</v>
      </c>
      <c r="HV124" s="150">
        <f t="shared" si="343"/>
        <v>-0.1992905164140607</v>
      </c>
      <c r="HW124" s="150">
        <f t="shared" si="344"/>
        <v>0.11042805503829593</v>
      </c>
      <c r="HX124" s="150">
        <f t="shared" si="345"/>
        <v>-5.5191653283898801E-2</v>
      </c>
      <c r="HY124" s="150">
        <f t="shared" si="346"/>
        <v>0.35578243503202839</v>
      </c>
      <c r="HZ124" s="150">
        <f t="shared" si="347"/>
        <v>0.99811130398041781</v>
      </c>
      <c r="IA124" s="263">
        <f t="shared" si="495"/>
        <v>-2.3616432477375063E-2</v>
      </c>
      <c r="IB124" s="263">
        <f t="shared" si="548"/>
        <v>1.1784649169019362E-2</v>
      </c>
      <c r="IC124" s="263">
        <f t="shared" si="496"/>
        <v>-6.2340017145035703E-3</v>
      </c>
      <c r="ID124" s="263">
        <f t="shared" si="497"/>
        <v>2.964066983286201E-2</v>
      </c>
      <c r="IE124" s="153">
        <f t="shared" si="348"/>
        <v>9.4886107946113116E-2</v>
      </c>
      <c r="IF124" s="153">
        <f t="shared" si="349"/>
        <v>0.11850254042348818</v>
      </c>
      <c r="IG124" s="153">
        <f t="shared" si="350"/>
        <v>0.10671789125446882</v>
      </c>
      <c r="IH124" s="342">
        <f t="shared" si="351"/>
        <v>0.11295189296897239</v>
      </c>
      <c r="II124" s="153">
        <f t="shared" si="352"/>
        <v>8.3311223136110377E-2</v>
      </c>
      <c r="IJ124" s="153">
        <f t="shared" si="353"/>
        <v>4.1694986145239712E-2</v>
      </c>
      <c r="IK124" s="153">
        <f t="shared" si="354"/>
        <v>7.3296301314185075E-2</v>
      </c>
      <c r="IL124" s="153">
        <f t="shared" si="355"/>
        <v>5.2571983176965383E-2</v>
      </c>
      <c r="IM124" s="153">
        <f t="shared" si="356"/>
        <v>5.851255866728558E-2</v>
      </c>
      <c r="IN124" s="153">
        <f t="shared" si="357"/>
        <v>4.943572129538764E-2</v>
      </c>
      <c r="IO124" s="153" t="str">
        <f t="shared" si="358"/>
        <v>i.a.</v>
      </c>
      <c r="IP124" s="153" t="str">
        <f t="shared" si="359"/>
        <v>i.a.</v>
      </c>
      <c r="IQ124" s="153" t="str">
        <f t="shared" si="360"/>
        <v>i.a.</v>
      </c>
      <c r="IR124" s="153" t="str">
        <f t="shared" si="361"/>
        <v>i.a.</v>
      </c>
      <c r="IS124" s="153" t="str">
        <f t="shared" si="362"/>
        <v>i.a.</v>
      </c>
      <c r="IT124" s="153" t="str">
        <f t="shared" si="363"/>
        <v>i.a.</v>
      </c>
      <c r="IU124" s="150">
        <f t="shared" si="364"/>
        <v>0.26904071851144701</v>
      </c>
      <c r="IV124" s="150">
        <f t="shared" si="365"/>
        <v>0.27870309695538337</v>
      </c>
      <c r="IW124" s="150">
        <f t="shared" si="366"/>
        <v>-6.2026269615808559E-2</v>
      </c>
      <c r="IX124" s="150">
        <f t="shared" si="367"/>
        <v>4.9735910059151109E-2</v>
      </c>
      <c r="IY124" s="150">
        <f t="shared" si="368"/>
        <v>0.24592446196120618</v>
      </c>
      <c r="IZ124" s="263">
        <f t="shared" si="498"/>
        <v>8.5994995921827133E-2</v>
      </c>
      <c r="JA124" s="263">
        <f t="shared" si="533"/>
        <v>6.9667021550668118E-2</v>
      </c>
      <c r="JB124" s="263">
        <f t="shared" si="499"/>
        <v>-1.6529907995107507E-2</v>
      </c>
      <c r="JC124" s="263">
        <f t="shared" si="500"/>
        <v>1.2626552493577081E-2</v>
      </c>
      <c r="JD124" s="153">
        <f t="shared" si="369"/>
        <v>0.4056306124099992</v>
      </c>
      <c r="JE124" s="153">
        <f t="shared" si="370"/>
        <v>0.31963561648817207</v>
      </c>
      <c r="JF124" s="153">
        <f t="shared" si="371"/>
        <v>0.24996859493750395</v>
      </c>
      <c r="JG124" s="342">
        <f t="shared" si="372"/>
        <v>0.26649850293261146</v>
      </c>
      <c r="JH124" s="153">
        <f t="shared" si="373"/>
        <v>0.25387195043903438</v>
      </c>
      <c r="JI124" s="153">
        <f t="shared" si="374"/>
        <v>0.20376191188943771</v>
      </c>
      <c r="JJ124" s="153">
        <f t="shared" si="375"/>
        <v>0.14403382570973589</v>
      </c>
      <c r="JK124" s="153">
        <f t="shared" si="376"/>
        <v>0.10583609714346849</v>
      </c>
      <c r="JL124" s="153">
        <f t="shared" si="377"/>
        <v>9.9711925209261879E-2</v>
      </c>
      <c r="JM124" s="153">
        <f t="shared" si="378"/>
        <v>7.3994111874386662E-2</v>
      </c>
      <c r="JN124" s="153" t="str">
        <f t="shared" si="379"/>
        <v>i.a.</v>
      </c>
      <c r="JO124" s="153" t="str">
        <f t="shared" si="380"/>
        <v>i.a.</v>
      </c>
      <c r="JP124" s="153" t="str">
        <f t="shared" si="381"/>
        <v>i.a.</v>
      </c>
      <c r="JQ124" s="153" t="str">
        <f t="shared" si="382"/>
        <v>i.a.</v>
      </c>
      <c r="JR124" s="153" t="str">
        <f t="shared" si="383"/>
        <v>i.a.</v>
      </c>
      <c r="JS124" s="153" t="str">
        <f t="shared" si="384"/>
        <v>i.a.</v>
      </c>
      <c r="JT124" s="153" t="str">
        <f t="shared" si="385"/>
        <v>i.a.</v>
      </c>
      <c r="JU124" s="150" t="e">
        <f t="shared" si="386"/>
        <v>#VALUE!</v>
      </c>
      <c r="JV124" s="150" t="e">
        <f t="shared" si="387"/>
        <v>#VALUE!</v>
      </c>
      <c r="JW124" s="150" t="e">
        <f t="shared" si="388"/>
        <v>#VALUE!</v>
      </c>
      <c r="JX124" s="150" t="e">
        <f t="shared" si="389"/>
        <v>#VALUE!</v>
      </c>
      <c r="JY124" s="150" t="e">
        <f t="shared" si="390"/>
        <v>#VALUE!</v>
      </c>
      <c r="JZ124" s="263" t="e">
        <f t="shared" si="501"/>
        <v>#VALUE!</v>
      </c>
      <c r="KA124" s="263" t="e">
        <f t="shared" si="549"/>
        <v>#VALUE!</v>
      </c>
      <c r="KB124" s="263" t="e">
        <f t="shared" si="502"/>
        <v>#VALUE!</v>
      </c>
      <c r="KC124" s="263" t="e">
        <f t="shared" si="503"/>
        <v>#VALUE!</v>
      </c>
      <c r="KD124" s="153" t="str">
        <f t="shared" si="467"/>
        <v>i.a.</v>
      </c>
      <c r="KE124" s="153" t="str">
        <f t="shared" si="468"/>
        <v>i.a.</v>
      </c>
      <c r="KF124" s="153" t="str">
        <f t="shared" si="469"/>
        <v>i.a.</v>
      </c>
      <c r="KG124" s="342" t="str">
        <f t="shared" si="470"/>
        <v>i.a.</v>
      </c>
      <c r="KH124" s="153" t="str">
        <f t="shared" si="483"/>
        <v>i.a.</v>
      </c>
      <c r="KI124" s="153" t="str">
        <f t="shared" si="471"/>
        <v>i.a.</v>
      </c>
      <c r="KJ124" s="153" t="str">
        <f t="shared" si="472"/>
        <v>i.a.</v>
      </c>
      <c r="KK124" s="153" t="str">
        <f t="shared" si="473"/>
        <v>i.a.</v>
      </c>
      <c r="KL124" s="153" t="str">
        <f t="shared" si="474"/>
        <v>i.a.</v>
      </c>
      <c r="KM124" s="153" t="str">
        <f t="shared" si="475"/>
        <v>i.a.</v>
      </c>
      <c r="KN124" s="153" t="str">
        <f t="shared" si="476"/>
        <v>i.a.</v>
      </c>
      <c r="KO124" s="153" t="str">
        <f t="shared" si="477"/>
        <v>i.a.</v>
      </c>
      <c r="KP124" s="153" t="str">
        <f t="shared" si="478"/>
        <v>i.a.</v>
      </c>
      <c r="KQ124" s="153" t="str">
        <f t="shared" si="479"/>
        <v>i.a.</v>
      </c>
      <c r="KR124" s="153" t="str">
        <f t="shared" si="480"/>
        <v>i.a.</v>
      </c>
      <c r="KS124" s="153" t="str">
        <f t="shared" si="481"/>
        <v>i.a.</v>
      </c>
      <c r="KT124" s="153" t="str">
        <f t="shared" si="482"/>
        <v>i.a.</v>
      </c>
      <c r="KU124" s="150" t="e">
        <f t="shared" si="408"/>
        <v>#DIV/0!</v>
      </c>
      <c r="KV124" s="150" t="e">
        <f t="shared" si="409"/>
        <v>#DIV/0!</v>
      </c>
      <c r="KW124" s="150" t="e">
        <f t="shared" si="410"/>
        <v>#DIV/0!</v>
      </c>
      <c r="KX124" s="150" t="e">
        <f t="shared" si="411"/>
        <v>#DIV/0!</v>
      </c>
      <c r="KY124" s="150" t="e">
        <f t="shared" si="412"/>
        <v>#DIV/0!</v>
      </c>
      <c r="KZ124" s="243">
        <f t="shared" si="504"/>
        <v>0</v>
      </c>
      <c r="LA124" s="243">
        <f t="shared" si="550"/>
        <v>0</v>
      </c>
      <c r="LB124" s="243">
        <f t="shared" si="505"/>
        <v>0</v>
      </c>
      <c r="LC124" s="272">
        <f t="shared" si="506"/>
        <v>0</v>
      </c>
      <c r="LD124" s="254">
        <f>IFERROR(Tabel1[[#This Row],[2024 - Omsætning]]/Tabel1[[#This Row],[2024 - Ansatte]],"i.a.")</f>
        <v>0</v>
      </c>
      <c r="LE124" s="254">
        <f>IFERROR(Tabel1[[#This Row],[2023 - Omsætning]]/Tabel1[[#This Row],[2023 - Ansatte]],"i.a.")</f>
        <v>0</v>
      </c>
      <c r="LF124" s="254">
        <f>IFERROR(Tabel1[[#This Row],[2022 - Omsætning]]/Tabel1[[#This Row],[2022 - Ansatte]],"i.a.")</f>
        <v>0</v>
      </c>
      <c r="LG124" s="348">
        <f>IFERROR(Tabel1[[#This Row],[2021 - Omsætning]]/Tabel1[[#This Row],[2021 - Ansatte]],"i.a.")</f>
        <v>0</v>
      </c>
      <c r="LH124" s="254">
        <f>IFERROR(AC124/Tabel1[[#This Row],[2020 - Ansatte]],"i.a.")</f>
        <v>0</v>
      </c>
      <c r="LI124" s="254">
        <f>IFERROR(Tabel1[[#This Row],[2019 - Omsætning]]/Tabel1[[#This Row],[2019 - Ansatte]],"i.a.")</f>
        <v>0</v>
      </c>
      <c r="LJ124" s="254">
        <f>IFERROR(Tabel1[[#This Row],[2018 - Omsætning]]/Tabel1[[#This Row],[2018 - Ansatte]],"i.a.")</f>
        <v>0</v>
      </c>
      <c r="LK124" s="254">
        <f>IFERROR(Tabel1[[#This Row],[2017 - Omsætning]]/Tabel1[[#This Row],[2017 - Ansatte]],"i.a.")</f>
        <v>0</v>
      </c>
      <c r="LL124" s="254">
        <f>IFERROR(Tabel1[[#This Row],[2016 - Omsætning]]/Tabel1[[#This Row],[2016 - Ansatte]],"i.a.")</f>
        <v>0</v>
      </c>
      <c r="LM124" s="254">
        <f>IFERROR(Tabel1[[#This Row],[2015 - Omsætning]]/Tabel1[[#This Row],[2015 - Ansatte]],"i.a.")</f>
        <v>0</v>
      </c>
      <c r="LN124" s="254" t="str">
        <f>IFERROR(Tabel1[[#This Row],[2014 - Omsætning]]/Tabel1[[#This Row],[2014 - Ansatte]],"i.a.")</f>
        <v>i.a.</v>
      </c>
      <c r="LO124" s="254" t="str">
        <f>IFERROR(Tabel1[[#This Row],[2013 - Omsætning]]/Tabel1[[#This Row],[2013 - Ansatte]],"i.a.")</f>
        <v>i.a.</v>
      </c>
      <c r="LP124" s="254" t="str">
        <f>IFERROR(Tabel1[[#This Row],[2012 - Omsætning]]/Tabel1[[#This Row],[2012 - Ansatte]],"i.a.")</f>
        <v>i.a.</v>
      </c>
      <c r="LQ124" s="254" t="str">
        <f>IFERROR(Tabel1[[#This Row],[2011 - Omsætning]]/Tabel1[[#This Row],[2011 - Ansatte]],"i.a.")</f>
        <v>i.a.</v>
      </c>
      <c r="LR124" s="254" t="str">
        <f>IFERROR(Tabel1[[#This Row],[2010 - Omsætning]]/Tabel1[[#This Row],[2010 - Ansatte]],"i.a.")</f>
        <v>i.a.</v>
      </c>
      <c r="LS124" s="254" t="str">
        <f>IFERROR(Tabel1[[#This Row],[2009 - Omsætning]]/Tabel1[[#This Row],[2009 - Ansatte]],"i.a.")</f>
        <v>i.a.</v>
      </c>
      <c r="LT124" s="254" t="str">
        <f>IFERROR(Tabel1[[#This Row],[2008 - Omsætning]]/Tabel1[[#This Row],[2008 - Ansatte]],"i.a.")</f>
        <v>i.a.</v>
      </c>
      <c r="LU124" s="158">
        <f t="shared" si="413"/>
        <v>-0.3586695547784331</v>
      </c>
      <c r="LV124" s="158">
        <f t="shared" si="414"/>
        <v>8.5844369297035691E-2</v>
      </c>
      <c r="LW124" s="158">
        <f t="shared" si="415"/>
        <v>0.13823393435043926</v>
      </c>
      <c r="LX124" s="158">
        <f t="shared" si="416"/>
        <v>0.78070973612374894</v>
      </c>
      <c r="LY124" s="158">
        <f t="shared" si="417"/>
        <v>8.5982532751091707</v>
      </c>
      <c r="LZ124" s="243">
        <f t="shared" si="507"/>
        <v>-4.56594684385382E-2</v>
      </c>
      <c r="MA124" s="243">
        <f t="shared" si="551"/>
        <v>1.006423034330009E-2</v>
      </c>
      <c r="MB124" s="243">
        <f t="shared" si="508"/>
        <v>1.4238095238095244E-2</v>
      </c>
      <c r="MC124" s="272">
        <f t="shared" si="509"/>
        <v>4.5157894736842112E-2</v>
      </c>
      <c r="MD124" s="244">
        <f t="shared" si="418"/>
        <v>8.1642857142857142E-2</v>
      </c>
      <c r="ME124" s="244">
        <f t="shared" si="419"/>
        <v>0.12730232558139534</v>
      </c>
      <c r="MF124" s="244">
        <f t="shared" si="420"/>
        <v>0.11723809523809525</v>
      </c>
      <c r="MG124" s="388">
        <f t="shared" si="421"/>
        <v>0.10300000000000001</v>
      </c>
      <c r="MH124" s="244">
        <f t="shared" si="422"/>
        <v>5.7842105263157896E-2</v>
      </c>
      <c r="MI124" s="244">
        <f t="shared" si="423"/>
        <v>6.0263157894736843E-3</v>
      </c>
      <c r="MJ124" s="244">
        <f t="shared" si="424"/>
        <v>3.5736842105263157E-2</v>
      </c>
      <c r="MK124" s="244">
        <f t="shared" si="425"/>
        <v>7.1578947368421061E-3</v>
      </c>
      <c r="ML124" s="244">
        <f t="shared" si="426"/>
        <v>1.7694444444444443E-2</v>
      </c>
      <c r="MM124" s="244">
        <f t="shared" si="427"/>
        <v>2.2972972972972973E-3</v>
      </c>
      <c r="MN124" s="244" t="str">
        <f t="shared" si="428"/>
        <v>i.a.</v>
      </c>
      <c r="MO124" s="244" t="str">
        <f t="shared" si="429"/>
        <v>i.a.</v>
      </c>
      <c r="MP124" s="244" t="str">
        <f t="shared" si="430"/>
        <v>i.a.</v>
      </c>
      <c r="MQ124" s="244" t="str">
        <f t="shared" si="431"/>
        <v>i.a.</v>
      </c>
      <c r="MR124" s="244" t="str">
        <f t="shared" si="432"/>
        <v>i.a.</v>
      </c>
      <c r="MS124" s="244" t="str">
        <f t="shared" si="433"/>
        <v>i.a.</v>
      </c>
      <c r="MT124" s="244" t="str">
        <f t="shared" si="434"/>
        <v>i.a.</v>
      </c>
    </row>
    <row r="125" spans="1:358" ht="18" customHeight="1" x14ac:dyDescent="0.25">
      <c r="A125" s="3" t="s">
        <v>217</v>
      </c>
      <c r="B125" s="273">
        <v>37499919</v>
      </c>
      <c r="C125" s="117" t="s">
        <v>588</v>
      </c>
      <c r="D125" s="5" t="s">
        <v>370</v>
      </c>
      <c r="E125" s="5">
        <v>281300</v>
      </c>
      <c r="F125" s="203">
        <v>45436</v>
      </c>
      <c r="G125" s="148"/>
      <c r="H125" s="148" t="s">
        <v>74</v>
      </c>
      <c r="I125" s="148" t="s">
        <v>74</v>
      </c>
      <c r="J125" s="148" t="s">
        <v>74</v>
      </c>
      <c r="K125" s="148" t="s">
        <v>74</v>
      </c>
      <c r="L125" s="148" t="s">
        <v>74</v>
      </c>
      <c r="M125" s="148" t="s">
        <v>74</v>
      </c>
      <c r="N125" s="148" t="s">
        <v>74</v>
      </c>
      <c r="O125" s="357" t="s">
        <v>74</v>
      </c>
      <c r="P125" s="150">
        <f>Y125/Tabel1[[#This Row],[2023 - Omsætning]]-1</f>
        <v>-1</v>
      </c>
      <c r="Q125" s="150">
        <f>Z125/Tabel1[[#This Row],[2022 - Omsætning]]-1</f>
        <v>3.1972646291352991E-2</v>
      </c>
      <c r="R125" s="150">
        <f>AA125/Tabel1[[#This Row],[2021 - Omsætning]]-1</f>
        <v>0.16037309017505996</v>
      </c>
      <c r="S125" s="150">
        <f>AB125/Tabel1[[#This Row],[2020 - Omsætning]]-1</f>
        <v>9.0850417615793377E-2</v>
      </c>
      <c r="T125" s="150">
        <f>AC125/Tabel1[[#This Row],[2019 - Omsætning]]-1</f>
        <v>-4.2808343629624268E-2</v>
      </c>
      <c r="U125" s="242">
        <f t="shared" si="484"/>
        <v>-34407</v>
      </c>
      <c r="V125" s="242">
        <f t="shared" si="510"/>
        <v>1066</v>
      </c>
      <c r="W125" s="242">
        <f t="shared" si="538"/>
        <v>4608</v>
      </c>
      <c r="X125" s="242">
        <f t="shared" si="537"/>
        <v>2393</v>
      </c>
      <c r="Y125" s="151"/>
      <c r="Z125" s="151">
        <v>34407</v>
      </c>
      <c r="AA125" s="151">
        <v>33341</v>
      </c>
      <c r="AB125" s="151">
        <v>28733</v>
      </c>
      <c r="AC125" s="361">
        <v>26340</v>
      </c>
      <c r="AD125" s="151">
        <v>27518</v>
      </c>
      <c r="AE125" s="151">
        <v>26721</v>
      </c>
      <c r="AF125" s="151">
        <v>25634</v>
      </c>
      <c r="AG125" s="361">
        <v>24677</v>
      </c>
      <c r="AH125" s="361">
        <v>24800</v>
      </c>
      <c r="AI125" s="361">
        <v>23618</v>
      </c>
      <c r="AJ125" s="361">
        <v>23254</v>
      </c>
      <c r="AK125" s="361">
        <v>22590</v>
      </c>
      <c r="AL125" s="361">
        <v>21166</v>
      </c>
      <c r="AM125" s="361">
        <v>19609</v>
      </c>
      <c r="AN125" s="361">
        <v>17060.895</v>
      </c>
      <c r="AO125" s="361">
        <v>19019</v>
      </c>
      <c r="AP125" s="150">
        <f t="shared" si="268"/>
        <v>-1</v>
      </c>
      <c r="AQ125" s="150">
        <f t="shared" si="269"/>
        <v>0.1000440722785368</v>
      </c>
      <c r="AR125" s="150">
        <f t="shared" si="270"/>
        <v>0.15002534211860111</v>
      </c>
      <c r="AS125" s="150">
        <f t="shared" si="271"/>
        <v>0.15979229940237091</v>
      </c>
      <c r="AT125" s="150">
        <f t="shared" si="272"/>
        <v>-3.5802002645002835E-2</v>
      </c>
      <c r="AU125" s="242">
        <f t="shared" si="511"/>
        <v>-14976</v>
      </c>
      <c r="AV125" s="242">
        <f t="shared" si="542"/>
        <v>1362</v>
      </c>
      <c r="AW125" s="242">
        <f t="shared" si="512"/>
        <v>1776</v>
      </c>
      <c r="AX125" s="242">
        <f t="shared" si="513"/>
        <v>1631</v>
      </c>
      <c r="AY125" s="119"/>
      <c r="AZ125" s="119">
        <v>14976</v>
      </c>
      <c r="BA125" s="119">
        <v>13614</v>
      </c>
      <c r="BB125" s="119">
        <v>11838</v>
      </c>
      <c r="BC125" s="119">
        <v>10207</v>
      </c>
      <c r="BD125" s="119">
        <v>10586</v>
      </c>
      <c r="BE125" s="119">
        <v>10163</v>
      </c>
      <c r="BF125" s="119">
        <v>10023</v>
      </c>
      <c r="BG125" s="362">
        <v>9550</v>
      </c>
      <c r="BH125" s="362">
        <v>8938</v>
      </c>
      <c r="BI125" s="362">
        <v>8566</v>
      </c>
      <c r="BJ125" s="362">
        <v>8756</v>
      </c>
      <c r="BK125" s="362">
        <v>8817</v>
      </c>
      <c r="BL125" s="362">
        <v>8286</v>
      </c>
      <c r="BM125" s="362">
        <v>7910</v>
      </c>
      <c r="BN125" s="362">
        <v>6224.7120000000004</v>
      </c>
      <c r="BO125" s="362">
        <v>7043.5559999999996</v>
      </c>
      <c r="BP125" s="152" t="e">
        <f t="shared" si="277"/>
        <v>#DIV/0!</v>
      </c>
      <c r="BQ125" s="152" t="e">
        <f t="shared" si="278"/>
        <v>#DIV/0!</v>
      </c>
      <c r="BR125" s="152" t="e">
        <f t="shared" si="279"/>
        <v>#DIV/0!</v>
      </c>
      <c r="BS125" s="152" t="e">
        <f t="shared" si="280"/>
        <v>#DIV/0!</v>
      </c>
      <c r="BT125" s="152">
        <f t="shared" si="281"/>
        <v>-1</v>
      </c>
      <c r="BU125" s="242">
        <f t="shared" si="514"/>
        <v>0</v>
      </c>
      <c r="BV125" s="242">
        <f t="shared" si="543"/>
        <v>0</v>
      </c>
      <c r="BW125" s="242">
        <f t="shared" si="515"/>
        <v>0</v>
      </c>
      <c r="BX125" s="242">
        <f t="shared" si="516"/>
        <v>0</v>
      </c>
      <c r="BY125" s="119"/>
      <c r="BZ125" s="119"/>
      <c r="CA125" s="119"/>
      <c r="CB125" s="119"/>
      <c r="CC125" s="119"/>
      <c r="CD125" s="119">
        <v>2791</v>
      </c>
      <c r="CE125" s="119">
        <v>2400</v>
      </c>
      <c r="CF125" s="119">
        <v>2346</v>
      </c>
      <c r="CG125" s="362">
        <v>2248</v>
      </c>
      <c r="CH125" s="362">
        <v>1925</v>
      </c>
      <c r="CI125" s="362">
        <v>860</v>
      </c>
      <c r="CJ125" s="362">
        <v>1403</v>
      </c>
      <c r="CK125" s="362">
        <v>1801</v>
      </c>
      <c r="CL125" s="362">
        <v>2035</v>
      </c>
      <c r="CM125" s="362">
        <v>2212</v>
      </c>
      <c r="CN125" s="362">
        <v>958.43100000000004</v>
      </c>
      <c r="CO125" s="362">
        <v>1333.3510000000001</v>
      </c>
      <c r="CP125" s="152" t="e">
        <f t="shared" si="286"/>
        <v>#DIV/0!</v>
      </c>
      <c r="CQ125" s="152" t="e">
        <f t="shared" si="287"/>
        <v>#DIV/0!</v>
      </c>
      <c r="CR125" s="152" t="e">
        <f t="shared" si="288"/>
        <v>#DIV/0!</v>
      </c>
      <c r="CS125" s="152" t="e">
        <f t="shared" si="289"/>
        <v>#DIV/0!</v>
      </c>
      <c r="CT125" s="152">
        <f t="shared" si="290"/>
        <v>-1</v>
      </c>
      <c r="CU125" s="242">
        <f t="shared" si="517"/>
        <v>0</v>
      </c>
      <c r="CV125" s="242">
        <f t="shared" si="528"/>
        <v>0</v>
      </c>
      <c r="CW125" s="242">
        <f t="shared" si="518"/>
        <v>0</v>
      </c>
      <c r="CX125" s="242">
        <f t="shared" si="519"/>
        <v>0</v>
      </c>
      <c r="CY125" s="119"/>
      <c r="CZ125" s="119"/>
      <c r="DA125" s="119"/>
      <c r="DB125" s="119"/>
      <c r="DC125" s="119"/>
      <c r="DD125" s="119">
        <v>2959</v>
      </c>
      <c r="DE125" s="119">
        <v>2326</v>
      </c>
      <c r="DF125" s="119">
        <v>2415</v>
      </c>
      <c r="DG125" s="362">
        <v>2274</v>
      </c>
      <c r="DH125" s="362">
        <v>2043</v>
      </c>
      <c r="DI125" s="362">
        <v>881</v>
      </c>
      <c r="DJ125" s="362">
        <v>1475</v>
      </c>
      <c r="DK125" s="362">
        <v>1881</v>
      </c>
      <c r="DL125" s="362">
        <v>2011</v>
      </c>
      <c r="DM125" s="362">
        <v>2401</v>
      </c>
      <c r="DN125" s="362">
        <v>872.89099999999996</v>
      </c>
      <c r="DO125" s="362">
        <v>958.91800000000001</v>
      </c>
      <c r="DP125" s="152" t="e">
        <f t="shared" si="295"/>
        <v>#DIV/0!</v>
      </c>
      <c r="DQ125" s="152" t="e">
        <f t="shared" si="296"/>
        <v>#DIV/0!</v>
      </c>
      <c r="DR125" s="152" t="e">
        <f t="shared" si="297"/>
        <v>#DIV/0!</v>
      </c>
      <c r="DS125" s="152" t="e">
        <f t="shared" si="298"/>
        <v>#DIV/0!</v>
      </c>
      <c r="DT125" s="152">
        <f t="shared" si="299"/>
        <v>-1</v>
      </c>
      <c r="DU125" s="242">
        <f t="shared" si="520"/>
        <v>0</v>
      </c>
      <c r="DV125" s="242">
        <f t="shared" si="544"/>
        <v>0</v>
      </c>
      <c r="DW125" s="242">
        <f t="shared" si="521"/>
        <v>0</v>
      </c>
      <c r="DX125" s="242">
        <f t="shared" si="522"/>
        <v>0</v>
      </c>
      <c r="DY125" s="119"/>
      <c r="DZ125" s="119"/>
      <c r="EA125" s="119"/>
      <c r="EB125" s="119"/>
      <c r="EC125" s="119"/>
      <c r="ED125" s="119">
        <v>17160</v>
      </c>
      <c r="EE125" s="119">
        <v>16045</v>
      </c>
      <c r="EF125" s="119">
        <v>15200</v>
      </c>
      <c r="EG125" s="362">
        <v>14503</v>
      </c>
      <c r="EH125" s="362">
        <v>15903</v>
      </c>
      <c r="EI125" s="362">
        <v>13212</v>
      </c>
      <c r="EJ125" s="362">
        <v>12983</v>
      </c>
      <c r="EK125" s="362">
        <v>12317</v>
      </c>
      <c r="EL125" s="362">
        <v>10949</v>
      </c>
      <c r="EM125" s="362">
        <v>10288</v>
      </c>
      <c r="EN125" s="362">
        <v>8517.3279999999995</v>
      </c>
      <c r="EO125" s="362">
        <v>7691.1790000000001</v>
      </c>
      <c r="EP125" s="153" t="e">
        <f t="shared" si="304"/>
        <v>#DIV/0!</v>
      </c>
      <c r="EQ125" s="153" t="e">
        <f t="shared" si="305"/>
        <v>#DIV/0!</v>
      </c>
      <c r="ER125" s="153" t="e">
        <f t="shared" si="306"/>
        <v>#DIV/0!</v>
      </c>
      <c r="ES125" s="153" t="e">
        <f t="shared" si="307"/>
        <v>#DIV/0!</v>
      </c>
      <c r="ET125" s="153">
        <f t="shared" si="308"/>
        <v>-1</v>
      </c>
      <c r="EU125" s="242">
        <f t="shared" si="523"/>
        <v>0</v>
      </c>
      <c r="EV125" s="242">
        <f t="shared" si="545"/>
        <v>0</v>
      </c>
      <c r="EW125" s="242">
        <f t="shared" si="524"/>
        <v>0</v>
      </c>
      <c r="EX125" s="242">
        <f t="shared" si="525"/>
        <v>0</v>
      </c>
      <c r="EY125" s="119"/>
      <c r="EZ125" s="119"/>
      <c r="FA125" s="119"/>
      <c r="FB125" s="119"/>
      <c r="FC125" s="119"/>
      <c r="FD125" s="119">
        <v>25214</v>
      </c>
      <c r="FE125" s="119">
        <v>27706</v>
      </c>
      <c r="FF125" s="119">
        <v>25989</v>
      </c>
      <c r="FG125" s="362">
        <v>24644</v>
      </c>
      <c r="FH125" s="362">
        <v>22780</v>
      </c>
      <c r="FI125" s="362">
        <v>21367</v>
      </c>
      <c r="FJ125" s="362">
        <v>21410</v>
      </c>
      <c r="FK125" s="362">
        <v>12317</v>
      </c>
      <c r="FL125" s="362">
        <v>19427</v>
      </c>
      <c r="FM125" s="362">
        <v>19423</v>
      </c>
      <c r="FN125" s="362">
        <v>17719.989000000001</v>
      </c>
      <c r="FO125" s="362">
        <v>17674</v>
      </c>
      <c r="FP125" s="153">
        <f t="shared" si="313"/>
        <v>-1</v>
      </c>
      <c r="FQ125" s="153">
        <f t="shared" si="314"/>
        <v>-5.0933786078098476E-3</v>
      </c>
      <c r="FR125" s="153">
        <f t="shared" si="315"/>
        <v>2.5239338555265448E-2</v>
      </c>
      <c r="FS125" s="153">
        <f t="shared" si="316"/>
        <v>1.5915119363395226E-2</v>
      </c>
      <c r="FT125" s="153">
        <f t="shared" si="317"/>
        <v>1.0936431989063569E-2</v>
      </c>
      <c r="FU125" s="242">
        <f t="shared" si="539"/>
        <v>-19924</v>
      </c>
      <c r="FV125" s="242">
        <f t="shared" si="546"/>
        <v>-102</v>
      </c>
      <c r="FW125" s="242">
        <f t="shared" si="540"/>
        <v>493</v>
      </c>
      <c r="FX125" s="242">
        <f t="shared" si="541"/>
        <v>306</v>
      </c>
      <c r="FY125" s="154"/>
      <c r="FZ125" s="154">
        <v>19924</v>
      </c>
      <c r="GA125" s="154">
        <v>20026</v>
      </c>
      <c r="GB125" s="154">
        <v>19533</v>
      </c>
      <c r="GC125" s="154">
        <v>19227</v>
      </c>
      <c r="GD125" s="154">
        <v>19019</v>
      </c>
      <c r="GE125" s="154">
        <v>18888</v>
      </c>
      <c r="GF125" s="154">
        <v>18241</v>
      </c>
      <c r="GG125" s="359">
        <v>17800</v>
      </c>
      <c r="GH125" s="359">
        <v>17945</v>
      </c>
      <c r="GI125" s="359">
        <v>18878</v>
      </c>
      <c r="GJ125" s="359">
        <v>18776</v>
      </c>
      <c r="GK125" s="359">
        <v>17984</v>
      </c>
      <c r="GL125" s="359">
        <v>17095</v>
      </c>
      <c r="GM125" s="359">
        <v>16178</v>
      </c>
      <c r="GN125" s="359">
        <v>16767</v>
      </c>
      <c r="GO125" s="359">
        <v>17482</v>
      </c>
      <c r="GP125" s="5"/>
      <c r="GQ125" s="5" t="s">
        <v>389</v>
      </c>
      <c r="GR125" s="5">
        <v>8850</v>
      </c>
      <c r="GS125" s="5" t="s">
        <v>218</v>
      </c>
      <c r="GT125" s="7" t="s">
        <v>94</v>
      </c>
      <c r="GU125" s="172" t="s">
        <v>73</v>
      </c>
      <c r="GW125" s="158" t="e">
        <f t="shared" si="322"/>
        <v>#VALUE!</v>
      </c>
      <c r="GX125" s="158" t="e">
        <f t="shared" si="323"/>
        <v>#VALUE!</v>
      </c>
      <c r="GY125" s="158" t="e">
        <f t="shared" si="324"/>
        <v>#VALUE!</v>
      </c>
      <c r="GZ125" s="158" t="e">
        <f t="shared" si="325"/>
        <v>#VALUE!</v>
      </c>
      <c r="HA125" s="158">
        <f t="shared" si="326"/>
        <v>-1</v>
      </c>
      <c r="HB125" s="263" t="e">
        <f t="shared" si="492"/>
        <v>#VALUE!</v>
      </c>
      <c r="HC125" s="263" t="e">
        <f t="shared" si="547"/>
        <v>#VALUE!</v>
      </c>
      <c r="HD125" s="263" t="e">
        <f t="shared" si="493"/>
        <v>#VALUE!</v>
      </c>
      <c r="HE125" s="263" t="e">
        <f t="shared" si="494"/>
        <v>#VALUE!</v>
      </c>
      <c r="HF125" s="153" t="str">
        <f t="shared" si="327"/>
        <v>Negativ EK</v>
      </c>
      <c r="HG125" s="153" t="str">
        <f t="shared" si="328"/>
        <v>Negativ EK</v>
      </c>
      <c r="HH125" s="153" t="str">
        <f t="shared" si="329"/>
        <v>Negativ EK</v>
      </c>
      <c r="HI125" s="342" t="str">
        <f t="shared" si="330"/>
        <v>Negativ EK</v>
      </c>
      <c r="HJ125" s="153">
        <f t="shared" si="331"/>
        <v>0</v>
      </c>
      <c r="HK125" s="153">
        <f t="shared" si="332"/>
        <v>0.17822617075741606</v>
      </c>
      <c r="HL125" s="153">
        <f t="shared" si="333"/>
        <v>0.14888782205152826</v>
      </c>
      <c r="HM125" s="153">
        <f t="shared" si="334"/>
        <v>0.1626098373901626</v>
      </c>
      <c r="HN125" s="153">
        <f t="shared" si="335"/>
        <v>0.14957574162994147</v>
      </c>
      <c r="HO125" s="153">
        <f t="shared" si="336"/>
        <v>0.14034003091190109</v>
      </c>
      <c r="HP125" s="153">
        <f t="shared" si="337"/>
        <v>6.7264745180377936E-2</v>
      </c>
      <c r="HQ125" s="153">
        <f t="shared" si="338"/>
        <v>0.116600790513834</v>
      </c>
      <c r="HR125" s="153">
        <f t="shared" si="339"/>
        <v>0.16169517751224963</v>
      </c>
      <c r="HS125" s="153">
        <f t="shared" si="340"/>
        <v>0.18938644818006309</v>
      </c>
      <c r="HT125" s="153">
        <f t="shared" si="341"/>
        <v>0.25535316374167999</v>
      </c>
      <c r="HU125" s="153">
        <f t="shared" si="342"/>
        <v>0.10770776111581405</v>
      </c>
      <c r="HV125" s="150" t="e">
        <f t="shared" si="343"/>
        <v>#VALUE!</v>
      </c>
      <c r="HW125" s="150" t="e">
        <f t="shared" si="344"/>
        <v>#VALUE!</v>
      </c>
      <c r="HX125" s="150" t="e">
        <f t="shared" si="345"/>
        <v>#VALUE!</v>
      </c>
      <c r="HY125" s="150" t="e">
        <f t="shared" si="346"/>
        <v>#VALUE!</v>
      </c>
      <c r="HZ125" s="150">
        <f t="shared" si="347"/>
        <v>-1</v>
      </c>
      <c r="IA125" s="263" t="e">
        <f t="shared" si="495"/>
        <v>#VALUE!</v>
      </c>
      <c r="IB125" s="263" t="e">
        <f t="shared" si="548"/>
        <v>#VALUE!</v>
      </c>
      <c r="IC125" s="263" t="e">
        <f t="shared" si="496"/>
        <v>#VALUE!</v>
      </c>
      <c r="ID125" s="263" t="e">
        <f t="shared" si="497"/>
        <v>#VALUE!</v>
      </c>
      <c r="IE125" s="153" t="str">
        <f t="shared" si="348"/>
        <v>i.a.</v>
      </c>
      <c r="IF125" s="153" t="str">
        <f t="shared" si="349"/>
        <v>i.a.</v>
      </c>
      <c r="IG125" s="153" t="str">
        <f t="shared" si="350"/>
        <v>i.a.</v>
      </c>
      <c r="IH125" s="342" t="str">
        <f t="shared" si="351"/>
        <v>i.a.</v>
      </c>
      <c r="II125" s="153">
        <f t="shared" si="352"/>
        <v>0</v>
      </c>
      <c r="IJ125" s="153">
        <f t="shared" si="353"/>
        <v>0.10547996976568405</v>
      </c>
      <c r="IK125" s="153">
        <f t="shared" si="354"/>
        <v>8.9393798305242578E-2</v>
      </c>
      <c r="IL125" s="153">
        <f t="shared" si="355"/>
        <v>9.2666837833033797E-2</v>
      </c>
      <c r="IM125" s="153">
        <f t="shared" si="356"/>
        <v>9.4804318488529021E-2</v>
      </c>
      <c r="IN125" s="153">
        <f t="shared" si="357"/>
        <v>8.7208643848959155E-2</v>
      </c>
      <c r="IO125" s="153">
        <f t="shared" si="358"/>
        <v>4.0208523271851697E-2</v>
      </c>
      <c r="IP125" s="153">
        <f t="shared" si="359"/>
        <v>8.3197438254217687E-2</v>
      </c>
      <c r="IQ125" s="153">
        <f t="shared" si="360"/>
        <v>0.11347026209677419</v>
      </c>
      <c r="IR125" s="153">
        <f t="shared" si="361"/>
        <v>0.10476190476190476</v>
      </c>
      <c r="IS125" s="153">
        <f t="shared" si="362"/>
        <v>0.11910726947688566</v>
      </c>
      <c r="IT125" s="153">
        <f t="shared" si="363"/>
        <v>5.4157840191451721E-2</v>
      </c>
      <c r="IU125" s="150" t="e">
        <f t="shared" si="364"/>
        <v>#VALUE!</v>
      </c>
      <c r="IV125" s="150" t="e">
        <f t="shared" si="365"/>
        <v>#VALUE!</v>
      </c>
      <c r="IW125" s="150" t="e">
        <f t="shared" si="366"/>
        <v>#VALUE!</v>
      </c>
      <c r="IX125" s="150" t="e">
        <f t="shared" si="367"/>
        <v>#VALUE!</v>
      </c>
      <c r="IY125" s="150" t="e">
        <f t="shared" si="368"/>
        <v>#VALUE!</v>
      </c>
      <c r="IZ125" s="263" t="e">
        <f t="shared" si="498"/>
        <v>#VALUE!</v>
      </c>
      <c r="JA125" s="263" t="e">
        <f t="shared" si="533"/>
        <v>#VALUE!</v>
      </c>
      <c r="JB125" s="263" t="e">
        <f t="shared" si="499"/>
        <v>#VALUE!</v>
      </c>
      <c r="JC125" s="263" t="e">
        <f t="shared" si="500"/>
        <v>#VALUE!</v>
      </c>
      <c r="JD125" s="153" t="str">
        <f t="shared" si="369"/>
        <v>i.a.</v>
      </c>
      <c r="JE125" s="153" t="str">
        <f t="shared" si="370"/>
        <v>i.a.</v>
      </c>
      <c r="JF125" s="153" t="str">
        <f t="shared" si="371"/>
        <v>i.a.</v>
      </c>
      <c r="JG125" s="342" t="str">
        <f t="shared" si="372"/>
        <v>i.a.</v>
      </c>
      <c r="JH125" s="153" t="str">
        <f t="shared" si="373"/>
        <v>i.a.</v>
      </c>
      <c r="JI125" s="153">
        <f t="shared" si="374"/>
        <v>0.68057428412786547</v>
      </c>
      <c r="JJ125" s="153">
        <f t="shared" si="375"/>
        <v>0.5791164368728795</v>
      </c>
      <c r="JK125" s="153">
        <f t="shared" si="376"/>
        <v>0.58486282658047639</v>
      </c>
      <c r="JL125" s="153">
        <f t="shared" si="377"/>
        <v>0.58850024346696961</v>
      </c>
      <c r="JM125" s="153">
        <f t="shared" si="378"/>
        <v>0.69811237928007019</v>
      </c>
      <c r="JN125" s="153">
        <f t="shared" si="379"/>
        <v>0.61833668741517289</v>
      </c>
      <c r="JO125" s="153">
        <f t="shared" si="380"/>
        <v>0.60639887902849132</v>
      </c>
      <c r="JP125" s="153">
        <f t="shared" si="381"/>
        <v>1</v>
      </c>
      <c r="JQ125" s="153">
        <f t="shared" si="382"/>
        <v>0.56359705564420648</v>
      </c>
      <c r="JR125" s="153">
        <f t="shared" si="383"/>
        <v>0.52968130566853733</v>
      </c>
      <c r="JS125" s="153">
        <f t="shared" si="384"/>
        <v>0.48066214939523938</v>
      </c>
      <c r="JT125" s="153">
        <f t="shared" si="385"/>
        <v>0.43516911847912187</v>
      </c>
      <c r="JU125" s="150" t="e">
        <f t="shared" si="386"/>
        <v>#VALUE!</v>
      </c>
      <c r="JV125" s="150" t="e">
        <f t="shared" si="387"/>
        <v>#DIV/0!</v>
      </c>
      <c r="JW125" s="150" t="e">
        <f t="shared" si="388"/>
        <v>#DIV/0!</v>
      </c>
      <c r="JX125" s="150" t="e">
        <f t="shared" si="389"/>
        <v>#DIV/0!</v>
      </c>
      <c r="JY125" s="150">
        <f t="shared" si="390"/>
        <v>-1</v>
      </c>
      <c r="JZ125" s="263" t="e">
        <f t="shared" si="501"/>
        <v>#VALUE!</v>
      </c>
      <c r="KA125" s="263">
        <f t="shared" si="549"/>
        <v>0</v>
      </c>
      <c r="KB125" s="263">
        <f t="shared" si="502"/>
        <v>0</v>
      </c>
      <c r="KC125" s="263">
        <f t="shared" si="503"/>
        <v>0</v>
      </c>
      <c r="KD125" s="153" t="str">
        <f t="shared" si="467"/>
        <v>i.a.</v>
      </c>
      <c r="KE125" s="153">
        <f t="shared" si="468"/>
        <v>0</v>
      </c>
      <c r="KF125" s="153">
        <f t="shared" si="469"/>
        <v>0</v>
      </c>
      <c r="KG125" s="342">
        <f t="shared" si="470"/>
        <v>0</v>
      </c>
      <c r="KH125" s="153">
        <f t="shared" si="483"/>
        <v>0</v>
      </c>
      <c r="KI125" s="153">
        <f t="shared" si="471"/>
        <v>0.10142452213096882</v>
      </c>
      <c r="KJ125" s="153">
        <f t="shared" si="472"/>
        <v>8.9816997866846299E-2</v>
      </c>
      <c r="KK125" s="153">
        <f t="shared" si="473"/>
        <v>9.1519076226886167E-2</v>
      </c>
      <c r="KL125" s="153">
        <f t="shared" si="474"/>
        <v>9.1096972889735381E-2</v>
      </c>
      <c r="KM125" s="153">
        <f t="shared" si="475"/>
        <v>7.7620967741935484E-2</v>
      </c>
      <c r="KN125" s="153">
        <f t="shared" si="476"/>
        <v>3.6412905411127107E-2</v>
      </c>
      <c r="KO125" s="153">
        <f t="shared" si="477"/>
        <v>6.0333706029070268E-2</v>
      </c>
      <c r="KP125" s="153">
        <f t="shared" si="478"/>
        <v>7.9725542275343078E-2</v>
      </c>
      <c r="KQ125" s="153">
        <f t="shared" si="479"/>
        <v>9.6144760464896534E-2</v>
      </c>
      <c r="KR125" s="153">
        <f t="shared" si="480"/>
        <v>0.1128053444846754</v>
      </c>
      <c r="KS125" s="153">
        <f t="shared" si="481"/>
        <v>5.6177064567831878E-2</v>
      </c>
      <c r="KT125" s="153">
        <f t="shared" si="482"/>
        <v>7.0106262158893748E-2</v>
      </c>
      <c r="KU125" s="150" t="e">
        <f t="shared" si="408"/>
        <v>#VALUE!</v>
      </c>
      <c r="KV125" s="150">
        <f t="shared" si="409"/>
        <v>3.7255782705813763E-2</v>
      </c>
      <c r="KW125" s="150">
        <f t="shared" si="410"/>
        <v>0.13180702938127667</v>
      </c>
      <c r="KX125" s="150">
        <f t="shared" si="411"/>
        <v>7.3761377130950753E-2</v>
      </c>
      <c r="KY125" s="150">
        <f t="shared" si="412"/>
        <v>-5.3163358167775669E-2</v>
      </c>
      <c r="KZ125" s="243" t="e">
        <f t="shared" si="504"/>
        <v>#VALUE!</v>
      </c>
      <c r="LA125" s="243">
        <f t="shared" si="550"/>
        <v>6.2026617956383534E-2</v>
      </c>
      <c r="LB125" s="243">
        <f t="shared" si="505"/>
        <v>0.19388785005950049</v>
      </c>
      <c r="LC125" s="272">
        <f t="shared" si="506"/>
        <v>0.10104928868930374</v>
      </c>
      <c r="LD125" s="254" t="str">
        <f>IFERROR(Tabel1[[#This Row],[2024 - Omsætning]]/Tabel1[[#This Row],[2024 - Ansatte]],"i.a.")</f>
        <v>i.a.</v>
      </c>
      <c r="LE125" s="254">
        <f>IFERROR(Tabel1[[#This Row],[2023 - Omsætning]]/Tabel1[[#This Row],[2023 - Ansatte]],"i.a.")</f>
        <v>1.7269122666131298</v>
      </c>
      <c r="LF125" s="254">
        <f>IFERROR(Tabel1[[#This Row],[2022 - Omsætning]]/Tabel1[[#This Row],[2022 - Ansatte]],"i.a.")</f>
        <v>1.6648856486567463</v>
      </c>
      <c r="LG125" s="348">
        <f>IFERROR(Tabel1[[#This Row],[2021 - Omsætning]]/Tabel1[[#This Row],[2021 - Ansatte]],"i.a.")</f>
        <v>1.4709977985972458</v>
      </c>
      <c r="LH125" s="254">
        <f>IFERROR(AC125/Tabel1[[#This Row],[2020 - Ansatte]],"i.a.")</f>
        <v>1.369948509907942</v>
      </c>
      <c r="LI125" s="254">
        <f>IFERROR(Tabel1[[#This Row],[2019 - Omsætning]]/Tabel1[[#This Row],[2019 - Ansatte]],"i.a.")</f>
        <v>1.4468689205531311</v>
      </c>
      <c r="LJ125" s="254">
        <f>IFERROR(Tabel1[[#This Row],[2018 - Omsætning]]/Tabel1[[#This Row],[2018 - Ansatte]],"i.a.")</f>
        <v>1.414707750952986</v>
      </c>
      <c r="LK125" s="254">
        <f>IFERROR(Tabel1[[#This Row],[2017 - Omsætning]]/Tabel1[[#This Row],[2017 - Ansatte]],"i.a.")</f>
        <v>1.4052957622937339</v>
      </c>
      <c r="LL125" s="254">
        <f>IFERROR(Tabel1[[#This Row],[2016 - Omsætning]]/Tabel1[[#This Row],[2016 - Ansatte]],"i.a.")</f>
        <v>1.3863483146067417</v>
      </c>
      <c r="LM125" s="254">
        <f>IFERROR(Tabel1[[#This Row],[2015 - Omsætning]]/Tabel1[[#This Row],[2015 - Ansatte]],"i.a.")</f>
        <v>1.3820005572582892</v>
      </c>
      <c r="LN125" s="254">
        <f>IFERROR(Tabel1[[#This Row],[2014 - Omsætning]]/Tabel1[[#This Row],[2014 - Ansatte]],"i.a.")</f>
        <v>1.2510859201186566</v>
      </c>
      <c r="LO125" s="254">
        <f>IFERROR(Tabel1[[#This Row],[2013 - Omsætning]]/Tabel1[[#This Row],[2013 - Ansatte]],"i.a.")</f>
        <v>1.2384959522795058</v>
      </c>
      <c r="LP125" s="254">
        <f>IFERROR(Tabel1[[#This Row],[2012 - Omsætning]]/Tabel1[[#This Row],[2012 - Ansatte]],"i.a.")</f>
        <v>1.2561165480427046</v>
      </c>
      <c r="LQ125" s="254">
        <f>IFERROR(Tabel1[[#This Row],[2011 - Omsætning]]/Tabel1[[#This Row],[2011 - Ansatte]],"i.a.")</f>
        <v>1.2381398069610998</v>
      </c>
      <c r="LR125" s="254">
        <f>IFERROR(Tabel1[[#This Row],[2010 - Omsætning]]/Tabel1[[#This Row],[2010 - Ansatte]],"i.a.")</f>
        <v>1.2120781307949067</v>
      </c>
      <c r="LS125" s="254">
        <f>IFERROR(Tabel1[[#This Row],[2009 - Omsætning]]/Tabel1[[#This Row],[2009 - Ansatte]],"i.a.")</f>
        <v>1.0175281803542673</v>
      </c>
      <c r="LT125" s="254">
        <f>IFERROR(Tabel1[[#This Row],[2008 - Omsætning]]/Tabel1[[#This Row],[2008 - Ansatte]],"i.a.")</f>
        <v>1.0879190024024712</v>
      </c>
      <c r="LU125" s="158" t="e">
        <f t="shared" si="413"/>
        <v>#VALUE!</v>
      </c>
      <c r="LV125" s="158" t="e">
        <f t="shared" si="414"/>
        <v>#DIV/0!</v>
      </c>
      <c r="LW125" s="158" t="e">
        <f t="shared" si="415"/>
        <v>#DIV/0!</v>
      </c>
      <c r="LX125" s="158" t="e">
        <f t="shared" si="416"/>
        <v>#DIV/0!</v>
      </c>
      <c r="LY125" s="158">
        <f t="shared" si="417"/>
        <v>-1</v>
      </c>
      <c r="LZ125" s="243" t="e">
        <f t="shared" si="507"/>
        <v>#VALUE!</v>
      </c>
      <c r="MA125" s="243">
        <f t="shared" si="551"/>
        <v>0</v>
      </c>
      <c r="MB125" s="243">
        <f t="shared" si="508"/>
        <v>0</v>
      </c>
      <c r="MC125" s="272">
        <f t="shared" si="509"/>
        <v>0</v>
      </c>
      <c r="MD125" s="244" t="str">
        <f t="shared" si="418"/>
        <v>i.a.</v>
      </c>
      <c r="ME125" s="244">
        <f t="shared" si="419"/>
        <v>0</v>
      </c>
      <c r="MF125" s="244">
        <f t="shared" si="420"/>
        <v>0</v>
      </c>
      <c r="MG125" s="388">
        <f t="shared" si="421"/>
        <v>0</v>
      </c>
      <c r="MH125" s="244">
        <f t="shared" si="422"/>
        <v>0</v>
      </c>
      <c r="MI125" s="244">
        <f t="shared" si="423"/>
        <v>0.15558126084441873</v>
      </c>
      <c r="MJ125" s="244">
        <f t="shared" si="424"/>
        <v>0.12314697162219398</v>
      </c>
      <c r="MK125" s="244">
        <f t="shared" si="425"/>
        <v>0.13239405734334742</v>
      </c>
      <c r="ML125" s="244">
        <f t="shared" si="426"/>
        <v>0.12775280898876404</v>
      </c>
      <c r="MM125" s="244">
        <f t="shared" si="427"/>
        <v>0.11384786848704374</v>
      </c>
      <c r="MN125" s="244">
        <f t="shared" si="428"/>
        <v>4.6668079245682809E-2</v>
      </c>
      <c r="MO125" s="244">
        <f t="shared" si="429"/>
        <v>7.8557733276523226E-2</v>
      </c>
      <c r="MP125" s="244">
        <f t="shared" si="430"/>
        <v>0.10459297153024912</v>
      </c>
      <c r="MQ125" s="244">
        <f t="shared" si="431"/>
        <v>0.11763673588768646</v>
      </c>
      <c r="MR125" s="244">
        <f t="shared" si="432"/>
        <v>0.14841142292001483</v>
      </c>
      <c r="MS125" s="244">
        <f t="shared" si="433"/>
        <v>5.2060058448142182E-2</v>
      </c>
      <c r="MT125" s="244">
        <f t="shared" si="434"/>
        <v>5.4851733211303058E-2</v>
      </c>
    </row>
    <row r="126" spans="1:358" ht="18" customHeight="1" x14ac:dyDescent="0.25">
      <c r="A126" s="5" t="s">
        <v>219</v>
      </c>
      <c r="B126" s="273">
        <v>15577738</v>
      </c>
      <c r="C126" s="117" t="s">
        <v>87</v>
      </c>
      <c r="D126" s="5"/>
      <c r="E126" s="5">
        <v>251100</v>
      </c>
      <c r="F126" s="203">
        <v>45698</v>
      </c>
      <c r="G126" s="148" t="s">
        <v>74</v>
      </c>
      <c r="H126" s="148" t="s">
        <v>74</v>
      </c>
      <c r="I126" s="148" t="s">
        <v>74</v>
      </c>
      <c r="J126" s="148" t="s">
        <v>74</v>
      </c>
      <c r="K126" s="148" t="s">
        <v>74</v>
      </c>
      <c r="L126" s="148" t="s">
        <v>74</v>
      </c>
      <c r="M126" s="148" t="s">
        <v>74</v>
      </c>
      <c r="N126" s="148" t="s">
        <v>74</v>
      </c>
      <c r="O126" s="357" t="s">
        <v>74</v>
      </c>
      <c r="P126" s="150" t="e">
        <f>Y126/Tabel1[[#This Row],[2023 - Omsætning]]-1</f>
        <v>#DIV/0!</v>
      </c>
      <c r="Q126" s="150" t="e">
        <f>Z126/Tabel1[[#This Row],[2022 - Omsætning]]-1</f>
        <v>#DIV/0!</v>
      </c>
      <c r="R126" s="150" t="e">
        <f>AA126/Tabel1[[#This Row],[2021 - Omsætning]]-1</f>
        <v>#DIV/0!</v>
      </c>
      <c r="S126" s="150" t="e">
        <f>AB126/Tabel1[[#This Row],[2020 - Omsætning]]-1</f>
        <v>#DIV/0!</v>
      </c>
      <c r="T126" s="150" t="e">
        <f>AC126/Tabel1[[#This Row],[2019 - Omsætning]]-1</f>
        <v>#DIV/0!</v>
      </c>
      <c r="U126" s="242">
        <f t="shared" si="484"/>
        <v>0</v>
      </c>
      <c r="V126" s="242">
        <f t="shared" si="510"/>
        <v>0</v>
      </c>
      <c r="W126" s="242">
        <f t="shared" si="538"/>
        <v>0</v>
      </c>
      <c r="X126" s="242">
        <f t="shared" si="537"/>
        <v>0</v>
      </c>
      <c r="Y126" s="151"/>
      <c r="Z126" s="151"/>
      <c r="AA126" s="151"/>
      <c r="AB126" s="151"/>
      <c r="AC126" s="361"/>
      <c r="AD126" s="151"/>
      <c r="AE126" s="151"/>
      <c r="AF126" s="151"/>
      <c r="AG126" s="361"/>
      <c r="AH126" s="361"/>
      <c r="AI126" s="361"/>
      <c r="AJ126" s="361"/>
      <c r="AK126" s="361"/>
      <c r="AL126" s="361"/>
      <c r="AM126" s="361"/>
      <c r="AN126" s="361"/>
      <c r="AO126" s="361"/>
      <c r="AP126" s="150">
        <f t="shared" si="268"/>
        <v>-9.1388240995971273E-2</v>
      </c>
      <c r="AQ126" s="150">
        <f t="shared" si="269"/>
        <v>0.24600868088318539</v>
      </c>
      <c r="AR126" s="150">
        <f t="shared" si="270"/>
        <v>0.32283189375405669</v>
      </c>
      <c r="AS126" s="150">
        <f t="shared" si="271"/>
        <v>0.31432508694796241</v>
      </c>
      <c r="AT126" s="150">
        <f t="shared" si="272"/>
        <v>3.5398831362956976E-2</v>
      </c>
      <c r="AU126" s="242">
        <f t="shared" si="511"/>
        <v>-3.0169999999999995</v>
      </c>
      <c r="AV126" s="242">
        <f t="shared" si="542"/>
        <v>6.5179999999999971</v>
      </c>
      <c r="AW126" s="242">
        <f t="shared" si="512"/>
        <v>6.4660000000000011</v>
      </c>
      <c r="AX126" s="242">
        <f t="shared" si="513"/>
        <v>4.7899999999999991</v>
      </c>
      <c r="AY126" s="119">
        <v>29.995999999999999</v>
      </c>
      <c r="AZ126" s="119">
        <v>33.012999999999998</v>
      </c>
      <c r="BA126" s="119">
        <v>26.495000000000001</v>
      </c>
      <c r="BB126" s="119">
        <v>20.029</v>
      </c>
      <c r="BC126" s="119">
        <v>15.239000000000001</v>
      </c>
      <c r="BD126" s="119">
        <v>14.718</v>
      </c>
      <c r="BE126" s="119">
        <v>13.204000000000001</v>
      </c>
      <c r="BF126" s="119">
        <v>12.776</v>
      </c>
      <c r="BG126" s="362">
        <v>11.023999999999999</v>
      </c>
      <c r="BH126" s="362">
        <v>7.7207759999999999</v>
      </c>
      <c r="BI126" s="362">
        <v>7.5185719999999998</v>
      </c>
      <c r="BJ126" s="362">
        <v>7.6327100000000003</v>
      </c>
      <c r="BK126" s="362">
        <v>5.7787189999999997</v>
      </c>
      <c r="BL126" s="362"/>
      <c r="BM126" s="362"/>
      <c r="BN126" s="362"/>
      <c r="BO126" s="362"/>
      <c r="BP126" s="152">
        <f t="shared" si="277"/>
        <v>-0.6058851905451037</v>
      </c>
      <c r="BQ126" s="152">
        <f t="shared" si="278"/>
        <v>-0.20775051593671176</v>
      </c>
      <c r="BR126" s="152">
        <f t="shared" si="279"/>
        <v>0.6636571719226857</v>
      </c>
      <c r="BS126" s="152">
        <f t="shared" si="280"/>
        <v>0.51697530864197527</v>
      </c>
      <c r="BT126" s="152" t="e">
        <f t="shared" si="281"/>
        <v>#DIV/0!</v>
      </c>
      <c r="BU126" s="242">
        <f t="shared" si="514"/>
        <v>-6.28</v>
      </c>
      <c r="BV126" s="242">
        <f t="shared" si="543"/>
        <v>-2.718</v>
      </c>
      <c r="BW126" s="242">
        <f t="shared" si="515"/>
        <v>5.2190000000000003</v>
      </c>
      <c r="BX126" s="242">
        <f t="shared" si="516"/>
        <v>2.6799999999999997</v>
      </c>
      <c r="BY126" s="119">
        <v>4.085</v>
      </c>
      <c r="BZ126" s="119">
        <v>10.365</v>
      </c>
      <c r="CA126" s="119">
        <v>13.083</v>
      </c>
      <c r="CB126" s="119">
        <v>7.8639999999999999</v>
      </c>
      <c r="CC126" s="119">
        <v>5.1840000000000002</v>
      </c>
      <c r="CD126" s="119"/>
      <c r="CE126" s="119">
        <v>3.7040000000000002</v>
      </c>
      <c r="CF126" s="119">
        <v>3.0779999999999998</v>
      </c>
      <c r="CG126" s="362">
        <v>3.306</v>
      </c>
      <c r="CH126" s="362">
        <v>-1.411375</v>
      </c>
      <c r="CI126" s="362">
        <v>-0.563855</v>
      </c>
      <c r="CJ126" s="362">
        <v>-0.47530699999999998</v>
      </c>
      <c r="CK126" s="362">
        <v>-3.9515539999999998</v>
      </c>
      <c r="CL126" s="362"/>
      <c r="CM126" s="362"/>
      <c r="CN126" s="362"/>
      <c r="CO126" s="362"/>
      <c r="CP126" s="152">
        <f t="shared" si="286"/>
        <v>-0.63494332686612887</v>
      </c>
      <c r="CQ126" s="152">
        <f t="shared" si="287"/>
        <v>-0.23843222645617862</v>
      </c>
      <c r="CR126" s="152">
        <f t="shared" si="288"/>
        <v>0.67543973941368085</v>
      </c>
      <c r="CS126" s="152" t="e">
        <f t="shared" si="289"/>
        <v>#DIV/0!</v>
      </c>
      <c r="CT126" s="152" t="e">
        <f t="shared" si="290"/>
        <v>#DIV/0!</v>
      </c>
      <c r="CU126" s="242">
        <f t="shared" si="517"/>
        <v>-6.2179999999999991</v>
      </c>
      <c r="CV126" s="242">
        <f t="shared" si="528"/>
        <v>-3.0660000000000007</v>
      </c>
      <c r="CW126" s="242">
        <f t="shared" si="518"/>
        <v>5.1840000000000002</v>
      </c>
      <c r="CX126" s="242">
        <f t="shared" si="519"/>
        <v>7.6749999999999998</v>
      </c>
      <c r="CY126" s="119">
        <v>3.5750000000000002</v>
      </c>
      <c r="CZ126" s="119">
        <v>9.7929999999999993</v>
      </c>
      <c r="DA126" s="119">
        <v>12.859</v>
      </c>
      <c r="DB126" s="119">
        <v>7.6749999999999998</v>
      </c>
      <c r="DC126" s="119"/>
      <c r="DD126" s="119"/>
      <c r="DE126" s="119">
        <v>2.89</v>
      </c>
      <c r="DF126" s="119">
        <v>2.2690000000000001</v>
      </c>
      <c r="DG126" s="362">
        <v>2.4169999999999998</v>
      </c>
      <c r="DH126" s="362">
        <v>-2.8030750000000002</v>
      </c>
      <c r="DI126" s="362">
        <v>-2.1149399999999998</v>
      </c>
      <c r="DJ126" s="362">
        <v>-2.0737719999999999</v>
      </c>
      <c r="DK126" s="362">
        <v>-5.9023919999999999</v>
      </c>
      <c r="DL126" s="362"/>
      <c r="DM126" s="362"/>
      <c r="DN126" s="362"/>
      <c r="DO126" s="362"/>
      <c r="DP126" s="152">
        <f t="shared" si="295"/>
        <v>-3.5216582905322008E-2</v>
      </c>
      <c r="DQ126" s="152">
        <f t="shared" si="296"/>
        <v>2.5311438278595718E-2</v>
      </c>
      <c r="DR126" s="152">
        <f t="shared" si="297"/>
        <v>0.15249075484011307</v>
      </c>
      <c r="DS126" s="152" t="e">
        <f t="shared" si="298"/>
        <v>#DIV/0!</v>
      </c>
      <c r="DT126" s="152" t="e">
        <f t="shared" si="299"/>
        <v>#DIV/0!</v>
      </c>
      <c r="DU126" s="242">
        <f t="shared" si="520"/>
        <v>-1.9129999999999967</v>
      </c>
      <c r="DV126" s="242">
        <f t="shared" si="544"/>
        <v>1.3410000000000011</v>
      </c>
      <c r="DW126" s="242">
        <f t="shared" si="521"/>
        <v>7.009999999999998</v>
      </c>
      <c r="DX126" s="242">
        <f t="shared" si="522"/>
        <v>45.97</v>
      </c>
      <c r="DY126" s="119">
        <v>52.408000000000001</v>
      </c>
      <c r="DZ126" s="119">
        <v>54.320999999999998</v>
      </c>
      <c r="EA126" s="119">
        <v>52.98</v>
      </c>
      <c r="EB126" s="119">
        <v>45.97</v>
      </c>
      <c r="EC126" s="119"/>
      <c r="ED126" s="119"/>
      <c r="EE126" s="119">
        <v>39.168999999999997</v>
      </c>
      <c r="EF126" s="119">
        <v>37.079000000000001</v>
      </c>
      <c r="EG126" s="362">
        <v>34.997</v>
      </c>
      <c r="EH126" s="362">
        <v>10.424630000000001</v>
      </c>
      <c r="EI126" s="362">
        <v>11.446984</v>
      </c>
      <c r="EJ126" s="362">
        <v>12.166755</v>
      </c>
      <c r="EK126" s="362">
        <v>12.896207</v>
      </c>
      <c r="EL126" s="362"/>
      <c r="EM126" s="362"/>
      <c r="EN126" s="362"/>
      <c r="EO126" s="362"/>
      <c r="EP126" s="153">
        <f t="shared" si="304"/>
        <v>-6.5891303873907278E-2</v>
      </c>
      <c r="EQ126" s="153">
        <f t="shared" si="305"/>
        <v>0.11121608527131785</v>
      </c>
      <c r="ER126" s="153">
        <f t="shared" si="306"/>
        <v>9.1558141072254864E-2</v>
      </c>
      <c r="ES126" s="153" t="e">
        <f t="shared" si="307"/>
        <v>#DIV/0!</v>
      </c>
      <c r="ET126" s="153" t="e">
        <f t="shared" si="308"/>
        <v>#DIV/0!</v>
      </c>
      <c r="EU126" s="242">
        <f t="shared" si="523"/>
        <v>-6.0450000000000017</v>
      </c>
      <c r="EV126" s="242">
        <f t="shared" si="545"/>
        <v>9.1820000000000022</v>
      </c>
      <c r="EW126" s="242">
        <f t="shared" si="524"/>
        <v>6.9249999999999972</v>
      </c>
      <c r="EX126" s="242">
        <f t="shared" si="525"/>
        <v>75.635000000000005</v>
      </c>
      <c r="EY126" s="119">
        <v>85.697000000000003</v>
      </c>
      <c r="EZ126" s="119">
        <v>91.742000000000004</v>
      </c>
      <c r="FA126" s="119">
        <v>82.56</v>
      </c>
      <c r="FB126" s="119">
        <v>75.635000000000005</v>
      </c>
      <c r="FC126" s="119"/>
      <c r="FD126" s="119"/>
      <c r="FE126" s="119">
        <v>85.524000000000001</v>
      </c>
      <c r="FF126" s="119">
        <v>88.992000000000004</v>
      </c>
      <c r="FG126" s="362">
        <v>86.257000000000005</v>
      </c>
      <c r="FH126" s="362">
        <v>58.218527999999999</v>
      </c>
      <c r="FI126" s="362">
        <v>54.629843000000001</v>
      </c>
      <c r="FJ126" s="362">
        <v>56.203432999999997</v>
      </c>
      <c r="FK126" s="362">
        <v>65.429446999999996</v>
      </c>
      <c r="FL126" s="362"/>
      <c r="FM126" s="362"/>
      <c r="FN126" s="362"/>
      <c r="FO126" s="362"/>
      <c r="FP126" s="153">
        <f t="shared" si="313"/>
        <v>8.3333333333333329E-2</v>
      </c>
      <c r="FQ126" s="153">
        <f t="shared" si="314"/>
        <v>-7.6923076923076927E-2</v>
      </c>
      <c r="FR126" s="153">
        <f t="shared" si="315"/>
        <v>0.11428571428571428</v>
      </c>
      <c r="FS126" s="153">
        <f t="shared" si="316"/>
        <v>6.0606060606060608E-2</v>
      </c>
      <c r="FT126" s="153">
        <f t="shared" si="317"/>
        <v>0</v>
      </c>
      <c r="FU126" s="242">
        <f t="shared" si="539"/>
        <v>3</v>
      </c>
      <c r="FV126" s="242">
        <f t="shared" si="546"/>
        <v>-3</v>
      </c>
      <c r="FW126" s="242">
        <f t="shared" si="540"/>
        <v>4</v>
      </c>
      <c r="FX126" s="242">
        <f t="shared" si="541"/>
        <v>2</v>
      </c>
      <c r="FY126" s="154">
        <v>39</v>
      </c>
      <c r="FZ126" s="154">
        <v>36</v>
      </c>
      <c r="GA126" s="154">
        <v>39</v>
      </c>
      <c r="GB126" s="154">
        <v>35</v>
      </c>
      <c r="GC126" s="154">
        <v>33</v>
      </c>
      <c r="GD126" s="154">
        <v>33</v>
      </c>
      <c r="GE126" s="154">
        <v>36</v>
      </c>
      <c r="GF126" s="154">
        <v>36</v>
      </c>
      <c r="GG126" s="359">
        <v>36</v>
      </c>
      <c r="GH126" s="359">
        <v>35</v>
      </c>
      <c r="GI126" s="359"/>
      <c r="GJ126" s="359"/>
      <c r="GK126" s="359"/>
      <c r="GL126" s="359"/>
      <c r="GM126" s="359"/>
      <c r="GN126" s="359"/>
      <c r="GO126" s="359"/>
      <c r="GP126" s="165"/>
      <c r="GQ126" s="5" t="s">
        <v>387</v>
      </c>
      <c r="GR126" s="5">
        <v>8740</v>
      </c>
      <c r="GS126" s="5" t="s">
        <v>220</v>
      </c>
      <c r="GT126" s="157" t="s">
        <v>94</v>
      </c>
      <c r="GU126" s="16"/>
      <c r="GW126" s="158">
        <f t="shared" si="322"/>
        <v>-0.63298685377041386</v>
      </c>
      <c r="GX126" s="158">
        <f t="shared" si="323"/>
        <v>-0.29770336537253961</v>
      </c>
      <c r="GY126" s="158">
        <f t="shared" si="324"/>
        <v>0.55674512017881583</v>
      </c>
      <c r="GZ126" s="158" t="e">
        <f t="shared" si="325"/>
        <v>#VALUE!</v>
      </c>
      <c r="HA126" s="158" t="e">
        <f t="shared" si="326"/>
        <v>#VALUE!</v>
      </c>
      <c r="HB126" s="263">
        <f t="shared" si="492"/>
        <v>-0.11554114610252772</v>
      </c>
      <c r="HC126" s="263">
        <f t="shared" si="547"/>
        <v>-7.7375797378989142E-2</v>
      </c>
      <c r="HD126" s="263">
        <f t="shared" si="493"/>
        <v>9.2952334073796217E-2</v>
      </c>
      <c r="HE126" s="263" t="e">
        <f t="shared" si="494"/>
        <v>#VALUE!</v>
      </c>
      <c r="HF126" s="153">
        <f t="shared" si="327"/>
        <v>6.6992101490691375E-2</v>
      </c>
      <c r="HG126" s="153">
        <f t="shared" si="328"/>
        <v>0.18253324759321909</v>
      </c>
      <c r="HH126" s="153">
        <f t="shared" si="329"/>
        <v>0.25990904497220824</v>
      </c>
      <c r="HI126" s="153">
        <f t="shared" si="330"/>
        <v>0.16695671089841202</v>
      </c>
      <c r="HJ126" s="153" t="str">
        <f t="shared" si="331"/>
        <v>Negativ EK</v>
      </c>
      <c r="HK126" s="153">
        <f t="shared" si="332"/>
        <v>0</v>
      </c>
      <c r="HL126" s="153">
        <f t="shared" si="333"/>
        <v>7.5805267023397349E-2</v>
      </c>
      <c r="HM126" s="153">
        <f t="shared" si="334"/>
        <v>6.2961318608135863E-2</v>
      </c>
      <c r="HN126" s="153">
        <f t="shared" si="335"/>
        <v>0.1064250666477623</v>
      </c>
      <c r="HO126" s="153">
        <f t="shared" si="336"/>
        <v>-0.2563208183904489</v>
      </c>
      <c r="HP126" s="153">
        <f t="shared" si="337"/>
        <v>-0.17912792209653877</v>
      </c>
      <c r="HQ126" s="153">
        <f t="shared" si="338"/>
        <v>-0.16548498936398659</v>
      </c>
      <c r="HR126" s="153">
        <f t="shared" si="339"/>
        <v>-0.4576843408298269</v>
      </c>
      <c r="HS126" s="153" t="str">
        <f t="shared" si="340"/>
        <v>Negativ EK</v>
      </c>
      <c r="HT126" s="153" t="str">
        <f t="shared" si="341"/>
        <v>Negativ EK</v>
      </c>
      <c r="HU126" s="153" t="str">
        <f t="shared" si="342"/>
        <v>Negativ EK</v>
      </c>
      <c r="HV126" s="150">
        <f t="shared" si="343"/>
        <v>-0.61285287046473802</v>
      </c>
      <c r="HW126" s="150">
        <f t="shared" si="344"/>
        <v>-0.28096116435042701</v>
      </c>
      <c r="HX126" s="150">
        <f t="shared" si="345"/>
        <v>0.59083043330538065</v>
      </c>
      <c r="HY126" s="150" t="e">
        <f t="shared" si="346"/>
        <v>#VALUE!</v>
      </c>
      <c r="HZ126" s="150" t="e">
        <f t="shared" si="347"/>
        <v>#VALUE!</v>
      </c>
      <c r="IA126" s="263">
        <f t="shared" si="495"/>
        <v>-7.2887517095237109E-2</v>
      </c>
      <c r="IB126" s="263">
        <f t="shared" si="548"/>
        <v>-4.6471948079226735E-2</v>
      </c>
      <c r="IC126" s="263">
        <f t="shared" si="496"/>
        <v>6.1430429397944242E-2</v>
      </c>
      <c r="ID126" s="263" t="e">
        <f t="shared" si="497"/>
        <v>#VALUE!</v>
      </c>
      <c r="IE126" s="153">
        <f t="shared" si="348"/>
        <v>4.6043992583366673E-2</v>
      </c>
      <c r="IF126" s="153">
        <f t="shared" si="349"/>
        <v>0.11893150967860379</v>
      </c>
      <c r="IG126" s="153">
        <f t="shared" si="350"/>
        <v>0.16540345775783052</v>
      </c>
      <c r="IH126" s="153">
        <f t="shared" si="351"/>
        <v>0.10397302835988628</v>
      </c>
      <c r="II126" s="153" t="str">
        <f t="shared" si="352"/>
        <v>i.a.</v>
      </c>
      <c r="IJ126" s="153">
        <f t="shared" si="353"/>
        <v>0</v>
      </c>
      <c r="IK126" s="153">
        <f t="shared" si="354"/>
        <v>4.244882990671342E-2</v>
      </c>
      <c r="IL126" s="153">
        <f t="shared" si="355"/>
        <v>3.5127161923891141E-2</v>
      </c>
      <c r="IM126" s="153">
        <f t="shared" si="356"/>
        <v>4.5765536153638424E-2</v>
      </c>
      <c r="IN126" s="153">
        <f t="shared" si="357"/>
        <v>-2.5013653054858895E-2</v>
      </c>
      <c r="IO126" s="153">
        <f t="shared" si="358"/>
        <v>-1.0174832331041085E-2</v>
      </c>
      <c r="IP126" s="153">
        <f t="shared" si="359"/>
        <v>-7.8154360893205842E-3</v>
      </c>
      <c r="IQ126" s="153">
        <f t="shared" si="360"/>
        <v>-6.0394121931062632E-2</v>
      </c>
      <c r="IR126" s="153" t="str">
        <f t="shared" si="361"/>
        <v>i.a.</v>
      </c>
      <c r="IS126" s="153" t="str">
        <f t="shared" si="362"/>
        <v>i.a.</v>
      </c>
      <c r="IT126" s="153" t="str">
        <f t="shared" si="363"/>
        <v>i.a.</v>
      </c>
      <c r="IU126" s="150">
        <f t="shared" si="364"/>
        <v>3.2838492025391158E-2</v>
      </c>
      <c r="IV126" s="150">
        <f t="shared" si="365"/>
        <v>-7.7306878591257427E-2</v>
      </c>
      <c r="IW126" s="150">
        <f t="shared" si="366"/>
        <v>5.5821684136772853E-2</v>
      </c>
      <c r="IX126" s="150" t="e">
        <f t="shared" si="367"/>
        <v>#VALUE!</v>
      </c>
      <c r="IY126" s="150" t="e">
        <f t="shared" si="368"/>
        <v>#VALUE!</v>
      </c>
      <c r="IZ126" s="263">
        <f t="shared" si="498"/>
        <v>1.9443872221133973E-2</v>
      </c>
      <c r="JA126" s="263">
        <f t="shared" si="533"/>
        <v>-4.9608992584360689E-2</v>
      </c>
      <c r="JB126" s="263">
        <f t="shared" si="499"/>
        <v>3.3927716265848451E-2</v>
      </c>
      <c r="JC126" s="263" t="e">
        <f t="shared" si="500"/>
        <v>#VALUE!</v>
      </c>
      <c r="JD126" s="153">
        <f t="shared" si="369"/>
        <v>0.61154999591584303</v>
      </c>
      <c r="JE126" s="153">
        <f t="shared" si="370"/>
        <v>0.59210612369470905</v>
      </c>
      <c r="JF126" s="153">
        <f t="shared" si="371"/>
        <v>0.64171511627906974</v>
      </c>
      <c r="JG126" s="153">
        <f t="shared" si="372"/>
        <v>0.60778740001322129</v>
      </c>
      <c r="JH126" s="153" t="str">
        <f t="shared" si="373"/>
        <v>i.a.</v>
      </c>
      <c r="JI126" s="153" t="str">
        <f t="shared" si="374"/>
        <v>i.a.</v>
      </c>
      <c r="JJ126" s="153">
        <f t="shared" si="375"/>
        <v>0.45798840091670168</v>
      </c>
      <c r="JK126" s="153">
        <f t="shared" si="376"/>
        <v>0.41665542970154618</v>
      </c>
      <c r="JL126" s="153">
        <f t="shared" si="377"/>
        <v>0.40572939007848635</v>
      </c>
      <c r="JM126" s="153">
        <f t="shared" si="378"/>
        <v>0.1790603499971693</v>
      </c>
      <c r="JN126" s="153">
        <f t="shared" si="379"/>
        <v>0.20953719380083155</v>
      </c>
      <c r="JO126" s="153">
        <f t="shared" si="380"/>
        <v>0.21647707890014478</v>
      </c>
      <c r="JP126" s="153">
        <f t="shared" si="381"/>
        <v>0.19710096281266143</v>
      </c>
      <c r="JQ126" s="153" t="str">
        <f t="shared" si="382"/>
        <v>i.a.</v>
      </c>
      <c r="JR126" s="153" t="str">
        <f t="shared" si="383"/>
        <v>i.a.</v>
      </c>
      <c r="JS126" s="153" t="str">
        <f t="shared" si="384"/>
        <v>i.a.</v>
      </c>
      <c r="JT126" s="153" t="str">
        <f t="shared" si="385"/>
        <v>i.a.</v>
      </c>
      <c r="JU126" s="150" t="e">
        <f t="shared" si="386"/>
        <v>#VALUE!</v>
      </c>
      <c r="JV126" s="150" t="e">
        <f t="shared" si="387"/>
        <v>#VALUE!</v>
      </c>
      <c r="JW126" s="150" t="e">
        <f t="shared" si="388"/>
        <v>#VALUE!</v>
      </c>
      <c r="JX126" s="150" t="e">
        <f t="shared" si="389"/>
        <v>#VALUE!</v>
      </c>
      <c r="JY126" s="150" t="e">
        <f t="shared" si="390"/>
        <v>#VALUE!</v>
      </c>
      <c r="JZ126" s="263" t="e">
        <f t="shared" si="501"/>
        <v>#VALUE!</v>
      </c>
      <c r="KA126" s="263" t="e">
        <f t="shared" si="549"/>
        <v>#VALUE!</v>
      </c>
      <c r="KB126" s="263" t="e">
        <f t="shared" si="502"/>
        <v>#VALUE!</v>
      </c>
      <c r="KC126" s="263" t="e">
        <f t="shared" si="503"/>
        <v>#VALUE!</v>
      </c>
      <c r="KD126" s="153" t="str">
        <f t="shared" si="467"/>
        <v>i.a.</v>
      </c>
      <c r="KE126" s="153" t="str">
        <f t="shared" si="468"/>
        <v>i.a.</v>
      </c>
      <c r="KF126" s="153" t="str">
        <f t="shared" si="469"/>
        <v>i.a.</v>
      </c>
      <c r="KG126" s="153" t="str">
        <f t="shared" si="470"/>
        <v>i.a.</v>
      </c>
      <c r="KH126" s="153" t="str">
        <f t="shared" si="483"/>
        <v>i.a.</v>
      </c>
      <c r="KI126" s="153" t="str">
        <f t="shared" si="471"/>
        <v>i.a.</v>
      </c>
      <c r="KJ126" s="153" t="str">
        <f t="shared" si="472"/>
        <v>i.a.</v>
      </c>
      <c r="KK126" s="153" t="str">
        <f t="shared" si="473"/>
        <v>i.a.</v>
      </c>
      <c r="KL126" s="153" t="str">
        <f t="shared" si="474"/>
        <v>i.a.</v>
      </c>
      <c r="KM126" s="153" t="str">
        <f t="shared" si="475"/>
        <v>i.a.</v>
      </c>
      <c r="KN126" s="153" t="str">
        <f t="shared" si="476"/>
        <v>i.a.</v>
      </c>
      <c r="KO126" s="153" t="str">
        <f t="shared" si="477"/>
        <v>i.a.</v>
      </c>
      <c r="KP126" s="153" t="str">
        <f t="shared" si="478"/>
        <v>i.a.</v>
      </c>
      <c r="KQ126" s="153" t="str">
        <f t="shared" si="479"/>
        <v>i.a.</v>
      </c>
      <c r="KR126" s="153" t="str">
        <f t="shared" si="480"/>
        <v>i.a.</v>
      </c>
      <c r="KS126" s="153" t="str">
        <f t="shared" si="481"/>
        <v>i.a.</v>
      </c>
      <c r="KT126" s="153" t="str">
        <f t="shared" si="482"/>
        <v>i.a.</v>
      </c>
      <c r="KU126" s="150" t="e">
        <f t="shared" si="408"/>
        <v>#DIV/0!</v>
      </c>
      <c r="KV126" s="150" t="e">
        <f t="shared" si="409"/>
        <v>#DIV/0!</v>
      </c>
      <c r="KW126" s="150" t="e">
        <f t="shared" si="410"/>
        <v>#DIV/0!</v>
      </c>
      <c r="KX126" s="150" t="e">
        <f t="shared" si="411"/>
        <v>#DIV/0!</v>
      </c>
      <c r="KY126" s="150" t="e">
        <f t="shared" si="412"/>
        <v>#DIV/0!</v>
      </c>
      <c r="KZ126" s="243">
        <f t="shared" si="504"/>
        <v>0</v>
      </c>
      <c r="LA126" s="243">
        <f t="shared" si="550"/>
        <v>0</v>
      </c>
      <c r="LB126" s="243">
        <f t="shared" si="505"/>
        <v>0</v>
      </c>
      <c r="LC126" s="243">
        <f t="shared" si="506"/>
        <v>0</v>
      </c>
      <c r="LD126" s="254">
        <f>IFERROR(Tabel1[[#This Row],[2024 - Omsætning]]/Tabel1[[#This Row],[2024 - Ansatte]],"i.a.")</f>
        <v>0</v>
      </c>
      <c r="LE126" s="254">
        <f>IFERROR(Tabel1[[#This Row],[2023 - Omsætning]]/Tabel1[[#This Row],[2023 - Ansatte]],"i.a.")</f>
        <v>0</v>
      </c>
      <c r="LF126" s="254">
        <f>IFERROR(Tabel1[[#This Row],[2022 - Omsætning]]/Tabel1[[#This Row],[2022 - Ansatte]],"i.a.")</f>
        <v>0</v>
      </c>
      <c r="LG126" s="254">
        <f>IFERROR(Tabel1[[#This Row],[2021 - Omsætning]]/Tabel1[[#This Row],[2021 - Ansatte]],"i.a.")</f>
        <v>0</v>
      </c>
      <c r="LH126" s="254">
        <f>IFERROR(AC126/Tabel1[[#This Row],[2020 - Ansatte]],"i.a.")</f>
        <v>0</v>
      </c>
      <c r="LI126" s="254">
        <f>IFERROR(Tabel1[[#This Row],[2019 - Omsætning]]/Tabel1[[#This Row],[2019 - Ansatte]],"i.a.")</f>
        <v>0</v>
      </c>
      <c r="LJ126" s="254">
        <f>IFERROR(Tabel1[[#This Row],[2018 - Omsætning]]/Tabel1[[#This Row],[2018 - Ansatte]],"i.a.")</f>
        <v>0</v>
      </c>
      <c r="LK126" s="254">
        <f>IFERROR(Tabel1[[#This Row],[2017 - Omsætning]]/Tabel1[[#This Row],[2017 - Ansatte]],"i.a.")</f>
        <v>0</v>
      </c>
      <c r="LL126" s="254">
        <f>IFERROR(Tabel1[[#This Row],[2016 - Omsætning]]/Tabel1[[#This Row],[2016 - Ansatte]],"i.a.")</f>
        <v>0</v>
      </c>
      <c r="LM126" s="254">
        <f>IFERROR(Tabel1[[#This Row],[2015 - Omsætning]]/Tabel1[[#This Row],[2015 - Ansatte]],"i.a.")</f>
        <v>0</v>
      </c>
      <c r="LN126" s="254" t="str">
        <f>IFERROR(Tabel1[[#This Row],[2014 - Omsætning]]/Tabel1[[#This Row],[2014 - Ansatte]],"i.a.")</f>
        <v>i.a.</v>
      </c>
      <c r="LO126" s="254" t="str">
        <f>IFERROR(Tabel1[[#This Row],[2013 - Omsætning]]/Tabel1[[#This Row],[2013 - Ansatte]],"i.a.")</f>
        <v>i.a.</v>
      </c>
      <c r="LP126" s="254" t="str">
        <f>IFERROR(Tabel1[[#This Row],[2012 - Omsætning]]/Tabel1[[#This Row],[2012 - Ansatte]],"i.a.")</f>
        <v>i.a.</v>
      </c>
      <c r="LQ126" s="254" t="str">
        <f>IFERROR(Tabel1[[#This Row],[2011 - Omsætning]]/Tabel1[[#This Row],[2011 - Ansatte]],"i.a.")</f>
        <v>i.a.</v>
      </c>
      <c r="LR126" s="254" t="str">
        <f>IFERROR(Tabel1[[#This Row],[2010 - Omsætning]]/Tabel1[[#This Row],[2010 - Ansatte]],"i.a.")</f>
        <v>i.a.</v>
      </c>
      <c r="LS126" s="254" t="str">
        <f>IFERROR(Tabel1[[#This Row],[2009 - Omsætning]]/Tabel1[[#This Row],[2009 - Ansatte]],"i.a.")</f>
        <v>i.a.</v>
      </c>
      <c r="LT126" s="254" t="str">
        <f>IFERROR(Tabel1[[#This Row],[2008 - Omsætning]]/Tabel1[[#This Row],[2008 - Ansatte]],"i.a.")</f>
        <v>i.a.</v>
      </c>
      <c r="LU126" s="158">
        <f t="shared" si="413"/>
        <v>-0.66302460941488817</v>
      </c>
      <c r="LV126" s="158">
        <f t="shared" si="414"/>
        <v>-0.17496824532752689</v>
      </c>
      <c r="LW126" s="158">
        <f t="shared" si="415"/>
        <v>0.50359976614048285</v>
      </c>
      <c r="LX126" s="158" t="e">
        <f t="shared" si="416"/>
        <v>#DIV/0!</v>
      </c>
      <c r="LY126" s="158" t="e">
        <f t="shared" si="417"/>
        <v>#DIV/0!</v>
      </c>
      <c r="LZ126" s="243">
        <f t="shared" si="507"/>
        <v>-0.18036111111111108</v>
      </c>
      <c r="MA126" s="243">
        <f t="shared" si="551"/>
        <v>-5.7690170940170982E-2</v>
      </c>
      <c r="MB126" s="243">
        <f t="shared" si="508"/>
        <v>0.11043223443223446</v>
      </c>
      <c r="MC126" s="243">
        <f t="shared" si="509"/>
        <v>0.21928571428571428</v>
      </c>
      <c r="MD126" s="244">
        <f t="shared" si="418"/>
        <v>9.1666666666666674E-2</v>
      </c>
      <c r="ME126" s="244">
        <f t="shared" si="419"/>
        <v>0.27202777777777776</v>
      </c>
      <c r="MF126" s="244">
        <f t="shared" si="420"/>
        <v>0.32971794871794874</v>
      </c>
      <c r="MG126" s="244">
        <f t="shared" si="421"/>
        <v>0.21928571428571428</v>
      </c>
      <c r="MH126" s="244">
        <f t="shared" si="422"/>
        <v>0</v>
      </c>
      <c r="MI126" s="244">
        <f t="shared" si="423"/>
        <v>0</v>
      </c>
      <c r="MJ126" s="244">
        <f t="shared" si="424"/>
        <v>8.0277777777777781E-2</v>
      </c>
      <c r="MK126" s="244">
        <f t="shared" si="425"/>
        <v>6.302777777777778E-2</v>
      </c>
      <c r="ML126" s="244">
        <f t="shared" si="426"/>
        <v>6.7138888888888887E-2</v>
      </c>
      <c r="MM126" s="244">
        <f t="shared" si="427"/>
        <v>-8.0087857142857155E-2</v>
      </c>
      <c r="MN126" s="244" t="str">
        <f t="shared" si="428"/>
        <v>i.a.</v>
      </c>
      <c r="MO126" s="244" t="str">
        <f t="shared" si="429"/>
        <v>i.a.</v>
      </c>
      <c r="MP126" s="244" t="str">
        <f t="shared" si="430"/>
        <v>i.a.</v>
      </c>
      <c r="MQ126" s="244" t="str">
        <f t="shared" si="431"/>
        <v>i.a.</v>
      </c>
      <c r="MR126" s="244" t="str">
        <f t="shared" si="432"/>
        <v>i.a.</v>
      </c>
      <c r="MS126" s="244" t="str">
        <f t="shared" si="433"/>
        <v>i.a.</v>
      </c>
      <c r="MT126" s="244" t="str">
        <f t="shared" si="434"/>
        <v>i.a.</v>
      </c>
    </row>
    <row r="127" spans="1:358" ht="18" customHeight="1" x14ac:dyDescent="0.25">
      <c r="A127" s="3" t="s">
        <v>221</v>
      </c>
      <c r="B127" s="273">
        <v>84359017</v>
      </c>
      <c r="C127" s="5" t="s">
        <v>83</v>
      </c>
      <c r="D127" s="5"/>
      <c r="E127" s="129">
        <v>256200</v>
      </c>
      <c r="F127" s="203">
        <v>45638</v>
      </c>
      <c r="G127" s="148" t="s">
        <v>70</v>
      </c>
      <c r="H127" s="148" t="s">
        <v>70</v>
      </c>
      <c r="I127" s="148" t="s">
        <v>70</v>
      </c>
      <c r="J127" s="148" t="s">
        <v>70</v>
      </c>
      <c r="K127" s="148" t="s">
        <v>70</v>
      </c>
      <c r="L127" s="148" t="s">
        <v>70</v>
      </c>
      <c r="M127" s="148" t="s">
        <v>70</v>
      </c>
      <c r="N127" s="148" t="s">
        <v>70</v>
      </c>
      <c r="O127" s="148" t="s">
        <v>70</v>
      </c>
      <c r="P127" s="150" t="e">
        <f>Y127/Tabel1[[#This Row],[2023 - Omsætning]]-1</f>
        <v>#DIV/0!</v>
      </c>
      <c r="Q127" s="150" t="e">
        <f>Z127/Tabel1[[#This Row],[2022 - Omsætning]]-1</f>
        <v>#DIV/0!</v>
      </c>
      <c r="R127" s="150" t="e">
        <f>AA127/Tabel1[[#This Row],[2021 - Omsætning]]-1</f>
        <v>#DIV/0!</v>
      </c>
      <c r="S127" s="150" t="e">
        <f>AB127/Tabel1[[#This Row],[2020 - Omsætning]]-1</f>
        <v>#DIV/0!</v>
      </c>
      <c r="T127" s="150" t="e">
        <f>AC127/Tabel1[[#This Row],[2019 - Omsætning]]-1</f>
        <v>#DIV/0!</v>
      </c>
      <c r="U127" s="242">
        <f t="shared" si="484"/>
        <v>0</v>
      </c>
      <c r="V127" s="242">
        <f t="shared" si="510"/>
        <v>0</v>
      </c>
      <c r="W127" s="242">
        <f t="shared" si="538"/>
        <v>0</v>
      </c>
      <c r="X127" s="242">
        <f t="shared" si="537"/>
        <v>0</v>
      </c>
      <c r="Y127" s="151"/>
      <c r="Z127" s="151"/>
      <c r="AA127" s="151"/>
      <c r="AB127" s="151"/>
      <c r="AC127" s="361"/>
      <c r="AD127" s="151"/>
      <c r="AE127" s="151"/>
      <c r="AF127" s="361"/>
      <c r="AG127" s="361"/>
      <c r="AH127" s="361"/>
      <c r="AI127" s="361"/>
      <c r="AJ127" s="361"/>
      <c r="AK127" s="361"/>
      <c r="AL127" s="361"/>
      <c r="AM127" s="361"/>
      <c r="AN127" s="361"/>
      <c r="AO127" s="361"/>
      <c r="AP127" s="150">
        <f t="shared" si="268"/>
        <v>-0.19493192133131618</v>
      </c>
      <c r="AQ127" s="150">
        <f t="shared" si="269"/>
        <v>0.67183054062598813</v>
      </c>
      <c r="AR127" s="150">
        <f t="shared" si="270"/>
        <v>2.2315079689415609</v>
      </c>
      <c r="AS127" s="150">
        <f t="shared" si="271"/>
        <v>-0.7381207191780822</v>
      </c>
      <c r="AT127" s="150">
        <f t="shared" si="272"/>
        <v>-0.49403005279545154</v>
      </c>
      <c r="AU127" s="242">
        <f t="shared" si="511"/>
        <v>-5.1539999999999999</v>
      </c>
      <c r="AV127" s="242">
        <f t="shared" si="542"/>
        <v>10.625000000000002</v>
      </c>
      <c r="AW127" s="242">
        <f t="shared" si="512"/>
        <v>10.920999999999999</v>
      </c>
      <c r="AX127" s="242">
        <f t="shared" si="513"/>
        <v>-13.793999999999999</v>
      </c>
      <c r="AY127" s="119">
        <v>21.286000000000001</v>
      </c>
      <c r="AZ127" s="119">
        <v>26.44</v>
      </c>
      <c r="BA127" s="119">
        <v>15.815</v>
      </c>
      <c r="BB127" s="119">
        <v>4.8940000000000001</v>
      </c>
      <c r="BC127" s="119">
        <v>18.687999999999999</v>
      </c>
      <c r="BD127" s="119">
        <v>36.935000000000002</v>
      </c>
      <c r="BE127" s="119">
        <v>28.449000000000002</v>
      </c>
      <c r="BF127" s="119">
        <v>43.225999999999999</v>
      </c>
      <c r="BG127" s="362">
        <v>43.445338</v>
      </c>
      <c r="BH127" s="362">
        <v>38.709778999999997</v>
      </c>
      <c r="BI127" s="362">
        <v>45.880110000000002</v>
      </c>
      <c r="BJ127" s="362">
        <v>33.128143000000001</v>
      </c>
      <c r="BK127" s="362">
        <v>31.5</v>
      </c>
      <c r="BL127" s="362">
        <v>28.164000000000001</v>
      </c>
      <c r="BM127" s="362">
        <v>24.667000000000002</v>
      </c>
      <c r="BN127" s="362">
        <v>29.914000000000001</v>
      </c>
      <c r="BO127" s="362"/>
      <c r="BP127" s="152">
        <f t="shared" si="277"/>
        <v>-0.59785960457101395</v>
      </c>
      <c r="BQ127" s="152">
        <f t="shared" si="278"/>
        <v>6.995649021029732</v>
      </c>
      <c r="BR127" s="152">
        <f t="shared" si="279"/>
        <v>1.1585968947671075</v>
      </c>
      <c r="BS127" s="152">
        <f t="shared" si="280"/>
        <v>-10.047866805411031</v>
      </c>
      <c r="BT127" s="152">
        <f t="shared" si="281"/>
        <v>-0.93562001741810141</v>
      </c>
      <c r="BU127" s="242">
        <f t="shared" si="514"/>
        <v>-6.5919999999999996</v>
      </c>
      <c r="BV127" s="242">
        <f t="shared" si="543"/>
        <v>9.6470000000000002</v>
      </c>
      <c r="BW127" s="242">
        <f t="shared" si="515"/>
        <v>10.074</v>
      </c>
      <c r="BX127" s="242">
        <f t="shared" si="516"/>
        <v>-9.6560000000000006</v>
      </c>
      <c r="BY127" s="119">
        <v>4.4340000000000002</v>
      </c>
      <c r="BZ127" s="119">
        <v>11.026</v>
      </c>
      <c r="CA127" s="119">
        <v>1.379</v>
      </c>
      <c r="CB127" s="119">
        <v>-8.6950000000000003</v>
      </c>
      <c r="CC127" s="119">
        <v>0.96099999999999997</v>
      </c>
      <c r="CD127" s="119">
        <v>14.927</v>
      </c>
      <c r="CE127" s="119">
        <v>6.4989999999999997</v>
      </c>
      <c r="CF127" s="119">
        <v>15.352</v>
      </c>
      <c r="CG127" s="362">
        <v>15.500461</v>
      </c>
      <c r="CH127" s="362">
        <v>10.619712</v>
      </c>
      <c r="CI127" s="362">
        <v>13.611860999999999</v>
      </c>
      <c r="CJ127" s="362">
        <v>5.7616009999999998</v>
      </c>
      <c r="CK127" s="362">
        <v>6.0439999999999996</v>
      </c>
      <c r="CL127" s="362">
        <v>6.0330000000000004</v>
      </c>
      <c r="CM127" s="362">
        <v>6.15</v>
      </c>
      <c r="CN127" s="362">
        <v>10.772</v>
      </c>
      <c r="CO127" s="362"/>
      <c r="CP127" s="152">
        <f t="shared" si="286"/>
        <v>-0.5288400971834788</v>
      </c>
      <c r="CQ127" s="152">
        <f t="shared" si="287"/>
        <v>8.0570497147514253</v>
      </c>
      <c r="CR127" s="152">
        <f t="shared" si="288"/>
        <v>1.1795171909290416</v>
      </c>
      <c r="CS127" s="152">
        <f t="shared" si="289"/>
        <v>-8.4052004333694477</v>
      </c>
      <c r="CT127" s="152">
        <f t="shared" si="290"/>
        <v>-0.93662455369404007</v>
      </c>
      <c r="CU127" s="242">
        <f t="shared" si="517"/>
        <v>-5.8769999999999998</v>
      </c>
      <c r="CV127" s="242">
        <f t="shared" si="528"/>
        <v>9.8859999999999992</v>
      </c>
      <c r="CW127" s="242">
        <f t="shared" si="518"/>
        <v>8.0619999999999994</v>
      </c>
      <c r="CX127" s="242">
        <f t="shared" si="519"/>
        <v>-7.758</v>
      </c>
      <c r="CY127" s="119">
        <v>5.2359999999999998</v>
      </c>
      <c r="CZ127" s="119">
        <v>11.113</v>
      </c>
      <c r="DA127" s="119">
        <v>1.2270000000000001</v>
      </c>
      <c r="DB127" s="119">
        <v>-6.835</v>
      </c>
      <c r="DC127" s="119">
        <v>0.92300000000000004</v>
      </c>
      <c r="DD127" s="119">
        <v>14.564</v>
      </c>
      <c r="DE127" s="119">
        <v>6.3369999999999997</v>
      </c>
      <c r="DF127" s="119">
        <v>15.22</v>
      </c>
      <c r="DG127" s="362">
        <v>16.183449</v>
      </c>
      <c r="DH127" s="362">
        <v>11.489393</v>
      </c>
      <c r="DI127" s="362">
        <v>13.943023999999999</v>
      </c>
      <c r="DJ127" s="362">
        <v>5.3315390000000003</v>
      </c>
      <c r="DK127" s="362">
        <v>5.9169999999999998</v>
      </c>
      <c r="DL127" s="362">
        <v>5.1050000000000004</v>
      </c>
      <c r="DM127" s="362">
        <v>4.5830000000000002</v>
      </c>
      <c r="DN127" s="362">
        <v>9.4160000000000004</v>
      </c>
      <c r="DO127" s="362"/>
      <c r="DP127" s="152">
        <f t="shared" si="295"/>
        <v>-0.11135743519781717</v>
      </c>
      <c r="DQ127" s="152">
        <f t="shared" si="296"/>
        <v>0.23379037065609981</v>
      </c>
      <c r="DR127" s="152">
        <f t="shared" si="297"/>
        <v>-1.645427811230941E-3</v>
      </c>
      <c r="DS127" s="152">
        <f t="shared" si="298"/>
        <v>-0.19308455041102857</v>
      </c>
      <c r="DT127" s="152">
        <f t="shared" si="299"/>
        <v>-0.20773930753564149</v>
      </c>
      <c r="DU127" s="242">
        <f t="shared" si="520"/>
        <v>-3.9179999999999993</v>
      </c>
      <c r="DV127" s="242">
        <f t="shared" si="544"/>
        <v>6.666999999999998</v>
      </c>
      <c r="DW127" s="242">
        <f t="shared" si="521"/>
        <v>-4.7000000000000597E-2</v>
      </c>
      <c r="DX127" s="242">
        <f t="shared" si="522"/>
        <v>-6.8350000000000009</v>
      </c>
      <c r="DY127" s="119">
        <v>31.265999999999998</v>
      </c>
      <c r="DZ127" s="119">
        <v>35.183999999999997</v>
      </c>
      <c r="EA127" s="119">
        <v>28.516999999999999</v>
      </c>
      <c r="EB127" s="362">
        <v>28.564</v>
      </c>
      <c r="EC127" s="119">
        <v>35.399000000000001</v>
      </c>
      <c r="ED127" s="119">
        <v>44.680999999999997</v>
      </c>
      <c r="EE127" s="119">
        <v>33.274999999999999</v>
      </c>
      <c r="EF127" s="119">
        <v>48.335000000000001</v>
      </c>
      <c r="EG127" s="362">
        <v>43.424340999999998</v>
      </c>
      <c r="EH127" s="362">
        <v>37.610405999999998</v>
      </c>
      <c r="EI127" s="362">
        <v>38.525973</v>
      </c>
      <c r="EJ127" s="362">
        <v>30.761405</v>
      </c>
      <c r="EK127" s="362">
        <v>29.681000000000001</v>
      </c>
      <c r="EL127" s="362">
        <v>26.052</v>
      </c>
      <c r="EM127" s="362">
        <v>22.225999999999999</v>
      </c>
      <c r="EN127" s="362">
        <v>22.934999999999999</v>
      </c>
      <c r="EO127" s="362"/>
      <c r="EP127" s="153">
        <f t="shared" si="304"/>
        <v>-7.2783508840934652E-2</v>
      </c>
      <c r="EQ127" s="153">
        <f t="shared" si="305"/>
        <v>0.75278117263639488</v>
      </c>
      <c r="ER127" s="153">
        <f t="shared" si="306"/>
        <v>-2.7281594830213866E-2</v>
      </c>
      <c r="ES127" s="153">
        <f t="shared" si="307"/>
        <v>-0.2158240707541533</v>
      </c>
      <c r="ET127" s="153">
        <f t="shared" si="308"/>
        <v>-0.48016203387303208</v>
      </c>
      <c r="EU127" s="242">
        <f t="shared" si="523"/>
        <v>-4.070999999999998</v>
      </c>
      <c r="EV127" s="242">
        <f t="shared" si="545"/>
        <v>24.021999999999998</v>
      </c>
      <c r="EW127" s="242">
        <f t="shared" si="524"/>
        <v>-0.89499999999999602</v>
      </c>
      <c r="EX127" s="242">
        <f t="shared" si="525"/>
        <v>-9.0290000000000035</v>
      </c>
      <c r="EY127" s="119">
        <v>51.862000000000002</v>
      </c>
      <c r="EZ127" s="119">
        <v>55.933</v>
      </c>
      <c r="FA127" s="119">
        <v>31.911000000000001</v>
      </c>
      <c r="FB127" s="119">
        <v>32.805999999999997</v>
      </c>
      <c r="FC127" s="119">
        <v>41.835000000000001</v>
      </c>
      <c r="FD127" s="119">
        <v>80.477000000000004</v>
      </c>
      <c r="FE127" s="119">
        <v>63.308999999999997</v>
      </c>
      <c r="FF127" s="119">
        <v>68.555000000000007</v>
      </c>
      <c r="FG127" s="362">
        <v>63.522207000000002</v>
      </c>
      <c r="FH127" s="362">
        <v>69.332577000000001</v>
      </c>
      <c r="FI127" s="362">
        <v>77.195988</v>
      </c>
      <c r="FJ127" s="362">
        <v>78.910965000000004</v>
      </c>
      <c r="FK127" s="362">
        <v>66.760000000000005</v>
      </c>
      <c r="FL127" s="362">
        <v>61.3</v>
      </c>
      <c r="FM127" s="362">
        <v>61.180999999999997</v>
      </c>
      <c r="FN127" s="362">
        <v>54.530999999999999</v>
      </c>
      <c r="FO127" s="362"/>
      <c r="FP127" s="153">
        <f t="shared" si="313"/>
        <v>0</v>
      </c>
      <c r="FQ127" s="153">
        <f t="shared" si="314"/>
        <v>0</v>
      </c>
      <c r="FR127" s="153">
        <f t="shared" si="315"/>
        <v>-3.3333333333333333E-2</v>
      </c>
      <c r="FS127" s="153">
        <f t="shared" si="316"/>
        <v>-0.25</v>
      </c>
      <c r="FT127" s="153">
        <f t="shared" si="317"/>
        <v>-4.7619047619047616E-2</v>
      </c>
      <c r="FU127" s="242">
        <f t="shared" si="539"/>
        <v>0</v>
      </c>
      <c r="FV127" s="242">
        <f t="shared" si="546"/>
        <v>0</v>
      </c>
      <c r="FW127" s="242">
        <f t="shared" si="540"/>
        <v>-1</v>
      </c>
      <c r="FX127" s="242">
        <f t="shared" si="541"/>
        <v>-10</v>
      </c>
      <c r="FY127" s="154">
        <v>29</v>
      </c>
      <c r="FZ127" s="154">
        <v>29</v>
      </c>
      <c r="GA127" s="154">
        <v>29</v>
      </c>
      <c r="GB127" s="154">
        <v>30</v>
      </c>
      <c r="GC127" s="154">
        <v>40</v>
      </c>
      <c r="GD127" s="154">
        <v>42</v>
      </c>
      <c r="GE127" s="154">
        <v>43</v>
      </c>
      <c r="GF127" s="154">
        <v>49</v>
      </c>
      <c r="GG127" s="154">
        <v>53</v>
      </c>
      <c r="GH127" s="359">
        <v>60</v>
      </c>
      <c r="GI127" s="359">
        <v>58</v>
      </c>
      <c r="GJ127" s="359">
        <v>50</v>
      </c>
      <c r="GK127" s="359">
        <v>46</v>
      </c>
      <c r="GL127" s="359">
        <v>41</v>
      </c>
      <c r="GM127" s="359">
        <v>36</v>
      </c>
      <c r="GN127" s="359">
        <v>43</v>
      </c>
      <c r="GO127" s="359"/>
      <c r="GP127" s="5"/>
      <c r="GQ127" s="5" t="s">
        <v>386</v>
      </c>
      <c r="GR127" s="5">
        <v>7150</v>
      </c>
      <c r="GS127" s="5" t="s">
        <v>222</v>
      </c>
      <c r="GT127" s="7" t="s">
        <v>94</v>
      </c>
      <c r="GU127" s="16"/>
      <c r="GW127" s="158">
        <f t="shared" si="322"/>
        <v>-0.54833172356184767</v>
      </c>
      <c r="GX127" s="158">
        <f t="shared" si="323"/>
        <v>7.1158137983348171</v>
      </c>
      <c r="GY127" s="158">
        <f t="shared" si="324"/>
        <v>1.2011607729961684</v>
      </c>
      <c r="GZ127" s="158">
        <f t="shared" si="325"/>
        <v>-10.271116906715214</v>
      </c>
      <c r="HA127" s="158">
        <f t="shared" si="326"/>
        <v>-0.93830549085630111</v>
      </c>
      <c r="HB127" s="263">
        <f t="shared" si="492"/>
        <v>-0.19131914550612436</v>
      </c>
      <c r="HC127" s="263">
        <f t="shared" si="547"/>
        <v>0.30591978173321493</v>
      </c>
      <c r="HD127" s="263">
        <f t="shared" si="493"/>
        <v>0.25670884365738977</v>
      </c>
      <c r="HE127" s="263">
        <f t="shared" si="494"/>
        <v>-0.2367692533690845</v>
      </c>
      <c r="HF127" s="153">
        <f t="shared" si="327"/>
        <v>0.1575921745673439</v>
      </c>
      <c r="HG127" s="153">
        <f t="shared" si="328"/>
        <v>0.34891132007346826</v>
      </c>
      <c r="HH127" s="153">
        <f t="shared" si="329"/>
        <v>4.2991538340253328E-2</v>
      </c>
      <c r="HI127" s="153">
        <f t="shared" si="330"/>
        <v>-0.21371730531713645</v>
      </c>
      <c r="HJ127" s="153">
        <f t="shared" si="331"/>
        <v>2.3051948051948053E-2</v>
      </c>
      <c r="HK127" s="153">
        <f t="shared" si="332"/>
        <v>0.37364667248191291</v>
      </c>
      <c r="HL127" s="153">
        <f t="shared" si="333"/>
        <v>0.15529959563778947</v>
      </c>
      <c r="HM127" s="153">
        <f t="shared" si="334"/>
        <v>0.33173734323135556</v>
      </c>
      <c r="HN127" s="153">
        <f t="shared" si="335"/>
        <v>0.39941999201897921</v>
      </c>
      <c r="HO127" s="153">
        <f t="shared" si="336"/>
        <v>0.30181085969428617</v>
      </c>
      <c r="HP127" s="153">
        <f t="shared" si="337"/>
        <v>0.40246937905486907</v>
      </c>
      <c r="HQ127" s="153">
        <f t="shared" si="338"/>
        <v>0.1764171693697496</v>
      </c>
      <c r="HR127" s="153">
        <f t="shared" si="339"/>
        <v>0.2123338058241975</v>
      </c>
      <c r="HS127" s="153">
        <f t="shared" si="340"/>
        <v>0.21148349144537887</v>
      </c>
      <c r="HT127" s="153">
        <f t="shared" si="341"/>
        <v>0.20296273333185713</v>
      </c>
      <c r="HU127" s="153">
        <f t="shared" si="342"/>
        <v>0.41055155875299765</v>
      </c>
      <c r="HV127" s="150">
        <f t="shared" si="343"/>
        <v>-0.67228887336088095</v>
      </c>
      <c r="HW127" s="150">
        <f t="shared" si="344"/>
        <v>4.8906062758296658</v>
      </c>
      <c r="HX127" s="150">
        <f t="shared" si="345"/>
        <v>1.1829168660832805</v>
      </c>
      <c r="HY127" s="150">
        <f t="shared" si="346"/>
        <v>-15.826471841259282</v>
      </c>
      <c r="HZ127" s="150">
        <f t="shared" si="347"/>
        <v>-0.92431699117403965</v>
      </c>
      <c r="IA127" s="263">
        <f t="shared" si="495"/>
        <v>-0.1687686607549081</v>
      </c>
      <c r="IB127" s="263">
        <f t="shared" si="548"/>
        <v>0.20841961321968291</v>
      </c>
      <c r="IC127" s="263">
        <f t="shared" si="496"/>
        <v>0.27559818733924052</v>
      </c>
      <c r="ID127" s="263">
        <f t="shared" si="497"/>
        <v>-0.24869578519605876</v>
      </c>
      <c r="IE127" s="153">
        <f t="shared" si="348"/>
        <v>8.22672665708057E-2</v>
      </c>
      <c r="IF127" s="153">
        <f t="shared" si="349"/>
        <v>0.25103592732571378</v>
      </c>
      <c r="IG127" s="153">
        <f t="shared" si="350"/>
        <v>4.2616314106030874E-2</v>
      </c>
      <c r="IH127" s="153">
        <f t="shared" si="351"/>
        <v>-0.23298187323320965</v>
      </c>
      <c r="II127" s="153">
        <f t="shared" si="352"/>
        <v>1.5713911962849107E-2</v>
      </c>
      <c r="IJ127" s="153">
        <f t="shared" si="353"/>
        <v>0.20762800272627377</v>
      </c>
      <c r="IK127" s="153">
        <f t="shared" si="354"/>
        <v>9.8571255232663954E-2</v>
      </c>
      <c r="IL127" s="153">
        <f t="shared" si="355"/>
        <v>0.23247008849907008</v>
      </c>
      <c r="IM127" s="153">
        <f t="shared" si="356"/>
        <v>0.23334441611075143</v>
      </c>
      <c r="IN127" s="153">
        <f t="shared" si="357"/>
        <v>0.14495074049213544</v>
      </c>
      <c r="IO127" s="153">
        <f t="shared" si="358"/>
        <v>0.17439147633609886</v>
      </c>
      <c r="IP127" s="153">
        <f t="shared" si="359"/>
        <v>7.9104315674712516E-2</v>
      </c>
      <c r="IQ127" s="153">
        <f t="shared" si="360"/>
        <v>9.4393253162580029E-2</v>
      </c>
      <c r="IR127" s="153">
        <f t="shared" si="361"/>
        <v>9.8513238788056928E-2</v>
      </c>
      <c r="IS127" s="153">
        <f t="shared" si="362"/>
        <v>0.10629839601769914</v>
      </c>
      <c r="IT127" s="153">
        <f t="shared" si="363"/>
        <v>0.19753901450551065</v>
      </c>
      <c r="IU127" s="150">
        <f t="shared" si="364"/>
        <v>-4.1601855364611987E-2</v>
      </c>
      <c r="IV127" s="150">
        <f t="shared" si="365"/>
        <v>-0.29609560513459315</v>
      </c>
      <c r="IW127" s="150">
        <f t="shared" si="366"/>
        <v>2.6355178315463374E-2</v>
      </c>
      <c r="IX127" s="150">
        <f t="shared" si="367"/>
        <v>2.8997983099269195E-2</v>
      </c>
      <c r="IY127" s="150">
        <f t="shared" si="368"/>
        <v>0.52405315519192486</v>
      </c>
      <c r="IZ127" s="263">
        <f t="shared" si="498"/>
        <v>-2.6169160945211378E-2</v>
      </c>
      <c r="JA127" s="263">
        <f t="shared" si="533"/>
        <v>-0.26460337725621863</v>
      </c>
      <c r="JB127" s="263">
        <f t="shared" si="499"/>
        <v>2.2947305779518867E-2</v>
      </c>
      <c r="JC127" s="263">
        <f t="shared" si="500"/>
        <v>2.4536861568806745E-2</v>
      </c>
      <c r="JD127" s="153">
        <f t="shared" si="369"/>
        <v>0.60286915275153286</v>
      </c>
      <c r="JE127" s="153">
        <f t="shared" si="370"/>
        <v>0.62903831369674423</v>
      </c>
      <c r="JF127" s="153">
        <f t="shared" si="371"/>
        <v>0.89364169095296286</v>
      </c>
      <c r="JG127" s="153">
        <f t="shared" si="372"/>
        <v>0.870694385173444</v>
      </c>
      <c r="JH127" s="153">
        <f t="shared" si="373"/>
        <v>0.84615752360463725</v>
      </c>
      <c r="JI127" s="153">
        <f t="shared" si="374"/>
        <v>0.55520210743442222</v>
      </c>
      <c r="JJ127" s="153">
        <f t="shared" si="375"/>
        <v>0.52559667661785847</v>
      </c>
      <c r="JK127" s="153">
        <f t="shared" si="376"/>
        <v>0.70505433593465094</v>
      </c>
      <c r="JL127" s="153">
        <f t="shared" si="377"/>
        <v>0.68360882045549831</v>
      </c>
      <c r="JM127" s="153">
        <f t="shared" si="378"/>
        <v>0.54246369639484193</v>
      </c>
      <c r="JN127" s="153">
        <f t="shared" si="379"/>
        <v>0.49906703700715638</v>
      </c>
      <c r="JO127" s="153">
        <f t="shared" si="380"/>
        <v>0.38982421517719368</v>
      </c>
      <c r="JP127" s="153">
        <f t="shared" si="381"/>
        <v>0.44459257040143796</v>
      </c>
      <c r="JQ127" s="153">
        <f t="shared" si="382"/>
        <v>0.42499184339314844</v>
      </c>
      <c r="JR127" s="153">
        <f t="shared" si="383"/>
        <v>0.36328271849103477</v>
      </c>
      <c r="JS127" s="153">
        <f t="shared" si="384"/>
        <v>0.42058645541068379</v>
      </c>
      <c r="JT127" s="153" t="str">
        <f t="shared" si="385"/>
        <v>i.a.</v>
      </c>
      <c r="JU127" s="150" t="e">
        <f t="shared" si="386"/>
        <v>#VALUE!</v>
      </c>
      <c r="JV127" s="150" t="e">
        <f t="shared" si="387"/>
        <v>#VALUE!</v>
      </c>
      <c r="JW127" s="150" t="e">
        <f t="shared" si="388"/>
        <v>#VALUE!</v>
      </c>
      <c r="JX127" s="150" t="e">
        <f t="shared" si="389"/>
        <v>#VALUE!</v>
      </c>
      <c r="JY127" s="150" t="e">
        <f t="shared" si="390"/>
        <v>#VALUE!</v>
      </c>
      <c r="JZ127" s="263" t="e">
        <f t="shared" si="501"/>
        <v>#VALUE!</v>
      </c>
      <c r="KA127" s="263" t="e">
        <f t="shared" si="549"/>
        <v>#VALUE!</v>
      </c>
      <c r="KB127" s="263" t="e">
        <f t="shared" si="502"/>
        <v>#VALUE!</v>
      </c>
      <c r="KC127" s="263" t="e">
        <f t="shared" si="503"/>
        <v>#VALUE!</v>
      </c>
      <c r="KD127" s="153" t="str">
        <f t="shared" si="467"/>
        <v>i.a.</v>
      </c>
      <c r="KE127" s="153" t="str">
        <f t="shared" si="468"/>
        <v>i.a.</v>
      </c>
      <c r="KF127" s="153" t="str">
        <f t="shared" si="469"/>
        <v>i.a.</v>
      </c>
      <c r="KG127" s="153" t="str">
        <f t="shared" si="470"/>
        <v>i.a.</v>
      </c>
      <c r="KH127" s="153" t="str">
        <f t="shared" si="483"/>
        <v>i.a.</v>
      </c>
      <c r="KI127" s="153" t="str">
        <f t="shared" si="471"/>
        <v>i.a.</v>
      </c>
      <c r="KJ127" s="153" t="str">
        <f t="shared" si="472"/>
        <v>i.a.</v>
      </c>
      <c r="KK127" s="153" t="str">
        <f t="shared" si="473"/>
        <v>i.a.</v>
      </c>
      <c r="KL127" s="153" t="str">
        <f t="shared" si="474"/>
        <v>i.a.</v>
      </c>
      <c r="KM127" s="153" t="str">
        <f t="shared" si="475"/>
        <v>i.a.</v>
      </c>
      <c r="KN127" s="153" t="str">
        <f t="shared" si="476"/>
        <v>i.a.</v>
      </c>
      <c r="KO127" s="153" t="str">
        <f t="shared" si="477"/>
        <v>i.a.</v>
      </c>
      <c r="KP127" s="153" t="str">
        <f t="shared" si="478"/>
        <v>i.a.</v>
      </c>
      <c r="KQ127" s="153" t="str">
        <f t="shared" si="479"/>
        <v>i.a.</v>
      </c>
      <c r="KR127" s="153" t="str">
        <f t="shared" si="480"/>
        <v>i.a.</v>
      </c>
      <c r="KS127" s="153" t="str">
        <f t="shared" si="481"/>
        <v>i.a.</v>
      </c>
      <c r="KT127" s="153" t="str">
        <f t="shared" si="482"/>
        <v>i.a.</v>
      </c>
      <c r="KU127" s="150" t="e">
        <f t="shared" si="408"/>
        <v>#DIV/0!</v>
      </c>
      <c r="KV127" s="150" t="e">
        <f t="shared" si="409"/>
        <v>#DIV/0!</v>
      </c>
      <c r="KW127" s="150" t="e">
        <f t="shared" si="410"/>
        <v>#DIV/0!</v>
      </c>
      <c r="KX127" s="150" t="e">
        <f t="shared" si="411"/>
        <v>#DIV/0!</v>
      </c>
      <c r="KY127" s="150" t="e">
        <f t="shared" si="412"/>
        <v>#DIV/0!</v>
      </c>
      <c r="KZ127" s="243">
        <f t="shared" si="504"/>
        <v>0</v>
      </c>
      <c r="LA127" s="243">
        <f t="shared" si="550"/>
        <v>0</v>
      </c>
      <c r="LB127" s="243">
        <f t="shared" si="505"/>
        <v>0</v>
      </c>
      <c r="LC127" s="243">
        <f t="shared" si="506"/>
        <v>0</v>
      </c>
      <c r="LD127" s="254">
        <f>IFERROR(Tabel1[[#This Row],[2024 - Omsætning]]/Tabel1[[#This Row],[2024 - Ansatte]],"i.a.")</f>
        <v>0</v>
      </c>
      <c r="LE127" s="254">
        <f>IFERROR(Tabel1[[#This Row],[2023 - Omsætning]]/Tabel1[[#This Row],[2023 - Ansatte]],"i.a.")</f>
        <v>0</v>
      </c>
      <c r="LF127" s="254">
        <f>IFERROR(Tabel1[[#This Row],[2022 - Omsætning]]/Tabel1[[#This Row],[2022 - Ansatte]],"i.a.")</f>
        <v>0</v>
      </c>
      <c r="LG127" s="254">
        <f>IFERROR(Tabel1[[#This Row],[2021 - Omsætning]]/Tabel1[[#This Row],[2021 - Ansatte]],"i.a.")</f>
        <v>0</v>
      </c>
      <c r="LH127" s="254">
        <f>IFERROR(AC127/Tabel1[[#This Row],[2020 - Ansatte]],"i.a.")</f>
        <v>0</v>
      </c>
      <c r="LI127" s="254">
        <f>IFERROR(Tabel1[[#This Row],[2019 - Omsætning]]/Tabel1[[#This Row],[2019 - Ansatte]],"i.a.")</f>
        <v>0</v>
      </c>
      <c r="LJ127" s="254">
        <f>IFERROR(Tabel1[[#This Row],[2018 - Omsætning]]/Tabel1[[#This Row],[2018 - Ansatte]],"i.a.")</f>
        <v>0</v>
      </c>
      <c r="LK127" s="254">
        <f>IFERROR(Tabel1[[#This Row],[2017 - Omsætning]]/Tabel1[[#This Row],[2017 - Ansatte]],"i.a.")</f>
        <v>0</v>
      </c>
      <c r="LL127" s="254">
        <f>IFERROR(Tabel1[[#This Row],[2016 - Omsætning]]/Tabel1[[#This Row],[2016 - Ansatte]],"i.a.")</f>
        <v>0</v>
      </c>
      <c r="LM127" s="254">
        <f>IFERROR(Tabel1[[#This Row],[2015 - Omsætning]]/Tabel1[[#This Row],[2015 - Ansatte]],"i.a.")</f>
        <v>0</v>
      </c>
      <c r="LN127" s="254">
        <f>IFERROR(Tabel1[[#This Row],[2014 - Omsætning]]/Tabel1[[#This Row],[2014 - Ansatte]],"i.a.")</f>
        <v>0</v>
      </c>
      <c r="LO127" s="254">
        <f>IFERROR(Tabel1[[#This Row],[2013 - Omsætning]]/Tabel1[[#This Row],[2013 - Ansatte]],"i.a.")</f>
        <v>0</v>
      </c>
      <c r="LP127" s="254">
        <f>IFERROR(Tabel1[[#This Row],[2012 - Omsætning]]/Tabel1[[#This Row],[2012 - Ansatte]],"i.a.")</f>
        <v>0</v>
      </c>
      <c r="LQ127" s="254">
        <f>IFERROR(Tabel1[[#This Row],[2011 - Omsætning]]/Tabel1[[#This Row],[2011 - Ansatte]],"i.a.")</f>
        <v>0</v>
      </c>
      <c r="LR127" s="254">
        <f>IFERROR(Tabel1[[#This Row],[2010 - Omsætning]]/Tabel1[[#This Row],[2010 - Ansatte]],"i.a.")</f>
        <v>0</v>
      </c>
      <c r="LS127" s="254">
        <f>IFERROR(Tabel1[[#This Row],[2009 - Omsætning]]/Tabel1[[#This Row],[2009 - Ansatte]],"i.a.")</f>
        <v>0</v>
      </c>
      <c r="LT127" s="254" t="str">
        <f>IFERROR(Tabel1[[#This Row],[2008 - Omsætning]]/Tabel1[[#This Row],[2008 - Ansatte]],"i.a.")</f>
        <v>i.a.</v>
      </c>
      <c r="LU127" s="158">
        <f t="shared" si="413"/>
        <v>-0.5288400971834788</v>
      </c>
      <c r="LV127" s="158">
        <f t="shared" si="414"/>
        <v>8.0570497147514253</v>
      </c>
      <c r="LW127" s="158">
        <f t="shared" si="415"/>
        <v>1.1857074388921123</v>
      </c>
      <c r="LX127" s="158">
        <f t="shared" si="416"/>
        <v>-10.873600577825929</v>
      </c>
      <c r="LY127" s="158">
        <f t="shared" si="417"/>
        <v>-0.93345578137874208</v>
      </c>
      <c r="LZ127" s="243">
        <f t="shared" si="507"/>
        <v>-0.20265517241379311</v>
      </c>
      <c r="MA127" s="243">
        <f t="shared" si="551"/>
        <v>0.34089655172413791</v>
      </c>
      <c r="MB127" s="243">
        <f t="shared" si="508"/>
        <v>0.27014367816091955</v>
      </c>
      <c r="MC127" s="243">
        <f t="shared" si="509"/>
        <v>-0.25090833333333334</v>
      </c>
      <c r="MD127" s="244">
        <f t="shared" si="418"/>
        <v>0.18055172413793102</v>
      </c>
      <c r="ME127" s="244">
        <f t="shared" si="419"/>
        <v>0.38320689655172413</v>
      </c>
      <c r="MF127" s="244">
        <f t="shared" si="420"/>
        <v>4.2310344827586208E-2</v>
      </c>
      <c r="MG127" s="244">
        <f t="shared" si="421"/>
        <v>-0.22783333333333333</v>
      </c>
      <c r="MH127" s="244">
        <f t="shared" si="422"/>
        <v>2.3075000000000002E-2</v>
      </c>
      <c r="MI127" s="244">
        <f t="shared" si="423"/>
        <v>0.34676190476190477</v>
      </c>
      <c r="MJ127" s="244">
        <f t="shared" si="424"/>
        <v>0.1473720930232558</v>
      </c>
      <c r="MK127" s="244">
        <f t="shared" si="425"/>
        <v>0.31061224489795919</v>
      </c>
      <c r="ML127" s="244">
        <f t="shared" si="426"/>
        <v>0.30534809433962262</v>
      </c>
      <c r="MM127" s="244">
        <f t="shared" si="427"/>
        <v>0.19148988333333333</v>
      </c>
      <c r="MN127" s="244">
        <f t="shared" si="428"/>
        <v>0.24039696551724138</v>
      </c>
      <c r="MO127" s="244">
        <f t="shared" si="429"/>
        <v>0.10663078000000001</v>
      </c>
      <c r="MP127" s="244">
        <f t="shared" si="430"/>
        <v>0.12863043478260869</v>
      </c>
      <c r="MQ127" s="244">
        <f t="shared" si="431"/>
        <v>0.12451219512195123</v>
      </c>
      <c r="MR127" s="244">
        <f t="shared" si="432"/>
        <v>0.12730555555555556</v>
      </c>
      <c r="MS127" s="244">
        <f t="shared" si="433"/>
        <v>0.21897674418604651</v>
      </c>
      <c r="MT127" s="244" t="str">
        <f t="shared" si="434"/>
        <v>i.a.</v>
      </c>
    </row>
    <row r="128" spans="1:358" ht="18" customHeight="1" x14ac:dyDescent="0.25">
      <c r="A128" s="101" t="s">
        <v>857</v>
      </c>
      <c r="B128" s="273">
        <v>89490413</v>
      </c>
      <c r="C128" s="5" t="s">
        <v>129</v>
      </c>
      <c r="D128" s="5"/>
      <c r="E128" s="5">
        <v>259300</v>
      </c>
      <c r="F128" s="203">
        <v>45649</v>
      </c>
      <c r="G128" s="148" t="s">
        <v>84</v>
      </c>
      <c r="H128" s="148" t="s">
        <v>84</v>
      </c>
      <c r="I128" s="148" t="s">
        <v>84</v>
      </c>
      <c r="J128" s="148" t="s">
        <v>84</v>
      </c>
      <c r="K128" s="148" t="s">
        <v>84</v>
      </c>
      <c r="L128" s="148" t="s">
        <v>84</v>
      </c>
      <c r="M128" s="148" t="s">
        <v>84</v>
      </c>
      <c r="N128" s="148" t="s">
        <v>84</v>
      </c>
      <c r="O128" s="357" t="s">
        <v>84</v>
      </c>
      <c r="P128" s="150" t="e">
        <f>Y128/Tabel1[[#This Row],[2023 - Omsætning]]-1</f>
        <v>#DIV/0!</v>
      </c>
      <c r="Q128" s="150" t="e">
        <f>Z128/Tabel1[[#This Row],[2022 - Omsætning]]-1</f>
        <v>#DIV/0!</v>
      </c>
      <c r="R128" s="150" t="e">
        <f>AA128/Tabel1[[#This Row],[2021 - Omsætning]]-1</f>
        <v>#DIV/0!</v>
      </c>
      <c r="S128" s="150" t="e">
        <f>AB128/Tabel1[[#This Row],[2020 - Omsætning]]-1</f>
        <v>#DIV/0!</v>
      </c>
      <c r="T128" s="150" t="e">
        <f>AC128/Tabel1[[#This Row],[2019 - Omsætning]]-1</f>
        <v>#DIV/0!</v>
      </c>
      <c r="U128" s="242">
        <f t="shared" si="484"/>
        <v>0</v>
      </c>
      <c r="V128" s="242">
        <f t="shared" si="510"/>
        <v>0</v>
      </c>
      <c r="W128" s="242">
        <f t="shared" si="538"/>
        <v>0</v>
      </c>
      <c r="X128" s="242">
        <f t="shared" si="537"/>
        <v>0</v>
      </c>
      <c r="Y128" s="151"/>
      <c r="Z128" s="151"/>
      <c r="AA128" s="151"/>
      <c r="AB128" s="151"/>
      <c r="AC128" s="361"/>
      <c r="AD128" s="151"/>
      <c r="AE128" s="151"/>
      <c r="AF128" s="151"/>
      <c r="AG128" s="361"/>
      <c r="AH128" s="361"/>
      <c r="AI128" s="361"/>
      <c r="AJ128" s="361"/>
      <c r="AK128" s="361"/>
      <c r="AL128" s="361"/>
      <c r="AM128" s="361"/>
      <c r="AN128" s="361"/>
      <c r="AO128" s="361"/>
      <c r="AP128" s="150">
        <f t="shared" si="268"/>
        <v>-6.7050790177149183E-2</v>
      </c>
      <c r="AQ128" s="150">
        <f t="shared" si="269"/>
        <v>0.13224028290716908</v>
      </c>
      <c r="AR128" s="150">
        <f t="shared" si="270"/>
        <v>0.16389837005128957</v>
      </c>
      <c r="AS128" s="150">
        <f t="shared" si="271"/>
        <v>0.25048787446504989</v>
      </c>
      <c r="AT128" s="150">
        <f t="shared" si="272"/>
        <v>-0.10637798808843923</v>
      </c>
      <c r="AU128" s="242">
        <f t="shared" si="511"/>
        <v>-9.6819999999999879</v>
      </c>
      <c r="AV128" s="242">
        <f t="shared" si="542"/>
        <v>16.864999999999995</v>
      </c>
      <c r="AW128" s="242">
        <f t="shared" si="512"/>
        <v>17.959000000000003</v>
      </c>
      <c r="AX128" s="242">
        <f t="shared" si="513"/>
        <v>21.948999999999998</v>
      </c>
      <c r="AY128" s="119">
        <v>134.71600000000001</v>
      </c>
      <c r="AZ128" s="119">
        <v>144.398</v>
      </c>
      <c r="BA128" s="119">
        <v>127.533</v>
      </c>
      <c r="BB128" s="119">
        <v>109.574</v>
      </c>
      <c r="BC128" s="119">
        <v>87.625</v>
      </c>
      <c r="BD128" s="119">
        <v>98.055999999999997</v>
      </c>
      <c r="BE128" s="119">
        <v>100.937</v>
      </c>
      <c r="BF128" s="119">
        <v>89.194000000000003</v>
      </c>
      <c r="BG128" s="362">
        <v>62.805191999999998</v>
      </c>
      <c r="BH128" s="362">
        <v>58.678970999999997</v>
      </c>
      <c r="BI128" s="362">
        <v>55.908391000000002</v>
      </c>
      <c r="BJ128" s="362">
        <v>54.601092000000001</v>
      </c>
      <c r="BK128" s="362">
        <v>56.593000000000004</v>
      </c>
      <c r="BL128" s="362">
        <v>54.920999999999999</v>
      </c>
      <c r="BM128" s="362">
        <v>44.829000000000001</v>
      </c>
      <c r="BN128" s="362">
        <v>39.424999999999997</v>
      </c>
      <c r="BO128" s="362">
        <v>63.994</v>
      </c>
      <c r="BP128" s="152">
        <f t="shared" si="277"/>
        <v>-0.2573092603377985</v>
      </c>
      <c r="BQ128" s="152">
        <f t="shared" si="278"/>
        <v>-1.5679192822541262E-2</v>
      </c>
      <c r="BR128" s="152">
        <f t="shared" si="279"/>
        <v>0.52905855539971958</v>
      </c>
      <c r="BS128" s="152">
        <f t="shared" si="280"/>
        <v>2.156176511274035</v>
      </c>
      <c r="BT128" s="152">
        <f t="shared" si="281"/>
        <v>-0.51287061994609162</v>
      </c>
      <c r="BU128" s="242">
        <f t="shared" si="514"/>
        <v>-8.8360000000000021</v>
      </c>
      <c r="BV128" s="242">
        <f t="shared" si="543"/>
        <v>-0.54699999999999704</v>
      </c>
      <c r="BW128" s="242">
        <f t="shared" si="515"/>
        <v>12.071000000000002</v>
      </c>
      <c r="BX128" s="242">
        <f t="shared" si="516"/>
        <v>15.587</v>
      </c>
      <c r="BY128" s="119">
        <v>25.504000000000001</v>
      </c>
      <c r="BZ128" s="119">
        <v>34.340000000000003</v>
      </c>
      <c r="CA128" s="119">
        <v>34.887</v>
      </c>
      <c r="CB128" s="119">
        <v>22.815999999999999</v>
      </c>
      <c r="CC128" s="119">
        <v>7.2290000000000001</v>
      </c>
      <c r="CD128" s="119">
        <v>14.84</v>
      </c>
      <c r="CE128" s="119">
        <v>18.977</v>
      </c>
      <c r="CF128" s="119">
        <v>17.678000000000001</v>
      </c>
      <c r="CG128" s="362">
        <v>13.977966</v>
      </c>
      <c r="CH128" s="362">
        <v>11.426512000000001</v>
      </c>
      <c r="CI128" s="362">
        <v>9.8258270000000003</v>
      </c>
      <c r="CJ128" s="362">
        <v>11.225085999999999</v>
      </c>
      <c r="CK128" s="362">
        <v>14.96</v>
      </c>
      <c r="CL128" s="362">
        <v>15.396000000000001</v>
      </c>
      <c r="CM128" s="362">
        <v>7.7069999999999999</v>
      </c>
      <c r="CN128" s="362">
        <v>-1.5429999999999999</v>
      </c>
      <c r="CO128" s="362">
        <v>10.308999999999999</v>
      </c>
      <c r="CP128" s="152">
        <f t="shared" si="286"/>
        <v>-0.28927075716279999</v>
      </c>
      <c r="CQ128" s="152">
        <f t="shared" si="287"/>
        <v>-8.3554174662645891E-2</v>
      </c>
      <c r="CR128" s="152">
        <f t="shared" si="288"/>
        <v>0.46303311199251307</v>
      </c>
      <c r="CS128" s="152">
        <f t="shared" si="289"/>
        <v>2.6145296391752577</v>
      </c>
      <c r="CT128" s="152">
        <f t="shared" si="290"/>
        <v>-0.54801601747360751</v>
      </c>
      <c r="CU128" s="242">
        <f t="shared" si="517"/>
        <v>-8.7029999999999994</v>
      </c>
      <c r="CV128" s="242">
        <f t="shared" si="528"/>
        <v>-2.7430000000000021</v>
      </c>
      <c r="CW128" s="242">
        <f t="shared" si="518"/>
        <v>10.39</v>
      </c>
      <c r="CX128" s="242">
        <f t="shared" si="519"/>
        <v>16.231000000000002</v>
      </c>
      <c r="CY128" s="119">
        <v>21.382999999999999</v>
      </c>
      <c r="CZ128" s="119">
        <v>30.085999999999999</v>
      </c>
      <c r="DA128" s="119">
        <v>32.829000000000001</v>
      </c>
      <c r="DB128" s="119">
        <v>22.439</v>
      </c>
      <c r="DC128" s="119">
        <v>6.2080000000000002</v>
      </c>
      <c r="DD128" s="119">
        <v>13.734999999999999</v>
      </c>
      <c r="DE128" s="119">
        <v>17.492000000000001</v>
      </c>
      <c r="DF128" s="119">
        <v>15.852</v>
      </c>
      <c r="DG128" s="362">
        <v>12.301342</v>
      </c>
      <c r="DH128" s="362">
        <v>10.184086000000001</v>
      </c>
      <c r="DI128" s="362">
        <v>8.4350000000000005</v>
      </c>
      <c r="DJ128" s="362">
        <v>9.5289680000000008</v>
      </c>
      <c r="DK128" s="362">
        <v>12.853999999999999</v>
      </c>
      <c r="DL128" s="362">
        <v>12.839</v>
      </c>
      <c r="DM128" s="362">
        <v>5.2809999999999997</v>
      </c>
      <c r="DN128" s="362">
        <v>-4.3959999999999999</v>
      </c>
      <c r="DO128" s="362">
        <v>7.181</v>
      </c>
      <c r="DP128" s="152">
        <f t="shared" si="295"/>
        <v>7.6533273716372391E-2</v>
      </c>
      <c r="DQ128" s="152">
        <f t="shared" si="296"/>
        <v>0.11799845034867153</v>
      </c>
      <c r="DR128" s="152">
        <f t="shared" si="297"/>
        <v>0.21312916919345062</v>
      </c>
      <c r="DS128" s="152">
        <f t="shared" si="298"/>
        <v>0.20673252835711678</v>
      </c>
      <c r="DT128" s="152">
        <f t="shared" si="299"/>
        <v>6.8399788783415558E-3</v>
      </c>
      <c r="DU128" s="242">
        <f t="shared" si="520"/>
        <v>10.27000000000001</v>
      </c>
      <c r="DV128" s="242">
        <f t="shared" si="544"/>
        <v>14.162999999999997</v>
      </c>
      <c r="DW128" s="242">
        <f t="shared" si="521"/>
        <v>21.087000000000003</v>
      </c>
      <c r="DX128" s="242">
        <f t="shared" si="522"/>
        <v>16.950000000000003</v>
      </c>
      <c r="DY128" s="119">
        <v>144.46</v>
      </c>
      <c r="DZ128" s="119">
        <v>134.19</v>
      </c>
      <c r="EA128" s="119">
        <v>120.027</v>
      </c>
      <c r="EB128" s="119">
        <v>98.94</v>
      </c>
      <c r="EC128" s="119">
        <v>81.99</v>
      </c>
      <c r="ED128" s="119">
        <v>81.433000000000007</v>
      </c>
      <c r="EE128" s="119">
        <v>75.370999999999995</v>
      </c>
      <c r="EF128" s="119">
        <v>66.457999999999998</v>
      </c>
      <c r="EG128" s="362">
        <v>57.333275999999998</v>
      </c>
      <c r="EH128" s="362">
        <v>50.445985</v>
      </c>
      <c r="EI128" s="362">
        <v>45.461725999999999</v>
      </c>
      <c r="EJ128" s="362">
        <v>41.422491999999998</v>
      </c>
      <c r="EK128" s="362">
        <v>37.268000000000001</v>
      </c>
      <c r="EL128" s="362">
        <v>32.39</v>
      </c>
      <c r="EM128" s="362">
        <v>24.274000000000001</v>
      </c>
      <c r="EN128" s="362">
        <v>20.788</v>
      </c>
      <c r="EO128" s="362">
        <v>25.306000000000001</v>
      </c>
      <c r="EP128" s="153">
        <f t="shared" si="304"/>
        <v>-9.2401208881329217E-2</v>
      </c>
      <c r="EQ128" s="153">
        <f t="shared" si="305"/>
        <v>2.1230776255012542E-3</v>
      </c>
      <c r="ER128" s="153">
        <f t="shared" si="306"/>
        <v>0.55503620958962485</v>
      </c>
      <c r="ES128" s="153">
        <f t="shared" si="307"/>
        <v>0.12111543742579108</v>
      </c>
      <c r="ET128" s="153">
        <f t="shared" si="308"/>
        <v>-3.9788795189931378E-2</v>
      </c>
      <c r="EU128" s="242">
        <f t="shared" si="523"/>
        <v>-24.337000000000018</v>
      </c>
      <c r="EV128" s="242">
        <f t="shared" si="545"/>
        <v>0.55799999999999272</v>
      </c>
      <c r="EW128" s="242">
        <f t="shared" si="524"/>
        <v>93.810000000000031</v>
      </c>
      <c r="EX128" s="242">
        <f t="shared" si="525"/>
        <v>18.258999999999986</v>
      </c>
      <c r="EY128" s="119">
        <v>239.047</v>
      </c>
      <c r="EZ128" s="119">
        <v>263.38400000000001</v>
      </c>
      <c r="FA128" s="119">
        <v>262.82600000000002</v>
      </c>
      <c r="FB128" s="119">
        <v>169.01599999999999</v>
      </c>
      <c r="FC128" s="119">
        <v>150.75700000000001</v>
      </c>
      <c r="FD128" s="119">
        <v>157.00399999999999</v>
      </c>
      <c r="FE128" s="119">
        <v>147.82900000000001</v>
      </c>
      <c r="FF128" s="119">
        <v>138.70400000000001</v>
      </c>
      <c r="FG128" s="362">
        <v>90.874930000000006</v>
      </c>
      <c r="FH128" s="362">
        <v>87.930999999999997</v>
      </c>
      <c r="FI128" s="362">
        <v>86.905635000000004</v>
      </c>
      <c r="FJ128" s="362">
        <v>85.549351999999999</v>
      </c>
      <c r="FK128" s="362">
        <v>80.617000000000004</v>
      </c>
      <c r="FL128" s="362">
        <v>88.278000000000006</v>
      </c>
      <c r="FM128" s="362">
        <v>78.665000000000006</v>
      </c>
      <c r="FN128" s="362">
        <v>80.465000000000003</v>
      </c>
      <c r="FO128" s="362">
        <v>100.33</v>
      </c>
      <c r="FP128" s="153">
        <f t="shared" si="313"/>
        <v>-3.9301310043668124E-2</v>
      </c>
      <c r="FQ128" s="153">
        <f t="shared" si="314"/>
        <v>0.22459893048128343</v>
      </c>
      <c r="FR128" s="153">
        <f t="shared" si="315"/>
        <v>8.0924855491329481E-2</v>
      </c>
      <c r="FS128" s="153">
        <f t="shared" si="316"/>
        <v>-5.4644808743169397E-2</v>
      </c>
      <c r="FT128" s="153">
        <f t="shared" si="317"/>
        <v>-1.0810810810810811E-2</v>
      </c>
      <c r="FU128" s="242">
        <f t="shared" si="539"/>
        <v>-9</v>
      </c>
      <c r="FV128" s="242">
        <f t="shared" si="546"/>
        <v>42</v>
      </c>
      <c r="FW128" s="242">
        <f t="shared" si="540"/>
        <v>14</v>
      </c>
      <c r="FX128" s="242">
        <f t="shared" si="541"/>
        <v>-10</v>
      </c>
      <c r="FY128" s="154">
        <v>220</v>
      </c>
      <c r="FZ128" s="154">
        <v>229</v>
      </c>
      <c r="GA128" s="154">
        <v>187</v>
      </c>
      <c r="GB128" s="154">
        <v>173</v>
      </c>
      <c r="GC128" s="154">
        <v>183</v>
      </c>
      <c r="GD128" s="154">
        <v>185</v>
      </c>
      <c r="GE128" s="154">
        <v>189</v>
      </c>
      <c r="GF128" s="154">
        <v>173</v>
      </c>
      <c r="GG128" s="154">
        <v>114</v>
      </c>
      <c r="GH128" s="359">
        <v>114</v>
      </c>
      <c r="GI128" s="359">
        <v>114</v>
      </c>
      <c r="GJ128" s="359">
        <v>102</v>
      </c>
      <c r="GK128" s="359">
        <v>92</v>
      </c>
      <c r="GL128" s="359">
        <v>76</v>
      </c>
      <c r="GM128" s="359">
        <v>70</v>
      </c>
      <c r="GN128" s="359">
        <v>91</v>
      </c>
      <c r="GO128" s="359">
        <v>134</v>
      </c>
      <c r="GP128" s="192"/>
      <c r="GQ128" s="5" t="s">
        <v>386</v>
      </c>
      <c r="GR128" s="5">
        <v>9530</v>
      </c>
      <c r="GS128" s="5" t="s">
        <v>223</v>
      </c>
      <c r="GT128" s="174" t="s">
        <v>82</v>
      </c>
      <c r="GU128" s="172" t="s">
        <v>73</v>
      </c>
      <c r="GW128" s="158">
        <f t="shared" si="322"/>
        <v>-0.35158996617138166</v>
      </c>
      <c r="GX128" s="158">
        <f t="shared" si="323"/>
        <v>-0.21062952895894291</v>
      </c>
      <c r="GY128" s="158">
        <f t="shared" si="324"/>
        <v>0.20888801030660067</v>
      </c>
      <c r="GZ128" s="158">
        <f t="shared" si="325"/>
        <v>2.264783492084995</v>
      </c>
      <c r="HA128" s="158">
        <f t="shared" si="326"/>
        <v>-0.56632238793763157</v>
      </c>
      <c r="HB128" s="263">
        <f t="shared" si="492"/>
        <v>-8.3219735283102142E-2</v>
      </c>
      <c r="HC128" s="263">
        <f t="shared" si="547"/>
        <v>-6.3157980939530955E-2</v>
      </c>
      <c r="HD128" s="263">
        <f t="shared" si="493"/>
        <v>5.1812723851984877E-2</v>
      </c>
      <c r="HE128" s="263">
        <f t="shared" si="494"/>
        <v>0.17206606069970137</v>
      </c>
      <c r="HF128" s="153">
        <f t="shared" si="327"/>
        <v>0.1534756863448771</v>
      </c>
      <c r="HG128" s="153">
        <f t="shared" si="328"/>
        <v>0.23669542162797924</v>
      </c>
      <c r="HH128" s="153">
        <f t="shared" si="329"/>
        <v>0.2998534025675102</v>
      </c>
      <c r="HI128" s="153">
        <f t="shared" si="330"/>
        <v>0.24804067871552532</v>
      </c>
      <c r="HJ128" s="153">
        <f t="shared" si="331"/>
        <v>7.5974618015823961E-2</v>
      </c>
      <c r="HK128" s="153">
        <f t="shared" si="332"/>
        <v>0.17518685747812554</v>
      </c>
      <c r="HL128" s="153">
        <f t="shared" si="333"/>
        <v>0.24666323530448639</v>
      </c>
      <c r="HM128" s="153">
        <f t="shared" si="334"/>
        <v>0.25610851607992152</v>
      </c>
      <c r="HN128" s="153">
        <f t="shared" si="335"/>
        <v>0.22826918436562671</v>
      </c>
      <c r="HO128" s="153">
        <f t="shared" si="336"/>
        <v>0.21237262142561197</v>
      </c>
      <c r="HP128" s="153">
        <f t="shared" si="337"/>
        <v>0.19416644804238212</v>
      </c>
      <c r="HQ128" s="153">
        <f t="shared" si="338"/>
        <v>0.24218854801416162</v>
      </c>
      <c r="HR128" s="153">
        <f t="shared" si="339"/>
        <v>0.36906026587039531</v>
      </c>
      <c r="HS128" s="153">
        <f t="shared" si="340"/>
        <v>0.45316250176478895</v>
      </c>
      <c r="HT128" s="153">
        <f t="shared" si="341"/>
        <v>0.23438817629044428</v>
      </c>
      <c r="HU128" s="153">
        <f t="shared" si="342"/>
        <v>-0.19074066038963855</v>
      </c>
      <c r="HV128" s="150">
        <f t="shared" si="343"/>
        <v>-0.2221592733775444</v>
      </c>
      <c r="HW128" s="150">
        <f t="shared" si="344"/>
        <v>-0.1922026072991237</v>
      </c>
      <c r="HX128" s="150">
        <f t="shared" si="345"/>
        <v>0.13224661203827925</v>
      </c>
      <c r="HY128" s="150">
        <f t="shared" si="346"/>
        <v>2.0376174326356766</v>
      </c>
      <c r="HZ128" s="150">
        <f t="shared" si="347"/>
        <v>-0.51750510847712017</v>
      </c>
      <c r="IA128" s="263">
        <f t="shared" si="495"/>
        <v>-2.8995836064631519E-2</v>
      </c>
      <c r="IB128" s="263">
        <f t="shared" si="548"/>
        <v>-3.1054748546202215E-2</v>
      </c>
      <c r="IC128" s="263">
        <f t="shared" si="496"/>
        <v>1.8871754027171644E-2</v>
      </c>
      <c r="ID128" s="263">
        <f t="shared" si="497"/>
        <v>9.572321652531221E-2</v>
      </c>
      <c r="IE128" s="153">
        <f t="shared" si="348"/>
        <v>0.10152239810043567</v>
      </c>
      <c r="IF128" s="153">
        <f t="shared" si="349"/>
        <v>0.13051823416506719</v>
      </c>
      <c r="IG128" s="153">
        <f t="shared" si="350"/>
        <v>0.16157298271126941</v>
      </c>
      <c r="IH128" s="153">
        <f t="shared" si="351"/>
        <v>0.14270122868409776</v>
      </c>
      <c r="II128" s="153">
        <f t="shared" si="352"/>
        <v>4.6978012158785554E-2</v>
      </c>
      <c r="IJ128" s="153">
        <f t="shared" si="353"/>
        <v>9.7364786620871113E-2</v>
      </c>
      <c r="IK128" s="153">
        <f t="shared" si="354"/>
        <v>0.13245943748189562</v>
      </c>
      <c r="IL128" s="153">
        <f t="shared" si="355"/>
        <v>0.15400367969307985</v>
      </c>
      <c r="IM128" s="153">
        <f t="shared" si="356"/>
        <v>0.15634790188446213</v>
      </c>
      <c r="IN128" s="153">
        <f t="shared" si="357"/>
        <v>0.13071072890415675</v>
      </c>
      <c r="IO128" s="153">
        <f t="shared" si="358"/>
        <v>0.11395236717625336</v>
      </c>
      <c r="IP128" s="153">
        <f t="shared" si="359"/>
        <v>0.13510660690197976</v>
      </c>
      <c r="IQ128" s="153">
        <f t="shared" si="360"/>
        <v>0.17715148465022648</v>
      </c>
      <c r="IR128" s="153">
        <f t="shared" si="361"/>
        <v>0.18444618821993136</v>
      </c>
      <c r="IS128" s="153">
        <f t="shared" si="362"/>
        <v>9.6864199082511149E-2</v>
      </c>
      <c r="IT128" s="153">
        <f t="shared" si="363"/>
        <v>-1.7069056113277466E-2</v>
      </c>
      <c r="IU128" s="150">
        <f t="shared" si="364"/>
        <v>0.18613343720905537</v>
      </c>
      <c r="IV128" s="150">
        <f t="shared" si="365"/>
        <v>0.11562988150889934</v>
      </c>
      <c r="IW128" s="150">
        <f t="shared" si="366"/>
        <v>-0.21987079033124499</v>
      </c>
      <c r="IX128" s="150">
        <f t="shared" si="367"/>
        <v>7.6367774515630857E-2</v>
      </c>
      <c r="IY128" s="150">
        <f t="shared" si="368"/>
        <v>4.8560956000816703E-2</v>
      </c>
      <c r="IZ128" s="263">
        <f t="shared" si="498"/>
        <v>9.4832054866974214E-2</v>
      </c>
      <c r="JA128" s="263">
        <f t="shared" si="533"/>
        <v>5.2805688127767647E-2</v>
      </c>
      <c r="JB128" s="263">
        <f t="shared" si="499"/>
        <v>-0.12870980259486309</v>
      </c>
      <c r="JC128" s="263">
        <f t="shared" si="500"/>
        <v>4.1533022231382777E-2</v>
      </c>
      <c r="JD128" s="153">
        <f t="shared" si="369"/>
        <v>0.60431630599840203</v>
      </c>
      <c r="JE128" s="153">
        <f t="shared" si="370"/>
        <v>0.50948425113142781</v>
      </c>
      <c r="JF128" s="153">
        <f t="shared" si="371"/>
        <v>0.45667856300366017</v>
      </c>
      <c r="JG128" s="153">
        <f t="shared" si="372"/>
        <v>0.58538836559852325</v>
      </c>
      <c r="JH128" s="153">
        <f t="shared" si="373"/>
        <v>0.54385534336714048</v>
      </c>
      <c r="JI128" s="153">
        <f t="shared" si="374"/>
        <v>0.51866831418307824</v>
      </c>
      <c r="JJ128" s="153">
        <f t="shared" si="375"/>
        <v>0.50985259996347121</v>
      </c>
      <c r="JK128" s="153">
        <f t="shared" si="376"/>
        <v>0.47913542507786361</v>
      </c>
      <c r="JL128" s="153">
        <f t="shared" si="377"/>
        <v>0.63090311046181813</v>
      </c>
      <c r="JM128" s="153">
        <f t="shared" si="378"/>
        <v>0.57369966223516167</v>
      </c>
      <c r="JN128" s="153">
        <f t="shared" si="379"/>
        <v>0.52311597516087416</v>
      </c>
      <c r="JO128" s="153">
        <f t="shared" si="380"/>
        <v>0.48419410587703809</v>
      </c>
      <c r="JP128" s="153">
        <f t="shared" si="381"/>
        <v>0.46228462979272361</v>
      </c>
      <c r="JQ128" s="153">
        <f t="shared" si="382"/>
        <v>0.36690908267065403</v>
      </c>
      <c r="JR128" s="153">
        <f t="shared" si="383"/>
        <v>0.30857433420199581</v>
      </c>
      <c r="JS128" s="153">
        <f t="shared" si="384"/>
        <v>0.25834835021437891</v>
      </c>
      <c r="JT128" s="153">
        <f t="shared" si="385"/>
        <v>0.25222764875909498</v>
      </c>
      <c r="JU128" s="150" t="e">
        <f t="shared" si="386"/>
        <v>#VALUE!</v>
      </c>
      <c r="JV128" s="150" t="e">
        <f t="shared" si="387"/>
        <v>#VALUE!</v>
      </c>
      <c r="JW128" s="150" t="e">
        <f t="shared" si="388"/>
        <v>#VALUE!</v>
      </c>
      <c r="JX128" s="150" t="e">
        <f t="shared" si="389"/>
        <v>#VALUE!</v>
      </c>
      <c r="JY128" s="150" t="e">
        <f t="shared" si="390"/>
        <v>#VALUE!</v>
      </c>
      <c r="JZ128" s="263" t="e">
        <f t="shared" si="501"/>
        <v>#VALUE!</v>
      </c>
      <c r="KA128" s="263" t="e">
        <f t="shared" si="549"/>
        <v>#VALUE!</v>
      </c>
      <c r="KB128" s="263" t="e">
        <f t="shared" si="502"/>
        <v>#VALUE!</v>
      </c>
      <c r="KC128" s="263" t="e">
        <f t="shared" si="503"/>
        <v>#VALUE!</v>
      </c>
      <c r="KD128" s="153" t="str">
        <f t="shared" si="467"/>
        <v>i.a.</v>
      </c>
      <c r="KE128" s="153" t="str">
        <f t="shared" si="468"/>
        <v>i.a.</v>
      </c>
      <c r="KF128" s="153" t="str">
        <f t="shared" si="469"/>
        <v>i.a.</v>
      </c>
      <c r="KG128" s="153" t="str">
        <f t="shared" si="470"/>
        <v>i.a.</v>
      </c>
      <c r="KH128" s="153" t="str">
        <f t="shared" si="483"/>
        <v>i.a.</v>
      </c>
      <c r="KI128" s="153" t="str">
        <f t="shared" si="471"/>
        <v>i.a.</v>
      </c>
      <c r="KJ128" s="153" t="str">
        <f t="shared" si="472"/>
        <v>i.a.</v>
      </c>
      <c r="KK128" s="153" t="str">
        <f t="shared" si="473"/>
        <v>i.a.</v>
      </c>
      <c r="KL128" s="153" t="str">
        <f t="shared" si="474"/>
        <v>i.a.</v>
      </c>
      <c r="KM128" s="153" t="str">
        <f t="shared" si="475"/>
        <v>i.a.</v>
      </c>
      <c r="KN128" s="153" t="str">
        <f t="shared" si="476"/>
        <v>i.a.</v>
      </c>
      <c r="KO128" s="153" t="str">
        <f t="shared" si="477"/>
        <v>i.a.</v>
      </c>
      <c r="KP128" s="153" t="str">
        <f t="shared" si="478"/>
        <v>i.a.</v>
      </c>
      <c r="KQ128" s="153" t="str">
        <f t="shared" si="479"/>
        <v>i.a.</v>
      </c>
      <c r="KR128" s="153" t="str">
        <f t="shared" si="480"/>
        <v>i.a.</v>
      </c>
      <c r="KS128" s="153" t="str">
        <f t="shared" si="481"/>
        <v>i.a.</v>
      </c>
      <c r="KT128" s="153" t="str">
        <f t="shared" si="482"/>
        <v>i.a.</v>
      </c>
      <c r="KU128" s="150" t="e">
        <f t="shared" si="408"/>
        <v>#DIV/0!</v>
      </c>
      <c r="KV128" s="150" t="e">
        <f t="shared" si="409"/>
        <v>#DIV/0!</v>
      </c>
      <c r="KW128" s="150" t="e">
        <f t="shared" si="410"/>
        <v>#DIV/0!</v>
      </c>
      <c r="KX128" s="150" t="e">
        <f t="shared" si="411"/>
        <v>#DIV/0!</v>
      </c>
      <c r="KY128" s="150" t="e">
        <f t="shared" si="412"/>
        <v>#DIV/0!</v>
      </c>
      <c r="KZ128" s="243">
        <f t="shared" si="504"/>
        <v>0</v>
      </c>
      <c r="LA128" s="243">
        <f t="shared" si="550"/>
        <v>0</v>
      </c>
      <c r="LB128" s="243">
        <f t="shared" si="505"/>
        <v>0</v>
      </c>
      <c r="LC128" s="243">
        <f t="shared" si="506"/>
        <v>0</v>
      </c>
      <c r="LD128" s="254">
        <f>IFERROR(Tabel1[[#This Row],[2024 - Omsætning]]/Tabel1[[#This Row],[2024 - Ansatte]],"i.a.")</f>
        <v>0</v>
      </c>
      <c r="LE128" s="254">
        <f>IFERROR(Tabel1[[#This Row],[2023 - Omsætning]]/Tabel1[[#This Row],[2023 - Ansatte]],"i.a.")</f>
        <v>0</v>
      </c>
      <c r="LF128" s="254">
        <f>IFERROR(Tabel1[[#This Row],[2022 - Omsætning]]/Tabel1[[#This Row],[2022 - Ansatte]],"i.a.")</f>
        <v>0</v>
      </c>
      <c r="LG128" s="254">
        <f>IFERROR(Tabel1[[#This Row],[2021 - Omsætning]]/Tabel1[[#This Row],[2021 - Ansatte]],"i.a.")</f>
        <v>0</v>
      </c>
      <c r="LH128" s="254">
        <f>IFERROR(AC128/Tabel1[[#This Row],[2020 - Ansatte]],"i.a.")</f>
        <v>0</v>
      </c>
      <c r="LI128" s="254">
        <f>IFERROR(Tabel1[[#This Row],[2019 - Omsætning]]/Tabel1[[#This Row],[2019 - Ansatte]],"i.a.")</f>
        <v>0</v>
      </c>
      <c r="LJ128" s="254">
        <f>IFERROR(Tabel1[[#This Row],[2018 - Omsætning]]/Tabel1[[#This Row],[2018 - Ansatte]],"i.a.")</f>
        <v>0</v>
      </c>
      <c r="LK128" s="254">
        <f>IFERROR(Tabel1[[#This Row],[2017 - Omsætning]]/Tabel1[[#This Row],[2017 - Ansatte]],"i.a.")</f>
        <v>0</v>
      </c>
      <c r="LL128" s="254">
        <f>IFERROR(Tabel1[[#This Row],[2016 - Omsætning]]/Tabel1[[#This Row],[2016 - Ansatte]],"i.a.")</f>
        <v>0</v>
      </c>
      <c r="LM128" s="254">
        <f>IFERROR(Tabel1[[#This Row],[2015 - Omsætning]]/Tabel1[[#This Row],[2015 - Ansatte]],"i.a.")</f>
        <v>0</v>
      </c>
      <c r="LN128" s="254">
        <f>IFERROR(Tabel1[[#This Row],[2014 - Omsætning]]/Tabel1[[#This Row],[2014 - Ansatte]],"i.a.")</f>
        <v>0</v>
      </c>
      <c r="LO128" s="254">
        <f>IFERROR(Tabel1[[#This Row],[2013 - Omsætning]]/Tabel1[[#This Row],[2013 - Ansatte]],"i.a.")</f>
        <v>0</v>
      </c>
      <c r="LP128" s="254">
        <f>IFERROR(Tabel1[[#This Row],[2012 - Omsætning]]/Tabel1[[#This Row],[2012 - Ansatte]],"i.a.")</f>
        <v>0</v>
      </c>
      <c r="LQ128" s="254">
        <f>IFERROR(Tabel1[[#This Row],[2011 - Omsætning]]/Tabel1[[#This Row],[2011 - Ansatte]],"i.a.")</f>
        <v>0</v>
      </c>
      <c r="LR128" s="254">
        <f>IFERROR(Tabel1[[#This Row],[2010 - Omsætning]]/Tabel1[[#This Row],[2010 - Ansatte]],"i.a.")</f>
        <v>0</v>
      </c>
      <c r="LS128" s="254">
        <f>IFERROR(Tabel1[[#This Row],[2009 - Omsætning]]/Tabel1[[#This Row],[2009 - Ansatte]],"i.a.")</f>
        <v>0</v>
      </c>
      <c r="LT128" s="254">
        <f>IFERROR(Tabel1[[#This Row],[2008 - Omsætning]]/Tabel1[[#This Row],[2008 - Ansatte]],"i.a.")</f>
        <v>0</v>
      </c>
      <c r="LU128" s="158">
        <f t="shared" si="413"/>
        <v>-0.2601954699558236</v>
      </c>
      <c r="LV128" s="158">
        <f t="shared" si="414"/>
        <v>-0.25163594175508636</v>
      </c>
      <c r="LW128" s="158">
        <f t="shared" si="415"/>
        <v>0.35350122125510569</v>
      </c>
      <c r="LX128" s="158">
        <f t="shared" si="416"/>
        <v>2.823461988260533</v>
      </c>
      <c r="LY128" s="158">
        <f t="shared" si="417"/>
        <v>-0.54307630181758149</v>
      </c>
      <c r="LZ128" s="243">
        <f t="shared" si="507"/>
        <v>-3.4184458118300912E-2</v>
      </c>
      <c r="MA128" s="243">
        <f t="shared" si="551"/>
        <v>-4.4176237068864865E-2</v>
      </c>
      <c r="MB128" s="243">
        <f t="shared" si="508"/>
        <v>4.5850947420481597E-2</v>
      </c>
      <c r="MC128" s="243">
        <f t="shared" si="509"/>
        <v>9.5781705044379162E-2</v>
      </c>
      <c r="MD128" s="244">
        <f t="shared" si="418"/>
        <v>9.7195454545454543E-2</v>
      </c>
      <c r="ME128" s="244">
        <f t="shared" si="419"/>
        <v>0.13137991266375545</v>
      </c>
      <c r="MF128" s="244">
        <f t="shared" si="420"/>
        <v>0.17555614973262032</v>
      </c>
      <c r="MG128" s="244">
        <f t="shared" si="421"/>
        <v>0.12970520231213872</v>
      </c>
      <c r="MH128" s="244">
        <f t="shared" si="422"/>
        <v>3.3923497267759561E-2</v>
      </c>
      <c r="MI128" s="244">
        <f t="shared" si="423"/>
        <v>7.4243243243243245E-2</v>
      </c>
      <c r="MJ128" s="244">
        <f t="shared" si="424"/>
        <v>9.2550264550264549E-2</v>
      </c>
      <c r="MK128" s="244">
        <f t="shared" si="425"/>
        <v>9.1630057803468209E-2</v>
      </c>
      <c r="ML128" s="244">
        <f t="shared" si="426"/>
        <v>0.10790650877192982</v>
      </c>
      <c r="MM128" s="244">
        <f t="shared" si="427"/>
        <v>8.9334087719298252E-2</v>
      </c>
      <c r="MN128" s="244">
        <f t="shared" si="428"/>
        <v>7.3991228070175441E-2</v>
      </c>
      <c r="MO128" s="244">
        <f t="shared" si="429"/>
        <v>9.3421254901960793E-2</v>
      </c>
      <c r="MP128" s="244">
        <f t="shared" si="430"/>
        <v>0.13971739130434782</v>
      </c>
      <c r="MQ128" s="244">
        <f t="shared" si="431"/>
        <v>0.1689342105263158</v>
      </c>
      <c r="MR128" s="244">
        <f t="shared" si="432"/>
        <v>7.5442857142857145E-2</v>
      </c>
      <c r="MS128" s="244">
        <f t="shared" si="433"/>
        <v>-4.8307692307692308E-2</v>
      </c>
      <c r="MT128" s="244">
        <f t="shared" si="434"/>
        <v>5.3589552238805974E-2</v>
      </c>
    </row>
    <row r="129" spans="1:358" ht="18" customHeight="1" x14ac:dyDescent="0.25">
      <c r="A129" s="392" t="s">
        <v>858</v>
      </c>
      <c r="B129" s="273">
        <v>43137611</v>
      </c>
      <c r="C129" s="5" t="s">
        <v>129</v>
      </c>
      <c r="D129" s="5"/>
      <c r="E129" s="5">
        <v>259300</v>
      </c>
      <c r="F129" s="203">
        <v>45646</v>
      </c>
      <c r="G129" s="148" t="s">
        <v>84</v>
      </c>
      <c r="H129" s="148" t="s">
        <v>84</v>
      </c>
      <c r="I129" s="148" t="s">
        <v>70</v>
      </c>
      <c r="J129" s="148" t="s">
        <v>70</v>
      </c>
      <c r="K129" s="148" t="s">
        <v>70</v>
      </c>
      <c r="L129" s="148" t="s">
        <v>70</v>
      </c>
      <c r="M129" s="148" t="s">
        <v>70</v>
      </c>
      <c r="N129" s="357" t="s">
        <v>70</v>
      </c>
      <c r="O129" s="357" t="s">
        <v>70</v>
      </c>
      <c r="P129" s="150" t="e">
        <f>Y129/Tabel1[[#This Row],[2023 - Omsætning]]-1</f>
        <v>#DIV/0!</v>
      </c>
      <c r="Q129" s="150" t="e">
        <f>Z129/Tabel1[[#This Row],[2022 - Omsætning]]-1</f>
        <v>#DIV/0!</v>
      </c>
      <c r="R129" s="150" t="e">
        <f>AA129/Tabel1[[#This Row],[2021 - Omsætning]]-1</f>
        <v>#DIV/0!</v>
      </c>
      <c r="S129" s="150" t="e">
        <f>AB129/Tabel1[[#This Row],[2020 - Omsætning]]-1</f>
        <v>#DIV/0!</v>
      </c>
      <c r="T129" s="150" t="e">
        <f>AC129/Tabel1[[#This Row],[2019 - Omsætning]]-1</f>
        <v>#DIV/0!</v>
      </c>
      <c r="U129" s="242">
        <f t="shared" si="484"/>
        <v>0</v>
      </c>
      <c r="V129" s="242">
        <f t="shared" si="510"/>
        <v>0</v>
      </c>
      <c r="W129" s="242">
        <f t="shared" si="538"/>
        <v>0</v>
      </c>
      <c r="X129" s="242">
        <f t="shared" si="537"/>
        <v>0</v>
      </c>
      <c r="Y129" s="151"/>
      <c r="Z129" s="151"/>
      <c r="AA129" s="151"/>
      <c r="AB129" s="151"/>
      <c r="AC129" s="361"/>
      <c r="AD129" s="151"/>
      <c r="AE129" s="151"/>
      <c r="AF129" s="151"/>
      <c r="AG129" s="361"/>
      <c r="AH129" s="361"/>
      <c r="AI129" s="361"/>
      <c r="AJ129" s="361"/>
      <c r="AK129" s="361"/>
      <c r="AL129" s="361"/>
      <c r="AM129" s="361"/>
      <c r="AN129" s="361"/>
      <c r="AO129" s="361"/>
      <c r="AP129" s="150">
        <f t="shared" si="268"/>
        <v>-0.19074652284984392</v>
      </c>
      <c r="AQ129" s="150">
        <f t="shared" si="269"/>
        <v>1.3229795800977931E-2</v>
      </c>
      <c r="AR129" s="150">
        <f t="shared" si="270"/>
        <v>0.20739647538848852</v>
      </c>
      <c r="AS129" s="150">
        <f t="shared" si="271"/>
        <v>0.15722322684347995</v>
      </c>
      <c r="AT129" s="150">
        <f t="shared" si="272"/>
        <v>0.15261695229272829</v>
      </c>
      <c r="AU129" s="242">
        <f t="shared" si="511"/>
        <v>-2.6880000000000006</v>
      </c>
      <c r="AV129" s="242">
        <f t="shared" si="542"/>
        <v>0.18400000000000105</v>
      </c>
      <c r="AW129" s="242">
        <f t="shared" si="512"/>
        <v>2.3889999999999993</v>
      </c>
      <c r="AX129" s="242">
        <f t="shared" si="513"/>
        <v>1.5649999999999995</v>
      </c>
      <c r="AY129" s="119">
        <v>11.404</v>
      </c>
      <c r="AZ129" s="119">
        <v>14.092000000000001</v>
      </c>
      <c r="BA129" s="119">
        <v>13.907999999999999</v>
      </c>
      <c r="BB129" s="119">
        <v>11.519</v>
      </c>
      <c r="BC129" s="119">
        <v>9.9540000000000006</v>
      </c>
      <c r="BD129" s="119">
        <v>8.6359999999999992</v>
      </c>
      <c r="BE129" s="119">
        <v>13.098000000000001</v>
      </c>
      <c r="BF129" s="362">
        <v>14.725</v>
      </c>
      <c r="BG129" s="362">
        <v>10.021492</v>
      </c>
      <c r="BH129" s="362">
        <v>7.8335939999999997</v>
      </c>
      <c r="BI129" s="362">
        <v>8.2974099999999993</v>
      </c>
      <c r="BJ129" s="362">
        <v>8.8502759999999991</v>
      </c>
      <c r="BK129" s="362">
        <v>8.1379999999999999</v>
      </c>
      <c r="BL129" s="362">
        <v>10.288</v>
      </c>
      <c r="BM129" s="362">
        <v>8.6470000000000002</v>
      </c>
      <c r="BN129" s="362">
        <v>7.8879999999999999</v>
      </c>
      <c r="BO129" s="362"/>
      <c r="BP129" s="152">
        <f t="shared" si="277"/>
        <v>1.9291770573566085</v>
      </c>
      <c r="BQ129" s="152">
        <f t="shared" si="278"/>
        <v>-1.4376773630211743</v>
      </c>
      <c r="BR129" s="152">
        <f t="shared" si="279"/>
        <v>0.97286821705426374</v>
      </c>
      <c r="BS129" s="152">
        <f t="shared" si="280"/>
        <v>9.2340425531914914</v>
      </c>
      <c r="BT129" s="152">
        <f t="shared" si="281"/>
        <v>0.91352345906163757</v>
      </c>
      <c r="BU129" s="242">
        <f t="shared" si="514"/>
        <v>3.8679999999999999</v>
      </c>
      <c r="BV129" s="242">
        <f t="shared" si="543"/>
        <v>-6.5860000000000003</v>
      </c>
      <c r="BW129" s="242">
        <f t="shared" si="515"/>
        <v>2.2590000000000003</v>
      </c>
      <c r="BX129" s="242">
        <f t="shared" si="516"/>
        <v>2.6040000000000001</v>
      </c>
      <c r="BY129" s="119">
        <v>1.863</v>
      </c>
      <c r="BZ129" s="119">
        <v>-2.0049999999999999</v>
      </c>
      <c r="CA129" s="119">
        <v>4.5810000000000004</v>
      </c>
      <c r="CB129" s="119">
        <v>2.3220000000000001</v>
      </c>
      <c r="CC129" s="119">
        <v>-0.28199999999999997</v>
      </c>
      <c r="CD129" s="119">
        <v>-3.2610000000000001</v>
      </c>
      <c r="CE129" s="119">
        <v>1.157</v>
      </c>
      <c r="CF129" s="362">
        <v>0.64600000000000002</v>
      </c>
      <c r="CG129" s="362">
        <v>1.3043629999999999</v>
      </c>
      <c r="CH129" s="362">
        <v>1.678847</v>
      </c>
      <c r="CI129" s="362">
        <v>2.326648</v>
      </c>
      <c r="CJ129" s="362">
        <v>2.3324199999999999</v>
      </c>
      <c r="CK129" s="362">
        <v>3.1659999999999999</v>
      </c>
      <c r="CL129" s="362">
        <v>5.444</v>
      </c>
      <c r="CM129" s="362">
        <v>4.3639999999999999</v>
      </c>
      <c r="CN129" s="362">
        <v>3.496</v>
      </c>
      <c r="CO129" s="362"/>
      <c r="CP129" s="152">
        <f t="shared" si="286"/>
        <v>3.0510204081632648</v>
      </c>
      <c r="CQ129" s="152">
        <f t="shared" si="287"/>
        <v>-1.0827103930552207</v>
      </c>
      <c r="CR129" s="152">
        <f t="shared" si="288"/>
        <v>0.54738805970149251</v>
      </c>
      <c r="CS129" s="152">
        <f t="shared" si="289"/>
        <v>161.42424242424241</v>
      </c>
      <c r="CT129" s="152">
        <f t="shared" si="290"/>
        <v>-0.87159533073929962</v>
      </c>
      <c r="CU129" s="242">
        <f t="shared" si="517"/>
        <v>2.093</v>
      </c>
      <c r="CV129" s="242">
        <f t="shared" si="528"/>
        <v>-8.98</v>
      </c>
      <c r="CW129" s="242">
        <f t="shared" si="518"/>
        <v>2.9340000000000002</v>
      </c>
      <c r="CX129" s="242">
        <f t="shared" si="519"/>
        <v>5.327</v>
      </c>
      <c r="CY129" s="119">
        <v>1.407</v>
      </c>
      <c r="CZ129" s="119">
        <v>-0.68600000000000005</v>
      </c>
      <c r="DA129" s="119">
        <v>8.2940000000000005</v>
      </c>
      <c r="DB129" s="119">
        <v>5.36</v>
      </c>
      <c r="DC129" s="119">
        <v>3.3000000000000002E-2</v>
      </c>
      <c r="DD129" s="119">
        <v>0.25700000000000001</v>
      </c>
      <c r="DE129" s="119">
        <v>0.71599999999999997</v>
      </c>
      <c r="DF129" s="362">
        <v>0.85099999999999998</v>
      </c>
      <c r="DG129" s="362">
        <v>1.5592600000000001</v>
      </c>
      <c r="DH129" s="362">
        <v>1.292805</v>
      </c>
      <c r="DI129" s="362">
        <v>2.8986869999999998</v>
      </c>
      <c r="DJ129" s="362">
        <v>1.529765</v>
      </c>
      <c r="DK129" s="362">
        <v>3.66</v>
      </c>
      <c r="DL129" s="362">
        <v>6.2610000000000001</v>
      </c>
      <c r="DM129" s="362">
        <v>3.1920000000000002</v>
      </c>
      <c r="DN129" s="362">
        <v>2.71</v>
      </c>
      <c r="DO129" s="362"/>
      <c r="DP129" s="152">
        <f t="shared" si="295"/>
        <v>-0.58294495528404078</v>
      </c>
      <c r="DQ129" s="152">
        <f t="shared" si="296"/>
        <v>6.2677776662316401E-2</v>
      </c>
      <c r="DR129" s="152">
        <f t="shared" si="297"/>
        <v>0.16698558987776779</v>
      </c>
      <c r="DS129" s="152">
        <f t="shared" si="298"/>
        <v>0.26217468454258669</v>
      </c>
      <c r="DT129" s="152">
        <f t="shared" si="299"/>
        <v>7.8926598263623674E-4</v>
      </c>
      <c r="DU129" s="242">
        <f t="shared" si="520"/>
        <v>-18.512</v>
      </c>
      <c r="DV129" s="242">
        <f t="shared" si="544"/>
        <v>1.8730000000000011</v>
      </c>
      <c r="DW129" s="242">
        <f t="shared" si="521"/>
        <v>4.2759999999999998</v>
      </c>
      <c r="DX129" s="242">
        <f t="shared" si="522"/>
        <v>5.3189999999999991</v>
      </c>
      <c r="DY129" s="119">
        <v>13.244</v>
      </c>
      <c r="DZ129" s="119">
        <v>31.756</v>
      </c>
      <c r="EA129" s="119">
        <v>29.882999999999999</v>
      </c>
      <c r="EB129" s="119">
        <v>25.606999999999999</v>
      </c>
      <c r="EC129" s="119">
        <v>20.288</v>
      </c>
      <c r="ED129" s="119">
        <v>20.271999999999998</v>
      </c>
      <c r="EE129" s="119">
        <v>19.710999999999999</v>
      </c>
      <c r="EF129" s="362">
        <v>19.173999999999999</v>
      </c>
      <c r="EG129" s="362">
        <v>18.765644999999999</v>
      </c>
      <c r="EH129" s="362">
        <v>17.763309</v>
      </c>
      <c r="EI129" s="362">
        <v>17.127586999999998</v>
      </c>
      <c r="EJ129" s="362">
        <v>15.105522000000001</v>
      </c>
      <c r="EK129" s="362">
        <v>13.914</v>
      </c>
      <c r="EL129" s="362">
        <v>12.132</v>
      </c>
      <c r="EM129" s="362">
        <v>9.0340000000000007</v>
      </c>
      <c r="EN129" s="362">
        <v>8.4930000000000003</v>
      </c>
      <c r="EO129" s="362"/>
      <c r="EP129" s="153">
        <f t="shared" si="304"/>
        <v>-0.390143615974818</v>
      </c>
      <c r="EQ129" s="153">
        <f t="shared" si="305"/>
        <v>0.19238077365173945</v>
      </c>
      <c r="ER129" s="153">
        <f t="shared" si="306"/>
        <v>6.6551577472541132E-2</v>
      </c>
      <c r="ES129" s="153">
        <f t="shared" si="307"/>
        <v>8.3846299861702375E-2</v>
      </c>
      <c r="ET129" s="153">
        <f t="shared" si="308"/>
        <v>-0.10759141398252783</v>
      </c>
      <c r="EU129" s="242">
        <f t="shared" si="523"/>
        <v>-19.831</v>
      </c>
      <c r="EV129" s="242">
        <f t="shared" si="545"/>
        <v>8.2010000000000005</v>
      </c>
      <c r="EW129" s="242">
        <f t="shared" si="524"/>
        <v>2.6599999999999966</v>
      </c>
      <c r="EX129" s="242">
        <f t="shared" si="525"/>
        <v>3.0919999999999987</v>
      </c>
      <c r="EY129" s="119">
        <v>30.998999999999999</v>
      </c>
      <c r="EZ129" s="119">
        <v>50.83</v>
      </c>
      <c r="FA129" s="119">
        <v>42.628999999999998</v>
      </c>
      <c r="FB129" s="119">
        <v>39.969000000000001</v>
      </c>
      <c r="FC129" s="119">
        <v>36.877000000000002</v>
      </c>
      <c r="FD129" s="119">
        <v>41.323</v>
      </c>
      <c r="FE129" s="119">
        <v>38.564999999999998</v>
      </c>
      <c r="FF129" s="362">
        <v>29.93</v>
      </c>
      <c r="FG129" s="362">
        <v>28.586977000000001</v>
      </c>
      <c r="FH129" s="362">
        <v>29.783844999999999</v>
      </c>
      <c r="FI129" s="362">
        <v>26.311755999999999</v>
      </c>
      <c r="FJ129" s="362">
        <v>24.435161000000001</v>
      </c>
      <c r="FK129" s="362">
        <v>23.992999999999999</v>
      </c>
      <c r="FL129" s="362">
        <v>24.934000000000001</v>
      </c>
      <c r="FM129" s="362">
        <v>22.146999999999998</v>
      </c>
      <c r="FN129" s="362">
        <v>21.363</v>
      </c>
      <c r="FO129" s="362"/>
      <c r="FP129" s="153">
        <f t="shared" si="313"/>
        <v>-6.6666666666666666E-2</v>
      </c>
      <c r="FQ129" s="153">
        <f t="shared" si="314"/>
        <v>0</v>
      </c>
      <c r="FR129" s="153">
        <f t="shared" si="315"/>
        <v>0</v>
      </c>
      <c r="FS129" s="153">
        <f t="shared" si="316"/>
        <v>-0.16666666666666666</v>
      </c>
      <c r="FT129" s="153">
        <f t="shared" si="317"/>
        <v>-5.2631578947368418E-2</v>
      </c>
      <c r="FU129" s="242">
        <f t="shared" si="539"/>
        <v>-1</v>
      </c>
      <c r="FV129" s="242">
        <f t="shared" si="546"/>
        <v>0</v>
      </c>
      <c r="FW129" s="242">
        <f t="shared" si="540"/>
        <v>0</v>
      </c>
      <c r="FX129" s="242">
        <f t="shared" si="541"/>
        <v>-3</v>
      </c>
      <c r="FY129" s="154">
        <v>14</v>
      </c>
      <c r="FZ129" s="154">
        <v>15</v>
      </c>
      <c r="GA129" s="154">
        <v>15</v>
      </c>
      <c r="GB129" s="154">
        <v>15</v>
      </c>
      <c r="GC129" s="154">
        <v>18</v>
      </c>
      <c r="GD129" s="154">
        <v>19</v>
      </c>
      <c r="GE129" s="154">
        <v>21</v>
      </c>
      <c r="GF129" s="154">
        <v>22</v>
      </c>
      <c r="GG129" s="154">
        <v>21</v>
      </c>
      <c r="GH129" s="359">
        <v>19</v>
      </c>
      <c r="GI129" s="359"/>
      <c r="GJ129" s="359"/>
      <c r="GK129" s="359"/>
      <c r="GL129" s="359"/>
      <c r="GM129" s="359"/>
      <c r="GN129" s="359"/>
      <c r="GO129" s="359"/>
      <c r="GP129" s="192"/>
      <c r="GQ129" s="5" t="s">
        <v>386</v>
      </c>
      <c r="GR129" s="5">
        <v>2600</v>
      </c>
      <c r="GS129" s="5" t="s">
        <v>100</v>
      </c>
      <c r="GT129" s="174" t="s">
        <v>76</v>
      </c>
      <c r="GU129" s="16"/>
      <c r="GW129" s="158">
        <f t="shared" si="322"/>
        <v>3.8093965986394553</v>
      </c>
      <c r="GX129" s="158">
        <f t="shared" si="323"/>
        <v>-1.0744593473390904</v>
      </c>
      <c r="GY129" s="158">
        <f t="shared" si="324"/>
        <v>0.27982294107046318</v>
      </c>
      <c r="GZ129" s="158">
        <f t="shared" si="325"/>
        <v>142.54346383543466</v>
      </c>
      <c r="HA129" s="158">
        <f t="shared" si="326"/>
        <v>-0.87342199479658333</v>
      </c>
      <c r="HB129" s="263">
        <f t="shared" si="492"/>
        <v>8.4791968288475378E-2</v>
      </c>
      <c r="HC129" s="263">
        <f t="shared" si="547"/>
        <v>-0.32119538031466632</v>
      </c>
      <c r="HD129" s="263">
        <f t="shared" si="493"/>
        <v>6.5360103023757832E-2</v>
      </c>
      <c r="HE129" s="263">
        <f t="shared" si="494"/>
        <v>0.23194942340085523</v>
      </c>
      <c r="HF129" s="153">
        <f t="shared" si="327"/>
        <v>6.253333333333333E-2</v>
      </c>
      <c r="HG129" s="153">
        <f t="shared" si="328"/>
        <v>-2.2258634955142041E-2</v>
      </c>
      <c r="HH129" s="153">
        <f t="shared" si="329"/>
        <v>0.2989367453595243</v>
      </c>
      <c r="HI129" s="153">
        <f t="shared" si="330"/>
        <v>0.23357664233576647</v>
      </c>
      <c r="HJ129" s="153">
        <f t="shared" si="331"/>
        <v>1.6272189349112425E-3</v>
      </c>
      <c r="HK129" s="153">
        <f t="shared" si="332"/>
        <v>1.2855463572018109E-2</v>
      </c>
      <c r="HL129" s="153">
        <f t="shared" si="333"/>
        <v>3.6826539796836824E-2</v>
      </c>
      <c r="HM129" s="153">
        <f t="shared" si="334"/>
        <v>4.4860725502307679E-2</v>
      </c>
      <c r="HN129" s="153">
        <f t="shared" si="335"/>
        <v>8.5371182541936472E-2</v>
      </c>
      <c r="HO129" s="153">
        <f t="shared" si="336"/>
        <v>7.410557756957574E-2</v>
      </c>
      <c r="HP129" s="153">
        <f t="shared" si="337"/>
        <v>0.17985773572136649</v>
      </c>
      <c r="HQ129" s="153">
        <f t="shared" si="338"/>
        <v>0.10543006187352086</v>
      </c>
      <c r="HR129" s="153">
        <f t="shared" si="339"/>
        <v>0.28104123473853954</v>
      </c>
      <c r="HS129" s="153">
        <f t="shared" si="340"/>
        <v>0.59160918454124545</v>
      </c>
      <c r="HT129" s="153">
        <f t="shared" si="341"/>
        <v>0.36423803274947225</v>
      </c>
      <c r="HU129" s="153">
        <f t="shared" si="342"/>
        <v>0.31908630636995172</v>
      </c>
      <c r="HV129" s="150">
        <f t="shared" si="343"/>
        <v>2.0612369527122567</v>
      </c>
      <c r="HW129" s="150">
        <f t="shared" si="344"/>
        <v>-1.3868142696885581</v>
      </c>
      <c r="HX129" s="150">
        <f t="shared" si="345"/>
        <v>0.8354806533784348</v>
      </c>
      <c r="HY129" s="150">
        <f t="shared" si="346"/>
        <v>9.3791235413629153</v>
      </c>
      <c r="HZ129" s="150">
        <f t="shared" si="347"/>
        <v>0.91165680431606277</v>
      </c>
      <c r="IA129" s="263">
        <f t="shared" si="495"/>
        <v>8.8440494552436355E-2</v>
      </c>
      <c r="IB129" s="263">
        <f t="shared" si="548"/>
        <v>-0.15382929779034082</v>
      </c>
      <c r="IC129" s="263">
        <f t="shared" si="496"/>
        <v>5.0490229215436729E-2</v>
      </c>
      <c r="ID129" s="263">
        <f t="shared" si="497"/>
        <v>6.7644829633359119E-2</v>
      </c>
      <c r="IE129" s="153">
        <f t="shared" si="348"/>
        <v>4.5533979396057633E-2</v>
      </c>
      <c r="IF129" s="153">
        <f t="shared" si="349"/>
        <v>-4.2906515156378729E-2</v>
      </c>
      <c r="IG129" s="153">
        <f t="shared" si="350"/>
        <v>0.11092278263396209</v>
      </c>
      <c r="IH129" s="153">
        <f t="shared" si="351"/>
        <v>6.043255341852536E-2</v>
      </c>
      <c r="II129" s="153">
        <f t="shared" si="352"/>
        <v>-7.2122762148337585E-3</v>
      </c>
      <c r="IJ129" s="153">
        <f t="shared" si="353"/>
        <v>-8.1639295013018226E-2</v>
      </c>
      <c r="IK129" s="153">
        <f t="shared" si="354"/>
        <v>3.3783487845828158E-2</v>
      </c>
      <c r="IL129" s="153">
        <f t="shared" si="355"/>
        <v>2.2079062628269402E-2</v>
      </c>
      <c r="IM129" s="153">
        <f t="shared" si="356"/>
        <v>4.4692295064818512E-2</v>
      </c>
      <c r="IN129" s="153">
        <f t="shared" si="357"/>
        <v>5.9856636530197793E-2</v>
      </c>
      <c r="IO129" s="153">
        <f t="shared" si="358"/>
        <v>9.1696132003447631E-2</v>
      </c>
      <c r="IP129" s="153">
        <f t="shared" si="359"/>
        <v>9.6324946140325246E-2</v>
      </c>
      <c r="IQ129" s="153">
        <f t="shared" si="360"/>
        <v>0.12941729515400494</v>
      </c>
      <c r="IR129" s="153">
        <f t="shared" si="361"/>
        <v>0.23126101824515197</v>
      </c>
      <c r="IS129" s="153">
        <f t="shared" si="362"/>
        <v>0.20059756377844173</v>
      </c>
      <c r="IT129" s="153">
        <f t="shared" si="363"/>
        <v>0.16364742779572158</v>
      </c>
      <c r="IU129" s="150">
        <f t="shared" si="364"/>
        <v>-0.31614220062220694</v>
      </c>
      <c r="IV129" s="150">
        <f t="shared" si="365"/>
        <v>-0.10877649141574104</v>
      </c>
      <c r="IW129" s="150">
        <f t="shared" si="366"/>
        <v>9.4167046888843323E-2</v>
      </c>
      <c r="IX129" s="150">
        <f t="shared" si="367"/>
        <v>0.16453290905143936</v>
      </c>
      <c r="IY129" s="150">
        <f t="shared" si="368"/>
        <v>0.12144737473765413</v>
      </c>
      <c r="IZ129" s="263">
        <f t="shared" si="498"/>
        <v>-0.19750957550578013</v>
      </c>
      <c r="JA129" s="263">
        <f t="shared" si="533"/>
        <v>-7.625250165325459E-2</v>
      </c>
      <c r="JB129" s="263">
        <f t="shared" si="499"/>
        <v>6.0330145104521282E-2</v>
      </c>
      <c r="JC129" s="263">
        <f t="shared" si="500"/>
        <v>9.0518308399153979E-2</v>
      </c>
      <c r="JD129" s="153">
        <f t="shared" si="369"/>
        <v>0.42723958837381854</v>
      </c>
      <c r="JE129" s="153">
        <f t="shared" si="370"/>
        <v>0.62474916387959867</v>
      </c>
      <c r="JF129" s="153">
        <f t="shared" si="371"/>
        <v>0.70100166553285326</v>
      </c>
      <c r="JG129" s="153">
        <f t="shared" si="372"/>
        <v>0.64067152042833198</v>
      </c>
      <c r="JH129" s="153">
        <f t="shared" si="373"/>
        <v>0.550153212029178</v>
      </c>
      <c r="JI129" s="153">
        <f t="shared" si="374"/>
        <v>0.4905742564673426</v>
      </c>
      <c r="JJ129" s="153">
        <f t="shared" si="375"/>
        <v>0.51111111111111107</v>
      </c>
      <c r="JK129" s="153">
        <f t="shared" si="376"/>
        <v>0.64062813230872029</v>
      </c>
      <c r="JL129" s="153">
        <f t="shared" si="377"/>
        <v>0.65644034344729763</v>
      </c>
      <c r="JM129" s="153">
        <f t="shared" si="378"/>
        <v>0.59640751555079607</v>
      </c>
      <c r="JN129" s="153">
        <f t="shared" si="379"/>
        <v>0.6509480781138286</v>
      </c>
      <c r="JO129" s="153">
        <f t="shared" si="380"/>
        <v>0.61818794645961206</v>
      </c>
      <c r="JP129" s="153">
        <f t="shared" si="381"/>
        <v>0.57991914308339931</v>
      </c>
      <c r="JQ129" s="153">
        <f t="shared" si="382"/>
        <v>0.48656453036015074</v>
      </c>
      <c r="JR129" s="153">
        <f t="shared" si="383"/>
        <v>0.40791077798347414</v>
      </c>
      <c r="JS129" s="153">
        <f t="shared" si="384"/>
        <v>0.3975565229602584</v>
      </c>
      <c r="JT129" s="153" t="str">
        <f t="shared" si="385"/>
        <v>i.a.</v>
      </c>
      <c r="JU129" s="150" t="e">
        <f t="shared" si="386"/>
        <v>#VALUE!</v>
      </c>
      <c r="JV129" s="150" t="e">
        <f t="shared" si="387"/>
        <v>#VALUE!</v>
      </c>
      <c r="JW129" s="150" t="e">
        <f t="shared" si="388"/>
        <v>#VALUE!</v>
      </c>
      <c r="JX129" s="150" t="e">
        <f t="shared" si="389"/>
        <v>#VALUE!</v>
      </c>
      <c r="JY129" s="150" t="e">
        <f t="shared" si="390"/>
        <v>#VALUE!</v>
      </c>
      <c r="JZ129" s="263" t="e">
        <f t="shared" si="501"/>
        <v>#VALUE!</v>
      </c>
      <c r="KA129" s="263" t="e">
        <f t="shared" si="549"/>
        <v>#VALUE!</v>
      </c>
      <c r="KB129" s="263" t="e">
        <f t="shared" si="502"/>
        <v>#VALUE!</v>
      </c>
      <c r="KC129" s="263" t="e">
        <f t="shared" si="503"/>
        <v>#VALUE!</v>
      </c>
      <c r="KD129" s="153" t="str">
        <f t="shared" si="467"/>
        <v>i.a.</v>
      </c>
      <c r="KE129" s="153" t="str">
        <f t="shared" si="468"/>
        <v>i.a.</v>
      </c>
      <c r="KF129" s="153" t="str">
        <f t="shared" si="469"/>
        <v>i.a.</v>
      </c>
      <c r="KG129" s="153" t="str">
        <f t="shared" si="470"/>
        <v>i.a.</v>
      </c>
      <c r="KH129" s="153" t="str">
        <f t="shared" si="483"/>
        <v>i.a.</v>
      </c>
      <c r="KI129" s="153" t="str">
        <f t="shared" si="471"/>
        <v>i.a.</v>
      </c>
      <c r="KJ129" s="153" t="str">
        <f t="shared" si="472"/>
        <v>i.a.</v>
      </c>
      <c r="KK129" s="153" t="str">
        <f t="shared" si="473"/>
        <v>i.a.</v>
      </c>
      <c r="KL129" s="153" t="str">
        <f t="shared" si="474"/>
        <v>i.a.</v>
      </c>
      <c r="KM129" s="153" t="str">
        <f t="shared" si="475"/>
        <v>i.a.</v>
      </c>
      <c r="KN129" s="153" t="str">
        <f t="shared" si="476"/>
        <v>i.a.</v>
      </c>
      <c r="KO129" s="153" t="str">
        <f t="shared" si="477"/>
        <v>i.a.</v>
      </c>
      <c r="KP129" s="153" t="str">
        <f t="shared" si="478"/>
        <v>i.a.</v>
      </c>
      <c r="KQ129" s="153" t="str">
        <f t="shared" si="479"/>
        <v>i.a.</v>
      </c>
      <c r="KR129" s="153" t="str">
        <f t="shared" si="480"/>
        <v>i.a.</v>
      </c>
      <c r="KS129" s="153" t="str">
        <f t="shared" si="481"/>
        <v>i.a.</v>
      </c>
      <c r="KT129" s="153" t="str">
        <f t="shared" si="482"/>
        <v>i.a.</v>
      </c>
      <c r="KU129" s="150" t="e">
        <f t="shared" si="408"/>
        <v>#DIV/0!</v>
      </c>
      <c r="KV129" s="150" t="e">
        <f t="shared" si="409"/>
        <v>#DIV/0!</v>
      </c>
      <c r="KW129" s="150" t="e">
        <f t="shared" si="410"/>
        <v>#DIV/0!</v>
      </c>
      <c r="KX129" s="150" t="e">
        <f t="shared" si="411"/>
        <v>#DIV/0!</v>
      </c>
      <c r="KY129" s="150" t="e">
        <f t="shared" si="412"/>
        <v>#DIV/0!</v>
      </c>
      <c r="KZ129" s="243">
        <f t="shared" si="504"/>
        <v>0</v>
      </c>
      <c r="LA129" s="243">
        <f t="shared" si="550"/>
        <v>0</v>
      </c>
      <c r="LB129" s="243">
        <f t="shared" si="505"/>
        <v>0</v>
      </c>
      <c r="LC129" s="243">
        <f t="shared" si="506"/>
        <v>0</v>
      </c>
      <c r="LD129" s="254">
        <f>IFERROR(Tabel1[[#This Row],[2024 - Omsætning]]/Tabel1[[#This Row],[2024 - Ansatte]],"i.a.")</f>
        <v>0</v>
      </c>
      <c r="LE129" s="254">
        <f>IFERROR(Tabel1[[#This Row],[2023 - Omsætning]]/Tabel1[[#This Row],[2023 - Ansatte]],"i.a.")</f>
        <v>0</v>
      </c>
      <c r="LF129" s="254">
        <f>IFERROR(Tabel1[[#This Row],[2022 - Omsætning]]/Tabel1[[#This Row],[2022 - Ansatte]],"i.a.")</f>
        <v>0</v>
      </c>
      <c r="LG129" s="254">
        <f>IFERROR(Tabel1[[#This Row],[2021 - Omsætning]]/Tabel1[[#This Row],[2021 - Ansatte]],"i.a.")</f>
        <v>0</v>
      </c>
      <c r="LH129" s="254">
        <f>IFERROR(AC129/Tabel1[[#This Row],[2020 - Ansatte]],"i.a.")</f>
        <v>0</v>
      </c>
      <c r="LI129" s="254">
        <f>IFERROR(Tabel1[[#This Row],[2019 - Omsætning]]/Tabel1[[#This Row],[2019 - Ansatte]],"i.a.")</f>
        <v>0</v>
      </c>
      <c r="LJ129" s="254">
        <f>IFERROR(Tabel1[[#This Row],[2018 - Omsætning]]/Tabel1[[#This Row],[2018 - Ansatte]],"i.a.")</f>
        <v>0</v>
      </c>
      <c r="LK129" s="254">
        <f>IFERROR(Tabel1[[#This Row],[2017 - Omsætning]]/Tabel1[[#This Row],[2017 - Ansatte]],"i.a.")</f>
        <v>0</v>
      </c>
      <c r="LL129" s="254">
        <f>IFERROR(Tabel1[[#This Row],[2016 - Omsætning]]/Tabel1[[#This Row],[2016 - Ansatte]],"i.a.")</f>
        <v>0</v>
      </c>
      <c r="LM129" s="254">
        <f>IFERROR(Tabel1[[#This Row],[2015 - Omsætning]]/Tabel1[[#This Row],[2015 - Ansatte]],"i.a.")</f>
        <v>0</v>
      </c>
      <c r="LN129" s="254" t="str">
        <f>IFERROR(Tabel1[[#This Row],[2014 - Omsætning]]/Tabel1[[#This Row],[2014 - Ansatte]],"i.a.")</f>
        <v>i.a.</v>
      </c>
      <c r="LO129" s="254" t="str">
        <f>IFERROR(Tabel1[[#This Row],[2013 - Omsætning]]/Tabel1[[#This Row],[2013 - Ansatte]],"i.a.")</f>
        <v>i.a.</v>
      </c>
      <c r="LP129" s="254" t="str">
        <f>IFERROR(Tabel1[[#This Row],[2012 - Omsætning]]/Tabel1[[#This Row],[2012 - Ansatte]],"i.a.")</f>
        <v>i.a.</v>
      </c>
      <c r="LQ129" s="254" t="str">
        <f>IFERROR(Tabel1[[#This Row],[2011 - Omsætning]]/Tabel1[[#This Row],[2011 - Ansatte]],"i.a.")</f>
        <v>i.a.</v>
      </c>
      <c r="LR129" s="254" t="str">
        <f>IFERROR(Tabel1[[#This Row],[2010 - Omsætning]]/Tabel1[[#This Row],[2010 - Ansatte]],"i.a.")</f>
        <v>i.a.</v>
      </c>
      <c r="LS129" s="254" t="str">
        <f>IFERROR(Tabel1[[#This Row],[2009 - Omsætning]]/Tabel1[[#This Row],[2009 - Ansatte]],"i.a.")</f>
        <v>i.a.</v>
      </c>
      <c r="LT129" s="254" t="str">
        <f>IFERROR(Tabel1[[#This Row],[2008 - Omsætning]]/Tabel1[[#This Row],[2008 - Ansatte]],"i.a.")</f>
        <v>i.a.</v>
      </c>
      <c r="LU129" s="158">
        <f t="shared" si="413"/>
        <v>3.1975218658892128</v>
      </c>
      <c r="LV129" s="158">
        <f t="shared" si="414"/>
        <v>-1.0827103930552207</v>
      </c>
      <c r="LW129" s="158">
        <f t="shared" si="415"/>
        <v>0.54738805970149262</v>
      </c>
      <c r="LX129" s="158">
        <f t="shared" si="416"/>
        <v>193.90909090909088</v>
      </c>
      <c r="LY129" s="158">
        <f t="shared" si="417"/>
        <v>-0.86446173800259407</v>
      </c>
      <c r="LZ129" s="243">
        <f t="shared" si="507"/>
        <v>0.14623333333333333</v>
      </c>
      <c r="MA129" s="243">
        <f t="shared" si="551"/>
        <v>-0.59866666666666668</v>
      </c>
      <c r="MB129" s="243">
        <f t="shared" si="508"/>
        <v>0.19560000000000005</v>
      </c>
      <c r="MC129" s="243">
        <f t="shared" si="509"/>
        <v>0.35549999999999998</v>
      </c>
      <c r="MD129" s="244">
        <f t="shared" si="418"/>
        <v>0.10050000000000001</v>
      </c>
      <c r="ME129" s="244">
        <f t="shared" si="419"/>
        <v>-4.5733333333333334E-2</v>
      </c>
      <c r="MF129" s="244">
        <f t="shared" si="420"/>
        <v>0.55293333333333339</v>
      </c>
      <c r="MG129" s="244">
        <f t="shared" si="421"/>
        <v>0.35733333333333334</v>
      </c>
      <c r="MH129" s="244">
        <f t="shared" si="422"/>
        <v>1.8333333333333335E-3</v>
      </c>
      <c r="MI129" s="244">
        <f t="shared" si="423"/>
        <v>1.3526315789473685E-2</v>
      </c>
      <c r="MJ129" s="244">
        <f t="shared" si="424"/>
        <v>3.4095238095238095E-2</v>
      </c>
      <c r="MK129" s="244">
        <f t="shared" si="425"/>
        <v>3.8681818181818178E-2</v>
      </c>
      <c r="ML129" s="244">
        <f t="shared" si="426"/>
        <v>7.42504761904762E-2</v>
      </c>
      <c r="MM129" s="244">
        <f t="shared" si="427"/>
        <v>6.8042368421052629E-2</v>
      </c>
      <c r="MN129" s="244" t="str">
        <f t="shared" si="428"/>
        <v>i.a.</v>
      </c>
      <c r="MO129" s="244" t="str">
        <f t="shared" si="429"/>
        <v>i.a.</v>
      </c>
      <c r="MP129" s="244" t="str">
        <f t="shared" si="430"/>
        <v>i.a.</v>
      </c>
      <c r="MQ129" s="244" t="str">
        <f t="shared" si="431"/>
        <v>i.a.</v>
      </c>
      <c r="MR129" s="244" t="str">
        <f t="shared" si="432"/>
        <v>i.a.</v>
      </c>
      <c r="MS129" s="244" t="str">
        <f t="shared" si="433"/>
        <v>i.a.</v>
      </c>
      <c r="MT129" s="244" t="str">
        <f t="shared" si="434"/>
        <v>i.a.</v>
      </c>
    </row>
    <row r="130" spans="1:358" ht="18" customHeight="1" x14ac:dyDescent="0.25">
      <c r="A130" s="274" t="s">
        <v>805</v>
      </c>
      <c r="B130" s="273">
        <v>11516203</v>
      </c>
      <c r="C130" s="394" t="s">
        <v>87</v>
      </c>
      <c r="D130" s="5"/>
      <c r="E130" s="5">
        <v>251100</v>
      </c>
      <c r="F130" s="203">
        <v>45320</v>
      </c>
      <c r="G130" s="148"/>
      <c r="H130" s="148" t="s">
        <v>84</v>
      </c>
      <c r="I130" s="357" t="s">
        <v>84</v>
      </c>
      <c r="J130" s="148" t="s">
        <v>84</v>
      </c>
      <c r="K130" s="357" t="s">
        <v>84</v>
      </c>
      <c r="L130" s="148" t="s">
        <v>84</v>
      </c>
      <c r="M130" s="357"/>
      <c r="N130" s="357"/>
      <c r="O130" s="357"/>
      <c r="P130" s="150" t="e">
        <f>Y130/Tabel1[[#This Row],[2023 - Omsætning]]-1</f>
        <v>#DIV/0!</v>
      </c>
      <c r="Q130" s="150" t="e">
        <f>Z130/Tabel1[[#This Row],[2022 - Omsætning]]-1</f>
        <v>#DIV/0!</v>
      </c>
      <c r="R130" s="150" t="e">
        <f>AA130/Tabel1[[#This Row],[2021 - Omsætning]]-1</f>
        <v>#DIV/0!</v>
      </c>
      <c r="S130" s="150" t="e">
        <f>AB130/Tabel1[[#This Row],[2020 - Omsætning]]-1</f>
        <v>#DIV/0!</v>
      </c>
      <c r="T130" s="150" t="e">
        <f>AC130/Tabel1[[#This Row],[2019 - Omsætning]]-1</f>
        <v>#DIV/0!</v>
      </c>
      <c r="U130" s="242">
        <f t="shared" si="484"/>
        <v>0</v>
      </c>
      <c r="V130" s="242">
        <f t="shared" si="510"/>
        <v>0</v>
      </c>
      <c r="W130" s="242">
        <f t="shared" si="538"/>
        <v>0</v>
      </c>
      <c r="X130" s="242">
        <f t="shared" si="537"/>
        <v>0</v>
      </c>
      <c r="Y130" s="151"/>
      <c r="Z130" s="151"/>
      <c r="AA130" s="361"/>
      <c r="AB130" s="361"/>
      <c r="AC130" s="361"/>
      <c r="AD130" s="361"/>
      <c r="AE130" s="361"/>
      <c r="AF130" s="361"/>
      <c r="AG130" s="361"/>
      <c r="AH130" s="361"/>
      <c r="AI130" s="361"/>
      <c r="AJ130" s="361"/>
      <c r="AK130" s="361"/>
      <c r="AL130" s="361"/>
      <c r="AM130" s="361"/>
      <c r="AN130" s="361"/>
      <c r="AO130" s="361"/>
      <c r="AP130" s="150">
        <f t="shared" ref="AP130:AP193" si="552">(AY130-AZ130)/ABS(AZ130)</f>
        <v>-1</v>
      </c>
      <c r="AQ130" s="150">
        <f t="shared" ref="AQ130:AQ193" si="553">(AZ130-BA130)/ABS(BA130)</f>
        <v>-4.0389916503535586E-2</v>
      </c>
      <c r="AR130" s="150">
        <f t="shared" ref="AR130:AR193" si="554">(BA130-BB130)/ABS(BB130)</f>
        <v>3.8902703136278875E-3</v>
      </c>
      <c r="AS130" s="150">
        <f t="shared" ref="AS130:AS193" si="555">(BB130-BC130)/ABS(BC130)</f>
        <v>0.18139821373575618</v>
      </c>
      <c r="AT130" s="150">
        <f t="shared" ref="AT130:AT193" si="556">(BC130-BD130)/ABS(BD130)</f>
        <v>-5.2552198708582503E-3</v>
      </c>
      <c r="AU130" s="242">
        <f t="shared" si="511"/>
        <v>-48.04</v>
      </c>
      <c r="AV130" s="242">
        <f t="shared" si="542"/>
        <v>-2.0219999999999985</v>
      </c>
      <c r="AW130" s="242">
        <f t="shared" si="512"/>
        <v>0.19399999999999551</v>
      </c>
      <c r="AX130" s="242">
        <f t="shared" si="513"/>
        <v>7.6570000000000036</v>
      </c>
      <c r="AY130" s="119"/>
      <c r="AZ130" s="119">
        <v>48.04</v>
      </c>
      <c r="BA130" s="362">
        <v>50.061999999999998</v>
      </c>
      <c r="BB130" s="362">
        <v>49.868000000000002</v>
      </c>
      <c r="BC130" s="362">
        <v>42.210999999999999</v>
      </c>
      <c r="BD130" s="362">
        <v>42.433999999999997</v>
      </c>
      <c r="BE130" s="362"/>
      <c r="BF130" s="362"/>
      <c r="BG130" s="362"/>
      <c r="BH130" s="362"/>
      <c r="BI130" s="362"/>
      <c r="BJ130" s="362"/>
      <c r="BK130" s="362"/>
      <c r="BL130" s="362"/>
      <c r="BM130" s="362"/>
      <c r="BN130" s="362"/>
      <c r="BO130" s="362"/>
      <c r="BP130" s="152">
        <f t="shared" ref="BP130:BP193" si="557">(BY130-BZ130)/ABS(BZ130)</f>
        <v>-1</v>
      </c>
      <c r="BQ130" s="152">
        <f t="shared" ref="BQ130:BQ193" si="558">(BZ130-CA130)/ABS(CA130)</f>
        <v>-0.64010989010989017</v>
      </c>
      <c r="BR130" s="152">
        <f t="shared" ref="BR130:BR193" si="559">(CA130-CB130)/ABS(CB130)</f>
        <v>-0.60986066452304388</v>
      </c>
      <c r="BS130" s="152">
        <f t="shared" ref="BS130:BS193" si="560">(CB130-CC130)/ABS(CC130)</f>
        <v>0.68665260620668878</v>
      </c>
      <c r="BT130" s="152">
        <f t="shared" ref="BT130:BT193" si="561">(CC130-CD130)/ABS(CD130)</f>
        <v>-0.15632943568886634</v>
      </c>
      <c r="BU130" s="242">
        <f t="shared" si="514"/>
        <v>-0.78600000000000003</v>
      </c>
      <c r="BV130" s="242">
        <f t="shared" si="543"/>
        <v>-1.3980000000000001</v>
      </c>
      <c r="BW130" s="242">
        <f t="shared" si="515"/>
        <v>-3.4139999999999997</v>
      </c>
      <c r="BX130" s="242">
        <f t="shared" si="516"/>
        <v>2.2789999999999999</v>
      </c>
      <c r="BY130" s="119"/>
      <c r="BZ130" s="119">
        <v>0.78600000000000003</v>
      </c>
      <c r="CA130" s="362">
        <v>2.1840000000000002</v>
      </c>
      <c r="CB130" s="362">
        <v>5.5979999999999999</v>
      </c>
      <c r="CC130" s="362">
        <v>3.319</v>
      </c>
      <c r="CD130" s="362">
        <v>3.9340000000000002</v>
      </c>
      <c r="CE130" s="362"/>
      <c r="CF130" s="362"/>
      <c r="CG130" s="362"/>
      <c r="CH130" s="362"/>
      <c r="CI130" s="362"/>
      <c r="CJ130" s="362"/>
      <c r="CK130" s="362"/>
      <c r="CL130" s="362"/>
      <c r="CM130" s="362"/>
      <c r="CN130" s="362"/>
      <c r="CO130" s="362"/>
      <c r="CP130" s="152">
        <f t="shared" ref="CP130:CP193" si="562">(CY130-CZ130)/ABS(CZ130)</f>
        <v>1</v>
      </c>
      <c r="CQ130" s="152">
        <f t="shared" ref="CQ130:CQ193" si="563">(CZ130-DA130)/ABS(DA130)</f>
        <v>-1.2902557014512785</v>
      </c>
      <c r="CR130" s="152">
        <f t="shared" ref="CR130:CR193" si="564">(DA130-DB130)/ABS(DB130)</f>
        <v>-0.43860329776915619</v>
      </c>
      <c r="CS130" s="152">
        <f t="shared" ref="CS130:CS193" si="565">(DB130-DC130)/ABS(DC130)</f>
        <v>0.82219865676917636</v>
      </c>
      <c r="CT130" s="152">
        <f t="shared" ref="CT130:CT193" si="566">(DC130-DD130)/ABS(DD130)</f>
        <v>-0.18963047837295902</v>
      </c>
      <c r="CU130" s="242">
        <f t="shared" si="517"/>
        <v>0.84</v>
      </c>
      <c r="CV130" s="242">
        <f t="shared" si="528"/>
        <v>-3.734</v>
      </c>
      <c r="CW130" s="242">
        <f t="shared" si="518"/>
        <v>-2.2610000000000001</v>
      </c>
      <c r="CX130" s="242">
        <f t="shared" si="519"/>
        <v>2.3260000000000001</v>
      </c>
      <c r="CY130" s="119"/>
      <c r="CZ130" s="119">
        <v>-0.84</v>
      </c>
      <c r="DA130" s="362">
        <v>2.8940000000000001</v>
      </c>
      <c r="DB130" s="362">
        <v>5.1550000000000002</v>
      </c>
      <c r="DC130" s="362">
        <v>2.8290000000000002</v>
      </c>
      <c r="DD130" s="362">
        <v>3.4910000000000001</v>
      </c>
      <c r="DE130" s="362"/>
      <c r="DF130" s="362"/>
      <c r="DG130" s="362"/>
      <c r="DH130" s="362"/>
      <c r="DI130" s="362"/>
      <c r="DJ130" s="362"/>
      <c r="DK130" s="362"/>
      <c r="DL130" s="362"/>
      <c r="DM130" s="362"/>
      <c r="DN130" s="362"/>
      <c r="DO130" s="362"/>
      <c r="DP130" s="152">
        <f t="shared" ref="DP130:DP193" si="567">(DY130-DZ130)/ABS(DZ130)</f>
        <v>-1</v>
      </c>
      <c r="DQ130" s="152">
        <f t="shared" ref="DQ130:DQ193" si="568">(DZ130-EA130)/ABS(EA130)</f>
        <v>2.4841581464059379E-2</v>
      </c>
      <c r="DR130" s="152">
        <f t="shared" ref="DR130:DR193" si="569">(EA130-EB130)/ABS(EB130)</f>
        <v>9.2992231028799464E-3</v>
      </c>
      <c r="DS130" s="152">
        <f t="shared" ref="DS130:DS193" si="570">(EB130-EC130)/ABS(EC130)</f>
        <v>0.23874793428599198</v>
      </c>
      <c r="DT130" s="152">
        <f t="shared" ref="DT130:DT193" si="571">(EC130-ED130)/ABS(ED130)</f>
        <v>9.8659991164777149E-3</v>
      </c>
      <c r="DU130" s="242">
        <f t="shared" si="520"/>
        <v>-26.361999999999998</v>
      </c>
      <c r="DV130" s="242">
        <f t="shared" si="544"/>
        <v>0.63899999999999935</v>
      </c>
      <c r="DW130" s="242">
        <f t="shared" si="521"/>
        <v>0.23699999999999832</v>
      </c>
      <c r="DX130" s="242">
        <f t="shared" si="522"/>
        <v>4.911999999999999</v>
      </c>
      <c r="DY130" s="119"/>
      <c r="DZ130" s="119">
        <v>26.361999999999998</v>
      </c>
      <c r="EA130" s="362">
        <v>25.722999999999999</v>
      </c>
      <c r="EB130" s="362">
        <v>25.486000000000001</v>
      </c>
      <c r="EC130" s="362">
        <v>20.574000000000002</v>
      </c>
      <c r="ED130" s="362">
        <v>20.373000000000001</v>
      </c>
      <c r="EE130" s="362"/>
      <c r="EF130" s="362"/>
      <c r="EG130" s="362"/>
      <c r="EH130" s="362"/>
      <c r="EI130" s="362"/>
      <c r="EJ130" s="362"/>
      <c r="EK130" s="362"/>
      <c r="EL130" s="362"/>
      <c r="EM130" s="362"/>
      <c r="EN130" s="362"/>
      <c r="EO130" s="362"/>
      <c r="EP130" s="153">
        <f t="shared" ref="EP130:EP193" si="572">(EY130-EZ130)/ABS(EZ130)</f>
        <v>-1</v>
      </c>
      <c r="EQ130" s="153">
        <f t="shared" ref="EQ130:EQ193" si="573">(EZ130-FA130)/ABS(FA130)</f>
        <v>2.2594580173820378E-2</v>
      </c>
      <c r="ER130" s="153">
        <f t="shared" ref="ER130:ER193" si="574">(FA130-FB130)/ABS(FB130)</f>
        <v>8.9245797567954213E-2</v>
      </c>
      <c r="ES130" s="153">
        <f t="shared" ref="ES130:ES193" si="575">(FB130-FC130)/ABS(FC130)</f>
        <v>0.20950604266363843</v>
      </c>
      <c r="ET130" s="153">
        <f t="shared" ref="ET130:ET193" si="576">(FC130-FD130)/ABS(FD130)</f>
        <v>9.057938965059717E-2</v>
      </c>
      <c r="EU130" s="242">
        <f t="shared" si="523"/>
        <v>-99.659000000000006</v>
      </c>
      <c r="EV130" s="242">
        <f t="shared" si="545"/>
        <v>2.2020000000000124</v>
      </c>
      <c r="EW130" s="242">
        <f t="shared" si="524"/>
        <v>7.9849999999999994</v>
      </c>
      <c r="EX130" s="242">
        <f t="shared" si="525"/>
        <v>15.49799999999999</v>
      </c>
      <c r="EY130" s="119"/>
      <c r="EZ130" s="119">
        <v>99.659000000000006</v>
      </c>
      <c r="FA130" s="362">
        <v>97.456999999999994</v>
      </c>
      <c r="FB130" s="362">
        <v>89.471999999999994</v>
      </c>
      <c r="FC130" s="362">
        <v>73.974000000000004</v>
      </c>
      <c r="FD130" s="362">
        <v>67.83</v>
      </c>
      <c r="FE130" s="362"/>
      <c r="FF130" s="362"/>
      <c r="FG130" s="362"/>
      <c r="FH130" s="362"/>
      <c r="FI130" s="362"/>
      <c r="FJ130" s="362"/>
      <c r="FK130" s="362"/>
      <c r="FL130" s="362"/>
      <c r="FM130" s="362"/>
      <c r="FN130" s="362"/>
      <c r="FO130" s="362"/>
      <c r="FP130" s="153">
        <f t="shared" ref="FP130:FP193" si="577">(FY130-FZ130)/ABS(FZ130)</f>
        <v>-1</v>
      </c>
      <c r="FQ130" s="153">
        <f t="shared" ref="FQ130:FQ193" si="578">(FZ130-GA130)/ABS(GA130)</f>
        <v>-5.3763440860215055E-2</v>
      </c>
      <c r="FR130" s="153">
        <f t="shared" ref="FR130:FR193" si="579">(GA130-GB130)/ABS(GB130)</f>
        <v>3.3333333333333333E-2</v>
      </c>
      <c r="FS130" s="153">
        <f t="shared" ref="FS130:FS193" si="580">(GB130-GC130)/ABS(GC130)</f>
        <v>2.2727272727272728E-2</v>
      </c>
      <c r="FT130" s="153">
        <f t="shared" ref="FT130:FT193" si="581">(GC130-GD130)/ABS(GD130)</f>
        <v>3.5294117647058823E-2</v>
      </c>
      <c r="FU130" s="242">
        <f t="shared" si="539"/>
        <v>-88</v>
      </c>
      <c r="FV130" s="242">
        <f t="shared" si="546"/>
        <v>-5</v>
      </c>
      <c r="FW130" s="242">
        <f t="shared" si="540"/>
        <v>3</v>
      </c>
      <c r="FX130" s="242">
        <f t="shared" si="541"/>
        <v>2</v>
      </c>
      <c r="FY130" s="154"/>
      <c r="FZ130" s="154">
        <v>88</v>
      </c>
      <c r="GA130" s="154">
        <v>93</v>
      </c>
      <c r="GB130" s="154">
        <v>90</v>
      </c>
      <c r="GC130" s="154">
        <v>88</v>
      </c>
      <c r="GD130" s="154">
        <v>85</v>
      </c>
      <c r="GE130" s="359"/>
      <c r="GF130" s="359"/>
      <c r="GG130" s="359"/>
      <c r="GH130" s="359"/>
      <c r="GI130" s="359"/>
      <c r="GJ130" s="359"/>
      <c r="GK130" s="359"/>
      <c r="GL130" s="359"/>
      <c r="GM130" s="359"/>
      <c r="GN130" s="359"/>
      <c r="GO130" s="359"/>
      <c r="GP130" s="275"/>
      <c r="GQ130" s="5" t="s">
        <v>390</v>
      </c>
      <c r="GR130" s="275">
        <v>7400</v>
      </c>
      <c r="GS130" s="5" t="s">
        <v>97</v>
      </c>
      <c r="GT130" s="7" t="s">
        <v>94</v>
      </c>
      <c r="GU130" s="276"/>
      <c r="GV130" s="277"/>
      <c r="GW130" s="158">
        <f t="shared" ref="GW130:GW193" si="582">(HF130-HG130)/ABS(HG130)</f>
        <v>1</v>
      </c>
      <c r="GX130" s="158">
        <f t="shared" ref="GX130:GX193" si="583">(HG130-HH130)/ABS(HH130)</f>
        <v>-1.2853739889722284</v>
      </c>
      <c r="GY130" s="158">
        <f t="shared" ref="GY130:GY193" si="584">(HH130-HI130)/ABS(HI130)</f>
        <v>-0.49505102414121216</v>
      </c>
      <c r="GZ130" s="158">
        <f t="shared" ref="GZ130:GZ193" si="585">(HI130-HJ130)/ABS(HJ130)</f>
        <v>0.61992115498756972</v>
      </c>
      <c r="HA130" s="158">
        <f t="shared" ref="HA130:HA193" si="586">(HJ130-HK130)/ABS(HK130)</f>
        <v>-0.19360840774133847</v>
      </c>
      <c r="HB130" s="263">
        <f t="shared" si="492"/>
        <v>3.2254967841029089E-2</v>
      </c>
      <c r="HC130" s="263">
        <f t="shared" si="547"/>
        <v>-0.14528197481245989</v>
      </c>
      <c r="HD130" s="278">
        <f t="shared" si="493"/>
        <v>-0.1108114645874055</v>
      </c>
      <c r="HE130" s="279">
        <f t="shared" si="494"/>
        <v>8.5659850414430111E-2</v>
      </c>
      <c r="HF130" s="153">
        <f t="shared" ref="HF130:HF193" si="587">IFERROR(CY130/MAX(AVERAGE(DY130:DZ130),0),"Negativ EK")</f>
        <v>0</v>
      </c>
      <c r="HG130" s="153">
        <f t="shared" ref="HG130:HG193" si="588">IFERROR(CZ130/MAX(AVERAGE(DZ130:EA130),0),"Negativ EK")</f>
        <v>-3.2254967841029089E-2</v>
      </c>
      <c r="HH130" s="153">
        <f t="shared" ref="HH130:HH193" si="589">IFERROR(DA130/MAX(AVERAGE(EA130:EB130),0),"Negativ EK")</f>
        <v>0.1130270069714308</v>
      </c>
      <c r="HI130" s="153">
        <f t="shared" ref="HI130:HI193" si="590">IFERROR(DB130/MAX(AVERAGE(EB130:EC130),0),"Negativ EK")</f>
        <v>0.22383847155883629</v>
      </c>
      <c r="HJ130" s="153">
        <f t="shared" ref="HJ130:HJ193" si="591">IFERROR(DC130/MAX(AVERAGE(EC130:ED130),0),"Negativ EK")</f>
        <v>0.13817862114440618</v>
      </c>
      <c r="HK130" s="153">
        <f t="shared" ref="HK130:HK193" si="592">IFERROR(DD130/MAX(AVERAGE(ED130:EE130),0),"Negativ EK")</f>
        <v>0.17135424336131153</v>
      </c>
      <c r="HL130" s="153" t="str">
        <f t="shared" ref="HL130:HL193" si="593">IFERROR(DE130/MAX(AVERAGE(EE130:EF130),0),"Negativ EK")</f>
        <v>Negativ EK</v>
      </c>
      <c r="HM130" s="153" t="str">
        <f t="shared" ref="HM130:HM193" si="594">IFERROR(DF130/MAX(AVERAGE(EF130:EG130),0),"Negativ EK")</f>
        <v>Negativ EK</v>
      </c>
      <c r="HN130" s="153" t="str">
        <f t="shared" ref="HN130:HN193" si="595">IFERROR(DG130/MAX(AVERAGE(EG130:EH130),0),"Negativ EK")</f>
        <v>Negativ EK</v>
      </c>
      <c r="HO130" s="153" t="str">
        <f t="shared" ref="HO130:HO193" si="596">IFERROR(DH130/MAX(AVERAGE(EH130:EI130),0),"Negativ EK")</f>
        <v>Negativ EK</v>
      </c>
      <c r="HP130" s="153" t="str">
        <f t="shared" ref="HP130:HP193" si="597">IFERROR(DI130/MAX(AVERAGE(EI130:EJ130),0),"Negativ EK")</f>
        <v>Negativ EK</v>
      </c>
      <c r="HQ130" s="153" t="str">
        <f t="shared" ref="HQ130:HQ193" si="598">IFERROR(DJ130/MAX(AVERAGE(EJ130:EK130),0),"Negativ EK")</f>
        <v>Negativ EK</v>
      </c>
      <c r="HR130" s="153" t="str">
        <f t="shared" ref="HR130:HR193" si="599">IFERROR(DK130/MAX(AVERAGE(EK130:EL130),0),"Negativ EK")</f>
        <v>Negativ EK</v>
      </c>
      <c r="HS130" s="280" t="str">
        <f t="shared" ref="HS130:HS193" si="600">IFERROR(DL130/MAX(AVERAGE(EL130:EM130),0),"Negativ EK")</f>
        <v>Negativ EK</v>
      </c>
      <c r="HT130" s="280" t="str">
        <f t="shared" ref="HT130:HT193" si="601">IFERROR(DM130/MAX(AVERAGE(EM130:EN130),0),"Negativ EK")</f>
        <v>Negativ EK</v>
      </c>
      <c r="HU130" s="280" t="str">
        <f t="shared" ref="HU130:HU193" si="602">IFERROR(DN130/MAX(AVERAGE(EN130:EO130),0),"Negativ EK")</f>
        <v>Negativ EK</v>
      </c>
      <c r="HV130" s="150">
        <f t="shared" ref="HV130:HV193" si="603">(IE130-IF130)/ABS(IF130)</f>
        <v>-1</v>
      </c>
      <c r="HW130" s="150">
        <f t="shared" ref="HW130:HW193" si="604">(IF130-IG130)/ABS(IG130)</f>
        <v>-0.65870909336812666</v>
      </c>
      <c r="HX130" s="150">
        <f t="shared" ref="HX130:HX193" si="605">(IG130-IH130)/ABS(IH130)</f>
        <v>-0.65887201115735616</v>
      </c>
      <c r="HY130" s="150">
        <f t="shared" ref="HY130:HY193" si="606">(IH130-II130)/ABS(II130)</f>
        <v>0.46332174645163116</v>
      </c>
      <c r="HZ130" s="150">
        <f t="shared" ref="HZ130:HZ193" si="607">(II130-IJ130)/ABS(IJ130)</f>
        <v>-0.19288349585026957</v>
      </c>
      <c r="IA130" s="263">
        <f t="shared" si="495"/>
        <v>-7.9749994926845112E-3</v>
      </c>
      <c r="IB130" s="263">
        <f t="shared" si="548"/>
        <v>-1.5392161300985818E-2</v>
      </c>
      <c r="IC130" s="263">
        <f t="shared" si="496"/>
        <v>-4.5132527176668498E-2</v>
      </c>
      <c r="ID130" s="281">
        <f t="shared" si="497"/>
        <v>2.168859660479202E-2</v>
      </c>
      <c r="IE130" s="153">
        <f t="shared" ref="IE130:IE193" si="608">IFERROR(BY130/AVERAGE(EY130:EZ130),"i.a.")</f>
        <v>0</v>
      </c>
      <c r="IF130" s="153">
        <f t="shared" ref="IF130:IF193" si="609">IFERROR(BZ130/AVERAGE(EZ130:FA130),"i.a.")</f>
        <v>7.9749994926845112E-3</v>
      </c>
      <c r="IG130" s="153">
        <f t="shared" ref="IG130:IG193" si="610">IFERROR(CA130/AVERAGE(FA130:FB130),"i.a.")</f>
        <v>2.3367160793670329E-2</v>
      </c>
      <c r="IH130" s="153">
        <f t="shared" ref="IH130:IH193" si="611">IFERROR(CB130/AVERAGE(FB130:FC130),"i.a.")</f>
        <v>6.8499687970338827E-2</v>
      </c>
      <c r="II130" s="153">
        <f t="shared" ref="II130:II193" si="612">IFERROR(CC130/AVERAGE(FC130:FD130),"i.a.")</f>
        <v>4.6811091365546807E-2</v>
      </c>
      <c r="IJ130" s="153">
        <f t="shared" ref="IJ130:IJ193" si="613">IFERROR(CD130/AVERAGE(FD130:FE130),"i.a.")</f>
        <v>5.7997936016511875E-2</v>
      </c>
      <c r="IK130" s="153" t="str">
        <f t="shared" ref="IK130:IK193" si="614">IFERROR(CE130/AVERAGE(FE130:FF130),"i.a.")</f>
        <v>i.a.</v>
      </c>
      <c r="IL130" s="280" t="str">
        <f t="shared" ref="IL130:IL193" si="615">IFERROR(CF130/AVERAGE(FF130:FG130),"i.a.")</f>
        <v>i.a.</v>
      </c>
      <c r="IM130" s="280" t="str">
        <f t="shared" ref="IM130:IM193" si="616">IFERROR(CG130/AVERAGE(FG130:FH130),"i.a.")</f>
        <v>i.a.</v>
      </c>
      <c r="IN130" s="280" t="str">
        <f t="shared" ref="IN130:IN193" si="617">IFERROR(CH130/AVERAGE(FH130:FI130),"i.a.")</f>
        <v>i.a.</v>
      </c>
      <c r="IO130" s="280" t="str">
        <f t="shared" ref="IO130:IO193" si="618">IFERROR(CI130/AVERAGE(FI130:FJ130),"i.a.")</f>
        <v>i.a.</v>
      </c>
      <c r="IP130" s="280" t="str">
        <f t="shared" ref="IP130:IP193" si="619">IFERROR(CJ130/AVERAGE(FJ130:FK130),"i.a.")</f>
        <v>i.a.</v>
      </c>
      <c r="IQ130" s="280" t="str">
        <f t="shared" ref="IQ130:IQ193" si="620">IFERROR(CK130/AVERAGE(FK130:FL130),"i.a.")</f>
        <v>i.a.</v>
      </c>
      <c r="IR130" s="280" t="str">
        <f t="shared" ref="IR130:IR193" si="621">IFERROR(CL130/AVERAGE(FL130:FM130),"i.a.")</f>
        <v>i.a.</v>
      </c>
      <c r="IS130" s="280" t="str">
        <f t="shared" ref="IS130:IS193" si="622">IFERROR(CM130/AVERAGE(FM130:FN130),"i.a.")</f>
        <v>i.a.</v>
      </c>
      <c r="IT130" s="280" t="str">
        <f t="shared" ref="IT130:IT193" si="623">IFERROR(CN130/AVERAGE(FN130:FO130),"i.a.")</f>
        <v>i.a.</v>
      </c>
      <c r="IU130" s="150" t="e">
        <f t="shared" ref="IU130:IU193" si="624">(JD130-JE130)/ABS(JE130)</f>
        <v>#VALUE!</v>
      </c>
      <c r="IV130" s="150">
        <f t="shared" ref="IV130:IV193" si="625">(JE130-JF130)/ABS(JF130)</f>
        <v>2.1973530212307654E-3</v>
      </c>
      <c r="IW130" s="153">
        <f t="shared" ref="IW130:IW193" si="626">(JF130-JG130)/ABS(JG130)</f>
        <v>-7.3396266153679376E-2</v>
      </c>
      <c r="IX130" s="150">
        <f t="shared" ref="IX130:IX193" si="627">(JG130-JH130)/ABS(JH130)</f>
        <v>2.4176722224516889E-2</v>
      </c>
      <c r="IY130" s="150">
        <f t="shared" ref="IY130:IY193" si="628">(JH130-JI130)/ABS(JI130)</f>
        <v>-7.400964230580083E-2</v>
      </c>
      <c r="IZ130" s="263" t="e">
        <f t="shared" si="498"/>
        <v>#VALUE!</v>
      </c>
      <c r="JA130" s="263">
        <f t="shared" si="533"/>
        <v>5.7997385272601232E-4</v>
      </c>
      <c r="JB130" s="263">
        <f t="shared" si="499"/>
        <v>-2.0906845037471755E-2</v>
      </c>
      <c r="JC130" s="281">
        <f t="shared" si="500"/>
        <v>6.7241447406820032E-3</v>
      </c>
      <c r="JD130" s="153" t="str">
        <f t="shared" ref="JD130:JD193" si="629">IFERROR(DY130/EY130,"i.a.")</f>
        <v>i.a.</v>
      </c>
      <c r="JE130" s="153">
        <f t="shared" ref="JE130:JE193" si="630">IFERROR(DZ130/EZ130,"i.a.")</f>
        <v>0.26452202008850179</v>
      </c>
      <c r="JF130" s="153">
        <f t="shared" ref="JF130:JF193" si="631">IFERROR(EA130/FA130,"i.a.")</f>
        <v>0.26394204623577577</v>
      </c>
      <c r="JG130" s="153">
        <f t="shared" ref="JG130:JG193" si="632">IFERROR(EB130/FB130,"i.a.")</f>
        <v>0.28484889127324753</v>
      </c>
      <c r="JH130" s="153">
        <f t="shared" ref="JH130:JH193" si="633">IFERROR(EC130/FC130,"i.a.")</f>
        <v>0.27812474653256553</v>
      </c>
      <c r="JI130" s="153">
        <f t="shared" ref="JI130:JI193" si="634">IFERROR(ED130/FD130,"i.a.")</f>
        <v>0.30035382574082264</v>
      </c>
      <c r="JJ130" s="153" t="str">
        <f t="shared" ref="JJ130:JJ193" si="635">IFERROR(EE130/FE130,"i.a.")</f>
        <v>i.a.</v>
      </c>
      <c r="JK130" s="280" t="str">
        <f t="shared" ref="JK130:JK193" si="636">IFERROR(EF130/FF130,"i.a.")</f>
        <v>i.a.</v>
      </c>
      <c r="JL130" s="282" t="str">
        <f t="shared" ref="JL130:JL193" si="637">IFERROR(EG130/FG130,"i.a.")</f>
        <v>i.a.</v>
      </c>
      <c r="JM130" s="282" t="str">
        <f t="shared" ref="JM130:JM193" si="638">IFERROR(EH130/FH130,"i.a.")</f>
        <v>i.a.</v>
      </c>
      <c r="JN130" s="282" t="str">
        <f t="shared" ref="JN130:JN193" si="639">IFERROR(EI130/FI130,"i.a.")</f>
        <v>i.a.</v>
      </c>
      <c r="JO130" s="282" t="str">
        <f t="shared" ref="JO130:JO193" si="640">IFERROR(EJ130/FJ130,"i.a.")</f>
        <v>i.a.</v>
      </c>
      <c r="JP130" s="282" t="str">
        <f t="shared" ref="JP130:JP193" si="641">IFERROR(EK130/FK130,"i.a.")</f>
        <v>i.a.</v>
      </c>
      <c r="JQ130" s="280" t="str">
        <f t="shared" ref="JQ130:JQ193" si="642">IFERROR(EL130/FL130,"i.a.")</f>
        <v>i.a.</v>
      </c>
      <c r="JR130" s="280" t="str">
        <f t="shared" ref="JR130:JR193" si="643">IFERROR(EM130/FM130,"i.a.")</f>
        <v>i.a.</v>
      </c>
      <c r="JS130" s="280" t="str">
        <f t="shared" ref="JS130:JS193" si="644">IFERROR(EN130/FN130,"i.a.")</f>
        <v>i.a.</v>
      </c>
      <c r="JT130" s="280" t="str">
        <f t="shared" ref="JT130:JT193" si="645">IFERROR(EO130/FO130,"i.a.")</f>
        <v>i.a.</v>
      </c>
      <c r="JU130" s="150" t="e">
        <f t="shared" ref="JU130:JU193" si="646">(KD130-KE130)/ABS(KE130)</f>
        <v>#VALUE!</v>
      </c>
      <c r="JV130" s="150" t="e">
        <f t="shared" ref="JV130:JV193" si="647">(KE130-KF130)/ABS(KF130)</f>
        <v>#VALUE!</v>
      </c>
      <c r="JW130" s="150" t="e">
        <f t="shared" ref="JW130:JW193" si="648">(KF130-KG130)/ABS(KG130)</f>
        <v>#VALUE!</v>
      </c>
      <c r="JX130" s="150" t="e">
        <f t="shared" ref="JX130:JX193" si="649">(KG130-KH130)/ABS(KH130)</f>
        <v>#VALUE!</v>
      </c>
      <c r="JY130" s="150" t="e">
        <f t="shared" ref="JY130:JY193" si="650">(KH130-KI130)/ABS(KI130)</f>
        <v>#VALUE!</v>
      </c>
      <c r="JZ130" s="263" t="e">
        <f t="shared" si="501"/>
        <v>#VALUE!</v>
      </c>
      <c r="KA130" s="263" t="e">
        <f t="shared" si="549"/>
        <v>#VALUE!</v>
      </c>
      <c r="KB130" s="263" t="e">
        <f t="shared" si="502"/>
        <v>#VALUE!</v>
      </c>
      <c r="KC130" s="281" t="e">
        <f t="shared" si="503"/>
        <v>#VALUE!</v>
      </c>
      <c r="KD130" s="153" t="str">
        <f t="shared" si="467"/>
        <v>i.a.</v>
      </c>
      <c r="KE130" s="153" t="str">
        <f t="shared" si="468"/>
        <v>i.a.</v>
      </c>
      <c r="KF130" s="153" t="str">
        <f t="shared" si="469"/>
        <v>i.a.</v>
      </c>
      <c r="KG130" s="153" t="str">
        <f t="shared" si="470"/>
        <v>i.a.</v>
      </c>
      <c r="KH130" s="153" t="str">
        <f t="shared" si="483"/>
        <v>i.a.</v>
      </c>
      <c r="KI130" s="153" t="str">
        <f t="shared" si="471"/>
        <v>i.a.</v>
      </c>
      <c r="KJ130" s="153" t="str">
        <f t="shared" si="472"/>
        <v>i.a.</v>
      </c>
      <c r="KK130" s="280" t="str">
        <f t="shared" si="473"/>
        <v>i.a.</v>
      </c>
      <c r="KL130" s="282" t="str">
        <f t="shared" si="474"/>
        <v>i.a.</v>
      </c>
      <c r="KM130" s="282" t="str">
        <f t="shared" si="475"/>
        <v>i.a.</v>
      </c>
      <c r="KN130" s="282" t="str">
        <f t="shared" si="476"/>
        <v>i.a.</v>
      </c>
      <c r="KO130" s="282" t="str">
        <f t="shared" si="477"/>
        <v>i.a.</v>
      </c>
      <c r="KP130" s="282" t="str">
        <f t="shared" si="478"/>
        <v>i.a.</v>
      </c>
      <c r="KQ130" s="280" t="str">
        <f t="shared" si="479"/>
        <v>i.a.</v>
      </c>
      <c r="KR130" s="280" t="str">
        <f t="shared" si="480"/>
        <v>i.a.</v>
      </c>
      <c r="KS130" s="280" t="str">
        <f t="shared" si="481"/>
        <v>i.a.</v>
      </c>
      <c r="KT130" s="280" t="str">
        <f t="shared" si="482"/>
        <v>i.a.</v>
      </c>
      <c r="KU130" s="150" t="e">
        <f t="shared" ref="KU130:KU193" si="651">(LD130-LE130)/ABS(LE130)</f>
        <v>#VALUE!</v>
      </c>
      <c r="KV130" s="150" t="e">
        <f t="shared" ref="KV130:KV193" si="652">(LE130-LF130)/ABS(LF130)</f>
        <v>#DIV/0!</v>
      </c>
      <c r="KW130" s="150" t="e">
        <f t="shared" ref="KW130:KW193" si="653">(LF130-LG130)/ABS(LG130)</f>
        <v>#DIV/0!</v>
      </c>
      <c r="KX130" s="150" t="e">
        <f t="shared" ref="KX130:KX193" si="654">(LG130-LH130)/ABS(LH130)</f>
        <v>#DIV/0!</v>
      </c>
      <c r="KY130" s="150" t="e">
        <f t="shared" ref="KY130:KY193" si="655">(LH130-LI130)/ABS(LI130)</f>
        <v>#DIV/0!</v>
      </c>
      <c r="KZ130" s="243" t="e">
        <f t="shared" si="504"/>
        <v>#VALUE!</v>
      </c>
      <c r="LA130" s="243">
        <f t="shared" si="550"/>
        <v>0</v>
      </c>
      <c r="LB130" s="263">
        <f t="shared" si="505"/>
        <v>0</v>
      </c>
      <c r="LC130" s="289">
        <f t="shared" si="506"/>
        <v>0</v>
      </c>
      <c r="LD130" s="254" t="str">
        <f>IFERROR(Tabel1[[#This Row],[2024 - Omsætning]]/Tabel1[[#This Row],[2024 - Ansatte]],"i.a.")</f>
        <v>i.a.</v>
      </c>
      <c r="LE130" s="254">
        <f>IFERROR(Tabel1[[#This Row],[2023 - Omsætning]]/Tabel1[[#This Row],[2023 - Ansatte]],"i.a.")</f>
        <v>0</v>
      </c>
      <c r="LF130" s="254">
        <f>IFERROR(Tabel1[[#This Row],[2022 - Omsætning]]/Tabel1[[#This Row],[2022 - Ansatte]],"i.a.")</f>
        <v>0</v>
      </c>
      <c r="LG130" s="254">
        <f>IFERROR(Tabel1[[#This Row],[2021 - Omsætning]]/Tabel1[[#This Row],[2021 - Ansatte]],"i.a.")</f>
        <v>0</v>
      </c>
      <c r="LH130" s="254">
        <f>IFERROR(AC130/Tabel1[[#This Row],[2020 - Ansatte]],"i.a.")</f>
        <v>0</v>
      </c>
      <c r="LI130" s="254">
        <f>IFERROR(Tabel1[[#This Row],[2019 - Omsætning]]/Tabel1[[#This Row],[2019 - Ansatte]],"i.a.")</f>
        <v>0</v>
      </c>
      <c r="LJ130" s="254" t="str">
        <f>IFERROR(Tabel1[[#This Row],[2018 - Omsætning]]/Tabel1[[#This Row],[2018 - Ansatte]],"i.a.")</f>
        <v>i.a.</v>
      </c>
      <c r="LK130" s="283" t="str">
        <f>IFERROR(Tabel1[[#This Row],[2017 - Omsætning]]/Tabel1[[#This Row],[2017 - Ansatte]],"i.a.")</f>
        <v>i.a.</v>
      </c>
      <c r="LL130" s="284" t="str">
        <f>IFERROR(Tabel1[[#This Row],[2016 - Omsætning]]/Tabel1[[#This Row],[2016 - Ansatte]],"i.a.")</f>
        <v>i.a.</v>
      </c>
      <c r="LM130" s="284" t="str">
        <f>IFERROR(Tabel1[[#This Row],[2015 - Omsætning]]/Tabel1[[#This Row],[2015 - Ansatte]],"i.a.")</f>
        <v>i.a.</v>
      </c>
      <c r="LN130" s="284" t="str">
        <f>IFERROR(Tabel1[[#This Row],[2014 - Omsætning]]/Tabel1[[#This Row],[2014 - Ansatte]],"i.a.")</f>
        <v>i.a.</v>
      </c>
      <c r="LO130" s="284" t="str">
        <f>IFERROR(Tabel1[[#This Row],[2013 - Omsætning]]/Tabel1[[#This Row],[2013 - Ansatte]],"i.a.")</f>
        <v>i.a.</v>
      </c>
      <c r="LP130" s="284" t="str">
        <f>IFERROR(Tabel1[[#This Row],[2012 - Omsætning]]/Tabel1[[#This Row],[2012 - Ansatte]],"i.a.")</f>
        <v>i.a.</v>
      </c>
      <c r="LQ130" s="284" t="str">
        <f>IFERROR(Tabel1[[#This Row],[2011 - Omsætning]]/Tabel1[[#This Row],[2011 - Ansatte]],"i.a.")</f>
        <v>i.a.</v>
      </c>
      <c r="LR130" s="284" t="str">
        <f>IFERROR(Tabel1[[#This Row],[2010 - Omsætning]]/Tabel1[[#This Row],[2010 - Ansatte]],"i.a.")</f>
        <v>i.a.</v>
      </c>
      <c r="LS130" s="284" t="str">
        <f>IFERROR(Tabel1[[#This Row],[2009 - Omsætning]]/Tabel1[[#This Row],[2009 - Ansatte]],"i.a.")</f>
        <v>i.a.</v>
      </c>
      <c r="LT130" s="284" t="str">
        <f>IFERROR(Tabel1[[#This Row],[2008 - Omsætning]]/Tabel1[[#This Row],[2008 - Ansatte]],"i.a.")</f>
        <v>i.a.</v>
      </c>
      <c r="LU130" s="158" t="e">
        <f t="shared" ref="LU130:LU193" si="656">(MD130-ME130)/ABS(ME130)</f>
        <v>#VALUE!</v>
      </c>
      <c r="LV130" s="158">
        <f t="shared" ref="LV130:LV193" si="657">(ME130-MF130)/ABS(MF130)</f>
        <v>-1.306747502670101</v>
      </c>
      <c r="LW130" s="158">
        <f t="shared" ref="LW130:LW193" si="658">(MF130-MG130)/ABS(MG130)</f>
        <v>-0.45671286880886081</v>
      </c>
      <c r="LX130" s="158">
        <f t="shared" ref="LX130:LX193" si="659">(MG130-MH130)/ABS(MH130)</f>
        <v>0.78170535328541702</v>
      </c>
      <c r="LY130" s="158">
        <f t="shared" ref="LY130:LY193" si="660">(MH130-MI130)/ABS(MI130)</f>
        <v>-0.21725671206478994</v>
      </c>
      <c r="LZ130" s="243" t="e">
        <f t="shared" si="507"/>
        <v>#VALUE!</v>
      </c>
      <c r="MA130" s="243">
        <f t="shared" si="551"/>
        <v>-4.0663734115347017E-2</v>
      </c>
      <c r="MB130" s="278">
        <f t="shared" si="508"/>
        <v>-2.6159498207885306E-2</v>
      </c>
      <c r="MC130" s="290">
        <f t="shared" si="509"/>
        <v>2.5130050505050509E-2</v>
      </c>
      <c r="MD130" s="244" t="str">
        <f t="shared" ref="MD130:MD193" si="661">IFERROR(CY130/FY130,"i.a.")</f>
        <v>i.a.</v>
      </c>
      <c r="ME130" s="244">
        <f t="shared" ref="ME130:ME193" si="662">IFERROR(CZ130/FZ130,"i.a.")</f>
        <v>-9.5454545454545445E-3</v>
      </c>
      <c r="MF130" s="244">
        <f t="shared" ref="MF130:MF193" si="663">IFERROR(DA130/GA130,"i.a.")</f>
        <v>3.1118279569892476E-2</v>
      </c>
      <c r="MG130" s="244">
        <f t="shared" ref="MG130:MG193" si="664">IFERROR(DB130/GB130,"i.a.")</f>
        <v>5.7277777777777782E-2</v>
      </c>
      <c r="MH130" s="246">
        <f t="shared" ref="MH130:MH193" si="665">IFERROR(DC130/GC130,"i.a.")</f>
        <v>3.2147727272727272E-2</v>
      </c>
      <c r="MI130" s="245">
        <f t="shared" ref="MI130:MI193" si="666">IFERROR(DD130/GD130,"i.a.")</f>
        <v>4.1070588235294116E-2</v>
      </c>
      <c r="MJ130" s="245" t="str">
        <f t="shared" ref="MJ130:MJ193" si="667">IFERROR(DE130/GE130,"i.a.")</f>
        <v>i.a.</v>
      </c>
      <c r="MK130" s="285" t="str">
        <f t="shared" ref="MK130:MK193" si="668">IFERROR(DF130/GF130,"i.a.")</f>
        <v>i.a.</v>
      </c>
      <c r="ML130" s="286" t="str">
        <f t="shared" ref="ML130:ML193" si="669">IFERROR(DG130/GG130,"i.a.")</f>
        <v>i.a.</v>
      </c>
      <c r="MM130" s="286" t="str">
        <f t="shared" ref="MM130:MM193" si="670">IFERROR(DH130/GH130,"i.a.")</f>
        <v>i.a.</v>
      </c>
      <c r="MN130" s="286" t="str">
        <f t="shared" ref="MN130:MN193" si="671">IFERROR(DI130/GI130,"i.a.")</f>
        <v>i.a.</v>
      </c>
      <c r="MO130" s="286" t="str">
        <f t="shared" ref="MO130:MO193" si="672">IFERROR(DJ130/GJ130,"i.a.")</f>
        <v>i.a.</v>
      </c>
      <c r="MP130" s="286" t="str">
        <f t="shared" ref="MP130:MP193" si="673">IFERROR(DK130/GK130,"i.a.")</f>
        <v>i.a.</v>
      </c>
      <c r="MQ130" s="286" t="str">
        <f t="shared" ref="MQ130:MQ193" si="674">IFERROR(DL130/GL130,"i.a.")</f>
        <v>i.a.</v>
      </c>
      <c r="MR130" s="286" t="str">
        <f t="shared" ref="MR130:MR193" si="675">IFERROR(DM130/GM130,"i.a.")</f>
        <v>i.a.</v>
      </c>
      <c r="MS130" s="286" t="str">
        <f t="shared" ref="MS130:MS193" si="676">IFERROR(DN130/GN130,"i.a.")</f>
        <v>i.a.</v>
      </c>
      <c r="MT130" s="286" t="str">
        <f t="shared" ref="MT130:MT193" si="677">IFERROR(DO130/GO130,"i.a.")</f>
        <v>i.a.</v>
      </c>
    </row>
    <row r="131" spans="1:358" ht="18" customHeight="1" x14ac:dyDescent="0.25">
      <c r="A131" s="20" t="s">
        <v>375</v>
      </c>
      <c r="B131" s="273">
        <v>20004630</v>
      </c>
      <c r="C131" s="292" t="s">
        <v>83</v>
      </c>
      <c r="D131" s="5"/>
      <c r="E131" s="5">
        <v>256200</v>
      </c>
      <c r="F131" s="203">
        <v>45565</v>
      </c>
      <c r="G131" s="148"/>
      <c r="H131" s="148" t="s">
        <v>210</v>
      </c>
      <c r="I131" s="148" t="s">
        <v>210</v>
      </c>
      <c r="J131" s="148" t="s">
        <v>210</v>
      </c>
      <c r="K131" s="148" t="s">
        <v>210</v>
      </c>
      <c r="L131" s="148" t="s">
        <v>210</v>
      </c>
      <c r="M131" s="148" t="s">
        <v>210</v>
      </c>
      <c r="N131" s="357" t="s">
        <v>210</v>
      </c>
      <c r="O131" s="357" t="s">
        <v>210</v>
      </c>
      <c r="P131" s="150" t="e">
        <f>Y131/Tabel1[[#This Row],[2023 - Omsætning]]-1</f>
        <v>#DIV/0!</v>
      </c>
      <c r="Q131" s="150" t="e">
        <f>Z131/Tabel1[[#This Row],[2022 - Omsætning]]-1</f>
        <v>#DIV/0!</v>
      </c>
      <c r="R131" s="150" t="e">
        <f>AA131/Tabel1[[#This Row],[2021 - Omsætning]]-1</f>
        <v>#DIV/0!</v>
      </c>
      <c r="S131" s="150" t="e">
        <f>AB131/Tabel1[[#This Row],[2020 - Omsætning]]-1</f>
        <v>#DIV/0!</v>
      </c>
      <c r="T131" s="150" t="e">
        <f>AC131/Tabel1[[#This Row],[2019 - Omsætning]]-1</f>
        <v>#DIV/0!</v>
      </c>
      <c r="U131" s="242">
        <f t="shared" si="484"/>
        <v>0</v>
      </c>
      <c r="V131" s="242">
        <f t="shared" si="510"/>
        <v>0</v>
      </c>
      <c r="W131" s="242">
        <f t="shared" si="538"/>
        <v>0</v>
      </c>
      <c r="X131" s="242">
        <f t="shared" si="537"/>
        <v>0</v>
      </c>
      <c r="Y131" s="151"/>
      <c r="Z131" s="151"/>
      <c r="AA131" s="151"/>
      <c r="AB131" s="151"/>
      <c r="AC131" s="361"/>
      <c r="AD131" s="361"/>
      <c r="AE131" s="361"/>
      <c r="AF131" s="361"/>
      <c r="AG131" s="361"/>
      <c r="AH131" s="361"/>
      <c r="AI131" s="361"/>
      <c r="AJ131" s="361"/>
      <c r="AK131" s="361"/>
      <c r="AL131" s="361"/>
      <c r="AM131" s="361"/>
      <c r="AN131" s="361"/>
      <c r="AO131" s="361"/>
      <c r="AP131" s="150">
        <f t="shared" si="552"/>
        <v>-1</v>
      </c>
      <c r="AQ131" s="150">
        <f t="shared" si="553"/>
        <v>-7.3775051254747953E-2</v>
      </c>
      <c r="AR131" s="150">
        <f t="shared" si="554"/>
        <v>3.3677777595242347E-2</v>
      </c>
      <c r="AS131" s="150">
        <f t="shared" si="555"/>
        <v>0.22912123414909946</v>
      </c>
      <c r="AT131" s="150">
        <f t="shared" si="556"/>
        <v>4.6664975906670014E-2</v>
      </c>
      <c r="AU131" s="242">
        <f t="shared" si="511"/>
        <v>-58.279000000000003</v>
      </c>
      <c r="AV131" s="242">
        <f t="shared" si="542"/>
        <v>-4.6419999999999959</v>
      </c>
      <c r="AW131" s="242">
        <f t="shared" si="512"/>
        <v>2.0499999999999972</v>
      </c>
      <c r="AX131" s="242">
        <f t="shared" si="513"/>
        <v>11.347000000000001</v>
      </c>
      <c r="AY131" s="119"/>
      <c r="AZ131" s="119">
        <v>58.279000000000003</v>
      </c>
      <c r="BA131" s="119">
        <v>62.920999999999999</v>
      </c>
      <c r="BB131" s="119">
        <v>60.871000000000002</v>
      </c>
      <c r="BC131" s="119">
        <v>49.524000000000001</v>
      </c>
      <c r="BD131" s="362">
        <v>47.316000000000003</v>
      </c>
      <c r="BE131" s="362">
        <v>44.091999999999999</v>
      </c>
      <c r="BF131" s="362">
        <v>34.957000000000001</v>
      </c>
      <c r="BG131" s="362">
        <v>37.728999999999999</v>
      </c>
      <c r="BH131" s="362">
        <v>19.093</v>
      </c>
      <c r="BI131" s="362">
        <v>37.575000000000003</v>
      </c>
      <c r="BJ131" s="362">
        <v>31.504999999999999</v>
      </c>
      <c r="BK131" s="362"/>
      <c r="BL131" s="362"/>
      <c r="BM131" s="362"/>
      <c r="BN131" s="362"/>
      <c r="BO131" s="362"/>
      <c r="BP131" s="152">
        <f t="shared" si="557"/>
        <v>-1</v>
      </c>
      <c r="BQ131" s="152">
        <f t="shared" si="558"/>
        <v>-0.37864545673656308</v>
      </c>
      <c r="BR131" s="152">
        <f t="shared" si="559"/>
        <v>4.8985525567284013E-2</v>
      </c>
      <c r="BS131" s="152">
        <f t="shared" si="560"/>
        <v>0.80543192970443911</v>
      </c>
      <c r="BT131" s="152">
        <f t="shared" si="561"/>
        <v>-0.11502726721874364</v>
      </c>
      <c r="BU131" s="242">
        <f t="shared" si="514"/>
        <v>-10.311999999999999</v>
      </c>
      <c r="BV131" s="242">
        <f t="shared" si="543"/>
        <v>-6.2840000000000007</v>
      </c>
      <c r="BW131" s="242">
        <f t="shared" si="515"/>
        <v>0.77500000000000036</v>
      </c>
      <c r="BX131" s="242">
        <f t="shared" si="516"/>
        <v>7.0579999999999998</v>
      </c>
      <c r="BY131" s="119"/>
      <c r="BZ131" s="119">
        <v>10.311999999999999</v>
      </c>
      <c r="CA131" s="119">
        <v>16.596</v>
      </c>
      <c r="CB131" s="119">
        <v>15.821</v>
      </c>
      <c r="CC131" s="119">
        <v>8.7629999999999999</v>
      </c>
      <c r="CD131" s="362">
        <v>9.9019999999999992</v>
      </c>
      <c r="CE131" s="362">
        <v>6.2130000000000001</v>
      </c>
      <c r="CF131" s="362">
        <v>2.74</v>
      </c>
      <c r="CG131" s="362">
        <v>3.71</v>
      </c>
      <c r="CH131" s="362">
        <v>4.1879999999999997</v>
      </c>
      <c r="CI131" s="362">
        <v>7.3109999999999999</v>
      </c>
      <c r="CJ131" s="362">
        <v>3.77</v>
      </c>
      <c r="CK131" s="362"/>
      <c r="CL131" s="362"/>
      <c r="CM131" s="362"/>
      <c r="CN131" s="362"/>
      <c r="CO131" s="362"/>
      <c r="CP131" s="152">
        <f t="shared" si="562"/>
        <v>-1</v>
      </c>
      <c r="CQ131" s="152">
        <f t="shared" si="563"/>
        <v>-0.39419492820042773</v>
      </c>
      <c r="CR131" s="152">
        <f t="shared" si="564"/>
        <v>4.4218989280244883E-2</v>
      </c>
      <c r="CS131" s="152">
        <f t="shared" si="565"/>
        <v>0.82105507785266107</v>
      </c>
      <c r="CT131" s="152">
        <f t="shared" si="566"/>
        <v>-0.11214278345197563</v>
      </c>
      <c r="CU131" s="242">
        <f t="shared" si="517"/>
        <v>-9.9139999999999997</v>
      </c>
      <c r="CV131" s="242">
        <f t="shared" si="528"/>
        <v>-6.4509999999999987</v>
      </c>
      <c r="CW131" s="242">
        <f t="shared" si="518"/>
        <v>0.69299999999999784</v>
      </c>
      <c r="CX131" s="242">
        <f t="shared" si="519"/>
        <v>7.0660000000000007</v>
      </c>
      <c r="CY131" s="119"/>
      <c r="CZ131" s="119">
        <v>9.9139999999999997</v>
      </c>
      <c r="DA131" s="119">
        <v>16.364999999999998</v>
      </c>
      <c r="DB131" s="119">
        <v>15.672000000000001</v>
      </c>
      <c r="DC131" s="119">
        <v>8.6059999999999999</v>
      </c>
      <c r="DD131" s="362">
        <v>9.6929999999999996</v>
      </c>
      <c r="DE131" s="362">
        <v>6.0010000000000003</v>
      </c>
      <c r="DF131" s="362">
        <v>2.2370000000000001</v>
      </c>
      <c r="DG131" s="362">
        <v>3.3540000000000001</v>
      </c>
      <c r="DH131" s="362">
        <v>4.0010000000000003</v>
      </c>
      <c r="DI131" s="362">
        <v>7.181</v>
      </c>
      <c r="DJ131" s="362">
        <v>3.3650000000000002</v>
      </c>
      <c r="DK131" s="362"/>
      <c r="DL131" s="362"/>
      <c r="DM131" s="362"/>
      <c r="DN131" s="362"/>
      <c r="DO131" s="362"/>
      <c r="DP131" s="152">
        <f t="shared" si="567"/>
        <v>-1</v>
      </c>
      <c r="DQ131" s="152">
        <f t="shared" si="568"/>
        <v>0.21118690313778996</v>
      </c>
      <c r="DR131" s="152">
        <f t="shared" si="569"/>
        <v>0.18685233160621761</v>
      </c>
      <c r="DS131" s="152">
        <f t="shared" si="570"/>
        <v>0.49460335898552815</v>
      </c>
      <c r="DT131" s="152">
        <f t="shared" si="571"/>
        <v>0.10468908731219602</v>
      </c>
      <c r="DU131" s="242">
        <f t="shared" si="520"/>
        <v>-44.39</v>
      </c>
      <c r="DV131" s="242">
        <f t="shared" si="544"/>
        <v>7.740000000000002</v>
      </c>
      <c r="DW131" s="242">
        <f t="shared" si="521"/>
        <v>5.77</v>
      </c>
      <c r="DX131" s="242">
        <f t="shared" si="522"/>
        <v>10.218999999999998</v>
      </c>
      <c r="DY131" s="119"/>
      <c r="DZ131" s="119">
        <v>44.39</v>
      </c>
      <c r="EA131" s="119">
        <v>36.65</v>
      </c>
      <c r="EB131" s="119">
        <v>30.88</v>
      </c>
      <c r="EC131" s="119">
        <v>20.661000000000001</v>
      </c>
      <c r="ED131" s="362">
        <v>18.702999999999999</v>
      </c>
      <c r="EE131" s="362">
        <v>14.596</v>
      </c>
      <c r="EF131" s="362">
        <v>9.9169999999999998</v>
      </c>
      <c r="EG131" s="362">
        <v>12.074</v>
      </c>
      <c r="EH131" s="362">
        <v>16.472999999999999</v>
      </c>
      <c r="EI131" s="362">
        <v>13.351000000000001</v>
      </c>
      <c r="EJ131" s="362">
        <v>8.48</v>
      </c>
      <c r="EK131" s="362"/>
      <c r="EL131" s="362"/>
      <c r="EM131" s="362"/>
      <c r="EN131" s="362"/>
      <c r="EO131" s="362"/>
      <c r="EP131" s="153">
        <f t="shared" si="572"/>
        <v>-1</v>
      </c>
      <c r="EQ131" s="153">
        <f t="shared" si="573"/>
        <v>8.9109206112560624E-2</v>
      </c>
      <c r="ER131" s="153">
        <f t="shared" si="574"/>
        <v>7.3354563057080269E-2</v>
      </c>
      <c r="ES131" s="153">
        <f t="shared" si="575"/>
        <v>0.31515699974745354</v>
      </c>
      <c r="ET131" s="153">
        <f t="shared" si="576"/>
        <v>6.1217197096594074E-2</v>
      </c>
      <c r="EU131" s="242">
        <f t="shared" si="523"/>
        <v>-73.052000000000007</v>
      </c>
      <c r="EV131" s="242">
        <f t="shared" si="545"/>
        <v>5.9770000000000039</v>
      </c>
      <c r="EW131" s="242">
        <f t="shared" si="524"/>
        <v>4.5840000000000032</v>
      </c>
      <c r="EX131" s="242">
        <f t="shared" si="525"/>
        <v>14.975000000000001</v>
      </c>
      <c r="EY131" s="119"/>
      <c r="EZ131" s="119">
        <v>73.052000000000007</v>
      </c>
      <c r="FA131" s="119">
        <v>67.075000000000003</v>
      </c>
      <c r="FB131" s="119">
        <v>62.491</v>
      </c>
      <c r="FC131" s="119">
        <v>47.515999999999998</v>
      </c>
      <c r="FD131" s="362">
        <v>44.774999999999999</v>
      </c>
      <c r="FE131" s="362">
        <v>43.656999999999996</v>
      </c>
      <c r="FF131" s="362">
        <v>38.098999999999997</v>
      </c>
      <c r="FG131" s="362">
        <v>45.529000000000003</v>
      </c>
      <c r="FH131" s="362">
        <v>48.893000000000001</v>
      </c>
      <c r="FI131" s="362">
        <v>37.930999999999997</v>
      </c>
      <c r="FJ131" s="362">
        <v>34.174999999999997</v>
      </c>
      <c r="FK131" s="362"/>
      <c r="FL131" s="362"/>
      <c r="FM131" s="362"/>
      <c r="FN131" s="362"/>
      <c r="FO131" s="362"/>
      <c r="FP131" s="153">
        <f t="shared" si="577"/>
        <v>-1</v>
      </c>
      <c r="FQ131" s="153">
        <f t="shared" si="578"/>
        <v>-1.1363636363636364E-2</v>
      </c>
      <c r="FR131" s="153">
        <f t="shared" si="579"/>
        <v>1.1494252873563218E-2</v>
      </c>
      <c r="FS131" s="153">
        <f t="shared" si="580"/>
        <v>0.11538461538461539</v>
      </c>
      <c r="FT131" s="153">
        <f t="shared" si="581"/>
        <v>1.2987012987012988E-2</v>
      </c>
      <c r="FU131" s="242">
        <f t="shared" si="539"/>
        <v>-87</v>
      </c>
      <c r="FV131" s="242">
        <f t="shared" si="546"/>
        <v>-1</v>
      </c>
      <c r="FW131" s="242">
        <f t="shared" si="540"/>
        <v>1</v>
      </c>
      <c r="FX131" s="242">
        <f t="shared" si="541"/>
        <v>9</v>
      </c>
      <c r="FY131" s="154"/>
      <c r="FZ131" s="154">
        <v>87</v>
      </c>
      <c r="GA131" s="154">
        <v>88</v>
      </c>
      <c r="GB131" s="154">
        <v>87</v>
      </c>
      <c r="GC131" s="154">
        <v>78</v>
      </c>
      <c r="GD131" s="359">
        <v>77</v>
      </c>
      <c r="GE131" s="359">
        <v>76</v>
      </c>
      <c r="GF131" s="359">
        <v>67</v>
      </c>
      <c r="GG131" s="359">
        <v>70</v>
      </c>
      <c r="GH131" s="359">
        <v>66</v>
      </c>
      <c r="GI131" s="359">
        <v>57</v>
      </c>
      <c r="GJ131" s="359">
        <v>59</v>
      </c>
      <c r="GK131" s="359"/>
      <c r="GL131" s="359"/>
      <c r="GM131" s="359"/>
      <c r="GN131" s="359"/>
      <c r="GO131" s="359"/>
      <c r="GP131" s="5"/>
      <c r="GQ131" s="5" t="s">
        <v>389</v>
      </c>
      <c r="GR131" s="5">
        <v>8700</v>
      </c>
      <c r="GS131" s="5" t="s">
        <v>93</v>
      </c>
      <c r="GT131" s="7" t="s">
        <v>94</v>
      </c>
      <c r="GU131" s="172" t="s">
        <v>73</v>
      </c>
      <c r="GV131" s="86"/>
      <c r="GW131" s="158">
        <f t="shared" si="582"/>
        <v>-1</v>
      </c>
      <c r="GX131" s="158">
        <f t="shared" si="583"/>
        <v>-0.49518735811173342</v>
      </c>
      <c r="GY131" s="158">
        <f t="shared" si="584"/>
        <v>-0.20301953314833265</v>
      </c>
      <c r="GZ131" s="158">
        <f t="shared" si="585"/>
        <v>0.39081531372290323</v>
      </c>
      <c r="HA131" s="158">
        <f t="shared" si="586"/>
        <v>-0.24893919688464933</v>
      </c>
      <c r="HB131" s="263">
        <f t="shared" si="492"/>
        <v>-0.24466929911154986</v>
      </c>
      <c r="HC131" s="263">
        <f t="shared" si="547"/>
        <v>-0.24000417934247051</v>
      </c>
      <c r="HD131" s="263">
        <f t="shared" si="493"/>
        <v>-0.12346373269826622</v>
      </c>
      <c r="HE131" s="263">
        <f t="shared" si="494"/>
        <v>0.17088489939535134</v>
      </c>
      <c r="HF131" s="153">
        <f t="shared" si="587"/>
        <v>0</v>
      </c>
      <c r="HG131" s="153">
        <f t="shared" si="588"/>
        <v>0.24466929911154986</v>
      </c>
      <c r="HH131" s="153">
        <f t="shared" si="589"/>
        <v>0.48467347845402037</v>
      </c>
      <c r="HI131" s="153">
        <f t="shared" si="590"/>
        <v>0.60813721115228658</v>
      </c>
      <c r="HJ131" s="153">
        <f t="shared" si="591"/>
        <v>0.43725231175693524</v>
      </c>
      <c r="HK131" s="153">
        <f t="shared" si="592"/>
        <v>0.58217964503438535</v>
      </c>
      <c r="HL131" s="153">
        <f t="shared" si="593"/>
        <v>0.4896177538448987</v>
      </c>
      <c r="HM131" s="153">
        <f t="shared" si="594"/>
        <v>0.2034468646264381</v>
      </c>
      <c r="HN131" s="153">
        <f t="shared" si="595"/>
        <v>0.23498090867691879</v>
      </c>
      <c r="HO131" s="153">
        <f t="shared" si="596"/>
        <v>0.26830740343347642</v>
      </c>
      <c r="HP131" s="153">
        <f t="shared" si="597"/>
        <v>0.65787183363107504</v>
      </c>
      <c r="HQ131" s="153">
        <f t="shared" si="598"/>
        <v>0.39681603773584906</v>
      </c>
      <c r="HR131" s="153" t="str">
        <f t="shared" si="599"/>
        <v>Negativ EK</v>
      </c>
      <c r="HS131" s="153" t="str">
        <f t="shared" si="600"/>
        <v>Negativ EK</v>
      </c>
      <c r="HT131" s="153" t="str">
        <f t="shared" si="601"/>
        <v>Negativ EK</v>
      </c>
      <c r="HU131" s="153" t="str">
        <f t="shared" si="602"/>
        <v>Negativ EK</v>
      </c>
      <c r="HV131" s="150">
        <f t="shared" si="603"/>
        <v>-1</v>
      </c>
      <c r="HW131" s="150">
        <f t="shared" si="604"/>
        <v>-0.42547529917524479</v>
      </c>
      <c r="HX131" s="150">
        <f t="shared" si="605"/>
        <v>-0.10936703524782568</v>
      </c>
      <c r="HY131" s="150">
        <f t="shared" si="606"/>
        <v>0.51467741347689111</v>
      </c>
      <c r="HZ131" s="150">
        <f t="shared" si="607"/>
        <v>-0.15203098129490356</v>
      </c>
      <c r="IA131" s="263">
        <f t="shared" si="495"/>
        <v>-0.14718077172850341</v>
      </c>
      <c r="IB131" s="263">
        <f t="shared" si="548"/>
        <v>-0.10899754665749289</v>
      </c>
      <c r="IC131" s="263">
        <f t="shared" si="496"/>
        <v>-3.1457922944100825E-2</v>
      </c>
      <c r="ID131" s="263">
        <f t="shared" si="497"/>
        <v>9.7736901199423493E-2</v>
      </c>
      <c r="IE131" s="153">
        <f t="shared" si="608"/>
        <v>0</v>
      </c>
      <c r="IF131" s="153">
        <f t="shared" si="609"/>
        <v>0.14718077172850341</v>
      </c>
      <c r="IG131" s="153">
        <f t="shared" si="610"/>
        <v>0.25617831838599631</v>
      </c>
      <c r="IH131" s="153">
        <f t="shared" si="611"/>
        <v>0.28763624133009713</v>
      </c>
      <c r="II131" s="153">
        <f t="shared" si="612"/>
        <v>0.18989934013067364</v>
      </c>
      <c r="IJ131" s="153">
        <f t="shared" si="613"/>
        <v>0.2239460828659309</v>
      </c>
      <c r="IK131" s="153">
        <f t="shared" si="614"/>
        <v>0.15198884485542347</v>
      </c>
      <c r="IL131" s="153">
        <f t="shared" si="615"/>
        <v>6.5528291959630752E-2</v>
      </c>
      <c r="IM131" s="153">
        <f t="shared" si="616"/>
        <v>7.8583380991718035E-2</v>
      </c>
      <c r="IN131" s="153">
        <f t="shared" si="617"/>
        <v>9.6471021837280013E-2</v>
      </c>
      <c r="IO131" s="153">
        <f t="shared" si="618"/>
        <v>0.20278478906054975</v>
      </c>
      <c r="IP131" s="153">
        <f t="shared" si="619"/>
        <v>0.11031455742501829</v>
      </c>
      <c r="IQ131" s="153" t="str">
        <f t="shared" si="620"/>
        <v>i.a.</v>
      </c>
      <c r="IR131" s="153" t="str">
        <f t="shared" si="621"/>
        <v>i.a.</v>
      </c>
      <c r="IS131" s="153" t="str">
        <f t="shared" si="622"/>
        <v>i.a.</v>
      </c>
      <c r="IT131" s="153" t="str">
        <f t="shared" si="623"/>
        <v>i.a.</v>
      </c>
      <c r="IU131" s="150" t="e">
        <f t="shared" si="624"/>
        <v>#VALUE!</v>
      </c>
      <c r="IV131" s="150">
        <f t="shared" si="625"/>
        <v>0.11208949143031349</v>
      </c>
      <c r="IW131" s="150">
        <f t="shared" si="626"/>
        <v>0.10574117114281228</v>
      </c>
      <c r="IX131" s="150">
        <f t="shared" si="627"/>
        <v>0.1364448193428871</v>
      </c>
      <c r="IY131" s="150">
        <f t="shared" si="628"/>
        <v>4.0964178053783537E-2</v>
      </c>
      <c r="IZ131" s="263" t="e">
        <f t="shared" si="498"/>
        <v>#VALUE!</v>
      </c>
      <c r="JA131" s="263">
        <f t="shared" si="533"/>
        <v>6.1246065761028534E-2</v>
      </c>
      <c r="JB131" s="263">
        <f t="shared" si="499"/>
        <v>5.2252122143829405E-2</v>
      </c>
      <c r="JC131" s="263">
        <f t="shared" si="500"/>
        <v>5.9329203056725954E-2</v>
      </c>
      <c r="JD131" s="153" t="str">
        <f t="shared" si="629"/>
        <v>i.a.</v>
      </c>
      <c r="JE131" s="153">
        <f t="shared" si="630"/>
        <v>0.60764934567157636</v>
      </c>
      <c r="JF131" s="153">
        <f t="shared" si="631"/>
        <v>0.54640327991054782</v>
      </c>
      <c r="JG131" s="153">
        <f t="shared" si="632"/>
        <v>0.49415115776671842</v>
      </c>
      <c r="JH131" s="153">
        <f t="shared" si="633"/>
        <v>0.43482195470999246</v>
      </c>
      <c r="JI131" s="153">
        <f t="shared" si="634"/>
        <v>0.41771077610273588</v>
      </c>
      <c r="JJ131" s="153">
        <f t="shared" si="635"/>
        <v>0.33433355475639648</v>
      </c>
      <c r="JK131" s="153">
        <f t="shared" si="636"/>
        <v>0.26029554581485081</v>
      </c>
      <c r="JL131" s="153">
        <f t="shared" si="637"/>
        <v>0.26519361286213178</v>
      </c>
      <c r="JM131" s="153">
        <f t="shared" si="638"/>
        <v>0.33691939541447646</v>
      </c>
      <c r="JN131" s="153">
        <f t="shared" si="639"/>
        <v>0.35198122907384466</v>
      </c>
      <c r="JO131" s="153">
        <f t="shared" si="640"/>
        <v>0.24813460131675205</v>
      </c>
      <c r="JP131" s="153" t="str">
        <f t="shared" si="641"/>
        <v>i.a.</v>
      </c>
      <c r="JQ131" s="153" t="str">
        <f t="shared" si="642"/>
        <v>i.a.</v>
      </c>
      <c r="JR131" s="153" t="str">
        <f t="shared" si="643"/>
        <v>i.a.</v>
      </c>
      <c r="JS131" s="153" t="str">
        <f t="shared" si="644"/>
        <v>i.a.</v>
      </c>
      <c r="JT131" s="153" t="str">
        <f t="shared" si="645"/>
        <v>i.a.</v>
      </c>
      <c r="JU131" s="150" t="e">
        <f t="shared" si="646"/>
        <v>#VALUE!</v>
      </c>
      <c r="JV131" s="150" t="e">
        <f t="shared" si="647"/>
        <v>#VALUE!</v>
      </c>
      <c r="JW131" s="150" t="e">
        <f t="shared" si="648"/>
        <v>#VALUE!</v>
      </c>
      <c r="JX131" s="150" t="e">
        <f t="shared" si="649"/>
        <v>#VALUE!</v>
      </c>
      <c r="JY131" s="150" t="e">
        <f t="shared" si="650"/>
        <v>#VALUE!</v>
      </c>
      <c r="JZ131" s="263" t="e">
        <f t="shared" si="501"/>
        <v>#VALUE!</v>
      </c>
      <c r="KA131" s="263" t="e">
        <f t="shared" si="549"/>
        <v>#VALUE!</v>
      </c>
      <c r="KB131" s="263" t="e">
        <f t="shared" si="502"/>
        <v>#VALUE!</v>
      </c>
      <c r="KC131" s="263" t="e">
        <f t="shared" si="503"/>
        <v>#VALUE!</v>
      </c>
      <c r="KD131" s="153" t="str">
        <f t="shared" si="467"/>
        <v>i.a.</v>
      </c>
      <c r="KE131" s="153" t="str">
        <f t="shared" si="468"/>
        <v>i.a.</v>
      </c>
      <c r="KF131" s="153" t="str">
        <f t="shared" si="469"/>
        <v>i.a.</v>
      </c>
      <c r="KG131" s="153" t="str">
        <f t="shared" si="470"/>
        <v>i.a.</v>
      </c>
      <c r="KH131" s="153" t="str">
        <f t="shared" si="483"/>
        <v>i.a.</v>
      </c>
      <c r="KI131" s="153" t="str">
        <f t="shared" si="471"/>
        <v>i.a.</v>
      </c>
      <c r="KJ131" s="153" t="str">
        <f t="shared" si="472"/>
        <v>i.a.</v>
      </c>
      <c r="KK131" s="153" t="str">
        <f t="shared" si="473"/>
        <v>i.a.</v>
      </c>
      <c r="KL131" s="153" t="str">
        <f t="shared" si="474"/>
        <v>i.a.</v>
      </c>
      <c r="KM131" s="153" t="str">
        <f t="shared" si="475"/>
        <v>i.a.</v>
      </c>
      <c r="KN131" s="153" t="str">
        <f t="shared" si="476"/>
        <v>i.a.</v>
      </c>
      <c r="KO131" s="153" t="str">
        <f t="shared" si="477"/>
        <v>i.a.</v>
      </c>
      <c r="KP131" s="153" t="str">
        <f t="shared" si="478"/>
        <v>i.a.</v>
      </c>
      <c r="KQ131" s="153" t="str">
        <f t="shared" si="479"/>
        <v>i.a.</v>
      </c>
      <c r="KR131" s="153" t="str">
        <f t="shared" si="480"/>
        <v>i.a.</v>
      </c>
      <c r="KS131" s="153" t="str">
        <f t="shared" si="481"/>
        <v>i.a.</v>
      </c>
      <c r="KT131" s="153" t="str">
        <f t="shared" si="482"/>
        <v>i.a.</v>
      </c>
      <c r="KU131" s="150" t="e">
        <f t="shared" si="651"/>
        <v>#VALUE!</v>
      </c>
      <c r="KV131" s="150" t="e">
        <f t="shared" si="652"/>
        <v>#DIV/0!</v>
      </c>
      <c r="KW131" s="150" t="e">
        <f t="shared" si="653"/>
        <v>#DIV/0!</v>
      </c>
      <c r="KX131" s="150" t="e">
        <f t="shared" si="654"/>
        <v>#DIV/0!</v>
      </c>
      <c r="KY131" s="150" t="e">
        <f t="shared" si="655"/>
        <v>#DIV/0!</v>
      </c>
      <c r="KZ131" s="243" t="e">
        <f t="shared" si="504"/>
        <v>#VALUE!</v>
      </c>
      <c r="LA131" s="243">
        <f t="shared" si="550"/>
        <v>0</v>
      </c>
      <c r="LB131" s="243">
        <f t="shared" si="505"/>
        <v>0</v>
      </c>
      <c r="LC131" s="243">
        <f t="shared" si="506"/>
        <v>0</v>
      </c>
      <c r="LD131" s="254" t="str">
        <f>IFERROR(Tabel1[[#This Row],[2024 - Omsætning]]/Tabel1[[#This Row],[2024 - Ansatte]],"i.a.")</f>
        <v>i.a.</v>
      </c>
      <c r="LE131" s="254">
        <f>IFERROR(Tabel1[[#This Row],[2023 - Omsætning]]/Tabel1[[#This Row],[2023 - Ansatte]],"i.a.")</f>
        <v>0</v>
      </c>
      <c r="LF131" s="254">
        <f>IFERROR(Tabel1[[#This Row],[2022 - Omsætning]]/Tabel1[[#This Row],[2022 - Ansatte]],"i.a.")</f>
        <v>0</v>
      </c>
      <c r="LG131" s="254">
        <f>IFERROR(Tabel1[[#This Row],[2021 - Omsætning]]/Tabel1[[#This Row],[2021 - Ansatte]],"i.a.")</f>
        <v>0</v>
      </c>
      <c r="LH131" s="254">
        <f>IFERROR(AC131/Tabel1[[#This Row],[2020 - Ansatte]],"i.a.")</f>
        <v>0</v>
      </c>
      <c r="LI131" s="254">
        <f>IFERROR(Tabel1[[#This Row],[2019 - Omsætning]]/Tabel1[[#This Row],[2019 - Ansatte]],"i.a.")</f>
        <v>0</v>
      </c>
      <c r="LJ131" s="254">
        <f>IFERROR(Tabel1[[#This Row],[2018 - Omsætning]]/Tabel1[[#This Row],[2018 - Ansatte]],"i.a.")</f>
        <v>0</v>
      </c>
      <c r="LK131" s="254">
        <f>IFERROR(Tabel1[[#This Row],[2017 - Omsætning]]/Tabel1[[#This Row],[2017 - Ansatte]],"i.a.")</f>
        <v>0</v>
      </c>
      <c r="LL131" s="254">
        <f>IFERROR(Tabel1[[#This Row],[2016 - Omsætning]]/Tabel1[[#This Row],[2016 - Ansatte]],"i.a.")</f>
        <v>0</v>
      </c>
      <c r="LM131" s="254">
        <f>IFERROR(Tabel1[[#This Row],[2015 - Omsætning]]/Tabel1[[#This Row],[2015 - Ansatte]],"i.a.")</f>
        <v>0</v>
      </c>
      <c r="LN131" s="254">
        <f>IFERROR(Tabel1[[#This Row],[2014 - Omsætning]]/Tabel1[[#This Row],[2014 - Ansatte]],"i.a.")</f>
        <v>0</v>
      </c>
      <c r="LO131" s="254">
        <f>IFERROR(Tabel1[[#This Row],[2013 - Omsætning]]/Tabel1[[#This Row],[2013 - Ansatte]],"i.a.")</f>
        <v>0</v>
      </c>
      <c r="LP131" s="254" t="str">
        <f>IFERROR(Tabel1[[#This Row],[2012 - Omsætning]]/Tabel1[[#This Row],[2012 - Ansatte]],"i.a.")</f>
        <v>i.a.</v>
      </c>
      <c r="LQ131" s="254" t="str">
        <f>IFERROR(Tabel1[[#This Row],[2011 - Omsætning]]/Tabel1[[#This Row],[2011 - Ansatte]],"i.a.")</f>
        <v>i.a.</v>
      </c>
      <c r="LR131" s="254" t="str">
        <f>IFERROR(Tabel1[[#This Row],[2010 - Omsætning]]/Tabel1[[#This Row],[2010 - Ansatte]],"i.a.")</f>
        <v>i.a.</v>
      </c>
      <c r="LS131" s="254" t="str">
        <f>IFERROR(Tabel1[[#This Row],[2009 - Omsætning]]/Tabel1[[#This Row],[2009 - Ansatte]],"i.a.")</f>
        <v>i.a.</v>
      </c>
      <c r="LT131" s="254" t="str">
        <f>IFERROR(Tabel1[[#This Row],[2008 - Omsætning]]/Tabel1[[#This Row],[2008 - Ansatte]],"i.a.")</f>
        <v>i.a.</v>
      </c>
      <c r="LU131" s="158" t="e">
        <f t="shared" si="656"/>
        <v>#VALUE!</v>
      </c>
      <c r="LV131" s="158">
        <f t="shared" si="657"/>
        <v>-0.38723165151307631</v>
      </c>
      <c r="LW131" s="158">
        <f t="shared" si="658"/>
        <v>3.2352864402060193E-2</v>
      </c>
      <c r="LX131" s="158">
        <f t="shared" si="659"/>
        <v>0.6326700697989377</v>
      </c>
      <c r="LY131" s="158">
        <f t="shared" si="660"/>
        <v>-0.12352556827951443</v>
      </c>
      <c r="LZ131" s="243" t="e">
        <f t="shared" si="507"/>
        <v>#VALUE!</v>
      </c>
      <c r="MA131" s="243">
        <f t="shared" si="551"/>
        <v>-7.2011886102403333E-2</v>
      </c>
      <c r="MB131" s="243">
        <f t="shared" si="508"/>
        <v>5.8279780564262917E-3</v>
      </c>
      <c r="MC131" s="243">
        <f t="shared" si="509"/>
        <v>6.9804597701149454E-2</v>
      </c>
      <c r="MD131" s="244" t="str">
        <f t="shared" si="661"/>
        <v>i.a.</v>
      </c>
      <c r="ME131" s="244">
        <f t="shared" si="662"/>
        <v>0.11395402298850574</v>
      </c>
      <c r="MF131" s="244">
        <f t="shared" si="663"/>
        <v>0.18596590909090907</v>
      </c>
      <c r="MG131" s="244">
        <f t="shared" si="664"/>
        <v>0.18013793103448278</v>
      </c>
      <c r="MH131" s="244">
        <f t="shared" si="665"/>
        <v>0.11033333333333332</v>
      </c>
      <c r="MI131" s="244">
        <f t="shared" si="666"/>
        <v>0.12588311688311687</v>
      </c>
      <c r="MJ131" s="244">
        <f t="shared" si="667"/>
        <v>7.8960526315789481E-2</v>
      </c>
      <c r="MK131" s="244">
        <f t="shared" si="668"/>
        <v>3.3388059701492535E-2</v>
      </c>
      <c r="ML131" s="244">
        <f t="shared" si="669"/>
        <v>4.7914285714285715E-2</v>
      </c>
      <c r="MM131" s="244">
        <f t="shared" si="670"/>
        <v>6.0621212121212124E-2</v>
      </c>
      <c r="MN131" s="244">
        <f t="shared" si="671"/>
        <v>0.12598245614035089</v>
      </c>
      <c r="MO131" s="244">
        <f t="shared" si="672"/>
        <v>5.7033898305084749E-2</v>
      </c>
      <c r="MP131" s="244" t="str">
        <f t="shared" si="673"/>
        <v>i.a.</v>
      </c>
      <c r="MQ131" s="244" t="str">
        <f t="shared" si="674"/>
        <v>i.a.</v>
      </c>
      <c r="MR131" s="244" t="str">
        <f t="shared" si="675"/>
        <v>i.a.</v>
      </c>
      <c r="MS131" s="244" t="str">
        <f t="shared" si="676"/>
        <v>i.a.</v>
      </c>
      <c r="MT131" s="244" t="str">
        <f t="shared" si="677"/>
        <v>i.a.</v>
      </c>
    </row>
    <row r="132" spans="1:358" ht="18" customHeight="1" x14ac:dyDescent="0.25">
      <c r="A132" s="20" t="s">
        <v>376</v>
      </c>
      <c r="B132" s="273">
        <v>89637910</v>
      </c>
      <c r="C132" s="292" t="s">
        <v>83</v>
      </c>
      <c r="D132" s="5"/>
      <c r="E132" s="5">
        <v>242000</v>
      </c>
      <c r="F132" s="203">
        <v>45769</v>
      </c>
      <c r="G132" s="148" t="s">
        <v>74</v>
      </c>
      <c r="H132" s="148" t="s">
        <v>74</v>
      </c>
      <c r="I132" s="148" t="s">
        <v>74</v>
      </c>
      <c r="J132" s="148" t="s">
        <v>74</v>
      </c>
      <c r="K132" s="148" t="s">
        <v>74</v>
      </c>
      <c r="L132" s="148" t="s">
        <v>74</v>
      </c>
      <c r="M132" s="148" t="s">
        <v>74</v>
      </c>
      <c r="N132" s="357" t="s">
        <v>74</v>
      </c>
      <c r="O132" s="357" t="s">
        <v>74</v>
      </c>
      <c r="P132" s="150" t="e">
        <f>Y132/Tabel1[[#This Row],[2023 - Omsætning]]-1</f>
        <v>#DIV/0!</v>
      </c>
      <c r="Q132" s="150" t="e">
        <f>Z132/Tabel1[[#This Row],[2022 - Omsætning]]-1</f>
        <v>#DIV/0!</v>
      </c>
      <c r="R132" s="150" t="e">
        <f>AA132/Tabel1[[#This Row],[2021 - Omsætning]]-1</f>
        <v>#DIV/0!</v>
      </c>
      <c r="S132" s="150" t="e">
        <f>AB132/Tabel1[[#This Row],[2020 - Omsætning]]-1</f>
        <v>#DIV/0!</v>
      </c>
      <c r="T132" s="150" t="e">
        <f>AC132/Tabel1[[#This Row],[2019 - Omsætning]]-1</f>
        <v>#DIV/0!</v>
      </c>
      <c r="U132" s="242">
        <f t="shared" si="484"/>
        <v>0</v>
      </c>
      <c r="V132" s="242">
        <f t="shared" si="510"/>
        <v>0</v>
      </c>
      <c r="W132" s="242">
        <f t="shared" si="538"/>
        <v>0</v>
      </c>
      <c r="X132" s="242">
        <f t="shared" si="537"/>
        <v>0</v>
      </c>
      <c r="Y132" s="151"/>
      <c r="Z132" s="151"/>
      <c r="AA132" s="151"/>
      <c r="AB132" s="151"/>
      <c r="AC132" s="361"/>
      <c r="AD132" s="361"/>
      <c r="AE132" s="361"/>
      <c r="AF132" s="361"/>
      <c r="AG132" s="361"/>
      <c r="AH132" s="361"/>
      <c r="AI132" s="361"/>
      <c r="AJ132" s="361"/>
      <c r="AK132" s="361"/>
      <c r="AL132" s="361"/>
      <c r="AM132" s="361"/>
      <c r="AN132" s="361"/>
      <c r="AO132" s="361"/>
      <c r="AP132" s="150">
        <f t="shared" si="552"/>
        <v>-0.28944205148752888</v>
      </c>
      <c r="AQ132" s="150">
        <f t="shared" si="553"/>
        <v>-0.43181559476380194</v>
      </c>
      <c r="AR132" s="150">
        <f t="shared" si="554"/>
        <v>0.16307549730248566</v>
      </c>
      <c r="AS132" s="150">
        <f t="shared" si="555"/>
        <v>0.34119057131442265</v>
      </c>
      <c r="AT132" s="150">
        <f t="shared" si="556"/>
        <v>5.6696428571429668E-3</v>
      </c>
      <c r="AU132" s="242">
        <f t="shared" si="511"/>
        <v>-5.7790000000000017</v>
      </c>
      <c r="AV132" s="242">
        <f t="shared" si="542"/>
        <v>-15.173999999999999</v>
      </c>
      <c r="AW132" s="242">
        <f t="shared" si="512"/>
        <v>4.9269999999999996</v>
      </c>
      <c r="AX132" s="242">
        <f t="shared" si="513"/>
        <v>7.6859999999999999</v>
      </c>
      <c r="AY132" s="119">
        <v>14.186999999999999</v>
      </c>
      <c r="AZ132" s="119">
        <v>19.966000000000001</v>
      </c>
      <c r="BA132" s="119">
        <v>35.14</v>
      </c>
      <c r="BB132" s="119">
        <v>30.213000000000001</v>
      </c>
      <c r="BC132" s="119">
        <v>22.527000000000001</v>
      </c>
      <c r="BD132" s="362">
        <v>22.4</v>
      </c>
      <c r="BE132" s="362">
        <v>27.536999999999999</v>
      </c>
      <c r="BF132" s="362">
        <v>25.579000000000001</v>
      </c>
      <c r="BG132" s="362">
        <v>22.07</v>
      </c>
      <c r="BH132" s="362">
        <v>16.478000000000002</v>
      </c>
      <c r="BI132" s="362">
        <v>24.218</v>
      </c>
      <c r="BJ132" s="362"/>
      <c r="BK132" s="362"/>
      <c r="BL132" s="362"/>
      <c r="BM132" s="362"/>
      <c r="BN132" s="362"/>
      <c r="BO132" s="362"/>
      <c r="BP132" s="152">
        <f t="shared" si="557"/>
        <v>-4.4538770053475938</v>
      </c>
      <c r="BQ132" s="152">
        <f t="shared" si="558"/>
        <v>-0.90462833099579243</v>
      </c>
      <c r="BR132" s="152">
        <f t="shared" si="559"/>
        <v>0.35224137931034488</v>
      </c>
      <c r="BS132" s="152">
        <f t="shared" si="560"/>
        <v>1.2389500096506465</v>
      </c>
      <c r="BT132" s="152">
        <f t="shared" si="561"/>
        <v>0.56383942046483548</v>
      </c>
      <c r="BU132" s="242">
        <f t="shared" si="514"/>
        <v>-6.6630000000000003</v>
      </c>
      <c r="BV132" s="242">
        <f t="shared" si="543"/>
        <v>-14.19</v>
      </c>
      <c r="BW132" s="242">
        <f t="shared" si="515"/>
        <v>4.0860000000000003</v>
      </c>
      <c r="BX132" s="242">
        <f t="shared" si="516"/>
        <v>6.4189999999999996</v>
      </c>
      <c r="BY132" s="119">
        <v>-5.1669999999999998</v>
      </c>
      <c r="BZ132" s="119">
        <v>1.496</v>
      </c>
      <c r="CA132" s="119">
        <v>15.686</v>
      </c>
      <c r="CB132" s="119">
        <v>11.6</v>
      </c>
      <c r="CC132" s="119">
        <v>5.181</v>
      </c>
      <c r="CD132" s="362">
        <v>3.3130000000000002</v>
      </c>
      <c r="CE132" s="362">
        <v>6.6680000000000001</v>
      </c>
      <c r="CF132" s="362">
        <v>3.13</v>
      </c>
      <c r="CG132" s="362">
        <v>1.2230000000000001</v>
      </c>
      <c r="CH132" s="362">
        <v>-4.0119999999999996</v>
      </c>
      <c r="CI132" s="362">
        <v>2.056</v>
      </c>
      <c r="CJ132" s="362"/>
      <c r="CK132" s="362"/>
      <c r="CL132" s="362"/>
      <c r="CM132" s="362"/>
      <c r="CN132" s="362"/>
      <c r="CO132" s="362"/>
      <c r="CP132" s="152">
        <f t="shared" si="562"/>
        <v>-36.673913043478265</v>
      </c>
      <c r="CQ132" s="152">
        <f t="shared" si="563"/>
        <v>-1.012322528797214</v>
      </c>
      <c r="CR132" s="152">
        <f t="shared" si="564"/>
        <v>0.36427592507994516</v>
      </c>
      <c r="CS132" s="152">
        <f t="shared" si="565"/>
        <v>1.3542697354269735</v>
      </c>
      <c r="CT132" s="152">
        <f t="shared" si="566"/>
        <v>0.56901788727640901</v>
      </c>
      <c r="CU132" s="242">
        <f t="shared" si="517"/>
        <v>-6.7480000000000002</v>
      </c>
      <c r="CV132" s="242">
        <f t="shared" si="528"/>
        <v>-15.116</v>
      </c>
      <c r="CW132" s="242">
        <f t="shared" si="518"/>
        <v>3.9870000000000001</v>
      </c>
      <c r="CX132" s="242">
        <f t="shared" si="519"/>
        <v>6.2960000000000003</v>
      </c>
      <c r="CY132" s="119">
        <v>-6.9320000000000004</v>
      </c>
      <c r="CZ132" s="119">
        <v>-0.184</v>
      </c>
      <c r="DA132" s="119">
        <v>14.932</v>
      </c>
      <c r="DB132" s="119">
        <v>10.945</v>
      </c>
      <c r="DC132" s="119">
        <v>4.649</v>
      </c>
      <c r="DD132" s="362">
        <v>2.9630000000000001</v>
      </c>
      <c r="DE132" s="362">
        <v>6.1970000000000001</v>
      </c>
      <c r="DF132" s="362">
        <v>2.8250000000000002</v>
      </c>
      <c r="DG132" s="362">
        <v>1.1459999999999999</v>
      </c>
      <c r="DH132" s="362">
        <v>-4.12</v>
      </c>
      <c r="DI132" s="362">
        <v>1.754</v>
      </c>
      <c r="DJ132" s="362"/>
      <c r="DK132" s="362"/>
      <c r="DL132" s="362"/>
      <c r="DM132" s="362"/>
      <c r="DN132" s="362"/>
      <c r="DO132" s="362"/>
      <c r="DP132" s="152">
        <f t="shared" si="567"/>
        <v>-0.21465049473348224</v>
      </c>
      <c r="DQ132" s="152">
        <f t="shared" si="568"/>
        <v>-0.32085083322043084</v>
      </c>
      <c r="DR132" s="152">
        <f t="shared" si="569"/>
        <v>8.8289935419185506E-2</v>
      </c>
      <c r="DS132" s="152">
        <f t="shared" si="570"/>
        <v>0.17023259024087237</v>
      </c>
      <c r="DT132" s="152">
        <f t="shared" si="571"/>
        <v>5.8247817989263505E-2</v>
      </c>
      <c r="DU132" s="242">
        <f t="shared" si="520"/>
        <v>-5.379999999999999</v>
      </c>
      <c r="DV132" s="242">
        <f t="shared" si="544"/>
        <v>-11.841000000000001</v>
      </c>
      <c r="DW132" s="242">
        <f t="shared" si="521"/>
        <v>2.9939999999999998</v>
      </c>
      <c r="DX132" s="242">
        <f t="shared" si="522"/>
        <v>4.9329999999999998</v>
      </c>
      <c r="DY132" s="119">
        <v>19.684000000000001</v>
      </c>
      <c r="DZ132" s="119">
        <v>25.064</v>
      </c>
      <c r="EA132" s="119">
        <v>36.905000000000001</v>
      </c>
      <c r="EB132" s="119">
        <v>33.911000000000001</v>
      </c>
      <c r="EC132" s="119">
        <v>28.978000000000002</v>
      </c>
      <c r="ED132" s="362">
        <v>27.382999999999999</v>
      </c>
      <c r="EE132" s="362">
        <v>25.087</v>
      </c>
      <c r="EF132" s="362">
        <v>17.315000000000001</v>
      </c>
      <c r="EG132" s="362">
        <v>15.116</v>
      </c>
      <c r="EH132" s="362">
        <v>14.209</v>
      </c>
      <c r="EI132" s="362">
        <v>17.437000000000001</v>
      </c>
      <c r="EJ132" s="362"/>
      <c r="EK132" s="362"/>
      <c r="EL132" s="362"/>
      <c r="EM132" s="362"/>
      <c r="EN132" s="362"/>
      <c r="EO132" s="362"/>
      <c r="EP132" s="153">
        <f t="shared" si="572"/>
        <v>-0.16876277735558254</v>
      </c>
      <c r="EQ132" s="153">
        <f t="shared" si="573"/>
        <v>-9.1327309686141264E-2</v>
      </c>
      <c r="ER132" s="153">
        <f t="shared" si="574"/>
        <v>0.13326940458082573</v>
      </c>
      <c r="ES132" s="153">
        <f t="shared" si="575"/>
        <v>0.21585655128050496</v>
      </c>
      <c r="ET132" s="153">
        <f t="shared" si="576"/>
        <v>-8.9534756030601348E-2</v>
      </c>
      <c r="EU132" s="242">
        <f t="shared" si="523"/>
        <v>-15.76700000000001</v>
      </c>
      <c r="EV132" s="242">
        <f t="shared" si="545"/>
        <v>-9.3899999999999864</v>
      </c>
      <c r="EW132" s="242">
        <f t="shared" si="524"/>
        <v>12.090999999999994</v>
      </c>
      <c r="EX132" s="242">
        <f t="shared" si="525"/>
        <v>16.106999999999999</v>
      </c>
      <c r="EY132" s="119">
        <v>77.66</v>
      </c>
      <c r="EZ132" s="119">
        <v>93.427000000000007</v>
      </c>
      <c r="FA132" s="119">
        <v>102.81699999999999</v>
      </c>
      <c r="FB132" s="119">
        <v>90.725999999999999</v>
      </c>
      <c r="FC132" s="119">
        <v>74.619</v>
      </c>
      <c r="FD132" s="362">
        <v>81.956999999999994</v>
      </c>
      <c r="FE132" s="362">
        <v>78.251000000000005</v>
      </c>
      <c r="FF132" s="362">
        <v>64.972999999999999</v>
      </c>
      <c r="FG132" s="362">
        <v>59.064999999999998</v>
      </c>
      <c r="FH132" s="362">
        <v>57.165999999999997</v>
      </c>
      <c r="FI132" s="362">
        <v>56.058999999999997</v>
      </c>
      <c r="FJ132" s="362"/>
      <c r="FK132" s="362"/>
      <c r="FL132" s="362"/>
      <c r="FM132" s="362"/>
      <c r="FN132" s="362"/>
      <c r="FO132" s="362"/>
      <c r="FP132" s="153">
        <f t="shared" si="577"/>
        <v>-0.06</v>
      </c>
      <c r="FQ132" s="153">
        <f t="shared" si="578"/>
        <v>2.0408163265306121E-2</v>
      </c>
      <c r="FR132" s="153">
        <f t="shared" si="579"/>
        <v>-0.02</v>
      </c>
      <c r="FS132" s="153">
        <f t="shared" si="580"/>
        <v>0</v>
      </c>
      <c r="FT132" s="153">
        <f t="shared" si="581"/>
        <v>-3.8461538461538464E-2</v>
      </c>
      <c r="FU132" s="242">
        <f t="shared" si="539"/>
        <v>-3</v>
      </c>
      <c r="FV132" s="242">
        <f t="shared" si="546"/>
        <v>1</v>
      </c>
      <c r="FW132" s="242">
        <f t="shared" si="540"/>
        <v>-1</v>
      </c>
      <c r="FX132" s="242">
        <f t="shared" si="541"/>
        <v>0</v>
      </c>
      <c r="FY132" s="154">
        <v>47</v>
      </c>
      <c r="FZ132" s="154">
        <v>50</v>
      </c>
      <c r="GA132" s="154">
        <v>49</v>
      </c>
      <c r="GB132" s="154">
        <v>50</v>
      </c>
      <c r="GC132" s="154">
        <v>50</v>
      </c>
      <c r="GD132" s="359">
        <v>52</v>
      </c>
      <c r="GE132" s="359">
        <v>52</v>
      </c>
      <c r="GF132" s="359">
        <v>50</v>
      </c>
      <c r="GG132" s="359">
        <v>49</v>
      </c>
      <c r="GH132" s="359">
        <v>53</v>
      </c>
      <c r="GI132" s="359">
        <v>10</v>
      </c>
      <c r="GJ132" s="359"/>
      <c r="GK132" s="359"/>
      <c r="GL132" s="359"/>
      <c r="GM132" s="359"/>
      <c r="GN132" s="359"/>
      <c r="GO132" s="359"/>
      <c r="GP132" s="5"/>
      <c r="GQ132" s="5" t="s">
        <v>389</v>
      </c>
      <c r="GR132" s="5">
        <v>5500</v>
      </c>
      <c r="GS132" s="5" t="s">
        <v>178</v>
      </c>
      <c r="GT132" s="7" t="s">
        <v>78</v>
      </c>
      <c r="GU132" s="172" t="s">
        <v>73</v>
      </c>
      <c r="GV132" s="86"/>
      <c r="GW132" s="158">
        <f t="shared" si="582"/>
        <v>-51.172493014018599</v>
      </c>
      <c r="GX132" s="158">
        <f t="shared" si="583"/>
        <v>-1.0140817537688764</v>
      </c>
      <c r="GY132" s="158">
        <f t="shared" si="584"/>
        <v>0.21156163370357939</v>
      </c>
      <c r="GZ132" s="158">
        <f t="shared" si="585"/>
        <v>1.109891977267879</v>
      </c>
      <c r="HA132" s="158">
        <f t="shared" si="586"/>
        <v>0.46069744229863169</v>
      </c>
      <c r="HB132" s="263">
        <f t="shared" si="492"/>
        <v>-0.30388544964674019</v>
      </c>
      <c r="HC132" s="263">
        <f t="shared" si="547"/>
        <v>-0.42765106041789608</v>
      </c>
      <c r="HD132" s="263">
        <f t="shared" si="493"/>
        <v>7.3639017344390156E-2</v>
      </c>
      <c r="HE132" s="263">
        <f t="shared" si="494"/>
        <v>0.18310135740382072</v>
      </c>
      <c r="HF132" s="153">
        <f t="shared" si="587"/>
        <v>-0.3098239027442567</v>
      </c>
      <c r="HG132" s="153">
        <f t="shared" si="588"/>
        <v>-5.9384530975164999E-3</v>
      </c>
      <c r="HH132" s="153">
        <f t="shared" si="589"/>
        <v>0.42171260732037957</v>
      </c>
      <c r="HI132" s="153">
        <f t="shared" si="590"/>
        <v>0.34807358997598942</v>
      </c>
      <c r="HJ132" s="153">
        <f t="shared" si="591"/>
        <v>0.1649722325721687</v>
      </c>
      <c r="HK132" s="153">
        <f t="shared" si="592"/>
        <v>0.11294072803506766</v>
      </c>
      <c r="HL132" s="153">
        <f t="shared" si="593"/>
        <v>0.29229753313522949</v>
      </c>
      <c r="HM132" s="153">
        <f t="shared" si="594"/>
        <v>0.17421602787456447</v>
      </c>
      <c r="HN132" s="153">
        <f t="shared" si="595"/>
        <v>7.8158567774936058E-2</v>
      </c>
      <c r="HO132" s="153">
        <f t="shared" si="596"/>
        <v>-0.26038045882576</v>
      </c>
      <c r="HP132" s="153">
        <f t="shared" si="597"/>
        <v>0.1005906979411596</v>
      </c>
      <c r="HQ132" s="153" t="str">
        <f t="shared" si="598"/>
        <v>Negativ EK</v>
      </c>
      <c r="HR132" s="153" t="str">
        <f t="shared" si="599"/>
        <v>Negativ EK</v>
      </c>
      <c r="HS132" s="153" t="str">
        <f t="shared" si="600"/>
        <v>Negativ EK</v>
      </c>
      <c r="HT132" s="153" t="str">
        <f t="shared" si="601"/>
        <v>Negativ EK</v>
      </c>
      <c r="HU132" s="153" t="str">
        <f t="shared" si="602"/>
        <v>Negativ EK</v>
      </c>
      <c r="HV132" s="150">
        <f t="shared" si="603"/>
        <v>-4.9617424996489108</v>
      </c>
      <c r="HW132" s="150">
        <f t="shared" si="604"/>
        <v>-0.90594097687531161</v>
      </c>
      <c r="HX132" s="150">
        <f t="shared" si="605"/>
        <v>0.15522829997503895</v>
      </c>
      <c r="HY132" s="150">
        <f t="shared" si="606"/>
        <v>1.1202082718622248</v>
      </c>
      <c r="HZ132" s="150">
        <f t="shared" si="607"/>
        <v>0.60011486992789687</v>
      </c>
      <c r="IA132" s="263">
        <f t="shared" si="495"/>
        <v>-7.564834368923147E-2</v>
      </c>
      <c r="IB132" s="263">
        <f t="shared" si="548"/>
        <v>-0.14684685225780458</v>
      </c>
      <c r="IC132" s="263">
        <f t="shared" si="496"/>
        <v>2.1780498711306079E-2</v>
      </c>
      <c r="ID132" s="263">
        <f t="shared" si="497"/>
        <v>7.4133954840054514E-2</v>
      </c>
      <c r="IE132" s="153">
        <f t="shared" si="608"/>
        <v>-6.0402017686907832E-2</v>
      </c>
      <c r="IF132" s="153">
        <f t="shared" si="609"/>
        <v>1.5246326002323637E-2</v>
      </c>
      <c r="IG132" s="153">
        <f t="shared" si="610"/>
        <v>0.16209317826012823</v>
      </c>
      <c r="IH132" s="153">
        <f t="shared" si="611"/>
        <v>0.14031267954882215</v>
      </c>
      <c r="II132" s="153">
        <f t="shared" si="612"/>
        <v>6.6178724708767636E-2</v>
      </c>
      <c r="IJ132" s="153">
        <f t="shared" si="613"/>
        <v>4.1358733646259867E-2</v>
      </c>
      <c r="IK132" s="153">
        <f t="shared" si="614"/>
        <v>9.3112886108473444E-2</v>
      </c>
      <c r="IL132" s="153">
        <f t="shared" si="615"/>
        <v>5.0468404843676935E-2</v>
      </c>
      <c r="IM132" s="153">
        <f t="shared" si="616"/>
        <v>2.1044299713501562E-2</v>
      </c>
      <c r="IN132" s="153">
        <f t="shared" si="617"/>
        <v>-7.0867741223228087E-2</v>
      </c>
      <c r="IO132" s="153">
        <f t="shared" si="618"/>
        <v>3.6675645302270826E-2</v>
      </c>
      <c r="IP132" s="153" t="str">
        <f t="shared" si="619"/>
        <v>i.a.</v>
      </c>
      <c r="IQ132" s="153" t="str">
        <f t="shared" si="620"/>
        <v>i.a.</v>
      </c>
      <c r="IR132" s="153" t="str">
        <f t="shared" si="621"/>
        <v>i.a.</v>
      </c>
      <c r="IS132" s="153" t="str">
        <f t="shared" si="622"/>
        <v>i.a.</v>
      </c>
      <c r="IT132" s="153" t="str">
        <f t="shared" si="623"/>
        <v>i.a.</v>
      </c>
      <c r="IU132" s="150">
        <f t="shared" si="624"/>
        <v>-5.5204117582604052E-2</v>
      </c>
      <c r="IV132" s="150">
        <f t="shared" si="625"/>
        <v>-0.25259207851290366</v>
      </c>
      <c r="IW132" s="150">
        <f t="shared" si="626"/>
        <v>-3.969000573017082E-2</v>
      </c>
      <c r="IX132" s="150">
        <f t="shared" si="627"/>
        <v>-3.7524131437695299E-2</v>
      </c>
      <c r="IY132" s="150">
        <f t="shared" si="628"/>
        <v>0.16231544806210302</v>
      </c>
      <c r="IZ132" s="263">
        <f t="shared" si="498"/>
        <v>-1.4809808760747833E-2</v>
      </c>
      <c r="JA132" s="263">
        <f t="shared" si="533"/>
        <v>-9.0665071510729833E-2</v>
      </c>
      <c r="JB132" s="263">
        <f t="shared" si="499"/>
        <v>-1.4835083485614076E-2</v>
      </c>
      <c r="JC132" s="263">
        <f t="shared" si="500"/>
        <v>-1.4572351288566376E-2</v>
      </c>
      <c r="JD132" s="153">
        <f t="shared" si="629"/>
        <v>0.25346381663662121</v>
      </c>
      <c r="JE132" s="153">
        <f t="shared" si="630"/>
        <v>0.26827362539736904</v>
      </c>
      <c r="JF132" s="153">
        <f t="shared" si="631"/>
        <v>0.35893869690809888</v>
      </c>
      <c r="JG132" s="153">
        <f t="shared" si="632"/>
        <v>0.37377378039371295</v>
      </c>
      <c r="JH132" s="153">
        <f t="shared" si="633"/>
        <v>0.38834613168227933</v>
      </c>
      <c r="JI132" s="153">
        <f t="shared" si="634"/>
        <v>0.33411423063313689</v>
      </c>
      <c r="JJ132" s="153">
        <f t="shared" si="635"/>
        <v>0.32059654189722814</v>
      </c>
      <c r="JK132" s="153">
        <f t="shared" si="636"/>
        <v>0.26649531343788962</v>
      </c>
      <c r="JL132" s="153">
        <f t="shared" si="637"/>
        <v>0.25592144247862525</v>
      </c>
      <c r="JM132" s="153">
        <f t="shared" si="638"/>
        <v>0.24855683448203478</v>
      </c>
      <c r="JN132" s="153">
        <f t="shared" si="639"/>
        <v>0.31104728946288734</v>
      </c>
      <c r="JO132" s="153" t="str">
        <f t="shared" si="640"/>
        <v>i.a.</v>
      </c>
      <c r="JP132" s="153" t="str">
        <f t="shared" si="641"/>
        <v>i.a.</v>
      </c>
      <c r="JQ132" s="153" t="str">
        <f t="shared" si="642"/>
        <v>i.a.</v>
      </c>
      <c r="JR132" s="153" t="str">
        <f t="shared" si="643"/>
        <v>i.a.</v>
      </c>
      <c r="JS132" s="153" t="str">
        <f t="shared" si="644"/>
        <v>i.a.</v>
      </c>
      <c r="JT132" s="153" t="str">
        <f t="shared" si="645"/>
        <v>i.a.</v>
      </c>
      <c r="JU132" s="150" t="e">
        <f t="shared" si="646"/>
        <v>#VALUE!</v>
      </c>
      <c r="JV132" s="150" t="e">
        <f t="shared" si="647"/>
        <v>#VALUE!</v>
      </c>
      <c r="JW132" s="150" t="e">
        <f t="shared" si="648"/>
        <v>#VALUE!</v>
      </c>
      <c r="JX132" s="150" t="e">
        <f t="shared" si="649"/>
        <v>#VALUE!</v>
      </c>
      <c r="JY132" s="150" t="e">
        <f t="shared" si="650"/>
        <v>#VALUE!</v>
      </c>
      <c r="JZ132" s="263" t="e">
        <f t="shared" si="501"/>
        <v>#VALUE!</v>
      </c>
      <c r="KA132" s="263" t="e">
        <f t="shared" si="549"/>
        <v>#VALUE!</v>
      </c>
      <c r="KB132" s="263" t="e">
        <f t="shared" si="502"/>
        <v>#VALUE!</v>
      </c>
      <c r="KC132" s="263" t="e">
        <f t="shared" si="503"/>
        <v>#VALUE!</v>
      </c>
      <c r="KD132" s="153" t="str">
        <f t="shared" si="467"/>
        <v>i.a.</v>
      </c>
      <c r="KE132" s="153" t="str">
        <f t="shared" si="468"/>
        <v>i.a.</v>
      </c>
      <c r="KF132" s="153" t="str">
        <f t="shared" si="469"/>
        <v>i.a.</v>
      </c>
      <c r="KG132" s="153" t="str">
        <f t="shared" si="470"/>
        <v>i.a.</v>
      </c>
      <c r="KH132" s="153" t="str">
        <f t="shared" si="483"/>
        <v>i.a.</v>
      </c>
      <c r="KI132" s="153" t="str">
        <f t="shared" si="471"/>
        <v>i.a.</v>
      </c>
      <c r="KJ132" s="153" t="str">
        <f t="shared" si="472"/>
        <v>i.a.</v>
      </c>
      <c r="KK132" s="153" t="str">
        <f t="shared" si="473"/>
        <v>i.a.</v>
      </c>
      <c r="KL132" s="153" t="str">
        <f t="shared" si="474"/>
        <v>i.a.</v>
      </c>
      <c r="KM132" s="153" t="str">
        <f t="shared" si="475"/>
        <v>i.a.</v>
      </c>
      <c r="KN132" s="153" t="str">
        <f t="shared" si="476"/>
        <v>i.a.</v>
      </c>
      <c r="KO132" s="153" t="str">
        <f t="shared" si="477"/>
        <v>i.a.</v>
      </c>
      <c r="KP132" s="153" t="str">
        <f t="shared" si="478"/>
        <v>i.a.</v>
      </c>
      <c r="KQ132" s="153" t="str">
        <f t="shared" si="479"/>
        <v>i.a.</v>
      </c>
      <c r="KR132" s="153" t="str">
        <f t="shared" si="480"/>
        <v>i.a.</v>
      </c>
      <c r="KS132" s="153" t="str">
        <f t="shared" si="481"/>
        <v>i.a.</v>
      </c>
      <c r="KT132" s="153" t="str">
        <f t="shared" si="482"/>
        <v>i.a.</v>
      </c>
      <c r="KU132" s="150" t="e">
        <f t="shared" si="651"/>
        <v>#DIV/0!</v>
      </c>
      <c r="KV132" s="150" t="e">
        <f t="shared" si="652"/>
        <v>#DIV/0!</v>
      </c>
      <c r="KW132" s="150" t="e">
        <f t="shared" si="653"/>
        <v>#DIV/0!</v>
      </c>
      <c r="KX132" s="150" t="e">
        <f t="shared" si="654"/>
        <v>#DIV/0!</v>
      </c>
      <c r="KY132" s="150" t="e">
        <f t="shared" si="655"/>
        <v>#DIV/0!</v>
      </c>
      <c r="KZ132" s="243">
        <f t="shared" si="504"/>
        <v>0</v>
      </c>
      <c r="LA132" s="243">
        <f t="shared" si="550"/>
        <v>0</v>
      </c>
      <c r="LB132" s="243">
        <f t="shared" si="505"/>
        <v>0</v>
      </c>
      <c r="LC132" s="272">
        <f t="shared" si="506"/>
        <v>0</v>
      </c>
      <c r="LD132" s="254">
        <f>IFERROR(Tabel1[[#This Row],[2024 - Omsætning]]/Tabel1[[#This Row],[2024 - Ansatte]],"i.a.")</f>
        <v>0</v>
      </c>
      <c r="LE132" s="254">
        <f>IFERROR(Tabel1[[#This Row],[2023 - Omsætning]]/Tabel1[[#This Row],[2023 - Ansatte]],"i.a.")</f>
        <v>0</v>
      </c>
      <c r="LF132" s="254">
        <f>IFERROR(Tabel1[[#This Row],[2022 - Omsætning]]/Tabel1[[#This Row],[2022 - Ansatte]],"i.a.")</f>
        <v>0</v>
      </c>
      <c r="LG132" s="254">
        <f>IFERROR(Tabel1[[#This Row],[2021 - Omsætning]]/Tabel1[[#This Row],[2021 - Ansatte]],"i.a.")</f>
        <v>0</v>
      </c>
      <c r="LH132" s="254">
        <f>IFERROR(AC132/Tabel1[[#This Row],[2020 - Ansatte]],"i.a.")</f>
        <v>0</v>
      </c>
      <c r="LI132" s="254">
        <f>IFERROR(Tabel1[[#This Row],[2019 - Omsætning]]/Tabel1[[#This Row],[2019 - Ansatte]],"i.a.")</f>
        <v>0</v>
      </c>
      <c r="LJ132" s="254">
        <f>IFERROR(Tabel1[[#This Row],[2018 - Omsætning]]/Tabel1[[#This Row],[2018 - Ansatte]],"i.a.")</f>
        <v>0</v>
      </c>
      <c r="LK132" s="254">
        <f>IFERROR(Tabel1[[#This Row],[2017 - Omsætning]]/Tabel1[[#This Row],[2017 - Ansatte]],"i.a.")</f>
        <v>0</v>
      </c>
      <c r="LL132" s="254">
        <f>IFERROR(Tabel1[[#This Row],[2016 - Omsætning]]/Tabel1[[#This Row],[2016 - Ansatte]],"i.a.")</f>
        <v>0</v>
      </c>
      <c r="LM132" s="254">
        <f>IFERROR(Tabel1[[#This Row],[2015 - Omsætning]]/Tabel1[[#This Row],[2015 - Ansatte]],"i.a.")</f>
        <v>0</v>
      </c>
      <c r="LN132" s="254">
        <f>IFERROR(Tabel1[[#This Row],[2014 - Omsætning]]/Tabel1[[#This Row],[2014 - Ansatte]],"i.a.")</f>
        <v>0</v>
      </c>
      <c r="LO132" s="254" t="str">
        <f>IFERROR(Tabel1[[#This Row],[2013 - Omsætning]]/Tabel1[[#This Row],[2013 - Ansatte]],"i.a.")</f>
        <v>i.a.</v>
      </c>
      <c r="LP132" s="254" t="str">
        <f>IFERROR(Tabel1[[#This Row],[2012 - Omsætning]]/Tabel1[[#This Row],[2012 - Ansatte]],"i.a.")</f>
        <v>i.a.</v>
      </c>
      <c r="LQ132" s="254" t="str">
        <f>IFERROR(Tabel1[[#This Row],[2011 - Omsætning]]/Tabel1[[#This Row],[2011 - Ansatte]],"i.a.")</f>
        <v>i.a.</v>
      </c>
      <c r="LR132" s="254" t="str">
        <f>IFERROR(Tabel1[[#This Row],[2010 - Omsætning]]/Tabel1[[#This Row],[2010 - Ansatte]],"i.a.")</f>
        <v>i.a.</v>
      </c>
      <c r="LS132" s="254" t="str">
        <f>IFERROR(Tabel1[[#This Row],[2009 - Omsætning]]/Tabel1[[#This Row],[2009 - Ansatte]],"i.a.")</f>
        <v>i.a.</v>
      </c>
      <c r="LT132" s="254" t="str">
        <f>IFERROR(Tabel1[[#This Row],[2008 - Omsætning]]/Tabel1[[#This Row],[2008 - Ansatte]],"i.a.")</f>
        <v>i.a.</v>
      </c>
      <c r="LU132" s="158">
        <f t="shared" si="656"/>
        <v>-39.078630897317304</v>
      </c>
      <c r="LV132" s="158">
        <f t="shared" si="657"/>
        <v>-1.0120760782212699</v>
      </c>
      <c r="LW132" s="158">
        <f t="shared" si="658"/>
        <v>0.39211829089790323</v>
      </c>
      <c r="LX132" s="158">
        <f t="shared" si="659"/>
        <v>1.3542697354269735</v>
      </c>
      <c r="LY132" s="158">
        <f t="shared" si="660"/>
        <v>0.63177860276746556</v>
      </c>
      <c r="LZ132" s="243">
        <f t="shared" si="507"/>
        <v>-0.14380936170212769</v>
      </c>
      <c r="MA132" s="243">
        <f t="shared" si="551"/>
        <v>-0.30841469387755105</v>
      </c>
      <c r="MB132" s="243">
        <f t="shared" si="508"/>
        <v>8.5834693877551022E-2</v>
      </c>
      <c r="MC132" s="272">
        <f t="shared" si="509"/>
        <v>0.12592</v>
      </c>
      <c r="MD132" s="244">
        <f t="shared" si="661"/>
        <v>-0.14748936170212767</v>
      </c>
      <c r="ME132" s="244">
        <f t="shared" si="662"/>
        <v>-3.6800000000000001E-3</v>
      </c>
      <c r="MF132" s="244">
        <f t="shared" si="663"/>
        <v>0.30473469387755103</v>
      </c>
      <c r="MG132" s="244">
        <f t="shared" si="664"/>
        <v>0.21890000000000001</v>
      </c>
      <c r="MH132" s="244">
        <f t="shared" si="665"/>
        <v>9.2980000000000007E-2</v>
      </c>
      <c r="MI132" s="244">
        <f t="shared" si="666"/>
        <v>5.6980769230769231E-2</v>
      </c>
      <c r="MJ132" s="244">
        <f t="shared" si="667"/>
        <v>0.11917307692307692</v>
      </c>
      <c r="MK132" s="244">
        <f t="shared" si="668"/>
        <v>5.6500000000000002E-2</v>
      </c>
      <c r="ML132" s="244">
        <f t="shared" si="669"/>
        <v>2.3387755102040813E-2</v>
      </c>
      <c r="MM132" s="244">
        <f t="shared" si="670"/>
        <v>-7.7735849056603773E-2</v>
      </c>
      <c r="MN132" s="244">
        <f t="shared" si="671"/>
        <v>0.1754</v>
      </c>
      <c r="MO132" s="244" t="str">
        <f t="shared" si="672"/>
        <v>i.a.</v>
      </c>
      <c r="MP132" s="244" t="str">
        <f t="shared" si="673"/>
        <v>i.a.</v>
      </c>
      <c r="MQ132" s="244" t="str">
        <f t="shared" si="674"/>
        <v>i.a.</v>
      </c>
      <c r="MR132" s="244" t="str">
        <f t="shared" si="675"/>
        <v>i.a.</v>
      </c>
      <c r="MS132" s="244" t="str">
        <f t="shared" si="676"/>
        <v>i.a.</v>
      </c>
      <c r="MT132" s="244" t="str">
        <f t="shared" si="677"/>
        <v>i.a.</v>
      </c>
    </row>
    <row r="133" spans="1:358" ht="18" customHeight="1" x14ac:dyDescent="0.25">
      <c r="A133" s="310" t="s">
        <v>863</v>
      </c>
      <c r="B133" s="273">
        <v>43376985</v>
      </c>
      <c r="C133" s="311" t="s">
        <v>83</v>
      </c>
      <c r="D133" s="5"/>
      <c r="E133" s="311">
        <v>259900</v>
      </c>
      <c r="F133" s="312">
        <v>45753</v>
      </c>
      <c r="G133" s="148" t="s">
        <v>84</v>
      </c>
      <c r="H133" s="357" t="s">
        <v>84</v>
      </c>
      <c r="I133" s="357"/>
      <c r="J133" s="148"/>
      <c r="K133" s="357"/>
      <c r="L133" s="148"/>
      <c r="M133" s="357"/>
      <c r="N133" s="357"/>
      <c r="O133" s="357"/>
      <c r="P133" s="150" t="e">
        <f>Y133/Tabel1[[#This Row],[2023 - Omsætning]]-1</f>
        <v>#DIV/0!</v>
      </c>
      <c r="Q133" s="150" t="e">
        <f>Z133/Tabel1[[#This Row],[2022 - Omsætning]]-1</f>
        <v>#DIV/0!</v>
      </c>
      <c r="R133" s="150" t="e">
        <f>AA133/Tabel1[[#This Row],[2021 - Omsætning]]-1</f>
        <v>#DIV/0!</v>
      </c>
      <c r="S133" s="150" t="e">
        <f>AB133/Tabel1[[#This Row],[2020 - Omsætning]]-1</f>
        <v>#DIV/0!</v>
      </c>
      <c r="T133" s="150" t="e">
        <f>AC133/Tabel1[[#This Row],[2019 - Omsætning]]-1</f>
        <v>#DIV/0!</v>
      </c>
      <c r="U133" s="242">
        <f t="shared" si="484"/>
        <v>0</v>
      </c>
      <c r="V133" s="242"/>
      <c r="W133" s="242">
        <f t="shared" si="538"/>
        <v>0</v>
      </c>
      <c r="X133" s="242">
        <f t="shared" si="537"/>
        <v>0</v>
      </c>
      <c r="Y133" s="151"/>
      <c r="Z133" s="361"/>
      <c r="AA133" s="361"/>
      <c r="AB133" s="361"/>
      <c r="AC133" s="361"/>
      <c r="AD133" s="361"/>
      <c r="AE133" s="361"/>
      <c r="AF133" s="361"/>
      <c r="AG133" s="361"/>
      <c r="AH133" s="361"/>
      <c r="AI133" s="361"/>
      <c r="AJ133" s="361"/>
      <c r="AK133" s="361"/>
      <c r="AL133" s="361"/>
      <c r="AM133" s="361"/>
      <c r="AN133" s="361"/>
      <c r="AO133" s="361"/>
      <c r="AP133" s="150">
        <f t="shared" si="552"/>
        <v>-0.45627093412727943</v>
      </c>
      <c r="AQ133" s="150" t="e">
        <f t="shared" si="553"/>
        <v>#DIV/0!</v>
      </c>
      <c r="AR133" s="150" t="e">
        <f t="shared" si="554"/>
        <v>#DIV/0!</v>
      </c>
      <c r="AS133" s="150" t="e">
        <f t="shared" si="555"/>
        <v>#DIV/0!</v>
      </c>
      <c r="AT133" s="150" t="e">
        <f t="shared" si="556"/>
        <v>#DIV/0!</v>
      </c>
      <c r="AU133" s="242">
        <f t="shared" si="511"/>
        <v>-13.485999999999997</v>
      </c>
      <c r="AV133" s="242"/>
      <c r="AW133" s="242">
        <f t="shared" si="512"/>
        <v>0</v>
      </c>
      <c r="AX133" s="242">
        <f t="shared" si="513"/>
        <v>0</v>
      </c>
      <c r="AY133" s="119">
        <v>16.071000000000002</v>
      </c>
      <c r="AZ133" s="362">
        <v>29.556999999999999</v>
      </c>
      <c r="BA133" s="362"/>
      <c r="BB133" s="362"/>
      <c r="BC133" s="362"/>
      <c r="BD133" s="362"/>
      <c r="BE133" s="362"/>
      <c r="BF133" s="362"/>
      <c r="BG133" s="362"/>
      <c r="BH133" s="362"/>
      <c r="BI133" s="362"/>
      <c r="BJ133" s="362"/>
      <c r="BK133" s="362"/>
      <c r="BL133" s="362"/>
      <c r="BM133" s="362"/>
      <c r="BN133" s="362"/>
      <c r="BO133" s="362"/>
      <c r="BP133" s="152">
        <f t="shared" si="557"/>
        <v>-5.0968834688346885</v>
      </c>
      <c r="BQ133" s="152" t="e">
        <f t="shared" si="558"/>
        <v>#DIV/0!</v>
      </c>
      <c r="BR133" s="152" t="e">
        <f t="shared" si="559"/>
        <v>#DIV/0!</v>
      </c>
      <c r="BS133" s="152" t="e">
        <f t="shared" si="560"/>
        <v>#DIV/0!</v>
      </c>
      <c r="BT133" s="152" t="e">
        <f t="shared" si="561"/>
        <v>#DIV/0!</v>
      </c>
      <c r="BU133" s="242">
        <f t="shared" si="514"/>
        <v>-7.5229999999999997</v>
      </c>
      <c r="BV133" s="242"/>
      <c r="BW133" s="242">
        <f t="shared" si="515"/>
        <v>0</v>
      </c>
      <c r="BX133" s="242">
        <f t="shared" si="516"/>
        <v>0</v>
      </c>
      <c r="BY133" s="119">
        <v>-6.0469999999999997</v>
      </c>
      <c r="BZ133" s="362">
        <v>1.476</v>
      </c>
      <c r="CA133" s="362"/>
      <c r="CB133" s="362"/>
      <c r="CC133" s="362"/>
      <c r="CD133" s="362"/>
      <c r="CE133" s="362"/>
      <c r="CF133" s="362"/>
      <c r="CG133" s="362"/>
      <c r="CH133" s="362"/>
      <c r="CI133" s="362"/>
      <c r="CJ133" s="362"/>
      <c r="CK133" s="362"/>
      <c r="CL133" s="362"/>
      <c r="CM133" s="362"/>
      <c r="CN133" s="362"/>
      <c r="CO133" s="362"/>
      <c r="CP133" s="152">
        <f t="shared" si="562"/>
        <v>-8.2976588628762542</v>
      </c>
      <c r="CQ133" s="152" t="e">
        <f t="shared" si="563"/>
        <v>#DIV/0!</v>
      </c>
      <c r="CR133" s="152" t="e">
        <f t="shared" si="564"/>
        <v>#DIV/0!</v>
      </c>
      <c r="CS133" s="152" t="e">
        <f t="shared" si="565"/>
        <v>#DIV/0!</v>
      </c>
      <c r="CT133" s="152" t="e">
        <f t="shared" si="566"/>
        <v>#DIV/0!</v>
      </c>
      <c r="CU133" s="242">
        <f t="shared" si="517"/>
        <v>-7.4430000000000005</v>
      </c>
      <c r="CV133" s="242"/>
      <c r="CW133" s="242">
        <f t="shared" si="518"/>
        <v>0</v>
      </c>
      <c r="CX133" s="242">
        <f t="shared" si="519"/>
        <v>0</v>
      </c>
      <c r="CY133" s="119">
        <v>-6.5460000000000003</v>
      </c>
      <c r="CZ133" s="362">
        <v>0.89700000000000002</v>
      </c>
      <c r="DA133" s="362"/>
      <c r="DB133" s="362"/>
      <c r="DC133" s="362"/>
      <c r="DD133" s="362"/>
      <c r="DE133" s="362"/>
      <c r="DF133" s="362"/>
      <c r="DG133" s="362"/>
      <c r="DH133" s="362"/>
      <c r="DI133" s="362"/>
      <c r="DJ133" s="362"/>
      <c r="DK133" s="362"/>
      <c r="DL133" s="362"/>
      <c r="DM133" s="362"/>
      <c r="DN133" s="362"/>
      <c r="DO133" s="362"/>
      <c r="DP133" s="152">
        <f t="shared" si="567"/>
        <v>0.91674290942360503</v>
      </c>
      <c r="DQ133" s="152" t="e">
        <f t="shared" si="568"/>
        <v>#DIV/0!</v>
      </c>
      <c r="DR133" s="152" t="e">
        <f t="shared" si="569"/>
        <v>#DIV/0!</v>
      </c>
      <c r="DS133" s="152" t="e">
        <f t="shared" si="570"/>
        <v>#DIV/0!</v>
      </c>
      <c r="DT133" s="152" t="e">
        <f t="shared" si="571"/>
        <v>#DIV/0!</v>
      </c>
      <c r="DU133" s="242">
        <f t="shared" si="520"/>
        <v>1.0020000000000002</v>
      </c>
      <c r="DV133" s="242"/>
      <c r="DW133" s="242">
        <f t="shared" si="521"/>
        <v>0</v>
      </c>
      <c r="DX133" s="242">
        <f t="shared" si="522"/>
        <v>0</v>
      </c>
      <c r="DY133" s="362">
        <v>2.0950000000000002</v>
      </c>
      <c r="DZ133" s="362">
        <v>1.093</v>
      </c>
      <c r="EA133" s="362"/>
      <c r="EB133" s="362"/>
      <c r="EC133" s="362"/>
      <c r="ED133" s="362"/>
      <c r="EE133" s="362"/>
      <c r="EF133" s="362"/>
      <c r="EG133" s="362"/>
      <c r="EH133" s="362"/>
      <c r="EI133" s="362"/>
      <c r="EJ133" s="362"/>
      <c r="EK133" s="362"/>
      <c r="EL133" s="362"/>
      <c r="EM133" s="362"/>
      <c r="EN133" s="362"/>
      <c r="EO133" s="362"/>
      <c r="EP133" s="153">
        <f t="shared" si="572"/>
        <v>-0.23014145810663758</v>
      </c>
      <c r="EQ133" s="153" t="e">
        <f t="shared" si="573"/>
        <v>#DIV/0!</v>
      </c>
      <c r="ER133" s="153" t="e">
        <f t="shared" si="574"/>
        <v>#DIV/0!</v>
      </c>
      <c r="ES133" s="153" t="e">
        <f t="shared" si="575"/>
        <v>#DIV/0!</v>
      </c>
      <c r="ET133" s="153" t="e">
        <f t="shared" si="576"/>
        <v>#DIV/0!</v>
      </c>
      <c r="EU133" s="242">
        <f t="shared" si="523"/>
        <v>-4.2299999999999986</v>
      </c>
      <c r="EV133" s="242"/>
      <c r="EW133" s="242">
        <f t="shared" si="524"/>
        <v>0</v>
      </c>
      <c r="EX133" s="242">
        <f t="shared" si="525"/>
        <v>0</v>
      </c>
      <c r="EY133" s="362">
        <v>14.15</v>
      </c>
      <c r="EZ133" s="362">
        <v>18.38</v>
      </c>
      <c r="FA133" s="362"/>
      <c r="FB133" s="362"/>
      <c r="FC133" s="362"/>
      <c r="FD133" s="362"/>
      <c r="FE133" s="362"/>
      <c r="FF133" s="362"/>
      <c r="FG133" s="362"/>
      <c r="FH133" s="362"/>
      <c r="FI133" s="362"/>
      <c r="FJ133" s="362"/>
      <c r="FK133" s="362"/>
      <c r="FL133" s="362"/>
      <c r="FM133" s="362"/>
      <c r="FN133" s="362"/>
      <c r="FO133" s="362"/>
      <c r="FP133" s="153">
        <f t="shared" si="577"/>
        <v>-0.28813559322033899</v>
      </c>
      <c r="FQ133" s="153" t="e">
        <f t="shared" si="578"/>
        <v>#DIV/0!</v>
      </c>
      <c r="FR133" s="153" t="e">
        <f t="shared" si="579"/>
        <v>#DIV/0!</v>
      </c>
      <c r="FS133" s="153" t="e">
        <f t="shared" si="580"/>
        <v>#DIV/0!</v>
      </c>
      <c r="FT133" s="153" t="e">
        <f t="shared" si="581"/>
        <v>#DIV/0!</v>
      </c>
      <c r="FU133" s="242">
        <f t="shared" si="539"/>
        <v>-17</v>
      </c>
      <c r="FV133" s="242"/>
      <c r="FW133" s="242">
        <f t="shared" si="540"/>
        <v>0</v>
      </c>
      <c r="FX133" s="242">
        <f t="shared" si="541"/>
        <v>0</v>
      </c>
      <c r="FY133" s="359">
        <v>42</v>
      </c>
      <c r="FZ133" s="359">
        <v>59</v>
      </c>
      <c r="GA133" s="359"/>
      <c r="GB133" s="359"/>
      <c r="GC133" s="359"/>
      <c r="GD133" s="359"/>
      <c r="GE133" s="359"/>
      <c r="GF133" s="359"/>
      <c r="GG133" s="359"/>
      <c r="GH133" s="359"/>
      <c r="GI133" s="359"/>
      <c r="GJ133" s="359"/>
      <c r="GK133" s="359"/>
      <c r="GL133" s="359"/>
      <c r="GM133" s="359"/>
      <c r="GN133" s="359"/>
      <c r="GO133" s="359"/>
      <c r="GP133" s="311"/>
      <c r="GQ133" s="5" t="s">
        <v>390</v>
      </c>
      <c r="GR133" s="311">
        <v>4681</v>
      </c>
      <c r="GS133" s="5" t="s">
        <v>916</v>
      </c>
      <c r="GT133" s="7" t="s">
        <v>72</v>
      </c>
      <c r="GU133" s="172" t="s">
        <v>73</v>
      </c>
      <c r="GV133" s="315"/>
      <c r="GW133" s="158">
        <f t="shared" si="582"/>
        <v>-6.0039781286849099</v>
      </c>
      <c r="GX133" s="158" t="e">
        <f t="shared" si="583"/>
        <v>#VALUE!</v>
      </c>
      <c r="GY133" s="158" t="e">
        <f t="shared" si="584"/>
        <v>#VALUE!</v>
      </c>
      <c r="GZ133" s="158" t="e">
        <f t="shared" si="585"/>
        <v>#VALUE!</v>
      </c>
      <c r="HA133" s="158" t="e">
        <f t="shared" si="586"/>
        <v>#VALUE!</v>
      </c>
      <c r="HB133" s="263">
        <f t="shared" si="492"/>
        <v>-4.9273269729463536</v>
      </c>
      <c r="HC133" s="263" t="e">
        <f t="shared" si="547"/>
        <v>#VALUE!</v>
      </c>
      <c r="HD133" s="278" t="e">
        <f t="shared" si="493"/>
        <v>#VALUE!</v>
      </c>
      <c r="HE133" s="316" t="e">
        <f t="shared" si="494"/>
        <v>#VALUE!</v>
      </c>
      <c r="HF133" s="153">
        <f t="shared" si="587"/>
        <v>-4.1066499372647431</v>
      </c>
      <c r="HG133" s="153">
        <f t="shared" si="588"/>
        <v>0.82067703568161032</v>
      </c>
      <c r="HH133" s="153" t="str">
        <f t="shared" si="589"/>
        <v>Negativ EK</v>
      </c>
      <c r="HI133" s="153" t="str">
        <f t="shared" si="590"/>
        <v>Negativ EK</v>
      </c>
      <c r="HJ133" s="153" t="str">
        <f t="shared" si="591"/>
        <v>Negativ EK</v>
      </c>
      <c r="HK133" s="153" t="str">
        <f t="shared" si="592"/>
        <v>Negativ EK</v>
      </c>
      <c r="HL133" s="153" t="str">
        <f t="shared" si="593"/>
        <v>Negativ EK</v>
      </c>
      <c r="HM133" s="153" t="str">
        <f t="shared" si="594"/>
        <v>Negativ EK</v>
      </c>
      <c r="HN133" s="153" t="str">
        <f t="shared" si="595"/>
        <v>Negativ EK</v>
      </c>
      <c r="HO133" s="153" t="str">
        <f t="shared" si="596"/>
        <v>Negativ EK</v>
      </c>
      <c r="HP133" s="153" t="str">
        <f t="shared" si="597"/>
        <v>Negativ EK</v>
      </c>
      <c r="HQ133" s="153" t="str">
        <f t="shared" si="598"/>
        <v>Negativ EK</v>
      </c>
      <c r="HR133" s="153" t="str">
        <f t="shared" si="599"/>
        <v>Negativ EK</v>
      </c>
      <c r="HS133" s="317" t="str">
        <f t="shared" si="600"/>
        <v>Negativ EK</v>
      </c>
      <c r="HT133" s="317" t="str">
        <f t="shared" si="601"/>
        <v>Negativ EK</v>
      </c>
      <c r="HU133" s="317" t="str">
        <f t="shared" si="602"/>
        <v>Negativ EK</v>
      </c>
      <c r="HV133" s="150">
        <f t="shared" si="603"/>
        <v>-5.6296168556521096</v>
      </c>
      <c r="HW133" s="150" t="e">
        <f t="shared" si="604"/>
        <v>#VALUE!</v>
      </c>
      <c r="HX133" s="150" t="e">
        <f t="shared" si="605"/>
        <v>#VALUE!</v>
      </c>
      <c r="HY133" s="150" t="e">
        <f t="shared" si="606"/>
        <v>#VALUE!</v>
      </c>
      <c r="HZ133" s="150" t="e">
        <f t="shared" si="607"/>
        <v>#VALUE!</v>
      </c>
      <c r="IA133" s="263">
        <f t="shared" si="495"/>
        <v>-0.45208457448000622</v>
      </c>
      <c r="IB133" s="263"/>
      <c r="IC133" s="263" t="e">
        <f t="shared" si="496"/>
        <v>#VALUE!</v>
      </c>
      <c r="ID133" s="318" t="e">
        <f t="shared" si="497"/>
        <v>#VALUE!</v>
      </c>
      <c r="IE133" s="153">
        <f t="shared" si="608"/>
        <v>-0.37177989548109436</v>
      </c>
      <c r="IF133" s="153">
        <f t="shared" si="609"/>
        <v>8.030467899891186E-2</v>
      </c>
      <c r="IG133" s="153" t="str">
        <f t="shared" si="610"/>
        <v>i.a.</v>
      </c>
      <c r="IH133" s="153" t="str">
        <f t="shared" si="611"/>
        <v>i.a.</v>
      </c>
      <c r="II133" s="153" t="str">
        <f t="shared" si="612"/>
        <v>i.a.</v>
      </c>
      <c r="IJ133" s="153" t="str">
        <f t="shared" si="613"/>
        <v>i.a.</v>
      </c>
      <c r="IK133" s="153" t="str">
        <f t="shared" si="614"/>
        <v>i.a.</v>
      </c>
      <c r="IL133" s="317" t="str">
        <f t="shared" si="615"/>
        <v>i.a.</v>
      </c>
      <c r="IM133" s="317" t="str">
        <f t="shared" si="616"/>
        <v>i.a.</v>
      </c>
      <c r="IN133" s="317" t="str">
        <f t="shared" si="617"/>
        <v>i.a.</v>
      </c>
      <c r="IO133" s="317" t="str">
        <f t="shared" si="618"/>
        <v>i.a.</v>
      </c>
      <c r="IP133" s="317" t="str">
        <f t="shared" si="619"/>
        <v>i.a.</v>
      </c>
      <c r="IQ133" s="317" t="str">
        <f t="shared" si="620"/>
        <v>i.a.</v>
      </c>
      <c r="IR133" s="317" t="str">
        <f t="shared" si="621"/>
        <v>i.a.</v>
      </c>
      <c r="IS133" s="317" t="str">
        <f t="shared" si="622"/>
        <v>i.a.</v>
      </c>
      <c r="IT133" s="317" t="str">
        <f t="shared" si="623"/>
        <v>i.a.</v>
      </c>
      <c r="IU133" s="150">
        <f t="shared" si="624"/>
        <v>1.4897338993078346</v>
      </c>
      <c r="IV133" s="153" t="e">
        <f t="shared" si="625"/>
        <v>#VALUE!</v>
      </c>
      <c r="IW133" s="153" t="e">
        <f t="shared" si="626"/>
        <v>#VALUE!</v>
      </c>
      <c r="IX133" s="150" t="e">
        <f t="shared" si="627"/>
        <v>#VALUE!</v>
      </c>
      <c r="IY133" s="150" t="e">
        <f t="shared" si="628"/>
        <v>#VALUE!</v>
      </c>
      <c r="IZ133" s="263">
        <f t="shared" si="498"/>
        <v>8.8589725350569276E-2</v>
      </c>
      <c r="JA133" s="263"/>
      <c r="JB133" s="263" t="e">
        <f t="shared" si="499"/>
        <v>#VALUE!</v>
      </c>
      <c r="JC133" s="318" t="e">
        <f t="shared" si="500"/>
        <v>#VALUE!</v>
      </c>
      <c r="JD133" s="153">
        <f t="shared" si="629"/>
        <v>0.14805653710247352</v>
      </c>
      <c r="JE133" s="153">
        <f t="shared" si="630"/>
        <v>5.9466811751904249E-2</v>
      </c>
      <c r="JF133" s="153" t="str">
        <f t="shared" si="631"/>
        <v>i.a.</v>
      </c>
      <c r="JG133" s="153" t="str">
        <f t="shared" si="632"/>
        <v>i.a.</v>
      </c>
      <c r="JH133" s="153" t="str">
        <f t="shared" si="633"/>
        <v>i.a.</v>
      </c>
      <c r="JI133" s="153" t="str">
        <f t="shared" si="634"/>
        <v>i.a.</v>
      </c>
      <c r="JJ133" s="153" t="str">
        <f t="shared" si="635"/>
        <v>i.a.</v>
      </c>
      <c r="JK133" s="317" t="str">
        <f t="shared" si="636"/>
        <v>i.a.</v>
      </c>
      <c r="JL133" s="319" t="str">
        <f t="shared" si="637"/>
        <v>i.a.</v>
      </c>
      <c r="JM133" s="319" t="str">
        <f t="shared" si="638"/>
        <v>i.a.</v>
      </c>
      <c r="JN133" s="319" t="str">
        <f t="shared" si="639"/>
        <v>i.a.</v>
      </c>
      <c r="JO133" s="319" t="str">
        <f t="shared" si="640"/>
        <v>i.a.</v>
      </c>
      <c r="JP133" s="319" t="str">
        <f t="shared" si="641"/>
        <v>i.a.</v>
      </c>
      <c r="JQ133" s="317" t="str">
        <f t="shared" si="642"/>
        <v>i.a.</v>
      </c>
      <c r="JR133" s="317" t="str">
        <f t="shared" si="643"/>
        <v>i.a.</v>
      </c>
      <c r="JS133" s="317" t="str">
        <f t="shared" si="644"/>
        <v>i.a.</v>
      </c>
      <c r="JT133" s="317" t="str">
        <f t="shared" si="645"/>
        <v>i.a.</v>
      </c>
      <c r="JU133" s="150" t="e">
        <f t="shared" si="646"/>
        <v>#VALUE!</v>
      </c>
      <c r="JV133" s="150" t="e">
        <f t="shared" si="647"/>
        <v>#VALUE!</v>
      </c>
      <c r="JW133" s="150" t="e">
        <f t="shared" si="648"/>
        <v>#VALUE!</v>
      </c>
      <c r="JX133" s="150" t="e">
        <f t="shared" si="649"/>
        <v>#VALUE!</v>
      </c>
      <c r="JY133" s="150" t="e">
        <f t="shared" si="650"/>
        <v>#VALUE!</v>
      </c>
      <c r="JZ133" s="263" t="e">
        <f t="shared" si="501"/>
        <v>#VALUE!</v>
      </c>
      <c r="KA133" s="263"/>
      <c r="KB133" s="263" t="e">
        <f t="shared" si="502"/>
        <v>#VALUE!</v>
      </c>
      <c r="KC133" s="318" t="e">
        <f t="shared" si="503"/>
        <v>#VALUE!</v>
      </c>
      <c r="KD133" s="153" t="str">
        <f t="shared" si="467"/>
        <v>i.a.</v>
      </c>
      <c r="KE133" s="153" t="str">
        <f t="shared" si="468"/>
        <v>i.a.</v>
      </c>
      <c r="KF133" s="153" t="str">
        <f t="shared" si="469"/>
        <v>i.a.</v>
      </c>
      <c r="KG133" s="153" t="str">
        <f t="shared" si="470"/>
        <v>i.a.</v>
      </c>
      <c r="KH133" s="153" t="str">
        <f t="shared" si="483"/>
        <v>i.a.</v>
      </c>
      <c r="KI133" s="153" t="str">
        <f t="shared" si="471"/>
        <v>i.a.</v>
      </c>
      <c r="KJ133" s="153" t="str">
        <f t="shared" si="472"/>
        <v>i.a.</v>
      </c>
      <c r="KK133" s="317" t="str">
        <f t="shared" si="473"/>
        <v>i.a.</v>
      </c>
      <c r="KL133" s="319" t="str">
        <f t="shared" si="474"/>
        <v>i.a.</v>
      </c>
      <c r="KM133" s="319" t="str">
        <f t="shared" si="475"/>
        <v>i.a.</v>
      </c>
      <c r="KN133" s="319" t="str">
        <f t="shared" si="476"/>
        <v>i.a.</v>
      </c>
      <c r="KO133" s="319" t="str">
        <f t="shared" si="477"/>
        <v>i.a.</v>
      </c>
      <c r="KP133" s="319" t="str">
        <f t="shared" si="478"/>
        <v>i.a.</v>
      </c>
      <c r="KQ133" s="317" t="str">
        <f t="shared" si="479"/>
        <v>i.a.</v>
      </c>
      <c r="KR133" s="317" t="str">
        <f t="shared" si="480"/>
        <v>i.a.</v>
      </c>
      <c r="KS133" s="317" t="str">
        <f t="shared" si="481"/>
        <v>i.a.</v>
      </c>
      <c r="KT133" s="317" t="str">
        <f t="shared" si="482"/>
        <v>i.a.</v>
      </c>
      <c r="KU133" s="150" t="e">
        <f t="shared" si="651"/>
        <v>#DIV/0!</v>
      </c>
      <c r="KV133" s="150" t="e">
        <f t="shared" si="652"/>
        <v>#VALUE!</v>
      </c>
      <c r="KW133" s="150" t="e">
        <f t="shared" si="653"/>
        <v>#VALUE!</v>
      </c>
      <c r="KX133" s="150" t="e">
        <f t="shared" si="654"/>
        <v>#VALUE!</v>
      </c>
      <c r="KY133" s="150" t="e">
        <f t="shared" si="655"/>
        <v>#VALUE!</v>
      </c>
      <c r="KZ133" s="243">
        <f t="shared" si="504"/>
        <v>0</v>
      </c>
      <c r="LA133" s="263"/>
      <c r="LB133" s="263" t="e">
        <f t="shared" si="505"/>
        <v>#VALUE!</v>
      </c>
      <c r="LC133" s="325" t="e">
        <f t="shared" si="506"/>
        <v>#VALUE!</v>
      </c>
      <c r="LD133" s="254">
        <f>IFERROR(Tabel1[[#This Row],[2024 - Omsætning]]/Tabel1[[#This Row],[2024 - Ansatte]],"i.a.")</f>
        <v>0</v>
      </c>
      <c r="LE133" s="254">
        <f>IFERROR(Tabel1[[#This Row],[2023 - Omsætning]]/Tabel1[[#This Row],[2023 - Ansatte]],"i.a.")</f>
        <v>0</v>
      </c>
      <c r="LF133" s="254" t="str">
        <f>IFERROR(Tabel1[[#This Row],[2022 - Omsætning]]/Tabel1[[#This Row],[2022 - Ansatte]],"i.a.")</f>
        <v>i.a.</v>
      </c>
      <c r="LG133" s="254" t="str">
        <f>IFERROR(Tabel1[[#This Row],[2021 - Omsætning]]/Tabel1[[#This Row],[2021 - Ansatte]],"i.a.")</f>
        <v>i.a.</v>
      </c>
      <c r="LH133" s="254" t="str">
        <f>IFERROR(AC133/Tabel1[[#This Row],[2020 - Ansatte]],"i.a.")</f>
        <v>i.a.</v>
      </c>
      <c r="LI133" s="254" t="str">
        <f>IFERROR(Tabel1[[#This Row],[2019 - Omsætning]]/Tabel1[[#This Row],[2019 - Ansatte]],"i.a.")</f>
        <v>i.a.</v>
      </c>
      <c r="LJ133" s="254" t="str">
        <f>IFERROR(Tabel1[[#This Row],[2018 - Omsætning]]/Tabel1[[#This Row],[2018 - Ansatte]],"i.a.")</f>
        <v>i.a.</v>
      </c>
      <c r="LK133" s="320" t="str">
        <f>IFERROR(Tabel1[[#This Row],[2017 - Omsætning]]/Tabel1[[#This Row],[2017 - Ansatte]],"i.a.")</f>
        <v>i.a.</v>
      </c>
      <c r="LL133" s="321" t="str">
        <f>IFERROR(Tabel1[[#This Row],[2016 - Omsætning]]/Tabel1[[#This Row],[2016 - Ansatte]],"i.a.")</f>
        <v>i.a.</v>
      </c>
      <c r="LM133" s="321" t="str">
        <f>IFERROR(Tabel1[[#This Row],[2015 - Omsætning]]/Tabel1[[#This Row],[2015 - Ansatte]],"i.a.")</f>
        <v>i.a.</v>
      </c>
      <c r="LN133" s="321" t="str">
        <f>IFERROR(Tabel1[[#This Row],[2014 - Omsætning]]/Tabel1[[#This Row],[2014 - Ansatte]],"i.a.")</f>
        <v>i.a.</v>
      </c>
      <c r="LO133" s="321" t="str">
        <f>IFERROR(Tabel1[[#This Row],[2013 - Omsætning]]/Tabel1[[#This Row],[2013 - Ansatte]],"i.a.")</f>
        <v>i.a.</v>
      </c>
      <c r="LP133" s="321" t="str">
        <f>IFERROR(Tabel1[[#This Row],[2012 - Omsætning]]/Tabel1[[#This Row],[2012 - Ansatte]],"i.a.")</f>
        <v>i.a.</v>
      </c>
      <c r="LQ133" s="321" t="str">
        <f>IFERROR(Tabel1[[#This Row],[2011 - Omsætning]]/Tabel1[[#This Row],[2011 - Ansatte]],"i.a.")</f>
        <v>i.a.</v>
      </c>
      <c r="LR133" s="321" t="str">
        <f>IFERROR(Tabel1[[#This Row],[2010 - Omsætning]]/Tabel1[[#This Row],[2010 - Ansatte]],"i.a.")</f>
        <v>i.a.</v>
      </c>
      <c r="LS133" s="321" t="str">
        <f>IFERROR(Tabel1[[#This Row],[2009 - Omsætning]]/Tabel1[[#This Row],[2009 - Ansatte]],"i.a.")</f>
        <v>i.a.</v>
      </c>
      <c r="LT133" s="321" t="str">
        <f>IFERROR(Tabel1[[#This Row],[2008 - Omsætning]]/Tabel1[[#This Row],[2008 - Ansatte]],"i.a.")</f>
        <v>i.a.</v>
      </c>
      <c r="LU133" s="158">
        <f t="shared" si="656"/>
        <v>-11.251473164516643</v>
      </c>
      <c r="LV133" s="158" t="e">
        <f t="shared" si="657"/>
        <v>#VALUE!</v>
      </c>
      <c r="LW133" s="158" t="e">
        <f t="shared" si="658"/>
        <v>#VALUE!</v>
      </c>
      <c r="LX133" s="158" t="e">
        <f t="shared" si="659"/>
        <v>#VALUE!</v>
      </c>
      <c r="LY133" s="158" t="e">
        <f t="shared" si="660"/>
        <v>#VALUE!</v>
      </c>
      <c r="LZ133" s="243">
        <f t="shared" si="507"/>
        <v>-0.17106053268765134</v>
      </c>
      <c r="MA133" s="278"/>
      <c r="MB133" s="278" t="e">
        <f t="shared" si="508"/>
        <v>#VALUE!</v>
      </c>
      <c r="MC133" s="326" t="e">
        <f t="shared" si="509"/>
        <v>#VALUE!</v>
      </c>
      <c r="MD133" s="244">
        <f t="shared" si="661"/>
        <v>-0.15585714285714286</v>
      </c>
      <c r="ME133" s="244">
        <f t="shared" si="662"/>
        <v>1.5203389830508476E-2</v>
      </c>
      <c r="MF133" s="244" t="str">
        <f t="shared" si="663"/>
        <v>i.a.</v>
      </c>
      <c r="MG133" s="244" t="str">
        <f t="shared" si="664"/>
        <v>i.a.</v>
      </c>
      <c r="MH133" s="304" t="str">
        <f t="shared" si="665"/>
        <v>i.a.</v>
      </c>
      <c r="MI133" s="245" t="str">
        <f t="shared" si="666"/>
        <v>i.a.</v>
      </c>
      <c r="MJ133" s="245" t="str">
        <f t="shared" si="667"/>
        <v>i.a.</v>
      </c>
      <c r="MK133" s="322" t="str">
        <f t="shared" si="668"/>
        <v>i.a.</v>
      </c>
      <c r="ML133" s="323" t="str">
        <f t="shared" si="669"/>
        <v>i.a.</v>
      </c>
      <c r="MM133" s="323" t="str">
        <f t="shared" si="670"/>
        <v>i.a.</v>
      </c>
      <c r="MN133" s="323" t="str">
        <f t="shared" si="671"/>
        <v>i.a.</v>
      </c>
      <c r="MO133" s="323" t="str">
        <f t="shared" si="672"/>
        <v>i.a.</v>
      </c>
      <c r="MP133" s="323" t="str">
        <f t="shared" si="673"/>
        <v>i.a.</v>
      </c>
      <c r="MQ133" s="323" t="str">
        <f t="shared" si="674"/>
        <v>i.a.</v>
      </c>
      <c r="MR133" s="323" t="str">
        <f t="shared" si="675"/>
        <v>i.a.</v>
      </c>
      <c r="MS133" s="323" t="str">
        <f t="shared" si="676"/>
        <v>i.a.</v>
      </c>
      <c r="MT133" s="323" t="str">
        <f t="shared" si="677"/>
        <v>i.a.</v>
      </c>
    </row>
    <row r="134" spans="1:358" ht="18" customHeight="1" x14ac:dyDescent="0.25">
      <c r="A134" s="398" t="s">
        <v>225</v>
      </c>
      <c r="B134" s="273">
        <v>13235872</v>
      </c>
      <c r="C134" s="5" t="s">
        <v>135</v>
      </c>
      <c r="D134" s="5"/>
      <c r="E134" s="5">
        <v>281500</v>
      </c>
      <c r="F134" s="203">
        <v>45693</v>
      </c>
      <c r="G134" s="148" t="s">
        <v>84</v>
      </c>
      <c r="H134" s="148" t="s">
        <v>84</v>
      </c>
      <c r="I134" s="148" t="s">
        <v>84</v>
      </c>
      <c r="J134" s="148" t="s">
        <v>84</v>
      </c>
      <c r="K134" s="148" t="s">
        <v>84</v>
      </c>
      <c r="L134" s="148" t="s">
        <v>84</v>
      </c>
      <c r="M134" s="148" t="s">
        <v>84</v>
      </c>
      <c r="N134" s="148" t="s">
        <v>84</v>
      </c>
      <c r="O134" s="357" t="s">
        <v>84</v>
      </c>
      <c r="P134" s="150" t="e">
        <f>Y134/Tabel1[[#This Row],[2023 - Omsætning]]-1</f>
        <v>#DIV/0!</v>
      </c>
      <c r="Q134" s="150" t="e">
        <f>Z134/Tabel1[[#This Row],[2022 - Omsætning]]-1</f>
        <v>#DIV/0!</v>
      </c>
      <c r="R134" s="150" t="e">
        <f>AA134/Tabel1[[#This Row],[2021 - Omsætning]]-1</f>
        <v>#DIV/0!</v>
      </c>
      <c r="S134" s="150" t="e">
        <f>AB134/Tabel1[[#This Row],[2020 - Omsætning]]-1</f>
        <v>#DIV/0!</v>
      </c>
      <c r="T134" s="150" t="e">
        <f>AC134/Tabel1[[#This Row],[2019 - Omsætning]]-1</f>
        <v>#DIV/0!</v>
      </c>
      <c r="U134" s="242">
        <f t="shared" si="484"/>
        <v>0</v>
      </c>
      <c r="V134" s="242">
        <f t="shared" ref="V134:V165" si="678">Z134-AA134</f>
        <v>0</v>
      </c>
      <c r="W134" s="242">
        <f t="shared" si="538"/>
        <v>0</v>
      </c>
      <c r="X134" s="242">
        <f t="shared" si="537"/>
        <v>0</v>
      </c>
      <c r="Y134" s="151"/>
      <c r="Z134" s="151"/>
      <c r="AA134" s="151"/>
      <c r="AB134" s="151"/>
      <c r="AC134" s="361"/>
      <c r="AD134" s="151"/>
      <c r="AE134" s="151"/>
      <c r="AF134" s="151"/>
      <c r="AG134" s="361"/>
      <c r="AH134" s="361"/>
      <c r="AI134" s="361"/>
      <c r="AJ134" s="361"/>
      <c r="AK134" s="361"/>
      <c r="AL134" s="361"/>
      <c r="AM134" s="361"/>
      <c r="AN134" s="361"/>
      <c r="AO134" s="361"/>
      <c r="AP134" s="150">
        <f t="shared" si="552"/>
        <v>8.8373831775700962E-2</v>
      </c>
      <c r="AQ134" s="150">
        <f t="shared" si="553"/>
        <v>0.12821594264023614</v>
      </c>
      <c r="AR134" s="150">
        <f t="shared" si="554"/>
        <v>0.41417153763569148</v>
      </c>
      <c r="AS134" s="150">
        <f t="shared" si="555"/>
        <v>-0.15395872230912863</v>
      </c>
      <c r="AT134" s="150">
        <f t="shared" si="556"/>
        <v>-0.20079851588965961</v>
      </c>
      <c r="AU134" s="242">
        <f t="shared" si="511"/>
        <v>2.3640000000000008</v>
      </c>
      <c r="AV134" s="242">
        <f t="shared" ref="AV134:AV165" si="679">AZ134-BA134</f>
        <v>3.0399999999999991</v>
      </c>
      <c r="AW134" s="242">
        <f t="shared" si="512"/>
        <v>6.9440000000000026</v>
      </c>
      <c r="AX134" s="242">
        <f t="shared" si="513"/>
        <v>-3.0510000000000019</v>
      </c>
      <c r="AY134" s="119">
        <v>29.114000000000001</v>
      </c>
      <c r="AZ134" s="119">
        <v>26.75</v>
      </c>
      <c r="BA134" s="119">
        <v>23.71</v>
      </c>
      <c r="BB134" s="119">
        <v>16.765999999999998</v>
      </c>
      <c r="BC134" s="119">
        <v>19.817</v>
      </c>
      <c r="BD134" s="119">
        <v>24.795999999999999</v>
      </c>
      <c r="BE134" s="119">
        <v>18.23</v>
      </c>
      <c r="BF134" s="119">
        <v>15.901</v>
      </c>
      <c r="BG134" s="362">
        <v>18.680112000000001</v>
      </c>
      <c r="BH134" s="362">
        <v>17.424598</v>
      </c>
      <c r="BI134" s="362">
        <v>18.586048999999999</v>
      </c>
      <c r="BJ134" s="362">
        <v>16.490323</v>
      </c>
      <c r="BK134" s="362">
        <v>20.905424</v>
      </c>
      <c r="BL134" s="362">
        <v>19.335000000000001</v>
      </c>
      <c r="BM134" s="362">
        <v>16.106999999999999</v>
      </c>
      <c r="BN134" s="362">
        <v>21.44</v>
      </c>
      <c r="BO134" s="362">
        <v>20.79</v>
      </c>
      <c r="BP134" s="152">
        <f t="shared" si="557"/>
        <v>0.40647021140294687</v>
      </c>
      <c r="BQ134" s="152">
        <f t="shared" si="558"/>
        <v>2.941919191919192</v>
      </c>
      <c r="BR134" s="152">
        <f t="shared" si="559"/>
        <v>1.230971128608924</v>
      </c>
      <c r="BS134" s="152">
        <f t="shared" si="560"/>
        <v>0.33118782913984784</v>
      </c>
      <c r="BT134" s="152">
        <f t="shared" si="561"/>
        <v>-2.3169791934240944</v>
      </c>
      <c r="BU134" s="242">
        <f t="shared" si="514"/>
        <v>1.2690000000000001</v>
      </c>
      <c r="BV134" s="242">
        <f t="shared" ref="BV134:BV165" si="680">BZ134-CA134</f>
        <v>2.33</v>
      </c>
      <c r="BW134" s="242">
        <f t="shared" si="515"/>
        <v>4.2210000000000001</v>
      </c>
      <c r="BX134" s="242">
        <f t="shared" si="516"/>
        <v>1.698</v>
      </c>
      <c r="BY134" s="119">
        <v>4.391</v>
      </c>
      <c r="BZ134" s="119">
        <v>3.1219999999999999</v>
      </c>
      <c r="CA134" s="119">
        <v>0.79200000000000004</v>
      </c>
      <c r="CB134" s="119">
        <v>-3.4289999999999998</v>
      </c>
      <c r="CC134" s="119">
        <v>-5.1269999999999998</v>
      </c>
      <c r="CD134" s="119">
        <v>3.8929999999999998</v>
      </c>
      <c r="CE134" s="119">
        <v>1.792</v>
      </c>
      <c r="CF134" s="119">
        <v>0.72899999999999998</v>
      </c>
      <c r="CG134" s="362">
        <v>3.176507</v>
      </c>
      <c r="CH134" s="362">
        <v>1.768184</v>
      </c>
      <c r="CI134" s="362">
        <v>2.351985</v>
      </c>
      <c r="CJ134" s="362">
        <v>0.71580999999999995</v>
      </c>
      <c r="CK134" s="362">
        <v>5.0087330000000003</v>
      </c>
      <c r="CL134" s="362">
        <v>4.2949999999999999</v>
      </c>
      <c r="CM134" s="362">
        <v>1.1319999999999999</v>
      </c>
      <c r="CN134" s="362">
        <v>5.3609999999999998</v>
      </c>
      <c r="CO134" s="362">
        <v>5.1660000000000004</v>
      </c>
      <c r="CP134" s="152">
        <f t="shared" si="562"/>
        <v>0.31239530988274711</v>
      </c>
      <c r="CQ134" s="152">
        <f t="shared" si="563"/>
        <v>6.9866220735785953</v>
      </c>
      <c r="CR134" s="152">
        <f t="shared" si="564"/>
        <v>1.0760040671072701</v>
      </c>
      <c r="CS134" s="152">
        <f t="shared" si="565"/>
        <v>0.28368536052439908</v>
      </c>
      <c r="CT134" s="152">
        <f t="shared" si="566"/>
        <v>-2.5150344827586211</v>
      </c>
      <c r="CU134" s="242">
        <f t="shared" si="517"/>
        <v>0.746</v>
      </c>
      <c r="CV134" s="242">
        <f t="shared" ref="CV134:CV165" si="681">CZ134-DA134</f>
        <v>2.089</v>
      </c>
      <c r="CW134" s="242">
        <f t="shared" si="518"/>
        <v>4.2330000000000005</v>
      </c>
      <c r="CX134" s="242">
        <f t="shared" si="519"/>
        <v>1.5579999999999998</v>
      </c>
      <c r="CY134" s="119">
        <v>3.1339999999999999</v>
      </c>
      <c r="CZ134" s="119">
        <v>2.3879999999999999</v>
      </c>
      <c r="DA134" s="119">
        <v>0.29899999999999999</v>
      </c>
      <c r="DB134" s="119">
        <v>-3.9340000000000002</v>
      </c>
      <c r="DC134" s="119">
        <v>-5.492</v>
      </c>
      <c r="DD134" s="119">
        <v>3.625</v>
      </c>
      <c r="DE134" s="119">
        <v>1.611</v>
      </c>
      <c r="DF134" s="119">
        <v>0.36899999999999999</v>
      </c>
      <c r="DG134" s="362">
        <v>2.7963</v>
      </c>
      <c r="DH134" s="362">
        <v>1.3566130000000001</v>
      </c>
      <c r="DI134" s="362">
        <v>1.681657</v>
      </c>
      <c r="DJ134" s="362">
        <v>6.0663000000000002E-2</v>
      </c>
      <c r="DK134" s="362">
        <v>4.2267229999999998</v>
      </c>
      <c r="DL134" s="362">
        <v>3.4550000000000001</v>
      </c>
      <c r="DM134" s="362">
        <v>0.14699999999999999</v>
      </c>
      <c r="DN134" s="362">
        <v>4.3479999999999999</v>
      </c>
      <c r="DO134" s="362">
        <v>4.3620000000000001</v>
      </c>
      <c r="DP134" s="152">
        <f t="shared" si="567"/>
        <v>0.17526363116161203</v>
      </c>
      <c r="DQ134" s="152">
        <f t="shared" si="568"/>
        <v>0.17885708779030546</v>
      </c>
      <c r="DR134" s="152">
        <f t="shared" si="569"/>
        <v>2.2666798068394643E-2</v>
      </c>
      <c r="DS134" s="152">
        <f t="shared" si="570"/>
        <v>0.16404726396696107</v>
      </c>
      <c r="DT134" s="152">
        <f t="shared" si="571"/>
        <v>-0.4227534600357592</v>
      </c>
      <c r="DU134" s="242">
        <f t="shared" si="520"/>
        <v>2.1440000000000001</v>
      </c>
      <c r="DV134" s="242">
        <f t="shared" ref="DV134:DV165" si="682">DZ134-EA134</f>
        <v>1.8559999999999999</v>
      </c>
      <c r="DW134" s="242">
        <f t="shared" si="521"/>
        <v>0.23000000000000043</v>
      </c>
      <c r="DX134" s="242">
        <f t="shared" si="522"/>
        <v>1.4299999999999997</v>
      </c>
      <c r="DY134" s="119">
        <v>14.377000000000001</v>
      </c>
      <c r="DZ134" s="119">
        <v>12.233000000000001</v>
      </c>
      <c r="EA134" s="119">
        <v>10.377000000000001</v>
      </c>
      <c r="EB134" s="119">
        <v>10.147</v>
      </c>
      <c r="EC134" s="119">
        <v>8.7170000000000005</v>
      </c>
      <c r="ED134" s="119">
        <v>15.101000000000001</v>
      </c>
      <c r="EE134" s="119">
        <v>12.976000000000001</v>
      </c>
      <c r="EF134" s="119">
        <v>11.721</v>
      </c>
      <c r="EG134" s="362">
        <v>12.434111</v>
      </c>
      <c r="EH134" s="362">
        <v>12.153708</v>
      </c>
      <c r="EI134" s="362">
        <v>12.207193</v>
      </c>
      <c r="EJ134" s="362">
        <v>12.393038000000001</v>
      </c>
      <c r="EK134" s="362">
        <v>13.750584999999999</v>
      </c>
      <c r="EL134" s="362">
        <v>11.983000000000001</v>
      </c>
      <c r="EM134" s="362">
        <v>10.792</v>
      </c>
      <c r="EN134" s="362">
        <v>12.099</v>
      </c>
      <c r="EO134" s="362">
        <v>10.228</v>
      </c>
      <c r="EP134" s="153">
        <f t="shared" si="572"/>
        <v>0.21579730873639044</v>
      </c>
      <c r="EQ134" s="153">
        <f t="shared" si="573"/>
        <v>8.0691460837197554E-2</v>
      </c>
      <c r="ER134" s="153">
        <f t="shared" si="574"/>
        <v>-5.3221037541438837E-2</v>
      </c>
      <c r="ES134" s="153">
        <f t="shared" si="575"/>
        <v>8.9303142689830098E-2</v>
      </c>
      <c r="ET134" s="153">
        <f t="shared" si="576"/>
        <v>-5.5639190144090446E-2</v>
      </c>
      <c r="EU134" s="242">
        <f t="shared" si="523"/>
        <v>7.3930000000000007</v>
      </c>
      <c r="EV134" s="242">
        <f t="shared" ref="EV134:EV165" si="683">EZ134-FA134</f>
        <v>2.5579999999999998</v>
      </c>
      <c r="EW134" s="242">
        <f t="shared" si="524"/>
        <v>-1.7819999999999965</v>
      </c>
      <c r="EX134" s="242">
        <f t="shared" si="525"/>
        <v>2.7449999999999974</v>
      </c>
      <c r="EY134" s="119">
        <v>41.652000000000001</v>
      </c>
      <c r="EZ134" s="119">
        <v>34.259</v>
      </c>
      <c r="FA134" s="119">
        <v>31.701000000000001</v>
      </c>
      <c r="FB134" s="119">
        <v>33.482999999999997</v>
      </c>
      <c r="FC134" s="119">
        <v>30.738</v>
      </c>
      <c r="FD134" s="119">
        <v>32.548999999999999</v>
      </c>
      <c r="FE134" s="119">
        <v>29.035</v>
      </c>
      <c r="FF134" s="119">
        <v>20.489000000000001</v>
      </c>
      <c r="FG134" s="362">
        <v>25.703787999999999</v>
      </c>
      <c r="FH134" s="362">
        <v>24.858267000000001</v>
      </c>
      <c r="FI134" s="362">
        <v>28.613807000000001</v>
      </c>
      <c r="FJ134" s="362">
        <v>26.08568</v>
      </c>
      <c r="FK134" s="362">
        <v>30.590378999999999</v>
      </c>
      <c r="FL134" s="362">
        <v>30.004000000000001</v>
      </c>
      <c r="FM134" s="362">
        <v>30.385000000000002</v>
      </c>
      <c r="FN134" s="362">
        <v>34.814</v>
      </c>
      <c r="FO134" s="362">
        <v>34.441000000000003</v>
      </c>
      <c r="FP134" s="153">
        <f t="shared" si="577"/>
        <v>0</v>
      </c>
      <c r="FQ134" s="153">
        <f t="shared" si="578"/>
        <v>2.7777777777777776E-2</v>
      </c>
      <c r="FR134" s="153">
        <f t="shared" si="579"/>
        <v>0.125</v>
      </c>
      <c r="FS134" s="153">
        <f t="shared" si="580"/>
        <v>-0.17948717948717949</v>
      </c>
      <c r="FT134" s="153">
        <f t="shared" si="581"/>
        <v>8.3333333333333329E-2</v>
      </c>
      <c r="FU134" s="242">
        <f t="shared" si="539"/>
        <v>0</v>
      </c>
      <c r="FV134" s="242">
        <f t="shared" ref="FV134:FV165" si="684">FZ134-GA134</f>
        <v>1</v>
      </c>
      <c r="FW134" s="242">
        <f t="shared" si="540"/>
        <v>4</v>
      </c>
      <c r="FX134" s="242">
        <f t="shared" si="541"/>
        <v>-7</v>
      </c>
      <c r="FY134" s="154">
        <v>37</v>
      </c>
      <c r="FZ134" s="154">
        <v>37</v>
      </c>
      <c r="GA134" s="154">
        <v>36</v>
      </c>
      <c r="GB134" s="154">
        <v>32</v>
      </c>
      <c r="GC134" s="154">
        <v>39</v>
      </c>
      <c r="GD134" s="154">
        <v>36</v>
      </c>
      <c r="GE134" s="154">
        <v>29</v>
      </c>
      <c r="GF134" s="154">
        <v>24</v>
      </c>
      <c r="GG134" s="359">
        <v>26</v>
      </c>
      <c r="GH134" s="359"/>
      <c r="GI134" s="359">
        <v>27</v>
      </c>
      <c r="GJ134" s="359">
        <v>27</v>
      </c>
      <c r="GK134" s="359">
        <v>29</v>
      </c>
      <c r="GL134" s="359">
        <v>26</v>
      </c>
      <c r="GM134" s="359">
        <v>25</v>
      </c>
      <c r="GN134" s="359">
        <v>30</v>
      </c>
      <c r="GO134" s="359">
        <v>32</v>
      </c>
      <c r="GP134" s="156" t="s">
        <v>660</v>
      </c>
      <c r="GQ134" s="5" t="s">
        <v>386</v>
      </c>
      <c r="GR134" s="5">
        <v>2610</v>
      </c>
      <c r="GS134" s="5" t="s">
        <v>202</v>
      </c>
      <c r="GT134" s="174" t="s">
        <v>76</v>
      </c>
      <c r="GU134" s="16"/>
      <c r="GW134" s="158">
        <f t="shared" si="582"/>
        <v>0.11511679655952307</v>
      </c>
      <c r="GX134" s="158">
        <f t="shared" si="583"/>
        <v>6.2497758265425523</v>
      </c>
      <c r="GY134" s="158">
        <f t="shared" si="584"/>
        <v>1.0698567882435948</v>
      </c>
      <c r="GZ134" s="158">
        <f t="shared" si="585"/>
        <v>9.5569227998841044E-2</v>
      </c>
      <c r="HA134" s="158">
        <f t="shared" si="586"/>
        <v>-2.785944377043152</v>
      </c>
      <c r="HB134" s="263">
        <f t="shared" si="492"/>
        <v>2.431657763681036E-2</v>
      </c>
      <c r="HC134" s="263">
        <f t="shared" si="547"/>
        <v>0.18209734672931427</v>
      </c>
      <c r="HD134" s="263">
        <f t="shared" si="493"/>
        <v>0.44622737541881913</v>
      </c>
      <c r="HE134" s="263">
        <f t="shared" si="494"/>
        <v>4.4073070801044167E-2</v>
      </c>
      <c r="HF134" s="153">
        <f t="shared" si="587"/>
        <v>0.23555054490792934</v>
      </c>
      <c r="HG134" s="153">
        <f t="shared" si="588"/>
        <v>0.21123396727111898</v>
      </c>
      <c r="HH134" s="153">
        <f t="shared" si="589"/>
        <v>2.9136620541804714E-2</v>
      </c>
      <c r="HI134" s="153">
        <f t="shared" si="590"/>
        <v>-0.41709075487701441</v>
      </c>
      <c r="HJ134" s="153">
        <f t="shared" si="591"/>
        <v>-0.46116382567805858</v>
      </c>
      <c r="HK134" s="153">
        <f t="shared" si="592"/>
        <v>0.25821847063432701</v>
      </c>
      <c r="HL134" s="153">
        <f t="shared" si="593"/>
        <v>0.13046118961817224</v>
      </c>
      <c r="HM134" s="153">
        <f t="shared" si="594"/>
        <v>3.0552540205673245E-2</v>
      </c>
      <c r="HN134" s="153">
        <f t="shared" si="595"/>
        <v>0.22745409017367502</v>
      </c>
      <c r="HO134" s="153">
        <f t="shared" si="596"/>
        <v>0.11137625820982566</v>
      </c>
      <c r="HP134" s="153">
        <f t="shared" si="597"/>
        <v>0.13671879747795862</v>
      </c>
      <c r="HQ134" s="153">
        <f t="shared" si="598"/>
        <v>4.6407492947706606E-3</v>
      </c>
      <c r="HR134" s="153">
        <f t="shared" si="599"/>
        <v>0.32849857491678675</v>
      </c>
      <c r="HS134" s="153">
        <f t="shared" si="600"/>
        <v>0.30340285400658618</v>
      </c>
      <c r="HT134" s="153">
        <f t="shared" si="601"/>
        <v>1.2843475601764886E-2</v>
      </c>
      <c r="HU134" s="153">
        <f t="shared" si="602"/>
        <v>0.38948358489720969</v>
      </c>
      <c r="HV134" s="150">
        <f t="shared" si="603"/>
        <v>0.2220992365288085</v>
      </c>
      <c r="HW134" s="150">
        <f t="shared" si="604"/>
        <v>2.8955436720142598</v>
      </c>
      <c r="HX134" s="150">
        <f t="shared" si="605"/>
        <v>1.2275588618433004</v>
      </c>
      <c r="HY134" s="150">
        <f t="shared" si="606"/>
        <v>0.34091471859319467</v>
      </c>
      <c r="HZ134" s="150">
        <f t="shared" si="607"/>
        <v>-2.2815403897771969</v>
      </c>
      <c r="IA134" s="263">
        <f t="shared" si="495"/>
        <v>2.1024676059519104E-2</v>
      </c>
      <c r="IB134" s="263">
        <f>IF134-IG134</f>
        <v>7.0362990557047547E-2</v>
      </c>
      <c r="IC134" s="263">
        <f t="shared" si="496"/>
        <v>0.13108794124229387</v>
      </c>
      <c r="ID134" s="263">
        <f t="shared" si="497"/>
        <v>5.523629694020285E-2</v>
      </c>
      <c r="IE134" s="153">
        <f t="shared" si="608"/>
        <v>0.11568810844278167</v>
      </c>
      <c r="IF134" s="153">
        <f t="shared" si="609"/>
        <v>9.4663432383262566E-2</v>
      </c>
      <c r="IG134" s="153">
        <f t="shared" si="610"/>
        <v>2.4300441826215022E-2</v>
      </c>
      <c r="IH134" s="153">
        <f t="shared" si="611"/>
        <v>-0.10678749941607885</v>
      </c>
      <c r="II134" s="153">
        <f t="shared" si="612"/>
        <v>-0.1620237963562817</v>
      </c>
      <c r="IJ134" s="153">
        <f t="shared" si="613"/>
        <v>0.12642894258248893</v>
      </c>
      <c r="IK134" s="153">
        <f t="shared" si="614"/>
        <v>7.2368952427106045E-2</v>
      </c>
      <c r="IL134" s="153">
        <f t="shared" si="615"/>
        <v>3.1563368723273422E-2</v>
      </c>
      <c r="IM134" s="153">
        <f t="shared" si="616"/>
        <v>0.12564785984272198</v>
      </c>
      <c r="IN134" s="153">
        <f t="shared" si="617"/>
        <v>6.6134857608103989E-2</v>
      </c>
      <c r="IO134" s="153">
        <f t="shared" si="618"/>
        <v>8.5996601759720334E-2</v>
      </c>
      <c r="IP134" s="153">
        <f t="shared" si="619"/>
        <v>2.5259695632683283E-2</v>
      </c>
      <c r="IQ134" s="153">
        <f t="shared" si="620"/>
        <v>0.16532005386176166</v>
      </c>
      <c r="IR134" s="153">
        <f t="shared" si="621"/>
        <v>0.14224444849227508</v>
      </c>
      <c r="IS134" s="153">
        <f t="shared" si="622"/>
        <v>3.472445896409454E-2</v>
      </c>
      <c r="IT134" s="153">
        <f t="shared" si="623"/>
        <v>0.15481914663201213</v>
      </c>
      <c r="IU134" s="150">
        <f t="shared" si="624"/>
        <v>-3.3339173629941737E-2</v>
      </c>
      <c r="IV134" s="150">
        <f t="shared" si="625"/>
        <v>9.0835942089391913E-2</v>
      </c>
      <c r="IW134" s="150">
        <f t="shared" si="626"/>
        <v>8.0153698612789967E-2</v>
      </c>
      <c r="IX134" s="150">
        <f t="shared" si="627"/>
        <v>6.8616456106575033E-2</v>
      </c>
      <c r="IY134" s="150">
        <f t="shared" si="628"/>
        <v>-0.38874365185450999</v>
      </c>
      <c r="IZ134" s="263">
        <f t="shared" si="498"/>
        <v>-1.1904553869496404E-2</v>
      </c>
      <c r="JA134" s="263">
        <f>JE134-JF134</f>
        <v>2.973422198232295E-2</v>
      </c>
      <c r="JB134" s="263">
        <f t="shared" si="499"/>
        <v>2.4290522946688764E-2</v>
      </c>
      <c r="JC134" s="263">
        <f t="shared" si="500"/>
        <v>1.9458964405004053E-2</v>
      </c>
      <c r="JD134" s="153">
        <f t="shared" si="629"/>
        <v>0.34516949966388172</v>
      </c>
      <c r="JE134" s="153">
        <f t="shared" si="630"/>
        <v>0.35707405353337812</v>
      </c>
      <c r="JF134" s="153">
        <f t="shared" si="631"/>
        <v>0.32733983155105517</v>
      </c>
      <c r="JG134" s="153">
        <f t="shared" si="632"/>
        <v>0.30304930860436641</v>
      </c>
      <c r="JH134" s="153">
        <f t="shared" si="633"/>
        <v>0.28359034419936235</v>
      </c>
      <c r="JI134" s="153">
        <f t="shared" si="634"/>
        <v>0.46394666502811149</v>
      </c>
      <c r="JJ134" s="153">
        <f t="shared" si="635"/>
        <v>0.44690890304804548</v>
      </c>
      <c r="JK134" s="153">
        <f t="shared" si="636"/>
        <v>0.57206305822636538</v>
      </c>
      <c r="JL134" s="153">
        <f t="shared" si="637"/>
        <v>0.48374624782930825</v>
      </c>
      <c r="JM134" s="153">
        <f t="shared" si="638"/>
        <v>0.48892016486909562</v>
      </c>
      <c r="JN134" s="153">
        <f t="shared" si="639"/>
        <v>0.42661897453910974</v>
      </c>
      <c r="JO134" s="153">
        <f t="shared" si="640"/>
        <v>0.47508970438953479</v>
      </c>
      <c r="JP134" s="153">
        <f t="shared" si="641"/>
        <v>0.44950685311875344</v>
      </c>
      <c r="JQ134" s="153">
        <f t="shared" si="642"/>
        <v>0.3993800826556459</v>
      </c>
      <c r="JR134" s="153">
        <f t="shared" si="643"/>
        <v>0.35517525094619051</v>
      </c>
      <c r="JS134" s="153">
        <f t="shared" si="644"/>
        <v>0.34753260182685125</v>
      </c>
      <c r="JT134" s="153">
        <f t="shared" si="645"/>
        <v>0.29697163264713566</v>
      </c>
      <c r="JU134" s="150" t="e">
        <f t="shared" si="646"/>
        <v>#VALUE!</v>
      </c>
      <c r="JV134" s="150" t="e">
        <f t="shared" si="647"/>
        <v>#VALUE!</v>
      </c>
      <c r="JW134" s="150" t="e">
        <f t="shared" si="648"/>
        <v>#VALUE!</v>
      </c>
      <c r="JX134" s="150" t="e">
        <f t="shared" si="649"/>
        <v>#VALUE!</v>
      </c>
      <c r="JY134" s="150" t="e">
        <f t="shared" si="650"/>
        <v>#VALUE!</v>
      </c>
      <c r="JZ134" s="263" t="e">
        <f t="shared" si="501"/>
        <v>#VALUE!</v>
      </c>
      <c r="KA134" s="263" t="e">
        <f>KE134-KF134</f>
        <v>#VALUE!</v>
      </c>
      <c r="KB134" s="263" t="e">
        <f t="shared" si="502"/>
        <v>#VALUE!</v>
      </c>
      <c r="KC134" s="263" t="e">
        <f t="shared" si="503"/>
        <v>#VALUE!</v>
      </c>
      <c r="KD134" s="153" t="str">
        <f t="shared" si="467"/>
        <v>i.a.</v>
      </c>
      <c r="KE134" s="153" t="str">
        <f t="shared" si="468"/>
        <v>i.a.</v>
      </c>
      <c r="KF134" s="153" t="str">
        <f t="shared" si="469"/>
        <v>i.a.</v>
      </c>
      <c r="KG134" s="153" t="str">
        <f t="shared" si="470"/>
        <v>i.a.</v>
      </c>
      <c r="KH134" s="153" t="str">
        <f t="shared" si="483"/>
        <v>i.a.</v>
      </c>
      <c r="KI134" s="153" t="str">
        <f t="shared" si="471"/>
        <v>i.a.</v>
      </c>
      <c r="KJ134" s="153" t="str">
        <f t="shared" si="472"/>
        <v>i.a.</v>
      </c>
      <c r="KK134" s="153" t="str">
        <f t="shared" si="473"/>
        <v>i.a.</v>
      </c>
      <c r="KL134" s="153" t="str">
        <f t="shared" si="474"/>
        <v>i.a.</v>
      </c>
      <c r="KM134" s="153" t="str">
        <f t="shared" si="475"/>
        <v>i.a.</v>
      </c>
      <c r="KN134" s="153" t="str">
        <f t="shared" si="476"/>
        <v>i.a.</v>
      </c>
      <c r="KO134" s="153" t="str">
        <f t="shared" si="477"/>
        <v>i.a.</v>
      </c>
      <c r="KP134" s="153" t="str">
        <f t="shared" si="478"/>
        <v>i.a.</v>
      </c>
      <c r="KQ134" s="153" t="str">
        <f t="shared" si="479"/>
        <v>i.a.</v>
      </c>
      <c r="KR134" s="153" t="str">
        <f t="shared" si="480"/>
        <v>i.a.</v>
      </c>
      <c r="KS134" s="153" t="str">
        <f t="shared" si="481"/>
        <v>i.a.</v>
      </c>
      <c r="KT134" s="153" t="str">
        <f t="shared" si="482"/>
        <v>i.a.</v>
      </c>
      <c r="KU134" s="150" t="e">
        <f t="shared" si="651"/>
        <v>#DIV/0!</v>
      </c>
      <c r="KV134" s="150" t="e">
        <f t="shared" si="652"/>
        <v>#DIV/0!</v>
      </c>
      <c r="KW134" s="150" t="e">
        <f t="shared" si="653"/>
        <v>#DIV/0!</v>
      </c>
      <c r="KX134" s="150" t="e">
        <f t="shared" si="654"/>
        <v>#DIV/0!</v>
      </c>
      <c r="KY134" s="150" t="e">
        <f t="shared" si="655"/>
        <v>#DIV/0!</v>
      </c>
      <c r="KZ134" s="243">
        <f t="shared" si="504"/>
        <v>0</v>
      </c>
      <c r="LA134" s="243">
        <f>LE134-LF134</f>
        <v>0</v>
      </c>
      <c r="LB134" s="243">
        <f t="shared" si="505"/>
        <v>0</v>
      </c>
      <c r="LC134" s="243">
        <f t="shared" si="506"/>
        <v>0</v>
      </c>
      <c r="LD134" s="254">
        <f>IFERROR(Tabel1[[#This Row],[2024 - Omsætning]]/Tabel1[[#This Row],[2024 - Ansatte]],"i.a.")</f>
        <v>0</v>
      </c>
      <c r="LE134" s="254">
        <f>IFERROR(Tabel1[[#This Row],[2023 - Omsætning]]/Tabel1[[#This Row],[2023 - Ansatte]],"i.a.")</f>
        <v>0</v>
      </c>
      <c r="LF134" s="254">
        <f>IFERROR(Tabel1[[#This Row],[2022 - Omsætning]]/Tabel1[[#This Row],[2022 - Ansatte]],"i.a.")</f>
        <v>0</v>
      </c>
      <c r="LG134" s="254">
        <f>IFERROR(Tabel1[[#This Row],[2021 - Omsætning]]/Tabel1[[#This Row],[2021 - Ansatte]],"i.a.")</f>
        <v>0</v>
      </c>
      <c r="LH134" s="254">
        <f>IFERROR(AC134/Tabel1[[#This Row],[2020 - Ansatte]],"i.a.")</f>
        <v>0</v>
      </c>
      <c r="LI134" s="254">
        <f>IFERROR(Tabel1[[#This Row],[2019 - Omsætning]]/Tabel1[[#This Row],[2019 - Ansatte]],"i.a.")</f>
        <v>0</v>
      </c>
      <c r="LJ134" s="254">
        <f>IFERROR(Tabel1[[#This Row],[2018 - Omsætning]]/Tabel1[[#This Row],[2018 - Ansatte]],"i.a.")</f>
        <v>0</v>
      </c>
      <c r="LK134" s="254">
        <f>IFERROR(Tabel1[[#This Row],[2017 - Omsætning]]/Tabel1[[#This Row],[2017 - Ansatte]],"i.a.")</f>
        <v>0</v>
      </c>
      <c r="LL134" s="254">
        <f>IFERROR(Tabel1[[#This Row],[2016 - Omsætning]]/Tabel1[[#This Row],[2016 - Ansatte]],"i.a.")</f>
        <v>0</v>
      </c>
      <c r="LM134" s="254" t="str">
        <f>IFERROR(Tabel1[[#This Row],[2015 - Omsætning]]/Tabel1[[#This Row],[2015 - Ansatte]],"i.a.")</f>
        <v>i.a.</v>
      </c>
      <c r="LN134" s="254">
        <f>IFERROR(Tabel1[[#This Row],[2014 - Omsætning]]/Tabel1[[#This Row],[2014 - Ansatte]],"i.a.")</f>
        <v>0</v>
      </c>
      <c r="LO134" s="254">
        <f>IFERROR(Tabel1[[#This Row],[2013 - Omsætning]]/Tabel1[[#This Row],[2013 - Ansatte]],"i.a.")</f>
        <v>0</v>
      </c>
      <c r="LP134" s="254">
        <f>IFERROR(Tabel1[[#This Row],[2012 - Omsætning]]/Tabel1[[#This Row],[2012 - Ansatte]],"i.a.")</f>
        <v>0</v>
      </c>
      <c r="LQ134" s="254">
        <f>IFERROR(Tabel1[[#This Row],[2011 - Omsætning]]/Tabel1[[#This Row],[2011 - Ansatte]],"i.a.")</f>
        <v>0</v>
      </c>
      <c r="LR134" s="254">
        <f>IFERROR(Tabel1[[#This Row],[2010 - Omsætning]]/Tabel1[[#This Row],[2010 - Ansatte]],"i.a.")</f>
        <v>0</v>
      </c>
      <c r="LS134" s="254">
        <f>IFERROR(Tabel1[[#This Row],[2009 - Omsætning]]/Tabel1[[#This Row],[2009 - Ansatte]],"i.a.")</f>
        <v>0</v>
      </c>
      <c r="LT134" s="254">
        <f>IFERROR(Tabel1[[#This Row],[2008 - Omsætning]]/Tabel1[[#This Row],[2008 - Ansatte]],"i.a.")</f>
        <v>0</v>
      </c>
      <c r="LU134" s="158">
        <f t="shared" si="656"/>
        <v>0.31239530988274722</v>
      </c>
      <c r="LV134" s="158">
        <f t="shared" si="657"/>
        <v>6.7707674229413355</v>
      </c>
      <c r="LW134" s="158">
        <f t="shared" si="658"/>
        <v>1.0675591707620178</v>
      </c>
      <c r="LX134" s="158">
        <f t="shared" si="659"/>
        <v>0.12699153313911149</v>
      </c>
      <c r="LY134" s="158">
        <f t="shared" si="660"/>
        <v>-2.3984933687002652</v>
      </c>
      <c r="LZ134" s="243">
        <f t="shared" si="507"/>
        <v>2.016216216216217E-2</v>
      </c>
      <c r="MA134" s="243">
        <f>ME134-MF134</f>
        <v>5.6234984984984984E-2</v>
      </c>
      <c r="MB134" s="243">
        <f t="shared" si="508"/>
        <v>0.13124305555555557</v>
      </c>
      <c r="MC134" s="243">
        <f t="shared" si="509"/>
        <v>1.7883012820512828E-2</v>
      </c>
      <c r="MD134" s="244">
        <f t="shared" si="661"/>
        <v>8.4702702702702706E-2</v>
      </c>
      <c r="ME134" s="244">
        <f t="shared" si="662"/>
        <v>6.4540540540540536E-2</v>
      </c>
      <c r="MF134" s="244">
        <f t="shared" si="663"/>
        <v>8.3055555555555556E-3</v>
      </c>
      <c r="MG134" s="244">
        <f t="shared" si="664"/>
        <v>-0.12293750000000001</v>
      </c>
      <c r="MH134" s="244">
        <f t="shared" si="665"/>
        <v>-0.14082051282051283</v>
      </c>
      <c r="MI134" s="244">
        <f t="shared" si="666"/>
        <v>0.10069444444444445</v>
      </c>
      <c r="MJ134" s="244">
        <f t="shared" si="667"/>
        <v>5.5551724137931031E-2</v>
      </c>
      <c r="MK134" s="244">
        <f t="shared" si="668"/>
        <v>1.5375E-2</v>
      </c>
      <c r="ML134" s="244">
        <f t="shared" si="669"/>
        <v>0.10755000000000001</v>
      </c>
      <c r="MM134" s="244" t="str">
        <f t="shared" si="670"/>
        <v>i.a.</v>
      </c>
      <c r="MN134" s="244">
        <f t="shared" si="671"/>
        <v>6.2283592592592592E-2</v>
      </c>
      <c r="MO134" s="244">
        <f t="shared" si="672"/>
        <v>2.2467777777777777E-3</v>
      </c>
      <c r="MP134" s="244">
        <f t="shared" si="673"/>
        <v>0.14574906896551723</v>
      </c>
      <c r="MQ134" s="244">
        <f t="shared" si="674"/>
        <v>0.13288461538461538</v>
      </c>
      <c r="MR134" s="244">
        <f t="shared" si="675"/>
        <v>5.8799999999999998E-3</v>
      </c>
      <c r="MS134" s="244">
        <f t="shared" si="676"/>
        <v>0.14493333333333333</v>
      </c>
      <c r="MT134" s="244">
        <f t="shared" si="677"/>
        <v>0.1363125</v>
      </c>
    </row>
    <row r="135" spans="1:358" ht="18" customHeight="1" x14ac:dyDescent="0.25">
      <c r="A135" s="5" t="s">
        <v>226</v>
      </c>
      <c r="B135" s="273">
        <v>33639317</v>
      </c>
      <c r="C135" s="117" t="s">
        <v>588</v>
      </c>
      <c r="D135" s="5" t="s">
        <v>145</v>
      </c>
      <c r="E135" s="5">
        <v>282200</v>
      </c>
      <c r="F135" s="203">
        <v>45757</v>
      </c>
      <c r="G135" s="148" t="s">
        <v>74</v>
      </c>
      <c r="H135" s="148" t="s">
        <v>74</v>
      </c>
      <c r="I135" s="148" t="s">
        <v>74</v>
      </c>
      <c r="J135" s="148" t="s">
        <v>74</v>
      </c>
      <c r="K135" s="148" t="s">
        <v>74</v>
      </c>
      <c r="L135" s="148" t="s">
        <v>74</v>
      </c>
      <c r="M135" s="148" t="s">
        <v>74</v>
      </c>
      <c r="N135" s="148" t="s">
        <v>74</v>
      </c>
      <c r="O135" s="357" t="s">
        <v>74</v>
      </c>
      <c r="P135" s="150">
        <f>Y135/Tabel1[[#This Row],[2023 - Omsætning]]-1</f>
        <v>-6.7365816627772968E-2</v>
      </c>
      <c r="Q135" s="150">
        <f>Z135/Tabel1[[#This Row],[2022 - Omsætning]]-1</f>
        <v>-0.12185599797543201</v>
      </c>
      <c r="R135" s="150">
        <f>AA135/Tabel1[[#This Row],[2021 - Omsætning]]-1</f>
        <v>0.18614690485778085</v>
      </c>
      <c r="S135" s="150">
        <f>AB135/Tabel1[[#This Row],[2020 - Omsætning]]-1</f>
        <v>0.24555435991902108</v>
      </c>
      <c r="T135" s="150">
        <f>AC135/Tabel1[[#This Row],[2019 - Omsætning]]-1</f>
        <v>-0.16527047754615787</v>
      </c>
      <c r="U135" s="242">
        <f t="shared" si="484"/>
        <v>-76.672000000000025</v>
      </c>
      <c r="V135" s="242">
        <f t="shared" si="678"/>
        <v>-157.93499999999995</v>
      </c>
      <c r="W135" s="242">
        <f t="shared" si="538"/>
        <v>203.39899999999989</v>
      </c>
      <c r="X135" s="242">
        <f t="shared" si="537"/>
        <v>215.41600000000005</v>
      </c>
      <c r="Y135" s="151">
        <v>1061.472</v>
      </c>
      <c r="Z135" s="151">
        <v>1138.144</v>
      </c>
      <c r="AA135" s="361">
        <v>1296.079</v>
      </c>
      <c r="AB135" s="361">
        <v>1092.68</v>
      </c>
      <c r="AC135" s="361">
        <v>877.26400000000001</v>
      </c>
      <c r="AD135" s="361">
        <v>1050.9559999999999</v>
      </c>
      <c r="AE135" s="361">
        <v>973.72900000000004</v>
      </c>
      <c r="AF135" s="361">
        <v>1019.136</v>
      </c>
      <c r="AG135" s="361">
        <v>872.69799999999998</v>
      </c>
      <c r="AH135" s="361">
        <v>854.20799999999997</v>
      </c>
      <c r="AI135" s="361">
        <v>775.298</v>
      </c>
      <c r="AJ135" s="361">
        <v>602.952</v>
      </c>
      <c r="AK135" s="361">
        <v>545.048</v>
      </c>
      <c r="AL135" s="361"/>
      <c r="AM135" s="361"/>
      <c r="AN135" s="361"/>
      <c r="AO135" s="361"/>
      <c r="AP135" s="150">
        <f t="shared" si="552"/>
        <v>-1</v>
      </c>
      <c r="AQ135" s="150">
        <f t="shared" si="553"/>
        <v>-6.9611234485314089E-2</v>
      </c>
      <c r="AR135" s="150">
        <f t="shared" si="554"/>
        <v>6.6441949154790028E-2</v>
      </c>
      <c r="AS135" s="150">
        <f t="shared" si="555"/>
        <v>0.35503160588059823</v>
      </c>
      <c r="AT135" s="150">
        <f t="shared" si="556"/>
        <v>0.89342505460409471</v>
      </c>
      <c r="AU135" s="242">
        <f t="shared" si="511"/>
        <v>-374.12700000000001</v>
      </c>
      <c r="AV135" s="242">
        <f t="shared" si="679"/>
        <v>-27.992000000000019</v>
      </c>
      <c r="AW135" s="242">
        <f t="shared" si="512"/>
        <v>25.053000000000054</v>
      </c>
      <c r="AX135" s="242">
        <f t="shared" si="513"/>
        <v>98.794999999999959</v>
      </c>
      <c r="AY135" s="119"/>
      <c r="AZ135" s="119">
        <v>374.12700000000001</v>
      </c>
      <c r="BA135" s="362">
        <v>402.11900000000003</v>
      </c>
      <c r="BB135" s="362">
        <v>377.06599999999997</v>
      </c>
      <c r="BC135" s="362">
        <v>278.27100000000002</v>
      </c>
      <c r="BD135" s="362">
        <v>146.96700000000001</v>
      </c>
      <c r="BE135" s="362">
        <v>135.81800000000001</v>
      </c>
      <c r="BF135" s="362">
        <v>181.53399999999999</v>
      </c>
      <c r="BG135" s="362">
        <v>166.846</v>
      </c>
      <c r="BH135" s="362">
        <v>181.77799999999999</v>
      </c>
      <c r="BI135" s="362">
        <v>141.845</v>
      </c>
      <c r="BJ135" s="362">
        <v>79.543000000000006</v>
      </c>
      <c r="BK135" s="362">
        <v>51.710999999999999</v>
      </c>
      <c r="BL135" s="362"/>
      <c r="BM135" s="362"/>
      <c r="BN135" s="362"/>
      <c r="BO135" s="362"/>
      <c r="BP135" s="152" t="e">
        <f t="shared" si="557"/>
        <v>#DIV/0!</v>
      </c>
      <c r="BQ135" s="152" t="e">
        <f t="shared" si="558"/>
        <v>#DIV/0!</v>
      </c>
      <c r="BR135" s="152" t="e">
        <f t="shared" si="559"/>
        <v>#DIV/0!</v>
      </c>
      <c r="BS135" s="152" t="e">
        <f t="shared" si="560"/>
        <v>#DIV/0!</v>
      </c>
      <c r="BT135" s="152">
        <f t="shared" si="561"/>
        <v>-1</v>
      </c>
      <c r="BU135" s="242">
        <f t="shared" si="514"/>
        <v>0</v>
      </c>
      <c r="BV135" s="242">
        <f t="shared" si="680"/>
        <v>0</v>
      </c>
      <c r="BW135" s="242">
        <f t="shared" si="515"/>
        <v>0</v>
      </c>
      <c r="BX135" s="242">
        <f t="shared" si="516"/>
        <v>0</v>
      </c>
      <c r="BY135" s="119"/>
      <c r="BZ135" s="119"/>
      <c r="CA135" s="362"/>
      <c r="CB135" s="362"/>
      <c r="CC135" s="362"/>
      <c r="CD135" s="362">
        <v>44.308</v>
      </c>
      <c r="CE135" s="362">
        <v>47.451999999999998</v>
      </c>
      <c r="CF135" s="362">
        <v>95.649000000000001</v>
      </c>
      <c r="CG135" s="362">
        <v>79.915000000000006</v>
      </c>
      <c r="CH135" s="362">
        <v>93.093999999999994</v>
      </c>
      <c r="CI135" s="362">
        <v>60.366999999999997</v>
      </c>
      <c r="CJ135" s="362">
        <v>16.161999999999999</v>
      </c>
      <c r="CK135" s="362">
        <v>-4.3630000000000004</v>
      </c>
      <c r="CL135" s="362"/>
      <c r="CM135" s="362"/>
      <c r="CN135" s="362"/>
      <c r="CO135" s="362"/>
      <c r="CP135" s="152" t="e">
        <f t="shared" si="562"/>
        <v>#DIV/0!</v>
      </c>
      <c r="CQ135" s="152" t="e">
        <f t="shared" si="563"/>
        <v>#DIV/0!</v>
      </c>
      <c r="CR135" s="152" t="e">
        <f t="shared" si="564"/>
        <v>#DIV/0!</v>
      </c>
      <c r="CS135" s="152" t="e">
        <f t="shared" si="565"/>
        <v>#DIV/0!</v>
      </c>
      <c r="CT135" s="152">
        <f t="shared" si="566"/>
        <v>-1</v>
      </c>
      <c r="CU135" s="242">
        <f t="shared" si="517"/>
        <v>0</v>
      </c>
      <c r="CV135" s="242">
        <f t="shared" si="681"/>
        <v>0</v>
      </c>
      <c r="CW135" s="242">
        <f t="shared" si="518"/>
        <v>0</v>
      </c>
      <c r="CX135" s="242">
        <f t="shared" si="519"/>
        <v>0</v>
      </c>
      <c r="CY135" s="119"/>
      <c r="CZ135" s="119"/>
      <c r="DA135" s="362"/>
      <c r="DB135" s="362"/>
      <c r="DC135" s="362"/>
      <c r="DD135" s="362">
        <v>44.348999999999997</v>
      </c>
      <c r="DE135" s="362">
        <v>46.753</v>
      </c>
      <c r="DF135" s="362">
        <v>91.844999999999999</v>
      </c>
      <c r="DG135" s="362">
        <v>73.688000000000002</v>
      </c>
      <c r="DH135" s="362">
        <v>89.596999999999994</v>
      </c>
      <c r="DI135" s="362">
        <v>51.825000000000003</v>
      </c>
      <c r="DJ135" s="362">
        <v>7.2690000000000001</v>
      </c>
      <c r="DK135" s="362">
        <v>-12.592000000000001</v>
      </c>
      <c r="DL135" s="362"/>
      <c r="DM135" s="362"/>
      <c r="DN135" s="362"/>
      <c r="DO135" s="362"/>
      <c r="DP135" s="152" t="e">
        <f t="shared" si="567"/>
        <v>#DIV/0!</v>
      </c>
      <c r="DQ135" s="152" t="e">
        <f t="shared" si="568"/>
        <v>#DIV/0!</v>
      </c>
      <c r="DR135" s="152" t="e">
        <f t="shared" si="569"/>
        <v>#DIV/0!</v>
      </c>
      <c r="DS135" s="152" t="e">
        <f t="shared" si="570"/>
        <v>#DIV/0!</v>
      </c>
      <c r="DT135" s="152">
        <f t="shared" si="571"/>
        <v>-1</v>
      </c>
      <c r="DU135" s="242">
        <f t="shared" si="520"/>
        <v>0</v>
      </c>
      <c r="DV135" s="242">
        <f t="shared" si="682"/>
        <v>0</v>
      </c>
      <c r="DW135" s="242">
        <f t="shared" si="521"/>
        <v>0</v>
      </c>
      <c r="DX135" s="242">
        <f t="shared" si="522"/>
        <v>0</v>
      </c>
      <c r="DY135" s="119"/>
      <c r="DZ135" s="119"/>
      <c r="EA135" s="362"/>
      <c r="EB135" s="362"/>
      <c r="EC135" s="362"/>
      <c r="ED135" s="362">
        <v>296.17500000000001</v>
      </c>
      <c r="EE135" s="362">
        <v>284.36</v>
      </c>
      <c r="EF135" s="362">
        <v>291.52300000000002</v>
      </c>
      <c r="EG135" s="362">
        <v>220.386</v>
      </c>
      <c r="EH135" s="362">
        <v>165.61600000000001</v>
      </c>
      <c r="EI135" s="362">
        <v>93.805999999999997</v>
      </c>
      <c r="EJ135" s="362">
        <v>54.329000000000001</v>
      </c>
      <c r="EK135" s="362">
        <v>48.420999999999999</v>
      </c>
      <c r="EL135" s="362"/>
      <c r="EM135" s="362"/>
      <c r="EN135" s="362"/>
      <c r="EO135" s="362"/>
      <c r="EP135" s="153" t="e">
        <f t="shared" si="572"/>
        <v>#DIV/0!</v>
      </c>
      <c r="EQ135" s="153" t="e">
        <f t="shared" si="573"/>
        <v>#DIV/0!</v>
      </c>
      <c r="ER135" s="153" t="e">
        <f t="shared" si="574"/>
        <v>#DIV/0!</v>
      </c>
      <c r="ES135" s="153" t="e">
        <f t="shared" si="575"/>
        <v>#DIV/0!</v>
      </c>
      <c r="ET135" s="153">
        <f t="shared" si="576"/>
        <v>-1</v>
      </c>
      <c r="EU135" s="242">
        <f t="shared" si="523"/>
        <v>0</v>
      </c>
      <c r="EV135" s="242">
        <f t="shared" si="683"/>
        <v>0</v>
      </c>
      <c r="EW135" s="242">
        <f t="shared" si="524"/>
        <v>0</v>
      </c>
      <c r="EX135" s="242">
        <f t="shared" si="525"/>
        <v>0</v>
      </c>
      <c r="EY135" s="119"/>
      <c r="EZ135" s="119"/>
      <c r="FA135" s="362"/>
      <c r="FB135" s="362"/>
      <c r="FC135" s="362"/>
      <c r="FD135" s="362">
        <v>604.76400000000001</v>
      </c>
      <c r="FE135" s="362">
        <v>543.29</v>
      </c>
      <c r="FF135" s="362">
        <v>521.85</v>
      </c>
      <c r="FG135" s="362">
        <v>423.33</v>
      </c>
      <c r="FH135" s="362">
        <v>393.798</v>
      </c>
      <c r="FI135" s="362">
        <v>386.93200000000002</v>
      </c>
      <c r="FJ135" s="362">
        <v>343.01299999999998</v>
      </c>
      <c r="FK135" s="362">
        <v>342.91300000000001</v>
      </c>
      <c r="FL135" s="362"/>
      <c r="FM135" s="362"/>
      <c r="FN135" s="362"/>
      <c r="FO135" s="362"/>
      <c r="FP135" s="153">
        <f t="shared" si="577"/>
        <v>-7.847082494969819E-2</v>
      </c>
      <c r="FQ135" s="153">
        <f t="shared" si="578"/>
        <v>-0.11091234347048301</v>
      </c>
      <c r="FR135" s="153">
        <f t="shared" si="579"/>
        <v>7.4999999999999997E-2</v>
      </c>
      <c r="FS135" s="153">
        <f t="shared" si="580"/>
        <v>-2.9850746268656716E-2</v>
      </c>
      <c r="FT135" s="153">
        <f t="shared" si="581"/>
        <v>-8.0617495711835338E-2</v>
      </c>
      <c r="FU135" s="242">
        <f t="shared" si="539"/>
        <v>-39</v>
      </c>
      <c r="FV135" s="242">
        <f t="shared" si="684"/>
        <v>-62</v>
      </c>
      <c r="FW135" s="242">
        <f t="shared" si="540"/>
        <v>39</v>
      </c>
      <c r="FX135" s="242">
        <f t="shared" si="541"/>
        <v>-16</v>
      </c>
      <c r="FY135" s="154">
        <v>458</v>
      </c>
      <c r="FZ135" s="154">
        <v>497</v>
      </c>
      <c r="GA135" s="359">
        <v>559</v>
      </c>
      <c r="GB135" s="359">
        <v>520</v>
      </c>
      <c r="GC135" s="359">
        <v>536</v>
      </c>
      <c r="GD135" s="359">
        <v>583</v>
      </c>
      <c r="GE135" s="359">
        <v>571</v>
      </c>
      <c r="GF135" s="359">
        <v>549</v>
      </c>
      <c r="GG135" s="359">
        <v>538</v>
      </c>
      <c r="GH135" s="359"/>
      <c r="GI135" s="359"/>
      <c r="GJ135" s="359"/>
      <c r="GK135" s="359"/>
      <c r="GL135" s="359"/>
      <c r="GM135" s="359"/>
      <c r="GN135" s="359"/>
      <c r="GO135" s="359"/>
      <c r="GP135" s="167"/>
      <c r="GQ135" s="5" t="s">
        <v>386</v>
      </c>
      <c r="GR135" s="5">
        <v>8270</v>
      </c>
      <c r="GS135" s="5" t="s">
        <v>249</v>
      </c>
      <c r="GT135" s="7" t="s">
        <v>94</v>
      </c>
      <c r="GU135" s="172" t="s">
        <v>73</v>
      </c>
      <c r="GV135" s="101"/>
      <c r="GW135" s="158" t="e">
        <f t="shared" si="582"/>
        <v>#VALUE!</v>
      </c>
      <c r="GX135" s="158" t="e">
        <f t="shared" si="583"/>
        <v>#VALUE!</v>
      </c>
      <c r="GY135" s="158" t="e">
        <f t="shared" si="584"/>
        <v>#VALUE!</v>
      </c>
      <c r="GZ135" s="158" t="e">
        <f t="shared" si="585"/>
        <v>#VALUE!</v>
      </c>
      <c r="HA135" s="158">
        <f t="shared" si="586"/>
        <v>-1</v>
      </c>
      <c r="HB135" s="263" t="e">
        <f t="shared" si="492"/>
        <v>#VALUE!</v>
      </c>
      <c r="HC135" s="263" t="e">
        <f t="shared" si="547"/>
        <v>#VALUE!</v>
      </c>
      <c r="HD135" s="263" t="e">
        <f t="shared" si="493"/>
        <v>#VALUE!</v>
      </c>
      <c r="HE135" s="263" t="e">
        <f t="shared" si="494"/>
        <v>#VALUE!</v>
      </c>
      <c r="HF135" s="153" t="str">
        <f t="shared" si="587"/>
        <v>Negativ EK</v>
      </c>
      <c r="HG135" s="153" t="str">
        <f t="shared" si="588"/>
        <v>Negativ EK</v>
      </c>
      <c r="HH135" s="153" t="str">
        <f t="shared" si="589"/>
        <v>Negativ EK</v>
      </c>
      <c r="HI135" s="153" t="str">
        <f t="shared" si="590"/>
        <v>Negativ EK</v>
      </c>
      <c r="HJ135" s="153">
        <f t="shared" si="591"/>
        <v>0</v>
      </c>
      <c r="HK135" s="153">
        <f t="shared" si="592"/>
        <v>0.15278665369013061</v>
      </c>
      <c r="HL135" s="153">
        <f t="shared" si="593"/>
        <v>0.16236978691852336</v>
      </c>
      <c r="HM135" s="153">
        <f t="shared" si="594"/>
        <v>0.35883330826377347</v>
      </c>
      <c r="HN135" s="153">
        <f t="shared" si="595"/>
        <v>0.38180113056409032</v>
      </c>
      <c r="HO135" s="153">
        <f t="shared" si="596"/>
        <v>0.69074326772594452</v>
      </c>
      <c r="HP135" s="153">
        <f t="shared" si="597"/>
        <v>0.69969959833935269</v>
      </c>
      <c r="HQ135" s="153">
        <f t="shared" si="598"/>
        <v>0.14148905109489052</v>
      </c>
      <c r="HR135" s="153">
        <f t="shared" si="599"/>
        <v>-0.26005245657875714</v>
      </c>
      <c r="HS135" s="153" t="str">
        <f t="shared" si="600"/>
        <v>Negativ EK</v>
      </c>
      <c r="HT135" s="153" t="str">
        <f t="shared" si="601"/>
        <v>Negativ EK</v>
      </c>
      <c r="HU135" s="153" t="str">
        <f t="shared" si="602"/>
        <v>Negativ EK</v>
      </c>
      <c r="HV135" s="150" t="e">
        <f t="shared" si="603"/>
        <v>#VALUE!</v>
      </c>
      <c r="HW135" s="150" t="e">
        <f t="shared" si="604"/>
        <v>#VALUE!</v>
      </c>
      <c r="HX135" s="150" t="e">
        <f t="shared" si="605"/>
        <v>#VALUE!</v>
      </c>
      <c r="HY135" s="150" t="e">
        <f t="shared" si="606"/>
        <v>#VALUE!</v>
      </c>
      <c r="HZ135" s="150">
        <f t="shared" si="607"/>
        <v>-1</v>
      </c>
      <c r="IA135" s="263" t="e">
        <f t="shared" si="495"/>
        <v>#VALUE!</v>
      </c>
      <c r="IB135" s="263" t="e">
        <f>IF135-IG135</f>
        <v>#VALUE!</v>
      </c>
      <c r="IC135" s="263" t="e">
        <f t="shared" si="496"/>
        <v>#VALUE!</v>
      </c>
      <c r="ID135" s="263" t="e">
        <f t="shared" si="497"/>
        <v>#VALUE!</v>
      </c>
      <c r="IE135" s="153" t="str">
        <f t="shared" si="608"/>
        <v>i.a.</v>
      </c>
      <c r="IF135" s="153" t="str">
        <f t="shared" si="609"/>
        <v>i.a.</v>
      </c>
      <c r="IG135" s="153" t="str">
        <f t="shared" si="610"/>
        <v>i.a.</v>
      </c>
      <c r="IH135" s="153" t="str">
        <f t="shared" si="611"/>
        <v>i.a.</v>
      </c>
      <c r="II135" s="153">
        <f t="shared" si="612"/>
        <v>0</v>
      </c>
      <c r="IJ135" s="153">
        <f t="shared" si="613"/>
        <v>7.7188006835915382E-2</v>
      </c>
      <c r="IK135" s="153">
        <f t="shared" si="614"/>
        <v>8.9100024409936723E-2</v>
      </c>
      <c r="IL135" s="153">
        <f t="shared" si="615"/>
        <v>0.2023931949469942</v>
      </c>
      <c r="IM135" s="153">
        <f t="shared" si="616"/>
        <v>0.19559971020452124</v>
      </c>
      <c r="IN135" s="153">
        <f t="shared" si="617"/>
        <v>0.23847937186991661</v>
      </c>
      <c r="IO135" s="153">
        <f t="shared" si="618"/>
        <v>0.16540150285295468</v>
      </c>
      <c r="IP135" s="153">
        <f t="shared" si="619"/>
        <v>4.7124616941186075E-2</v>
      </c>
      <c r="IQ135" s="153">
        <f t="shared" si="620"/>
        <v>-1.272334382190235E-2</v>
      </c>
      <c r="IR135" s="153" t="str">
        <f t="shared" si="621"/>
        <v>i.a.</v>
      </c>
      <c r="IS135" s="153" t="str">
        <f t="shared" si="622"/>
        <v>i.a.</v>
      </c>
      <c r="IT135" s="153" t="str">
        <f t="shared" si="623"/>
        <v>i.a.</v>
      </c>
      <c r="IU135" s="150" t="e">
        <f t="shared" si="624"/>
        <v>#VALUE!</v>
      </c>
      <c r="IV135" s="150" t="e">
        <f t="shared" si="625"/>
        <v>#VALUE!</v>
      </c>
      <c r="IW135" s="150" t="e">
        <f t="shared" si="626"/>
        <v>#VALUE!</v>
      </c>
      <c r="IX135" s="150" t="e">
        <f t="shared" si="627"/>
        <v>#VALUE!</v>
      </c>
      <c r="IY135" s="150" t="e">
        <f t="shared" si="628"/>
        <v>#VALUE!</v>
      </c>
      <c r="IZ135" s="263" t="e">
        <f t="shared" si="498"/>
        <v>#VALUE!</v>
      </c>
      <c r="JA135" s="263" t="e">
        <f>JE135-JF135</f>
        <v>#VALUE!</v>
      </c>
      <c r="JB135" s="263" t="e">
        <f t="shared" si="499"/>
        <v>#VALUE!</v>
      </c>
      <c r="JC135" s="263" t="e">
        <f t="shared" si="500"/>
        <v>#VALUE!</v>
      </c>
      <c r="JD135" s="153" t="str">
        <f t="shared" si="629"/>
        <v>i.a.</v>
      </c>
      <c r="JE135" s="153" t="str">
        <f t="shared" si="630"/>
        <v>i.a.</v>
      </c>
      <c r="JF135" s="153" t="str">
        <f t="shared" si="631"/>
        <v>i.a.</v>
      </c>
      <c r="JG135" s="153" t="str">
        <f t="shared" si="632"/>
        <v>i.a.</v>
      </c>
      <c r="JH135" s="153" t="str">
        <f t="shared" si="633"/>
        <v>i.a.</v>
      </c>
      <c r="JI135" s="153">
        <f t="shared" si="634"/>
        <v>0.48973649225152294</v>
      </c>
      <c r="JJ135" s="153">
        <f t="shared" si="635"/>
        <v>0.52340370704412009</v>
      </c>
      <c r="JK135" s="153">
        <f t="shared" si="636"/>
        <v>0.55863370700392834</v>
      </c>
      <c r="JL135" s="153">
        <f t="shared" si="637"/>
        <v>0.52060094961377645</v>
      </c>
      <c r="JM135" s="153">
        <f t="shared" si="638"/>
        <v>0.42056079512846689</v>
      </c>
      <c r="JN135" s="153">
        <f t="shared" si="639"/>
        <v>0.24243536331965304</v>
      </c>
      <c r="JO135" s="153">
        <f t="shared" si="640"/>
        <v>0.15838758297790465</v>
      </c>
      <c r="JP135" s="153">
        <f t="shared" si="641"/>
        <v>0.14120491203308128</v>
      </c>
      <c r="JQ135" s="153" t="str">
        <f t="shared" si="642"/>
        <v>i.a.</v>
      </c>
      <c r="JR135" s="153" t="str">
        <f t="shared" si="643"/>
        <v>i.a.</v>
      </c>
      <c r="JS135" s="153" t="str">
        <f t="shared" si="644"/>
        <v>i.a.</v>
      </c>
      <c r="JT135" s="153" t="str">
        <f t="shared" si="645"/>
        <v>i.a.</v>
      </c>
      <c r="JU135" s="150" t="e">
        <f t="shared" si="646"/>
        <v>#DIV/0!</v>
      </c>
      <c r="JV135" s="150" t="e">
        <f t="shared" si="647"/>
        <v>#DIV/0!</v>
      </c>
      <c r="JW135" s="150" t="e">
        <f t="shared" si="648"/>
        <v>#DIV/0!</v>
      </c>
      <c r="JX135" s="150" t="e">
        <f t="shared" si="649"/>
        <v>#DIV/0!</v>
      </c>
      <c r="JY135" s="150">
        <f t="shared" si="650"/>
        <v>-1</v>
      </c>
      <c r="JZ135" s="263">
        <f t="shared" si="501"/>
        <v>0</v>
      </c>
      <c r="KA135" s="263">
        <f>KE135-KF135</f>
        <v>0</v>
      </c>
      <c r="KB135" s="263">
        <f t="shared" si="502"/>
        <v>0</v>
      </c>
      <c r="KC135" s="263">
        <f t="shared" si="503"/>
        <v>0</v>
      </c>
      <c r="KD135" s="153">
        <f t="shared" si="467"/>
        <v>0</v>
      </c>
      <c r="KE135" s="153">
        <f t="shared" si="468"/>
        <v>0</v>
      </c>
      <c r="KF135" s="153">
        <f t="shared" si="469"/>
        <v>0</v>
      </c>
      <c r="KG135" s="153">
        <f t="shared" si="470"/>
        <v>0</v>
      </c>
      <c r="KH135" s="153">
        <f t="shared" si="483"/>
        <v>0</v>
      </c>
      <c r="KI135" s="153">
        <f t="shared" si="471"/>
        <v>4.2159709826101191E-2</v>
      </c>
      <c r="KJ135" s="153">
        <f t="shared" si="472"/>
        <v>4.8732244803225536E-2</v>
      </c>
      <c r="KK135" s="153">
        <f t="shared" si="473"/>
        <v>9.3853028447626233E-2</v>
      </c>
      <c r="KL135" s="153">
        <f t="shared" si="474"/>
        <v>9.1572342322315398E-2</v>
      </c>
      <c r="KM135" s="153">
        <f t="shared" si="475"/>
        <v>0.10898282385554806</v>
      </c>
      <c r="KN135" s="153">
        <f t="shared" si="476"/>
        <v>7.7862963660424764E-2</v>
      </c>
      <c r="KO135" s="153">
        <f t="shared" si="477"/>
        <v>2.6804787114065462E-2</v>
      </c>
      <c r="KP135" s="153">
        <f t="shared" si="478"/>
        <v>-8.0047995772849368E-3</v>
      </c>
      <c r="KQ135" s="153" t="str">
        <f t="shared" si="479"/>
        <v>i.a.</v>
      </c>
      <c r="KR135" s="153" t="str">
        <f t="shared" si="480"/>
        <v>i.a.</v>
      </c>
      <c r="KS135" s="153" t="str">
        <f t="shared" si="481"/>
        <v>i.a.</v>
      </c>
      <c r="KT135" s="153" t="str">
        <f t="shared" si="482"/>
        <v>i.a.</v>
      </c>
      <c r="KU135" s="150">
        <f t="shared" si="651"/>
        <v>1.2050631301303193E-2</v>
      </c>
      <c r="KV135" s="150">
        <f t="shared" si="652"/>
        <v>-1.2308858889872218E-2</v>
      </c>
      <c r="KW135" s="150">
        <f t="shared" si="653"/>
        <v>0.10339246963514491</v>
      </c>
      <c r="KX135" s="150">
        <f t="shared" si="654"/>
        <v>0.2838791094549909</v>
      </c>
      <c r="KY135" s="150">
        <f t="shared" si="655"/>
        <v>-9.2075911211586009E-2</v>
      </c>
      <c r="KZ135" s="243">
        <f t="shared" si="504"/>
        <v>2.7596285134387166E-2</v>
      </c>
      <c r="LA135" s="243">
        <f>LE135-LF135</f>
        <v>-2.8538915064627357E-2</v>
      </c>
      <c r="LB135" s="243">
        <f t="shared" si="505"/>
        <v>0.21725939177101949</v>
      </c>
      <c r="LC135" s="243">
        <f t="shared" si="506"/>
        <v>0.46462112514351328</v>
      </c>
      <c r="LD135" s="254">
        <f>IFERROR(Tabel1[[#This Row],[2024 - Omsætning]]/Tabel1[[#This Row],[2024 - Ansatte]],"i.a.")</f>
        <v>2.3176244541484716</v>
      </c>
      <c r="LE135" s="254">
        <f>IFERROR(Tabel1[[#This Row],[2023 - Omsætning]]/Tabel1[[#This Row],[2023 - Ansatte]],"i.a.")</f>
        <v>2.2900281690140845</v>
      </c>
      <c r="LF135" s="254">
        <f>IFERROR(Tabel1[[#This Row],[2022 - Omsætning]]/Tabel1[[#This Row],[2022 - Ansatte]],"i.a.")</f>
        <v>2.3185670840787118</v>
      </c>
      <c r="LG135" s="254">
        <f>IFERROR(Tabel1[[#This Row],[2021 - Omsætning]]/Tabel1[[#This Row],[2021 - Ansatte]],"i.a.")</f>
        <v>2.1013076923076923</v>
      </c>
      <c r="LH135" s="254">
        <f>IFERROR(AC135/Tabel1[[#This Row],[2020 - Ansatte]],"i.a.")</f>
        <v>1.636686567164179</v>
      </c>
      <c r="LI135" s="254">
        <f>IFERROR(Tabel1[[#This Row],[2019 - Omsætning]]/Tabel1[[#This Row],[2019 - Ansatte]],"i.a.")</f>
        <v>1.8026689536878215</v>
      </c>
      <c r="LJ135" s="254">
        <f>IFERROR(Tabel1[[#This Row],[2018 - Omsætning]]/Tabel1[[#This Row],[2018 - Ansatte]],"i.a.")</f>
        <v>1.7053047285464098</v>
      </c>
      <c r="LK135" s="254">
        <f>IFERROR(Tabel1[[#This Row],[2017 - Omsætning]]/Tabel1[[#This Row],[2017 - Ansatte]],"i.a.")</f>
        <v>1.8563497267759563</v>
      </c>
      <c r="LL135" s="254">
        <f>IFERROR(Tabel1[[#This Row],[2016 - Omsætning]]/Tabel1[[#This Row],[2016 - Ansatte]],"i.a.")</f>
        <v>1.6221152416356877</v>
      </c>
      <c r="LM135" s="254" t="str">
        <f>IFERROR(Tabel1[[#This Row],[2015 - Omsætning]]/Tabel1[[#This Row],[2015 - Ansatte]],"i.a.")</f>
        <v>i.a.</v>
      </c>
      <c r="LN135" s="254" t="str">
        <f>IFERROR(Tabel1[[#This Row],[2014 - Omsætning]]/Tabel1[[#This Row],[2014 - Ansatte]],"i.a.")</f>
        <v>i.a.</v>
      </c>
      <c r="LO135" s="254" t="str">
        <f>IFERROR(Tabel1[[#This Row],[2013 - Omsætning]]/Tabel1[[#This Row],[2013 - Ansatte]],"i.a.")</f>
        <v>i.a.</v>
      </c>
      <c r="LP135" s="254" t="str">
        <f>IFERROR(Tabel1[[#This Row],[2012 - Omsætning]]/Tabel1[[#This Row],[2012 - Ansatte]],"i.a.")</f>
        <v>i.a.</v>
      </c>
      <c r="LQ135" s="254" t="str">
        <f>IFERROR(Tabel1[[#This Row],[2011 - Omsætning]]/Tabel1[[#This Row],[2011 - Ansatte]],"i.a.")</f>
        <v>i.a.</v>
      </c>
      <c r="LR135" s="254" t="str">
        <f>IFERROR(Tabel1[[#This Row],[2010 - Omsætning]]/Tabel1[[#This Row],[2010 - Ansatte]],"i.a.")</f>
        <v>i.a.</v>
      </c>
      <c r="LS135" s="254" t="str">
        <f>IFERROR(Tabel1[[#This Row],[2009 - Omsætning]]/Tabel1[[#This Row],[2009 - Ansatte]],"i.a.")</f>
        <v>i.a.</v>
      </c>
      <c r="LT135" s="254" t="str">
        <f>IFERROR(Tabel1[[#This Row],[2008 - Omsætning]]/Tabel1[[#This Row],[2008 - Ansatte]],"i.a.")</f>
        <v>i.a.</v>
      </c>
      <c r="LU135" s="158" t="e">
        <f t="shared" si="656"/>
        <v>#DIV/0!</v>
      </c>
      <c r="LV135" s="158" t="e">
        <f t="shared" si="657"/>
        <v>#DIV/0!</v>
      </c>
      <c r="LW135" s="158" t="e">
        <f t="shared" si="658"/>
        <v>#DIV/0!</v>
      </c>
      <c r="LX135" s="158" t="e">
        <f t="shared" si="659"/>
        <v>#DIV/0!</v>
      </c>
      <c r="LY135" s="158">
        <f t="shared" si="660"/>
        <v>-1</v>
      </c>
      <c r="LZ135" s="243">
        <f t="shared" si="507"/>
        <v>0</v>
      </c>
      <c r="MA135" s="243">
        <f>ME135-MF135</f>
        <v>0</v>
      </c>
      <c r="MB135" s="243">
        <f t="shared" si="508"/>
        <v>0</v>
      </c>
      <c r="MC135" s="243">
        <f t="shared" si="509"/>
        <v>0</v>
      </c>
      <c r="MD135" s="244">
        <f t="shared" si="661"/>
        <v>0</v>
      </c>
      <c r="ME135" s="244">
        <f t="shared" si="662"/>
        <v>0</v>
      </c>
      <c r="MF135" s="244">
        <f t="shared" si="663"/>
        <v>0</v>
      </c>
      <c r="MG135" s="244">
        <f t="shared" si="664"/>
        <v>0</v>
      </c>
      <c r="MH135" s="245">
        <f t="shared" si="665"/>
        <v>0</v>
      </c>
      <c r="MI135" s="245">
        <f t="shared" si="666"/>
        <v>7.6070325900514574E-2</v>
      </c>
      <c r="MJ135" s="245">
        <f t="shared" si="667"/>
        <v>8.1879159369527152E-2</v>
      </c>
      <c r="MK135" s="245">
        <f t="shared" si="668"/>
        <v>0.1672950819672131</v>
      </c>
      <c r="ML135" s="245">
        <f t="shared" si="669"/>
        <v>0.13696654275092937</v>
      </c>
      <c r="MM135" s="245" t="str">
        <f t="shared" si="670"/>
        <v>i.a.</v>
      </c>
      <c r="MN135" s="245" t="str">
        <f t="shared" si="671"/>
        <v>i.a.</v>
      </c>
      <c r="MO135" s="245" t="str">
        <f t="shared" si="672"/>
        <v>i.a.</v>
      </c>
      <c r="MP135" s="245" t="str">
        <f t="shared" si="673"/>
        <v>i.a.</v>
      </c>
      <c r="MQ135" s="245" t="str">
        <f t="shared" si="674"/>
        <v>i.a.</v>
      </c>
      <c r="MR135" s="245" t="str">
        <f t="shared" si="675"/>
        <v>i.a.</v>
      </c>
      <c r="MS135" s="245" t="str">
        <f t="shared" si="676"/>
        <v>i.a.</v>
      </c>
      <c r="MT135" s="244" t="str">
        <f t="shared" si="677"/>
        <v>i.a.</v>
      </c>
    </row>
    <row r="136" spans="1:358" ht="18" customHeight="1" x14ac:dyDescent="0.25">
      <c r="A136" s="20" t="s">
        <v>939</v>
      </c>
      <c r="B136" s="331">
        <v>29797315</v>
      </c>
      <c r="C136" s="5" t="s">
        <v>928</v>
      </c>
      <c r="D136" s="5"/>
      <c r="E136" s="5">
        <v>256200</v>
      </c>
      <c r="F136" s="203">
        <v>45373</v>
      </c>
      <c r="G136" s="176"/>
      <c r="H136" s="176" t="s">
        <v>74</v>
      </c>
      <c r="I136" s="148" t="s">
        <v>74</v>
      </c>
      <c r="J136" s="148" t="s">
        <v>74</v>
      </c>
      <c r="K136" s="148" t="s">
        <v>74</v>
      </c>
      <c r="L136" s="148"/>
      <c r="M136" s="148"/>
      <c r="N136" s="176"/>
      <c r="O136" s="176"/>
      <c r="P136" s="335" t="e">
        <f>Y136/Tabel1[[#This Row],[2023 - Omsætning]]-1</f>
        <v>#DIV/0!</v>
      </c>
      <c r="Q136" s="335" t="e">
        <f>Z136/Tabel1[[#This Row],[2022 - Omsætning]]-1</f>
        <v>#DIV/0!</v>
      </c>
      <c r="R136" s="335" t="e">
        <f>AA136/Tabel1[[#This Row],[2021 - Omsætning]]-1</f>
        <v>#DIV/0!</v>
      </c>
      <c r="S136" s="150" t="e">
        <f>AB136/Tabel1[[#This Row],[2020 - Omsætning]]-1</f>
        <v>#DIV/0!</v>
      </c>
      <c r="T136" s="335" t="e">
        <f>AC136/Tabel1[[#This Row],[2019 - Omsætning]]-1</f>
        <v>#DIV/0!</v>
      </c>
      <c r="U136" s="242">
        <f t="shared" si="484"/>
        <v>0</v>
      </c>
      <c r="V136" s="242">
        <f t="shared" si="678"/>
        <v>0</v>
      </c>
      <c r="W136" s="242">
        <f t="shared" si="538"/>
        <v>0</v>
      </c>
      <c r="X136" s="242">
        <f t="shared" si="537"/>
        <v>0</v>
      </c>
      <c r="Y136" s="165"/>
      <c r="Z136" s="165"/>
      <c r="AA136" s="288"/>
      <c r="AB136" s="361"/>
      <c r="AC136" s="365"/>
      <c r="AD136" s="361"/>
      <c r="AE136" s="288"/>
      <c r="AF136" s="381"/>
      <c r="AG136" s="366"/>
      <c r="AH136" s="366"/>
      <c r="AI136" s="366"/>
      <c r="AJ136" s="366"/>
      <c r="AK136" s="366"/>
      <c r="AL136" s="366"/>
      <c r="AM136" s="366"/>
      <c r="AN136" s="366"/>
      <c r="AO136" s="366"/>
      <c r="AP136" s="153">
        <f t="shared" si="552"/>
        <v>-1</v>
      </c>
      <c r="AQ136" s="153">
        <f t="shared" si="553"/>
        <v>7.2476319350473536E-2</v>
      </c>
      <c r="AR136" s="153">
        <f t="shared" si="554"/>
        <v>0.22822762930461385</v>
      </c>
      <c r="AS136" s="150">
        <f t="shared" si="555"/>
        <v>6.4694224235560566E-2</v>
      </c>
      <c r="AT136" s="153" t="e">
        <f t="shared" si="556"/>
        <v>#DIV/0!</v>
      </c>
      <c r="AU136" s="242">
        <f t="shared" si="511"/>
        <v>-19.814</v>
      </c>
      <c r="AV136" s="242">
        <f t="shared" si="679"/>
        <v>1.3389999999999986</v>
      </c>
      <c r="AW136" s="242">
        <f t="shared" si="512"/>
        <v>3.4330000000000016</v>
      </c>
      <c r="AX136" s="242">
        <f t="shared" si="513"/>
        <v>0.9139999999999997</v>
      </c>
      <c r="AY136" s="121"/>
      <c r="AZ136" s="165">
        <v>19.814</v>
      </c>
      <c r="BA136" s="288">
        <v>18.475000000000001</v>
      </c>
      <c r="BB136" s="361">
        <v>15.042</v>
      </c>
      <c r="BC136" s="365">
        <v>14.128</v>
      </c>
      <c r="BD136" s="362"/>
      <c r="BE136" s="374"/>
      <c r="BF136" s="382"/>
      <c r="BG136" s="367"/>
      <c r="BH136" s="367"/>
      <c r="BI136" s="367"/>
      <c r="BJ136" s="367"/>
      <c r="BK136" s="367"/>
      <c r="BL136" s="367"/>
      <c r="BM136" s="367"/>
      <c r="BN136" s="367"/>
      <c r="BO136" s="367"/>
      <c r="BP136" s="152">
        <f t="shared" si="557"/>
        <v>-1</v>
      </c>
      <c r="BQ136" s="152">
        <f t="shared" si="558"/>
        <v>-0.40800455235204858</v>
      </c>
      <c r="BR136" s="152">
        <f t="shared" si="559"/>
        <v>0.9482631189948264</v>
      </c>
      <c r="BS136" s="152">
        <f t="shared" si="560"/>
        <v>0.36804853387259856</v>
      </c>
      <c r="BT136" s="152" t="e">
        <f t="shared" si="561"/>
        <v>#DIV/0!</v>
      </c>
      <c r="BU136" s="242">
        <f t="shared" si="514"/>
        <v>-3.121</v>
      </c>
      <c r="BV136" s="242">
        <f t="shared" si="680"/>
        <v>-2.1510000000000002</v>
      </c>
      <c r="BW136" s="242">
        <f t="shared" si="515"/>
        <v>2.5660000000000003</v>
      </c>
      <c r="BX136" s="242">
        <f t="shared" si="516"/>
        <v>0.72799999999999998</v>
      </c>
      <c r="BY136" s="121"/>
      <c r="BZ136" s="121">
        <v>3.121</v>
      </c>
      <c r="CA136" s="374">
        <v>5.2720000000000002</v>
      </c>
      <c r="CB136" s="362">
        <v>2.706</v>
      </c>
      <c r="CC136" s="374">
        <v>1.978</v>
      </c>
      <c r="CD136" s="362"/>
      <c r="CE136" s="374"/>
      <c r="CF136" s="382"/>
      <c r="CG136" s="367"/>
      <c r="CH136" s="367"/>
      <c r="CI136" s="367"/>
      <c r="CJ136" s="367"/>
      <c r="CK136" s="367"/>
      <c r="CL136" s="367"/>
      <c r="CM136" s="367"/>
      <c r="CN136" s="367"/>
      <c r="CO136" s="367"/>
      <c r="CP136" s="152">
        <f t="shared" si="562"/>
        <v>-1</v>
      </c>
      <c r="CQ136" s="152">
        <f t="shared" si="563"/>
        <v>-0.41368584758942456</v>
      </c>
      <c r="CR136" s="152">
        <f t="shared" si="564"/>
        <v>1.0125195618153364</v>
      </c>
      <c r="CS136" s="152">
        <f t="shared" si="565"/>
        <v>0.46307956496851738</v>
      </c>
      <c r="CT136" s="152" t="e">
        <f t="shared" si="566"/>
        <v>#DIV/0!</v>
      </c>
      <c r="CU136" s="242">
        <f t="shared" si="517"/>
        <v>-3.016</v>
      </c>
      <c r="CV136" s="242">
        <f t="shared" si="681"/>
        <v>-2.1280000000000001</v>
      </c>
      <c r="CW136" s="242">
        <f t="shared" si="518"/>
        <v>2.5880000000000001</v>
      </c>
      <c r="CX136" s="242">
        <f t="shared" si="519"/>
        <v>0.80899999999999994</v>
      </c>
      <c r="CY136" s="121"/>
      <c r="CZ136" s="121">
        <v>3.016</v>
      </c>
      <c r="DA136" s="374">
        <v>5.1440000000000001</v>
      </c>
      <c r="DB136" s="362">
        <v>2.556</v>
      </c>
      <c r="DC136" s="374">
        <v>1.7470000000000001</v>
      </c>
      <c r="DD136" s="362"/>
      <c r="DE136" s="374"/>
      <c r="DF136" s="382"/>
      <c r="DG136" s="367"/>
      <c r="DH136" s="367"/>
      <c r="DI136" s="367"/>
      <c r="DJ136" s="367"/>
      <c r="DK136" s="367"/>
      <c r="DL136" s="367"/>
      <c r="DM136" s="367"/>
      <c r="DN136" s="367"/>
      <c r="DO136" s="367"/>
      <c r="DP136" s="152">
        <f t="shared" si="567"/>
        <v>-1</v>
      </c>
      <c r="DQ136" s="152">
        <f t="shared" si="568"/>
        <v>-0.14897461378624996</v>
      </c>
      <c r="DR136" s="152">
        <f t="shared" si="569"/>
        <v>0.34023489526577072</v>
      </c>
      <c r="DS136" s="152">
        <f t="shared" si="570"/>
        <v>0.16900212314225052</v>
      </c>
      <c r="DT136" s="152" t="e">
        <f t="shared" si="571"/>
        <v>#DIV/0!</v>
      </c>
      <c r="DU136" s="242">
        <f t="shared" si="520"/>
        <v>-9.42</v>
      </c>
      <c r="DV136" s="242">
        <f t="shared" si="682"/>
        <v>-1.6490000000000009</v>
      </c>
      <c r="DW136" s="242">
        <f t="shared" si="521"/>
        <v>2.8100000000000005</v>
      </c>
      <c r="DX136" s="242">
        <f t="shared" si="522"/>
        <v>1.194</v>
      </c>
      <c r="DY136" s="121"/>
      <c r="DZ136" s="121">
        <v>9.42</v>
      </c>
      <c r="EA136" s="374">
        <v>11.069000000000001</v>
      </c>
      <c r="EB136" s="362">
        <v>8.2590000000000003</v>
      </c>
      <c r="EC136" s="374">
        <v>7.0650000000000004</v>
      </c>
      <c r="ED136" s="362"/>
      <c r="EE136" s="374"/>
      <c r="EF136" s="382"/>
      <c r="EG136" s="367"/>
      <c r="EH136" s="367"/>
      <c r="EI136" s="367"/>
      <c r="EJ136" s="367"/>
      <c r="EK136" s="367"/>
      <c r="EL136" s="367"/>
      <c r="EM136" s="367"/>
      <c r="EN136" s="367"/>
      <c r="EO136" s="367"/>
      <c r="EP136" s="153">
        <f t="shared" si="572"/>
        <v>-1</v>
      </c>
      <c r="EQ136" s="153">
        <f t="shared" si="573"/>
        <v>-0.21502041660205726</v>
      </c>
      <c r="ER136" s="153">
        <f t="shared" si="574"/>
        <v>2.4680896138975748E-2</v>
      </c>
      <c r="ES136" s="153">
        <f t="shared" si="575"/>
        <v>0.11662428292625238</v>
      </c>
      <c r="ET136" s="153" t="e">
        <f t="shared" si="576"/>
        <v>#DIV/0!</v>
      </c>
      <c r="EU136" s="242">
        <f t="shared" si="523"/>
        <v>-15.186999999999999</v>
      </c>
      <c r="EV136" s="242">
        <f t="shared" si="683"/>
        <v>-4.1600000000000019</v>
      </c>
      <c r="EW136" s="242">
        <f t="shared" si="524"/>
        <v>0.46600000000000108</v>
      </c>
      <c r="EX136" s="242">
        <f t="shared" si="525"/>
        <v>1.9720000000000013</v>
      </c>
      <c r="EY136" s="121"/>
      <c r="EZ136" s="121">
        <v>15.186999999999999</v>
      </c>
      <c r="FA136" s="374">
        <v>19.347000000000001</v>
      </c>
      <c r="FB136" s="362">
        <v>18.881</v>
      </c>
      <c r="FC136" s="374">
        <v>16.908999999999999</v>
      </c>
      <c r="FD136" s="362"/>
      <c r="FE136" s="374"/>
      <c r="FF136" s="382"/>
      <c r="FG136" s="367"/>
      <c r="FH136" s="367"/>
      <c r="FI136" s="367"/>
      <c r="FJ136" s="367"/>
      <c r="FK136" s="367"/>
      <c r="FL136" s="367"/>
      <c r="FM136" s="367"/>
      <c r="FN136" s="367"/>
      <c r="FO136" s="367"/>
      <c r="FP136" s="153">
        <f t="shared" si="577"/>
        <v>-1</v>
      </c>
      <c r="FQ136" s="153">
        <f t="shared" si="578"/>
        <v>0.11538461538461539</v>
      </c>
      <c r="FR136" s="153">
        <f t="shared" si="579"/>
        <v>0.04</v>
      </c>
      <c r="FS136" s="153">
        <f t="shared" si="580"/>
        <v>0</v>
      </c>
      <c r="FT136" s="153" t="e">
        <f t="shared" si="581"/>
        <v>#DIV/0!</v>
      </c>
      <c r="FU136" s="242">
        <f t="shared" si="539"/>
        <v>-29</v>
      </c>
      <c r="FV136" s="242">
        <f t="shared" si="684"/>
        <v>3</v>
      </c>
      <c r="FW136" s="242">
        <f t="shared" si="540"/>
        <v>1</v>
      </c>
      <c r="FX136" s="242">
        <f t="shared" si="541"/>
        <v>0</v>
      </c>
      <c r="FY136" s="167"/>
      <c r="FZ136" s="167">
        <v>29</v>
      </c>
      <c r="GA136" s="378">
        <v>26</v>
      </c>
      <c r="GB136" s="359">
        <v>25</v>
      </c>
      <c r="GC136" s="377">
        <v>25</v>
      </c>
      <c r="GD136" s="359"/>
      <c r="GE136" s="378"/>
      <c r="GF136" s="359"/>
      <c r="GG136" s="369"/>
      <c r="GH136" s="369"/>
      <c r="GI136" s="369"/>
      <c r="GJ136" s="369"/>
      <c r="GK136" s="369"/>
      <c r="GL136" s="369"/>
      <c r="GM136" s="369"/>
      <c r="GN136" s="369"/>
      <c r="GO136" s="369"/>
      <c r="GP136" s="20"/>
      <c r="GQ136" s="5" t="s">
        <v>386</v>
      </c>
      <c r="GR136" s="5">
        <v>9500</v>
      </c>
      <c r="GS136" s="5" t="s">
        <v>183</v>
      </c>
      <c r="GT136" s="7" t="s">
        <v>82</v>
      </c>
      <c r="GU136" s="172"/>
      <c r="GV136" s="101"/>
      <c r="GW136" s="340">
        <f t="shared" si="582"/>
        <v>-1</v>
      </c>
      <c r="GX136" s="340">
        <f t="shared" si="583"/>
        <v>-0.44690907619739367</v>
      </c>
      <c r="GY136" s="340">
        <f t="shared" si="584"/>
        <v>0.59560480987470088</v>
      </c>
      <c r="GZ136" s="340">
        <f t="shared" si="585"/>
        <v>0.34908080481631082</v>
      </c>
      <c r="HA136" s="340" t="e">
        <f t="shared" si="586"/>
        <v>#VALUE!</v>
      </c>
      <c r="HB136" s="278">
        <f t="shared" si="492"/>
        <v>-0.2944018741763873</v>
      </c>
      <c r="HC136" s="278"/>
      <c r="HD136" s="278">
        <f t="shared" si="493"/>
        <v>0.19869040642648594</v>
      </c>
      <c r="HE136" s="263">
        <f t="shared" si="494"/>
        <v>8.6319061006949055E-2</v>
      </c>
      <c r="HF136" s="153">
        <f t="shared" si="587"/>
        <v>0</v>
      </c>
      <c r="HG136" s="153">
        <f t="shared" si="588"/>
        <v>0.2944018741763873</v>
      </c>
      <c r="HH136" s="153">
        <f t="shared" si="589"/>
        <v>0.5322847682119205</v>
      </c>
      <c r="HI136" s="153">
        <f t="shared" si="590"/>
        <v>0.33359436178543456</v>
      </c>
      <c r="HJ136" s="343">
        <f t="shared" si="591"/>
        <v>0.2472753007784855</v>
      </c>
      <c r="HK136" s="153" t="str">
        <f t="shared" si="592"/>
        <v>Negativ EK</v>
      </c>
      <c r="HL136" s="343" t="str">
        <f t="shared" si="593"/>
        <v>Negativ EK</v>
      </c>
      <c r="HM136" s="211" t="str">
        <f t="shared" si="594"/>
        <v>Negativ EK</v>
      </c>
      <c r="HN136" s="211" t="str">
        <f t="shared" si="595"/>
        <v>Negativ EK</v>
      </c>
      <c r="HO136" s="211" t="str">
        <f t="shared" si="596"/>
        <v>Negativ EK</v>
      </c>
      <c r="HP136" s="211" t="str">
        <f t="shared" si="597"/>
        <v>Negativ EK</v>
      </c>
      <c r="HQ136" s="211" t="str">
        <f t="shared" si="598"/>
        <v>Negativ EK</v>
      </c>
      <c r="HR136" s="211" t="str">
        <f t="shared" si="599"/>
        <v>Negativ EK</v>
      </c>
      <c r="HS136" s="211" t="str">
        <f t="shared" si="600"/>
        <v>Negativ EK</v>
      </c>
      <c r="HT136" s="211" t="str">
        <f t="shared" si="601"/>
        <v>Negativ EK</v>
      </c>
      <c r="HU136" s="211" t="str">
        <f t="shared" si="602"/>
        <v>Negativ EK</v>
      </c>
      <c r="HV136" s="153">
        <f t="shared" si="603"/>
        <v>-1</v>
      </c>
      <c r="HW136" s="153">
        <f t="shared" si="604"/>
        <v>-0.34468054749852645</v>
      </c>
      <c r="HX136" s="153">
        <f t="shared" si="605"/>
        <v>0.82401216461297566</v>
      </c>
      <c r="HY136" s="150">
        <f t="shared" si="606"/>
        <v>0.29267016816159647</v>
      </c>
      <c r="HZ136" s="150" t="e">
        <f t="shared" si="607"/>
        <v>#VALUE!</v>
      </c>
      <c r="IA136" s="263">
        <f t="shared" si="495"/>
        <v>-0.18074940638211617</v>
      </c>
      <c r="IB136" s="263"/>
      <c r="IC136" s="263">
        <f t="shared" si="496"/>
        <v>0.12460334827844158</v>
      </c>
      <c r="ID136" s="356">
        <f t="shared" si="497"/>
        <v>3.4236299758923519E-2</v>
      </c>
      <c r="IE136" s="153">
        <f t="shared" si="608"/>
        <v>0</v>
      </c>
      <c r="IF136" s="153">
        <f t="shared" si="609"/>
        <v>0.18074940638211617</v>
      </c>
      <c r="IG136" s="153">
        <f t="shared" si="610"/>
        <v>0.27581877158104007</v>
      </c>
      <c r="IH136" s="153">
        <f t="shared" si="611"/>
        <v>0.15121542330259849</v>
      </c>
      <c r="II136" s="153">
        <f t="shared" si="612"/>
        <v>0.11697912354367497</v>
      </c>
      <c r="IJ136" s="153" t="str">
        <f t="shared" si="613"/>
        <v>i.a.</v>
      </c>
      <c r="IK136" s="153" t="str">
        <f t="shared" si="614"/>
        <v>i.a.</v>
      </c>
      <c r="IL136" s="211" t="str">
        <f t="shared" si="615"/>
        <v>i.a.</v>
      </c>
      <c r="IM136" s="211" t="str">
        <f t="shared" si="616"/>
        <v>i.a.</v>
      </c>
      <c r="IN136" s="211" t="str">
        <f t="shared" si="617"/>
        <v>i.a.</v>
      </c>
      <c r="IO136" s="211" t="str">
        <f t="shared" si="618"/>
        <v>i.a.</v>
      </c>
      <c r="IP136" s="211" t="str">
        <f t="shared" si="619"/>
        <v>i.a.</v>
      </c>
      <c r="IQ136" s="211" t="str">
        <f t="shared" si="620"/>
        <v>i.a.</v>
      </c>
      <c r="IR136" s="211" t="str">
        <f t="shared" si="621"/>
        <v>i.a.</v>
      </c>
      <c r="IS136" s="211" t="str">
        <f t="shared" si="622"/>
        <v>i.a.</v>
      </c>
      <c r="IT136" s="211" t="str">
        <f t="shared" si="623"/>
        <v>i.a.</v>
      </c>
      <c r="IU136" s="153" t="e">
        <f t="shared" si="624"/>
        <v>#VALUE!</v>
      </c>
      <c r="IV136" s="153">
        <f t="shared" si="625"/>
        <v>8.4136968925885597E-2</v>
      </c>
      <c r="IW136" s="153">
        <f t="shared" si="626"/>
        <v>0.30795343244497936</v>
      </c>
      <c r="IX136" s="150">
        <f t="shared" si="627"/>
        <v>4.6907308946152852E-2</v>
      </c>
      <c r="IY136" s="150" t="e">
        <f t="shared" si="628"/>
        <v>#VALUE!</v>
      </c>
      <c r="IZ136" s="263" t="e">
        <f t="shared" si="498"/>
        <v>#VALUE!</v>
      </c>
      <c r="JA136" s="263"/>
      <c r="JB136" s="263">
        <f t="shared" si="499"/>
        <v>0.13470618074059026</v>
      </c>
      <c r="JC136" s="356">
        <f t="shared" si="500"/>
        <v>1.9599038246174816E-2</v>
      </c>
      <c r="JD136" s="153" t="str">
        <f t="shared" si="629"/>
        <v>i.a.</v>
      </c>
      <c r="JE136" s="153">
        <f t="shared" si="630"/>
        <v>0.62026733390399691</v>
      </c>
      <c r="JF136" s="153">
        <f t="shared" si="631"/>
        <v>0.57213004600196415</v>
      </c>
      <c r="JG136" s="153">
        <f t="shared" si="632"/>
        <v>0.43742386526137389</v>
      </c>
      <c r="JH136" s="153">
        <f t="shared" si="633"/>
        <v>0.41782482701519907</v>
      </c>
      <c r="JI136" s="153" t="str">
        <f t="shared" si="634"/>
        <v>i.a.</v>
      </c>
      <c r="JJ136" s="153" t="str">
        <f t="shared" si="635"/>
        <v>i.a.</v>
      </c>
      <c r="JK136" s="211" t="str">
        <f t="shared" si="636"/>
        <v>i.a.</v>
      </c>
      <c r="JL136" s="212" t="str">
        <f t="shared" si="637"/>
        <v>i.a.</v>
      </c>
      <c r="JM136" s="212" t="str">
        <f t="shared" si="638"/>
        <v>i.a.</v>
      </c>
      <c r="JN136" s="212" t="str">
        <f t="shared" si="639"/>
        <v>i.a.</v>
      </c>
      <c r="JO136" s="212" t="str">
        <f t="shared" si="640"/>
        <v>i.a.</v>
      </c>
      <c r="JP136" s="212" t="str">
        <f t="shared" si="641"/>
        <v>i.a.</v>
      </c>
      <c r="JQ136" s="211" t="str">
        <f t="shared" si="642"/>
        <v>i.a.</v>
      </c>
      <c r="JR136" s="211" t="str">
        <f t="shared" si="643"/>
        <v>i.a.</v>
      </c>
      <c r="JS136" s="211" t="str">
        <f t="shared" si="644"/>
        <v>i.a.</v>
      </c>
      <c r="JT136" s="211" t="str">
        <f t="shared" si="645"/>
        <v>i.a.</v>
      </c>
      <c r="JU136" s="153" t="e">
        <f t="shared" si="646"/>
        <v>#VALUE!</v>
      </c>
      <c r="JV136" s="153" t="e">
        <f t="shared" si="647"/>
        <v>#VALUE!</v>
      </c>
      <c r="JW136" s="153" t="e">
        <f t="shared" si="648"/>
        <v>#VALUE!</v>
      </c>
      <c r="JX136" s="150" t="e">
        <f t="shared" si="649"/>
        <v>#VALUE!</v>
      </c>
      <c r="JY136" s="150" t="e">
        <f t="shared" si="650"/>
        <v>#VALUE!</v>
      </c>
      <c r="JZ136" s="263" t="e">
        <f t="shared" si="501"/>
        <v>#VALUE!</v>
      </c>
      <c r="KA136" s="263"/>
      <c r="KB136" s="263" t="e">
        <f t="shared" si="502"/>
        <v>#VALUE!</v>
      </c>
      <c r="KC136" s="356" t="e">
        <f t="shared" si="503"/>
        <v>#VALUE!</v>
      </c>
      <c r="KD136" s="153" t="str">
        <f t="shared" si="467"/>
        <v>i.a.</v>
      </c>
      <c r="KE136" s="153" t="str">
        <f t="shared" si="468"/>
        <v>i.a.</v>
      </c>
      <c r="KF136" s="153" t="str">
        <f t="shared" si="469"/>
        <v>i.a.</v>
      </c>
      <c r="KG136" s="153" t="str">
        <f t="shared" si="470"/>
        <v>i.a.</v>
      </c>
      <c r="KH136" s="153" t="str">
        <f t="shared" si="483"/>
        <v>i.a.</v>
      </c>
      <c r="KI136" s="153" t="str">
        <f t="shared" si="471"/>
        <v>i.a.</v>
      </c>
      <c r="KJ136" s="153" t="str">
        <f t="shared" si="472"/>
        <v>i.a.</v>
      </c>
      <c r="KK136" s="211" t="str">
        <f t="shared" si="473"/>
        <v>i.a.</v>
      </c>
      <c r="KL136" s="212" t="str">
        <f t="shared" si="474"/>
        <v>i.a.</v>
      </c>
      <c r="KM136" s="212" t="str">
        <f t="shared" si="475"/>
        <v>i.a.</v>
      </c>
      <c r="KN136" s="212" t="str">
        <f t="shared" si="476"/>
        <v>i.a.</v>
      </c>
      <c r="KO136" s="212" t="str">
        <f t="shared" si="477"/>
        <v>i.a.</v>
      </c>
      <c r="KP136" s="212" t="str">
        <f t="shared" si="478"/>
        <v>i.a.</v>
      </c>
      <c r="KQ136" s="211" t="str">
        <f t="shared" si="479"/>
        <v>i.a.</v>
      </c>
      <c r="KR136" s="211" t="str">
        <f t="shared" si="480"/>
        <v>i.a.</v>
      </c>
      <c r="KS136" s="211" t="str">
        <f t="shared" si="481"/>
        <v>i.a.</v>
      </c>
      <c r="KT136" s="211" t="str">
        <f t="shared" si="482"/>
        <v>i.a.</v>
      </c>
      <c r="KU136" s="153" t="e">
        <f t="shared" si="651"/>
        <v>#VALUE!</v>
      </c>
      <c r="KV136" s="153" t="e">
        <f t="shared" si="652"/>
        <v>#DIV/0!</v>
      </c>
      <c r="KW136" s="153" t="e">
        <f t="shared" si="653"/>
        <v>#DIV/0!</v>
      </c>
      <c r="KX136" s="150" t="e">
        <f t="shared" si="654"/>
        <v>#DIV/0!</v>
      </c>
      <c r="KY136" s="150" t="e">
        <f t="shared" si="655"/>
        <v>#VALUE!</v>
      </c>
      <c r="KZ136" s="263" t="e">
        <f t="shared" si="504"/>
        <v>#VALUE!</v>
      </c>
      <c r="LA136" s="263"/>
      <c r="LB136" s="263">
        <f t="shared" si="505"/>
        <v>0</v>
      </c>
      <c r="LC136" s="386">
        <f t="shared" si="506"/>
        <v>0</v>
      </c>
      <c r="LD136" s="347" t="str">
        <f>IFERROR(Tabel1[[#This Row],[2024 - Omsætning]]/Tabel1[[#This Row],[2024 - Ansatte]],"i.a.")</f>
        <v>i.a.</v>
      </c>
      <c r="LE136" s="347">
        <f>IFERROR(Tabel1[[#This Row],[2023 - Omsætning]]/Tabel1[[#This Row],[2023 - Ansatte]],"i.a.")</f>
        <v>0</v>
      </c>
      <c r="LF136" s="347">
        <f>IFERROR(Tabel1[[#This Row],[2022 - Omsætning]]/Tabel1[[#This Row],[2022 - Ansatte]],"i.a.")</f>
        <v>0</v>
      </c>
      <c r="LG136" s="254">
        <f>IFERROR(Tabel1[[#This Row],[2021 - Omsætning]]/Tabel1[[#This Row],[2021 - Ansatte]],"i.a.")</f>
        <v>0</v>
      </c>
      <c r="LH136" s="254">
        <f>IFERROR(AC136/Tabel1[[#This Row],[2020 - Ansatte]],"i.a.")</f>
        <v>0</v>
      </c>
      <c r="LI136" s="254" t="str">
        <f>IFERROR(Tabel1[[#This Row],[2019 - Omsætning]]/Tabel1[[#This Row],[2019 - Ansatte]],"i.a.")</f>
        <v>i.a.</v>
      </c>
      <c r="LJ136" s="254" t="str">
        <f>IFERROR(Tabel1[[#This Row],[2018 - Omsætning]]/Tabel1[[#This Row],[2018 - Ansatte]],"i.a.")</f>
        <v>i.a.</v>
      </c>
      <c r="LK136" s="259" t="str">
        <f>IFERROR(Tabel1[[#This Row],[2017 - Omsætning]]/Tabel1[[#This Row],[2017 - Ansatte]],"i.a.")</f>
        <v>i.a.</v>
      </c>
      <c r="LL136" s="260" t="str">
        <f>IFERROR(Tabel1[[#This Row],[2016 - Omsætning]]/Tabel1[[#This Row],[2016 - Ansatte]],"i.a.")</f>
        <v>i.a.</v>
      </c>
      <c r="LM136" s="260" t="str">
        <f>IFERROR(Tabel1[[#This Row],[2015 - Omsætning]]/Tabel1[[#This Row],[2015 - Ansatte]],"i.a.")</f>
        <v>i.a.</v>
      </c>
      <c r="LN136" s="260" t="str">
        <f>IFERROR(Tabel1[[#This Row],[2014 - Omsætning]]/Tabel1[[#This Row],[2014 - Ansatte]],"i.a.")</f>
        <v>i.a.</v>
      </c>
      <c r="LO136" s="260" t="str">
        <f>IFERROR(Tabel1[[#This Row],[2013 - Omsætning]]/Tabel1[[#This Row],[2013 - Ansatte]],"i.a.")</f>
        <v>i.a.</v>
      </c>
      <c r="LP136" s="260" t="str">
        <f>IFERROR(Tabel1[[#This Row],[2012 - Omsætning]]/Tabel1[[#This Row],[2012 - Ansatte]],"i.a.")</f>
        <v>i.a.</v>
      </c>
      <c r="LQ136" s="260" t="str">
        <f>IFERROR(Tabel1[[#This Row],[2011 - Omsætning]]/Tabel1[[#This Row],[2011 - Ansatte]],"i.a.")</f>
        <v>i.a.</v>
      </c>
      <c r="LR136" s="260" t="str">
        <f>IFERROR(Tabel1[[#This Row],[2010 - Omsætning]]/Tabel1[[#This Row],[2010 - Ansatte]],"i.a.")</f>
        <v>i.a.</v>
      </c>
      <c r="LS136" s="260" t="str">
        <f>IFERROR(Tabel1[[#This Row],[2009 - Omsætning]]/Tabel1[[#This Row],[2009 - Ansatte]],"i.a.")</f>
        <v>i.a.</v>
      </c>
      <c r="LT136" s="260" t="str">
        <f>IFERROR(Tabel1[[#This Row],[2008 - Omsætning]]/Tabel1[[#This Row],[2008 - Ansatte]],"i.a.")</f>
        <v>i.a.</v>
      </c>
      <c r="LU136" s="254" t="e">
        <f t="shared" si="656"/>
        <v>#VALUE!</v>
      </c>
      <c r="LV136" s="254">
        <f t="shared" si="657"/>
        <v>-0.47433903576982894</v>
      </c>
      <c r="LW136" s="254">
        <f t="shared" si="658"/>
        <v>0.93511496328397736</v>
      </c>
      <c r="LX136" s="340">
        <f t="shared" si="659"/>
        <v>0.46307956496851749</v>
      </c>
      <c r="LY136" s="351" t="e">
        <f t="shared" si="660"/>
        <v>#VALUE!</v>
      </c>
      <c r="LZ136" s="278" t="e">
        <f t="shared" si="507"/>
        <v>#VALUE!</v>
      </c>
      <c r="MA136" s="278"/>
      <c r="MB136" s="278">
        <f t="shared" si="508"/>
        <v>9.5606153846153841E-2</v>
      </c>
      <c r="MC136" s="243">
        <f t="shared" si="509"/>
        <v>3.236E-2</v>
      </c>
      <c r="MD136" s="352" t="str">
        <f t="shared" si="661"/>
        <v>i.a.</v>
      </c>
      <c r="ME136" s="352">
        <f t="shared" si="662"/>
        <v>0.104</v>
      </c>
      <c r="MF136" s="352">
        <f t="shared" si="663"/>
        <v>0.19784615384615384</v>
      </c>
      <c r="MG136" s="245">
        <f t="shared" si="664"/>
        <v>0.10224</v>
      </c>
      <c r="MH136" s="304">
        <f t="shared" si="665"/>
        <v>6.9879999999999998E-2</v>
      </c>
      <c r="MI136" s="245" t="str">
        <f t="shared" si="666"/>
        <v>i.a.</v>
      </c>
      <c r="MJ136" s="245" t="str">
        <f t="shared" si="667"/>
        <v>i.a.</v>
      </c>
      <c r="MK136" s="253" t="str">
        <f t="shared" si="668"/>
        <v>i.a.</v>
      </c>
      <c r="ML136" s="245" t="str">
        <f t="shared" si="669"/>
        <v>i.a.</v>
      </c>
      <c r="MM136" s="245" t="str">
        <f t="shared" si="670"/>
        <v>i.a.</v>
      </c>
      <c r="MN136" s="245" t="str">
        <f t="shared" si="671"/>
        <v>i.a.</v>
      </c>
      <c r="MO136" s="245" t="str">
        <f t="shared" si="672"/>
        <v>i.a.</v>
      </c>
      <c r="MP136" s="245" t="str">
        <f t="shared" si="673"/>
        <v>i.a.</v>
      </c>
      <c r="MQ136" s="245" t="str">
        <f t="shared" si="674"/>
        <v>i.a.</v>
      </c>
      <c r="MR136" s="245" t="str">
        <f t="shared" si="675"/>
        <v>i.a.</v>
      </c>
      <c r="MS136" s="245" t="str">
        <f t="shared" si="676"/>
        <v>i.a.</v>
      </c>
      <c r="MT136" s="245" t="str">
        <f t="shared" si="677"/>
        <v>i.a.</v>
      </c>
    </row>
    <row r="137" spans="1:358" ht="18" customHeight="1" x14ac:dyDescent="0.25">
      <c r="A137" s="20" t="s">
        <v>638</v>
      </c>
      <c r="B137" s="273">
        <v>73663318</v>
      </c>
      <c r="C137" s="5" t="s">
        <v>83</v>
      </c>
      <c r="D137" s="5"/>
      <c r="E137" s="5">
        <v>256200</v>
      </c>
      <c r="F137" s="203">
        <v>45476</v>
      </c>
      <c r="G137" s="148"/>
      <c r="H137" s="148" t="s">
        <v>74</v>
      </c>
      <c r="I137" s="148" t="s">
        <v>74</v>
      </c>
      <c r="J137" s="148" t="s">
        <v>74</v>
      </c>
      <c r="K137" s="148" t="s">
        <v>74</v>
      </c>
      <c r="L137" s="148" t="s">
        <v>74</v>
      </c>
      <c r="M137" s="148" t="s">
        <v>74</v>
      </c>
      <c r="N137" s="148" t="s">
        <v>74</v>
      </c>
      <c r="O137" s="148" t="s">
        <v>74</v>
      </c>
      <c r="P137" s="150" t="e">
        <f>Y137/Tabel1[[#This Row],[2023 - Omsætning]]-1</f>
        <v>#DIV/0!</v>
      </c>
      <c r="Q137" s="150" t="e">
        <f>Z137/Tabel1[[#This Row],[2022 - Omsætning]]-1</f>
        <v>#DIV/0!</v>
      </c>
      <c r="R137" s="150" t="e">
        <f>AA137/Tabel1[[#This Row],[2021 - Omsætning]]-1</f>
        <v>#DIV/0!</v>
      </c>
      <c r="S137" s="150" t="e">
        <f>AB137/Tabel1[[#This Row],[2020 - Omsætning]]-1</f>
        <v>#DIV/0!</v>
      </c>
      <c r="T137" s="150" t="e">
        <f>AC137/Tabel1[[#This Row],[2019 - Omsætning]]-1</f>
        <v>#DIV/0!</v>
      </c>
      <c r="U137" s="242">
        <f t="shared" si="484"/>
        <v>0</v>
      </c>
      <c r="V137" s="242">
        <f t="shared" si="678"/>
        <v>0</v>
      </c>
      <c r="W137" s="242">
        <f t="shared" si="538"/>
        <v>0</v>
      </c>
      <c r="X137" s="242">
        <f t="shared" si="537"/>
        <v>0</v>
      </c>
      <c r="Y137" s="151"/>
      <c r="Z137" s="151"/>
      <c r="AA137" s="151"/>
      <c r="AB137" s="151"/>
      <c r="AC137" s="361"/>
      <c r="AD137" s="361"/>
      <c r="AE137" s="361"/>
      <c r="AF137" s="361"/>
      <c r="AG137" s="361"/>
      <c r="AH137" s="361"/>
      <c r="AI137" s="361"/>
      <c r="AJ137" s="361"/>
      <c r="AK137" s="361"/>
      <c r="AL137" s="361"/>
      <c r="AM137" s="361"/>
      <c r="AN137" s="361"/>
      <c r="AO137" s="361"/>
      <c r="AP137" s="150">
        <f t="shared" si="552"/>
        <v>-1</v>
      </c>
      <c r="AQ137" s="150">
        <f t="shared" si="553"/>
        <v>-0.15444015444015458</v>
      </c>
      <c r="AR137" s="150">
        <f t="shared" si="554"/>
        <v>0.34637482900136812</v>
      </c>
      <c r="AS137" s="150">
        <f t="shared" si="555"/>
        <v>-0.22571761465946413</v>
      </c>
      <c r="AT137" s="150">
        <f t="shared" si="556"/>
        <v>-0.11559718969555034</v>
      </c>
      <c r="AU137" s="242">
        <f t="shared" si="511"/>
        <v>-8.3219999999999992</v>
      </c>
      <c r="AV137" s="242">
        <f t="shared" si="679"/>
        <v>-1.5200000000000014</v>
      </c>
      <c r="AW137" s="242">
        <f t="shared" si="512"/>
        <v>2.5320000000000009</v>
      </c>
      <c r="AX137" s="242">
        <f t="shared" si="513"/>
        <v>-2.1310000000000011</v>
      </c>
      <c r="AY137" s="119"/>
      <c r="AZ137" s="119">
        <v>8.3219999999999992</v>
      </c>
      <c r="BA137" s="119">
        <v>9.8420000000000005</v>
      </c>
      <c r="BB137" s="119">
        <v>7.31</v>
      </c>
      <c r="BC137" s="119">
        <v>9.4410000000000007</v>
      </c>
      <c r="BD137" s="362">
        <v>10.675000000000001</v>
      </c>
      <c r="BE137" s="362">
        <v>10.186</v>
      </c>
      <c r="BF137" s="362">
        <v>7.0620000000000003</v>
      </c>
      <c r="BG137" s="362">
        <v>7.3620000000000001</v>
      </c>
      <c r="BH137" s="362">
        <v>7.4290000000000003</v>
      </c>
      <c r="BI137" s="362">
        <v>7.4969999999999999</v>
      </c>
      <c r="BJ137" s="362"/>
      <c r="BK137" s="362"/>
      <c r="BL137" s="362"/>
      <c r="BM137" s="362"/>
      <c r="BN137" s="362"/>
      <c r="BO137" s="362"/>
      <c r="BP137" s="152">
        <f t="shared" si="557"/>
        <v>-1</v>
      </c>
      <c r="BQ137" s="152">
        <f t="shared" si="558"/>
        <v>-0.57466625271654759</v>
      </c>
      <c r="BR137" s="152">
        <f t="shared" si="559"/>
        <v>0.60728542914171657</v>
      </c>
      <c r="BS137" s="152">
        <f t="shared" si="560"/>
        <v>-0.30681425112417848</v>
      </c>
      <c r="BT137" s="152">
        <f t="shared" si="561"/>
        <v>0.18922254216371862</v>
      </c>
      <c r="BU137" s="242">
        <f t="shared" si="514"/>
        <v>-1.37</v>
      </c>
      <c r="BV137" s="242">
        <f t="shared" si="680"/>
        <v>-1.851</v>
      </c>
      <c r="BW137" s="242">
        <f t="shared" si="515"/>
        <v>1.2170000000000001</v>
      </c>
      <c r="BX137" s="242">
        <f t="shared" si="516"/>
        <v>-0.88700000000000001</v>
      </c>
      <c r="BY137" s="119"/>
      <c r="BZ137" s="119">
        <v>1.37</v>
      </c>
      <c r="CA137" s="119">
        <v>3.2210000000000001</v>
      </c>
      <c r="CB137" s="119">
        <v>2.004</v>
      </c>
      <c r="CC137" s="119">
        <v>2.891</v>
      </c>
      <c r="CD137" s="362">
        <v>2.431</v>
      </c>
      <c r="CE137" s="362">
        <v>3.7360000000000002</v>
      </c>
      <c r="CF137" s="362">
        <v>1.4690000000000001</v>
      </c>
      <c r="CG137" s="362">
        <v>1.117</v>
      </c>
      <c r="CH137" s="362">
        <v>2.1669999999999998</v>
      </c>
      <c r="CI137" s="362">
        <v>1.96</v>
      </c>
      <c r="CJ137" s="362"/>
      <c r="CK137" s="362"/>
      <c r="CL137" s="362"/>
      <c r="CM137" s="362"/>
      <c r="CN137" s="362"/>
      <c r="CO137" s="362"/>
      <c r="CP137" s="152">
        <f t="shared" si="562"/>
        <v>-1</v>
      </c>
      <c r="CQ137" s="152">
        <f t="shared" si="563"/>
        <v>-0.86059077809798268</v>
      </c>
      <c r="CR137" s="152">
        <f t="shared" si="564"/>
        <v>0.5683615819209038</v>
      </c>
      <c r="CS137" s="152">
        <f t="shared" si="565"/>
        <v>-0.32209881271543472</v>
      </c>
      <c r="CT137" s="152">
        <f t="shared" si="566"/>
        <v>0.20378054402950677</v>
      </c>
      <c r="CU137" s="242">
        <f t="shared" si="517"/>
        <v>-0.38700000000000001</v>
      </c>
      <c r="CV137" s="242">
        <f t="shared" si="681"/>
        <v>-2.3889999999999998</v>
      </c>
      <c r="CW137" s="242">
        <f t="shared" si="518"/>
        <v>1.0059999999999998</v>
      </c>
      <c r="CX137" s="242">
        <f t="shared" si="519"/>
        <v>-0.84100000000000019</v>
      </c>
      <c r="CY137" s="119"/>
      <c r="CZ137" s="119">
        <v>0.38700000000000001</v>
      </c>
      <c r="DA137" s="119">
        <v>2.7759999999999998</v>
      </c>
      <c r="DB137" s="119">
        <v>1.77</v>
      </c>
      <c r="DC137" s="119">
        <v>2.6110000000000002</v>
      </c>
      <c r="DD137" s="362">
        <v>2.169</v>
      </c>
      <c r="DE137" s="362">
        <v>3.4350000000000001</v>
      </c>
      <c r="DF137" s="362">
        <v>0.995</v>
      </c>
      <c r="DG137" s="362">
        <v>0.72399999999999998</v>
      </c>
      <c r="DH137" s="362">
        <v>1.5960000000000001</v>
      </c>
      <c r="DI137" s="362">
        <v>1.3069999999999999</v>
      </c>
      <c r="DJ137" s="362"/>
      <c r="DK137" s="362"/>
      <c r="DL137" s="362"/>
      <c r="DM137" s="362"/>
      <c r="DN137" s="362"/>
      <c r="DO137" s="362"/>
      <c r="DP137" s="152">
        <f t="shared" si="567"/>
        <v>-1</v>
      </c>
      <c r="DQ137" s="152">
        <f t="shared" si="568"/>
        <v>-7.2095996852562266E-2</v>
      </c>
      <c r="DR137" s="152">
        <f t="shared" si="569"/>
        <v>0.13054598020682748</v>
      </c>
      <c r="DS137" s="152">
        <f t="shared" si="570"/>
        <v>-6.3521816099135625E-2</v>
      </c>
      <c r="DT137" s="152">
        <f t="shared" si="571"/>
        <v>-9.1571279916753387E-2</v>
      </c>
      <c r="DU137" s="242">
        <f t="shared" si="520"/>
        <v>-9.4339999999999993</v>
      </c>
      <c r="DV137" s="242">
        <f t="shared" si="682"/>
        <v>-0.73300000000000054</v>
      </c>
      <c r="DW137" s="242">
        <f t="shared" si="521"/>
        <v>1.1739999999999995</v>
      </c>
      <c r="DX137" s="242">
        <f t="shared" si="522"/>
        <v>-0.60999999999999943</v>
      </c>
      <c r="DY137" s="119"/>
      <c r="DZ137" s="119">
        <v>9.4339999999999993</v>
      </c>
      <c r="EA137" s="119">
        <v>10.167</v>
      </c>
      <c r="EB137" s="119">
        <v>8.9930000000000003</v>
      </c>
      <c r="EC137" s="119">
        <v>9.6029999999999998</v>
      </c>
      <c r="ED137" s="362">
        <v>10.571</v>
      </c>
      <c r="EE137" s="362">
        <v>10.709</v>
      </c>
      <c r="EF137" s="362">
        <v>9.0329999999999995</v>
      </c>
      <c r="EG137" s="362">
        <v>9.2609999999999992</v>
      </c>
      <c r="EH137" s="362">
        <v>9.3000000000000007</v>
      </c>
      <c r="EI137" s="362">
        <v>8.5760000000000005</v>
      </c>
      <c r="EJ137" s="362"/>
      <c r="EK137" s="362"/>
      <c r="EL137" s="362"/>
      <c r="EM137" s="362"/>
      <c r="EN137" s="362"/>
      <c r="EO137" s="362"/>
      <c r="EP137" s="153">
        <f t="shared" si="572"/>
        <v>-1</v>
      </c>
      <c r="EQ137" s="153">
        <f t="shared" si="573"/>
        <v>2.1264307466135426E-3</v>
      </c>
      <c r="ER137" s="153">
        <f t="shared" si="574"/>
        <v>-2.6153649495078694E-2</v>
      </c>
      <c r="ES137" s="153">
        <f t="shared" si="575"/>
        <v>0.13898433405159871</v>
      </c>
      <c r="ET137" s="153">
        <f t="shared" si="576"/>
        <v>-0.10497784727651809</v>
      </c>
      <c r="EU137" s="242">
        <f t="shared" si="523"/>
        <v>-38.173000000000002</v>
      </c>
      <c r="EV137" s="242">
        <f t="shared" si="683"/>
        <v>8.100000000000307E-2</v>
      </c>
      <c r="EW137" s="242">
        <f t="shared" si="524"/>
        <v>-1.0230000000000032</v>
      </c>
      <c r="EX137" s="242">
        <f t="shared" si="525"/>
        <v>4.7730000000000032</v>
      </c>
      <c r="EY137" s="119"/>
      <c r="EZ137" s="119">
        <v>38.173000000000002</v>
      </c>
      <c r="FA137" s="119">
        <v>38.091999999999999</v>
      </c>
      <c r="FB137" s="119">
        <v>39.115000000000002</v>
      </c>
      <c r="FC137" s="119">
        <v>34.341999999999999</v>
      </c>
      <c r="FD137" s="362">
        <v>38.369999999999997</v>
      </c>
      <c r="FE137" s="362">
        <v>32.966999999999999</v>
      </c>
      <c r="FF137" s="362">
        <v>31.492999999999999</v>
      </c>
      <c r="FG137" s="362">
        <v>31.146000000000001</v>
      </c>
      <c r="FH137" s="362">
        <v>28.885999999999999</v>
      </c>
      <c r="FI137" s="362">
        <v>30.561</v>
      </c>
      <c r="FJ137" s="362"/>
      <c r="FK137" s="362"/>
      <c r="FL137" s="362"/>
      <c r="FM137" s="362"/>
      <c r="FN137" s="362"/>
      <c r="FO137" s="362"/>
      <c r="FP137" s="153">
        <f t="shared" si="577"/>
        <v>-1</v>
      </c>
      <c r="FQ137" s="153">
        <f t="shared" si="578"/>
        <v>-4.6511627906976744E-2</v>
      </c>
      <c r="FR137" s="153">
        <f t="shared" si="579"/>
        <v>0</v>
      </c>
      <c r="FS137" s="153">
        <f t="shared" si="580"/>
        <v>-6.5217391304347824E-2</v>
      </c>
      <c r="FT137" s="153">
        <f t="shared" si="581"/>
        <v>-4.1666666666666664E-2</v>
      </c>
      <c r="FU137" s="242">
        <f t="shared" si="539"/>
        <v>-41</v>
      </c>
      <c r="FV137" s="242">
        <f t="shared" si="684"/>
        <v>-2</v>
      </c>
      <c r="FW137" s="242">
        <f t="shared" si="540"/>
        <v>0</v>
      </c>
      <c r="FX137" s="242">
        <f t="shared" si="541"/>
        <v>-3</v>
      </c>
      <c r="FY137" s="154"/>
      <c r="FZ137" s="154">
        <v>41</v>
      </c>
      <c r="GA137" s="154">
        <v>43</v>
      </c>
      <c r="GB137" s="154">
        <v>43</v>
      </c>
      <c r="GC137" s="154">
        <v>46</v>
      </c>
      <c r="GD137" s="359">
        <v>48</v>
      </c>
      <c r="GE137" s="359">
        <v>40</v>
      </c>
      <c r="GF137" s="359">
        <v>38</v>
      </c>
      <c r="GG137" s="359">
        <v>40</v>
      </c>
      <c r="GH137" s="359"/>
      <c r="GI137" s="359"/>
      <c r="GJ137" s="359"/>
      <c r="GK137" s="359"/>
      <c r="GL137" s="359"/>
      <c r="GM137" s="359"/>
      <c r="GN137" s="359"/>
      <c r="GO137" s="359"/>
      <c r="GP137" s="5"/>
      <c r="GQ137" s="5" t="s">
        <v>386</v>
      </c>
      <c r="GR137" s="5">
        <v>3540</v>
      </c>
      <c r="GS137" s="5" t="s">
        <v>440</v>
      </c>
      <c r="GT137" s="7" t="s">
        <v>76</v>
      </c>
      <c r="GU137" s="172"/>
      <c r="GV137" s="86"/>
      <c r="GW137" s="158">
        <f t="shared" si="582"/>
        <v>-1</v>
      </c>
      <c r="GX137" s="158">
        <f t="shared" si="583"/>
        <v>-0.86372732556284604</v>
      </c>
      <c r="GY137" s="158">
        <f t="shared" si="584"/>
        <v>0.52219477961383742</v>
      </c>
      <c r="GZ137" s="158">
        <f t="shared" si="585"/>
        <v>-0.26457417980862452</v>
      </c>
      <c r="HA137" s="158">
        <f t="shared" si="586"/>
        <v>0.26977545241141593</v>
      </c>
      <c r="HB137" s="263">
        <f t="shared" si="492"/>
        <v>-3.9487781235651248E-2</v>
      </c>
      <c r="HC137" s="263">
        <f t="shared" ref="HC137:HC165" si="685">HG137-HH137</f>
        <v>-0.25028257367040296</v>
      </c>
      <c r="HD137" s="263">
        <f t="shared" si="493"/>
        <v>9.9406835869702337E-2</v>
      </c>
      <c r="HE137" s="263">
        <f t="shared" si="494"/>
        <v>-6.8484503170448963E-2</v>
      </c>
      <c r="HF137" s="153">
        <f t="shared" si="587"/>
        <v>0</v>
      </c>
      <c r="HG137" s="153">
        <f t="shared" si="588"/>
        <v>3.9487781235651248E-2</v>
      </c>
      <c r="HH137" s="153">
        <f t="shared" si="589"/>
        <v>0.28977035490605424</v>
      </c>
      <c r="HI137" s="153">
        <f t="shared" si="590"/>
        <v>0.1903635190363519</v>
      </c>
      <c r="HJ137" s="153">
        <f t="shared" si="591"/>
        <v>0.25884802220680087</v>
      </c>
      <c r="HK137" s="153">
        <f t="shared" si="592"/>
        <v>0.20385338345864662</v>
      </c>
      <c r="HL137" s="153">
        <f t="shared" si="593"/>
        <v>0.34798905885928483</v>
      </c>
      <c r="HM137" s="153">
        <f t="shared" si="594"/>
        <v>0.10877883459057616</v>
      </c>
      <c r="HN137" s="153">
        <f t="shared" si="595"/>
        <v>7.8013038090620115E-2</v>
      </c>
      <c r="HO137" s="153">
        <f t="shared" si="596"/>
        <v>0.17856343701051688</v>
      </c>
      <c r="HP137" s="153">
        <f t="shared" si="597"/>
        <v>0.15240205223880596</v>
      </c>
      <c r="HQ137" s="153" t="str">
        <f t="shared" si="598"/>
        <v>Negativ EK</v>
      </c>
      <c r="HR137" s="153" t="str">
        <f t="shared" si="599"/>
        <v>Negativ EK</v>
      </c>
      <c r="HS137" s="153" t="str">
        <f t="shared" si="600"/>
        <v>Negativ EK</v>
      </c>
      <c r="HT137" s="153" t="str">
        <f t="shared" si="601"/>
        <v>Negativ EK</v>
      </c>
      <c r="HU137" s="153" t="str">
        <f t="shared" si="602"/>
        <v>Negativ EK</v>
      </c>
      <c r="HV137" s="150">
        <f t="shared" si="603"/>
        <v>-1</v>
      </c>
      <c r="HW137" s="150">
        <f t="shared" si="604"/>
        <v>-0.56941267125793615</v>
      </c>
      <c r="HX137" s="150">
        <f t="shared" si="605"/>
        <v>0.52921840983930302</v>
      </c>
      <c r="HY137" s="150">
        <f t="shared" si="606"/>
        <v>-0.31384453255293937</v>
      </c>
      <c r="HZ137" s="150">
        <f t="shared" si="607"/>
        <v>0.1667340808990703</v>
      </c>
      <c r="IA137" s="263">
        <f t="shared" si="495"/>
        <v>-3.5927358552415918E-2</v>
      </c>
      <c r="IB137" s="263">
        <f t="shared" ref="IB137:IB165" si="686">IF137-IG137</f>
        <v>-4.7510671678003609E-2</v>
      </c>
      <c r="IC137" s="263">
        <f t="shared" si="496"/>
        <v>2.8875497047741221E-2</v>
      </c>
      <c r="ID137" s="263">
        <f t="shared" si="497"/>
        <v>-2.4956665849118383E-2</v>
      </c>
      <c r="IE137" s="153">
        <f t="shared" si="608"/>
        <v>0</v>
      </c>
      <c r="IF137" s="153">
        <f t="shared" si="609"/>
        <v>3.5927358552415918E-2</v>
      </c>
      <c r="IG137" s="153">
        <f t="shared" si="610"/>
        <v>8.3438030230419527E-2</v>
      </c>
      <c r="IH137" s="153">
        <f t="shared" si="611"/>
        <v>5.4562533182678306E-2</v>
      </c>
      <c r="II137" s="153">
        <f t="shared" si="612"/>
        <v>7.9519199031796689E-2</v>
      </c>
      <c r="IJ137" s="153">
        <f t="shared" si="613"/>
        <v>6.8155375190994863E-2</v>
      </c>
      <c r="IK137" s="153">
        <f t="shared" si="614"/>
        <v>0.115916847657462</v>
      </c>
      <c r="IL137" s="153">
        <f t="shared" si="615"/>
        <v>4.6903686201887007E-2</v>
      </c>
      <c r="IM137" s="153">
        <f t="shared" si="616"/>
        <v>3.721348614072495E-2</v>
      </c>
      <c r="IN137" s="153">
        <f t="shared" si="617"/>
        <v>7.29052769694013E-2</v>
      </c>
      <c r="IO137" s="153">
        <f t="shared" si="618"/>
        <v>6.4134027027911392E-2</v>
      </c>
      <c r="IP137" s="153" t="str">
        <f t="shared" si="619"/>
        <v>i.a.</v>
      </c>
      <c r="IQ137" s="153" t="str">
        <f t="shared" si="620"/>
        <v>i.a.</v>
      </c>
      <c r="IR137" s="153" t="str">
        <f t="shared" si="621"/>
        <v>i.a.</v>
      </c>
      <c r="IS137" s="153" t="str">
        <f t="shared" si="622"/>
        <v>i.a.</v>
      </c>
      <c r="IT137" s="153" t="str">
        <f t="shared" si="623"/>
        <v>i.a.</v>
      </c>
      <c r="IU137" s="150" t="e">
        <f t="shared" si="624"/>
        <v>#VALUE!</v>
      </c>
      <c r="IV137" s="150">
        <f t="shared" si="625"/>
        <v>-7.4064933647022838E-2</v>
      </c>
      <c r="IW137" s="150">
        <f t="shared" si="626"/>
        <v>0.16090796009109676</v>
      </c>
      <c r="IX137" s="150">
        <f t="shared" si="627"/>
        <v>-0.17779537794903535</v>
      </c>
      <c r="IY137" s="150">
        <f t="shared" si="628"/>
        <v>1.4979034115490352E-2</v>
      </c>
      <c r="IZ137" s="263" t="e">
        <f t="shared" si="498"/>
        <v>#VALUE!</v>
      </c>
      <c r="JA137" s="263">
        <f t="shared" ref="JA137:JA165" si="687">JE137-JF137</f>
        <v>-1.9768407549860367E-2</v>
      </c>
      <c r="JB137" s="263">
        <f t="shared" si="499"/>
        <v>3.699463850439047E-2</v>
      </c>
      <c r="JC137" s="263">
        <f t="shared" si="500"/>
        <v>-4.9716644762814816E-2</v>
      </c>
      <c r="JD137" s="153" t="str">
        <f t="shared" si="629"/>
        <v>i.a.</v>
      </c>
      <c r="JE137" s="153">
        <f t="shared" si="630"/>
        <v>0.24713802949728864</v>
      </c>
      <c r="JF137" s="153">
        <f t="shared" si="631"/>
        <v>0.266906437047149</v>
      </c>
      <c r="JG137" s="153">
        <f t="shared" si="632"/>
        <v>0.22991179854275853</v>
      </c>
      <c r="JH137" s="153">
        <f t="shared" si="633"/>
        <v>0.27962844330557335</v>
      </c>
      <c r="JI137" s="153">
        <f t="shared" si="634"/>
        <v>0.2755016940317957</v>
      </c>
      <c r="JJ137" s="153">
        <f t="shared" si="635"/>
        <v>0.32483999150665815</v>
      </c>
      <c r="JK137" s="153">
        <f t="shared" si="636"/>
        <v>0.28682564379385894</v>
      </c>
      <c r="JL137" s="153">
        <f t="shared" si="637"/>
        <v>0.29734155268734347</v>
      </c>
      <c r="JM137" s="153">
        <f t="shared" si="638"/>
        <v>0.32195527245032196</v>
      </c>
      <c r="JN137" s="153">
        <f t="shared" si="639"/>
        <v>0.28061908968947352</v>
      </c>
      <c r="JO137" s="153" t="str">
        <f t="shared" si="640"/>
        <v>i.a.</v>
      </c>
      <c r="JP137" s="153" t="str">
        <f t="shared" si="641"/>
        <v>i.a.</v>
      </c>
      <c r="JQ137" s="153" t="str">
        <f t="shared" si="642"/>
        <v>i.a.</v>
      </c>
      <c r="JR137" s="153" t="str">
        <f t="shared" si="643"/>
        <v>i.a.</v>
      </c>
      <c r="JS137" s="153" t="str">
        <f t="shared" si="644"/>
        <v>i.a.</v>
      </c>
      <c r="JT137" s="153" t="str">
        <f t="shared" si="645"/>
        <v>i.a.</v>
      </c>
      <c r="JU137" s="150" t="e">
        <f t="shared" si="646"/>
        <v>#VALUE!</v>
      </c>
      <c r="JV137" s="150" t="e">
        <f t="shared" si="647"/>
        <v>#VALUE!</v>
      </c>
      <c r="JW137" s="150" t="e">
        <f t="shared" si="648"/>
        <v>#VALUE!</v>
      </c>
      <c r="JX137" s="150" t="e">
        <f t="shared" si="649"/>
        <v>#VALUE!</v>
      </c>
      <c r="JY137" s="150" t="e">
        <f t="shared" si="650"/>
        <v>#VALUE!</v>
      </c>
      <c r="JZ137" s="263" t="e">
        <f t="shared" si="501"/>
        <v>#VALUE!</v>
      </c>
      <c r="KA137" s="263" t="e">
        <f t="shared" ref="KA137:KA165" si="688">KE137-KF137</f>
        <v>#VALUE!</v>
      </c>
      <c r="KB137" s="263" t="e">
        <f t="shared" si="502"/>
        <v>#VALUE!</v>
      </c>
      <c r="KC137" s="263" t="e">
        <f t="shared" si="503"/>
        <v>#VALUE!</v>
      </c>
      <c r="KD137" s="153" t="str">
        <f t="shared" si="467"/>
        <v>i.a.</v>
      </c>
      <c r="KE137" s="153" t="str">
        <f t="shared" si="468"/>
        <v>i.a.</v>
      </c>
      <c r="KF137" s="153" t="str">
        <f t="shared" si="469"/>
        <v>i.a.</v>
      </c>
      <c r="KG137" s="153" t="str">
        <f t="shared" si="470"/>
        <v>i.a.</v>
      </c>
      <c r="KH137" s="153" t="str">
        <f t="shared" si="483"/>
        <v>i.a.</v>
      </c>
      <c r="KI137" s="153" t="str">
        <f t="shared" si="471"/>
        <v>i.a.</v>
      </c>
      <c r="KJ137" s="153" t="str">
        <f t="shared" si="472"/>
        <v>i.a.</v>
      </c>
      <c r="KK137" s="153" t="str">
        <f t="shared" si="473"/>
        <v>i.a.</v>
      </c>
      <c r="KL137" s="153" t="str">
        <f t="shared" si="474"/>
        <v>i.a.</v>
      </c>
      <c r="KM137" s="153" t="str">
        <f t="shared" si="475"/>
        <v>i.a.</v>
      </c>
      <c r="KN137" s="153" t="str">
        <f t="shared" si="476"/>
        <v>i.a.</v>
      </c>
      <c r="KO137" s="153" t="str">
        <f t="shared" si="477"/>
        <v>i.a.</v>
      </c>
      <c r="KP137" s="153" t="str">
        <f t="shared" si="478"/>
        <v>i.a.</v>
      </c>
      <c r="KQ137" s="153" t="str">
        <f t="shared" si="479"/>
        <v>i.a.</v>
      </c>
      <c r="KR137" s="153" t="str">
        <f t="shared" si="480"/>
        <v>i.a.</v>
      </c>
      <c r="KS137" s="153" t="str">
        <f t="shared" si="481"/>
        <v>i.a.</v>
      </c>
      <c r="KT137" s="153" t="str">
        <f t="shared" si="482"/>
        <v>i.a.</v>
      </c>
      <c r="KU137" s="150" t="e">
        <f t="shared" si="651"/>
        <v>#VALUE!</v>
      </c>
      <c r="KV137" s="150" t="e">
        <f t="shared" si="652"/>
        <v>#DIV/0!</v>
      </c>
      <c r="KW137" s="150" t="e">
        <f t="shared" si="653"/>
        <v>#DIV/0!</v>
      </c>
      <c r="KX137" s="150" t="e">
        <f t="shared" si="654"/>
        <v>#DIV/0!</v>
      </c>
      <c r="KY137" s="150" t="e">
        <f t="shared" si="655"/>
        <v>#DIV/0!</v>
      </c>
      <c r="KZ137" s="243" t="e">
        <f t="shared" si="504"/>
        <v>#VALUE!</v>
      </c>
      <c r="LA137" s="243">
        <f t="shared" ref="LA137:LA165" si="689">LE137-LF137</f>
        <v>0</v>
      </c>
      <c r="LB137" s="243">
        <f t="shared" si="505"/>
        <v>0</v>
      </c>
      <c r="LC137" s="243">
        <f t="shared" si="506"/>
        <v>0</v>
      </c>
      <c r="LD137" s="254" t="str">
        <f>IFERROR(Tabel1[[#This Row],[2024 - Omsætning]]/Tabel1[[#This Row],[2024 - Ansatte]],"i.a.")</f>
        <v>i.a.</v>
      </c>
      <c r="LE137" s="254">
        <f>IFERROR(Tabel1[[#This Row],[2023 - Omsætning]]/Tabel1[[#This Row],[2023 - Ansatte]],"i.a.")</f>
        <v>0</v>
      </c>
      <c r="LF137" s="254">
        <f>IFERROR(Tabel1[[#This Row],[2022 - Omsætning]]/Tabel1[[#This Row],[2022 - Ansatte]],"i.a.")</f>
        <v>0</v>
      </c>
      <c r="LG137" s="254">
        <f>IFERROR(Tabel1[[#This Row],[2021 - Omsætning]]/Tabel1[[#This Row],[2021 - Ansatte]],"i.a.")</f>
        <v>0</v>
      </c>
      <c r="LH137" s="254">
        <f>IFERROR(AC137/Tabel1[[#This Row],[2020 - Ansatte]],"i.a.")</f>
        <v>0</v>
      </c>
      <c r="LI137" s="254">
        <f>IFERROR(Tabel1[[#This Row],[2019 - Omsætning]]/Tabel1[[#This Row],[2019 - Ansatte]],"i.a.")</f>
        <v>0</v>
      </c>
      <c r="LJ137" s="254">
        <f>IFERROR(Tabel1[[#This Row],[2018 - Omsætning]]/Tabel1[[#This Row],[2018 - Ansatte]],"i.a.")</f>
        <v>0</v>
      </c>
      <c r="LK137" s="254">
        <f>IFERROR(Tabel1[[#This Row],[2017 - Omsætning]]/Tabel1[[#This Row],[2017 - Ansatte]],"i.a.")</f>
        <v>0</v>
      </c>
      <c r="LL137" s="254">
        <f>IFERROR(Tabel1[[#This Row],[2016 - Omsætning]]/Tabel1[[#This Row],[2016 - Ansatte]],"i.a.")</f>
        <v>0</v>
      </c>
      <c r="LM137" s="254" t="str">
        <f>IFERROR(Tabel1[[#This Row],[2015 - Omsætning]]/Tabel1[[#This Row],[2015 - Ansatte]],"i.a.")</f>
        <v>i.a.</v>
      </c>
      <c r="LN137" s="254" t="str">
        <f>IFERROR(Tabel1[[#This Row],[2014 - Omsætning]]/Tabel1[[#This Row],[2014 - Ansatte]],"i.a.")</f>
        <v>i.a.</v>
      </c>
      <c r="LO137" s="254" t="str">
        <f>IFERROR(Tabel1[[#This Row],[2013 - Omsætning]]/Tabel1[[#This Row],[2013 - Ansatte]],"i.a.")</f>
        <v>i.a.</v>
      </c>
      <c r="LP137" s="254" t="str">
        <f>IFERROR(Tabel1[[#This Row],[2012 - Omsætning]]/Tabel1[[#This Row],[2012 - Ansatte]],"i.a.")</f>
        <v>i.a.</v>
      </c>
      <c r="LQ137" s="254" t="str">
        <f>IFERROR(Tabel1[[#This Row],[2011 - Omsætning]]/Tabel1[[#This Row],[2011 - Ansatte]],"i.a.")</f>
        <v>i.a.</v>
      </c>
      <c r="LR137" s="254" t="str">
        <f>IFERROR(Tabel1[[#This Row],[2010 - Omsætning]]/Tabel1[[#This Row],[2010 - Ansatte]],"i.a.")</f>
        <v>i.a.</v>
      </c>
      <c r="LS137" s="254" t="str">
        <f>IFERROR(Tabel1[[#This Row],[2009 - Omsætning]]/Tabel1[[#This Row],[2009 - Ansatte]],"i.a.")</f>
        <v>i.a.</v>
      </c>
      <c r="LT137" s="254" t="str">
        <f>IFERROR(Tabel1[[#This Row],[2008 - Omsætning]]/Tabel1[[#This Row],[2008 - Ansatte]],"i.a.")</f>
        <v>i.a.</v>
      </c>
      <c r="LU137" s="158" t="e">
        <f t="shared" si="656"/>
        <v>#VALUE!</v>
      </c>
      <c r="LV137" s="158">
        <f t="shared" si="657"/>
        <v>-0.85379032824910384</v>
      </c>
      <c r="LW137" s="158">
        <f t="shared" si="658"/>
        <v>0.56836158192090402</v>
      </c>
      <c r="LX137" s="158">
        <f t="shared" si="659"/>
        <v>-0.27480338104441865</v>
      </c>
      <c r="LY137" s="158">
        <f t="shared" si="660"/>
        <v>0.25611882855252893</v>
      </c>
      <c r="LZ137" s="243" t="e">
        <f t="shared" si="507"/>
        <v>#VALUE!</v>
      </c>
      <c r="MA137" s="243">
        <f t="shared" ref="MA137:MA165" si="690">ME137-MF137</f>
        <v>-5.5119115144639817E-2</v>
      </c>
      <c r="MB137" s="243">
        <f t="shared" si="508"/>
        <v>2.3395348837209305E-2</v>
      </c>
      <c r="MC137" s="243">
        <f t="shared" si="509"/>
        <v>-1.5598078867542983E-2</v>
      </c>
      <c r="MD137" s="244" t="str">
        <f t="shared" si="661"/>
        <v>i.a.</v>
      </c>
      <c r="ME137" s="244">
        <f t="shared" si="662"/>
        <v>9.4390243902439021E-3</v>
      </c>
      <c r="MF137" s="244">
        <f t="shared" si="663"/>
        <v>6.4558139534883721E-2</v>
      </c>
      <c r="MG137" s="244">
        <f t="shared" si="664"/>
        <v>4.1162790697674416E-2</v>
      </c>
      <c r="MH137" s="244">
        <f t="shared" si="665"/>
        <v>5.6760869565217399E-2</v>
      </c>
      <c r="MI137" s="244">
        <f t="shared" si="666"/>
        <v>4.5187499999999999E-2</v>
      </c>
      <c r="MJ137" s="244">
        <f t="shared" si="667"/>
        <v>8.5875000000000007E-2</v>
      </c>
      <c r="MK137" s="244">
        <f t="shared" si="668"/>
        <v>2.6184210526315789E-2</v>
      </c>
      <c r="ML137" s="244">
        <f t="shared" si="669"/>
        <v>1.8099999999999998E-2</v>
      </c>
      <c r="MM137" s="244" t="str">
        <f t="shared" si="670"/>
        <v>i.a.</v>
      </c>
      <c r="MN137" s="244" t="str">
        <f t="shared" si="671"/>
        <v>i.a.</v>
      </c>
      <c r="MO137" s="244" t="str">
        <f t="shared" si="672"/>
        <v>i.a.</v>
      </c>
      <c r="MP137" s="244" t="str">
        <f t="shared" si="673"/>
        <v>i.a.</v>
      </c>
      <c r="MQ137" s="244" t="str">
        <f t="shared" si="674"/>
        <v>i.a.</v>
      </c>
      <c r="MR137" s="244" t="str">
        <f t="shared" si="675"/>
        <v>i.a.</v>
      </c>
      <c r="MS137" s="244" t="str">
        <f t="shared" si="676"/>
        <v>i.a.</v>
      </c>
      <c r="MT137" s="244" t="str">
        <f t="shared" si="677"/>
        <v>i.a.</v>
      </c>
    </row>
    <row r="138" spans="1:358" ht="18" customHeight="1" x14ac:dyDescent="0.25">
      <c r="A138" s="3" t="s">
        <v>227</v>
      </c>
      <c r="B138" s="273">
        <v>14119094</v>
      </c>
      <c r="C138" s="5" t="s">
        <v>83</v>
      </c>
      <c r="D138" s="5"/>
      <c r="E138" s="5">
        <v>256200</v>
      </c>
      <c r="F138" s="203">
        <v>45574</v>
      </c>
      <c r="G138" s="148" t="s">
        <v>70</v>
      </c>
      <c r="H138" s="148" t="s">
        <v>70</v>
      </c>
      <c r="I138" s="148" t="s">
        <v>70</v>
      </c>
      <c r="J138" s="148" t="s">
        <v>70</v>
      </c>
      <c r="K138" s="148" t="s">
        <v>70</v>
      </c>
      <c r="L138" s="148" t="s">
        <v>70</v>
      </c>
      <c r="M138" s="148" t="s">
        <v>70</v>
      </c>
      <c r="N138" s="148" t="s">
        <v>70</v>
      </c>
      <c r="O138" s="148" t="s">
        <v>70</v>
      </c>
      <c r="P138" s="150" t="e">
        <f>Y138/Tabel1[[#This Row],[2023 - Omsætning]]-1</f>
        <v>#DIV/0!</v>
      </c>
      <c r="Q138" s="150" t="e">
        <f>Z138/Tabel1[[#This Row],[2022 - Omsætning]]-1</f>
        <v>#DIV/0!</v>
      </c>
      <c r="R138" s="150" t="e">
        <f>AA138/Tabel1[[#This Row],[2021 - Omsætning]]-1</f>
        <v>#DIV/0!</v>
      </c>
      <c r="S138" s="150" t="e">
        <f>AB138/Tabel1[[#This Row],[2020 - Omsætning]]-1</f>
        <v>#DIV/0!</v>
      </c>
      <c r="T138" s="150" t="e">
        <f>AC138/Tabel1[[#This Row],[2019 - Omsætning]]-1</f>
        <v>#DIV/0!</v>
      </c>
      <c r="U138" s="242">
        <f t="shared" si="484"/>
        <v>0</v>
      </c>
      <c r="V138" s="242">
        <f t="shared" si="678"/>
        <v>0</v>
      </c>
      <c r="W138" s="242">
        <f t="shared" si="538"/>
        <v>0</v>
      </c>
      <c r="X138" s="242">
        <f t="shared" si="537"/>
        <v>0</v>
      </c>
      <c r="Y138" s="151"/>
      <c r="Z138" s="151"/>
      <c r="AA138" s="151"/>
      <c r="AB138" s="151"/>
      <c r="AC138" s="361"/>
      <c r="AD138" s="151"/>
      <c r="AE138" s="151"/>
      <c r="AF138" s="151"/>
      <c r="AG138" s="361"/>
      <c r="AH138" s="361"/>
      <c r="AI138" s="361"/>
      <c r="AJ138" s="361"/>
      <c r="AK138" s="361"/>
      <c r="AL138" s="361"/>
      <c r="AM138" s="361"/>
      <c r="AN138" s="361"/>
      <c r="AO138" s="361"/>
      <c r="AP138" s="150">
        <f t="shared" si="552"/>
        <v>-0.1216627140591581</v>
      </c>
      <c r="AQ138" s="150">
        <f t="shared" si="553"/>
        <v>1.045280799764773E-2</v>
      </c>
      <c r="AR138" s="150">
        <f t="shared" si="554"/>
        <v>0.10268132153162786</v>
      </c>
      <c r="AS138" s="150">
        <f t="shared" si="555"/>
        <v>0.15594782999775136</v>
      </c>
      <c r="AT138" s="150">
        <f t="shared" si="556"/>
        <v>9.9223432961872013E-2</v>
      </c>
      <c r="AU138" s="242">
        <f t="shared" si="511"/>
        <v>-8.3619999999999948</v>
      </c>
      <c r="AV138" s="242">
        <f t="shared" si="679"/>
        <v>0.71099999999999852</v>
      </c>
      <c r="AW138" s="242">
        <f t="shared" si="512"/>
        <v>6.3339999999999961</v>
      </c>
      <c r="AX138" s="242">
        <f t="shared" si="513"/>
        <v>8.3220000000000027</v>
      </c>
      <c r="AY138" s="119">
        <v>60.369</v>
      </c>
      <c r="AZ138" s="119">
        <v>68.730999999999995</v>
      </c>
      <c r="BA138" s="119">
        <v>68.02</v>
      </c>
      <c r="BB138" s="119">
        <v>61.686</v>
      </c>
      <c r="BC138" s="119">
        <v>53.363999999999997</v>
      </c>
      <c r="BD138" s="119">
        <v>48.546999999999997</v>
      </c>
      <c r="BE138" s="119">
        <v>52.241</v>
      </c>
      <c r="BF138" s="362">
        <v>47.83</v>
      </c>
      <c r="BG138" s="362">
        <v>41.895000000000003</v>
      </c>
      <c r="BH138" s="362">
        <v>42.251351</v>
      </c>
      <c r="BI138" s="362">
        <v>37.206735000000002</v>
      </c>
      <c r="BJ138" s="362">
        <v>31.803296</v>
      </c>
      <c r="BK138" s="362">
        <v>26.393000000000001</v>
      </c>
      <c r="BL138" s="362">
        <v>22.172999999999998</v>
      </c>
      <c r="BM138" s="362">
        <v>19.361999999999998</v>
      </c>
      <c r="BN138" s="362">
        <v>21.167000000000002</v>
      </c>
      <c r="BO138" s="362"/>
      <c r="BP138" s="152">
        <f t="shared" si="557"/>
        <v>-0.23718182723260209</v>
      </c>
      <c r="BQ138" s="152">
        <f t="shared" si="558"/>
        <v>0.19817885402998123</v>
      </c>
      <c r="BR138" s="152">
        <f t="shared" si="559"/>
        <v>0.11872775800711746</v>
      </c>
      <c r="BS138" s="152">
        <f t="shared" si="560"/>
        <v>2.0824077882901415</v>
      </c>
      <c r="BT138" s="152">
        <f t="shared" si="561"/>
        <v>2.8343848580441642</v>
      </c>
      <c r="BU138" s="242">
        <f t="shared" si="514"/>
        <v>-7.1469999999999985</v>
      </c>
      <c r="BV138" s="242">
        <f t="shared" si="680"/>
        <v>4.9839999999999982</v>
      </c>
      <c r="BW138" s="242">
        <f t="shared" si="515"/>
        <v>2.6690000000000005</v>
      </c>
      <c r="BX138" s="242">
        <f t="shared" si="516"/>
        <v>15.187000000000001</v>
      </c>
      <c r="BY138" s="119">
        <v>22.986000000000001</v>
      </c>
      <c r="BZ138" s="119">
        <v>30.132999999999999</v>
      </c>
      <c r="CA138" s="119">
        <v>25.149000000000001</v>
      </c>
      <c r="CB138" s="119">
        <v>22.48</v>
      </c>
      <c r="CC138" s="119">
        <v>7.2930000000000001</v>
      </c>
      <c r="CD138" s="119">
        <v>1.9019999999999999</v>
      </c>
      <c r="CE138" s="119">
        <v>11.382</v>
      </c>
      <c r="CF138" s="362">
        <v>8.64</v>
      </c>
      <c r="CG138" s="362">
        <v>5.2930000000000001</v>
      </c>
      <c r="CH138" s="362">
        <v>8.0876719999999995</v>
      </c>
      <c r="CI138" s="362">
        <v>6.2819469999999997</v>
      </c>
      <c r="CJ138" s="362">
        <v>6.6024419999999999</v>
      </c>
      <c r="CK138" s="362">
        <v>5.66</v>
      </c>
      <c r="CL138" s="362">
        <v>2.3170000000000002</v>
      </c>
      <c r="CM138" s="362">
        <v>3.2370000000000001</v>
      </c>
      <c r="CN138" s="362">
        <v>3.6360000000000001</v>
      </c>
      <c r="CO138" s="362"/>
      <c r="CP138" s="152">
        <f t="shared" si="562"/>
        <v>-0.16036012092621502</v>
      </c>
      <c r="CQ138" s="152">
        <f t="shared" si="563"/>
        <v>0.20091761420307191</v>
      </c>
      <c r="CR138" s="152">
        <f t="shared" si="564"/>
        <v>0.1235879505110275</v>
      </c>
      <c r="CS138" s="152">
        <f t="shared" si="565"/>
        <v>2.2599736957474792</v>
      </c>
      <c r="CT138" s="152">
        <f t="shared" si="566"/>
        <v>12.523715415019762</v>
      </c>
      <c r="CU138" s="242">
        <f t="shared" si="517"/>
        <v>-4.8269999999999982</v>
      </c>
      <c r="CV138" s="242">
        <f t="shared" si="681"/>
        <v>5.0359999999999978</v>
      </c>
      <c r="CW138" s="242">
        <f t="shared" si="518"/>
        <v>2.7570000000000014</v>
      </c>
      <c r="CX138" s="242">
        <f t="shared" si="519"/>
        <v>15.465</v>
      </c>
      <c r="CY138" s="119">
        <v>25.274000000000001</v>
      </c>
      <c r="CZ138" s="119">
        <v>30.100999999999999</v>
      </c>
      <c r="DA138" s="119">
        <v>25.065000000000001</v>
      </c>
      <c r="DB138" s="119">
        <v>22.308</v>
      </c>
      <c r="DC138" s="119">
        <v>6.843</v>
      </c>
      <c r="DD138" s="119">
        <v>0.50600000000000001</v>
      </c>
      <c r="DE138" s="119">
        <v>11.117000000000001</v>
      </c>
      <c r="DF138" s="362">
        <v>7.8890000000000002</v>
      </c>
      <c r="DG138" s="362">
        <v>4.7759999999999998</v>
      </c>
      <c r="DH138" s="362">
        <v>7.6655689999999996</v>
      </c>
      <c r="DI138" s="362">
        <v>6.3326510000000003</v>
      </c>
      <c r="DJ138" s="362">
        <v>6.6739759999999997</v>
      </c>
      <c r="DK138" s="362">
        <v>5.9619999999999997</v>
      </c>
      <c r="DL138" s="362">
        <v>2.6509999999999998</v>
      </c>
      <c r="DM138" s="362">
        <v>3.778</v>
      </c>
      <c r="DN138" s="362">
        <v>4.6859999999999999</v>
      </c>
      <c r="DO138" s="362"/>
      <c r="DP138" s="152">
        <f t="shared" si="567"/>
        <v>0.13322063652026925</v>
      </c>
      <c r="DQ138" s="152">
        <f t="shared" si="568"/>
        <v>0.28253663824553349</v>
      </c>
      <c r="DR138" s="152">
        <f t="shared" si="569"/>
        <v>0.52811315345162635</v>
      </c>
      <c r="DS138" s="152">
        <f t="shared" si="570"/>
        <v>-0.22843799926262759</v>
      </c>
      <c r="DT138" s="152">
        <f t="shared" si="571"/>
        <v>0.14913147860471687</v>
      </c>
      <c r="DU138" s="242">
        <f t="shared" si="520"/>
        <v>8.1960000000000051</v>
      </c>
      <c r="DV138" s="242">
        <f t="shared" si="682"/>
        <v>13.552999999999997</v>
      </c>
      <c r="DW138" s="242">
        <f t="shared" si="521"/>
        <v>16.578000000000003</v>
      </c>
      <c r="DX138" s="242">
        <f t="shared" si="522"/>
        <v>-9.294000000000004</v>
      </c>
      <c r="DY138" s="119">
        <v>69.718000000000004</v>
      </c>
      <c r="DZ138" s="119">
        <v>61.521999999999998</v>
      </c>
      <c r="EA138" s="119">
        <v>47.969000000000001</v>
      </c>
      <c r="EB138" s="119">
        <v>31.390999999999998</v>
      </c>
      <c r="EC138" s="119">
        <v>40.685000000000002</v>
      </c>
      <c r="ED138" s="119">
        <v>35.405000000000001</v>
      </c>
      <c r="EE138" s="119">
        <v>39.844999999999999</v>
      </c>
      <c r="EF138" s="362">
        <v>34.048000000000002</v>
      </c>
      <c r="EG138" s="362">
        <v>29.088010000000001</v>
      </c>
      <c r="EH138" s="362">
        <v>27.003371000000001</v>
      </c>
      <c r="EI138" s="362">
        <v>44.642034000000002</v>
      </c>
      <c r="EJ138" s="362">
        <v>64.756752000000006</v>
      </c>
      <c r="EK138" s="362">
        <v>59.703000000000003</v>
      </c>
      <c r="EL138" s="362">
        <v>58.231000000000002</v>
      </c>
      <c r="EM138" s="362">
        <v>57.155999999999999</v>
      </c>
      <c r="EN138" s="362">
        <v>54.834000000000003</v>
      </c>
      <c r="EO138" s="362"/>
      <c r="EP138" s="153">
        <f t="shared" si="572"/>
        <v>0.12811306980696271</v>
      </c>
      <c r="EQ138" s="153">
        <f t="shared" si="573"/>
        <v>4.4670317305528381E-2</v>
      </c>
      <c r="ER138" s="153">
        <f t="shared" si="574"/>
        <v>4.1592874257735217E-2</v>
      </c>
      <c r="ES138" s="153">
        <f t="shared" si="575"/>
        <v>6.1146655243412007E-2</v>
      </c>
      <c r="ET138" s="153">
        <f t="shared" si="576"/>
        <v>-5.4730462269942624E-2</v>
      </c>
      <c r="EU138" s="242">
        <f t="shared" si="523"/>
        <v>10.704999999999998</v>
      </c>
      <c r="EV138" s="242">
        <f t="shared" si="683"/>
        <v>3.5729999999999933</v>
      </c>
      <c r="EW138" s="242">
        <f t="shared" si="524"/>
        <v>3.1940000000000026</v>
      </c>
      <c r="EX138" s="242">
        <f t="shared" si="525"/>
        <v>4.4249999999999972</v>
      </c>
      <c r="EY138" s="119">
        <v>94.263999999999996</v>
      </c>
      <c r="EZ138" s="119">
        <v>83.558999999999997</v>
      </c>
      <c r="FA138" s="119">
        <v>79.986000000000004</v>
      </c>
      <c r="FB138" s="119">
        <v>76.792000000000002</v>
      </c>
      <c r="FC138" s="119">
        <v>72.367000000000004</v>
      </c>
      <c r="FD138" s="119">
        <v>76.557000000000002</v>
      </c>
      <c r="FE138" s="119">
        <v>76.111000000000004</v>
      </c>
      <c r="FF138" s="362">
        <v>68.224999999999994</v>
      </c>
      <c r="FG138" s="362">
        <v>63.545074</v>
      </c>
      <c r="FH138" s="362">
        <v>59.629246999999999</v>
      </c>
      <c r="FI138" s="362">
        <v>63.611531999999997</v>
      </c>
      <c r="FJ138" s="362">
        <v>81.531069000000002</v>
      </c>
      <c r="FK138" s="362">
        <v>71.463999999999999</v>
      </c>
      <c r="FL138" s="362">
        <v>64.891000000000005</v>
      </c>
      <c r="FM138" s="362">
        <v>63.268999999999998</v>
      </c>
      <c r="FN138" s="362">
        <v>60.747</v>
      </c>
      <c r="FO138" s="362"/>
      <c r="FP138" s="153">
        <f t="shared" si="577"/>
        <v>6.4516129032258063E-2</v>
      </c>
      <c r="FQ138" s="153">
        <f t="shared" si="578"/>
        <v>-0.1388888888888889</v>
      </c>
      <c r="FR138" s="153">
        <f t="shared" si="579"/>
        <v>5.8823529411764705E-2</v>
      </c>
      <c r="FS138" s="153">
        <f t="shared" si="580"/>
        <v>-0.21839080459770116</v>
      </c>
      <c r="FT138" s="153">
        <f t="shared" si="581"/>
        <v>-2.247191011235955E-2</v>
      </c>
      <c r="FU138" s="242">
        <f t="shared" si="539"/>
        <v>4</v>
      </c>
      <c r="FV138" s="242">
        <f t="shared" si="684"/>
        <v>-10</v>
      </c>
      <c r="FW138" s="242">
        <f t="shared" si="540"/>
        <v>4</v>
      </c>
      <c r="FX138" s="242">
        <f t="shared" si="541"/>
        <v>-19</v>
      </c>
      <c r="FY138" s="154">
        <v>66</v>
      </c>
      <c r="FZ138" s="154">
        <v>62</v>
      </c>
      <c r="GA138" s="154">
        <v>72</v>
      </c>
      <c r="GB138" s="154">
        <v>68</v>
      </c>
      <c r="GC138" s="154">
        <v>87</v>
      </c>
      <c r="GD138" s="154">
        <v>89</v>
      </c>
      <c r="GE138" s="154">
        <v>83</v>
      </c>
      <c r="GF138" s="359">
        <v>77</v>
      </c>
      <c r="GG138" s="359">
        <v>73</v>
      </c>
      <c r="GH138" s="359">
        <v>63</v>
      </c>
      <c r="GI138" s="359">
        <v>53</v>
      </c>
      <c r="GJ138" s="359">
        <v>46</v>
      </c>
      <c r="GK138" s="359">
        <v>40</v>
      </c>
      <c r="GL138" s="359">
        <v>39</v>
      </c>
      <c r="GM138" s="359">
        <v>35</v>
      </c>
      <c r="GN138" s="359">
        <v>41</v>
      </c>
      <c r="GO138" s="359"/>
      <c r="GP138" s="5"/>
      <c r="GQ138" s="5" t="s">
        <v>386</v>
      </c>
      <c r="GR138" s="5">
        <v>9320</v>
      </c>
      <c r="GS138" s="5" t="s">
        <v>228</v>
      </c>
      <c r="GT138" s="7" t="s">
        <v>82</v>
      </c>
      <c r="GU138" s="172" t="s">
        <v>73</v>
      </c>
      <c r="GW138" s="158">
        <f t="shared" si="582"/>
        <v>-0.2995046479757103</v>
      </c>
      <c r="GX138" s="158">
        <f t="shared" si="583"/>
        <v>-0.12956478739662811</v>
      </c>
      <c r="GY138" s="158">
        <f t="shared" si="584"/>
        <v>2.0460245980756218E-2</v>
      </c>
      <c r="GZ138" s="158">
        <f t="shared" si="585"/>
        <v>2.4415255911735625</v>
      </c>
      <c r="HA138" s="158">
        <f t="shared" si="586"/>
        <v>12.374419568671799</v>
      </c>
      <c r="HB138" s="263">
        <f t="shared" si="492"/>
        <v>-0.1646781819275896</v>
      </c>
      <c r="HC138" s="263">
        <f t="shared" si="685"/>
        <v>-8.1843281151625091E-2</v>
      </c>
      <c r="HD138" s="263">
        <f t="shared" si="493"/>
        <v>1.2665163642230692E-2</v>
      </c>
      <c r="HE138" s="263">
        <f t="shared" si="494"/>
        <v>0.43914731555791009</v>
      </c>
      <c r="HF138" s="153">
        <f t="shared" si="587"/>
        <v>0.38515696434014018</v>
      </c>
      <c r="HG138" s="153">
        <f t="shared" si="588"/>
        <v>0.54983514626772978</v>
      </c>
      <c r="HH138" s="153">
        <f t="shared" si="589"/>
        <v>0.63167842741935487</v>
      </c>
      <c r="HI138" s="153">
        <f t="shared" si="590"/>
        <v>0.61901326377712418</v>
      </c>
      <c r="HJ138" s="153">
        <f t="shared" si="591"/>
        <v>0.17986594821921409</v>
      </c>
      <c r="HK138" s="153">
        <f t="shared" si="592"/>
        <v>1.3448504983388704E-2</v>
      </c>
      <c r="HL138" s="153">
        <f t="shared" si="593"/>
        <v>0.30089453669495081</v>
      </c>
      <c r="HM138" s="153">
        <f t="shared" si="594"/>
        <v>0.24990492747324389</v>
      </c>
      <c r="HN138" s="153">
        <f t="shared" si="595"/>
        <v>0.17029354295983548</v>
      </c>
      <c r="HO138" s="153">
        <f t="shared" si="596"/>
        <v>0.21398634008698808</v>
      </c>
      <c r="HP138" s="153">
        <f t="shared" si="597"/>
        <v>0.11577186971709175</v>
      </c>
      <c r="HQ138" s="153">
        <f t="shared" si="598"/>
        <v>0.10724713640759945</v>
      </c>
      <c r="HR138" s="153">
        <f t="shared" si="599"/>
        <v>0.10110739905370801</v>
      </c>
      <c r="HS138" s="153">
        <f t="shared" si="600"/>
        <v>4.5949717039181187E-2</v>
      </c>
      <c r="HT138" s="153">
        <f t="shared" si="601"/>
        <v>6.7470309849093663E-2</v>
      </c>
      <c r="HU138" s="153">
        <f t="shared" si="602"/>
        <v>8.5457927563190719E-2</v>
      </c>
      <c r="HV138" s="150">
        <f t="shared" si="603"/>
        <v>-0.29843103498847662</v>
      </c>
      <c r="HW138" s="150">
        <f t="shared" si="604"/>
        <v>0.14860181831980435</v>
      </c>
      <c r="HX138" s="150">
        <f t="shared" si="605"/>
        <v>6.436052033182979E-2</v>
      </c>
      <c r="HY138" s="150">
        <f t="shared" si="606"/>
        <v>2.0775514549126841</v>
      </c>
      <c r="HZ138" s="150">
        <f t="shared" si="607"/>
        <v>2.9307825972166102</v>
      </c>
      <c r="IA138" s="263">
        <f t="shared" si="495"/>
        <v>-0.10997122965921019</v>
      </c>
      <c r="IB138" s="263">
        <f t="shared" si="686"/>
        <v>4.767489225433108E-2</v>
      </c>
      <c r="IC138" s="263">
        <f t="shared" si="496"/>
        <v>1.9399761289087936E-2</v>
      </c>
      <c r="ID138" s="263">
        <f t="shared" si="497"/>
        <v>0.20348073864089339</v>
      </c>
      <c r="IE138" s="153">
        <f t="shared" si="608"/>
        <v>0.25852673726120923</v>
      </c>
      <c r="IF138" s="153">
        <f t="shared" si="609"/>
        <v>0.36849796692041942</v>
      </c>
      <c r="IG138" s="153">
        <f t="shared" si="610"/>
        <v>0.32082307466608834</v>
      </c>
      <c r="IH138" s="153">
        <f t="shared" si="611"/>
        <v>0.3014233133770004</v>
      </c>
      <c r="II138" s="153">
        <f t="shared" si="612"/>
        <v>9.7942574736106999E-2</v>
      </c>
      <c r="IJ138" s="153">
        <f t="shared" si="613"/>
        <v>2.4916812953598655E-2</v>
      </c>
      <c r="IK138" s="153">
        <f t="shared" si="614"/>
        <v>0.15771533089457929</v>
      </c>
      <c r="IL138" s="153">
        <f t="shared" si="615"/>
        <v>0.13113751457709588</v>
      </c>
      <c r="IM138" s="153">
        <f t="shared" si="616"/>
        <v>8.5943238120224752E-2</v>
      </c>
      <c r="IN138" s="153">
        <f t="shared" si="617"/>
        <v>0.13124993310858574</v>
      </c>
      <c r="IO138" s="153">
        <f t="shared" si="618"/>
        <v>8.6562414573237517E-2</v>
      </c>
      <c r="IP138" s="153">
        <f t="shared" si="619"/>
        <v>8.6309213011302996E-2</v>
      </c>
      <c r="IQ138" s="153">
        <f t="shared" si="620"/>
        <v>8.3018591177441231E-2</v>
      </c>
      <c r="IR138" s="153">
        <f t="shared" si="621"/>
        <v>3.6157927590511861E-2</v>
      </c>
      <c r="IS138" s="153">
        <f t="shared" si="622"/>
        <v>5.2202941555928271E-2</v>
      </c>
      <c r="IT138" s="153">
        <f t="shared" si="623"/>
        <v>5.985480764482197E-2</v>
      </c>
      <c r="IU138" s="150">
        <f t="shared" si="624"/>
        <v>4.5275308388905778E-3</v>
      </c>
      <c r="IV138" s="150">
        <f t="shared" si="625"/>
        <v>0.22769510820746111</v>
      </c>
      <c r="IW138" s="150">
        <f t="shared" si="626"/>
        <v>0.46709255719572551</v>
      </c>
      <c r="IX138" s="150">
        <f t="shared" si="627"/>
        <v>-0.27289786296278995</v>
      </c>
      <c r="IY138" s="150">
        <f t="shared" si="628"/>
        <v>0.21566540837040787</v>
      </c>
      <c r="IZ138" s="263">
        <f t="shared" si="498"/>
        <v>3.3334859472974321E-3</v>
      </c>
      <c r="JA138" s="263">
        <f t="shared" si="687"/>
        <v>0.1365527297977609</v>
      </c>
      <c r="JB138" s="263">
        <f t="shared" si="499"/>
        <v>0.19093789018297502</v>
      </c>
      <c r="JC138" s="263">
        <f t="shared" si="500"/>
        <v>-0.1534242065394601</v>
      </c>
      <c r="JD138" s="153">
        <f t="shared" si="629"/>
        <v>0.73960366629890528</v>
      </c>
      <c r="JE138" s="153">
        <f t="shared" si="630"/>
        <v>0.73627018035160785</v>
      </c>
      <c r="JF138" s="153">
        <f t="shared" si="631"/>
        <v>0.59971745055384695</v>
      </c>
      <c r="JG138" s="153">
        <f t="shared" si="632"/>
        <v>0.40877956037087193</v>
      </c>
      <c r="JH138" s="153">
        <f t="shared" si="633"/>
        <v>0.56220376691033203</v>
      </c>
      <c r="JI138" s="153">
        <f t="shared" si="634"/>
        <v>0.46246587509959897</v>
      </c>
      <c r="JJ138" s="153">
        <f t="shared" si="635"/>
        <v>0.5235117131557856</v>
      </c>
      <c r="JK138" s="153">
        <f t="shared" si="636"/>
        <v>0.49905459875412245</v>
      </c>
      <c r="JL138" s="153">
        <f t="shared" si="637"/>
        <v>0.45775397161391301</v>
      </c>
      <c r="JM138" s="153">
        <f t="shared" si="638"/>
        <v>0.4528544692170941</v>
      </c>
      <c r="JN138" s="153">
        <f t="shared" si="639"/>
        <v>0.70179152421608093</v>
      </c>
      <c r="JO138" s="153">
        <f t="shared" si="640"/>
        <v>0.79425859116357234</v>
      </c>
      <c r="JP138" s="153">
        <f t="shared" si="641"/>
        <v>0.83542762789656333</v>
      </c>
      <c r="JQ138" s="153">
        <f t="shared" si="642"/>
        <v>0.89736635280701482</v>
      </c>
      <c r="JR138" s="153">
        <f t="shared" si="643"/>
        <v>0.90338080260475118</v>
      </c>
      <c r="JS138" s="153">
        <f t="shared" si="644"/>
        <v>0.90266185984493064</v>
      </c>
      <c r="JT138" s="153" t="str">
        <f t="shared" si="645"/>
        <v>i.a.</v>
      </c>
      <c r="JU138" s="150" t="e">
        <f t="shared" si="646"/>
        <v>#VALUE!</v>
      </c>
      <c r="JV138" s="150" t="e">
        <f t="shared" si="647"/>
        <v>#VALUE!</v>
      </c>
      <c r="JW138" s="150" t="e">
        <f t="shared" si="648"/>
        <v>#VALUE!</v>
      </c>
      <c r="JX138" s="150" t="e">
        <f t="shared" si="649"/>
        <v>#VALUE!</v>
      </c>
      <c r="JY138" s="150" t="e">
        <f t="shared" si="650"/>
        <v>#VALUE!</v>
      </c>
      <c r="JZ138" s="263" t="e">
        <f t="shared" si="501"/>
        <v>#VALUE!</v>
      </c>
      <c r="KA138" s="263" t="e">
        <f t="shared" si="688"/>
        <v>#VALUE!</v>
      </c>
      <c r="KB138" s="263" t="e">
        <f t="shared" si="502"/>
        <v>#VALUE!</v>
      </c>
      <c r="KC138" s="263" t="e">
        <f t="shared" si="503"/>
        <v>#VALUE!</v>
      </c>
      <c r="KD138" s="153" t="str">
        <f t="shared" si="467"/>
        <v>i.a.</v>
      </c>
      <c r="KE138" s="153" t="str">
        <f t="shared" si="468"/>
        <v>i.a.</v>
      </c>
      <c r="KF138" s="153" t="str">
        <f t="shared" si="469"/>
        <v>i.a.</v>
      </c>
      <c r="KG138" s="153" t="str">
        <f t="shared" si="470"/>
        <v>i.a.</v>
      </c>
      <c r="KH138" s="153" t="str">
        <f t="shared" si="483"/>
        <v>i.a.</v>
      </c>
      <c r="KI138" s="153" t="str">
        <f t="shared" si="471"/>
        <v>i.a.</v>
      </c>
      <c r="KJ138" s="153" t="str">
        <f t="shared" si="472"/>
        <v>i.a.</v>
      </c>
      <c r="KK138" s="153" t="str">
        <f t="shared" si="473"/>
        <v>i.a.</v>
      </c>
      <c r="KL138" s="153" t="str">
        <f t="shared" si="474"/>
        <v>i.a.</v>
      </c>
      <c r="KM138" s="153" t="str">
        <f t="shared" si="475"/>
        <v>i.a.</v>
      </c>
      <c r="KN138" s="153" t="str">
        <f t="shared" si="476"/>
        <v>i.a.</v>
      </c>
      <c r="KO138" s="153" t="str">
        <f t="shared" si="477"/>
        <v>i.a.</v>
      </c>
      <c r="KP138" s="153" t="str">
        <f t="shared" si="478"/>
        <v>i.a.</v>
      </c>
      <c r="KQ138" s="153" t="str">
        <f t="shared" si="479"/>
        <v>i.a.</v>
      </c>
      <c r="KR138" s="153" t="str">
        <f t="shared" si="480"/>
        <v>i.a.</v>
      </c>
      <c r="KS138" s="153" t="str">
        <f t="shared" si="481"/>
        <v>i.a.</v>
      </c>
      <c r="KT138" s="153" t="str">
        <f t="shared" si="482"/>
        <v>i.a.</v>
      </c>
      <c r="KU138" s="150" t="e">
        <f t="shared" si="651"/>
        <v>#DIV/0!</v>
      </c>
      <c r="KV138" s="150" t="e">
        <f t="shared" si="652"/>
        <v>#DIV/0!</v>
      </c>
      <c r="KW138" s="150" t="e">
        <f t="shared" si="653"/>
        <v>#DIV/0!</v>
      </c>
      <c r="KX138" s="150" t="e">
        <f t="shared" si="654"/>
        <v>#DIV/0!</v>
      </c>
      <c r="KY138" s="150" t="e">
        <f t="shared" si="655"/>
        <v>#DIV/0!</v>
      </c>
      <c r="KZ138" s="243">
        <f t="shared" si="504"/>
        <v>0</v>
      </c>
      <c r="LA138" s="243">
        <f t="shared" si="689"/>
        <v>0</v>
      </c>
      <c r="LB138" s="243">
        <f t="shared" si="505"/>
        <v>0</v>
      </c>
      <c r="LC138" s="243">
        <f t="shared" si="506"/>
        <v>0</v>
      </c>
      <c r="LD138" s="254">
        <f>IFERROR(Tabel1[[#This Row],[2024 - Omsætning]]/Tabel1[[#This Row],[2024 - Ansatte]],"i.a.")</f>
        <v>0</v>
      </c>
      <c r="LE138" s="254">
        <f>IFERROR(Tabel1[[#This Row],[2023 - Omsætning]]/Tabel1[[#This Row],[2023 - Ansatte]],"i.a.")</f>
        <v>0</v>
      </c>
      <c r="LF138" s="254">
        <f>IFERROR(Tabel1[[#This Row],[2022 - Omsætning]]/Tabel1[[#This Row],[2022 - Ansatte]],"i.a.")</f>
        <v>0</v>
      </c>
      <c r="LG138" s="254">
        <f>IFERROR(Tabel1[[#This Row],[2021 - Omsætning]]/Tabel1[[#This Row],[2021 - Ansatte]],"i.a.")</f>
        <v>0</v>
      </c>
      <c r="LH138" s="254">
        <f>IFERROR(AC138/Tabel1[[#This Row],[2020 - Ansatte]],"i.a.")</f>
        <v>0</v>
      </c>
      <c r="LI138" s="254">
        <f>IFERROR(Tabel1[[#This Row],[2019 - Omsætning]]/Tabel1[[#This Row],[2019 - Ansatte]],"i.a.")</f>
        <v>0</v>
      </c>
      <c r="LJ138" s="254">
        <f>IFERROR(Tabel1[[#This Row],[2018 - Omsætning]]/Tabel1[[#This Row],[2018 - Ansatte]],"i.a.")</f>
        <v>0</v>
      </c>
      <c r="LK138" s="254">
        <f>IFERROR(Tabel1[[#This Row],[2017 - Omsætning]]/Tabel1[[#This Row],[2017 - Ansatte]],"i.a.")</f>
        <v>0</v>
      </c>
      <c r="LL138" s="254">
        <f>IFERROR(Tabel1[[#This Row],[2016 - Omsætning]]/Tabel1[[#This Row],[2016 - Ansatte]],"i.a.")</f>
        <v>0</v>
      </c>
      <c r="LM138" s="254">
        <f>IFERROR(Tabel1[[#This Row],[2015 - Omsætning]]/Tabel1[[#This Row],[2015 - Ansatte]],"i.a.")</f>
        <v>0</v>
      </c>
      <c r="LN138" s="254">
        <f>IFERROR(Tabel1[[#This Row],[2014 - Omsætning]]/Tabel1[[#This Row],[2014 - Ansatte]],"i.a.")</f>
        <v>0</v>
      </c>
      <c r="LO138" s="254">
        <f>IFERROR(Tabel1[[#This Row],[2013 - Omsætning]]/Tabel1[[#This Row],[2013 - Ansatte]],"i.a.")</f>
        <v>0</v>
      </c>
      <c r="LP138" s="254">
        <f>IFERROR(Tabel1[[#This Row],[2012 - Omsætning]]/Tabel1[[#This Row],[2012 - Ansatte]],"i.a.")</f>
        <v>0</v>
      </c>
      <c r="LQ138" s="254">
        <f>IFERROR(Tabel1[[#This Row],[2011 - Omsætning]]/Tabel1[[#This Row],[2011 - Ansatte]],"i.a.")</f>
        <v>0</v>
      </c>
      <c r="LR138" s="254">
        <f>IFERROR(Tabel1[[#This Row],[2010 - Omsætning]]/Tabel1[[#This Row],[2010 - Ansatte]],"i.a.")</f>
        <v>0</v>
      </c>
      <c r="LS138" s="254">
        <f>IFERROR(Tabel1[[#This Row],[2009 - Omsætning]]/Tabel1[[#This Row],[2009 - Ansatte]],"i.a.")</f>
        <v>0</v>
      </c>
      <c r="LT138" s="254" t="str">
        <f>IFERROR(Tabel1[[#This Row],[2008 - Omsætning]]/Tabel1[[#This Row],[2008 - Ansatte]],"i.a.")</f>
        <v>i.a.</v>
      </c>
      <c r="LU138" s="158">
        <f t="shared" si="656"/>
        <v>-0.2112473863246262</v>
      </c>
      <c r="LV138" s="158">
        <f t="shared" si="657"/>
        <v>0.39461400359066418</v>
      </c>
      <c r="LW138" s="158">
        <f t="shared" si="658"/>
        <v>6.116639770485939E-2</v>
      </c>
      <c r="LX138" s="158">
        <f t="shared" si="659"/>
        <v>3.1708486989710392</v>
      </c>
      <c r="LY138" s="158">
        <f t="shared" si="660"/>
        <v>12.834605424560447</v>
      </c>
      <c r="LZ138" s="243">
        <f t="shared" si="507"/>
        <v>-0.10256060606060602</v>
      </c>
      <c r="MA138" s="243">
        <f t="shared" si="690"/>
        <v>0.13737499999999997</v>
      </c>
      <c r="MB138" s="243">
        <f t="shared" si="508"/>
        <v>2.0066176470588282E-2</v>
      </c>
      <c r="MC138" s="243">
        <f t="shared" si="509"/>
        <v>0.24940365111561863</v>
      </c>
      <c r="MD138" s="244">
        <f t="shared" si="661"/>
        <v>0.38293939393939397</v>
      </c>
      <c r="ME138" s="244">
        <f t="shared" si="662"/>
        <v>0.48549999999999999</v>
      </c>
      <c r="MF138" s="244">
        <f t="shared" si="663"/>
        <v>0.34812500000000002</v>
      </c>
      <c r="MG138" s="244">
        <f t="shared" si="664"/>
        <v>0.32805882352941174</v>
      </c>
      <c r="MH138" s="244">
        <f t="shared" si="665"/>
        <v>7.8655172413793106E-2</v>
      </c>
      <c r="MI138" s="244">
        <f t="shared" si="666"/>
        <v>5.685393258426966E-3</v>
      </c>
      <c r="MJ138" s="244">
        <f t="shared" si="667"/>
        <v>0.13393975903614458</v>
      </c>
      <c r="MK138" s="244">
        <f t="shared" si="668"/>
        <v>0.10245454545454545</v>
      </c>
      <c r="ML138" s="244">
        <f t="shared" si="669"/>
        <v>6.5424657534246575E-2</v>
      </c>
      <c r="MM138" s="244">
        <f t="shared" si="670"/>
        <v>0.1216756984126984</v>
      </c>
      <c r="MN138" s="244">
        <f t="shared" si="671"/>
        <v>0.11948398113207548</v>
      </c>
      <c r="MO138" s="244">
        <f t="shared" si="672"/>
        <v>0.14508643478260869</v>
      </c>
      <c r="MP138" s="244">
        <f t="shared" si="673"/>
        <v>0.14904999999999999</v>
      </c>
      <c r="MQ138" s="244">
        <f t="shared" si="674"/>
        <v>6.7974358974358967E-2</v>
      </c>
      <c r="MR138" s="244">
        <f t="shared" si="675"/>
        <v>0.10794285714285715</v>
      </c>
      <c r="MS138" s="244">
        <f t="shared" si="676"/>
        <v>0.11429268292682927</v>
      </c>
      <c r="MT138" s="244" t="str">
        <f t="shared" si="677"/>
        <v>i.a.</v>
      </c>
    </row>
    <row r="139" spans="1:358" ht="18" customHeight="1" x14ac:dyDescent="0.25">
      <c r="A139" s="116" t="s">
        <v>571</v>
      </c>
      <c r="B139" s="273">
        <v>73192714</v>
      </c>
      <c r="C139" s="5" t="s">
        <v>83</v>
      </c>
      <c r="D139" s="5"/>
      <c r="E139" s="133">
        <v>251100</v>
      </c>
      <c r="F139" s="203">
        <v>45637</v>
      </c>
      <c r="G139" s="148" t="s">
        <v>70</v>
      </c>
      <c r="H139" s="148" t="s">
        <v>70</v>
      </c>
      <c r="I139" s="148" t="s">
        <v>70</v>
      </c>
      <c r="J139" s="148" t="s">
        <v>70</v>
      </c>
      <c r="K139" s="148" t="s">
        <v>70</v>
      </c>
      <c r="L139" s="148" t="s">
        <v>70</v>
      </c>
      <c r="M139" s="357" t="s">
        <v>70</v>
      </c>
      <c r="N139" s="357" t="s">
        <v>70</v>
      </c>
      <c r="O139" s="357" t="s">
        <v>70</v>
      </c>
      <c r="P139" s="150" t="e">
        <f>Y139/Tabel1[[#This Row],[2023 - Omsætning]]-1</f>
        <v>#DIV/0!</v>
      </c>
      <c r="Q139" s="150" t="e">
        <f>Z139/Tabel1[[#This Row],[2022 - Omsætning]]-1</f>
        <v>#DIV/0!</v>
      </c>
      <c r="R139" s="150" t="e">
        <f>AA139/Tabel1[[#This Row],[2021 - Omsætning]]-1</f>
        <v>#DIV/0!</v>
      </c>
      <c r="S139" s="150" t="e">
        <f>AB139/Tabel1[[#This Row],[2020 - Omsætning]]-1</f>
        <v>#DIV/0!</v>
      </c>
      <c r="T139" s="150" t="e">
        <f>AC139/Tabel1[[#This Row],[2019 - Omsætning]]-1</f>
        <v>#DIV/0!</v>
      </c>
      <c r="U139" s="242">
        <f t="shared" si="484"/>
        <v>0</v>
      </c>
      <c r="V139" s="242">
        <f t="shared" si="678"/>
        <v>0</v>
      </c>
      <c r="W139" s="242">
        <f t="shared" si="538"/>
        <v>0</v>
      </c>
      <c r="X139" s="242">
        <f t="shared" si="537"/>
        <v>0</v>
      </c>
      <c r="Y139" s="151"/>
      <c r="Z139" s="151"/>
      <c r="AA139" s="151"/>
      <c r="AB139" s="151"/>
      <c r="AC139" s="361"/>
      <c r="AD139" s="361"/>
      <c r="AE139" s="361"/>
      <c r="AF139" s="361"/>
      <c r="AG139" s="361"/>
      <c r="AH139" s="361"/>
      <c r="AI139" s="361"/>
      <c r="AJ139" s="361"/>
      <c r="AK139" s="361"/>
      <c r="AL139" s="361"/>
      <c r="AM139" s="361"/>
      <c r="AN139" s="361"/>
      <c r="AO139" s="361"/>
      <c r="AP139" s="150">
        <f t="shared" si="552"/>
        <v>0.19444970638378489</v>
      </c>
      <c r="AQ139" s="150">
        <f t="shared" si="553"/>
        <v>-0.25919169239404999</v>
      </c>
      <c r="AR139" s="150">
        <f t="shared" si="554"/>
        <v>-0.11069512042930234</v>
      </c>
      <c r="AS139" s="150">
        <f t="shared" si="555"/>
        <v>0.15427830596369918</v>
      </c>
      <c r="AT139" s="150">
        <f t="shared" si="556"/>
        <v>-0.17704937466658754</v>
      </c>
      <c r="AU139" s="242">
        <f t="shared" si="511"/>
        <v>2.0530000000000008</v>
      </c>
      <c r="AV139" s="242">
        <f t="shared" si="679"/>
        <v>-3.6940000000000008</v>
      </c>
      <c r="AW139" s="242">
        <f t="shared" si="512"/>
        <v>-1.7739999999999991</v>
      </c>
      <c r="AX139" s="242">
        <f t="shared" si="513"/>
        <v>2.1419999999999995</v>
      </c>
      <c r="AY139" s="119">
        <v>12.611000000000001</v>
      </c>
      <c r="AZ139" s="119">
        <v>10.558</v>
      </c>
      <c r="BA139" s="119">
        <v>14.252000000000001</v>
      </c>
      <c r="BB139" s="119">
        <v>16.026</v>
      </c>
      <c r="BC139" s="119">
        <v>13.884</v>
      </c>
      <c r="BD139" s="362">
        <v>16.870999999999999</v>
      </c>
      <c r="BE139" s="362">
        <v>20.585000000000001</v>
      </c>
      <c r="BF139" s="362">
        <v>18.337</v>
      </c>
      <c r="BG139" s="362">
        <v>18.548999999999999</v>
      </c>
      <c r="BH139" s="362">
        <v>20.975999999999999</v>
      </c>
      <c r="BI139" s="362"/>
      <c r="BJ139" s="362"/>
      <c r="BK139" s="362"/>
      <c r="BL139" s="362"/>
      <c r="BM139" s="362"/>
      <c r="BN139" s="362"/>
      <c r="BO139" s="362"/>
      <c r="BP139" s="152">
        <f t="shared" si="557"/>
        <v>0.51432270593947249</v>
      </c>
      <c r="BQ139" s="152">
        <f t="shared" si="558"/>
        <v>-1.3774528664871104</v>
      </c>
      <c r="BR139" s="152">
        <f t="shared" si="559"/>
        <v>-4.6917613636363642</v>
      </c>
      <c r="BS139" s="152">
        <f t="shared" si="560"/>
        <v>1.2069370958259846</v>
      </c>
      <c r="BT139" s="152">
        <f t="shared" si="561"/>
        <v>-5.0973123262279901E-2</v>
      </c>
      <c r="BU139" s="242">
        <f t="shared" si="514"/>
        <v>3.1780000000000004</v>
      </c>
      <c r="BV139" s="242">
        <f t="shared" si="680"/>
        <v>-3.58</v>
      </c>
      <c r="BW139" s="242">
        <f t="shared" si="515"/>
        <v>-3.3029999999999999</v>
      </c>
      <c r="BX139" s="242">
        <f t="shared" si="516"/>
        <v>4.1059999999999999</v>
      </c>
      <c r="BY139" s="119">
        <v>-3.0009999999999999</v>
      </c>
      <c r="BZ139" s="119">
        <v>-6.1790000000000003</v>
      </c>
      <c r="CA139" s="119">
        <v>-2.5990000000000002</v>
      </c>
      <c r="CB139" s="119">
        <v>0.70399999999999996</v>
      </c>
      <c r="CC139" s="119">
        <v>-3.4020000000000001</v>
      </c>
      <c r="CD139" s="362">
        <v>-3.2370000000000001</v>
      </c>
      <c r="CE139" s="362">
        <v>0.30199999999999999</v>
      </c>
      <c r="CF139" s="362">
        <v>-0.30099999999999999</v>
      </c>
      <c r="CG139" s="362">
        <v>0.13400000000000001</v>
      </c>
      <c r="CH139" s="362">
        <v>0.41899999999999998</v>
      </c>
      <c r="CI139" s="362"/>
      <c r="CJ139" s="362"/>
      <c r="CK139" s="362"/>
      <c r="CL139" s="362"/>
      <c r="CM139" s="362"/>
      <c r="CN139" s="362"/>
      <c r="CO139" s="362"/>
      <c r="CP139" s="152">
        <f t="shared" si="562"/>
        <v>0.49653870358716168</v>
      </c>
      <c r="CQ139" s="152">
        <f t="shared" si="563"/>
        <v>-1.4066641423703141</v>
      </c>
      <c r="CR139" s="152">
        <f t="shared" si="564"/>
        <v>-5.2323717948717947</v>
      </c>
      <c r="CS139" s="152">
        <f t="shared" si="565"/>
        <v>1.1817122888759464</v>
      </c>
      <c r="CT139" s="152">
        <f t="shared" si="566"/>
        <v>-4.2185128983308118E-2</v>
      </c>
      <c r="CU139" s="242">
        <f t="shared" si="517"/>
        <v>3.1559999999999997</v>
      </c>
      <c r="CV139" s="242">
        <f t="shared" si="681"/>
        <v>-3.7149999999999999</v>
      </c>
      <c r="CW139" s="242">
        <f t="shared" si="518"/>
        <v>-3.2650000000000001</v>
      </c>
      <c r="CX139" s="242">
        <f t="shared" si="519"/>
        <v>4.0579999999999998</v>
      </c>
      <c r="CY139" s="119">
        <v>-3.2</v>
      </c>
      <c r="CZ139" s="119">
        <v>-6.3559999999999999</v>
      </c>
      <c r="DA139" s="119">
        <v>-2.641</v>
      </c>
      <c r="DB139" s="119">
        <v>0.624</v>
      </c>
      <c r="DC139" s="119">
        <v>-3.4340000000000002</v>
      </c>
      <c r="DD139" s="362">
        <v>-3.2949999999999999</v>
      </c>
      <c r="DE139" s="362">
        <v>0.13100000000000001</v>
      </c>
      <c r="DF139" s="362">
        <v>-0.44</v>
      </c>
      <c r="DG139" s="362">
        <v>5.0000000000000001E-3</v>
      </c>
      <c r="DH139" s="362">
        <v>0.32100000000000001</v>
      </c>
      <c r="DI139" s="362"/>
      <c r="DJ139" s="362"/>
      <c r="DK139" s="362"/>
      <c r="DL139" s="362"/>
      <c r="DM139" s="362"/>
      <c r="DN139" s="362"/>
      <c r="DO139" s="362"/>
      <c r="DP139" s="152">
        <f t="shared" si="567"/>
        <v>1.0326688815060907</v>
      </c>
      <c r="DQ139" s="152">
        <f t="shared" si="568"/>
        <v>-0.55078351712130003</v>
      </c>
      <c r="DR139" s="152">
        <f t="shared" si="569"/>
        <v>-0.14557948427316519</v>
      </c>
      <c r="DS139" s="152">
        <f t="shared" si="570"/>
        <v>3.7178545187362251E-2</v>
      </c>
      <c r="DT139" s="152">
        <f t="shared" si="571"/>
        <v>-0.16451810926949048</v>
      </c>
      <c r="DU139" s="242">
        <f t="shared" si="520"/>
        <v>5.5949999999999998</v>
      </c>
      <c r="DV139" s="242">
        <f t="shared" si="682"/>
        <v>-6.6429999999999998</v>
      </c>
      <c r="DW139" s="242">
        <f t="shared" si="521"/>
        <v>-2.0549999999999997</v>
      </c>
      <c r="DX139" s="242">
        <f t="shared" si="522"/>
        <v>0.50600000000000023</v>
      </c>
      <c r="DY139" s="119">
        <v>11.013</v>
      </c>
      <c r="DZ139" s="119">
        <v>5.4180000000000001</v>
      </c>
      <c r="EA139" s="119">
        <v>12.061</v>
      </c>
      <c r="EB139" s="119">
        <v>14.116</v>
      </c>
      <c r="EC139" s="119">
        <v>13.61</v>
      </c>
      <c r="ED139" s="362">
        <v>16.29</v>
      </c>
      <c r="EE139" s="362">
        <v>18.861999999999998</v>
      </c>
      <c r="EF139" s="362">
        <v>18.788</v>
      </c>
      <c r="EG139" s="362">
        <v>19.151</v>
      </c>
      <c r="EH139" s="362">
        <v>19.148</v>
      </c>
      <c r="EI139" s="362"/>
      <c r="EJ139" s="362"/>
      <c r="EK139" s="362"/>
      <c r="EL139" s="362"/>
      <c r="EM139" s="362"/>
      <c r="EN139" s="362"/>
      <c r="EO139" s="362"/>
      <c r="EP139" s="153">
        <f t="shared" si="572"/>
        <v>-0.21578219191619721</v>
      </c>
      <c r="EQ139" s="153">
        <f t="shared" si="573"/>
        <v>-0.10061327881966045</v>
      </c>
      <c r="ER139" s="153">
        <f t="shared" si="574"/>
        <v>-5.9636877678138252E-3</v>
      </c>
      <c r="ES139" s="153">
        <f t="shared" si="575"/>
        <v>-7.6832103095306081E-2</v>
      </c>
      <c r="ET139" s="153">
        <f t="shared" si="576"/>
        <v>-0.12801820703388919</v>
      </c>
      <c r="EU139" s="242">
        <f t="shared" si="523"/>
        <v>-4.3669999999999991</v>
      </c>
      <c r="EV139" s="242">
        <f t="shared" si="683"/>
        <v>-2.2639999999999993</v>
      </c>
      <c r="EW139" s="242">
        <f t="shared" si="524"/>
        <v>-0.13500000000000156</v>
      </c>
      <c r="EX139" s="242">
        <f t="shared" si="525"/>
        <v>-1.8840000000000003</v>
      </c>
      <c r="EY139" s="119">
        <v>15.871</v>
      </c>
      <c r="EZ139" s="119">
        <v>20.238</v>
      </c>
      <c r="FA139" s="119">
        <v>22.501999999999999</v>
      </c>
      <c r="FB139" s="119">
        <v>22.637</v>
      </c>
      <c r="FC139" s="119">
        <v>24.521000000000001</v>
      </c>
      <c r="FD139" s="362">
        <v>28.120999999999999</v>
      </c>
      <c r="FE139" s="362">
        <v>33.19</v>
      </c>
      <c r="FF139" s="362">
        <v>28.846</v>
      </c>
      <c r="FG139" s="362">
        <v>30.655000000000001</v>
      </c>
      <c r="FH139" s="362">
        <v>32.171999999999997</v>
      </c>
      <c r="FI139" s="362"/>
      <c r="FJ139" s="362"/>
      <c r="FK139" s="362"/>
      <c r="FL139" s="362"/>
      <c r="FM139" s="362"/>
      <c r="FN139" s="362"/>
      <c r="FO139" s="362"/>
      <c r="FP139" s="153">
        <f t="shared" si="577"/>
        <v>-6.6666666666666666E-2</v>
      </c>
      <c r="FQ139" s="153">
        <f t="shared" si="578"/>
        <v>-3.2258064516129031E-2</v>
      </c>
      <c r="FR139" s="153">
        <f t="shared" si="579"/>
        <v>0.24</v>
      </c>
      <c r="FS139" s="153">
        <f t="shared" si="580"/>
        <v>-0.16666666666666666</v>
      </c>
      <c r="FT139" s="153">
        <f t="shared" si="581"/>
        <v>-0.14285714285714285</v>
      </c>
      <c r="FU139" s="242">
        <f t="shared" si="539"/>
        <v>-2</v>
      </c>
      <c r="FV139" s="242">
        <f t="shared" si="684"/>
        <v>-1</v>
      </c>
      <c r="FW139" s="242">
        <f t="shared" si="540"/>
        <v>6</v>
      </c>
      <c r="FX139" s="242">
        <f t="shared" si="541"/>
        <v>-5</v>
      </c>
      <c r="FY139" s="154">
        <v>28</v>
      </c>
      <c r="FZ139" s="154">
        <v>30</v>
      </c>
      <c r="GA139" s="154">
        <v>31</v>
      </c>
      <c r="GB139" s="154">
        <v>25</v>
      </c>
      <c r="GC139" s="154">
        <v>30</v>
      </c>
      <c r="GD139" s="359">
        <v>35</v>
      </c>
      <c r="GE139" s="359">
        <v>37</v>
      </c>
      <c r="GF139" s="359">
        <v>36</v>
      </c>
      <c r="GG139" s="359"/>
      <c r="GH139" s="359"/>
      <c r="GI139" s="359"/>
      <c r="GJ139" s="359"/>
      <c r="GK139" s="359"/>
      <c r="GL139" s="359"/>
      <c r="GM139" s="359"/>
      <c r="GN139" s="359"/>
      <c r="GO139" s="359"/>
      <c r="GP139" s="133"/>
      <c r="GQ139" s="5" t="s">
        <v>389</v>
      </c>
      <c r="GR139" s="133">
        <v>2600</v>
      </c>
      <c r="GS139" s="133" t="s">
        <v>100</v>
      </c>
      <c r="GT139" s="168" t="s">
        <v>76</v>
      </c>
      <c r="GU139" s="169"/>
      <c r="GV139" s="170"/>
      <c r="GW139" s="158">
        <f t="shared" si="582"/>
        <v>0.46442699774815899</v>
      </c>
      <c r="GX139" s="158">
        <f t="shared" si="583"/>
        <v>-2.6042821245396031</v>
      </c>
      <c r="GY139" s="158">
        <f t="shared" si="584"/>
        <v>-5.4828185194871599</v>
      </c>
      <c r="GZ139" s="158">
        <f t="shared" si="585"/>
        <v>1.1959603778904564</v>
      </c>
      <c r="HA139" s="158">
        <f t="shared" si="586"/>
        <v>-0.22524721250907179</v>
      </c>
      <c r="HB139" s="263">
        <f t="shared" si="492"/>
        <v>0.33776508927138837</v>
      </c>
      <c r="HC139" s="263">
        <f t="shared" si="685"/>
        <v>-0.52549253855744293</v>
      </c>
      <c r="HD139" s="263">
        <f t="shared" si="493"/>
        <v>-0.24679209090095852</v>
      </c>
      <c r="HE139" s="263">
        <f t="shared" si="494"/>
        <v>0.27471089884119249</v>
      </c>
      <c r="HF139" s="153">
        <f t="shared" si="587"/>
        <v>-0.38950763800133892</v>
      </c>
      <c r="HG139" s="153">
        <f t="shared" si="588"/>
        <v>-0.72727272727272729</v>
      </c>
      <c r="HH139" s="153">
        <f t="shared" si="589"/>
        <v>-0.20178018871528441</v>
      </c>
      <c r="HI139" s="153">
        <f t="shared" si="590"/>
        <v>4.5011902185674101E-2</v>
      </c>
      <c r="HJ139" s="153">
        <f t="shared" si="591"/>
        <v>-0.22969899665551841</v>
      </c>
      <c r="HK139" s="153">
        <f t="shared" si="592"/>
        <v>-0.18747155211652253</v>
      </c>
      <c r="HL139" s="153">
        <f t="shared" si="593"/>
        <v>6.9588313413014614E-3</v>
      </c>
      <c r="HM139" s="153">
        <f t="shared" si="594"/>
        <v>-2.319512902290519E-2</v>
      </c>
      <c r="HN139" s="153">
        <f t="shared" si="595"/>
        <v>2.6110342306587638E-4</v>
      </c>
      <c r="HO139" s="153">
        <f t="shared" si="596"/>
        <v>1.6764152914142471E-2</v>
      </c>
      <c r="HP139" s="153" t="str">
        <f t="shared" si="597"/>
        <v>Negativ EK</v>
      </c>
      <c r="HQ139" s="153" t="str">
        <f t="shared" si="598"/>
        <v>Negativ EK</v>
      </c>
      <c r="HR139" s="153" t="str">
        <f t="shared" si="599"/>
        <v>Negativ EK</v>
      </c>
      <c r="HS139" s="153" t="str">
        <f t="shared" si="600"/>
        <v>Negativ EK</v>
      </c>
      <c r="HT139" s="153" t="str">
        <f t="shared" si="601"/>
        <v>Negativ EK</v>
      </c>
      <c r="HU139" s="153" t="str">
        <f t="shared" si="602"/>
        <v>Negativ EK</v>
      </c>
      <c r="HV139" s="150">
        <f t="shared" si="603"/>
        <v>0.4251336910978718</v>
      </c>
      <c r="HW139" s="150">
        <f t="shared" si="604"/>
        <v>-1.5108995072616207</v>
      </c>
      <c r="HX139" s="150">
        <f t="shared" si="605"/>
        <v>-4.8568883312958562</v>
      </c>
      <c r="HY139" s="150">
        <f t="shared" si="606"/>
        <v>1.2310017939367974</v>
      </c>
      <c r="HZ139" s="150">
        <f t="shared" si="607"/>
        <v>-0.22404568899991709</v>
      </c>
      <c r="IA139" s="263">
        <f t="shared" si="495"/>
        <v>0.12292471115085402</v>
      </c>
      <c r="IB139" s="263">
        <f t="shared" si="686"/>
        <v>-0.17398825048729272</v>
      </c>
      <c r="IC139" s="263">
        <f t="shared" si="496"/>
        <v>-0.14501248506010783</v>
      </c>
      <c r="ID139" s="263">
        <f t="shared" si="497"/>
        <v>0.15910748463101648</v>
      </c>
      <c r="IE139" s="153">
        <f t="shared" si="608"/>
        <v>-0.1662189481846631</v>
      </c>
      <c r="IF139" s="153">
        <f t="shared" si="609"/>
        <v>-0.28914365933551711</v>
      </c>
      <c r="IG139" s="153">
        <f t="shared" si="610"/>
        <v>-0.11515540884822439</v>
      </c>
      <c r="IH139" s="153">
        <f t="shared" si="611"/>
        <v>2.9857076211883452E-2</v>
      </c>
      <c r="II139" s="153">
        <f t="shared" si="612"/>
        <v>-0.12925040841913302</v>
      </c>
      <c r="IJ139" s="153">
        <f t="shared" si="613"/>
        <v>-0.10559279737730588</v>
      </c>
      <c r="IK139" s="153">
        <f t="shared" si="614"/>
        <v>9.7362821587465339E-3</v>
      </c>
      <c r="IL139" s="153">
        <f t="shared" si="615"/>
        <v>-1.0117477017192986E-2</v>
      </c>
      <c r="IM139" s="153">
        <f t="shared" si="616"/>
        <v>4.2656819520269949E-3</v>
      </c>
      <c r="IN139" s="153">
        <f t="shared" si="617"/>
        <v>1.3023747357951015E-2</v>
      </c>
      <c r="IO139" s="153" t="str">
        <f t="shared" si="618"/>
        <v>i.a.</v>
      </c>
      <c r="IP139" s="153" t="str">
        <f t="shared" si="619"/>
        <v>i.a.</v>
      </c>
      <c r="IQ139" s="153" t="str">
        <f t="shared" si="620"/>
        <v>i.a.</v>
      </c>
      <c r="IR139" s="153" t="str">
        <f t="shared" si="621"/>
        <v>i.a.</v>
      </c>
      <c r="IS139" s="153" t="str">
        <f t="shared" si="622"/>
        <v>i.a.</v>
      </c>
      <c r="IT139" s="153" t="str">
        <f t="shared" si="623"/>
        <v>i.a.</v>
      </c>
      <c r="IU139" s="150">
        <f t="shared" si="624"/>
        <v>1.5919698080726019</v>
      </c>
      <c r="IV139" s="150">
        <f t="shared" si="625"/>
        <v>-0.50053022543055115</v>
      </c>
      <c r="IW139" s="150">
        <f t="shared" si="626"/>
        <v>-0.14045341682924362</v>
      </c>
      <c r="IX139" s="150">
        <f t="shared" si="627"/>
        <v>0.12349936416218191</v>
      </c>
      <c r="IY139" s="150">
        <f t="shared" si="628"/>
        <v>-4.1858560041080774E-2</v>
      </c>
      <c r="IZ139" s="263">
        <f t="shared" si="498"/>
        <v>0.42619292519702329</v>
      </c>
      <c r="JA139" s="263">
        <f t="shared" si="687"/>
        <v>-0.26828259927641446</v>
      </c>
      <c r="JB139" s="263">
        <f t="shared" si="499"/>
        <v>-8.7584062904165871E-2</v>
      </c>
      <c r="JC139" s="263">
        <f t="shared" si="500"/>
        <v>6.8546402930031225E-2</v>
      </c>
      <c r="JD139" s="153">
        <f t="shared" si="629"/>
        <v>0.69390712620502804</v>
      </c>
      <c r="JE139" s="153">
        <f t="shared" si="630"/>
        <v>0.26771420100800475</v>
      </c>
      <c r="JF139" s="153">
        <f t="shared" si="631"/>
        <v>0.53599680028441921</v>
      </c>
      <c r="JG139" s="153">
        <f t="shared" si="632"/>
        <v>0.62358086318858508</v>
      </c>
      <c r="JH139" s="153">
        <f t="shared" si="633"/>
        <v>0.55503446025855385</v>
      </c>
      <c r="JI139" s="153">
        <f t="shared" si="634"/>
        <v>0.57928238682834887</v>
      </c>
      <c r="JJ139" s="153">
        <f t="shared" si="635"/>
        <v>0.56830370593552271</v>
      </c>
      <c r="JK139" s="153">
        <f t="shared" si="636"/>
        <v>0.65132080704430428</v>
      </c>
      <c r="JL139" s="153">
        <f t="shared" si="637"/>
        <v>0.62472679823846022</v>
      </c>
      <c r="JM139" s="153">
        <f t="shared" si="638"/>
        <v>0.59517592937958474</v>
      </c>
      <c r="JN139" s="153" t="str">
        <f t="shared" si="639"/>
        <v>i.a.</v>
      </c>
      <c r="JO139" s="153" t="str">
        <f t="shared" si="640"/>
        <v>i.a.</v>
      </c>
      <c r="JP139" s="153" t="str">
        <f t="shared" si="641"/>
        <v>i.a.</v>
      </c>
      <c r="JQ139" s="153" t="str">
        <f t="shared" si="642"/>
        <v>i.a.</v>
      </c>
      <c r="JR139" s="153" t="str">
        <f t="shared" si="643"/>
        <v>i.a.</v>
      </c>
      <c r="JS139" s="153" t="str">
        <f t="shared" si="644"/>
        <v>i.a.</v>
      </c>
      <c r="JT139" s="153" t="str">
        <f t="shared" si="645"/>
        <v>i.a.</v>
      </c>
      <c r="JU139" s="150" t="e">
        <f t="shared" si="646"/>
        <v>#VALUE!</v>
      </c>
      <c r="JV139" s="150" t="e">
        <f t="shared" si="647"/>
        <v>#VALUE!</v>
      </c>
      <c r="JW139" s="150" t="e">
        <f t="shared" si="648"/>
        <v>#VALUE!</v>
      </c>
      <c r="JX139" s="150" t="e">
        <f t="shared" si="649"/>
        <v>#VALUE!</v>
      </c>
      <c r="JY139" s="150" t="e">
        <f t="shared" si="650"/>
        <v>#VALUE!</v>
      </c>
      <c r="JZ139" s="263" t="e">
        <f t="shared" si="501"/>
        <v>#VALUE!</v>
      </c>
      <c r="KA139" s="263" t="e">
        <f t="shared" si="688"/>
        <v>#VALUE!</v>
      </c>
      <c r="KB139" s="263" t="e">
        <f t="shared" si="502"/>
        <v>#VALUE!</v>
      </c>
      <c r="KC139" s="263" t="e">
        <f t="shared" si="503"/>
        <v>#VALUE!</v>
      </c>
      <c r="KD139" s="153" t="str">
        <f t="shared" si="467"/>
        <v>i.a.</v>
      </c>
      <c r="KE139" s="153" t="str">
        <f t="shared" si="468"/>
        <v>i.a.</v>
      </c>
      <c r="KF139" s="153" t="str">
        <f t="shared" si="469"/>
        <v>i.a.</v>
      </c>
      <c r="KG139" s="153" t="str">
        <f t="shared" si="470"/>
        <v>i.a.</v>
      </c>
      <c r="KH139" s="153" t="str">
        <f t="shared" si="483"/>
        <v>i.a.</v>
      </c>
      <c r="KI139" s="153" t="str">
        <f t="shared" si="471"/>
        <v>i.a.</v>
      </c>
      <c r="KJ139" s="153" t="str">
        <f t="shared" si="472"/>
        <v>i.a.</v>
      </c>
      <c r="KK139" s="153" t="str">
        <f t="shared" si="473"/>
        <v>i.a.</v>
      </c>
      <c r="KL139" s="153" t="str">
        <f t="shared" si="474"/>
        <v>i.a.</v>
      </c>
      <c r="KM139" s="153" t="str">
        <f t="shared" si="475"/>
        <v>i.a.</v>
      </c>
      <c r="KN139" s="153" t="str">
        <f t="shared" si="476"/>
        <v>i.a.</v>
      </c>
      <c r="KO139" s="153" t="str">
        <f t="shared" si="477"/>
        <v>i.a.</v>
      </c>
      <c r="KP139" s="153" t="str">
        <f t="shared" si="478"/>
        <v>i.a.</v>
      </c>
      <c r="KQ139" s="153" t="str">
        <f t="shared" si="479"/>
        <v>i.a.</v>
      </c>
      <c r="KR139" s="153" t="str">
        <f t="shared" si="480"/>
        <v>i.a.</v>
      </c>
      <c r="KS139" s="153" t="str">
        <f t="shared" si="481"/>
        <v>i.a.</v>
      </c>
      <c r="KT139" s="153" t="str">
        <f t="shared" si="482"/>
        <v>i.a.</v>
      </c>
      <c r="KU139" s="150" t="e">
        <f t="shared" si="651"/>
        <v>#DIV/0!</v>
      </c>
      <c r="KV139" s="150" t="e">
        <f t="shared" si="652"/>
        <v>#DIV/0!</v>
      </c>
      <c r="KW139" s="150" t="e">
        <f t="shared" si="653"/>
        <v>#DIV/0!</v>
      </c>
      <c r="KX139" s="150" t="e">
        <f t="shared" si="654"/>
        <v>#DIV/0!</v>
      </c>
      <c r="KY139" s="150" t="e">
        <f t="shared" si="655"/>
        <v>#DIV/0!</v>
      </c>
      <c r="KZ139" s="243">
        <f t="shared" si="504"/>
        <v>0</v>
      </c>
      <c r="LA139" s="243">
        <f t="shared" si="689"/>
        <v>0</v>
      </c>
      <c r="LB139" s="243">
        <f t="shared" si="505"/>
        <v>0</v>
      </c>
      <c r="LC139" s="243">
        <f t="shared" si="506"/>
        <v>0</v>
      </c>
      <c r="LD139" s="254">
        <f>IFERROR(Tabel1[[#This Row],[2024 - Omsætning]]/Tabel1[[#This Row],[2024 - Ansatte]],"i.a.")</f>
        <v>0</v>
      </c>
      <c r="LE139" s="254">
        <f>IFERROR(Tabel1[[#This Row],[2023 - Omsætning]]/Tabel1[[#This Row],[2023 - Ansatte]],"i.a.")</f>
        <v>0</v>
      </c>
      <c r="LF139" s="254">
        <f>IFERROR(Tabel1[[#This Row],[2022 - Omsætning]]/Tabel1[[#This Row],[2022 - Ansatte]],"i.a.")</f>
        <v>0</v>
      </c>
      <c r="LG139" s="254">
        <f>IFERROR(Tabel1[[#This Row],[2021 - Omsætning]]/Tabel1[[#This Row],[2021 - Ansatte]],"i.a.")</f>
        <v>0</v>
      </c>
      <c r="LH139" s="254">
        <f>IFERROR(AC139/Tabel1[[#This Row],[2020 - Ansatte]],"i.a.")</f>
        <v>0</v>
      </c>
      <c r="LI139" s="254">
        <f>IFERROR(Tabel1[[#This Row],[2019 - Omsætning]]/Tabel1[[#This Row],[2019 - Ansatte]],"i.a.")</f>
        <v>0</v>
      </c>
      <c r="LJ139" s="254">
        <f>IFERROR(Tabel1[[#This Row],[2018 - Omsætning]]/Tabel1[[#This Row],[2018 - Ansatte]],"i.a.")</f>
        <v>0</v>
      </c>
      <c r="LK139" s="254">
        <f>IFERROR(Tabel1[[#This Row],[2017 - Omsætning]]/Tabel1[[#This Row],[2017 - Ansatte]],"i.a.")</f>
        <v>0</v>
      </c>
      <c r="LL139" s="254" t="str">
        <f>IFERROR(Tabel1[[#This Row],[2016 - Omsætning]]/Tabel1[[#This Row],[2016 - Ansatte]],"i.a.")</f>
        <v>i.a.</v>
      </c>
      <c r="LM139" s="254" t="str">
        <f>IFERROR(Tabel1[[#This Row],[2015 - Omsætning]]/Tabel1[[#This Row],[2015 - Ansatte]],"i.a.")</f>
        <v>i.a.</v>
      </c>
      <c r="LN139" s="254" t="str">
        <f>IFERROR(Tabel1[[#This Row],[2014 - Omsætning]]/Tabel1[[#This Row],[2014 - Ansatte]],"i.a.")</f>
        <v>i.a.</v>
      </c>
      <c r="LO139" s="254" t="str">
        <f>IFERROR(Tabel1[[#This Row],[2013 - Omsætning]]/Tabel1[[#This Row],[2013 - Ansatte]],"i.a.")</f>
        <v>i.a.</v>
      </c>
      <c r="LP139" s="254" t="str">
        <f>IFERROR(Tabel1[[#This Row],[2012 - Omsætning]]/Tabel1[[#This Row],[2012 - Ansatte]],"i.a.")</f>
        <v>i.a.</v>
      </c>
      <c r="LQ139" s="254" t="str">
        <f>IFERROR(Tabel1[[#This Row],[2011 - Omsætning]]/Tabel1[[#This Row],[2011 - Ansatte]],"i.a.")</f>
        <v>i.a.</v>
      </c>
      <c r="LR139" s="254" t="str">
        <f>IFERROR(Tabel1[[#This Row],[2010 - Omsætning]]/Tabel1[[#This Row],[2010 - Ansatte]],"i.a.")</f>
        <v>i.a.</v>
      </c>
      <c r="LS139" s="254" t="str">
        <f>IFERROR(Tabel1[[#This Row],[2009 - Omsætning]]/Tabel1[[#This Row],[2009 - Ansatte]],"i.a.")</f>
        <v>i.a.</v>
      </c>
      <c r="LT139" s="254" t="str">
        <f>IFERROR(Tabel1[[#This Row],[2008 - Omsætning]]/Tabel1[[#This Row],[2008 - Ansatte]],"i.a.")</f>
        <v>i.a.</v>
      </c>
      <c r="LU139" s="158">
        <f t="shared" si="656"/>
        <v>0.4605771824148161</v>
      </c>
      <c r="LV139" s="158">
        <f t="shared" si="657"/>
        <v>-1.4868862804493248</v>
      </c>
      <c r="LW139" s="158">
        <f t="shared" si="658"/>
        <v>-4.4132030603804795</v>
      </c>
      <c r="LX139" s="158">
        <f t="shared" si="659"/>
        <v>1.2180547466511356</v>
      </c>
      <c r="LY139" s="158">
        <f t="shared" si="660"/>
        <v>-0.21588265048052618</v>
      </c>
      <c r="LZ139" s="243">
        <f t="shared" si="507"/>
        <v>9.7580952380952379E-2</v>
      </c>
      <c r="MA139" s="243">
        <f t="shared" si="690"/>
        <v>-0.1266731182795699</v>
      </c>
      <c r="MB139" s="243">
        <f t="shared" si="508"/>
        <v>-0.11015354838709678</v>
      </c>
      <c r="MC139" s="243">
        <f t="shared" si="509"/>
        <v>0.13942666666666667</v>
      </c>
      <c r="MD139" s="244">
        <f t="shared" si="661"/>
        <v>-0.1142857142857143</v>
      </c>
      <c r="ME139" s="244">
        <f t="shared" si="662"/>
        <v>-0.21186666666666668</v>
      </c>
      <c r="MF139" s="244">
        <f t="shared" si="663"/>
        <v>-8.5193548387096779E-2</v>
      </c>
      <c r="MG139" s="244">
        <f t="shared" si="664"/>
        <v>2.496E-2</v>
      </c>
      <c r="MH139" s="244">
        <f t="shared" si="665"/>
        <v>-0.11446666666666667</v>
      </c>
      <c r="MI139" s="244">
        <f t="shared" si="666"/>
        <v>-9.4142857142857139E-2</v>
      </c>
      <c r="MJ139" s="244">
        <f t="shared" si="667"/>
        <v>3.5405405405405407E-3</v>
      </c>
      <c r="MK139" s="244">
        <f t="shared" si="668"/>
        <v>-1.2222222222222223E-2</v>
      </c>
      <c r="ML139" s="244" t="str">
        <f t="shared" si="669"/>
        <v>i.a.</v>
      </c>
      <c r="MM139" s="244" t="str">
        <f t="shared" si="670"/>
        <v>i.a.</v>
      </c>
      <c r="MN139" s="244" t="str">
        <f t="shared" si="671"/>
        <v>i.a.</v>
      </c>
      <c r="MO139" s="244" t="str">
        <f t="shared" si="672"/>
        <v>i.a.</v>
      </c>
      <c r="MP139" s="244" t="str">
        <f t="shared" si="673"/>
        <v>i.a.</v>
      </c>
      <c r="MQ139" s="244" t="str">
        <f t="shared" si="674"/>
        <v>i.a.</v>
      </c>
      <c r="MR139" s="244" t="str">
        <f t="shared" si="675"/>
        <v>i.a.</v>
      </c>
      <c r="MS139" s="244" t="str">
        <f t="shared" si="676"/>
        <v>i.a.</v>
      </c>
      <c r="MT139" s="244" t="str">
        <f t="shared" si="677"/>
        <v>i.a.</v>
      </c>
    </row>
    <row r="140" spans="1:358" s="101" customFormat="1" ht="18" customHeight="1" x14ac:dyDescent="0.25">
      <c r="A140" s="104" t="s">
        <v>430</v>
      </c>
      <c r="B140" s="273">
        <v>37629847</v>
      </c>
      <c r="C140" s="117" t="s">
        <v>588</v>
      </c>
      <c r="D140" s="5" t="s">
        <v>370</v>
      </c>
      <c r="E140" s="193">
        <v>642010</v>
      </c>
      <c r="F140" s="203">
        <v>45771</v>
      </c>
      <c r="G140" s="148" t="s">
        <v>74</v>
      </c>
      <c r="H140" s="148" t="s">
        <v>74</v>
      </c>
      <c r="I140" s="148" t="s">
        <v>74</v>
      </c>
      <c r="J140" s="148" t="s">
        <v>74</v>
      </c>
      <c r="K140" s="148" t="s">
        <v>74</v>
      </c>
      <c r="L140" s="357" t="s">
        <v>74</v>
      </c>
      <c r="M140" s="357" t="s">
        <v>74</v>
      </c>
      <c r="N140" s="357" t="s">
        <v>74</v>
      </c>
      <c r="O140" s="357" t="s">
        <v>74</v>
      </c>
      <c r="P140" s="150">
        <f>Y140/Tabel1[[#This Row],[2023 - Omsætning]]-1</f>
        <v>2.4889954975544804E-2</v>
      </c>
      <c r="Q140" s="150">
        <f>Z140/Tabel1[[#This Row],[2022 - Omsætning]]-1</f>
        <v>5.7175231470416588E-3</v>
      </c>
      <c r="R140" s="150">
        <f>AA140/Tabel1[[#This Row],[2021 - Omsætning]]-1</f>
        <v>0.3512468204985002</v>
      </c>
      <c r="S140" s="150">
        <f>AB140/Tabel1[[#This Row],[2020 - Omsætning]]-1</f>
        <v>0.13940300381158099</v>
      </c>
      <c r="T140" s="150">
        <f>AC140/Tabel1[[#This Row],[2019 - Omsætning]]-1</f>
        <v>-0.34871332210294836</v>
      </c>
      <c r="U140" s="242">
        <f t="shared" si="484"/>
        <v>17.80600000000004</v>
      </c>
      <c r="V140" s="242">
        <f t="shared" si="678"/>
        <v>4.0670000000000073</v>
      </c>
      <c r="W140" s="242">
        <f t="shared" si="538"/>
        <v>184.90300000000002</v>
      </c>
      <c r="X140" s="242">
        <f t="shared" si="537"/>
        <v>64.406000000000006</v>
      </c>
      <c r="Y140" s="151">
        <v>733.19500000000005</v>
      </c>
      <c r="Z140" s="151">
        <v>715.38900000000001</v>
      </c>
      <c r="AA140" s="151">
        <v>711.322</v>
      </c>
      <c r="AB140" s="151">
        <v>526.41899999999998</v>
      </c>
      <c r="AC140" s="361">
        <v>462.01299999999998</v>
      </c>
      <c r="AD140" s="361">
        <v>709.38499999999999</v>
      </c>
      <c r="AE140" s="361">
        <v>517.45799999999997</v>
      </c>
      <c r="AF140" s="361">
        <v>436.19799999999998</v>
      </c>
      <c r="AG140" s="361">
        <v>275.47399999999999</v>
      </c>
      <c r="AH140" s="361"/>
      <c r="AI140" s="361"/>
      <c r="AJ140" s="361"/>
      <c r="AK140" s="361"/>
      <c r="AL140" s="361"/>
      <c r="AM140" s="361"/>
      <c r="AN140" s="361"/>
      <c r="AO140" s="361"/>
      <c r="AP140" s="150" t="e">
        <f t="shared" si="552"/>
        <v>#DIV/0!</v>
      </c>
      <c r="AQ140" s="150" t="e">
        <f t="shared" si="553"/>
        <v>#DIV/0!</v>
      </c>
      <c r="AR140" s="150" t="e">
        <f t="shared" si="554"/>
        <v>#DIV/0!</v>
      </c>
      <c r="AS140" s="150" t="e">
        <f t="shared" si="555"/>
        <v>#DIV/0!</v>
      </c>
      <c r="AT140" s="150">
        <f t="shared" si="556"/>
        <v>-1</v>
      </c>
      <c r="AU140" s="242">
        <f t="shared" si="511"/>
        <v>0</v>
      </c>
      <c r="AV140" s="242">
        <f t="shared" si="679"/>
        <v>0</v>
      </c>
      <c r="AW140" s="242">
        <f t="shared" si="512"/>
        <v>0</v>
      </c>
      <c r="AX140" s="242">
        <f t="shared" si="513"/>
        <v>0</v>
      </c>
      <c r="AY140" s="119"/>
      <c r="AZ140" s="119"/>
      <c r="BA140" s="119"/>
      <c r="BB140" s="119"/>
      <c r="BC140" s="119"/>
      <c r="BD140" s="362">
        <v>174.00700000000001</v>
      </c>
      <c r="BE140" s="362">
        <v>118.53</v>
      </c>
      <c r="BF140" s="362">
        <v>97.147000000000006</v>
      </c>
      <c r="BG140" s="362">
        <v>54.34</v>
      </c>
      <c r="BH140" s="362"/>
      <c r="BI140" s="362"/>
      <c r="BJ140" s="362"/>
      <c r="BK140" s="362"/>
      <c r="BL140" s="362"/>
      <c r="BM140" s="362"/>
      <c r="BN140" s="362"/>
      <c r="BO140" s="362"/>
      <c r="BP140" s="152" t="e">
        <f t="shared" si="557"/>
        <v>#DIV/0!</v>
      </c>
      <c r="BQ140" s="152" t="e">
        <f t="shared" si="558"/>
        <v>#DIV/0!</v>
      </c>
      <c r="BR140" s="152" t="e">
        <f t="shared" si="559"/>
        <v>#DIV/0!</v>
      </c>
      <c r="BS140" s="152" t="e">
        <f t="shared" si="560"/>
        <v>#DIV/0!</v>
      </c>
      <c r="BT140" s="152">
        <f t="shared" si="561"/>
        <v>-1</v>
      </c>
      <c r="BU140" s="242">
        <f t="shared" si="514"/>
        <v>0</v>
      </c>
      <c r="BV140" s="242">
        <f t="shared" si="680"/>
        <v>0</v>
      </c>
      <c r="BW140" s="242">
        <f t="shared" si="515"/>
        <v>0</v>
      </c>
      <c r="BX140" s="242">
        <f t="shared" si="516"/>
        <v>0</v>
      </c>
      <c r="BY140" s="119"/>
      <c r="BZ140" s="119"/>
      <c r="CA140" s="119"/>
      <c r="CB140" s="119"/>
      <c r="CC140" s="119"/>
      <c r="CD140" s="362">
        <v>69.801000000000002</v>
      </c>
      <c r="CE140" s="362">
        <v>29.812999999999999</v>
      </c>
      <c r="CF140" s="362">
        <v>7.67</v>
      </c>
      <c r="CG140" s="362">
        <v>-0.04</v>
      </c>
      <c r="CH140" s="362"/>
      <c r="CI140" s="362"/>
      <c r="CJ140" s="362"/>
      <c r="CK140" s="362"/>
      <c r="CL140" s="362"/>
      <c r="CM140" s="362"/>
      <c r="CN140" s="362"/>
      <c r="CO140" s="362"/>
      <c r="CP140" s="152" t="e">
        <f t="shared" si="562"/>
        <v>#DIV/0!</v>
      </c>
      <c r="CQ140" s="152" t="e">
        <f t="shared" si="563"/>
        <v>#DIV/0!</v>
      </c>
      <c r="CR140" s="152" t="e">
        <f t="shared" si="564"/>
        <v>#DIV/0!</v>
      </c>
      <c r="CS140" s="152" t="e">
        <f t="shared" si="565"/>
        <v>#DIV/0!</v>
      </c>
      <c r="CT140" s="152">
        <f t="shared" si="566"/>
        <v>-1</v>
      </c>
      <c r="CU140" s="242">
        <f t="shared" si="517"/>
        <v>0</v>
      </c>
      <c r="CV140" s="242">
        <f t="shared" si="681"/>
        <v>0</v>
      </c>
      <c r="CW140" s="242">
        <f t="shared" si="518"/>
        <v>0</v>
      </c>
      <c r="CX140" s="242">
        <f t="shared" si="519"/>
        <v>0</v>
      </c>
      <c r="CY140" s="119"/>
      <c r="CZ140" s="119"/>
      <c r="DA140" s="119"/>
      <c r="DB140" s="119"/>
      <c r="DC140" s="119"/>
      <c r="DD140" s="362">
        <v>65.688999999999993</v>
      </c>
      <c r="DE140" s="362">
        <v>26.262</v>
      </c>
      <c r="DF140" s="362">
        <v>2.5310000000000001</v>
      </c>
      <c r="DG140" s="362">
        <v>-7.0090000000000003</v>
      </c>
      <c r="DH140" s="362"/>
      <c r="DI140" s="362"/>
      <c r="DJ140" s="362"/>
      <c r="DK140" s="362"/>
      <c r="DL140" s="362"/>
      <c r="DM140" s="362"/>
      <c r="DN140" s="362"/>
      <c r="DO140" s="362"/>
      <c r="DP140" s="152" t="e">
        <f t="shared" si="567"/>
        <v>#DIV/0!</v>
      </c>
      <c r="DQ140" s="152" t="e">
        <f t="shared" si="568"/>
        <v>#DIV/0!</v>
      </c>
      <c r="DR140" s="152" t="e">
        <f t="shared" si="569"/>
        <v>#DIV/0!</v>
      </c>
      <c r="DS140" s="152" t="e">
        <f t="shared" si="570"/>
        <v>#DIV/0!</v>
      </c>
      <c r="DT140" s="152">
        <f t="shared" si="571"/>
        <v>-1</v>
      </c>
      <c r="DU140" s="242">
        <f t="shared" si="520"/>
        <v>0</v>
      </c>
      <c r="DV140" s="242">
        <f t="shared" si="682"/>
        <v>0</v>
      </c>
      <c r="DW140" s="242">
        <f t="shared" si="521"/>
        <v>0</v>
      </c>
      <c r="DX140" s="242">
        <f t="shared" si="522"/>
        <v>0</v>
      </c>
      <c r="DY140" s="119"/>
      <c r="DZ140" s="119"/>
      <c r="EA140" s="119"/>
      <c r="EB140" s="119"/>
      <c r="EC140" s="119"/>
      <c r="ED140" s="362">
        <v>287.44400000000002</v>
      </c>
      <c r="EE140" s="362">
        <v>239.166</v>
      </c>
      <c r="EF140" s="362">
        <v>223.09399999999999</v>
      </c>
      <c r="EG140" s="362">
        <v>218.36099999999999</v>
      </c>
      <c r="EH140" s="362"/>
      <c r="EI140" s="362"/>
      <c r="EJ140" s="362"/>
      <c r="EK140" s="362"/>
      <c r="EL140" s="362"/>
      <c r="EM140" s="362"/>
      <c r="EN140" s="362"/>
      <c r="EO140" s="362"/>
      <c r="EP140" s="153" t="e">
        <f t="shared" si="572"/>
        <v>#DIV/0!</v>
      </c>
      <c r="EQ140" s="153" t="e">
        <f t="shared" si="573"/>
        <v>#DIV/0!</v>
      </c>
      <c r="ER140" s="153" t="e">
        <f t="shared" si="574"/>
        <v>#DIV/0!</v>
      </c>
      <c r="ES140" s="153" t="e">
        <f t="shared" si="575"/>
        <v>#DIV/0!</v>
      </c>
      <c r="ET140" s="153">
        <f t="shared" si="576"/>
        <v>-1</v>
      </c>
      <c r="EU140" s="242">
        <f t="shared" si="523"/>
        <v>0</v>
      </c>
      <c r="EV140" s="242">
        <f t="shared" si="683"/>
        <v>0</v>
      </c>
      <c r="EW140" s="242">
        <f t="shared" si="524"/>
        <v>0</v>
      </c>
      <c r="EX140" s="242">
        <f t="shared" si="525"/>
        <v>0</v>
      </c>
      <c r="EY140" s="119"/>
      <c r="EZ140" s="119"/>
      <c r="FA140" s="119"/>
      <c r="FB140" s="119"/>
      <c r="FC140" s="119"/>
      <c r="FD140" s="362">
        <v>556.94299999999998</v>
      </c>
      <c r="FE140" s="362">
        <v>531.57500000000005</v>
      </c>
      <c r="FF140" s="362">
        <v>502.971</v>
      </c>
      <c r="FG140" s="362">
        <v>515.18700000000001</v>
      </c>
      <c r="FH140" s="362"/>
      <c r="FI140" s="362"/>
      <c r="FJ140" s="362"/>
      <c r="FK140" s="362"/>
      <c r="FL140" s="362"/>
      <c r="FM140" s="362"/>
      <c r="FN140" s="362"/>
      <c r="FO140" s="362"/>
      <c r="FP140" s="153">
        <f t="shared" si="577"/>
        <v>7.1111111111111111E-2</v>
      </c>
      <c r="FQ140" s="153">
        <f t="shared" si="578"/>
        <v>7.1428571428571425E-2</v>
      </c>
      <c r="FR140" s="153">
        <f t="shared" si="579"/>
        <v>0.15384615384615385</v>
      </c>
      <c r="FS140" s="153">
        <f t="shared" si="580"/>
        <v>-6.1855670103092786E-2</v>
      </c>
      <c r="FT140" s="153">
        <f t="shared" si="581"/>
        <v>-6.280193236714976E-2</v>
      </c>
      <c r="FU140" s="242">
        <f t="shared" si="539"/>
        <v>16</v>
      </c>
      <c r="FV140" s="242">
        <f t="shared" si="684"/>
        <v>15</v>
      </c>
      <c r="FW140" s="242">
        <f t="shared" si="540"/>
        <v>28</v>
      </c>
      <c r="FX140" s="242">
        <f t="shared" si="541"/>
        <v>-12</v>
      </c>
      <c r="FY140" s="154">
        <v>241</v>
      </c>
      <c r="FZ140" s="154">
        <v>225</v>
      </c>
      <c r="GA140" s="154">
        <v>210</v>
      </c>
      <c r="GB140" s="154">
        <v>182</v>
      </c>
      <c r="GC140" s="154">
        <v>194</v>
      </c>
      <c r="GD140" s="359">
        <v>207</v>
      </c>
      <c r="GE140" s="359">
        <v>175</v>
      </c>
      <c r="GF140" s="359">
        <v>169</v>
      </c>
      <c r="GG140" s="359">
        <v>162</v>
      </c>
      <c r="GH140" s="359"/>
      <c r="GI140" s="359"/>
      <c r="GJ140" s="359"/>
      <c r="GK140" s="359"/>
      <c r="GL140" s="359"/>
      <c r="GM140" s="359"/>
      <c r="GN140" s="359"/>
      <c r="GO140" s="359"/>
      <c r="GP140" s="193"/>
      <c r="GQ140" s="210" t="s">
        <v>389</v>
      </c>
      <c r="GR140" s="193">
        <v>1123</v>
      </c>
      <c r="GS140" s="5" t="s">
        <v>431</v>
      </c>
      <c r="GT140" s="194" t="s">
        <v>76</v>
      </c>
      <c r="GU140" s="172" t="s">
        <v>73</v>
      </c>
      <c r="GV140" s="195"/>
      <c r="GW140" s="158" t="e">
        <f t="shared" si="582"/>
        <v>#VALUE!</v>
      </c>
      <c r="GX140" s="158" t="e">
        <f t="shared" si="583"/>
        <v>#VALUE!</v>
      </c>
      <c r="GY140" s="158" t="e">
        <f t="shared" si="584"/>
        <v>#VALUE!</v>
      </c>
      <c r="GZ140" s="158" t="e">
        <f t="shared" si="585"/>
        <v>#VALUE!</v>
      </c>
      <c r="HA140" s="158">
        <f t="shared" si="586"/>
        <v>-1</v>
      </c>
      <c r="HB140" s="263" t="e">
        <f t="shared" si="492"/>
        <v>#VALUE!</v>
      </c>
      <c r="HC140" s="263" t="e">
        <f t="shared" si="685"/>
        <v>#VALUE!</v>
      </c>
      <c r="HD140" s="263" t="e">
        <f t="shared" si="493"/>
        <v>#VALUE!</v>
      </c>
      <c r="HE140" s="263" t="e">
        <f t="shared" si="494"/>
        <v>#VALUE!</v>
      </c>
      <c r="HF140" s="153" t="str">
        <f t="shared" si="587"/>
        <v>Negativ EK</v>
      </c>
      <c r="HG140" s="153" t="str">
        <f t="shared" si="588"/>
        <v>Negativ EK</v>
      </c>
      <c r="HH140" s="153" t="str">
        <f t="shared" si="589"/>
        <v>Negativ EK</v>
      </c>
      <c r="HI140" s="153" t="str">
        <f t="shared" si="590"/>
        <v>Negativ EK</v>
      </c>
      <c r="HJ140" s="153">
        <f t="shared" si="591"/>
        <v>0</v>
      </c>
      <c r="HK140" s="153">
        <f t="shared" si="592"/>
        <v>0.24947874138356654</v>
      </c>
      <c r="HL140" s="153">
        <f t="shared" si="593"/>
        <v>0.11362436723921603</v>
      </c>
      <c r="HM140" s="153">
        <f t="shared" si="594"/>
        <v>1.1466627402566515E-2</v>
      </c>
      <c r="HN140" s="153">
        <f t="shared" si="595"/>
        <v>-3.2098222667967267E-2</v>
      </c>
      <c r="HO140" s="153" t="str">
        <f t="shared" si="596"/>
        <v>Negativ EK</v>
      </c>
      <c r="HP140" s="153" t="str">
        <f t="shared" si="597"/>
        <v>Negativ EK</v>
      </c>
      <c r="HQ140" s="153" t="str">
        <f t="shared" si="598"/>
        <v>Negativ EK</v>
      </c>
      <c r="HR140" s="153" t="str">
        <f t="shared" si="599"/>
        <v>Negativ EK</v>
      </c>
      <c r="HS140" s="153" t="str">
        <f t="shared" si="600"/>
        <v>Negativ EK</v>
      </c>
      <c r="HT140" s="153" t="str">
        <f t="shared" si="601"/>
        <v>Negativ EK</v>
      </c>
      <c r="HU140" s="153" t="str">
        <f t="shared" si="602"/>
        <v>Negativ EK</v>
      </c>
      <c r="HV140" s="150" t="e">
        <f t="shared" si="603"/>
        <v>#VALUE!</v>
      </c>
      <c r="HW140" s="150" t="e">
        <f t="shared" si="604"/>
        <v>#VALUE!</v>
      </c>
      <c r="HX140" s="150" t="e">
        <f t="shared" si="605"/>
        <v>#VALUE!</v>
      </c>
      <c r="HY140" s="150" t="e">
        <f t="shared" si="606"/>
        <v>#VALUE!</v>
      </c>
      <c r="HZ140" s="150">
        <f t="shared" si="607"/>
        <v>-1</v>
      </c>
      <c r="IA140" s="263" t="e">
        <f t="shared" si="495"/>
        <v>#VALUE!</v>
      </c>
      <c r="IB140" s="263" t="e">
        <f t="shared" si="686"/>
        <v>#VALUE!</v>
      </c>
      <c r="IC140" s="263" t="e">
        <f t="shared" si="496"/>
        <v>#VALUE!</v>
      </c>
      <c r="ID140" s="263" t="e">
        <f t="shared" si="497"/>
        <v>#VALUE!</v>
      </c>
      <c r="IE140" s="153" t="str">
        <f t="shared" si="608"/>
        <v>i.a.</v>
      </c>
      <c r="IF140" s="153" t="str">
        <f t="shared" si="609"/>
        <v>i.a.</v>
      </c>
      <c r="IG140" s="153" t="str">
        <f t="shared" si="610"/>
        <v>i.a.</v>
      </c>
      <c r="IH140" s="153" t="str">
        <f t="shared" si="611"/>
        <v>i.a.</v>
      </c>
      <c r="II140" s="153">
        <f t="shared" si="612"/>
        <v>0</v>
      </c>
      <c r="IJ140" s="153">
        <f t="shared" si="613"/>
        <v>0.12824960175210701</v>
      </c>
      <c r="IK140" s="153">
        <f t="shared" si="614"/>
        <v>5.7634943250469285E-2</v>
      </c>
      <c r="IL140" s="153">
        <f t="shared" si="615"/>
        <v>1.5066423875272796E-2</v>
      </c>
      <c r="IM140" s="153">
        <f t="shared" si="616"/>
        <v>-7.7641710679811411E-5</v>
      </c>
      <c r="IN140" s="153" t="str">
        <f t="shared" si="617"/>
        <v>i.a.</v>
      </c>
      <c r="IO140" s="153" t="str">
        <f t="shared" si="618"/>
        <v>i.a.</v>
      </c>
      <c r="IP140" s="153" t="str">
        <f t="shared" si="619"/>
        <v>i.a.</v>
      </c>
      <c r="IQ140" s="153" t="str">
        <f t="shared" si="620"/>
        <v>i.a.</v>
      </c>
      <c r="IR140" s="153" t="str">
        <f t="shared" si="621"/>
        <v>i.a.</v>
      </c>
      <c r="IS140" s="153" t="str">
        <f t="shared" si="622"/>
        <v>i.a.</v>
      </c>
      <c r="IT140" s="153" t="str">
        <f t="shared" si="623"/>
        <v>i.a.</v>
      </c>
      <c r="IU140" s="150" t="e">
        <f t="shared" si="624"/>
        <v>#VALUE!</v>
      </c>
      <c r="IV140" s="150" t="e">
        <f t="shared" si="625"/>
        <v>#VALUE!</v>
      </c>
      <c r="IW140" s="150" t="e">
        <f t="shared" si="626"/>
        <v>#VALUE!</v>
      </c>
      <c r="IX140" s="150" t="e">
        <f t="shared" si="627"/>
        <v>#VALUE!</v>
      </c>
      <c r="IY140" s="150" t="e">
        <f t="shared" si="628"/>
        <v>#VALUE!</v>
      </c>
      <c r="IZ140" s="263" t="e">
        <f t="shared" si="498"/>
        <v>#VALUE!</v>
      </c>
      <c r="JA140" s="263" t="e">
        <f t="shared" si="687"/>
        <v>#VALUE!</v>
      </c>
      <c r="JB140" s="263" t="e">
        <f t="shared" si="499"/>
        <v>#VALUE!</v>
      </c>
      <c r="JC140" s="263" t="e">
        <f t="shared" si="500"/>
        <v>#VALUE!</v>
      </c>
      <c r="JD140" s="153" t="str">
        <f t="shared" si="629"/>
        <v>i.a.</v>
      </c>
      <c r="JE140" s="153" t="str">
        <f t="shared" si="630"/>
        <v>i.a.</v>
      </c>
      <c r="JF140" s="153" t="str">
        <f t="shared" si="631"/>
        <v>i.a.</v>
      </c>
      <c r="JG140" s="153" t="str">
        <f t="shared" si="632"/>
        <v>i.a.</v>
      </c>
      <c r="JH140" s="153" t="str">
        <f t="shared" si="633"/>
        <v>i.a.</v>
      </c>
      <c r="JI140" s="153">
        <f t="shared" si="634"/>
        <v>0.51611026622113942</v>
      </c>
      <c r="JJ140" s="153">
        <f t="shared" si="635"/>
        <v>0.44991957861073223</v>
      </c>
      <c r="JK140" s="153">
        <f t="shared" si="636"/>
        <v>0.44355241157044839</v>
      </c>
      <c r="JL140" s="153">
        <f t="shared" si="637"/>
        <v>0.42384803964385742</v>
      </c>
      <c r="JM140" s="153" t="str">
        <f t="shared" si="638"/>
        <v>i.a.</v>
      </c>
      <c r="JN140" s="153" t="str">
        <f t="shared" si="639"/>
        <v>i.a.</v>
      </c>
      <c r="JO140" s="153" t="str">
        <f t="shared" si="640"/>
        <v>i.a.</v>
      </c>
      <c r="JP140" s="153" t="str">
        <f t="shared" si="641"/>
        <v>i.a.</v>
      </c>
      <c r="JQ140" s="153" t="str">
        <f t="shared" si="642"/>
        <v>i.a.</v>
      </c>
      <c r="JR140" s="153" t="str">
        <f t="shared" si="643"/>
        <v>i.a.</v>
      </c>
      <c r="JS140" s="153" t="str">
        <f t="shared" si="644"/>
        <v>i.a.</v>
      </c>
      <c r="JT140" s="153" t="str">
        <f t="shared" si="645"/>
        <v>i.a.</v>
      </c>
      <c r="JU140" s="150" t="e">
        <f t="shared" si="646"/>
        <v>#DIV/0!</v>
      </c>
      <c r="JV140" s="150" t="e">
        <f t="shared" si="647"/>
        <v>#DIV/0!</v>
      </c>
      <c r="JW140" s="150" t="e">
        <f t="shared" si="648"/>
        <v>#DIV/0!</v>
      </c>
      <c r="JX140" s="150" t="e">
        <f t="shared" si="649"/>
        <v>#DIV/0!</v>
      </c>
      <c r="JY140" s="150">
        <f t="shared" si="650"/>
        <v>-1</v>
      </c>
      <c r="JZ140" s="263">
        <f t="shared" si="501"/>
        <v>0</v>
      </c>
      <c r="KA140" s="263">
        <f t="shared" si="688"/>
        <v>0</v>
      </c>
      <c r="KB140" s="263">
        <f t="shared" si="502"/>
        <v>0</v>
      </c>
      <c r="KC140" s="263">
        <f t="shared" si="503"/>
        <v>0</v>
      </c>
      <c r="KD140" s="153">
        <f t="shared" si="467"/>
        <v>0</v>
      </c>
      <c r="KE140" s="153">
        <f t="shared" si="468"/>
        <v>0</v>
      </c>
      <c r="KF140" s="153">
        <f t="shared" si="469"/>
        <v>0</v>
      </c>
      <c r="KG140" s="153">
        <f t="shared" si="470"/>
        <v>0</v>
      </c>
      <c r="KH140" s="153">
        <f t="shared" si="483"/>
        <v>0</v>
      </c>
      <c r="KI140" s="153">
        <f t="shared" si="471"/>
        <v>9.8396498375353303E-2</v>
      </c>
      <c r="KJ140" s="153">
        <f t="shared" si="472"/>
        <v>5.7614337782003568E-2</v>
      </c>
      <c r="KK140" s="153">
        <f t="shared" si="473"/>
        <v>1.7583757834744772E-2</v>
      </c>
      <c r="KL140" s="153">
        <f t="shared" si="474"/>
        <v>-1.4520426610133805E-4</v>
      </c>
      <c r="KM140" s="153" t="str">
        <f t="shared" si="475"/>
        <v>i.a.</v>
      </c>
      <c r="KN140" s="153" t="str">
        <f t="shared" si="476"/>
        <v>i.a.</v>
      </c>
      <c r="KO140" s="153" t="str">
        <f t="shared" si="477"/>
        <v>i.a.</v>
      </c>
      <c r="KP140" s="153" t="str">
        <f t="shared" si="478"/>
        <v>i.a.</v>
      </c>
      <c r="KQ140" s="153" t="str">
        <f t="shared" si="479"/>
        <v>i.a.</v>
      </c>
      <c r="KR140" s="153" t="str">
        <f t="shared" si="480"/>
        <v>i.a.</v>
      </c>
      <c r="KS140" s="153" t="str">
        <f t="shared" si="481"/>
        <v>i.a.</v>
      </c>
      <c r="KT140" s="153" t="str">
        <f t="shared" si="482"/>
        <v>i.a.</v>
      </c>
      <c r="KU140" s="150">
        <f t="shared" si="651"/>
        <v>-4.3152531661835684E-2</v>
      </c>
      <c r="KV140" s="150">
        <f t="shared" si="652"/>
        <v>-6.1330311729427676E-2</v>
      </c>
      <c r="KW140" s="150">
        <f t="shared" si="653"/>
        <v>0.17108057776536675</v>
      </c>
      <c r="KX140" s="150">
        <f t="shared" si="654"/>
        <v>0.2145284765903667</v>
      </c>
      <c r="KY140" s="150">
        <f t="shared" si="655"/>
        <v>-0.30507040038819744</v>
      </c>
      <c r="KZ140" s="243">
        <f t="shared" si="504"/>
        <v>-0.13720376210235097</v>
      </c>
      <c r="LA140" s="243">
        <f t="shared" si="689"/>
        <v>-0.20774095238095214</v>
      </c>
      <c r="LB140" s="243">
        <f t="shared" si="505"/>
        <v>0.4948355311355308</v>
      </c>
      <c r="LC140" s="243">
        <f t="shared" si="506"/>
        <v>0.51090177863373754</v>
      </c>
      <c r="LD140" s="254">
        <f>IFERROR(Tabel1[[#This Row],[2024 - Omsætning]]/Tabel1[[#This Row],[2024 - Ansatte]],"i.a.")</f>
        <v>3.0423029045643157</v>
      </c>
      <c r="LE140" s="254">
        <f>IFERROR(Tabel1[[#This Row],[2023 - Omsætning]]/Tabel1[[#This Row],[2023 - Ansatte]],"i.a.")</f>
        <v>3.1795066666666667</v>
      </c>
      <c r="LF140" s="254">
        <f>IFERROR(Tabel1[[#This Row],[2022 - Omsætning]]/Tabel1[[#This Row],[2022 - Ansatte]],"i.a.")</f>
        <v>3.3872476190476188</v>
      </c>
      <c r="LG140" s="254">
        <f>IFERROR(Tabel1[[#This Row],[2021 - Omsætning]]/Tabel1[[#This Row],[2021 - Ansatte]],"i.a.")</f>
        <v>2.892412087912088</v>
      </c>
      <c r="LH140" s="254">
        <f>IFERROR(AC140/Tabel1[[#This Row],[2020 - Ansatte]],"i.a.")</f>
        <v>2.3815103092783505</v>
      </c>
      <c r="LI140" s="254">
        <f>IFERROR(Tabel1[[#This Row],[2019 - Omsætning]]/Tabel1[[#This Row],[2019 - Ansatte]],"i.a.")</f>
        <v>3.4269806763285025</v>
      </c>
      <c r="LJ140" s="254">
        <f>IFERROR(Tabel1[[#This Row],[2018 - Omsætning]]/Tabel1[[#This Row],[2018 - Ansatte]],"i.a.")</f>
        <v>2.9569028571428571</v>
      </c>
      <c r="LK140" s="254">
        <f>IFERROR(Tabel1[[#This Row],[2017 - Omsætning]]/Tabel1[[#This Row],[2017 - Ansatte]],"i.a.")</f>
        <v>2.5810532544378697</v>
      </c>
      <c r="LL140" s="254">
        <f>IFERROR(Tabel1[[#This Row],[2016 - Omsætning]]/Tabel1[[#This Row],[2016 - Ansatte]],"i.a.")</f>
        <v>1.7004567901234566</v>
      </c>
      <c r="LM140" s="254" t="str">
        <f>IFERROR(Tabel1[[#This Row],[2015 - Omsætning]]/Tabel1[[#This Row],[2015 - Ansatte]],"i.a.")</f>
        <v>i.a.</v>
      </c>
      <c r="LN140" s="254" t="str">
        <f>IFERROR(Tabel1[[#This Row],[2014 - Omsætning]]/Tabel1[[#This Row],[2014 - Ansatte]],"i.a.")</f>
        <v>i.a.</v>
      </c>
      <c r="LO140" s="254" t="str">
        <f>IFERROR(Tabel1[[#This Row],[2013 - Omsætning]]/Tabel1[[#This Row],[2013 - Ansatte]],"i.a.")</f>
        <v>i.a.</v>
      </c>
      <c r="LP140" s="254" t="str">
        <f>IFERROR(Tabel1[[#This Row],[2012 - Omsætning]]/Tabel1[[#This Row],[2012 - Ansatte]],"i.a.")</f>
        <v>i.a.</v>
      </c>
      <c r="LQ140" s="254" t="str">
        <f>IFERROR(Tabel1[[#This Row],[2011 - Omsætning]]/Tabel1[[#This Row],[2011 - Ansatte]],"i.a.")</f>
        <v>i.a.</v>
      </c>
      <c r="LR140" s="254" t="str">
        <f>IFERROR(Tabel1[[#This Row],[2010 - Omsætning]]/Tabel1[[#This Row],[2010 - Ansatte]],"i.a.")</f>
        <v>i.a.</v>
      </c>
      <c r="LS140" s="254" t="str">
        <f>IFERROR(Tabel1[[#This Row],[2009 - Omsætning]]/Tabel1[[#This Row],[2009 - Ansatte]],"i.a.")</f>
        <v>i.a.</v>
      </c>
      <c r="LT140" s="254" t="str">
        <f>IFERROR(Tabel1[[#This Row],[2008 - Omsætning]]/Tabel1[[#This Row],[2008 - Ansatte]],"i.a.")</f>
        <v>i.a.</v>
      </c>
      <c r="LU140" s="158" t="e">
        <f t="shared" si="656"/>
        <v>#DIV/0!</v>
      </c>
      <c r="LV140" s="158" t="e">
        <f t="shared" si="657"/>
        <v>#DIV/0!</v>
      </c>
      <c r="LW140" s="158" t="e">
        <f t="shared" si="658"/>
        <v>#DIV/0!</v>
      </c>
      <c r="LX140" s="158" t="e">
        <f t="shared" si="659"/>
        <v>#DIV/0!</v>
      </c>
      <c r="LY140" s="158">
        <f t="shared" si="660"/>
        <v>-1</v>
      </c>
      <c r="LZ140" s="243">
        <f t="shared" si="507"/>
        <v>0</v>
      </c>
      <c r="MA140" s="243">
        <f t="shared" si="690"/>
        <v>0</v>
      </c>
      <c r="MB140" s="243">
        <f t="shared" si="508"/>
        <v>0</v>
      </c>
      <c r="MC140" s="243">
        <f t="shared" si="509"/>
        <v>0</v>
      </c>
      <c r="MD140" s="244">
        <f t="shared" si="661"/>
        <v>0</v>
      </c>
      <c r="ME140" s="244">
        <f t="shared" si="662"/>
        <v>0</v>
      </c>
      <c r="MF140" s="244">
        <f t="shared" si="663"/>
        <v>0</v>
      </c>
      <c r="MG140" s="244">
        <f t="shared" si="664"/>
        <v>0</v>
      </c>
      <c r="MH140" s="244">
        <f t="shared" si="665"/>
        <v>0</v>
      </c>
      <c r="MI140" s="244">
        <f t="shared" si="666"/>
        <v>0.3173381642512077</v>
      </c>
      <c r="MJ140" s="244">
        <f t="shared" si="667"/>
        <v>0.15006857142857144</v>
      </c>
      <c r="MK140" s="244">
        <f t="shared" si="668"/>
        <v>1.4976331360946747E-2</v>
      </c>
      <c r="ML140" s="244">
        <f t="shared" si="669"/>
        <v>-4.3265432098765433E-2</v>
      </c>
      <c r="MM140" s="244" t="str">
        <f t="shared" si="670"/>
        <v>i.a.</v>
      </c>
      <c r="MN140" s="244" t="str">
        <f t="shared" si="671"/>
        <v>i.a.</v>
      </c>
      <c r="MO140" s="244" t="str">
        <f t="shared" si="672"/>
        <v>i.a.</v>
      </c>
      <c r="MP140" s="244" t="str">
        <f t="shared" si="673"/>
        <v>i.a.</v>
      </c>
      <c r="MQ140" s="244" t="str">
        <f t="shared" si="674"/>
        <v>i.a.</v>
      </c>
      <c r="MR140" s="244" t="str">
        <f t="shared" si="675"/>
        <v>i.a.</v>
      </c>
      <c r="MS140" s="244" t="str">
        <f t="shared" si="676"/>
        <v>i.a.</v>
      </c>
      <c r="MT140" s="244" t="str">
        <f t="shared" si="677"/>
        <v>i.a.</v>
      </c>
    </row>
    <row r="141" spans="1:358" ht="18" customHeight="1" x14ac:dyDescent="0.25">
      <c r="A141" s="116" t="s">
        <v>537</v>
      </c>
      <c r="B141" s="273">
        <v>63098817</v>
      </c>
      <c r="C141" s="5" t="s">
        <v>83</v>
      </c>
      <c r="D141" s="5"/>
      <c r="E141" s="133">
        <v>256200</v>
      </c>
      <c r="F141" s="203">
        <v>45436</v>
      </c>
      <c r="G141" s="148"/>
      <c r="H141" s="148" t="s">
        <v>74</v>
      </c>
      <c r="I141" s="148" t="s">
        <v>74</v>
      </c>
      <c r="J141" s="148" t="s">
        <v>74</v>
      </c>
      <c r="K141" s="148" t="s">
        <v>74</v>
      </c>
      <c r="L141" s="148" t="s">
        <v>74</v>
      </c>
      <c r="M141" s="357" t="s">
        <v>74</v>
      </c>
      <c r="N141" s="357" t="s">
        <v>74</v>
      </c>
      <c r="O141" s="357" t="s">
        <v>74</v>
      </c>
      <c r="P141" s="150" t="e">
        <f>Y141/Tabel1[[#This Row],[2023 - Omsætning]]-1</f>
        <v>#DIV/0!</v>
      </c>
      <c r="Q141" s="150" t="e">
        <f>Z141/Tabel1[[#This Row],[2022 - Omsætning]]-1</f>
        <v>#DIV/0!</v>
      </c>
      <c r="R141" s="150" t="e">
        <f>AA141/Tabel1[[#This Row],[2021 - Omsætning]]-1</f>
        <v>#DIV/0!</v>
      </c>
      <c r="S141" s="150" t="e">
        <f>AB141/Tabel1[[#This Row],[2020 - Omsætning]]-1</f>
        <v>#DIV/0!</v>
      </c>
      <c r="T141" s="150" t="e">
        <f>AC141/Tabel1[[#This Row],[2019 - Omsætning]]-1</f>
        <v>#DIV/0!</v>
      </c>
      <c r="U141" s="242">
        <f t="shared" si="484"/>
        <v>0</v>
      </c>
      <c r="V141" s="242">
        <f t="shared" si="678"/>
        <v>0</v>
      </c>
      <c r="W141" s="242">
        <f t="shared" si="538"/>
        <v>0</v>
      </c>
      <c r="X141" s="242">
        <f t="shared" si="537"/>
        <v>0</v>
      </c>
      <c r="Y141" s="151"/>
      <c r="Z141" s="151"/>
      <c r="AA141" s="151"/>
      <c r="AB141" s="151"/>
      <c r="AC141" s="361"/>
      <c r="AD141" s="361"/>
      <c r="AE141" s="361"/>
      <c r="AF141" s="361"/>
      <c r="AG141" s="361"/>
      <c r="AH141" s="361"/>
      <c r="AI141" s="361"/>
      <c r="AJ141" s="361"/>
      <c r="AK141" s="361"/>
      <c r="AL141" s="361"/>
      <c r="AM141" s="361"/>
      <c r="AN141" s="361"/>
      <c r="AO141" s="361"/>
      <c r="AP141" s="150">
        <f t="shared" si="552"/>
        <v>-1</v>
      </c>
      <c r="AQ141" s="150">
        <f t="shared" si="553"/>
        <v>0.13355024863404766</v>
      </c>
      <c r="AR141" s="150">
        <f t="shared" si="554"/>
        <v>0.28169014084507027</v>
      </c>
      <c r="AS141" s="150">
        <f t="shared" si="555"/>
        <v>-1.9475726020511588E-3</v>
      </c>
      <c r="AT141" s="150">
        <f t="shared" si="556"/>
        <v>5.6887221539789513E-2</v>
      </c>
      <c r="AU141" s="242">
        <f t="shared" si="511"/>
        <v>-92.322000000000003</v>
      </c>
      <c r="AV141" s="242">
        <f t="shared" si="679"/>
        <v>10.87700000000001</v>
      </c>
      <c r="AW141" s="242">
        <f t="shared" si="512"/>
        <v>17.899999999999991</v>
      </c>
      <c r="AX141" s="242">
        <f t="shared" si="513"/>
        <v>-0.12399999999999523</v>
      </c>
      <c r="AY141" s="119"/>
      <c r="AZ141" s="119">
        <v>92.322000000000003</v>
      </c>
      <c r="BA141" s="119">
        <v>81.444999999999993</v>
      </c>
      <c r="BB141" s="119">
        <v>63.545000000000002</v>
      </c>
      <c r="BC141" s="119">
        <v>63.668999999999997</v>
      </c>
      <c r="BD141" s="362">
        <v>60.241999999999997</v>
      </c>
      <c r="BE141" s="362">
        <v>44.841000000000001</v>
      </c>
      <c r="BF141" s="362">
        <v>52.875</v>
      </c>
      <c r="BG141" s="362">
        <v>57.363999999999997</v>
      </c>
      <c r="BH141" s="362">
        <v>49.386000000000003</v>
      </c>
      <c r="BI141" s="362"/>
      <c r="BJ141" s="362"/>
      <c r="BK141" s="362"/>
      <c r="BL141" s="362"/>
      <c r="BM141" s="362"/>
      <c r="BN141" s="362"/>
      <c r="BO141" s="362"/>
      <c r="BP141" s="152">
        <f t="shared" si="557"/>
        <v>-1</v>
      </c>
      <c r="BQ141" s="152">
        <f t="shared" si="558"/>
        <v>-1.6724738675957585E-3</v>
      </c>
      <c r="BR141" s="152">
        <f t="shared" si="559"/>
        <v>1.1928484107579462</v>
      </c>
      <c r="BS141" s="152">
        <f t="shared" si="560"/>
        <v>-0.25939339067451345</v>
      </c>
      <c r="BT141" s="152">
        <f t="shared" si="561"/>
        <v>0.29408318687756296</v>
      </c>
      <c r="BU141" s="242">
        <f t="shared" si="514"/>
        <v>-14.326000000000001</v>
      </c>
      <c r="BV141" s="242">
        <f t="shared" si="680"/>
        <v>-2.3999999999999133E-2</v>
      </c>
      <c r="BW141" s="242">
        <f t="shared" si="515"/>
        <v>7.806</v>
      </c>
      <c r="BX141" s="242">
        <f t="shared" si="516"/>
        <v>-2.2920000000000007</v>
      </c>
      <c r="BY141" s="119"/>
      <c r="BZ141" s="119">
        <v>14.326000000000001</v>
      </c>
      <c r="CA141" s="119">
        <v>14.35</v>
      </c>
      <c r="CB141" s="119">
        <v>6.5439999999999996</v>
      </c>
      <c r="CC141" s="119">
        <v>8.8360000000000003</v>
      </c>
      <c r="CD141" s="362">
        <v>6.8280000000000003</v>
      </c>
      <c r="CE141" s="362">
        <v>0.48499999999999999</v>
      </c>
      <c r="CF141" s="362">
        <v>4.96</v>
      </c>
      <c r="CG141" s="362">
        <v>8.9350000000000005</v>
      </c>
      <c r="CH141" s="362">
        <v>3.4289999999999998</v>
      </c>
      <c r="CI141" s="362"/>
      <c r="CJ141" s="362"/>
      <c r="CK141" s="362"/>
      <c r="CL141" s="362"/>
      <c r="CM141" s="362"/>
      <c r="CN141" s="362"/>
      <c r="CO141" s="362"/>
      <c r="CP141" s="152">
        <f t="shared" si="562"/>
        <v>-1</v>
      </c>
      <c r="CQ141" s="152">
        <f t="shared" si="563"/>
        <v>2.5005991851082578E-2</v>
      </c>
      <c r="CR141" s="152">
        <f t="shared" si="564"/>
        <v>1.2343805783648694</v>
      </c>
      <c r="CS141" s="152">
        <f t="shared" si="565"/>
        <v>-0.344642021525503</v>
      </c>
      <c r="CT141" s="152">
        <f t="shared" si="566"/>
        <v>0.2218410520297312</v>
      </c>
      <c r="CU141" s="242">
        <f t="shared" si="517"/>
        <v>-12.83</v>
      </c>
      <c r="CV141" s="242">
        <f t="shared" si="681"/>
        <v>0.31300000000000061</v>
      </c>
      <c r="CW141" s="242">
        <f t="shared" si="518"/>
        <v>6.9149999999999991</v>
      </c>
      <c r="CX141" s="242">
        <f t="shared" si="519"/>
        <v>-2.9459999999999997</v>
      </c>
      <c r="CY141" s="119"/>
      <c r="CZ141" s="119">
        <v>12.83</v>
      </c>
      <c r="DA141" s="119">
        <v>12.516999999999999</v>
      </c>
      <c r="DB141" s="119">
        <v>5.6020000000000003</v>
      </c>
      <c r="DC141" s="119">
        <v>8.548</v>
      </c>
      <c r="DD141" s="362">
        <v>6.9960000000000004</v>
      </c>
      <c r="DE141" s="362">
        <v>0.79500000000000004</v>
      </c>
      <c r="DF141" s="362">
        <v>5.0540000000000003</v>
      </c>
      <c r="DG141" s="362">
        <v>8.8079999999999998</v>
      </c>
      <c r="DH141" s="362">
        <v>3.246</v>
      </c>
      <c r="DI141" s="362"/>
      <c r="DJ141" s="362"/>
      <c r="DK141" s="362"/>
      <c r="DL141" s="362"/>
      <c r="DM141" s="362"/>
      <c r="DN141" s="362"/>
      <c r="DO141" s="362"/>
      <c r="DP141" s="152">
        <f t="shared" si="567"/>
        <v>-1</v>
      </c>
      <c r="DQ141" s="152">
        <f t="shared" si="568"/>
        <v>0.17276402961808271</v>
      </c>
      <c r="DR141" s="152">
        <f t="shared" si="569"/>
        <v>0.20081895291020765</v>
      </c>
      <c r="DS141" s="152">
        <f t="shared" si="570"/>
        <v>4.2918585852423405E-2</v>
      </c>
      <c r="DT141" s="152">
        <f t="shared" si="571"/>
        <v>0.12753224419604478</v>
      </c>
      <c r="DU141" s="242">
        <f t="shared" si="520"/>
        <v>-48.149000000000001</v>
      </c>
      <c r="DV141" s="242">
        <f t="shared" si="682"/>
        <v>7.0930000000000035</v>
      </c>
      <c r="DW141" s="242">
        <f t="shared" si="521"/>
        <v>6.8659999999999997</v>
      </c>
      <c r="DX141" s="242">
        <f t="shared" si="522"/>
        <v>1.4069999999999965</v>
      </c>
      <c r="DY141" s="119"/>
      <c r="DZ141" s="119">
        <v>48.149000000000001</v>
      </c>
      <c r="EA141" s="119">
        <v>41.055999999999997</v>
      </c>
      <c r="EB141" s="119">
        <v>34.19</v>
      </c>
      <c r="EC141" s="119">
        <v>32.783000000000001</v>
      </c>
      <c r="ED141" s="362">
        <v>29.074999999999999</v>
      </c>
      <c r="EE141" s="362">
        <v>23.588999999999999</v>
      </c>
      <c r="EF141" s="362">
        <v>24.984000000000002</v>
      </c>
      <c r="EG141" s="362">
        <v>23.01</v>
      </c>
      <c r="EH141" s="362">
        <v>17.617000000000001</v>
      </c>
      <c r="EI141" s="362"/>
      <c r="EJ141" s="362"/>
      <c r="EK141" s="362"/>
      <c r="EL141" s="362"/>
      <c r="EM141" s="362"/>
      <c r="EN141" s="362"/>
      <c r="EO141" s="362"/>
      <c r="EP141" s="153">
        <f t="shared" si="572"/>
        <v>-1</v>
      </c>
      <c r="EQ141" s="153">
        <f t="shared" si="573"/>
        <v>-6.0041525872246836E-2</v>
      </c>
      <c r="ER141" s="153">
        <f t="shared" si="574"/>
        <v>0.289572330081796</v>
      </c>
      <c r="ES141" s="153">
        <f t="shared" si="575"/>
        <v>0.1327085241261195</v>
      </c>
      <c r="ET141" s="153">
        <f t="shared" si="576"/>
        <v>0.26942355889724312</v>
      </c>
      <c r="EU141" s="242">
        <f t="shared" si="523"/>
        <v>-115.441</v>
      </c>
      <c r="EV141" s="242">
        <f t="shared" si="683"/>
        <v>-7.3739999999999952</v>
      </c>
      <c r="EW141" s="242">
        <f t="shared" si="524"/>
        <v>27.578000000000003</v>
      </c>
      <c r="EX141" s="242">
        <f t="shared" si="525"/>
        <v>11.158000000000001</v>
      </c>
      <c r="EY141" s="119"/>
      <c r="EZ141" s="119">
        <v>115.441</v>
      </c>
      <c r="FA141" s="119">
        <v>122.815</v>
      </c>
      <c r="FB141" s="119">
        <v>95.236999999999995</v>
      </c>
      <c r="FC141" s="119">
        <v>84.078999999999994</v>
      </c>
      <c r="FD141" s="362">
        <v>66.233999999999995</v>
      </c>
      <c r="FE141" s="362">
        <v>51.177999999999997</v>
      </c>
      <c r="FF141" s="362">
        <v>54.384</v>
      </c>
      <c r="FG141" s="362">
        <v>60.097000000000001</v>
      </c>
      <c r="FH141" s="362">
        <v>51.353000000000002</v>
      </c>
      <c r="FI141" s="362"/>
      <c r="FJ141" s="362"/>
      <c r="FK141" s="362"/>
      <c r="FL141" s="362"/>
      <c r="FM141" s="362"/>
      <c r="FN141" s="362"/>
      <c r="FO141" s="362"/>
      <c r="FP141" s="153">
        <f t="shared" si="577"/>
        <v>-1</v>
      </c>
      <c r="FQ141" s="153">
        <f t="shared" si="578"/>
        <v>8.1818181818181818E-2</v>
      </c>
      <c r="FR141" s="153">
        <f t="shared" si="579"/>
        <v>0.13402061855670103</v>
      </c>
      <c r="FS141" s="153">
        <f t="shared" si="580"/>
        <v>-2.0202020202020204E-2</v>
      </c>
      <c r="FT141" s="153">
        <f t="shared" si="581"/>
        <v>0.13793103448275862</v>
      </c>
      <c r="FU141" s="242">
        <f t="shared" si="539"/>
        <v>-119</v>
      </c>
      <c r="FV141" s="242">
        <f t="shared" si="684"/>
        <v>9</v>
      </c>
      <c r="FW141" s="242">
        <f t="shared" si="540"/>
        <v>13</v>
      </c>
      <c r="FX141" s="242">
        <f t="shared" si="541"/>
        <v>-2</v>
      </c>
      <c r="FY141" s="154"/>
      <c r="FZ141" s="154">
        <v>119</v>
      </c>
      <c r="GA141" s="154">
        <v>110</v>
      </c>
      <c r="GB141" s="154">
        <v>97</v>
      </c>
      <c r="GC141" s="154">
        <v>99</v>
      </c>
      <c r="GD141" s="359">
        <v>87</v>
      </c>
      <c r="GE141" s="359">
        <v>82</v>
      </c>
      <c r="GF141" s="359">
        <v>83</v>
      </c>
      <c r="GG141" s="359">
        <v>86</v>
      </c>
      <c r="GH141" s="359">
        <v>83</v>
      </c>
      <c r="GI141" s="359"/>
      <c r="GJ141" s="359"/>
      <c r="GK141" s="359"/>
      <c r="GL141" s="359"/>
      <c r="GM141" s="359"/>
      <c r="GN141" s="359"/>
      <c r="GO141" s="359"/>
      <c r="GP141" s="218"/>
      <c r="GQ141" s="5" t="s">
        <v>386</v>
      </c>
      <c r="GR141" s="133">
        <v>4400</v>
      </c>
      <c r="GS141" s="5" t="s">
        <v>538</v>
      </c>
      <c r="GT141" s="7" t="s">
        <v>72</v>
      </c>
      <c r="GU141" s="172" t="s">
        <v>73</v>
      </c>
      <c r="GV141" s="170"/>
      <c r="GW141" s="158">
        <f t="shared" si="582"/>
        <v>-1</v>
      </c>
      <c r="GX141" s="158">
        <f t="shared" si="583"/>
        <v>-0.13538926222939804</v>
      </c>
      <c r="GY141" s="158">
        <f t="shared" si="584"/>
        <v>0.98871927377974156</v>
      </c>
      <c r="GZ141" s="158">
        <f t="shared" si="585"/>
        <v>-0.39469437187410694</v>
      </c>
      <c r="HA141" s="158">
        <f t="shared" si="586"/>
        <v>4.0237918524584804E-2</v>
      </c>
      <c r="HB141" s="263">
        <f t="shared" si="492"/>
        <v>-0.28765203744184742</v>
      </c>
      <c r="HC141" s="263">
        <f t="shared" si="685"/>
        <v>-4.504338822862014E-2</v>
      </c>
      <c r="HD141" s="263">
        <f t="shared" si="493"/>
        <v>0.16540412917785113</v>
      </c>
      <c r="HE141" s="263">
        <f t="shared" si="494"/>
        <v>-0.10908362671860927</v>
      </c>
      <c r="HF141" s="153">
        <f t="shared" si="587"/>
        <v>0</v>
      </c>
      <c r="HG141" s="153">
        <f t="shared" si="588"/>
        <v>0.28765203744184742</v>
      </c>
      <c r="HH141" s="153">
        <f t="shared" si="589"/>
        <v>0.33269542567046756</v>
      </c>
      <c r="HI141" s="153">
        <f t="shared" si="590"/>
        <v>0.16729129649261643</v>
      </c>
      <c r="HJ141" s="153">
        <f t="shared" si="591"/>
        <v>0.2763749232112257</v>
      </c>
      <c r="HK141" s="153">
        <f t="shared" si="592"/>
        <v>0.26568433844751632</v>
      </c>
      <c r="HL141" s="153">
        <f t="shared" si="593"/>
        <v>3.2734235068865421E-2</v>
      </c>
      <c r="HM141" s="153">
        <f t="shared" si="594"/>
        <v>0.21060965954077596</v>
      </c>
      <c r="HN141" s="153">
        <f t="shared" si="595"/>
        <v>0.43360326876215322</v>
      </c>
      <c r="HO141" s="153">
        <f t="shared" si="596"/>
        <v>0.18425384571720496</v>
      </c>
      <c r="HP141" s="153" t="str">
        <f t="shared" si="597"/>
        <v>Negativ EK</v>
      </c>
      <c r="HQ141" s="153" t="str">
        <f t="shared" si="598"/>
        <v>Negativ EK</v>
      </c>
      <c r="HR141" s="153" t="str">
        <f t="shared" si="599"/>
        <v>Negativ EK</v>
      </c>
      <c r="HS141" s="153" t="str">
        <f t="shared" si="600"/>
        <v>Negativ EK</v>
      </c>
      <c r="HT141" s="153" t="str">
        <f t="shared" si="601"/>
        <v>Negativ EK</v>
      </c>
      <c r="HU141" s="153" t="str">
        <f t="shared" si="602"/>
        <v>Negativ EK</v>
      </c>
      <c r="HV141" s="150">
        <f t="shared" si="603"/>
        <v>-1</v>
      </c>
      <c r="HW141" s="150">
        <f t="shared" si="604"/>
        <v>-8.6330192195692768E-2</v>
      </c>
      <c r="HX141" s="150">
        <f t="shared" si="605"/>
        <v>0.80329832160893655</v>
      </c>
      <c r="HY141" s="150">
        <f t="shared" si="606"/>
        <v>-0.37918088030325314</v>
      </c>
      <c r="HZ141" s="150">
        <f t="shared" si="607"/>
        <v>1.083003557688573E-2</v>
      </c>
      <c r="IA141" s="263">
        <f t="shared" si="495"/>
        <v>-0.12025720233698207</v>
      </c>
      <c r="IB141" s="263">
        <f t="shared" si="686"/>
        <v>-1.1362778218114863E-2</v>
      </c>
      <c r="IC141" s="263">
        <f t="shared" si="496"/>
        <v>5.8631513268295979E-2</v>
      </c>
      <c r="ID141" s="263">
        <f t="shared" si="497"/>
        <v>-4.457954080298504E-2</v>
      </c>
      <c r="IE141" s="153">
        <f t="shared" si="608"/>
        <v>0</v>
      </c>
      <c r="IF141" s="153">
        <f t="shared" si="609"/>
        <v>0.12025720233698207</v>
      </c>
      <c r="IG141" s="153">
        <f t="shared" si="610"/>
        <v>0.13161998055509694</v>
      </c>
      <c r="IH141" s="153">
        <f t="shared" si="611"/>
        <v>7.2988467286800959E-2</v>
      </c>
      <c r="II141" s="153">
        <f t="shared" si="612"/>
        <v>0.117568008089786</v>
      </c>
      <c r="IJ141" s="153">
        <f t="shared" si="613"/>
        <v>0.11630838415153479</v>
      </c>
      <c r="IK141" s="153">
        <f t="shared" si="614"/>
        <v>9.1889126769102523E-3</v>
      </c>
      <c r="IL141" s="153">
        <f t="shared" si="615"/>
        <v>8.6651933508617149E-2</v>
      </c>
      <c r="IM141" s="153">
        <f t="shared" si="616"/>
        <v>0.16034096007178109</v>
      </c>
      <c r="IN141" s="153">
        <f t="shared" si="617"/>
        <v>6.677311938932487E-2</v>
      </c>
      <c r="IO141" s="153" t="str">
        <f t="shared" si="618"/>
        <v>i.a.</v>
      </c>
      <c r="IP141" s="153" t="str">
        <f t="shared" si="619"/>
        <v>i.a.</v>
      </c>
      <c r="IQ141" s="153" t="str">
        <f t="shared" si="620"/>
        <v>i.a.</v>
      </c>
      <c r="IR141" s="153" t="str">
        <f t="shared" si="621"/>
        <v>i.a.</v>
      </c>
      <c r="IS141" s="153" t="str">
        <f t="shared" si="622"/>
        <v>i.a.</v>
      </c>
      <c r="IT141" s="153" t="str">
        <f t="shared" si="623"/>
        <v>i.a.</v>
      </c>
      <c r="IU141" s="150" t="e">
        <f t="shared" si="624"/>
        <v>#VALUE!</v>
      </c>
      <c r="IV141" s="150">
        <f t="shared" si="625"/>
        <v>0.24767642603186746</v>
      </c>
      <c r="IW141" s="150">
        <f t="shared" si="626"/>
        <v>-6.8823884555555478E-2</v>
      </c>
      <c r="IX141" s="150">
        <f t="shared" si="627"/>
        <v>-7.9270117917554075E-2</v>
      </c>
      <c r="IY141" s="150">
        <f t="shared" si="628"/>
        <v>-0.11177617880706439</v>
      </c>
      <c r="IZ141" s="263" t="e">
        <f t="shared" si="498"/>
        <v>#VALUE!</v>
      </c>
      <c r="JA141" s="263">
        <f t="shared" si="687"/>
        <v>8.2796102651665926E-2</v>
      </c>
      <c r="JB141" s="263">
        <f t="shared" si="499"/>
        <v>-2.4707714574739248E-2</v>
      </c>
      <c r="JC141" s="263">
        <f t="shared" si="500"/>
        <v>-3.0907982679279911E-2</v>
      </c>
      <c r="JD141" s="153" t="str">
        <f t="shared" si="629"/>
        <v>i.a.</v>
      </c>
      <c r="JE141" s="153">
        <f t="shared" si="630"/>
        <v>0.41708751656690429</v>
      </c>
      <c r="JF141" s="153">
        <f t="shared" si="631"/>
        <v>0.33429141391523837</v>
      </c>
      <c r="JG141" s="153">
        <f t="shared" si="632"/>
        <v>0.35899912848997761</v>
      </c>
      <c r="JH141" s="153">
        <f t="shared" si="633"/>
        <v>0.38990711116925753</v>
      </c>
      <c r="JI141" s="153">
        <f t="shared" si="634"/>
        <v>0.43897394087628711</v>
      </c>
      <c r="JJ141" s="153">
        <f t="shared" si="635"/>
        <v>0.46092070811676894</v>
      </c>
      <c r="JK141" s="153">
        <f t="shared" si="636"/>
        <v>0.45939982347749342</v>
      </c>
      <c r="JL141" s="153">
        <f t="shared" si="637"/>
        <v>0.38288100903539279</v>
      </c>
      <c r="JM141" s="153">
        <f t="shared" si="638"/>
        <v>0.34305688080540575</v>
      </c>
      <c r="JN141" s="153" t="str">
        <f t="shared" si="639"/>
        <v>i.a.</v>
      </c>
      <c r="JO141" s="153" t="str">
        <f t="shared" si="640"/>
        <v>i.a.</v>
      </c>
      <c r="JP141" s="153" t="str">
        <f t="shared" si="641"/>
        <v>i.a.</v>
      </c>
      <c r="JQ141" s="153" t="str">
        <f t="shared" si="642"/>
        <v>i.a.</v>
      </c>
      <c r="JR141" s="153" t="str">
        <f t="shared" si="643"/>
        <v>i.a.</v>
      </c>
      <c r="JS141" s="153" t="str">
        <f t="shared" si="644"/>
        <v>i.a.</v>
      </c>
      <c r="JT141" s="153" t="str">
        <f t="shared" si="645"/>
        <v>i.a.</v>
      </c>
      <c r="JU141" s="150" t="e">
        <f t="shared" si="646"/>
        <v>#VALUE!</v>
      </c>
      <c r="JV141" s="150" t="e">
        <f t="shared" si="647"/>
        <v>#VALUE!</v>
      </c>
      <c r="JW141" s="150" t="e">
        <f t="shared" si="648"/>
        <v>#VALUE!</v>
      </c>
      <c r="JX141" s="150" t="e">
        <f t="shared" si="649"/>
        <v>#VALUE!</v>
      </c>
      <c r="JY141" s="150" t="e">
        <f t="shared" si="650"/>
        <v>#VALUE!</v>
      </c>
      <c r="JZ141" s="263" t="e">
        <f t="shared" si="501"/>
        <v>#VALUE!</v>
      </c>
      <c r="KA141" s="263" t="e">
        <f t="shared" si="688"/>
        <v>#VALUE!</v>
      </c>
      <c r="KB141" s="263" t="e">
        <f t="shared" si="502"/>
        <v>#VALUE!</v>
      </c>
      <c r="KC141" s="263" t="e">
        <f t="shared" si="503"/>
        <v>#VALUE!</v>
      </c>
      <c r="KD141" s="153" t="str">
        <f t="shared" si="467"/>
        <v>i.a.</v>
      </c>
      <c r="KE141" s="153" t="str">
        <f t="shared" si="468"/>
        <v>i.a.</v>
      </c>
      <c r="KF141" s="153" t="str">
        <f t="shared" si="469"/>
        <v>i.a.</v>
      </c>
      <c r="KG141" s="153" t="str">
        <f t="shared" si="470"/>
        <v>i.a.</v>
      </c>
      <c r="KH141" s="153" t="str">
        <f t="shared" si="483"/>
        <v>i.a.</v>
      </c>
      <c r="KI141" s="153" t="str">
        <f t="shared" si="471"/>
        <v>i.a.</v>
      </c>
      <c r="KJ141" s="153" t="str">
        <f t="shared" si="472"/>
        <v>i.a.</v>
      </c>
      <c r="KK141" s="153" t="str">
        <f t="shared" si="473"/>
        <v>i.a.</v>
      </c>
      <c r="KL141" s="153" t="str">
        <f t="shared" si="474"/>
        <v>i.a.</v>
      </c>
      <c r="KM141" s="153" t="str">
        <f t="shared" si="475"/>
        <v>i.a.</v>
      </c>
      <c r="KN141" s="153" t="str">
        <f t="shared" si="476"/>
        <v>i.a.</v>
      </c>
      <c r="KO141" s="153" t="str">
        <f t="shared" si="477"/>
        <v>i.a.</v>
      </c>
      <c r="KP141" s="153" t="str">
        <f t="shared" si="478"/>
        <v>i.a.</v>
      </c>
      <c r="KQ141" s="153" t="str">
        <f t="shared" si="479"/>
        <v>i.a.</v>
      </c>
      <c r="KR141" s="153" t="str">
        <f t="shared" si="480"/>
        <v>i.a.</v>
      </c>
      <c r="KS141" s="153" t="str">
        <f t="shared" si="481"/>
        <v>i.a.</v>
      </c>
      <c r="KT141" s="153" t="str">
        <f t="shared" si="482"/>
        <v>i.a.</v>
      </c>
      <c r="KU141" s="150" t="e">
        <f t="shared" si="651"/>
        <v>#VALUE!</v>
      </c>
      <c r="KV141" s="150" t="e">
        <f t="shared" si="652"/>
        <v>#DIV/0!</v>
      </c>
      <c r="KW141" s="150" t="e">
        <f t="shared" si="653"/>
        <v>#DIV/0!</v>
      </c>
      <c r="KX141" s="150" t="e">
        <f t="shared" si="654"/>
        <v>#DIV/0!</v>
      </c>
      <c r="KY141" s="150" t="e">
        <f t="shared" si="655"/>
        <v>#DIV/0!</v>
      </c>
      <c r="KZ141" s="243" t="e">
        <f t="shared" si="504"/>
        <v>#VALUE!</v>
      </c>
      <c r="LA141" s="243">
        <f t="shared" si="689"/>
        <v>0</v>
      </c>
      <c r="LB141" s="243">
        <f t="shared" si="505"/>
        <v>0</v>
      </c>
      <c r="LC141" s="243">
        <f t="shared" si="506"/>
        <v>0</v>
      </c>
      <c r="LD141" s="254" t="str">
        <f>IFERROR(Tabel1[[#This Row],[2024 - Omsætning]]/Tabel1[[#This Row],[2024 - Ansatte]],"i.a.")</f>
        <v>i.a.</v>
      </c>
      <c r="LE141" s="254">
        <f>IFERROR(Tabel1[[#This Row],[2023 - Omsætning]]/Tabel1[[#This Row],[2023 - Ansatte]],"i.a.")</f>
        <v>0</v>
      </c>
      <c r="LF141" s="254">
        <f>IFERROR(Tabel1[[#This Row],[2022 - Omsætning]]/Tabel1[[#This Row],[2022 - Ansatte]],"i.a.")</f>
        <v>0</v>
      </c>
      <c r="LG141" s="254">
        <f>IFERROR(Tabel1[[#This Row],[2021 - Omsætning]]/Tabel1[[#This Row],[2021 - Ansatte]],"i.a.")</f>
        <v>0</v>
      </c>
      <c r="LH141" s="254">
        <f>IFERROR(AC141/Tabel1[[#This Row],[2020 - Ansatte]],"i.a.")</f>
        <v>0</v>
      </c>
      <c r="LI141" s="254">
        <f>IFERROR(Tabel1[[#This Row],[2019 - Omsætning]]/Tabel1[[#This Row],[2019 - Ansatte]],"i.a.")</f>
        <v>0</v>
      </c>
      <c r="LJ141" s="254">
        <f>IFERROR(Tabel1[[#This Row],[2018 - Omsætning]]/Tabel1[[#This Row],[2018 - Ansatte]],"i.a.")</f>
        <v>0</v>
      </c>
      <c r="LK141" s="254">
        <f>IFERROR(Tabel1[[#This Row],[2017 - Omsætning]]/Tabel1[[#This Row],[2017 - Ansatte]],"i.a.")</f>
        <v>0</v>
      </c>
      <c r="LL141" s="254">
        <f>IFERROR(Tabel1[[#This Row],[2016 - Omsætning]]/Tabel1[[#This Row],[2016 - Ansatte]],"i.a.")</f>
        <v>0</v>
      </c>
      <c r="LM141" s="254">
        <f>IFERROR(Tabel1[[#This Row],[2015 - Omsætning]]/Tabel1[[#This Row],[2015 - Ansatte]],"i.a.")</f>
        <v>0</v>
      </c>
      <c r="LN141" s="254" t="str">
        <f>IFERROR(Tabel1[[#This Row],[2014 - Omsætning]]/Tabel1[[#This Row],[2014 - Ansatte]],"i.a.")</f>
        <v>i.a.</v>
      </c>
      <c r="LO141" s="254" t="str">
        <f>IFERROR(Tabel1[[#This Row],[2013 - Omsætning]]/Tabel1[[#This Row],[2013 - Ansatte]],"i.a.")</f>
        <v>i.a.</v>
      </c>
      <c r="LP141" s="254" t="str">
        <f>IFERROR(Tabel1[[#This Row],[2012 - Omsætning]]/Tabel1[[#This Row],[2012 - Ansatte]],"i.a.")</f>
        <v>i.a.</v>
      </c>
      <c r="LQ141" s="254" t="str">
        <f>IFERROR(Tabel1[[#This Row],[2011 - Omsætning]]/Tabel1[[#This Row],[2011 - Ansatte]],"i.a.")</f>
        <v>i.a.</v>
      </c>
      <c r="LR141" s="254" t="str">
        <f>IFERROR(Tabel1[[#This Row],[2010 - Omsætning]]/Tabel1[[#This Row],[2010 - Ansatte]],"i.a.")</f>
        <v>i.a.</v>
      </c>
      <c r="LS141" s="254" t="str">
        <f>IFERROR(Tabel1[[#This Row],[2009 - Omsætning]]/Tabel1[[#This Row],[2009 - Ansatte]],"i.a.")</f>
        <v>i.a.</v>
      </c>
      <c r="LT141" s="254" t="str">
        <f>IFERROR(Tabel1[[#This Row],[2008 - Omsætning]]/Tabel1[[#This Row],[2008 - Ansatte]],"i.a.")</f>
        <v>i.a.</v>
      </c>
      <c r="LU141" s="158" t="e">
        <f t="shared" si="656"/>
        <v>#VALUE!</v>
      </c>
      <c r="LV141" s="158">
        <f t="shared" si="657"/>
        <v>-5.2515469717486683E-2</v>
      </c>
      <c r="LW141" s="158">
        <f t="shared" si="658"/>
        <v>0.97031741910356661</v>
      </c>
      <c r="LX141" s="158">
        <f t="shared" si="659"/>
        <v>-0.33112948588685359</v>
      </c>
      <c r="LY141" s="158">
        <f t="shared" si="660"/>
        <v>7.3739106329157839E-2</v>
      </c>
      <c r="LZ141" s="243" t="e">
        <f t="shared" si="507"/>
        <v>#VALUE!</v>
      </c>
      <c r="MA141" s="243">
        <f t="shared" si="690"/>
        <v>-5.9757830404889162E-3</v>
      </c>
      <c r="MB141" s="243">
        <f t="shared" si="508"/>
        <v>5.6038331771321448E-2</v>
      </c>
      <c r="MC141" s="243">
        <f t="shared" si="509"/>
        <v>-2.8590857023846714E-2</v>
      </c>
      <c r="MD141" s="244" t="str">
        <f t="shared" si="661"/>
        <v>i.a.</v>
      </c>
      <c r="ME141" s="244">
        <f t="shared" si="662"/>
        <v>0.10781512605042017</v>
      </c>
      <c r="MF141" s="244">
        <f t="shared" si="663"/>
        <v>0.11379090909090908</v>
      </c>
      <c r="MG141" s="244">
        <f t="shared" si="664"/>
        <v>5.7752577319587634E-2</v>
      </c>
      <c r="MH141" s="244">
        <f t="shared" si="665"/>
        <v>8.6343434343434347E-2</v>
      </c>
      <c r="MI141" s="244">
        <f t="shared" si="666"/>
        <v>8.0413793103448275E-2</v>
      </c>
      <c r="MJ141" s="244">
        <f t="shared" si="667"/>
        <v>9.6951219512195121E-3</v>
      </c>
      <c r="MK141" s="244">
        <f t="shared" si="668"/>
        <v>6.0891566265060246E-2</v>
      </c>
      <c r="ML141" s="244">
        <f t="shared" si="669"/>
        <v>0.10241860465116279</v>
      </c>
      <c r="MM141" s="244">
        <f t="shared" si="670"/>
        <v>3.910843373493976E-2</v>
      </c>
      <c r="MN141" s="244" t="str">
        <f t="shared" si="671"/>
        <v>i.a.</v>
      </c>
      <c r="MO141" s="244" t="str">
        <f t="shared" si="672"/>
        <v>i.a.</v>
      </c>
      <c r="MP141" s="244" t="str">
        <f t="shared" si="673"/>
        <v>i.a.</v>
      </c>
      <c r="MQ141" s="244" t="str">
        <f t="shared" si="674"/>
        <v>i.a.</v>
      </c>
      <c r="MR141" s="244" t="str">
        <f t="shared" si="675"/>
        <v>i.a.</v>
      </c>
      <c r="MS141" s="244" t="str">
        <f t="shared" si="676"/>
        <v>i.a.</v>
      </c>
      <c r="MT141" s="244" t="str">
        <f t="shared" si="677"/>
        <v>i.a.</v>
      </c>
    </row>
    <row r="142" spans="1:358" ht="18" customHeight="1" x14ac:dyDescent="0.25">
      <c r="A142" s="5" t="s">
        <v>807</v>
      </c>
      <c r="B142" s="273">
        <v>73492114</v>
      </c>
      <c r="C142" s="117" t="s">
        <v>87</v>
      </c>
      <c r="D142" s="5"/>
      <c r="E142" s="5">
        <v>251200</v>
      </c>
      <c r="F142" s="203">
        <v>45629</v>
      </c>
      <c r="G142" s="148" t="s">
        <v>70</v>
      </c>
      <c r="H142" s="148" t="s">
        <v>70</v>
      </c>
      <c r="I142" s="148" t="s">
        <v>70</v>
      </c>
      <c r="J142" s="148" t="s">
        <v>70</v>
      </c>
      <c r="K142" s="148" t="s">
        <v>70</v>
      </c>
      <c r="L142" s="148" t="s">
        <v>70</v>
      </c>
      <c r="M142" s="148" t="s">
        <v>70</v>
      </c>
      <c r="N142" s="357" t="s">
        <v>70</v>
      </c>
      <c r="O142" s="357" t="s">
        <v>70</v>
      </c>
      <c r="P142" s="150">
        <f>Y142/Tabel1[[#This Row],[2023 - Omsætning]]-1</f>
        <v>0.18494139026259804</v>
      </c>
      <c r="Q142" s="150">
        <f>Z142/Tabel1[[#This Row],[2022 - Omsætning]]-1</f>
        <v>0.51842645070122928</v>
      </c>
      <c r="R142" s="150">
        <f>AA142/Tabel1[[#This Row],[2021 - Omsætning]]-1</f>
        <v>-0.17907171101049035</v>
      </c>
      <c r="S142" s="150">
        <f>AB142/Tabel1[[#This Row],[2020 - Omsætning]]-1</f>
        <v>-1.8054211628675931E-2</v>
      </c>
      <c r="T142" s="150">
        <f>AC142/Tabel1[[#This Row],[2019 - Omsætning]]-1</f>
        <v>0.2553470221199885</v>
      </c>
      <c r="U142" s="242">
        <f t="shared" si="484"/>
        <v>92.407999999999959</v>
      </c>
      <c r="V142" s="242">
        <f t="shared" si="678"/>
        <v>170.596</v>
      </c>
      <c r="W142" s="242">
        <f t="shared" si="538"/>
        <v>-71.78000000000003</v>
      </c>
      <c r="X142" s="242">
        <f t="shared" si="537"/>
        <v>-7.3699999999999477</v>
      </c>
      <c r="Y142" s="151">
        <v>592.06899999999996</v>
      </c>
      <c r="Z142" s="151">
        <v>499.661</v>
      </c>
      <c r="AA142" s="151">
        <v>329.065</v>
      </c>
      <c r="AB142" s="151">
        <v>400.84500000000003</v>
      </c>
      <c r="AC142" s="361">
        <v>408.21499999999997</v>
      </c>
      <c r="AD142" s="151">
        <v>325.18099999999998</v>
      </c>
      <c r="AE142" s="151">
        <v>372.57900000000001</v>
      </c>
      <c r="AF142" s="361">
        <v>359.21899999999999</v>
      </c>
      <c r="AG142" s="361">
        <v>328.46499999999997</v>
      </c>
      <c r="AH142" s="361">
        <v>305.20999999999998</v>
      </c>
      <c r="AI142" s="361">
        <v>243.19200000000001</v>
      </c>
      <c r="AJ142" s="361">
        <v>291.31200000000001</v>
      </c>
      <c r="AK142" s="361">
        <v>381.53899999999999</v>
      </c>
      <c r="AL142" s="361"/>
      <c r="AM142" s="361"/>
      <c r="AN142" s="361"/>
      <c r="AO142" s="361"/>
      <c r="AP142" s="150" t="e">
        <f t="shared" si="552"/>
        <v>#DIV/0!</v>
      </c>
      <c r="AQ142" s="150" t="e">
        <f t="shared" si="553"/>
        <v>#DIV/0!</v>
      </c>
      <c r="AR142" s="150" t="e">
        <f t="shared" si="554"/>
        <v>#DIV/0!</v>
      </c>
      <c r="AS142" s="150" t="e">
        <f t="shared" si="555"/>
        <v>#DIV/0!</v>
      </c>
      <c r="AT142" s="150">
        <f t="shared" si="556"/>
        <v>-1</v>
      </c>
      <c r="AU142" s="242">
        <f t="shared" si="511"/>
        <v>0</v>
      </c>
      <c r="AV142" s="242">
        <f t="shared" si="679"/>
        <v>0</v>
      </c>
      <c r="AW142" s="242">
        <f t="shared" si="512"/>
        <v>0</v>
      </c>
      <c r="AX142" s="242">
        <f t="shared" si="513"/>
        <v>0</v>
      </c>
      <c r="AY142" s="119"/>
      <c r="AZ142" s="119"/>
      <c r="BA142" s="119"/>
      <c r="BB142" s="119"/>
      <c r="BC142" s="119"/>
      <c r="BD142" s="119">
        <v>40.731000000000002</v>
      </c>
      <c r="BE142" s="119">
        <v>32.734000000000002</v>
      </c>
      <c r="BF142" s="362">
        <v>50.142000000000003</v>
      </c>
      <c r="BG142" s="362">
        <v>66.259</v>
      </c>
      <c r="BH142" s="362">
        <v>46.140999999999998</v>
      </c>
      <c r="BI142" s="362">
        <v>31.911999999999999</v>
      </c>
      <c r="BJ142" s="362">
        <v>4.3019999999999996</v>
      </c>
      <c r="BK142" s="362">
        <v>23.131</v>
      </c>
      <c r="BL142" s="362"/>
      <c r="BM142" s="362"/>
      <c r="BN142" s="362"/>
      <c r="BO142" s="362"/>
      <c r="BP142" s="152" t="e">
        <f t="shared" si="557"/>
        <v>#DIV/0!</v>
      </c>
      <c r="BQ142" s="152" t="e">
        <f t="shared" si="558"/>
        <v>#DIV/0!</v>
      </c>
      <c r="BR142" s="152" t="e">
        <f t="shared" si="559"/>
        <v>#DIV/0!</v>
      </c>
      <c r="BS142" s="152" t="e">
        <f t="shared" si="560"/>
        <v>#DIV/0!</v>
      </c>
      <c r="BT142" s="152">
        <f t="shared" si="561"/>
        <v>-1</v>
      </c>
      <c r="BU142" s="242">
        <f t="shared" si="514"/>
        <v>0</v>
      </c>
      <c r="BV142" s="242">
        <f t="shared" si="680"/>
        <v>0</v>
      </c>
      <c r="BW142" s="242">
        <f t="shared" si="515"/>
        <v>0</v>
      </c>
      <c r="BX142" s="242">
        <f t="shared" si="516"/>
        <v>0</v>
      </c>
      <c r="BY142" s="119"/>
      <c r="BZ142" s="119"/>
      <c r="CA142" s="119"/>
      <c r="CB142" s="119"/>
      <c r="CC142" s="119"/>
      <c r="CD142" s="119">
        <v>9.1649999999999991</v>
      </c>
      <c r="CE142" s="119">
        <v>2.524</v>
      </c>
      <c r="CF142" s="362">
        <v>23.629000000000001</v>
      </c>
      <c r="CG142" s="362">
        <v>39.542999999999999</v>
      </c>
      <c r="CH142" s="362">
        <v>22.273</v>
      </c>
      <c r="CI142" s="362">
        <v>8.8040000000000003</v>
      </c>
      <c r="CJ142" s="362">
        <v>-20.274999999999999</v>
      </c>
      <c r="CK142" s="362">
        <v>-3.67</v>
      </c>
      <c r="CL142" s="362"/>
      <c r="CM142" s="362"/>
      <c r="CN142" s="362"/>
      <c r="CO142" s="362"/>
      <c r="CP142" s="152" t="e">
        <f t="shared" si="562"/>
        <v>#DIV/0!</v>
      </c>
      <c r="CQ142" s="152" t="e">
        <f t="shared" si="563"/>
        <v>#DIV/0!</v>
      </c>
      <c r="CR142" s="152" t="e">
        <f t="shared" si="564"/>
        <v>#DIV/0!</v>
      </c>
      <c r="CS142" s="152" t="e">
        <f t="shared" si="565"/>
        <v>#DIV/0!</v>
      </c>
      <c r="CT142" s="152">
        <f t="shared" si="566"/>
        <v>-1</v>
      </c>
      <c r="CU142" s="242">
        <f t="shared" si="517"/>
        <v>0</v>
      </c>
      <c r="CV142" s="242">
        <f t="shared" si="681"/>
        <v>0</v>
      </c>
      <c r="CW142" s="242">
        <f t="shared" si="518"/>
        <v>0</v>
      </c>
      <c r="CX142" s="242">
        <f t="shared" si="519"/>
        <v>0</v>
      </c>
      <c r="CY142" s="119"/>
      <c r="CZ142" s="119"/>
      <c r="DA142" s="119"/>
      <c r="DB142" s="119"/>
      <c r="DC142" s="119"/>
      <c r="DD142" s="119">
        <v>7.1260000000000003</v>
      </c>
      <c r="DE142" s="119">
        <v>1.2330000000000001</v>
      </c>
      <c r="DF142" s="362">
        <v>23.17</v>
      </c>
      <c r="DG142" s="362">
        <v>36.085000000000001</v>
      </c>
      <c r="DH142" s="362">
        <v>17.213999999999999</v>
      </c>
      <c r="DI142" s="362">
        <v>6.0890000000000004</v>
      </c>
      <c r="DJ142" s="362">
        <v>-21.841999999999999</v>
      </c>
      <c r="DK142" s="362">
        <v>-4.4409999999999998</v>
      </c>
      <c r="DL142" s="362"/>
      <c r="DM142" s="362"/>
      <c r="DN142" s="362"/>
      <c r="DO142" s="362"/>
      <c r="DP142" s="152" t="e">
        <f t="shared" si="567"/>
        <v>#DIV/0!</v>
      </c>
      <c r="DQ142" s="152" t="e">
        <f t="shared" si="568"/>
        <v>#DIV/0!</v>
      </c>
      <c r="DR142" s="152" t="e">
        <f t="shared" si="569"/>
        <v>#DIV/0!</v>
      </c>
      <c r="DS142" s="152" t="e">
        <f t="shared" si="570"/>
        <v>#DIV/0!</v>
      </c>
      <c r="DT142" s="152">
        <f t="shared" si="571"/>
        <v>-1</v>
      </c>
      <c r="DU142" s="242">
        <f t="shared" si="520"/>
        <v>0</v>
      </c>
      <c r="DV142" s="242">
        <f t="shared" si="682"/>
        <v>0</v>
      </c>
      <c r="DW142" s="242">
        <f t="shared" si="521"/>
        <v>0</v>
      </c>
      <c r="DX142" s="242">
        <f t="shared" si="522"/>
        <v>0</v>
      </c>
      <c r="DY142" s="119"/>
      <c r="DZ142" s="119"/>
      <c r="EA142" s="119"/>
      <c r="EB142" s="119"/>
      <c r="EC142" s="119"/>
      <c r="ED142" s="119">
        <v>42.853999999999999</v>
      </c>
      <c r="EE142" s="119">
        <v>37.289000000000001</v>
      </c>
      <c r="EF142" s="362">
        <v>76.334000000000003</v>
      </c>
      <c r="EG142" s="362">
        <v>58.264000000000003</v>
      </c>
      <c r="EH142" s="362">
        <v>35.281999999999996</v>
      </c>
      <c r="EI142" s="362">
        <v>21.838000000000001</v>
      </c>
      <c r="EJ142" s="362">
        <v>11.83</v>
      </c>
      <c r="EK142" s="362">
        <v>21.658000000000001</v>
      </c>
      <c r="EL142" s="362"/>
      <c r="EM142" s="362"/>
      <c r="EN142" s="362"/>
      <c r="EO142" s="362"/>
      <c r="EP142" s="153" t="e">
        <f t="shared" si="572"/>
        <v>#DIV/0!</v>
      </c>
      <c r="EQ142" s="153" t="e">
        <f t="shared" si="573"/>
        <v>#DIV/0!</v>
      </c>
      <c r="ER142" s="153" t="e">
        <f t="shared" si="574"/>
        <v>#DIV/0!</v>
      </c>
      <c r="ES142" s="153" t="e">
        <f t="shared" si="575"/>
        <v>#DIV/0!</v>
      </c>
      <c r="ET142" s="153">
        <f t="shared" si="576"/>
        <v>-1</v>
      </c>
      <c r="EU142" s="242">
        <f t="shared" si="523"/>
        <v>0</v>
      </c>
      <c r="EV142" s="242">
        <f t="shared" si="683"/>
        <v>0</v>
      </c>
      <c r="EW142" s="242">
        <f t="shared" si="524"/>
        <v>0</v>
      </c>
      <c r="EX142" s="242">
        <f t="shared" si="525"/>
        <v>0</v>
      </c>
      <c r="EY142" s="119"/>
      <c r="EZ142" s="119"/>
      <c r="FA142" s="119"/>
      <c r="FB142" s="119"/>
      <c r="FC142" s="119"/>
      <c r="FD142" s="119">
        <v>218.08799999999999</v>
      </c>
      <c r="FE142" s="119">
        <v>197.88300000000001</v>
      </c>
      <c r="FF142" s="362">
        <v>180.04</v>
      </c>
      <c r="FG142" s="362">
        <v>199.04400000000001</v>
      </c>
      <c r="FH142" s="362">
        <v>157.15700000000001</v>
      </c>
      <c r="FI142" s="362">
        <v>125.60899999999999</v>
      </c>
      <c r="FJ142" s="362">
        <v>125.72</v>
      </c>
      <c r="FK142" s="362">
        <v>201.96199999999999</v>
      </c>
      <c r="FL142" s="362"/>
      <c r="FM142" s="362"/>
      <c r="FN142" s="362"/>
      <c r="FO142" s="362"/>
      <c r="FP142" s="153">
        <f t="shared" si="577"/>
        <v>0.30344827586206896</v>
      </c>
      <c r="FQ142" s="153">
        <f t="shared" si="578"/>
        <v>0.76829268292682928</v>
      </c>
      <c r="FR142" s="153">
        <f t="shared" si="579"/>
        <v>-0.14583333333333334</v>
      </c>
      <c r="FS142" s="153">
        <f t="shared" si="580"/>
        <v>5.4945054945054944E-2</v>
      </c>
      <c r="FT142" s="153">
        <f t="shared" si="581"/>
        <v>7.0588235294117646E-2</v>
      </c>
      <c r="FU142" s="242">
        <f t="shared" si="539"/>
        <v>88</v>
      </c>
      <c r="FV142" s="242">
        <f t="shared" si="684"/>
        <v>126</v>
      </c>
      <c r="FW142" s="242">
        <f t="shared" si="540"/>
        <v>-28</v>
      </c>
      <c r="FX142" s="242">
        <f t="shared" si="541"/>
        <v>10</v>
      </c>
      <c r="FY142" s="154">
        <v>378</v>
      </c>
      <c r="FZ142" s="154">
        <v>290</v>
      </c>
      <c r="GA142" s="154">
        <v>164</v>
      </c>
      <c r="GB142" s="154">
        <v>192</v>
      </c>
      <c r="GC142" s="154">
        <v>182</v>
      </c>
      <c r="GD142" s="154">
        <v>170</v>
      </c>
      <c r="GE142" s="154">
        <v>184</v>
      </c>
      <c r="GF142" s="359">
        <v>180</v>
      </c>
      <c r="GG142" s="359">
        <v>166</v>
      </c>
      <c r="GH142" s="359">
        <v>168</v>
      </c>
      <c r="GI142" s="359">
        <v>175</v>
      </c>
      <c r="GJ142" s="359">
        <v>253</v>
      </c>
      <c r="GK142" s="359">
        <v>263</v>
      </c>
      <c r="GL142" s="359"/>
      <c r="GM142" s="359"/>
      <c r="GN142" s="359"/>
      <c r="GO142" s="359"/>
      <c r="GP142" s="165"/>
      <c r="GQ142" s="5" t="s">
        <v>389</v>
      </c>
      <c r="GR142" s="5">
        <v>6940</v>
      </c>
      <c r="GS142" s="5" t="s">
        <v>208</v>
      </c>
      <c r="GT142" s="157" t="s">
        <v>94</v>
      </c>
      <c r="GU142" s="169"/>
      <c r="GW142" s="158" t="e">
        <f t="shared" si="582"/>
        <v>#VALUE!</v>
      </c>
      <c r="GX142" s="158" t="e">
        <f t="shared" si="583"/>
        <v>#VALUE!</v>
      </c>
      <c r="GY142" s="158" t="e">
        <f t="shared" si="584"/>
        <v>#VALUE!</v>
      </c>
      <c r="GZ142" s="158" t="e">
        <f t="shared" si="585"/>
        <v>#VALUE!</v>
      </c>
      <c r="HA142" s="158">
        <f t="shared" si="586"/>
        <v>-1</v>
      </c>
      <c r="HB142" s="263" t="e">
        <f t="shared" si="492"/>
        <v>#VALUE!</v>
      </c>
      <c r="HC142" s="263" t="e">
        <f t="shared" si="685"/>
        <v>#VALUE!</v>
      </c>
      <c r="HD142" s="263" t="e">
        <f t="shared" si="493"/>
        <v>#VALUE!</v>
      </c>
      <c r="HE142" s="263" t="e">
        <f t="shared" si="494"/>
        <v>#VALUE!</v>
      </c>
      <c r="HF142" s="153" t="str">
        <f t="shared" si="587"/>
        <v>Negativ EK</v>
      </c>
      <c r="HG142" s="153" t="str">
        <f t="shared" si="588"/>
        <v>Negativ EK</v>
      </c>
      <c r="HH142" s="153" t="str">
        <f t="shared" si="589"/>
        <v>Negativ EK</v>
      </c>
      <c r="HI142" s="153" t="str">
        <f t="shared" si="590"/>
        <v>Negativ EK</v>
      </c>
      <c r="HJ142" s="153">
        <f t="shared" si="591"/>
        <v>0</v>
      </c>
      <c r="HK142" s="153">
        <f t="shared" si="592"/>
        <v>0.1778321250764259</v>
      </c>
      <c r="HL142" s="153">
        <f t="shared" si="593"/>
        <v>2.1703352314232153E-2</v>
      </c>
      <c r="HM142" s="153">
        <f t="shared" si="594"/>
        <v>0.34428446187907696</v>
      </c>
      <c r="HN142" s="153">
        <f t="shared" si="595"/>
        <v>0.7714921001432451</v>
      </c>
      <c r="HO142" s="153">
        <f t="shared" si="596"/>
        <v>0.60273109243697476</v>
      </c>
      <c r="HP142" s="153">
        <f t="shared" si="597"/>
        <v>0.36170844719021034</v>
      </c>
      <c r="HQ142" s="153">
        <f t="shared" si="598"/>
        <v>-1.3044672718585761</v>
      </c>
      <c r="HR142" s="153">
        <f t="shared" si="599"/>
        <v>-0.20505125126973864</v>
      </c>
      <c r="HS142" s="153" t="str">
        <f t="shared" si="600"/>
        <v>Negativ EK</v>
      </c>
      <c r="HT142" s="153" t="str">
        <f t="shared" si="601"/>
        <v>Negativ EK</v>
      </c>
      <c r="HU142" s="153" t="str">
        <f t="shared" si="602"/>
        <v>Negativ EK</v>
      </c>
      <c r="HV142" s="150" t="e">
        <f t="shared" si="603"/>
        <v>#VALUE!</v>
      </c>
      <c r="HW142" s="150" t="e">
        <f t="shared" si="604"/>
        <v>#VALUE!</v>
      </c>
      <c r="HX142" s="150" t="e">
        <f t="shared" si="605"/>
        <v>#VALUE!</v>
      </c>
      <c r="HY142" s="150" t="e">
        <f t="shared" si="606"/>
        <v>#VALUE!</v>
      </c>
      <c r="HZ142" s="150">
        <f t="shared" si="607"/>
        <v>-1</v>
      </c>
      <c r="IA142" s="263" t="e">
        <f t="shared" si="495"/>
        <v>#VALUE!</v>
      </c>
      <c r="IB142" s="263" t="e">
        <f t="shared" si="686"/>
        <v>#VALUE!</v>
      </c>
      <c r="IC142" s="263" t="e">
        <f t="shared" si="496"/>
        <v>#VALUE!</v>
      </c>
      <c r="ID142" s="263" t="e">
        <f t="shared" si="497"/>
        <v>#VALUE!</v>
      </c>
      <c r="IE142" s="153" t="str">
        <f t="shared" si="608"/>
        <v>i.a.</v>
      </c>
      <c r="IF142" s="153" t="str">
        <f t="shared" si="609"/>
        <v>i.a.</v>
      </c>
      <c r="IG142" s="153" t="str">
        <f t="shared" si="610"/>
        <v>i.a.</v>
      </c>
      <c r="IH142" s="153" t="str">
        <f t="shared" si="611"/>
        <v>i.a.</v>
      </c>
      <c r="II142" s="153">
        <f t="shared" si="612"/>
        <v>0</v>
      </c>
      <c r="IJ142" s="153">
        <f t="shared" si="613"/>
        <v>4.4065571878808857E-2</v>
      </c>
      <c r="IK142" s="153">
        <f t="shared" si="614"/>
        <v>1.3357218269329996E-2</v>
      </c>
      <c r="IL142" s="153">
        <f t="shared" si="615"/>
        <v>0.12466366293486404</v>
      </c>
      <c r="IM142" s="153">
        <f t="shared" si="616"/>
        <v>0.22202632783175791</v>
      </c>
      <c r="IN142" s="153">
        <f t="shared" si="617"/>
        <v>0.15753662038576066</v>
      </c>
      <c r="IO142" s="153">
        <f t="shared" si="618"/>
        <v>7.0059563361172014E-2</v>
      </c>
      <c r="IP142" s="153">
        <f t="shared" si="619"/>
        <v>-0.12374802399887695</v>
      </c>
      <c r="IQ142" s="153">
        <f t="shared" si="620"/>
        <v>-1.8171735276933287E-2</v>
      </c>
      <c r="IR142" s="153" t="str">
        <f t="shared" si="621"/>
        <v>i.a.</v>
      </c>
      <c r="IS142" s="153" t="str">
        <f t="shared" si="622"/>
        <v>i.a.</v>
      </c>
      <c r="IT142" s="153" t="str">
        <f t="shared" si="623"/>
        <v>i.a.</v>
      </c>
      <c r="IU142" s="150" t="e">
        <f t="shared" si="624"/>
        <v>#VALUE!</v>
      </c>
      <c r="IV142" s="150" t="e">
        <f t="shared" si="625"/>
        <v>#VALUE!</v>
      </c>
      <c r="IW142" s="150" t="e">
        <f t="shared" si="626"/>
        <v>#VALUE!</v>
      </c>
      <c r="IX142" s="150" t="e">
        <f t="shared" si="627"/>
        <v>#VALUE!</v>
      </c>
      <c r="IY142" s="150" t="e">
        <f t="shared" si="628"/>
        <v>#VALUE!</v>
      </c>
      <c r="IZ142" s="263" t="e">
        <f t="shared" si="498"/>
        <v>#VALUE!</v>
      </c>
      <c r="JA142" s="263" t="e">
        <f t="shared" si="687"/>
        <v>#VALUE!</v>
      </c>
      <c r="JB142" s="263" t="e">
        <f t="shared" si="499"/>
        <v>#VALUE!</v>
      </c>
      <c r="JC142" s="263" t="e">
        <f t="shared" si="500"/>
        <v>#VALUE!</v>
      </c>
      <c r="JD142" s="153" t="str">
        <f t="shared" si="629"/>
        <v>i.a.</v>
      </c>
      <c r="JE142" s="153" t="str">
        <f t="shared" si="630"/>
        <v>i.a.</v>
      </c>
      <c r="JF142" s="153" t="str">
        <f t="shared" si="631"/>
        <v>i.a.</v>
      </c>
      <c r="JG142" s="153" t="str">
        <f t="shared" si="632"/>
        <v>i.a.</v>
      </c>
      <c r="JH142" s="153" t="str">
        <f t="shared" si="633"/>
        <v>i.a.</v>
      </c>
      <c r="JI142" s="153">
        <f t="shared" si="634"/>
        <v>0.19649866109093578</v>
      </c>
      <c r="JJ142" s="153">
        <f t="shared" si="635"/>
        <v>0.18843963352081786</v>
      </c>
      <c r="JK142" s="153">
        <f t="shared" si="636"/>
        <v>0.42398355920906466</v>
      </c>
      <c r="JL142" s="153">
        <f t="shared" si="637"/>
        <v>0.29271919776531824</v>
      </c>
      <c r="JM142" s="153">
        <f t="shared" si="638"/>
        <v>0.22450161303664484</v>
      </c>
      <c r="JN142" s="153">
        <f t="shared" si="639"/>
        <v>0.17385696884777366</v>
      </c>
      <c r="JO142" s="153">
        <f t="shared" si="640"/>
        <v>9.4097995545657023E-2</v>
      </c>
      <c r="JP142" s="153">
        <f t="shared" si="641"/>
        <v>0.10723799526643628</v>
      </c>
      <c r="JQ142" s="153" t="str">
        <f t="shared" si="642"/>
        <v>i.a.</v>
      </c>
      <c r="JR142" s="153" t="str">
        <f t="shared" si="643"/>
        <v>i.a.</v>
      </c>
      <c r="JS142" s="153" t="str">
        <f t="shared" si="644"/>
        <v>i.a.</v>
      </c>
      <c r="JT142" s="153" t="str">
        <f t="shared" si="645"/>
        <v>i.a.</v>
      </c>
      <c r="JU142" s="150" t="e">
        <f t="shared" si="646"/>
        <v>#DIV/0!</v>
      </c>
      <c r="JV142" s="150" t="e">
        <f t="shared" si="647"/>
        <v>#DIV/0!</v>
      </c>
      <c r="JW142" s="150" t="e">
        <f t="shared" si="648"/>
        <v>#DIV/0!</v>
      </c>
      <c r="JX142" s="150" t="e">
        <f t="shared" si="649"/>
        <v>#DIV/0!</v>
      </c>
      <c r="JY142" s="150">
        <f t="shared" si="650"/>
        <v>-1</v>
      </c>
      <c r="JZ142" s="263">
        <f t="shared" si="501"/>
        <v>0</v>
      </c>
      <c r="KA142" s="263">
        <f t="shared" si="688"/>
        <v>0</v>
      </c>
      <c r="KB142" s="263">
        <f t="shared" si="502"/>
        <v>0</v>
      </c>
      <c r="KC142" s="263">
        <f t="shared" si="503"/>
        <v>0</v>
      </c>
      <c r="KD142" s="153">
        <f t="shared" si="467"/>
        <v>0</v>
      </c>
      <c r="KE142" s="153">
        <f t="shared" si="468"/>
        <v>0</v>
      </c>
      <c r="KF142" s="153">
        <f t="shared" si="469"/>
        <v>0</v>
      </c>
      <c r="KG142" s="153">
        <f t="shared" si="470"/>
        <v>0</v>
      </c>
      <c r="KH142" s="153">
        <f t="shared" si="483"/>
        <v>0</v>
      </c>
      <c r="KI142" s="153">
        <f t="shared" si="471"/>
        <v>2.8184303510967738E-2</v>
      </c>
      <c r="KJ142" s="153">
        <f t="shared" si="472"/>
        <v>6.7744022073171059E-3</v>
      </c>
      <c r="KK142" s="153">
        <f t="shared" si="473"/>
        <v>6.5778814594996377E-2</v>
      </c>
      <c r="KL142" s="153">
        <f t="shared" si="474"/>
        <v>0.12038725587201073</v>
      </c>
      <c r="KM142" s="153">
        <f t="shared" si="475"/>
        <v>7.2975983748894205E-2</v>
      </c>
      <c r="KN142" s="153">
        <f t="shared" si="476"/>
        <v>3.6201848745024509E-2</v>
      </c>
      <c r="KO142" s="153">
        <f t="shared" si="477"/>
        <v>-6.9598917998571971E-2</v>
      </c>
      <c r="KP142" s="153">
        <f t="shared" si="478"/>
        <v>-9.6189380377890606E-3</v>
      </c>
      <c r="KQ142" s="153" t="str">
        <f t="shared" si="479"/>
        <v>i.a.</v>
      </c>
      <c r="KR142" s="153" t="str">
        <f t="shared" si="480"/>
        <v>i.a.</v>
      </c>
      <c r="KS142" s="153" t="str">
        <f t="shared" si="481"/>
        <v>i.a.</v>
      </c>
      <c r="KT142" s="153" t="str">
        <f t="shared" si="482"/>
        <v>i.a.</v>
      </c>
      <c r="KU142" s="150">
        <f t="shared" si="651"/>
        <v>-9.0917981015467136E-2</v>
      </c>
      <c r="KV142" s="150">
        <f t="shared" si="652"/>
        <v>-0.14130366236206343</v>
      </c>
      <c r="KW142" s="150">
        <f t="shared" si="653"/>
        <v>-3.8913222646427846E-2</v>
      </c>
      <c r="KX142" s="150">
        <f t="shared" si="654"/>
        <v>-6.9197221439682419E-2</v>
      </c>
      <c r="KY142" s="150">
        <f t="shared" si="655"/>
        <v>0.17257688879339592</v>
      </c>
      <c r="KZ142" s="243">
        <f t="shared" si="504"/>
        <v>-0.1566488596971356</v>
      </c>
      <c r="LA142" s="243">
        <f t="shared" si="689"/>
        <v>-0.28352493692178293</v>
      </c>
      <c r="LB142" s="243">
        <f t="shared" si="505"/>
        <v>-8.1240472560975885E-2</v>
      </c>
      <c r="LC142" s="243">
        <f t="shared" si="506"/>
        <v>-0.15520518543956019</v>
      </c>
      <c r="LD142" s="254">
        <f>IFERROR(Tabel1[[#This Row],[2024 - Omsætning]]/Tabel1[[#This Row],[2024 - Ansatte]],"i.a.")</f>
        <v>1.5663201058201057</v>
      </c>
      <c r="LE142" s="254">
        <f>IFERROR(Tabel1[[#This Row],[2023 - Omsætning]]/Tabel1[[#This Row],[2023 - Ansatte]],"i.a.")</f>
        <v>1.7229689655172413</v>
      </c>
      <c r="LF142" s="254">
        <f>IFERROR(Tabel1[[#This Row],[2022 - Omsætning]]/Tabel1[[#This Row],[2022 - Ansatte]],"i.a.")</f>
        <v>2.0064939024390243</v>
      </c>
      <c r="LG142" s="254">
        <f>IFERROR(Tabel1[[#This Row],[2021 - Omsætning]]/Tabel1[[#This Row],[2021 - Ansatte]],"i.a.")</f>
        <v>2.0877343750000001</v>
      </c>
      <c r="LH142" s="254">
        <f>IFERROR(AC142/Tabel1[[#This Row],[2020 - Ansatte]],"i.a.")</f>
        <v>2.2429395604395603</v>
      </c>
      <c r="LI142" s="254">
        <f>IFERROR(Tabel1[[#This Row],[2019 - Omsætning]]/Tabel1[[#This Row],[2019 - Ansatte]],"i.a.")</f>
        <v>1.9128294117647058</v>
      </c>
      <c r="LJ142" s="254">
        <f>IFERROR(Tabel1[[#This Row],[2018 - Omsætning]]/Tabel1[[#This Row],[2018 - Ansatte]],"i.a.")</f>
        <v>2.0248858695652174</v>
      </c>
      <c r="LK142" s="254">
        <f>IFERROR(Tabel1[[#This Row],[2017 - Omsætning]]/Tabel1[[#This Row],[2017 - Ansatte]],"i.a.")</f>
        <v>1.9956611111111111</v>
      </c>
      <c r="LL142" s="254">
        <f>IFERROR(Tabel1[[#This Row],[2016 - Omsætning]]/Tabel1[[#This Row],[2016 - Ansatte]],"i.a.")</f>
        <v>1.9787048192771082</v>
      </c>
      <c r="LM142" s="254">
        <f>IFERROR(Tabel1[[#This Row],[2015 - Omsætning]]/Tabel1[[#This Row],[2015 - Ansatte]],"i.a.")</f>
        <v>1.8167261904761904</v>
      </c>
      <c r="LN142" s="254">
        <f>IFERROR(Tabel1[[#This Row],[2014 - Omsætning]]/Tabel1[[#This Row],[2014 - Ansatte]],"i.a.")</f>
        <v>1.3896685714285715</v>
      </c>
      <c r="LO142" s="254">
        <f>IFERROR(Tabel1[[#This Row],[2013 - Omsætning]]/Tabel1[[#This Row],[2013 - Ansatte]],"i.a.")</f>
        <v>1.1514308300395257</v>
      </c>
      <c r="LP142" s="254">
        <f>IFERROR(Tabel1[[#This Row],[2012 - Omsætning]]/Tabel1[[#This Row],[2012 - Ansatte]],"i.a.")</f>
        <v>1.4507186311787073</v>
      </c>
      <c r="LQ142" s="254" t="str">
        <f>IFERROR(Tabel1[[#This Row],[2011 - Omsætning]]/Tabel1[[#This Row],[2011 - Ansatte]],"i.a.")</f>
        <v>i.a.</v>
      </c>
      <c r="LR142" s="254" t="str">
        <f>IFERROR(Tabel1[[#This Row],[2010 - Omsætning]]/Tabel1[[#This Row],[2010 - Ansatte]],"i.a.")</f>
        <v>i.a.</v>
      </c>
      <c r="LS142" s="254" t="str">
        <f>IFERROR(Tabel1[[#This Row],[2009 - Omsætning]]/Tabel1[[#This Row],[2009 - Ansatte]],"i.a.")</f>
        <v>i.a.</v>
      </c>
      <c r="LT142" s="254" t="str">
        <f>IFERROR(Tabel1[[#This Row],[2008 - Omsætning]]/Tabel1[[#This Row],[2008 - Ansatte]],"i.a.")</f>
        <v>i.a.</v>
      </c>
      <c r="LU142" s="158" t="e">
        <f t="shared" si="656"/>
        <v>#DIV/0!</v>
      </c>
      <c r="LV142" s="158" t="e">
        <f t="shared" si="657"/>
        <v>#DIV/0!</v>
      </c>
      <c r="LW142" s="158" t="e">
        <f t="shared" si="658"/>
        <v>#DIV/0!</v>
      </c>
      <c r="LX142" s="158" t="e">
        <f t="shared" si="659"/>
        <v>#DIV/0!</v>
      </c>
      <c r="LY142" s="158">
        <f t="shared" si="660"/>
        <v>-1</v>
      </c>
      <c r="LZ142" s="243">
        <f t="shared" si="507"/>
        <v>0</v>
      </c>
      <c r="MA142" s="243">
        <f t="shared" si="690"/>
        <v>0</v>
      </c>
      <c r="MB142" s="243">
        <f t="shared" si="508"/>
        <v>0</v>
      </c>
      <c r="MC142" s="243">
        <f t="shared" si="509"/>
        <v>0</v>
      </c>
      <c r="MD142" s="244">
        <f t="shared" si="661"/>
        <v>0</v>
      </c>
      <c r="ME142" s="244">
        <f t="shared" si="662"/>
        <v>0</v>
      </c>
      <c r="MF142" s="244">
        <f t="shared" si="663"/>
        <v>0</v>
      </c>
      <c r="MG142" s="244">
        <f t="shared" si="664"/>
        <v>0</v>
      </c>
      <c r="MH142" s="244">
        <f t="shared" si="665"/>
        <v>0</v>
      </c>
      <c r="MI142" s="244">
        <f t="shared" si="666"/>
        <v>4.1917647058823532E-2</v>
      </c>
      <c r="MJ142" s="244">
        <f t="shared" si="667"/>
        <v>6.7010869565217396E-3</v>
      </c>
      <c r="MK142" s="244">
        <f t="shared" si="668"/>
        <v>0.12872222222222224</v>
      </c>
      <c r="ML142" s="244">
        <f t="shared" si="669"/>
        <v>0.21737951807228917</v>
      </c>
      <c r="MM142" s="244">
        <f t="shared" si="670"/>
        <v>0.1024642857142857</v>
      </c>
      <c r="MN142" s="244">
        <f t="shared" si="671"/>
        <v>3.4794285714285715E-2</v>
      </c>
      <c r="MO142" s="244">
        <f t="shared" si="672"/>
        <v>-8.6332015810276677E-2</v>
      </c>
      <c r="MP142" s="244">
        <f t="shared" si="673"/>
        <v>-1.688593155893536E-2</v>
      </c>
      <c r="MQ142" s="244" t="str">
        <f t="shared" si="674"/>
        <v>i.a.</v>
      </c>
      <c r="MR142" s="244" t="str">
        <f t="shared" si="675"/>
        <v>i.a.</v>
      </c>
      <c r="MS142" s="244" t="str">
        <f t="shared" si="676"/>
        <v>i.a.</v>
      </c>
      <c r="MT142" s="244" t="str">
        <f t="shared" si="677"/>
        <v>i.a.</v>
      </c>
    </row>
    <row r="143" spans="1:358" ht="18" customHeight="1" x14ac:dyDescent="0.25">
      <c r="A143" s="20" t="s">
        <v>229</v>
      </c>
      <c r="B143" s="273">
        <v>88015428</v>
      </c>
      <c r="C143" s="117" t="s">
        <v>87</v>
      </c>
      <c r="D143" s="5"/>
      <c r="E143" s="5">
        <v>251100</v>
      </c>
      <c r="F143" s="203">
        <v>45671</v>
      </c>
      <c r="G143" s="148" t="s">
        <v>84</v>
      </c>
      <c r="H143" s="148" t="s">
        <v>84</v>
      </c>
      <c r="I143" s="148" t="s">
        <v>84</v>
      </c>
      <c r="J143" s="148" t="s">
        <v>84</v>
      </c>
      <c r="K143" s="148" t="s">
        <v>84</v>
      </c>
      <c r="L143" s="148" t="s">
        <v>84</v>
      </c>
      <c r="M143" s="148" t="s">
        <v>84</v>
      </c>
      <c r="N143" s="148" t="s">
        <v>84</v>
      </c>
      <c r="O143" s="357" t="s">
        <v>84</v>
      </c>
      <c r="P143" s="150" t="e">
        <f>Y143/Tabel1[[#This Row],[2023 - Omsætning]]-1</f>
        <v>#DIV/0!</v>
      </c>
      <c r="Q143" s="150" t="e">
        <f>Z143/Tabel1[[#This Row],[2022 - Omsætning]]-1</f>
        <v>#DIV/0!</v>
      </c>
      <c r="R143" s="150" t="e">
        <f>AA143/Tabel1[[#This Row],[2021 - Omsætning]]-1</f>
        <v>#DIV/0!</v>
      </c>
      <c r="S143" s="150" t="e">
        <f>AB143/Tabel1[[#This Row],[2020 - Omsætning]]-1</f>
        <v>#DIV/0!</v>
      </c>
      <c r="T143" s="150" t="e">
        <f>AC143/Tabel1[[#This Row],[2019 - Omsætning]]-1</f>
        <v>#DIV/0!</v>
      </c>
      <c r="U143" s="242">
        <f t="shared" si="484"/>
        <v>0</v>
      </c>
      <c r="V143" s="242">
        <f t="shared" si="678"/>
        <v>0</v>
      </c>
      <c r="W143" s="242">
        <f t="shared" si="538"/>
        <v>0</v>
      </c>
      <c r="X143" s="242">
        <f t="shared" si="537"/>
        <v>0</v>
      </c>
      <c r="Y143" s="151"/>
      <c r="Z143" s="151"/>
      <c r="AA143" s="151"/>
      <c r="AB143" s="151"/>
      <c r="AC143" s="361"/>
      <c r="AD143" s="151"/>
      <c r="AE143" s="151"/>
      <c r="AF143" s="151"/>
      <c r="AG143" s="361"/>
      <c r="AH143" s="361"/>
      <c r="AI143" s="361"/>
      <c r="AJ143" s="361"/>
      <c r="AK143" s="361"/>
      <c r="AL143" s="361"/>
      <c r="AM143" s="361"/>
      <c r="AN143" s="361"/>
      <c r="AO143" s="361"/>
      <c r="AP143" s="150">
        <f t="shared" si="552"/>
        <v>8.6290610169801468E-2</v>
      </c>
      <c r="AQ143" s="150">
        <f t="shared" si="553"/>
        <v>2.6587698147113059E-3</v>
      </c>
      <c r="AR143" s="150">
        <f t="shared" si="554"/>
        <v>0.10154719343957656</v>
      </c>
      <c r="AS143" s="150">
        <f t="shared" si="555"/>
        <v>-4.4540070982595978E-3</v>
      </c>
      <c r="AT143" s="150">
        <f t="shared" si="556"/>
        <v>-0.10811707527035996</v>
      </c>
      <c r="AU143" s="242">
        <f t="shared" si="511"/>
        <v>9.4369999999999976</v>
      </c>
      <c r="AV143" s="242">
        <f t="shared" si="679"/>
        <v>0.29000000000000625</v>
      </c>
      <c r="AW143" s="242">
        <f t="shared" si="512"/>
        <v>10.054999999999993</v>
      </c>
      <c r="AX143" s="242">
        <f t="shared" si="513"/>
        <v>-0.44299999999999784</v>
      </c>
      <c r="AY143" s="119">
        <v>118.8</v>
      </c>
      <c r="AZ143" s="119">
        <v>109.363</v>
      </c>
      <c r="BA143" s="119">
        <v>109.07299999999999</v>
      </c>
      <c r="BB143" s="119">
        <v>99.018000000000001</v>
      </c>
      <c r="BC143" s="119">
        <v>99.460999999999999</v>
      </c>
      <c r="BD143" s="119">
        <v>111.518</v>
      </c>
      <c r="BE143" s="119">
        <v>91.340999999999994</v>
      </c>
      <c r="BF143" s="119">
        <v>99.102000000000004</v>
      </c>
      <c r="BG143" s="362">
        <v>84.431404000000001</v>
      </c>
      <c r="BH143" s="362">
        <v>101.928489</v>
      </c>
      <c r="BI143" s="362">
        <v>114.531817</v>
      </c>
      <c r="BJ143" s="362">
        <v>106.383595</v>
      </c>
      <c r="BK143" s="362">
        <v>94.165476999999996</v>
      </c>
      <c r="BL143" s="362"/>
      <c r="BM143" s="362"/>
      <c r="BN143" s="362"/>
      <c r="BO143" s="362"/>
      <c r="BP143" s="152">
        <f t="shared" si="557"/>
        <v>0.47248182762201463</v>
      </c>
      <c r="BQ143" s="152">
        <f t="shared" si="558"/>
        <v>-0.382183117954358</v>
      </c>
      <c r="BR143" s="152">
        <f t="shared" si="559"/>
        <v>5.1853741496598644</v>
      </c>
      <c r="BS143" s="152">
        <f t="shared" si="560"/>
        <v>-0.69918144611186894</v>
      </c>
      <c r="BT143" s="152">
        <f t="shared" si="561"/>
        <v>-0.46211704274445053</v>
      </c>
      <c r="BU143" s="242">
        <f t="shared" si="514"/>
        <v>3.1850000000000005</v>
      </c>
      <c r="BV143" s="242">
        <f t="shared" si="680"/>
        <v>-4.17</v>
      </c>
      <c r="BW143" s="242">
        <f t="shared" si="515"/>
        <v>9.1470000000000002</v>
      </c>
      <c r="BX143" s="242">
        <f t="shared" si="516"/>
        <v>-4.0999999999999996</v>
      </c>
      <c r="BY143" s="119">
        <v>9.9260000000000002</v>
      </c>
      <c r="BZ143" s="119">
        <v>6.7409999999999997</v>
      </c>
      <c r="CA143" s="119">
        <v>10.911</v>
      </c>
      <c r="CB143" s="119">
        <v>1.764</v>
      </c>
      <c r="CC143" s="119">
        <v>5.8639999999999999</v>
      </c>
      <c r="CD143" s="119">
        <v>10.901999999999999</v>
      </c>
      <c r="CE143" s="119">
        <v>4.9240000000000004</v>
      </c>
      <c r="CF143" s="119">
        <v>10.045999999999999</v>
      </c>
      <c r="CG143" s="362">
        <v>1.1535740000000001</v>
      </c>
      <c r="CH143" s="362">
        <v>4.7016809999999998</v>
      </c>
      <c r="CI143" s="362">
        <v>90.032149000000004</v>
      </c>
      <c r="CJ143" s="362">
        <v>12.220713</v>
      </c>
      <c r="CK143" s="362">
        <v>9.7464650000000006</v>
      </c>
      <c r="CL143" s="362"/>
      <c r="CM143" s="362"/>
      <c r="CN143" s="362"/>
      <c r="CO143" s="362"/>
      <c r="CP143" s="152">
        <f t="shared" si="562"/>
        <v>1.7776143189898196E-2</v>
      </c>
      <c r="CQ143" s="152">
        <f t="shared" si="563"/>
        <v>-0.20295094782098885</v>
      </c>
      <c r="CR143" s="152">
        <f t="shared" si="564"/>
        <v>2.4101966011329559</v>
      </c>
      <c r="CS143" s="152">
        <f t="shared" si="565"/>
        <v>-0.52799622522805911</v>
      </c>
      <c r="CT143" s="152">
        <f t="shared" si="566"/>
        <v>-0.51144920854464426</v>
      </c>
      <c r="CU143" s="242">
        <f t="shared" si="517"/>
        <v>0.14499999999999957</v>
      </c>
      <c r="CV143" s="242">
        <f t="shared" si="681"/>
        <v>-2.077</v>
      </c>
      <c r="CW143" s="242">
        <f t="shared" si="518"/>
        <v>7.2330000000000005</v>
      </c>
      <c r="CX143" s="242">
        <f t="shared" si="519"/>
        <v>-3.3569999999999998</v>
      </c>
      <c r="CY143" s="119">
        <v>8.3019999999999996</v>
      </c>
      <c r="CZ143" s="119">
        <v>8.157</v>
      </c>
      <c r="DA143" s="119">
        <v>10.234</v>
      </c>
      <c r="DB143" s="119">
        <v>3.0009999999999999</v>
      </c>
      <c r="DC143" s="119">
        <v>6.3579999999999997</v>
      </c>
      <c r="DD143" s="119">
        <v>13.013999999999999</v>
      </c>
      <c r="DE143" s="119">
        <v>4.83</v>
      </c>
      <c r="DF143" s="119">
        <v>11.118</v>
      </c>
      <c r="DG143" s="362">
        <v>0.79016699999999995</v>
      </c>
      <c r="DH143" s="362">
        <v>4.245984</v>
      </c>
      <c r="DI143" s="362">
        <v>8.9928360000000005</v>
      </c>
      <c r="DJ143" s="362">
        <v>10.723787</v>
      </c>
      <c r="DK143" s="362">
        <v>8.4783869999999997</v>
      </c>
      <c r="DL143" s="362"/>
      <c r="DM143" s="362"/>
      <c r="DN143" s="362"/>
      <c r="DO143" s="362"/>
      <c r="DP143" s="152">
        <f t="shared" si="567"/>
        <v>-2.1888207798023807E-2</v>
      </c>
      <c r="DQ143" s="152">
        <f t="shared" si="568"/>
        <v>5.3055088867273767E-2</v>
      </c>
      <c r="DR143" s="152">
        <f t="shared" si="569"/>
        <v>-2.8509287561721522E-3</v>
      </c>
      <c r="DS143" s="152">
        <f t="shared" si="570"/>
        <v>-7.0153862971769024E-2</v>
      </c>
      <c r="DT143" s="152">
        <f t="shared" si="571"/>
        <v>-5.1898388418460399E-4</v>
      </c>
      <c r="DU143" s="242">
        <f t="shared" si="520"/>
        <v>-0.78199999999999648</v>
      </c>
      <c r="DV143" s="242">
        <f t="shared" si="682"/>
        <v>1.7999999999999972</v>
      </c>
      <c r="DW143" s="242">
        <f t="shared" si="521"/>
        <v>-9.7000000000001307E-2</v>
      </c>
      <c r="DX143" s="242">
        <f t="shared" si="522"/>
        <v>-2.5670000000000002</v>
      </c>
      <c r="DY143" s="119">
        <v>34.945</v>
      </c>
      <c r="DZ143" s="119">
        <v>35.726999999999997</v>
      </c>
      <c r="EA143" s="119">
        <v>33.927</v>
      </c>
      <c r="EB143" s="119">
        <v>34.024000000000001</v>
      </c>
      <c r="EC143" s="119">
        <v>36.591000000000001</v>
      </c>
      <c r="ED143" s="119">
        <v>36.61</v>
      </c>
      <c r="EE143" s="119">
        <v>30.033000000000001</v>
      </c>
      <c r="EF143" s="119">
        <v>31.36</v>
      </c>
      <c r="EG143" s="362">
        <v>22.432046</v>
      </c>
      <c r="EH143" s="362">
        <v>26.745408000000001</v>
      </c>
      <c r="EI143" s="362">
        <v>29.489263000000001</v>
      </c>
      <c r="EJ143" s="362">
        <v>28.663685999999998</v>
      </c>
      <c r="EK143" s="362">
        <v>20.585514</v>
      </c>
      <c r="EL143" s="362"/>
      <c r="EM143" s="362"/>
      <c r="EN143" s="362"/>
      <c r="EO143" s="362"/>
      <c r="EP143" s="153">
        <f t="shared" si="572"/>
        <v>-7.2157427585368403E-2</v>
      </c>
      <c r="EQ143" s="153">
        <f t="shared" si="573"/>
        <v>2.9264817720617179E-2</v>
      </c>
      <c r="ER143" s="153">
        <f t="shared" si="574"/>
        <v>0.33716499755425683</v>
      </c>
      <c r="ES143" s="153">
        <f t="shared" si="575"/>
        <v>-0.13198060291850094</v>
      </c>
      <c r="ET143" s="153">
        <f t="shared" si="576"/>
        <v>5.5503123455125586E-3</v>
      </c>
      <c r="EU143" s="242">
        <f t="shared" si="523"/>
        <v>-7.7150000000000034</v>
      </c>
      <c r="EV143" s="242">
        <f t="shared" si="683"/>
        <v>3.039999999999992</v>
      </c>
      <c r="EW143" s="242">
        <f t="shared" si="524"/>
        <v>26.192999999999998</v>
      </c>
      <c r="EX143" s="242">
        <f t="shared" si="525"/>
        <v>-11.811999999999998</v>
      </c>
      <c r="EY143" s="119">
        <v>99.203999999999994</v>
      </c>
      <c r="EZ143" s="119">
        <v>106.919</v>
      </c>
      <c r="FA143" s="119">
        <v>103.879</v>
      </c>
      <c r="FB143" s="119">
        <v>77.686000000000007</v>
      </c>
      <c r="FC143" s="119">
        <v>89.498000000000005</v>
      </c>
      <c r="FD143" s="119">
        <v>89.004000000000005</v>
      </c>
      <c r="FE143" s="119">
        <v>79.876999999999995</v>
      </c>
      <c r="FF143" s="119">
        <v>60.741</v>
      </c>
      <c r="FG143" s="362">
        <v>63.520009000000002</v>
      </c>
      <c r="FH143" s="362">
        <v>78.776373000000007</v>
      </c>
      <c r="FI143" s="362">
        <v>94.391181000000003</v>
      </c>
      <c r="FJ143" s="362">
        <v>81.822187</v>
      </c>
      <c r="FK143" s="362">
        <v>87.757476999999994</v>
      </c>
      <c r="FL143" s="362"/>
      <c r="FM143" s="362"/>
      <c r="FN143" s="362"/>
      <c r="FO143" s="362"/>
      <c r="FP143" s="153">
        <f t="shared" si="577"/>
        <v>-1.1834319526627219E-2</v>
      </c>
      <c r="FQ143" s="153">
        <f t="shared" si="578"/>
        <v>4.3209876543209874E-2</v>
      </c>
      <c r="FR143" s="153">
        <f t="shared" si="579"/>
        <v>-7.9545454545454544E-2</v>
      </c>
      <c r="FS143" s="153">
        <f t="shared" si="580"/>
        <v>-2.7624309392265192E-2</v>
      </c>
      <c r="FT143" s="153">
        <f t="shared" si="581"/>
        <v>0</v>
      </c>
      <c r="FU143" s="242">
        <f t="shared" si="539"/>
        <v>-2</v>
      </c>
      <c r="FV143" s="242">
        <f t="shared" si="684"/>
        <v>7</v>
      </c>
      <c r="FW143" s="242">
        <f t="shared" si="540"/>
        <v>-14</v>
      </c>
      <c r="FX143" s="242">
        <f t="shared" si="541"/>
        <v>-5</v>
      </c>
      <c r="FY143" s="154">
        <v>167</v>
      </c>
      <c r="FZ143" s="154">
        <v>169</v>
      </c>
      <c r="GA143" s="154">
        <v>162</v>
      </c>
      <c r="GB143" s="154">
        <v>176</v>
      </c>
      <c r="GC143" s="154">
        <v>181</v>
      </c>
      <c r="GD143" s="154">
        <v>181</v>
      </c>
      <c r="GE143" s="154">
        <v>165</v>
      </c>
      <c r="GF143" s="154">
        <v>170</v>
      </c>
      <c r="GG143" s="359">
        <v>179</v>
      </c>
      <c r="GH143" s="359">
        <v>209</v>
      </c>
      <c r="GI143" s="359">
        <v>225</v>
      </c>
      <c r="GJ143" s="359">
        <v>183</v>
      </c>
      <c r="GK143" s="359">
        <v>141</v>
      </c>
      <c r="GL143" s="359"/>
      <c r="GM143" s="359"/>
      <c r="GN143" s="359"/>
      <c r="GO143" s="359"/>
      <c r="GP143" s="5"/>
      <c r="GQ143" s="5" t="s">
        <v>386</v>
      </c>
      <c r="GR143" s="5">
        <v>8500</v>
      </c>
      <c r="GS143" s="5" t="s">
        <v>216</v>
      </c>
      <c r="GT143" s="7" t="s">
        <v>94</v>
      </c>
      <c r="GU143" s="172" t="s">
        <v>73</v>
      </c>
      <c r="GW143" s="158">
        <f t="shared" si="582"/>
        <v>3.1155121936435114E-3</v>
      </c>
      <c r="GX143" s="158">
        <f t="shared" si="583"/>
        <v>-0.2224383359948319</v>
      </c>
      <c r="GY143" s="158">
        <f t="shared" si="584"/>
        <v>2.5438924076025922</v>
      </c>
      <c r="GZ143" s="158">
        <f t="shared" si="585"/>
        <v>-0.51071092095049442</v>
      </c>
      <c r="HA143" s="158">
        <f t="shared" si="586"/>
        <v>-0.5552179561077133</v>
      </c>
      <c r="HB143" s="263">
        <f t="shared" si="492"/>
        <v>7.2969916913745436E-4</v>
      </c>
      <c r="HC143" s="263">
        <f t="shared" si="685"/>
        <v>-6.7002220146020225E-2</v>
      </c>
      <c r="HD143" s="263">
        <f t="shared" si="493"/>
        <v>0.21622094782171997</v>
      </c>
      <c r="HE143" s="263">
        <f t="shared" si="494"/>
        <v>-8.8717368216369816E-2</v>
      </c>
      <c r="HF143" s="153">
        <f t="shared" si="587"/>
        <v>0.23494453248811412</v>
      </c>
      <c r="HG143" s="153">
        <f t="shared" si="588"/>
        <v>0.23421483331897666</v>
      </c>
      <c r="HH143" s="153">
        <f t="shared" si="589"/>
        <v>0.30121705346499689</v>
      </c>
      <c r="HI143" s="153">
        <f t="shared" si="590"/>
        <v>8.4996105643276906E-2</v>
      </c>
      <c r="HJ143" s="153">
        <f t="shared" si="591"/>
        <v>0.17371347385964672</v>
      </c>
      <c r="HK143" s="153">
        <f t="shared" si="592"/>
        <v>0.39055864832015363</v>
      </c>
      <c r="HL143" s="153">
        <f t="shared" si="593"/>
        <v>0.157346928802958</v>
      </c>
      <c r="HM143" s="153">
        <f t="shared" si="594"/>
        <v>0.41336966435520972</v>
      </c>
      <c r="HN143" s="153">
        <f t="shared" si="595"/>
        <v>3.2135335839061537E-2</v>
      </c>
      <c r="HO143" s="153">
        <f t="shared" si="596"/>
        <v>0.15100947243027346</v>
      </c>
      <c r="HP143" s="153">
        <f t="shared" si="597"/>
        <v>0.30928219994483858</v>
      </c>
      <c r="HQ143" s="153">
        <f t="shared" si="598"/>
        <v>0.4354908100030051</v>
      </c>
      <c r="HR143" s="153">
        <f t="shared" si="599"/>
        <v>0.41186180728836791</v>
      </c>
      <c r="HS143" s="153" t="str">
        <f t="shared" si="600"/>
        <v>Negativ EK</v>
      </c>
      <c r="HT143" s="153" t="str">
        <f t="shared" si="601"/>
        <v>Negativ EK</v>
      </c>
      <c r="HU143" s="153" t="str">
        <f t="shared" si="602"/>
        <v>Negativ EK</v>
      </c>
      <c r="HV143" s="150">
        <f t="shared" si="603"/>
        <v>0.50587864672581628</v>
      </c>
      <c r="HW143" s="150">
        <f t="shared" si="604"/>
        <v>-0.46786059550556935</v>
      </c>
      <c r="HX143" s="150">
        <f t="shared" si="605"/>
        <v>4.6954566785268907</v>
      </c>
      <c r="HY143" s="150">
        <f t="shared" si="606"/>
        <v>-0.67881667201323603</v>
      </c>
      <c r="HZ143" s="150">
        <f t="shared" si="607"/>
        <v>-0.49110815730762436</v>
      </c>
      <c r="IA143" s="263">
        <f t="shared" si="495"/>
        <v>3.235446216357582E-2</v>
      </c>
      <c r="IB143" s="263">
        <f t="shared" si="686"/>
        <v>-5.6231398755941589E-2</v>
      </c>
      <c r="IC143" s="263">
        <f t="shared" si="496"/>
        <v>9.9085864447811201E-2</v>
      </c>
      <c r="ID143" s="263">
        <f t="shared" si="497"/>
        <v>-4.4599847225080008E-2</v>
      </c>
      <c r="IE143" s="153">
        <f t="shared" si="608"/>
        <v>9.6311425702129319E-2</v>
      </c>
      <c r="IF143" s="153">
        <f t="shared" si="609"/>
        <v>6.3956963538553499E-2</v>
      </c>
      <c r="IG143" s="153">
        <f t="shared" si="610"/>
        <v>0.12018836229449509</v>
      </c>
      <c r="IH143" s="153">
        <f t="shared" si="611"/>
        <v>2.1102497846683891E-2</v>
      </c>
      <c r="II143" s="153">
        <f t="shared" si="612"/>
        <v>6.5702345071763896E-2</v>
      </c>
      <c r="IJ143" s="153">
        <f t="shared" si="613"/>
        <v>0.12910866231251591</v>
      </c>
      <c r="IK143" s="153">
        <f t="shared" si="614"/>
        <v>7.003370834459316E-2</v>
      </c>
      <c r="IL143" s="153">
        <f t="shared" si="615"/>
        <v>0.16169191093563387</v>
      </c>
      <c r="IM143" s="153">
        <f t="shared" si="616"/>
        <v>1.6213679979579523E-2</v>
      </c>
      <c r="IN143" s="153">
        <f t="shared" si="617"/>
        <v>5.4302100958243019E-2</v>
      </c>
      <c r="IO143" s="153">
        <f t="shared" si="618"/>
        <v>1.0218537903435341</v>
      </c>
      <c r="IP143" s="153">
        <f t="shared" si="619"/>
        <v>0.14412946354227948</v>
      </c>
      <c r="IQ143" s="153">
        <f t="shared" si="620"/>
        <v>0.11106136289674783</v>
      </c>
      <c r="IR143" s="153" t="str">
        <f t="shared" si="621"/>
        <v>i.a.</v>
      </c>
      <c r="IS143" s="153" t="str">
        <f t="shared" si="622"/>
        <v>i.a.</v>
      </c>
      <c r="IT143" s="153" t="str">
        <f t="shared" si="623"/>
        <v>i.a.</v>
      </c>
      <c r="IU143" s="150">
        <f t="shared" si="624"/>
        <v>5.4178608830723576E-2</v>
      </c>
      <c r="IV143" s="150">
        <f t="shared" si="625"/>
        <v>2.3113848581108577E-2</v>
      </c>
      <c r="IW143" s="150">
        <f t="shared" si="626"/>
        <v>-0.2542812045875682</v>
      </c>
      <c r="IX143" s="150">
        <f t="shared" si="627"/>
        <v>7.1227371363599912E-2</v>
      </c>
      <c r="IY143" s="150">
        <f t="shared" si="628"/>
        <v>-6.0357956784282555E-3</v>
      </c>
      <c r="IZ143" s="263">
        <f t="shared" si="498"/>
        <v>1.8103790324406899E-2</v>
      </c>
      <c r="JA143" s="263">
        <f t="shared" si="687"/>
        <v>7.5490093359704136E-3</v>
      </c>
      <c r="JB143" s="263">
        <f t="shared" si="499"/>
        <v>-0.11136708937115336</v>
      </c>
      <c r="JC143" s="263">
        <f t="shared" si="500"/>
        <v>2.912110600868717E-2</v>
      </c>
      <c r="JD143" s="153">
        <f t="shared" si="629"/>
        <v>0.35225394137333177</v>
      </c>
      <c r="JE143" s="153">
        <f t="shared" si="630"/>
        <v>0.33415015104892487</v>
      </c>
      <c r="JF143" s="153">
        <f t="shared" si="631"/>
        <v>0.32660114171295446</v>
      </c>
      <c r="JG143" s="153">
        <f t="shared" si="632"/>
        <v>0.43796823108410782</v>
      </c>
      <c r="JH143" s="153">
        <f t="shared" si="633"/>
        <v>0.40884712507542065</v>
      </c>
      <c r="JI143" s="153">
        <f t="shared" si="634"/>
        <v>0.41132982787290456</v>
      </c>
      <c r="JJ143" s="153">
        <f t="shared" si="635"/>
        <v>0.37599058552524511</v>
      </c>
      <c r="JK143" s="153">
        <f t="shared" si="636"/>
        <v>0.51629047924795446</v>
      </c>
      <c r="JL143" s="153">
        <f t="shared" si="637"/>
        <v>0.35314928875403651</v>
      </c>
      <c r="JM143" s="153">
        <f t="shared" si="638"/>
        <v>0.33951052811228055</v>
      </c>
      <c r="JN143" s="153">
        <f t="shared" si="639"/>
        <v>0.31241544694731599</v>
      </c>
      <c r="JO143" s="153">
        <f t="shared" si="640"/>
        <v>0.35031679121458825</v>
      </c>
      <c r="JP143" s="153">
        <f t="shared" si="641"/>
        <v>0.23457276466596688</v>
      </c>
      <c r="JQ143" s="153" t="str">
        <f t="shared" si="642"/>
        <v>i.a.</v>
      </c>
      <c r="JR143" s="153" t="str">
        <f t="shared" si="643"/>
        <v>i.a.</v>
      </c>
      <c r="JS143" s="153" t="str">
        <f t="shared" si="644"/>
        <v>i.a.</v>
      </c>
      <c r="JT143" s="153" t="str">
        <f t="shared" si="645"/>
        <v>i.a.</v>
      </c>
      <c r="JU143" s="150" t="e">
        <f t="shared" si="646"/>
        <v>#VALUE!</v>
      </c>
      <c r="JV143" s="150" t="e">
        <f t="shared" si="647"/>
        <v>#VALUE!</v>
      </c>
      <c r="JW143" s="150" t="e">
        <f t="shared" si="648"/>
        <v>#VALUE!</v>
      </c>
      <c r="JX143" s="150" t="e">
        <f t="shared" si="649"/>
        <v>#VALUE!</v>
      </c>
      <c r="JY143" s="150" t="e">
        <f t="shared" si="650"/>
        <v>#VALUE!</v>
      </c>
      <c r="JZ143" s="263" t="e">
        <f t="shared" si="501"/>
        <v>#VALUE!</v>
      </c>
      <c r="KA143" s="263" t="e">
        <f t="shared" si="688"/>
        <v>#VALUE!</v>
      </c>
      <c r="KB143" s="263" t="e">
        <f t="shared" si="502"/>
        <v>#VALUE!</v>
      </c>
      <c r="KC143" s="263" t="e">
        <f t="shared" si="503"/>
        <v>#VALUE!</v>
      </c>
      <c r="KD143" s="153" t="str">
        <f t="shared" si="467"/>
        <v>i.a.</v>
      </c>
      <c r="KE143" s="153" t="str">
        <f t="shared" si="468"/>
        <v>i.a.</v>
      </c>
      <c r="KF143" s="153" t="str">
        <f t="shared" si="469"/>
        <v>i.a.</v>
      </c>
      <c r="KG143" s="153" t="str">
        <f t="shared" si="470"/>
        <v>i.a.</v>
      </c>
      <c r="KH143" s="153" t="str">
        <f t="shared" si="483"/>
        <v>i.a.</v>
      </c>
      <c r="KI143" s="153" t="str">
        <f t="shared" si="471"/>
        <v>i.a.</v>
      </c>
      <c r="KJ143" s="153" t="str">
        <f t="shared" si="472"/>
        <v>i.a.</v>
      </c>
      <c r="KK143" s="153" t="str">
        <f t="shared" si="473"/>
        <v>i.a.</v>
      </c>
      <c r="KL143" s="153" t="str">
        <f t="shared" si="474"/>
        <v>i.a.</v>
      </c>
      <c r="KM143" s="153" t="str">
        <f t="shared" si="475"/>
        <v>i.a.</v>
      </c>
      <c r="KN143" s="153" t="str">
        <f t="shared" si="476"/>
        <v>i.a.</v>
      </c>
      <c r="KO143" s="153" t="str">
        <f t="shared" si="477"/>
        <v>i.a.</v>
      </c>
      <c r="KP143" s="153" t="str">
        <f t="shared" si="478"/>
        <v>i.a.</v>
      </c>
      <c r="KQ143" s="153" t="str">
        <f t="shared" si="479"/>
        <v>i.a.</v>
      </c>
      <c r="KR143" s="153" t="str">
        <f t="shared" si="480"/>
        <v>i.a.</v>
      </c>
      <c r="KS143" s="153" t="str">
        <f t="shared" si="481"/>
        <v>i.a.</v>
      </c>
      <c r="KT143" s="153" t="str">
        <f t="shared" si="482"/>
        <v>i.a.</v>
      </c>
      <c r="KU143" s="150" t="e">
        <f t="shared" si="651"/>
        <v>#DIV/0!</v>
      </c>
      <c r="KV143" s="150" t="e">
        <f t="shared" si="652"/>
        <v>#DIV/0!</v>
      </c>
      <c r="KW143" s="150" t="e">
        <f t="shared" si="653"/>
        <v>#DIV/0!</v>
      </c>
      <c r="KX143" s="150" t="e">
        <f t="shared" si="654"/>
        <v>#DIV/0!</v>
      </c>
      <c r="KY143" s="150" t="e">
        <f t="shared" si="655"/>
        <v>#DIV/0!</v>
      </c>
      <c r="KZ143" s="243">
        <f t="shared" si="504"/>
        <v>0</v>
      </c>
      <c r="LA143" s="243">
        <f t="shared" si="689"/>
        <v>0</v>
      </c>
      <c r="LB143" s="243">
        <f t="shared" si="505"/>
        <v>0</v>
      </c>
      <c r="LC143" s="272">
        <f t="shared" si="506"/>
        <v>0</v>
      </c>
      <c r="LD143" s="254">
        <f>IFERROR(Tabel1[[#This Row],[2024 - Omsætning]]/Tabel1[[#This Row],[2024 - Ansatte]],"i.a.")</f>
        <v>0</v>
      </c>
      <c r="LE143" s="254">
        <f>IFERROR(Tabel1[[#This Row],[2023 - Omsætning]]/Tabel1[[#This Row],[2023 - Ansatte]],"i.a.")</f>
        <v>0</v>
      </c>
      <c r="LF143" s="254">
        <f>IFERROR(Tabel1[[#This Row],[2022 - Omsætning]]/Tabel1[[#This Row],[2022 - Ansatte]],"i.a.")</f>
        <v>0</v>
      </c>
      <c r="LG143" s="254">
        <f>IFERROR(Tabel1[[#This Row],[2021 - Omsætning]]/Tabel1[[#This Row],[2021 - Ansatte]],"i.a.")</f>
        <v>0</v>
      </c>
      <c r="LH143" s="254">
        <f>IFERROR(AC143/Tabel1[[#This Row],[2020 - Ansatte]],"i.a.")</f>
        <v>0</v>
      </c>
      <c r="LI143" s="254">
        <f>IFERROR(Tabel1[[#This Row],[2019 - Omsætning]]/Tabel1[[#This Row],[2019 - Ansatte]],"i.a.")</f>
        <v>0</v>
      </c>
      <c r="LJ143" s="254">
        <f>IFERROR(Tabel1[[#This Row],[2018 - Omsætning]]/Tabel1[[#This Row],[2018 - Ansatte]],"i.a.")</f>
        <v>0</v>
      </c>
      <c r="LK143" s="254">
        <f>IFERROR(Tabel1[[#This Row],[2017 - Omsætning]]/Tabel1[[#This Row],[2017 - Ansatte]],"i.a.")</f>
        <v>0</v>
      </c>
      <c r="LL143" s="254">
        <f>IFERROR(Tabel1[[#This Row],[2016 - Omsætning]]/Tabel1[[#This Row],[2016 - Ansatte]],"i.a.")</f>
        <v>0</v>
      </c>
      <c r="LM143" s="254">
        <f>IFERROR(Tabel1[[#This Row],[2015 - Omsætning]]/Tabel1[[#This Row],[2015 - Ansatte]],"i.a.")</f>
        <v>0</v>
      </c>
      <c r="LN143" s="254">
        <f>IFERROR(Tabel1[[#This Row],[2014 - Omsætning]]/Tabel1[[#This Row],[2014 - Ansatte]],"i.a.")</f>
        <v>0</v>
      </c>
      <c r="LO143" s="254">
        <f>IFERROR(Tabel1[[#This Row],[2013 - Omsætning]]/Tabel1[[#This Row],[2013 - Ansatte]],"i.a.")</f>
        <v>0</v>
      </c>
      <c r="LP143" s="254">
        <f>IFERROR(Tabel1[[#This Row],[2012 - Omsætning]]/Tabel1[[#This Row],[2012 - Ansatte]],"i.a.")</f>
        <v>0</v>
      </c>
      <c r="LQ143" s="254" t="str">
        <f>IFERROR(Tabel1[[#This Row],[2011 - Omsætning]]/Tabel1[[#This Row],[2011 - Ansatte]],"i.a.")</f>
        <v>i.a.</v>
      </c>
      <c r="LR143" s="254" t="str">
        <f>IFERROR(Tabel1[[#This Row],[2010 - Omsætning]]/Tabel1[[#This Row],[2010 - Ansatte]],"i.a.")</f>
        <v>i.a.</v>
      </c>
      <c r="LS143" s="254" t="str">
        <f>IFERROR(Tabel1[[#This Row],[2009 - Omsætning]]/Tabel1[[#This Row],[2009 - Ansatte]],"i.a.")</f>
        <v>i.a.</v>
      </c>
      <c r="LT143" s="254" t="str">
        <f>IFERROR(Tabel1[[#This Row],[2008 - Omsætning]]/Tabel1[[#This Row],[2008 - Ansatte]],"i.a.")</f>
        <v>i.a.</v>
      </c>
      <c r="LU143" s="158">
        <f t="shared" si="656"/>
        <v>2.9965079036483759E-2</v>
      </c>
      <c r="LV143" s="158">
        <f t="shared" si="657"/>
        <v>-0.23596481388757506</v>
      </c>
      <c r="LW143" s="158">
        <f t="shared" si="658"/>
        <v>2.7049049493790136</v>
      </c>
      <c r="LX143" s="158">
        <f t="shared" si="659"/>
        <v>-0.51458702708112902</v>
      </c>
      <c r="LY143" s="158">
        <f t="shared" si="660"/>
        <v>-0.51144920854464426</v>
      </c>
      <c r="LZ143" s="243">
        <f t="shared" si="507"/>
        <v>1.4463026609502841E-3</v>
      </c>
      <c r="MA143" s="243">
        <f t="shared" si="690"/>
        <v>-1.4906567316823723E-2</v>
      </c>
      <c r="MB143" s="243">
        <f t="shared" si="508"/>
        <v>4.6121703142536469E-2</v>
      </c>
      <c r="MC143" s="272">
        <f t="shared" si="509"/>
        <v>-1.8075935459568055E-2</v>
      </c>
      <c r="MD143" s="244">
        <f t="shared" si="661"/>
        <v>4.9712574850299396E-2</v>
      </c>
      <c r="ME143" s="244">
        <f t="shared" si="662"/>
        <v>4.8266272189349112E-2</v>
      </c>
      <c r="MF143" s="244">
        <f t="shared" si="663"/>
        <v>6.3172839506172834E-2</v>
      </c>
      <c r="MG143" s="244">
        <f t="shared" si="664"/>
        <v>1.7051136363636362E-2</v>
      </c>
      <c r="MH143" s="244">
        <f t="shared" si="665"/>
        <v>3.5127071823204417E-2</v>
      </c>
      <c r="MI143" s="244">
        <f t="shared" si="666"/>
        <v>7.1900552486187846E-2</v>
      </c>
      <c r="MJ143" s="244">
        <f t="shared" si="667"/>
        <v>2.9272727272727273E-2</v>
      </c>
      <c r="MK143" s="244">
        <f t="shared" si="668"/>
        <v>6.54E-2</v>
      </c>
      <c r="ML143" s="244">
        <f t="shared" si="669"/>
        <v>4.4143407821229047E-3</v>
      </c>
      <c r="MM143" s="244">
        <f t="shared" si="670"/>
        <v>2.0315712918660286E-2</v>
      </c>
      <c r="MN143" s="244">
        <f t="shared" si="671"/>
        <v>3.9968160000000003E-2</v>
      </c>
      <c r="MO143" s="244">
        <f t="shared" si="672"/>
        <v>5.8599928961748635E-2</v>
      </c>
      <c r="MP143" s="244">
        <f t="shared" si="673"/>
        <v>6.0130404255319146E-2</v>
      </c>
      <c r="MQ143" s="244" t="str">
        <f t="shared" si="674"/>
        <v>i.a.</v>
      </c>
      <c r="MR143" s="244" t="str">
        <f t="shared" si="675"/>
        <v>i.a.</v>
      </c>
      <c r="MS143" s="244" t="str">
        <f t="shared" si="676"/>
        <v>i.a.</v>
      </c>
      <c r="MT143" s="244" t="str">
        <f t="shared" si="677"/>
        <v>i.a.</v>
      </c>
    </row>
    <row r="144" spans="1:358" ht="18" customHeight="1" x14ac:dyDescent="0.25">
      <c r="A144" s="101" t="s">
        <v>230</v>
      </c>
      <c r="B144" s="273">
        <v>64600028</v>
      </c>
      <c r="C144" s="117" t="s">
        <v>370</v>
      </c>
      <c r="D144" s="5" t="s">
        <v>123</v>
      </c>
      <c r="E144" s="5">
        <v>331500</v>
      </c>
      <c r="F144" s="203">
        <v>45385</v>
      </c>
      <c r="G144" s="148"/>
      <c r="H144" s="148" t="s">
        <v>74</v>
      </c>
      <c r="I144" s="148" t="s">
        <v>74</v>
      </c>
      <c r="J144" s="148" t="s">
        <v>74</v>
      </c>
      <c r="K144" s="148" t="s">
        <v>74</v>
      </c>
      <c r="L144" s="148" t="s">
        <v>74</v>
      </c>
      <c r="M144" s="148" t="s">
        <v>74</v>
      </c>
      <c r="N144" s="148" t="s">
        <v>74</v>
      </c>
      <c r="O144" s="357" t="s">
        <v>74</v>
      </c>
      <c r="P144" s="150">
        <f>Y144/Tabel1[[#This Row],[2023 - Omsætning]]-1</f>
        <v>-1</v>
      </c>
      <c r="Q144" s="150">
        <f>Z144/Tabel1[[#This Row],[2022 - Omsætning]]-1</f>
        <v>-0.73049094235252665</v>
      </c>
      <c r="R144" s="150">
        <f>AA144/Tabel1[[#This Row],[2021 - Omsætning]]-1</f>
        <v>-0.23526719304268218</v>
      </c>
      <c r="S144" s="150">
        <f>AB144/Tabel1[[#This Row],[2020 - Omsætning]]-1</f>
        <v>0.37791793293745157</v>
      </c>
      <c r="T144" s="150">
        <f>AC144/Tabel1[[#This Row],[2019 - Omsætning]]-1</f>
        <v>0.2684723104864335</v>
      </c>
      <c r="U144" s="242">
        <f t="shared" si="484"/>
        <v>-111.67</v>
      </c>
      <c r="V144" s="242">
        <f t="shared" si="678"/>
        <v>-302.67599999999999</v>
      </c>
      <c r="W144" s="242">
        <f t="shared" si="538"/>
        <v>-127.47199999999998</v>
      </c>
      <c r="X144" s="242">
        <f t="shared" si="537"/>
        <v>148.60300000000001</v>
      </c>
      <c r="Y144" s="151"/>
      <c r="Z144" s="151">
        <v>111.67</v>
      </c>
      <c r="AA144" s="151">
        <v>414.346</v>
      </c>
      <c r="AB144" s="361">
        <v>541.81799999999998</v>
      </c>
      <c r="AC144" s="361">
        <v>393.21499999999997</v>
      </c>
      <c r="AD144" s="361">
        <v>309.99099999999999</v>
      </c>
      <c r="AE144" s="361">
        <v>208.36600000000001</v>
      </c>
      <c r="AF144" s="361">
        <v>185.81299999999999</v>
      </c>
      <c r="AG144" s="361"/>
      <c r="AH144" s="361"/>
      <c r="AI144" s="361"/>
      <c r="AJ144" s="361"/>
      <c r="AK144" s="361"/>
      <c r="AL144" s="361"/>
      <c r="AM144" s="361"/>
      <c r="AN144" s="361"/>
      <c r="AO144" s="361"/>
      <c r="AP144" s="150">
        <f t="shared" si="552"/>
        <v>-1</v>
      </c>
      <c r="AQ144" s="150">
        <f t="shared" si="553"/>
        <v>-0.63659538466676313</v>
      </c>
      <c r="AR144" s="150">
        <f t="shared" si="554"/>
        <v>-0.25029001594044448</v>
      </c>
      <c r="AS144" s="150">
        <f t="shared" si="555"/>
        <v>9.3007981755986305E-2</v>
      </c>
      <c r="AT144" s="150">
        <f t="shared" si="556"/>
        <v>0.21084430502783422</v>
      </c>
      <c r="AU144" s="242">
        <f t="shared" si="511"/>
        <v>-32.645000000000003</v>
      </c>
      <c r="AV144" s="242">
        <f t="shared" si="679"/>
        <v>-57.186</v>
      </c>
      <c r="AW144" s="242">
        <f t="shared" si="512"/>
        <v>-29.989999999999995</v>
      </c>
      <c r="AX144" s="242">
        <f t="shared" si="513"/>
        <v>10.195999999999998</v>
      </c>
      <c r="AY144" s="119"/>
      <c r="AZ144" s="119">
        <v>32.645000000000003</v>
      </c>
      <c r="BA144" s="119">
        <v>89.831000000000003</v>
      </c>
      <c r="BB144" s="120">
        <v>119.821</v>
      </c>
      <c r="BC144" s="120">
        <v>109.625</v>
      </c>
      <c r="BD144" s="120">
        <v>90.536000000000001</v>
      </c>
      <c r="BE144" s="240">
        <v>22.158999999999999</v>
      </c>
      <c r="BF144" s="240">
        <v>15.804</v>
      </c>
      <c r="BG144" s="131">
        <v>11.740105</v>
      </c>
      <c r="BH144" s="131">
        <v>18.648719</v>
      </c>
      <c r="BI144" s="131">
        <v>17.641017000000002</v>
      </c>
      <c r="BJ144" s="131">
        <v>10.853051000000001</v>
      </c>
      <c r="BK144" s="131">
        <v>-1.5653969999999999</v>
      </c>
      <c r="BL144" s="131">
        <v>14.404999999999999</v>
      </c>
      <c r="BM144" s="131">
        <v>11.791</v>
      </c>
      <c r="BN144" s="131">
        <v>7.1870000000000003</v>
      </c>
      <c r="BO144" s="131">
        <v>14.9</v>
      </c>
      <c r="BP144" s="152">
        <f t="shared" si="557"/>
        <v>-1</v>
      </c>
      <c r="BQ144" s="152">
        <f t="shared" si="558"/>
        <v>-0.57146338491531634</v>
      </c>
      <c r="BR144" s="152">
        <f t="shared" si="559"/>
        <v>0.29960411718131436</v>
      </c>
      <c r="BS144" s="152">
        <f t="shared" si="560"/>
        <v>-0.65100856590218281</v>
      </c>
      <c r="BT144" s="152">
        <f t="shared" si="561"/>
        <v>0.1466320258538748</v>
      </c>
      <c r="BU144" s="242">
        <f t="shared" si="514"/>
        <v>-3.5169999999999999</v>
      </c>
      <c r="BV144" s="242">
        <f t="shared" si="680"/>
        <v>-4.6900000000000013</v>
      </c>
      <c r="BW144" s="242">
        <f t="shared" si="515"/>
        <v>1.8920000000000003</v>
      </c>
      <c r="BX144" s="242">
        <f t="shared" si="516"/>
        <v>-11.779999999999998</v>
      </c>
      <c r="BY144" s="119"/>
      <c r="BZ144" s="119">
        <v>3.5169999999999999</v>
      </c>
      <c r="CA144" s="119">
        <v>8.2070000000000007</v>
      </c>
      <c r="CB144" s="362">
        <v>6.3150000000000004</v>
      </c>
      <c r="CC144" s="362">
        <v>18.094999999999999</v>
      </c>
      <c r="CD144" s="362">
        <v>15.781000000000001</v>
      </c>
      <c r="CE144" s="362">
        <v>11.818</v>
      </c>
      <c r="CF144" s="362">
        <v>8.5489999999999995</v>
      </c>
      <c r="CG144" s="362">
        <v>5.2257999999999996</v>
      </c>
      <c r="CH144" s="362">
        <v>11.907519000000001</v>
      </c>
      <c r="CI144" s="362">
        <v>11.185971</v>
      </c>
      <c r="CJ144" s="362">
        <v>5.2897939999999997</v>
      </c>
      <c r="CK144" s="362">
        <v>-6.9850859999999999</v>
      </c>
      <c r="CL144" s="362">
        <v>9.4030000000000005</v>
      </c>
      <c r="CM144" s="362">
        <v>5.6680000000000001</v>
      </c>
      <c r="CN144" s="362">
        <v>2.4940000000000002</v>
      </c>
      <c r="CO144" s="362">
        <v>9.0419999999999998</v>
      </c>
      <c r="CP144" s="152">
        <f t="shared" si="562"/>
        <v>-1</v>
      </c>
      <c r="CQ144" s="152">
        <f t="shared" si="563"/>
        <v>5.4368932038834909E-2</v>
      </c>
      <c r="CR144" s="152">
        <f t="shared" si="564"/>
        <v>-0.29655486416755206</v>
      </c>
      <c r="CS144" s="152">
        <f t="shared" si="565"/>
        <v>-0.58029173832728198</v>
      </c>
      <c r="CT144" s="152">
        <f t="shared" si="566"/>
        <v>9.5075334821428534E-2</v>
      </c>
      <c r="CU144" s="242">
        <f t="shared" si="517"/>
        <v>-4.8869999999999996</v>
      </c>
      <c r="CV144" s="242">
        <f t="shared" si="681"/>
        <v>0.25199999999999978</v>
      </c>
      <c r="CW144" s="242">
        <f t="shared" si="518"/>
        <v>-1.9540000000000006</v>
      </c>
      <c r="CX144" s="242">
        <f t="shared" si="519"/>
        <v>-9.11</v>
      </c>
      <c r="CY144" s="119"/>
      <c r="CZ144" s="119">
        <v>4.8869999999999996</v>
      </c>
      <c r="DA144" s="119">
        <v>4.6349999999999998</v>
      </c>
      <c r="DB144" s="362">
        <v>6.5890000000000004</v>
      </c>
      <c r="DC144" s="362">
        <v>15.699</v>
      </c>
      <c r="DD144" s="362">
        <v>14.336</v>
      </c>
      <c r="DE144" s="362">
        <v>11.843</v>
      </c>
      <c r="DF144" s="362">
        <v>8.5850000000000009</v>
      </c>
      <c r="DG144" s="362">
        <v>5.4927400000000004</v>
      </c>
      <c r="DH144" s="362">
        <v>11.037525</v>
      </c>
      <c r="DI144" s="362">
        <v>10.478666</v>
      </c>
      <c r="DJ144" s="362">
        <v>4.5785039999999997</v>
      </c>
      <c r="DK144" s="362">
        <v>-7.8719279999999996</v>
      </c>
      <c r="DL144" s="362">
        <v>8.0399999999999991</v>
      </c>
      <c r="DM144" s="362">
        <v>5.1630000000000003</v>
      </c>
      <c r="DN144" s="362">
        <v>2.161</v>
      </c>
      <c r="DO144" s="362">
        <v>8.1869999999999994</v>
      </c>
      <c r="DP144" s="152">
        <f t="shared" si="567"/>
        <v>-1</v>
      </c>
      <c r="DQ144" s="152">
        <f t="shared" si="568"/>
        <v>3.8512727539482067E-2</v>
      </c>
      <c r="DR144" s="152">
        <f t="shared" si="569"/>
        <v>6.0019995556543054E-2</v>
      </c>
      <c r="DS144" s="152">
        <f t="shared" si="570"/>
        <v>4.9061880899661972E-2</v>
      </c>
      <c r="DT144" s="152">
        <f t="shared" si="571"/>
        <v>0.17305299995898904</v>
      </c>
      <c r="DU144" s="242">
        <f t="shared" si="520"/>
        <v>-99.097999999999999</v>
      </c>
      <c r="DV144" s="242">
        <f t="shared" si="682"/>
        <v>3.6749999999999972</v>
      </c>
      <c r="DW144" s="242">
        <f t="shared" si="521"/>
        <v>5.4030000000000058</v>
      </c>
      <c r="DX144" s="242">
        <f t="shared" si="522"/>
        <v>4.2099999999999937</v>
      </c>
      <c r="DY144" s="119"/>
      <c r="DZ144" s="119">
        <v>99.097999999999999</v>
      </c>
      <c r="EA144" s="119">
        <v>95.423000000000002</v>
      </c>
      <c r="EB144" s="362">
        <v>90.02</v>
      </c>
      <c r="EC144" s="362">
        <v>85.81</v>
      </c>
      <c r="ED144" s="362">
        <v>73.150999999999996</v>
      </c>
      <c r="EE144" s="362">
        <v>65.212999999999994</v>
      </c>
      <c r="EF144" s="362">
        <v>56.555</v>
      </c>
      <c r="EG144" s="362">
        <v>49.665007000000003</v>
      </c>
      <c r="EH144" s="362">
        <v>59.219791000000001</v>
      </c>
      <c r="EI144" s="362">
        <v>50.596231000000003</v>
      </c>
      <c r="EJ144" s="362">
        <v>39.100757999999999</v>
      </c>
      <c r="EK144" s="362">
        <v>35.364488000000001</v>
      </c>
      <c r="EL144" s="362">
        <v>42.341999999999999</v>
      </c>
      <c r="EM144" s="362">
        <v>37.353000000000002</v>
      </c>
      <c r="EN144" s="362">
        <v>33.651000000000003</v>
      </c>
      <c r="EO144" s="362">
        <v>32.536999999999999</v>
      </c>
      <c r="EP144" s="153">
        <f t="shared" si="572"/>
        <v>-1</v>
      </c>
      <c r="EQ144" s="153">
        <f t="shared" si="573"/>
        <v>-0.21650833325196991</v>
      </c>
      <c r="ER144" s="153">
        <f t="shared" si="574"/>
        <v>7.2437515051883256E-2</v>
      </c>
      <c r="ES144" s="153">
        <f t="shared" si="575"/>
        <v>-0.17960854382943267</v>
      </c>
      <c r="ET144" s="153">
        <f t="shared" si="576"/>
        <v>0.20489465975956248</v>
      </c>
      <c r="EU144" s="242">
        <f t="shared" si="523"/>
        <v>-160.49199999999999</v>
      </c>
      <c r="EV144" s="242">
        <f t="shared" si="683"/>
        <v>-44.350000000000023</v>
      </c>
      <c r="EW144" s="242">
        <f t="shared" si="524"/>
        <v>13.836000000000013</v>
      </c>
      <c r="EX144" s="242">
        <f t="shared" si="525"/>
        <v>-41.817000000000007</v>
      </c>
      <c r="EY144" s="119"/>
      <c r="EZ144" s="119">
        <v>160.49199999999999</v>
      </c>
      <c r="FA144" s="119">
        <v>204.84200000000001</v>
      </c>
      <c r="FB144" s="362">
        <v>191.006</v>
      </c>
      <c r="FC144" s="362">
        <v>232.82300000000001</v>
      </c>
      <c r="FD144" s="362">
        <v>193.23099999999999</v>
      </c>
      <c r="FE144" s="362">
        <v>127.91500000000001</v>
      </c>
      <c r="FF144" s="362">
        <v>107.185</v>
      </c>
      <c r="FG144" s="362">
        <v>98.806599000000006</v>
      </c>
      <c r="FH144" s="362">
        <v>121.018835</v>
      </c>
      <c r="FI144" s="362">
        <v>136.98404600000001</v>
      </c>
      <c r="FJ144" s="362">
        <v>82.466372000000007</v>
      </c>
      <c r="FK144" s="362">
        <v>97.798506000000003</v>
      </c>
      <c r="FL144" s="362">
        <v>116.17400000000001</v>
      </c>
      <c r="FM144" s="362">
        <v>82.021000000000001</v>
      </c>
      <c r="FN144" s="362">
        <v>86.546000000000006</v>
      </c>
      <c r="FO144" s="362">
        <v>78.399000000000001</v>
      </c>
      <c r="FP144" s="153">
        <f t="shared" si="577"/>
        <v>-1</v>
      </c>
      <c r="FQ144" s="153">
        <f t="shared" si="578"/>
        <v>-0.63565891472868219</v>
      </c>
      <c r="FR144" s="153">
        <f t="shared" si="579"/>
        <v>-0.27932960893854747</v>
      </c>
      <c r="FS144" s="153">
        <f t="shared" si="580"/>
        <v>4.6783625730994149E-2</v>
      </c>
      <c r="FT144" s="153">
        <f t="shared" si="581"/>
        <v>0.2391304347826087</v>
      </c>
      <c r="FU144" s="242">
        <f t="shared" si="539"/>
        <v>-47</v>
      </c>
      <c r="FV144" s="242">
        <f t="shared" si="684"/>
        <v>-82</v>
      </c>
      <c r="FW144" s="242">
        <f t="shared" si="540"/>
        <v>-50</v>
      </c>
      <c r="FX144" s="242">
        <f t="shared" si="541"/>
        <v>8</v>
      </c>
      <c r="FY144" s="154"/>
      <c r="FZ144" s="154">
        <v>47</v>
      </c>
      <c r="GA144" s="154">
        <v>129</v>
      </c>
      <c r="GB144" s="359">
        <v>179</v>
      </c>
      <c r="GC144" s="359">
        <v>171</v>
      </c>
      <c r="GD144" s="359">
        <v>138</v>
      </c>
      <c r="GE144" s="359">
        <v>109</v>
      </c>
      <c r="GF144" s="359">
        <v>103</v>
      </c>
      <c r="GG144" s="359">
        <v>104</v>
      </c>
      <c r="GH144" s="359">
        <v>91</v>
      </c>
      <c r="GI144" s="359">
        <v>90</v>
      </c>
      <c r="GJ144" s="359">
        <v>93</v>
      </c>
      <c r="GK144" s="359">
        <v>106</v>
      </c>
      <c r="GL144" s="359">
        <v>98</v>
      </c>
      <c r="GM144" s="359">
        <v>95</v>
      </c>
      <c r="GN144" s="359">
        <v>102</v>
      </c>
      <c r="GO144" s="359">
        <v>108</v>
      </c>
      <c r="GP144" s="156" t="s">
        <v>866</v>
      </c>
      <c r="GQ144" s="5" t="s">
        <v>386</v>
      </c>
      <c r="GR144" s="5">
        <v>6960</v>
      </c>
      <c r="GS144" s="5" t="s">
        <v>231</v>
      </c>
      <c r="GT144" s="157" t="s">
        <v>94</v>
      </c>
      <c r="GU144" s="172" t="s">
        <v>73</v>
      </c>
      <c r="GV144" s="101"/>
      <c r="GW144" s="158">
        <f t="shared" si="582"/>
        <v>-1</v>
      </c>
      <c r="GX144" s="158">
        <f t="shared" si="583"/>
        <v>5.1631333587512174E-3</v>
      </c>
      <c r="GY144" s="158">
        <f t="shared" si="584"/>
        <v>-0.33302007499113306</v>
      </c>
      <c r="GZ144" s="158">
        <f t="shared" si="585"/>
        <v>-0.62055823816324318</v>
      </c>
      <c r="HA144" s="158">
        <f t="shared" si="586"/>
        <v>-4.6816491924232456E-2</v>
      </c>
      <c r="HB144" s="263">
        <f t="shared" si="492"/>
        <v>-5.0246502948267789E-2</v>
      </c>
      <c r="HC144" s="263">
        <f t="shared" si="685"/>
        <v>2.5809680729724921E-4</v>
      </c>
      <c r="HD144" s="263">
        <f t="shared" si="493"/>
        <v>-2.4958986226657293E-2</v>
      </c>
      <c r="HE144" s="263">
        <f t="shared" si="494"/>
        <v>-0.12257275408338843</v>
      </c>
      <c r="HF144" s="153">
        <f t="shared" si="587"/>
        <v>0</v>
      </c>
      <c r="HG144" s="153">
        <f t="shared" si="588"/>
        <v>5.0246502948267789E-2</v>
      </c>
      <c r="HH144" s="153">
        <f t="shared" si="589"/>
        <v>4.998840614097054E-2</v>
      </c>
      <c r="HI144" s="153">
        <f t="shared" si="590"/>
        <v>7.4947392367627833E-2</v>
      </c>
      <c r="HJ144" s="153">
        <f t="shared" si="591"/>
        <v>0.19752014645101626</v>
      </c>
      <c r="HK144" s="153">
        <f t="shared" si="592"/>
        <v>0.20722153161226914</v>
      </c>
      <c r="HL144" s="153">
        <f t="shared" si="593"/>
        <v>0.19451744300637278</v>
      </c>
      <c r="HM144" s="153">
        <f t="shared" si="594"/>
        <v>0.16164563046959693</v>
      </c>
      <c r="HN144" s="153">
        <f t="shared" si="595"/>
        <v>0.10089085163201571</v>
      </c>
      <c r="HO144" s="153">
        <f t="shared" si="596"/>
        <v>0.20101848162010458</v>
      </c>
      <c r="HP144" s="153">
        <f t="shared" si="597"/>
        <v>0.23364588079985607</v>
      </c>
      <c r="HQ144" s="153">
        <f t="shared" si="598"/>
        <v>0.12297022425736696</v>
      </c>
      <c r="HR144" s="153">
        <f t="shared" si="599"/>
        <v>-0.2026067115528371</v>
      </c>
      <c r="HS144" s="153">
        <f t="shared" si="600"/>
        <v>0.20176924524750611</v>
      </c>
      <c r="HT144" s="153">
        <f t="shared" si="601"/>
        <v>0.14542842656751731</v>
      </c>
      <c r="HU144" s="153">
        <f t="shared" si="602"/>
        <v>6.5298845712213699E-2</v>
      </c>
      <c r="HV144" s="150">
        <f t="shared" si="603"/>
        <v>-1</v>
      </c>
      <c r="HW144" s="150">
        <f t="shared" si="604"/>
        <v>-0.53567047685667946</v>
      </c>
      <c r="HX144" s="150">
        <f t="shared" si="605"/>
        <v>0.39146822361320327</v>
      </c>
      <c r="HY144" s="150">
        <f t="shared" si="606"/>
        <v>-0.64917644506838523</v>
      </c>
      <c r="HZ144" s="150">
        <f t="shared" si="607"/>
        <v>-0.1357051252309131</v>
      </c>
      <c r="IA144" s="263">
        <f t="shared" si="495"/>
        <v>-1.9253614500703464E-2</v>
      </c>
      <c r="IB144" s="263">
        <f t="shared" si="686"/>
        <v>-2.2211796465121805E-2</v>
      </c>
      <c r="IC144" s="263">
        <f t="shared" si="496"/>
        <v>1.1665656819695579E-2</v>
      </c>
      <c r="ID144" s="263">
        <f t="shared" si="497"/>
        <v>-5.5142530165248685E-2</v>
      </c>
      <c r="IE144" s="153">
        <f t="shared" si="608"/>
        <v>0</v>
      </c>
      <c r="IF144" s="153">
        <f t="shared" si="609"/>
        <v>1.9253614500703464E-2</v>
      </c>
      <c r="IG144" s="153">
        <f t="shared" si="610"/>
        <v>4.1465410965825268E-2</v>
      </c>
      <c r="IH144" s="153">
        <f t="shared" si="611"/>
        <v>2.9799754146129689E-2</v>
      </c>
      <c r="II144" s="153">
        <f t="shared" si="612"/>
        <v>8.4942284311378374E-2</v>
      </c>
      <c r="IJ144" s="153">
        <f t="shared" si="613"/>
        <v>9.8279287302348459E-2</v>
      </c>
      <c r="IK144" s="153">
        <f t="shared" si="614"/>
        <v>0.10053594215227561</v>
      </c>
      <c r="IL144" s="153">
        <f t="shared" si="615"/>
        <v>8.3003385006977876E-2</v>
      </c>
      <c r="IM144" s="153">
        <f t="shared" si="616"/>
        <v>4.754499881938138E-2</v>
      </c>
      <c r="IN144" s="153">
        <f t="shared" si="617"/>
        <v>9.2305318094490579E-2</v>
      </c>
      <c r="IO144" s="153">
        <f t="shared" si="618"/>
        <v>0.10194531504606202</v>
      </c>
      <c r="IP144" s="153">
        <f t="shared" si="619"/>
        <v>5.8689125232703393E-2</v>
      </c>
      <c r="IQ144" s="153">
        <f t="shared" si="620"/>
        <v>-6.5289565753835682E-2</v>
      </c>
      <c r="IR144" s="153">
        <f t="shared" si="621"/>
        <v>9.4886349302454667E-2</v>
      </c>
      <c r="IS144" s="153">
        <f t="shared" si="622"/>
        <v>6.7249224344029371E-2</v>
      </c>
      <c r="IT144" s="153">
        <f t="shared" si="623"/>
        <v>3.0240383158022376E-2</v>
      </c>
      <c r="IU144" s="150" t="e">
        <f t="shared" si="624"/>
        <v>#VALUE!</v>
      </c>
      <c r="IV144" s="150">
        <f t="shared" si="625"/>
        <v>0.32549300983626983</v>
      </c>
      <c r="IW144" s="150">
        <f t="shared" si="626"/>
        <v>-1.1578781347218528E-2</v>
      </c>
      <c r="IX144" s="150">
        <f t="shared" si="627"/>
        <v>0.27873330836048077</v>
      </c>
      <c r="IY144" s="150">
        <f t="shared" si="628"/>
        <v>-2.6426924165243934E-2</v>
      </c>
      <c r="IZ144" s="263" t="e">
        <f t="shared" si="498"/>
        <v>#VALUE!</v>
      </c>
      <c r="JA144" s="263">
        <f t="shared" si="687"/>
        <v>0.15162671462691429</v>
      </c>
      <c r="JB144" s="263">
        <f t="shared" si="499"/>
        <v>-5.4570112817221017E-3</v>
      </c>
      <c r="JC144" s="263">
        <f t="shared" si="500"/>
        <v>0.10273085215126021</v>
      </c>
      <c r="JD144" s="153" t="str">
        <f t="shared" si="629"/>
        <v>i.a.</v>
      </c>
      <c r="JE144" s="153">
        <f t="shared" si="630"/>
        <v>0.61746379881863278</v>
      </c>
      <c r="JF144" s="153">
        <f t="shared" si="631"/>
        <v>0.46583708419171849</v>
      </c>
      <c r="JG144" s="153">
        <f t="shared" si="632"/>
        <v>0.47129409547344059</v>
      </c>
      <c r="JH144" s="153">
        <f t="shared" si="633"/>
        <v>0.36856324332218038</v>
      </c>
      <c r="JI144" s="153">
        <f t="shared" si="634"/>
        <v>0.37856762113739512</v>
      </c>
      <c r="JJ144" s="153">
        <f t="shared" si="635"/>
        <v>0.50981511159754522</v>
      </c>
      <c r="JK144" s="153">
        <f t="shared" si="636"/>
        <v>0.52763912860941364</v>
      </c>
      <c r="JL144" s="153">
        <f t="shared" si="637"/>
        <v>0.50264868442643185</v>
      </c>
      <c r="JM144" s="153">
        <f t="shared" si="638"/>
        <v>0.48934358854140353</v>
      </c>
      <c r="JN144" s="153">
        <f t="shared" si="639"/>
        <v>0.36935856749332691</v>
      </c>
      <c r="JO144" s="153">
        <f t="shared" si="640"/>
        <v>0.47414184778251184</v>
      </c>
      <c r="JP144" s="153">
        <f t="shared" si="641"/>
        <v>0.36160560571344513</v>
      </c>
      <c r="JQ144" s="153">
        <f t="shared" si="642"/>
        <v>0.36447053557594639</v>
      </c>
      <c r="JR144" s="153">
        <f t="shared" si="643"/>
        <v>0.45540776142695166</v>
      </c>
      <c r="JS144" s="153">
        <f t="shared" si="644"/>
        <v>0.38882212927229454</v>
      </c>
      <c r="JT144" s="153">
        <f t="shared" si="645"/>
        <v>0.41501804869960074</v>
      </c>
      <c r="JU144" s="150" t="e">
        <f t="shared" si="646"/>
        <v>#VALUE!</v>
      </c>
      <c r="JV144" s="150">
        <f t="shared" si="647"/>
        <v>0.59006386956101364</v>
      </c>
      <c r="JW144" s="150">
        <f t="shared" si="648"/>
        <v>0.69942247195084617</v>
      </c>
      <c r="JX144" s="150">
        <f t="shared" si="649"/>
        <v>-0.74672553005109987</v>
      </c>
      <c r="JY144" s="150">
        <f t="shared" si="650"/>
        <v>-9.6052774369064078E-2</v>
      </c>
      <c r="JZ144" s="263" t="e">
        <f t="shared" si="501"/>
        <v>#VALUE!</v>
      </c>
      <c r="KA144" s="263">
        <f t="shared" si="688"/>
        <v>1.1687464528406789E-2</v>
      </c>
      <c r="KB144" s="263">
        <f t="shared" si="502"/>
        <v>8.1519124694447113E-3</v>
      </c>
      <c r="KC144" s="263">
        <f t="shared" si="503"/>
        <v>-3.4362876457598647E-2</v>
      </c>
      <c r="KD144" s="153" t="str">
        <f t="shared" si="467"/>
        <v>i.a.</v>
      </c>
      <c r="KE144" s="153">
        <f t="shared" si="468"/>
        <v>3.1494582251276083E-2</v>
      </c>
      <c r="KF144" s="153">
        <f t="shared" si="469"/>
        <v>1.9807117722869295E-2</v>
      </c>
      <c r="KG144" s="153">
        <f t="shared" si="470"/>
        <v>1.1655205253424583E-2</v>
      </c>
      <c r="KH144" s="153">
        <f t="shared" si="483"/>
        <v>4.6018081711023229E-2</v>
      </c>
      <c r="KI144" s="153">
        <f t="shared" si="471"/>
        <v>5.0907929585052476E-2</v>
      </c>
      <c r="KJ144" s="153">
        <f t="shared" si="472"/>
        <v>5.6717506694950223E-2</v>
      </c>
      <c r="KK144" s="153">
        <f t="shared" si="473"/>
        <v>4.6008621571149488E-2</v>
      </c>
      <c r="KL144" s="153" t="str">
        <f t="shared" si="474"/>
        <v>i.a.</v>
      </c>
      <c r="KM144" s="153" t="str">
        <f t="shared" si="475"/>
        <v>i.a.</v>
      </c>
      <c r="KN144" s="153" t="str">
        <f t="shared" si="476"/>
        <v>i.a.</v>
      </c>
      <c r="KO144" s="153" t="str">
        <f t="shared" si="477"/>
        <v>i.a.</v>
      </c>
      <c r="KP144" s="153" t="str">
        <f t="shared" si="478"/>
        <v>i.a.</v>
      </c>
      <c r="KQ144" s="153" t="str">
        <f t="shared" si="479"/>
        <v>i.a.</v>
      </c>
      <c r="KR144" s="153" t="str">
        <f t="shared" si="480"/>
        <v>i.a.</v>
      </c>
      <c r="KS144" s="153" t="str">
        <f t="shared" si="481"/>
        <v>i.a.</v>
      </c>
      <c r="KT144" s="153" t="str">
        <f t="shared" si="482"/>
        <v>i.a.</v>
      </c>
      <c r="KU144" s="150" t="e">
        <f t="shared" si="651"/>
        <v>#VALUE!</v>
      </c>
      <c r="KV144" s="150">
        <f t="shared" si="652"/>
        <v>-0.26028365028672196</v>
      </c>
      <c r="KW144" s="150">
        <f t="shared" si="653"/>
        <v>6.1140871669456462E-2</v>
      </c>
      <c r="KX144" s="150">
        <f t="shared" si="654"/>
        <v>0.31633500856035873</v>
      </c>
      <c r="KY144" s="150">
        <f t="shared" si="655"/>
        <v>2.36794084627358E-2</v>
      </c>
      <c r="KZ144" s="243" t="e">
        <f t="shared" si="504"/>
        <v>#VALUE!</v>
      </c>
      <c r="LA144" s="243">
        <f t="shared" si="689"/>
        <v>-0.83602704931552019</v>
      </c>
      <c r="LB144" s="243">
        <f t="shared" si="505"/>
        <v>0.18506829500671262</v>
      </c>
      <c r="LC144" s="243">
        <f t="shared" si="506"/>
        <v>0.72741327714071025</v>
      </c>
      <c r="LD144" s="254" t="str">
        <f>IFERROR(Tabel1[[#This Row],[2024 - Omsætning]]/Tabel1[[#This Row],[2024 - Ansatte]],"i.a.")</f>
        <v>i.a.</v>
      </c>
      <c r="LE144" s="254">
        <f>IFERROR(Tabel1[[#This Row],[2023 - Omsætning]]/Tabel1[[#This Row],[2023 - Ansatte]],"i.a.")</f>
        <v>2.3759574468085107</v>
      </c>
      <c r="LF144" s="254">
        <f>IFERROR(Tabel1[[#This Row],[2022 - Omsætning]]/Tabel1[[#This Row],[2022 - Ansatte]],"i.a.")</f>
        <v>3.2119844961240309</v>
      </c>
      <c r="LG144" s="254">
        <f>IFERROR(Tabel1[[#This Row],[2021 - Omsætning]]/Tabel1[[#This Row],[2021 - Ansatte]],"i.a.")</f>
        <v>3.0269162011173183</v>
      </c>
      <c r="LH144" s="254">
        <f>IFERROR(AC144/Tabel1[[#This Row],[2020 - Ansatte]],"i.a.")</f>
        <v>2.299502923976608</v>
      </c>
      <c r="LI144" s="254">
        <f>IFERROR(Tabel1[[#This Row],[2019 - Omsætning]]/Tabel1[[#This Row],[2019 - Ansatte]],"i.a.")</f>
        <v>2.2463115942028984</v>
      </c>
      <c r="LJ144" s="254">
        <f>IFERROR(Tabel1[[#This Row],[2018 - Omsætning]]/Tabel1[[#This Row],[2018 - Ansatte]],"i.a.")</f>
        <v>1.9116146788990827</v>
      </c>
      <c r="LK144" s="254">
        <f>IFERROR(Tabel1[[#This Row],[2017 - Omsætning]]/Tabel1[[#This Row],[2017 - Ansatte]],"i.a.")</f>
        <v>1.8040097087378639</v>
      </c>
      <c r="LL144" s="254">
        <f>IFERROR(Tabel1[[#This Row],[2016 - Omsætning]]/Tabel1[[#This Row],[2016 - Ansatte]],"i.a.")</f>
        <v>0</v>
      </c>
      <c r="LM144" s="254">
        <f>IFERROR(Tabel1[[#This Row],[2015 - Omsætning]]/Tabel1[[#This Row],[2015 - Ansatte]],"i.a.")</f>
        <v>0</v>
      </c>
      <c r="LN144" s="254">
        <f>IFERROR(Tabel1[[#This Row],[2014 - Omsætning]]/Tabel1[[#This Row],[2014 - Ansatte]],"i.a.")</f>
        <v>0</v>
      </c>
      <c r="LO144" s="254">
        <f>IFERROR(Tabel1[[#This Row],[2013 - Omsætning]]/Tabel1[[#This Row],[2013 - Ansatte]],"i.a.")</f>
        <v>0</v>
      </c>
      <c r="LP144" s="254">
        <f>IFERROR(Tabel1[[#This Row],[2012 - Omsætning]]/Tabel1[[#This Row],[2012 - Ansatte]],"i.a.")</f>
        <v>0</v>
      </c>
      <c r="LQ144" s="254">
        <f>IFERROR(Tabel1[[#This Row],[2011 - Omsætning]]/Tabel1[[#This Row],[2011 - Ansatte]],"i.a.")</f>
        <v>0</v>
      </c>
      <c r="LR144" s="254">
        <f>IFERROR(Tabel1[[#This Row],[2010 - Omsætning]]/Tabel1[[#This Row],[2010 - Ansatte]],"i.a.")</f>
        <v>0</v>
      </c>
      <c r="LS144" s="254">
        <f>IFERROR(Tabel1[[#This Row],[2009 - Omsætning]]/Tabel1[[#This Row],[2009 - Ansatte]],"i.a.")</f>
        <v>0</v>
      </c>
      <c r="LT144" s="254">
        <f>IFERROR(Tabel1[[#This Row],[2008 - Omsætning]]/Tabel1[[#This Row],[2008 - Ansatte]],"i.a.")</f>
        <v>0</v>
      </c>
      <c r="LU144" s="158" t="e">
        <f t="shared" si="656"/>
        <v>#VALUE!</v>
      </c>
      <c r="LV144" s="158">
        <f t="shared" si="657"/>
        <v>1.8939062177236108</v>
      </c>
      <c r="LW144" s="158">
        <f t="shared" si="658"/>
        <v>-2.3901710744122517E-2</v>
      </c>
      <c r="LX144" s="158">
        <f t="shared" si="659"/>
        <v>-0.59904964946349282</v>
      </c>
      <c r="LY144" s="158">
        <f t="shared" si="660"/>
        <v>-0.11625499295112789</v>
      </c>
      <c r="LZ144" s="243" t="e">
        <f t="shared" si="507"/>
        <v>#VALUE!</v>
      </c>
      <c r="MA144" s="243">
        <f t="shared" si="690"/>
        <v>6.8048490846115778E-2</v>
      </c>
      <c r="MB144" s="243">
        <f t="shared" si="508"/>
        <v>-8.7982330778225287E-4</v>
      </c>
      <c r="MC144" s="243">
        <f t="shared" si="509"/>
        <v>-5.4996961677937856E-2</v>
      </c>
      <c r="MD144" s="244" t="str">
        <f t="shared" si="661"/>
        <v>i.a.</v>
      </c>
      <c r="ME144" s="244">
        <f t="shared" si="662"/>
        <v>0.1039787234042553</v>
      </c>
      <c r="MF144" s="244">
        <f t="shared" si="663"/>
        <v>3.5930232558139534E-2</v>
      </c>
      <c r="MG144" s="244">
        <f t="shared" si="664"/>
        <v>3.6810055865921787E-2</v>
      </c>
      <c r="MH144" s="245">
        <f t="shared" si="665"/>
        <v>9.1807017543859643E-2</v>
      </c>
      <c r="MI144" s="245">
        <f t="shared" si="666"/>
        <v>0.10388405797101449</v>
      </c>
      <c r="MJ144" s="245">
        <f t="shared" si="667"/>
        <v>0.10865137614678899</v>
      </c>
      <c r="MK144" s="245">
        <f t="shared" si="668"/>
        <v>8.3349514563106811E-2</v>
      </c>
      <c r="ML144" s="245">
        <f t="shared" si="669"/>
        <v>5.2814807692307696E-2</v>
      </c>
      <c r="MM144" s="245">
        <f t="shared" si="670"/>
        <v>0.12129148351648353</v>
      </c>
      <c r="MN144" s="245">
        <f t="shared" si="671"/>
        <v>0.11642962222222222</v>
      </c>
      <c r="MO144" s="245">
        <f t="shared" si="672"/>
        <v>4.923122580645161E-2</v>
      </c>
      <c r="MP144" s="245">
        <f t="shared" si="673"/>
        <v>-7.4263471698113204E-2</v>
      </c>
      <c r="MQ144" s="245">
        <f t="shared" si="674"/>
        <v>8.2040816326530597E-2</v>
      </c>
      <c r="MR144" s="245">
        <f t="shared" si="675"/>
        <v>5.4347368421052637E-2</v>
      </c>
      <c r="MS144" s="245">
        <f t="shared" si="676"/>
        <v>2.1186274509803923E-2</v>
      </c>
      <c r="MT144" s="245">
        <f t="shared" si="677"/>
        <v>7.5805555555555557E-2</v>
      </c>
    </row>
    <row r="145" spans="1:358" ht="18" customHeight="1" x14ac:dyDescent="0.25">
      <c r="A145" s="116" t="s">
        <v>563</v>
      </c>
      <c r="B145" s="273">
        <v>16314587</v>
      </c>
      <c r="C145" s="292" t="s">
        <v>83</v>
      </c>
      <c r="D145" s="5"/>
      <c r="E145" s="133">
        <v>259900</v>
      </c>
      <c r="F145" s="203">
        <v>45469</v>
      </c>
      <c r="G145" s="148"/>
      <c r="H145" s="148" t="s">
        <v>74</v>
      </c>
      <c r="I145" s="148" t="s">
        <v>74</v>
      </c>
      <c r="J145" s="148" t="s">
        <v>74</v>
      </c>
      <c r="K145" s="148" t="s">
        <v>74</v>
      </c>
      <c r="L145" s="148" t="s">
        <v>74</v>
      </c>
      <c r="M145" s="357" t="s">
        <v>74</v>
      </c>
      <c r="N145" s="357" t="s">
        <v>74</v>
      </c>
      <c r="O145" s="357" t="s">
        <v>84</v>
      </c>
      <c r="P145" s="150" t="e">
        <f>Y145/Tabel1[[#This Row],[2023 - Omsætning]]-1</f>
        <v>#DIV/0!</v>
      </c>
      <c r="Q145" s="150" t="e">
        <f>Z145/Tabel1[[#This Row],[2022 - Omsætning]]-1</f>
        <v>#DIV/0!</v>
      </c>
      <c r="R145" s="150" t="e">
        <f>AA145/Tabel1[[#This Row],[2021 - Omsætning]]-1</f>
        <v>#DIV/0!</v>
      </c>
      <c r="S145" s="150" t="e">
        <f>AB145/Tabel1[[#This Row],[2020 - Omsætning]]-1</f>
        <v>#DIV/0!</v>
      </c>
      <c r="T145" s="150" t="e">
        <f>AC145/Tabel1[[#This Row],[2019 - Omsætning]]-1</f>
        <v>#DIV/0!</v>
      </c>
      <c r="U145" s="242">
        <f t="shared" si="484"/>
        <v>0</v>
      </c>
      <c r="V145" s="242">
        <f t="shared" si="678"/>
        <v>0</v>
      </c>
      <c r="W145" s="242">
        <f t="shared" si="538"/>
        <v>0</v>
      </c>
      <c r="X145" s="242">
        <f t="shared" si="537"/>
        <v>0</v>
      </c>
      <c r="Y145" s="151"/>
      <c r="Z145" s="151"/>
      <c r="AA145" s="151"/>
      <c r="AB145" s="151"/>
      <c r="AC145" s="361"/>
      <c r="AD145" s="361"/>
      <c r="AE145" s="361"/>
      <c r="AF145" s="361"/>
      <c r="AG145" s="361"/>
      <c r="AH145" s="361"/>
      <c r="AI145" s="361"/>
      <c r="AJ145" s="361"/>
      <c r="AK145" s="361"/>
      <c r="AL145" s="361"/>
      <c r="AM145" s="361"/>
      <c r="AN145" s="361"/>
      <c r="AO145" s="361"/>
      <c r="AP145" s="150">
        <f t="shared" si="552"/>
        <v>-1</v>
      </c>
      <c r="AQ145" s="150">
        <f t="shared" si="553"/>
        <v>0.10028592156360694</v>
      </c>
      <c r="AR145" s="150">
        <f t="shared" si="554"/>
        <v>0.14519597302316489</v>
      </c>
      <c r="AS145" s="150">
        <f t="shared" si="555"/>
        <v>0.230796992481203</v>
      </c>
      <c r="AT145" s="150">
        <f t="shared" si="556"/>
        <v>-6.2059238363892884E-2</v>
      </c>
      <c r="AU145" s="242">
        <f t="shared" si="511"/>
        <v>-25.783000000000001</v>
      </c>
      <c r="AV145" s="242">
        <f t="shared" si="679"/>
        <v>2.3500000000000014</v>
      </c>
      <c r="AW145" s="242">
        <f t="shared" si="512"/>
        <v>2.9710000000000001</v>
      </c>
      <c r="AX145" s="242">
        <f t="shared" si="513"/>
        <v>3.8369999999999997</v>
      </c>
      <c r="AY145" s="119"/>
      <c r="AZ145" s="119">
        <v>25.783000000000001</v>
      </c>
      <c r="BA145" s="119">
        <v>23.433</v>
      </c>
      <c r="BB145" s="119">
        <v>20.462</v>
      </c>
      <c r="BC145" s="119">
        <v>16.625</v>
      </c>
      <c r="BD145" s="362">
        <v>17.725000000000001</v>
      </c>
      <c r="BE145" s="362">
        <v>18.606999999999999</v>
      </c>
      <c r="BF145" s="362">
        <v>5.1139999999999999</v>
      </c>
      <c r="BG145" s="362">
        <v>18.812999999999999</v>
      </c>
      <c r="BH145" s="362">
        <v>16.812999999999999</v>
      </c>
      <c r="BI145" s="362"/>
      <c r="BJ145" s="362"/>
      <c r="BK145" s="362"/>
      <c r="BL145" s="362"/>
      <c r="BM145" s="362"/>
      <c r="BN145" s="362"/>
      <c r="BO145" s="362"/>
      <c r="BP145" s="152">
        <f t="shared" si="557"/>
        <v>-1</v>
      </c>
      <c r="BQ145" s="152">
        <f t="shared" si="558"/>
        <v>0.76896223421136156</v>
      </c>
      <c r="BR145" s="152">
        <f t="shared" si="559"/>
        <v>-0.38565022421524664</v>
      </c>
      <c r="BS145" s="152">
        <f t="shared" si="560"/>
        <v>1.6658004158004156</v>
      </c>
      <c r="BT145" s="152">
        <f t="shared" si="561"/>
        <v>0.20325203252032517</v>
      </c>
      <c r="BU145" s="242">
        <f t="shared" si="514"/>
        <v>-5.5739999999999998</v>
      </c>
      <c r="BV145" s="242">
        <f t="shared" si="680"/>
        <v>2.423</v>
      </c>
      <c r="BW145" s="242">
        <f t="shared" si="515"/>
        <v>-1.9779999999999998</v>
      </c>
      <c r="BX145" s="242">
        <f t="shared" si="516"/>
        <v>3.2049999999999996</v>
      </c>
      <c r="BY145" s="119"/>
      <c r="BZ145" s="119">
        <v>5.5739999999999998</v>
      </c>
      <c r="CA145" s="119">
        <v>3.1509999999999998</v>
      </c>
      <c r="CB145" s="119">
        <v>5.1289999999999996</v>
      </c>
      <c r="CC145" s="119">
        <v>1.9239999999999999</v>
      </c>
      <c r="CD145" s="362">
        <v>1.599</v>
      </c>
      <c r="CE145" s="362">
        <v>1.5569999999999999</v>
      </c>
      <c r="CF145" s="362">
        <v>1.123</v>
      </c>
      <c r="CG145" s="362">
        <v>2.2890000000000001</v>
      </c>
      <c r="CH145" s="362">
        <v>1.101</v>
      </c>
      <c r="CI145" s="362"/>
      <c r="CJ145" s="362"/>
      <c r="CK145" s="362"/>
      <c r="CL145" s="362"/>
      <c r="CM145" s="362"/>
      <c r="CN145" s="362"/>
      <c r="CO145" s="362"/>
      <c r="CP145" s="152">
        <f t="shared" si="562"/>
        <v>-1</v>
      </c>
      <c r="CQ145" s="152">
        <f t="shared" si="563"/>
        <v>0.76194968553459108</v>
      </c>
      <c r="CR145" s="152">
        <f t="shared" si="564"/>
        <v>-0.37842064112587953</v>
      </c>
      <c r="CS145" s="152">
        <f t="shared" si="565"/>
        <v>1.6494044536509578</v>
      </c>
      <c r="CT145" s="152">
        <f t="shared" si="566"/>
        <v>0.2703947368421053</v>
      </c>
      <c r="CU145" s="242">
        <f t="shared" si="517"/>
        <v>-5.6029999999999998</v>
      </c>
      <c r="CV145" s="242">
        <f t="shared" si="681"/>
        <v>2.4229999999999996</v>
      </c>
      <c r="CW145" s="242">
        <f t="shared" si="518"/>
        <v>-1.9359999999999995</v>
      </c>
      <c r="CX145" s="242">
        <f t="shared" si="519"/>
        <v>3.1849999999999996</v>
      </c>
      <c r="CY145" s="119"/>
      <c r="CZ145" s="119">
        <v>5.6029999999999998</v>
      </c>
      <c r="DA145" s="119">
        <v>3.18</v>
      </c>
      <c r="DB145" s="119">
        <v>5.1159999999999997</v>
      </c>
      <c r="DC145" s="119">
        <v>1.931</v>
      </c>
      <c r="DD145" s="362">
        <v>1.52</v>
      </c>
      <c r="DE145" s="362">
        <v>1.4430000000000001</v>
      </c>
      <c r="DF145" s="362">
        <v>1.0980000000000001</v>
      </c>
      <c r="DG145" s="362">
        <v>2.16</v>
      </c>
      <c r="DH145" s="362">
        <v>0.91300000000000003</v>
      </c>
      <c r="DI145" s="362"/>
      <c r="DJ145" s="362"/>
      <c r="DK145" s="362"/>
      <c r="DL145" s="362"/>
      <c r="DM145" s="362"/>
      <c r="DN145" s="362"/>
      <c r="DO145" s="362"/>
      <c r="DP145" s="152">
        <f t="shared" si="567"/>
        <v>-1</v>
      </c>
      <c r="DQ145" s="152">
        <f t="shared" si="568"/>
        <v>0.30891553701772684</v>
      </c>
      <c r="DR145" s="152">
        <f t="shared" si="569"/>
        <v>-0.11775528978840848</v>
      </c>
      <c r="DS145" s="152">
        <f t="shared" si="570"/>
        <v>0.40122462133419257</v>
      </c>
      <c r="DT145" s="152">
        <f t="shared" si="571"/>
        <v>5.9767759562841624E-2</v>
      </c>
      <c r="DU145" s="242">
        <f t="shared" si="520"/>
        <v>-10.042</v>
      </c>
      <c r="DV145" s="242">
        <f t="shared" si="682"/>
        <v>2.37</v>
      </c>
      <c r="DW145" s="242">
        <f t="shared" si="521"/>
        <v>-1.024</v>
      </c>
      <c r="DX145" s="242">
        <f t="shared" si="522"/>
        <v>2.4899999999999993</v>
      </c>
      <c r="DY145" s="119"/>
      <c r="DZ145" s="119">
        <v>10.042</v>
      </c>
      <c r="EA145" s="119">
        <v>7.6719999999999997</v>
      </c>
      <c r="EB145" s="119">
        <v>8.6959999999999997</v>
      </c>
      <c r="EC145" s="119">
        <v>6.2060000000000004</v>
      </c>
      <c r="ED145" s="362">
        <v>5.8559999999999999</v>
      </c>
      <c r="EE145" s="362">
        <v>5.6779999999999999</v>
      </c>
      <c r="EF145" s="362">
        <v>5.556</v>
      </c>
      <c r="EG145" s="362">
        <v>5.202</v>
      </c>
      <c r="EH145" s="362">
        <v>3.5390000000000001</v>
      </c>
      <c r="EI145" s="362"/>
      <c r="EJ145" s="362"/>
      <c r="EK145" s="362"/>
      <c r="EL145" s="362"/>
      <c r="EM145" s="362"/>
      <c r="EN145" s="362"/>
      <c r="EO145" s="362"/>
      <c r="EP145" s="153">
        <f t="shared" si="572"/>
        <v>-1</v>
      </c>
      <c r="EQ145" s="153">
        <f t="shared" si="573"/>
        <v>-7.9770376128685025E-2</v>
      </c>
      <c r="ER145" s="153">
        <f t="shared" si="574"/>
        <v>3.0590211132436648E-3</v>
      </c>
      <c r="ES145" s="153">
        <f t="shared" si="575"/>
        <v>0.32212529738302947</v>
      </c>
      <c r="ET145" s="153">
        <f t="shared" si="576"/>
        <v>1.5706806282722537E-2</v>
      </c>
      <c r="EU145" s="242">
        <f t="shared" si="523"/>
        <v>-15.388999999999999</v>
      </c>
      <c r="EV145" s="242">
        <f t="shared" si="683"/>
        <v>-1.3339999999999996</v>
      </c>
      <c r="EW145" s="242">
        <f t="shared" si="524"/>
        <v>5.099999999999838E-2</v>
      </c>
      <c r="EX145" s="242">
        <f t="shared" si="525"/>
        <v>4.0620000000000012</v>
      </c>
      <c r="EY145" s="119"/>
      <c r="EZ145" s="119">
        <v>15.388999999999999</v>
      </c>
      <c r="FA145" s="119">
        <v>16.722999999999999</v>
      </c>
      <c r="FB145" s="119">
        <v>16.672000000000001</v>
      </c>
      <c r="FC145" s="119">
        <v>12.61</v>
      </c>
      <c r="FD145" s="362">
        <v>12.414999999999999</v>
      </c>
      <c r="FE145" s="362">
        <v>14.778</v>
      </c>
      <c r="FF145" s="362">
        <v>15.391999999999999</v>
      </c>
      <c r="FG145" s="362">
        <v>14.244999999999999</v>
      </c>
      <c r="FH145" s="362">
        <v>14.382999999999999</v>
      </c>
      <c r="FI145" s="362"/>
      <c r="FJ145" s="362"/>
      <c r="FK145" s="362"/>
      <c r="FL145" s="362"/>
      <c r="FM145" s="362"/>
      <c r="FN145" s="362"/>
      <c r="FO145" s="362"/>
      <c r="FP145" s="153">
        <f t="shared" si="577"/>
        <v>-1</v>
      </c>
      <c r="FQ145" s="153">
        <f t="shared" si="578"/>
        <v>2.3809523809523808E-2</v>
      </c>
      <c r="FR145" s="153">
        <f t="shared" si="579"/>
        <v>0.2</v>
      </c>
      <c r="FS145" s="153">
        <f t="shared" si="580"/>
        <v>2.9411764705882353E-2</v>
      </c>
      <c r="FT145" s="153">
        <f t="shared" si="581"/>
        <v>-0.17073170731707318</v>
      </c>
      <c r="FU145" s="242">
        <f t="shared" si="539"/>
        <v>-43</v>
      </c>
      <c r="FV145" s="242">
        <f t="shared" si="684"/>
        <v>1</v>
      </c>
      <c r="FW145" s="242">
        <f t="shared" si="540"/>
        <v>7</v>
      </c>
      <c r="FX145" s="242">
        <f t="shared" si="541"/>
        <v>1</v>
      </c>
      <c r="FY145" s="154"/>
      <c r="FZ145" s="154">
        <v>43</v>
      </c>
      <c r="GA145" s="154">
        <v>42</v>
      </c>
      <c r="GB145" s="154">
        <v>35</v>
      </c>
      <c r="GC145" s="154">
        <v>34</v>
      </c>
      <c r="GD145" s="359">
        <v>41</v>
      </c>
      <c r="GE145" s="359">
        <v>39</v>
      </c>
      <c r="GF145" s="359">
        <v>38</v>
      </c>
      <c r="GG145" s="359">
        <v>37</v>
      </c>
      <c r="GH145" s="359">
        <v>34</v>
      </c>
      <c r="GI145" s="359"/>
      <c r="GJ145" s="359"/>
      <c r="GK145" s="359"/>
      <c r="GL145" s="359"/>
      <c r="GM145" s="359"/>
      <c r="GN145" s="359"/>
      <c r="GO145" s="359"/>
      <c r="GP145" s="133"/>
      <c r="GQ145" s="5" t="s">
        <v>386</v>
      </c>
      <c r="GR145" s="133">
        <v>7451</v>
      </c>
      <c r="GS145" s="133" t="s">
        <v>257</v>
      </c>
      <c r="GT145" s="168" t="s">
        <v>94</v>
      </c>
      <c r="GU145" s="169"/>
      <c r="GV145" s="170"/>
      <c r="GW145" s="158">
        <f t="shared" si="582"/>
        <v>-1</v>
      </c>
      <c r="GX145" s="158">
        <f t="shared" si="583"/>
        <v>0.62806776859151991</v>
      </c>
      <c r="GY145" s="158">
        <f t="shared" si="584"/>
        <v>-0.43409239944146233</v>
      </c>
      <c r="GZ145" s="158">
        <f t="shared" si="585"/>
        <v>1.1444850704561704</v>
      </c>
      <c r="HA145" s="158">
        <f t="shared" si="586"/>
        <v>0.21478468701184233</v>
      </c>
      <c r="HB145" s="263">
        <f t="shared" si="492"/>
        <v>-0.63260697753189565</v>
      </c>
      <c r="HC145" s="263">
        <f t="shared" si="685"/>
        <v>0.24404392767852318</v>
      </c>
      <c r="HD145" s="263">
        <f t="shared" si="493"/>
        <v>-0.29805619588545446</v>
      </c>
      <c r="HE145" s="263">
        <f t="shared" si="494"/>
        <v>0.36644017095852516</v>
      </c>
      <c r="HF145" s="153">
        <f t="shared" si="587"/>
        <v>0</v>
      </c>
      <c r="HG145" s="153">
        <f t="shared" si="588"/>
        <v>0.63260697753189565</v>
      </c>
      <c r="HH145" s="153">
        <f t="shared" si="589"/>
        <v>0.38856304985337248</v>
      </c>
      <c r="HI145" s="153">
        <f t="shared" si="590"/>
        <v>0.68661924573882693</v>
      </c>
      <c r="HJ145" s="153">
        <f t="shared" si="591"/>
        <v>0.32017907478030178</v>
      </c>
      <c r="HK145" s="153">
        <f t="shared" si="592"/>
        <v>0.26356857985087567</v>
      </c>
      <c r="HL145" s="153">
        <f t="shared" si="593"/>
        <v>0.25689870037386509</v>
      </c>
      <c r="HM145" s="153">
        <f t="shared" si="594"/>
        <v>0.20412716118237595</v>
      </c>
      <c r="HN145" s="153">
        <f t="shared" si="595"/>
        <v>0.49422262898981817</v>
      </c>
      <c r="HO145" s="153">
        <f t="shared" si="596"/>
        <v>0.25798248092681547</v>
      </c>
      <c r="HP145" s="153" t="str">
        <f t="shared" si="597"/>
        <v>Negativ EK</v>
      </c>
      <c r="HQ145" s="153" t="str">
        <f t="shared" si="598"/>
        <v>Negativ EK</v>
      </c>
      <c r="HR145" s="153" t="str">
        <f t="shared" si="599"/>
        <v>Negativ EK</v>
      </c>
      <c r="HS145" s="153" t="str">
        <f t="shared" si="600"/>
        <v>Negativ EK</v>
      </c>
      <c r="HT145" s="153" t="str">
        <f t="shared" si="601"/>
        <v>Negativ EK</v>
      </c>
      <c r="HU145" s="153" t="str">
        <f t="shared" si="602"/>
        <v>Negativ EK</v>
      </c>
      <c r="HV145" s="150">
        <f t="shared" si="603"/>
        <v>-1</v>
      </c>
      <c r="HW145" s="150">
        <f t="shared" si="604"/>
        <v>0.83963919442851342</v>
      </c>
      <c r="HX145" s="150">
        <f t="shared" si="605"/>
        <v>-0.46131486346671208</v>
      </c>
      <c r="HY145" s="150">
        <f t="shared" si="606"/>
        <v>1.2782479135784917</v>
      </c>
      <c r="HZ145" s="150">
        <f t="shared" si="607"/>
        <v>0.3074938070060021</v>
      </c>
      <c r="IA145" s="263">
        <f t="shared" si="495"/>
        <v>-0.3471599402092676</v>
      </c>
      <c r="IB145" s="263">
        <f t="shared" si="686"/>
        <v>0.15844905534626416</v>
      </c>
      <c r="IC145" s="263">
        <f t="shared" si="496"/>
        <v>-0.16160671639374127</v>
      </c>
      <c r="ID145" s="263">
        <f t="shared" si="497"/>
        <v>0.19655136749051094</v>
      </c>
      <c r="IE145" s="153">
        <f t="shared" si="608"/>
        <v>0</v>
      </c>
      <c r="IF145" s="153">
        <f t="shared" si="609"/>
        <v>0.3471599402092676</v>
      </c>
      <c r="IG145" s="153">
        <f t="shared" si="610"/>
        <v>0.18871088486300344</v>
      </c>
      <c r="IH145" s="153">
        <f t="shared" si="611"/>
        <v>0.35031760125674472</v>
      </c>
      <c r="II145" s="153">
        <f t="shared" si="612"/>
        <v>0.15376623376623377</v>
      </c>
      <c r="IJ145" s="153">
        <f t="shared" si="613"/>
        <v>0.11760379509432575</v>
      </c>
      <c r="IK145" s="153">
        <f t="shared" si="614"/>
        <v>0.1032151143520053</v>
      </c>
      <c r="IL145" s="153">
        <f t="shared" si="615"/>
        <v>7.5783648817356677E-2</v>
      </c>
      <c r="IM145" s="153">
        <f t="shared" si="616"/>
        <v>0.15991337152438173</v>
      </c>
      <c r="IN145" s="153">
        <f t="shared" si="617"/>
        <v>7.6548703330320517E-2</v>
      </c>
      <c r="IO145" s="153" t="str">
        <f t="shared" si="618"/>
        <v>i.a.</v>
      </c>
      <c r="IP145" s="153" t="str">
        <f t="shared" si="619"/>
        <v>i.a.</v>
      </c>
      <c r="IQ145" s="153" t="str">
        <f t="shared" si="620"/>
        <v>i.a.</v>
      </c>
      <c r="IR145" s="153" t="str">
        <f t="shared" si="621"/>
        <v>i.a.</v>
      </c>
      <c r="IS145" s="153" t="str">
        <f t="shared" si="622"/>
        <v>i.a.</v>
      </c>
      <c r="IT145" s="153" t="str">
        <f t="shared" si="623"/>
        <v>i.a.</v>
      </c>
      <c r="IU145" s="150" t="e">
        <f t="shared" si="624"/>
        <v>#VALUE!</v>
      </c>
      <c r="IV145" s="150">
        <f t="shared" si="625"/>
        <v>0.42237926606975407</v>
      </c>
      <c r="IW145" s="150">
        <f t="shared" si="626"/>
        <v>-0.12044586445926841</v>
      </c>
      <c r="IX145" s="150">
        <f t="shared" si="627"/>
        <v>5.9827403732255806E-2</v>
      </c>
      <c r="IY145" s="150">
        <f t="shared" si="628"/>
        <v>4.337959833248832E-2</v>
      </c>
      <c r="IZ145" s="263" t="e">
        <f t="shared" si="498"/>
        <v>#VALUE!</v>
      </c>
      <c r="JA145" s="263">
        <f t="shared" si="687"/>
        <v>0.19377466538821703</v>
      </c>
      <c r="JB145" s="263">
        <f t="shared" si="499"/>
        <v>-6.2823730646461018E-2</v>
      </c>
      <c r="JC145" s="263">
        <f t="shared" si="500"/>
        <v>2.9444002185755713E-2</v>
      </c>
      <c r="JD145" s="153" t="str">
        <f t="shared" si="629"/>
        <v>i.a.</v>
      </c>
      <c r="JE145" s="153">
        <f t="shared" si="630"/>
        <v>0.65254402495288844</v>
      </c>
      <c r="JF145" s="153">
        <f t="shared" si="631"/>
        <v>0.45876935956467141</v>
      </c>
      <c r="JG145" s="153">
        <f t="shared" si="632"/>
        <v>0.52159309021113243</v>
      </c>
      <c r="JH145" s="153">
        <f t="shared" si="633"/>
        <v>0.49214908802537671</v>
      </c>
      <c r="JI145" s="153">
        <f t="shared" si="634"/>
        <v>0.47168747482883611</v>
      </c>
      <c r="JJ145" s="153">
        <f t="shared" si="635"/>
        <v>0.38421978616862901</v>
      </c>
      <c r="JK145" s="153">
        <f t="shared" si="636"/>
        <v>0.36096673596673601</v>
      </c>
      <c r="JL145" s="153">
        <f t="shared" si="637"/>
        <v>0.3651807651807652</v>
      </c>
      <c r="JM145" s="153">
        <f t="shared" si="638"/>
        <v>0.24605436974205663</v>
      </c>
      <c r="JN145" s="153" t="str">
        <f t="shared" si="639"/>
        <v>i.a.</v>
      </c>
      <c r="JO145" s="153" t="str">
        <f t="shared" si="640"/>
        <v>i.a.</v>
      </c>
      <c r="JP145" s="153" t="str">
        <f t="shared" si="641"/>
        <v>i.a.</v>
      </c>
      <c r="JQ145" s="153" t="str">
        <f t="shared" si="642"/>
        <v>i.a.</v>
      </c>
      <c r="JR145" s="153" t="str">
        <f t="shared" si="643"/>
        <v>i.a.</v>
      </c>
      <c r="JS145" s="153" t="str">
        <f t="shared" si="644"/>
        <v>i.a.</v>
      </c>
      <c r="JT145" s="153" t="str">
        <f t="shared" si="645"/>
        <v>i.a.</v>
      </c>
      <c r="JU145" s="150" t="e">
        <f t="shared" si="646"/>
        <v>#VALUE!</v>
      </c>
      <c r="JV145" s="150" t="e">
        <f t="shared" si="647"/>
        <v>#VALUE!</v>
      </c>
      <c r="JW145" s="150" t="e">
        <f t="shared" si="648"/>
        <v>#VALUE!</v>
      </c>
      <c r="JX145" s="150" t="e">
        <f t="shared" si="649"/>
        <v>#VALUE!</v>
      </c>
      <c r="JY145" s="150" t="e">
        <f t="shared" si="650"/>
        <v>#VALUE!</v>
      </c>
      <c r="JZ145" s="263" t="e">
        <f t="shared" si="501"/>
        <v>#VALUE!</v>
      </c>
      <c r="KA145" s="263" t="e">
        <f t="shared" si="688"/>
        <v>#VALUE!</v>
      </c>
      <c r="KB145" s="263" t="e">
        <f t="shared" si="502"/>
        <v>#VALUE!</v>
      </c>
      <c r="KC145" s="263" t="e">
        <f t="shared" si="503"/>
        <v>#VALUE!</v>
      </c>
      <c r="KD145" s="153" t="str">
        <f t="shared" si="467"/>
        <v>i.a.</v>
      </c>
      <c r="KE145" s="153" t="str">
        <f t="shared" si="468"/>
        <v>i.a.</v>
      </c>
      <c r="KF145" s="153" t="str">
        <f t="shared" si="469"/>
        <v>i.a.</v>
      </c>
      <c r="KG145" s="153" t="str">
        <f t="shared" si="470"/>
        <v>i.a.</v>
      </c>
      <c r="KH145" s="153" t="str">
        <f t="shared" si="483"/>
        <v>i.a.</v>
      </c>
      <c r="KI145" s="153" t="str">
        <f t="shared" si="471"/>
        <v>i.a.</v>
      </c>
      <c r="KJ145" s="153" t="str">
        <f t="shared" si="472"/>
        <v>i.a.</v>
      </c>
      <c r="KK145" s="153" t="str">
        <f t="shared" si="473"/>
        <v>i.a.</v>
      </c>
      <c r="KL145" s="153" t="str">
        <f t="shared" si="474"/>
        <v>i.a.</v>
      </c>
      <c r="KM145" s="153" t="str">
        <f t="shared" si="475"/>
        <v>i.a.</v>
      </c>
      <c r="KN145" s="153" t="str">
        <f t="shared" si="476"/>
        <v>i.a.</v>
      </c>
      <c r="KO145" s="153" t="str">
        <f t="shared" si="477"/>
        <v>i.a.</v>
      </c>
      <c r="KP145" s="153" t="str">
        <f t="shared" si="478"/>
        <v>i.a.</v>
      </c>
      <c r="KQ145" s="153" t="str">
        <f t="shared" si="479"/>
        <v>i.a.</v>
      </c>
      <c r="KR145" s="153" t="str">
        <f t="shared" si="480"/>
        <v>i.a.</v>
      </c>
      <c r="KS145" s="153" t="str">
        <f t="shared" si="481"/>
        <v>i.a.</v>
      </c>
      <c r="KT145" s="153" t="str">
        <f t="shared" si="482"/>
        <v>i.a.</v>
      </c>
      <c r="KU145" s="150" t="e">
        <f t="shared" si="651"/>
        <v>#VALUE!</v>
      </c>
      <c r="KV145" s="150" t="e">
        <f t="shared" si="652"/>
        <v>#DIV/0!</v>
      </c>
      <c r="KW145" s="150" t="e">
        <f t="shared" si="653"/>
        <v>#DIV/0!</v>
      </c>
      <c r="KX145" s="150" t="e">
        <f t="shared" si="654"/>
        <v>#DIV/0!</v>
      </c>
      <c r="KY145" s="150" t="e">
        <f t="shared" si="655"/>
        <v>#DIV/0!</v>
      </c>
      <c r="KZ145" s="243" t="e">
        <f t="shared" si="504"/>
        <v>#VALUE!</v>
      </c>
      <c r="LA145" s="243">
        <f t="shared" si="689"/>
        <v>0</v>
      </c>
      <c r="LB145" s="243">
        <f t="shared" si="505"/>
        <v>0</v>
      </c>
      <c r="LC145" s="243">
        <f t="shared" si="506"/>
        <v>0</v>
      </c>
      <c r="LD145" s="254" t="str">
        <f>IFERROR(Tabel1[[#This Row],[2024 - Omsætning]]/Tabel1[[#This Row],[2024 - Ansatte]],"i.a.")</f>
        <v>i.a.</v>
      </c>
      <c r="LE145" s="254">
        <f>IFERROR(Tabel1[[#This Row],[2023 - Omsætning]]/Tabel1[[#This Row],[2023 - Ansatte]],"i.a.")</f>
        <v>0</v>
      </c>
      <c r="LF145" s="254">
        <f>IFERROR(Tabel1[[#This Row],[2022 - Omsætning]]/Tabel1[[#This Row],[2022 - Ansatte]],"i.a.")</f>
        <v>0</v>
      </c>
      <c r="LG145" s="254">
        <f>IFERROR(Tabel1[[#This Row],[2021 - Omsætning]]/Tabel1[[#This Row],[2021 - Ansatte]],"i.a.")</f>
        <v>0</v>
      </c>
      <c r="LH145" s="254">
        <f>IFERROR(AC145/Tabel1[[#This Row],[2020 - Ansatte]],"i.a.")</f>
        <v>0</v>
      </c>
      <c r="LI145" s="254">
        <f>IFERROR(Tabel1[[#This Row],[2019 - Omsætning]]/Tabel1[[#This Row],[2019 - Ansatte]],"i.a.")</f>
        <v>0</v>
      </c>
      <c r="LJ145" s="254">
        <f>IFERROR(Tabel1[[#This Row],[2018 - Omsætning]]/Tabel1[[#This Row],[2018 - Ansatte]],"i.a.")</f>
        <v>0</v>
      </c>
      <c r="LK145" s="254">
        <f>IFERROR(Tabel1[[#This Row],[2017 - Omsætning]]/Tabel1[[#This Row],[2017 - Ansatte]],"i.a.")</f>
        <v>0</v>
      </c>
      <c r="LL145" s="254">
        <f>IFERROR(Tabel1[[#This Row],[2016 - Omsætning]]/Tabel1[[#This Row],[2016 - Ansatte]],"i.a.")</f>
        <v>0</v>
      </c>
      <c r="LM145" s="254">
        <f>IFERROR(Tabel1[[#This Row],[2015 - Omsætning]]/Tabel1[[#This Row],[2015 - Ansatte]],"i.a.")</f>
        <v>0</v>
      </c>
      <c r="LN145" s="254" t="str">
        <f>IFERROR(Tabel1[[#This Row],[2014 - Omsætning]]/Tabel1[[#This Row],[2014 - Ansatte]],"i.a.")</f>
        <v>i.a.</v>
      </c>
      <c r="LO145" s="254" t="str">
        <f>IFERROR(Tabel1[[#This Row],[2013 - Omsætning]]/Tabel1[[#This Row],[2013 - Ansatte]],"i.a.")</f>
        <v>i.a.</v>
      </c>
      <c r="LP145" s="254" t="str">
        <f>IFERROR(Tabel1[[#This Row],[2012 - Omsætning]]/Tabel1[[#This Row],[2012 - Ansatte]],"i.a.")</f>
        <v>i.a.</v>
      </c>
      <c r="LQ145" s="254" t="str">
        <f>IFERROR(Tabel1[[#This Row],[2011 - Omsætning]]/Tabel1[[#This Row],[2011 - Ansatte]],"i.a.")</f>
        <v>i.a.</v>
      </c>
      <c r="LR145" s="254" t="str">
        <f>IFERROR(Tabel1[[#This Row],[2010 - Omsætning]]/Tabel1[[#This Row],[2010 - Ansatte]],"i.a.")</f>
        <v>i.a.</v>
      </c>
      <c r="LS145" s="254" t="str">
        <f>IFERROR(Tabel1[[#This Row],[2009 - Omsætning]]/Tabel1[[#This Row],[2009 - Ansatte]],"i.a.")</f>
        <v>i.a.</v>
      </c>
      <c r="LT145" s="254" t="str">
        <f>IFERROR(Tabel1[[#This Row],[2008 - Omsætning]]/Tabel1[[#This Row],[2008 - Ansatte]],"i.a.")</f>
        <v>i.a.</v>
      </c>
      <c r="LU145" s="158" t="e">
        <f t="shared" si="656"/>
        <v>#VALUE!</v>
      </c>
      <c r="LV145" s="158">
        <f t="shared" si="657"/>
        <v>0.72097411145239121</v>
      </c>
      <c r="LW145" s="158">
        <f t="shared" si="658"/>
        <v>-0.48201720093823291</v>
      </c>
      <c r="LX145" s="158">
        <f t="shared" si="659"/>
        <v>1.5737071835466445</v>
      </c>
      <c r="LY145" s="158">
        <f t="shared" si="660"/>
        <v>0.53194659442724479</v>
      </c>
      <c r="LZ145" s="243" t="e">
        <f t="shared" si="507"/>
        <v>#VALUE!</v>
      </c>
      <c r="MA145" s="243">
        <f t="shared" si="690"/>
        <v>5.4588039867109625E-2</v>
      </c>
      <c r="MB145" s="243">
        <f t="shared" si="508"/>
        <v>-7.0457142857142843E-2</v>
      </c>
      <c r="MC145" s="243">
        <f t="shared" si="509"/>
        <v>8.9377310924369735E-2</v>
      </c>
      <c r="MD145" s="244" t="str">
        <f t="shared" si="661"/>
        <v>i.a.</v>
      </c>
      <c r="ME145" s="244">
        <f t="shared" si="662"/>
        <v>0.13030232558139535</v>
      </c>
      <c r="MF145" s="244">
        <f t="shared" si="663"/>
        <v>7.571428571428572E-2</v>
      </c>
      <c r="MG145" s="244">
        <f t="shared" si="664"/>
        <v>0.14617142857142856</v>
      </c>
      <c r="MH145" s="244">
        <f t="shared" si="665"/>
        <v>5.6794117647058828E-2</v>
      </c>
      <c r="MI145" s="244">
        <f t="shared" si="666"/>
        <v>3.7073170731707315E-2</v>
      </c>
      <c r="MJ145" s="244">
        <f t="shared" si="667"/>
        <v>3.6999999999999998E-2</v>
      </c>
      <c r="MK145" s="244">
        <f t="shared" si="668"/>
        <v>2.8894736842105265E-2</v>
      </c>
      <c r="ML145" s="244">
        <f t="shared" si="669"/>
        <v>5.8378378378378379E-2</v>
      </c>
      <c r="MM145" s="244">
        <f t="shared" si="670"/>
        <v>2.685294117647059E-2</v>
      </c>
      <c r="MN145" s="244" t="str">
        <f t="shared" si="671"/>
        <v>i.a.</v>
      </c>
      <c r="MO145" s="244" t="str">
        <f t="shared" si="672"/>
        <v>i.a.</v>
      </c>
      <c r="MP145" s="244" t="str">
        <f t="shared" si="673"/>
        <v>i.a.</v>
      </c>
      <c r="MQ145" s="244" t="str">
        <f t="shared" si="674"/>
        <v>i.a.</v>
      </c>
      <c r="MR145" s="244" t="str">
        <f t="shared" si="675"/>
        <v>i.a.</v>
      </c>
      <c r="MS145" s="244" t="str">
        <f t="shared" si="676"/>
        <v>i.a.</v>
      </c>
      <c r="MT145" s="244" t="str">
        <f t="shared" si="677"/>
        <v>i.a.</v>
      </c>
    </row>
    <row r="146" spans="1:358" ht="18" customHeight="1" x14ac:dyDescent="0.25">
      <c r="A146" s="20" t="s">
        <v>594</v>
      </c>
      <c r="B146" s="273">
        <v>87552411</v>
      </c>
      <c r="C146" s="401" t="s">
        <v>588</v>
      </c>
      <c r="D146" s="5" t="s">
        <v>370</v>
      </c>
      <c r="E146" s="206">
        <v>466900</v>
      </c>
      <c r="F146" s="203">
        <v>45784</v>
      </c>
      <c r="G146" s="148" t="s">
        <v>74</v>
      </c>
      <c r="H146" s="148" t="s">
        <v>74</v>
      </c>
      <c r="I146" s="148" t="s">
        <v>74</v>
      </c>
      <c r="J146" s="148" t="s">
        <v>74</v>
      </c>
      <c r="K146" s="148" t="s">
        <v>74</v>
      </c>
      <c r="L146" s="148" t="s">
        <v>74</v>
      </c>
      <c r="M146" s="357" t="s">
        <v>74</v>
      </c>
      <c r="N146" s="357" t="s">
        <v>74</v>
      </c>
      <c r="O146" s="357"/>
      <c r="P146" s="150">
        <f>Y146/Tabel1[[#This Row],[2023 - Omsætning]]-1</f>
        <v>2.0005216001345971E-2</v>
      </c>
      <c r="Q146" s="150">
        <f>Z146/Tabel1[[#This Row],[2022 - Omsætning]]-1</f>
        <v>0.1716475198509313</v>
      </c>
      <c r="R146" s="150">
        <f>AA146/Tabel1[[#This Row],[2021 - Omsætning]]-1</f>
        <v>9.534830490174917E-2</v>
      </c>
      <c r="S146" s="150">
        <f>AB146/Tabel1[[#This Row],[2020 - Omsætning]]-1</f>
        <v>0.17108040828753701</v>
      </c>
      <c r="T146" s="150">
        <f>AC146/Tabel1[[#This Row],[2019 - Omsætning]]-1</f>
        <v>-6.8759519711985573E-2</v>
      </c>
      <c r="U146" s="242">
        <f t="shared" si="484"/>
        <v>59.447999999999865</v>
      </c>
      <c r="V146" s="242">
        <f t="shared" si="678"/>
        <v>435.346</v>
      </c>
      <c r="W146" s="242">
        <f t="shared" si="538"/>
        <v>220.779</v>
      </c>
      <c r="X146" s="242">
        <f t="shared" si="537"/>
        <v>338.26600000000008</v>
      </c>
      <c r="Y146" s="151">
        <v>3031.0729999999999</v>
      </c>
      <c r="Z146" s="151">
        <v>2971.625</v>
      </c>
      <c r="AA146" s="151">
        <v>2536.279</v>
      </c>
      <c r="AB146" s="151">
        <v>2315.5</v>
      </c>
      <c r="AC146" s="361">
        <v>1977.2339999999999</v>
      </c>
      <c r="AD146" s="361">
        <v>2123.2260000000001</v>
      </c>
      <c r="AE146" s="361">
        <v>2004.8389999999999</v>
      </c>
      <c r="AF146" s="361">
        <v>1805.4829999999999</v>
      </c>
      <c r="AG146" s="361"/>
      <c r="AH146" s="361"/>
      <c r="AI146" s="361"/>
      <c r="AJ146" s="361"/>
      <c r="AK146" s="361"/>
      <c r="AL146" s="361"/>
      <c r="AM146" s="361"/>
      <c r="AN146" s="361"/>
      <c r="AO146" s="361"/>
      <c r="AP146" s="150" t="e">
        <f t="shared" si="552"/>
        <v>#DIV/0!</v>
      </c>
      <c r="AQ146" s="150" t="e">
        <f t="shared" si="553"/>
        <v>#DIV/0!</v>
      </c>
      <c r="AR146" s="150" t="e">
        <f t="shared" si="554"/>
        <v>#DIV/0!</v>
      </c>
      <c r="AS146" s="150" t="e">
        <f t="shared" si="555"/>
        <v>#DIV/0!</v>
      </c>
      <c r="AT146" s="150" t="e">
        <f t="shared" si="556"/>
        <v>#DIV/0!</v>
      </c>
      <c r="AU146" s="242">
        <f t="shared" si="511"/>
        <v>0</v>
      </c>
      <c r="AV146" s="242">
        <f t="shared" si="679"/>
        <v>0</v>
      </c>
      <c r="AW146" s="242">
        <f t="shared" si="512"/>
        <v>0</v>
      </c>
      <c r="AX146" s="242">
        <f t="shared" si="513"/>
        <v>0</v>
      </c>
      <c r="AY146" s="119"/>
      <c r="AZ146" s="119"/>
      <c r="BA146" s="119"/>
      <c r="BB146" s="119"/>
      <c r="BC146" s="119"/>
      <c r="BD146" s="362"/>
      <c r="BE146" s="362"/>
      <c r="BF146" s="362"/>
      <c r="BG146" s="362"/>
      <c r="BH146" s="362"/>
      <c r="BI146" s="362"/>
      <c r="BJ146" s="362"/>
      <c r="BK146" s="362"/>
      <c r="BL146" s="362"/>
      <c r="BM146" s="362"/>
      <c r="BN146" s="362"/>
      <c r="BO146" s="362"/>
      <c r="BP146" s="152" t="e">
        <f t="shared" si="557"/>
        <v>#DIV/0!</v>
      </c>
      <c r="BQ146" s="152" t="e">
        <f t="shared" si="558"/>
        <v>#DIV/0!</v>
      </c>
      <c r="BR146" s="152" t="e">
        <f t="shared" si="559"/>
        <v>#DIV/0!</v>
      </c>
      <c r="BS146" s="152" t="e">
        <f t="shared" si="560"/>
        <v>#DIV/0!</v>
      </c>
      <c r="BT146" s="152" t="e">
        <f t="shared" si="561"/>
        <v>#DIV/0!</v>
      </c>
      <c r="BU146" s="242">
        <f t="shared" si="514"/>
        <v>0</v>
      </c>
      <c r="BV146" s="242">
        <f t="shared" si="680"/>
        <v>0</v>
      </c>
      <c r="BW146" s="242">
        <f t="shared" si="515"/>
        <v>0</v>
      </c>
      <c r="BX146" s="242">
        <f t="shared" si="516"/>
        <v>0</v>
      </c>
      <c r="BY146" s="119"/>
      <c r="BZ146" s="119"/>
      <c r="CA146" s="119"/>
      <c r="CB146" s="119"/>
      <c r="CC146" s="119"/>
      <c r="CD146" s="362"/>
      <c r="CE146" s="362"/>
      <c r="CF146" s="362"/>
      <c r="CG146" s="362"/>
      <c r="CH146" s="362"/>
      <c r="CI146" s="362"/>
      <c r="CJ146" s="362"/>
      <c r="CK146" s="362"/>
      <c r="CL146" s="362"/>
      <c r="CM146" s="362"/>
      <c r="CN146" s="362"/>
      <c r="CO146" s="362"/>
      <c r="CP146" s="152" t="e">
        <f t="shared" si="562"/>
        <v>#DIV/0!</v>
      </c>
      <c r="CQ146" s="152" t="e">
        <f t="shared" si="563"/>
        <v>#DIV/0!</v>
      </c>
      <c r="CR146" s="152" t="e">
        <f t="shared" si="564"/>
        <v>#DIV/0!</v>
      </c>
      <c r="CS146" s="152" t="e">
        <f t="shared" si="565"/>
        <v>#DIV/0!</v>
      </c>
      <c r="CT146" s="152" t="e">
        <f t="shared" si="566"/>
        <v>#DIV/0!</v>
      </c>
      <c r="CU146" s="242">
        <f t="shared" si="517"/>
        <v>0</v>
      </c>
      <c r="CV146" s="242">
        <f t="shared" si="681"/>
        <v>0</v>
      </c>
      <c r="CW146" s="242">
        <f t="shared" si="518"/>
        <v>0</v>
      </c>
      <c r="CX146" s="242">
        <f t="shared" si="519"/>
        <v>0</v>
      </c>
      <c r="CY146" s="119"/>
      <c r="CZ146" s="119"/>
      <c r="DA146" s="119"/>
      <c r="DB146" s="119"/>
      <c r="DC146" s="119"/>
      <c r="DD146" s="362"/>
      <c r="DE146" s="362"/>
      <c r="DF146" s="362"/>
      <c r="DG146" s="362"/>
      <c r="DH146" s="362"/>
      <c r="DI146" s="362"/>
      <c r="DJ146" s="362"/>
      <c r="DK146" s="362"/>
      <c r="DL146" s="362"/>
      <c r="DM146" s="362"/>
      <c r="DN146" s="362"/>
      <c r="DO146" s="362"/>
      <c r="DP146" s="152" t="e">
        <f t="shared" si="567"/>
        <v>#DIV/0!</v>
      </c>
      <c r="DQ146" s="152" t="e">
        <f t="shared" si="568"/>
        <v>#DIV/0!</v>
      </c>
      <c r="DR146" s="152" t="e">
        <f t="shared" si="569"/>
        <v>#DIV/0!</v>
      </c>
      <c r="DS146" s="152" t="e">
        <f t="shared" si="570"/>
        <v>#DIV/0!</v>
      </c>
      <c r="DT146" s="152" t="e">
        <f t="shared" si="571"/>
        <v>#DIV/0!</v>
      </c>
      <c r="DU146" s="242">
        <f t="shared" si="520"/>
        <v>0</v>
      </c>
      <c r="DV146" s="242">
        <f t="shared" si="682"/>
        <v>0</v>
      </c>
      <c r="DW146" s="242">
        <f t="shared" si="521"/>
        <v>0</v>
      </c>
      <c r="DX146" s="242">
        <f t="shared" si="522"/>
        <v>0</v>
      </c>
      <c r="DY146" s="119"/>
      <c r="DZ146" s="119"/>
      <c r="EA146" s="119"/>
      <c r="EB146" s="119"/>
      <c r="EC146" s="119"/>
      <c r="ED146" s="362"/>
      <c r="EE146" s="362"/>
      <c r="EF146" s="362"/>
      <c r="EG146" s="362"/>
      <c r="EH146" s="362"/>
      <c r="EI146" s="362"/>
      <c r="EJ146" s="362"/>
      <c r="EK146" s="362"/>
      <c r="EL146" s="362"/>
      <c r="EM146" s="362"/>
      <c r="EN146" s="362"/>
      <c r="EO146" s="362"/>
      <c r="EP146" s="153" t="e">
        <f t="shared" si="572"/>
        <v>#DIV/0!</v>
      </c>
      <c r="EQ146" s="153" t="e">
        <f t="shared" si="573"/>
        <v>#DIV/0!</v>
      </c>
      <c r="ER146" s="153" t="e">
        <f t="shared" si="574"/>
        <v>#DIV/0!</v>
      </c>
      <c r="ES146" s="153" t="e">
        <f t="shared" si="575"/>
        <v>#DIV/0!</v>
      </c>
      <c r="ET146" s="153" t="e">
        <f t="shared" si="576"/>
        <v>#DIV/0!</v>
      </c>
      <c r="EU146" s="242">
        <f t="shared" si="523"/>
        <v>0</v>
      </c>
      <c r="EV146" s="242">
        <f t="shared" si="683"/>
        <v>0</v>
      </c>
      <c r="EW146" s="242">
        <f t="shared" si="524"/>
        <v>0</v>
      </c>
      <c r="EX146" s="242">
        <f t="shared" si="525"/>
        <v>0</v>
      </c>
      <c r="EY146" s="119"/>
      <c r="EZ146" s="119"/>
      <c r="FA146" s="119"/>
      <c r="FB146" s="119"/>
      <c r="FC146" s="119"/>
      <c r="FD146" s="362"/>
      <c r="FE146" s="362"/>
      <c r="FF146" s="362"/>
      <c r="FG146" s="362"/>
      <c r="FH146" s="362"/>
      <c r="FI146" s="362"/>
      <c r="FJ146" s="362"/>
      <c r="FK146" s="362"/>
      <c r="FL146" s="362"/>
      <c r="FM146" s="362"/>
      <c r="FN146" s="362"/>
      <c r="FO146" s="362"/>
      <c r="FP146" s="153">
        <f t="shared" si="577"/>
        <v>9.6418732782369149E-3</v>
      </c>
      <c r="FQ146" s="153">
        <f t="shared" si="578"/>
        <v>0.13971742543171115</v>
      </c>
      <c r="FR146" s="153">
        <f t="shared" si="579"/>
        <v>6.6108786610878656E-2</v>
      </c>
      <c r="FS146" s="153">
        <f t="shared" si="580"/>
        <v>2.9285099052540915E-2</v>
      </c>
      <c r="FT146" s="153">
        <f t="shared" si="581"/>
        <v>-4.9140049140049137E-2</v>
      </c>
      <c r="FU146" s="242">
        <f t="shared" si="539"/>
        <v>14</v>
      </c>
      <c r="FV146" s="242">
        <f t="shared" si="684"/>
        <v>178</v>
      </c>
      <c r="FW146" s="242">
        <f t="shared" si="540"/>
        <v>79</v>
      </c>
      <c r="FX146" s="242">
        <f t="shared" si="541"/>
        <v>34</v>
      </c>
      <c r="FY146" s="154">
        <v>1466</v>
      </c>
      <c r="FZ146" s="154">
        <v>1452</v>
      </c>
      <c r="GA146" s="154">
        <v>1274</v>
      </c>
      <c r="GB146" s="154">
        <v>1195</v>
      </c>
      <c r="GC146" s="154">
        <v>1161</v>
      </c>
      <c r="GD146" s="359">
        <v>1221</v>
      </c>
      <c r="GE146" s="359">
        <v>1219</v>
      </c>
      <c r="GF146" s="359">
        <v>1147</v>
      </c>
      <c r="GG146" s="359"/>
      <c r="GH146" s="359"/>
      <c r="GI146" s="359"/>
      <c r="GJ146" s="359"/>
      <c r="GK146" s="359"/>
      <c r="GL146" s="359"/>
      <c r="GM146" s="359"/>
      <c r="GN146" s="359"/>
      <c r="GO146" s="359"/>
      <c r="GP146" s="207"/>
      <c r="GQ146" s="5" t="s">
        <v>386</v>
      </c>
      <c r="GR146" s="206">
        <v>6900</v>
      </c>
      <c r="GS146" s="5" t="s">
        <v>198</v>
      </c>
      <c r="GT146" s="175" t="s">
        <v>94</v>
      </c>
      <c r="GU146" s="172" t="s">
        <v>73</v>
      </c>
      <c r="GV146" s="208"/>
      <c r="GW146" s="158" t="e">
        <f t="shared" si="582"/>
        <v>#VALUE!</v>
      </c>
      <c r="GX146" s="158" t="e">
        <f t="shared" si="583"/>
        <v>#VALUE!</v>
      </c>
      <c r="GY146" s="158" t="e">
        <f t="shared" si="584"/>
        <v>#VALUE!</v>
      </c>
      <c r="GZ146" s="158" t="e">
        <f t="shared" si="585"/>
        <v>#VALUE!</v>
      </c>
      <c r="HA146" s="158" t="e">
        <f t="shared" si="586"/>
        <v>#VALUE!</v>
      </c>
      <c r="HB146" s="263" t="e">
        <f t="shared" si="492"/>
        <v>#VALUE!</v>
      </c>
      <c r="HC146" s="263" t="e">
        <f t="shared" si="685"/>
        <v>#VALUE!</v>
      </c>
      <c r="HD146" s="263" t="e">
        <f t="shared" si="493"/>
        <v>#VALUE!</v>
      </c>
      <c r="HE146" s="263" t="e">
        <f t="shared" si="494"/>
        <v>#VALUE!</v>
      </c>
      <c r="HF146" s="153" t="str">
        <f t="shared" si="587"/>
        <v>Negativ EK</v>
      </c>
      <c r="HG146" s="153" t="str">
        <f t="shared" si="588"/>
        <v>Negativ EK</v>
      </c>
      <c r="HH146" s="153" t="str">
        <f t="shared" si="589"/>
        <v>Negativ EK</v>
      </c>
      <c r="HI146" s="153" t="str">
        <f t="shared" si="590"/>
        <v>Negativ EK</v>
      </c>
      <c r="HJ146" s="153" t="str">
        <f t="shared" si="591"/>
        <v>Negativ EK</v>
      </c>
      <c r="HK146" s="153" t="str">
        <f t="shared" si="592"/>
        <v>Negativ EK</v>
      </c>
      <c r="HL146" s="153" t="str">
        <f t="shared" si="593"/>
        <v>Negativ EK</v>
      </c>
      <c r="HM146" s="153" t="str">
        <f t="shared" si="594"/>
        <v>Negativ EK</v>
      </c>
      <c r="HN146" s="153" t="str">
        <f t="shared" si="595"/>
        <v>Negativ EK</v>
      </c>
      <c r="HO146" s="153" t="str">
        <f t="shared" si="596"/>
        <v>Negativ EK</v>
      </c>
      <c r="HP146" s="153" t="str">
        <f t="shared" si="597"/>
        <v>Negativ EK</v>
      </c>
      <c r="HQ146" s="153" t="str">
        <f t="shared" si="598"/>
        <v>Negativ EK</v>
      </c>
      <c r="HR146" s="153" t="str">
        <f t="shared" si="599"/>
        <v>Negativ EK</v>
      </c>
      <c r="HS146" s="153" t="str">
        <f t="shared" si="600"/>
        <v>Negativ EK</v>
      </c>
      <c r="HT146" s="153" t="str">
        <f t="shared" si="601"/>
        <v>Negativ EK</v>
      </c>
      <c r="HU146" s="153" t="str">
        <f t="shared" si="602"/>
        <v>Negativ EK</v>
      </c>
      <c r="HV146" s="150" t="e">
        <f t="shared" si="603"/>
        <v>#VALUE!</v>
      </c>
      <c r="HW146" s="150" t="e">
        <f t="shared" si="604"/>
        <v>#VALUE!</v>
      </c>
      <c r="HX146" s="150" t="e">
        <f t="shared" si="605"/>
        <v>#VALUE!</v>
      </c>
      <c r="HY146" s="150" t="e">
        <f t="shared" si="606"/>
        <v>#VALUE!</v>
      </c>
      <c r="HZ146" s="150" t="e">
        <f t="shared" si="607"/>
        <v>#VALUE!</v>
      </c>
      <c r="IA146" s="263" t="e">
        <f t="shared" si="495"/>
        <v>#VALUE!</v>
      </c>
      <c r="IB146" s="263" t="e">
        <f t="shared" si="686"/>
        <v>#VALUE!</v>
      </c>
      <c r="IC146" s="263" t="e">
        <f t="shared" si="496"/>
        <v>#VALUE!</v>
      </c>
      <c r="ID146" s="263" t="e">
        <f t="shared" si="497"/>
        <v>#VALUE!</v>
      </c>
      <c r="IE146" s="153" t="str">
        <f t="shared" si="608"/>
        <v>i.a.</v>
      </c>
      <c r="IF146" s="153" t="str">
        <f t="shared" si="609"/>
        <v>i.a.</v>
      </c>
      <c r="IG146" s="153" t="str">
        <f t="shared" si="610"/>
        <v>i.a.</v>
      </c>
      <c r="IH146" s="153" t="str">
        <f t="shared" si="611"/>
        <v>i.a.</v>
      </c>
      <c r="II146" s="153" t="str">
        <f t="shared" si="612"/>
        <v>i.a.</v>
      </c>
      <c r="IJ146" s="153" t="str">
        <f t="shared" si="613"/>
        <v>i.a.</v>
      </c>
      <c r="IK146" s="153" t="str">
        <f t="shared" si="614"/>
        <v>i.a.</v>
      </c>
      <c r="IL146" s="153" t="str">
        <f t="shared" si="615"/>
        <v>i.a.</v>
      </c>
      <c r="IM146" s="153" t="str">
        <f t="shared" si="616"/>
        <v>i.a.</v>
      </c>
      <c r="IN146" s="153" t="str">
        <f t="shared" si="617"/>
        <v>i.a.</v>
      </c>
      <c r="IO146" s="153" t="str">
        <f t="shared" si="618"/>
        <v>i.a.</v>
      </c>
      <c r="IP146" s="153" t="str">
        <f t="shared" si="619"/>
        <v>i.a.</v>
      </c>
      <c r="IQ146" s="153" t="str">
        <f t="shared" si="620"/>
        <v>i.a.</v>
      </c>
      <c r="IR146" s="153" t="str">
        <f t="shared" si="621"/>
        <v>i.a.</v>
      </c>
      <c r="IS146" s="153" t="str">
        <f t="shared" si="622"/>
        <v>i.a.</v>
      </c>
      <c r="IT146" s="153" t="str">
        <f t="shared" si="623"/>
        <v>i.a.</v>
      </c>
      <c r="IU146" s="150" t="e">
        <f t="shared" si="624"/>
        <v>#VALUE!</v>
      </c>
      <c r="IV146" s="150" t="e">
        <f t="shared" si="625"/>
        <v>#VALUE!</v>
      </c>
      <c r="IW146" s="150" t="e">
        <f t="shared" si="626"/>
        <v>#VALUE!</v>
      </c>
      <c r="IX146" s="150" t="e">
        <f t="shared" si="627"/>
        <v>#VALUE!</v>
      </c>
      <c r="IY146" s="150" t="e">
        <f t="shared" si="628"/>
        <v>#VALUE!</v>
      </c>
      <c r="IZ146" s="263" t="e">
        <f t="shared" si="498"/>
        <v>#VALUE!</v>
      </c>
      <c r="JA146" s="263" t="e">
        <f t="shared" si="687"/>
        <v>#VALUE!</v>
      </c>
      <c r="JB146" s="263" t="e">
        <f t="shared" si="499"/>
        <v>#VALUE!</v>
      </c>
      <c r="JC146" s="263" t="e">
        <f t="shared" si="500"/>
        <v>#VALUE!</v>
      </c>
      <c r="JD146" s="153" t="str">
        <f t="shared" si="629"/>
        <v>i.a.</v>
      </c>
      <c r="JE146" s="153" t="str">
        <f t="shared" si="630"/>
        <v>i.a.</v>
      </c>
      <c r="JF146" s="153" t="str">
        <f t="shared" si="631"/>
        <v>i.a.</v>
      </c>
      <c r="JG146" s="153" t="str">
        <f t="shared" si="632"/>
        <v>i.a.</v>
      </c>
      <c r="JH146" s="153" t="str">
        <f t="shared" si="633"/>
        <v>i.a.</v>
      </c>
      <c r="JI146" s="153" t="str">
        <f t="shared" si="634"/>
        <v>i.a.</v>
      </c>
      <c r="JJ146" s="153" t="str">
        <f t="shared" si="635"/>
        <v>i.a.</v>
      </c>
      <c r="JK146" s="153" t="str">
        <f t="shared" si="636"/>
        <v>i.a.</v>
      </c>
      <c r="JL146" s="153" t="str">
        <f t="shared" si="637"/>
        <v>i.a.</v>
      </c>
      <c r="JM146" s="153" t="str">
        <f t="shared" si="638"/>
        <v>i.a.</v>
      </c>
      <c r="JN146" s="153" t="str">
        <f t="shared" si="639"/>
        <v>i.a.</v>
      </c>
      <c r="JO146" s="153" t="str">
        <f t="shared" si="640"/>
        <v>i.a.</v>
      </c>
      <c r="JP146" s="153" t="str">
        <f t="shared" si="641"/>
        <v>i.a.</v>
      </c>
      <c r="JQ146" s="153" t="str">
        <f t="shared" si="642"/>
        <v>i.a.</v>
      </c>
      <c r="JR146" s="153" t="str">
        <f t="shared" si="643"/>
        <v>i.a.</v>
      </c>
      <c r="JS146" s="153" t="str">
        <f t="shared" si="644"/>
        <v>i.a.</v>
      </c>
      <c r="JT146" s="153" t="str">
        <f t="shared" si="645"/>
        <v>i.a.</v>
      </c>
      <c r="JU146" s="150" t="e">
        <f t="shared" si="646"/>
        <v>#DIV/0!</v>
      </c>
      <c r="JV146" s="150" t="e">
        <f t="shared" si="647"/>
        <v>#DIV/0!</v>
      </c>
      <c r="JW146" s="150" t="e">
        <f t="shared" si="648"/>
        <v>#DIV/0!</v>
      </c>
      <c r="JX146" s="150" t="e">
        <f t="shared" si="649"/>
        <v>#DIV/0!</v>
      </c>
      <c r="JY146" s="150" t="e">
        <f t="shared" si="650"/>
        <v>#DIV/0!</v>
      </c>
      <c r="JZ146" s="263">
        <f t="shared" si="501"/>
        <v>0</v>
      </c>
      <c r="KA146" s="263">
        <f t="shared" si="688"/>
        <v>0</v>
      </c>
      <c r="KB146" s="263">
        <f t="shared" si="502"/>
        <v>0</v>
      </c>
      <c r="KC146" s="263">
        <f t="shared" si="503"/>
        <v>0</v>
      </c>
      <c r="KD146" s="153">
        <f t="shared" si="467"/>
        <v>0</v>
      </c>
      <c r="KE146" s="153">
        <f t="shared" si="468"/>
        <v>0</v>
      </c>
      <c r="KF146" s="153">
        <f t="shared" si="469"/>
        <v>0</v>
      </c>
      <c r="KG146" s="153">
        <f t="shared" si="470"/>
        <v>0</v>
      </c>
      <c r="KH146" s="153">
        <f t="shared" si="483"/>
        <v>0</v>
      </c>
      <c r="KI146" s="153">
        <f t="shared" si="471"/>
        <v>0</v>
      </c>
      <c r="KJ146" s="153">
        <f t="shared" si="472"/>
        <v>0</v>
      </c>
      <c r="KK146" s="153">
        <f t="shared" si="473"/>
        <v>0</v>
      </c>
      <c r="KL146" s="153" t="str">
        <f t="shared" si="474"/>
        <v>i.a.</v>
      </c>
      <c r="KM146" s="153" t="str">
        <f t="shared" si="475"/>
        <v>i.a.</v>
      </c>
      <c r="KN146" s="153" t="str">
        <f t="shared" si="476"/>
        <v>i.a.</v>
      </c>
      <c r="KO146" s="153" t="str">
        <f t="shared" si="477"/>
        <v>i.a.</v>
      </c>
      <c r="KP146" s="153" t="str">
        <f t="shared" si="478"/>
        <v>i.a.</v>
      </c>
      <c r="KQ146" s="153" t="str">
        <f t="shared" si="479"/>
        <v>i.a.</v>
      </c>
      <c r="KR146" s="153" t="str">
        <f t="shared" si="480"/>
        <v>i.a.</v>
      </c>
      <c r="KS146" s="153" t="str">
        <f t="shared" si="481"/>
        <v>i.a.</v>
      </c>
      <c r="KT146" s="153" t="str">
        <f t="shared" si="482"/>
        <v>i.a.</v>
      </c>
      <c r="KU146" s="150">
        <f t="shared" si="651"/>
        <v>1.0264374920842201E-2</v>
      </c>
      <c r="KV146" s="150">
        <f t="shared" si="652"/>
        <v>2.8015799097855579E-2</v>
      </c>
      <c r="KW146" s="150">
        <f t="shared" si="653"/>
        <v>2.7426392745361204E-2</v>
      </c>
      <c r="KX146" s="150">
        <f t="shared" si="654"/>
        <v>0.13776096570864482</v>
      </c>
      <c r="KY146" s="150">
        <f t="shared" si="655"/>
        <v>-2.0633396699685058E-2</v>
      </c>
      <c r="KZ146" s="243">
        <f t="shared" si="504"/>
        <v>2.1006799672278031E-2</v>
      </c>
      <c r="LA146" s="243">
        <f t="shared" si="689"/>
        <v>5.5773848445926255E-2</v>
      </c>
      <c r="LB146" s="243">
        <f t="shared" si="505"/>
        <v>5.3142939248438381E-2</v>
      </c>
      <c r="LC146" s="243">
        <f t="shared" si="506"/>
        <v>0.23461297611711163</v>
      </c>
      <c r="LD146" s="254">
        <f>IFERROR(Tabel1[[#This Row],[2024 - Omsætning]]/Tabel1[[#This Row],[2024 - Ansatte]],"i.a.")</f>
        <v>2.067580491132333</v>
      </c>
      <c r="LE146" s="254">
        <f>IFERROR(Tabel1[[#This Row],[2023 - Omsætning]]/Tabel1[[#This Row],[2023 - Ansatte]],"i.a.")</f>
        <v>2.046573691460055</v>
      </c>
      <c r="LF146" s="254">
        <f>IFERROR(Tabel1[[#This Row],[2022 - Omsætning]]/Tabel1[[#This Row],[2022 - Ansatte]],"i.a.")</f>
        <v>1.9907998430141287</v>
      </c>
      <c r="LG146" s="254">
        <f>IFERROR(Tabel1[[#This Row],[2021 - Omsætning]]/Tabel1[[#This Row],[2021 - Ansatte]],"i.a.")</f>
        <v>1.9376569037656903</v>
      </c>
      <c r="LH146" s="254">
        <f>IFERROR(AC146/Tabel1[[#This Row],[2020 - Ansatte]],"i.a.")</f>
        <v>1.7030439276485787</v>
      </c>
      <c r="LI146" s="254">
        <f>IFERROR(Tabel1[[#This Row],[2019 - Omsætning]]/Tabel1[[#This Row],[2019 - Ansatte]],"i.a.")</f>
        <v>1.738923832923833</v>
      </c>
      <c r="LJ146" s="254">
        <f>IFERROR(Tabel1[[#This Row],[2018 - Omsætning]]/Tabel1[[#This Row],[2018 - Ansatte]],"i.a.")</f>
        <v>1.6446587366694012</v>
      </c>
      <c r="LK146" s="254">
        <f>IFERROR(Tabel1[[#This Row],[2017 - Omsætning]]/Tabel1[[#This Row],[2017 - Ansatte]],"i.a.")</f>
        <v>1.5740915431560591</v>
      </c>
      <c r="LL146" s="254" t="str">
        <f>IFERROR(Tabel1[[#This Row],[2016 - Omsætning]]/Tabel1[[#This Row],[2016 - Ansatte]],"i.a.")</f>
        <v>i.a.</v>
      </c>
      <c r="LM146" s="254" t="str">
        <f>IFERROR(Tabel1[[#This Row],[2015 - Omsætning]]/Tabel1[[#This Row],[2015 - Ansatte]],"i.a.")</f>
        <v>i.a.</v>
      </c>
      <c r="LN146" s="254" t="str">
        <f>IFERROR(Tabel1[[#This Row],[2014 - Omsætning]]/Tabel1[[#This Row],[2014 - Ansatte]],"i.a.")</f>
        <v>i.a.</v>
      </c>
      <c r="LO146" s="254" t="str">
        <f>IFERROR(Tabel1[[#This Row],[2013 - Omsætning]]/Tabel1[[#This Row],[2013 - Ansatte]],"i.a.")</f>
        <v>i.a.</v>
      </c>
      <c r="LP146" s="254" t="str">
        <f>IFERROR(Tabel1[[#This Row],[2012 - Omsætning]]/Tabel1[[#This Row],[2012 - Ansatte]],"i.a.")</f>
        <v>i.a.</v>
      </c>
      <c r="LQ146" s="254" t="str">
        <f>IFERROR(Tabel1[[#This Row],[2011 - Omsætning]]/Tabel1[[#This Row],[2011 - Ansatte]],"i.a.")</f>
        <v>i.a.</v>
      </c>
      <c r="LR146" s="254" t="str">
        <f>IFERROR(Tabel1[[#This Row],[2010 - Omsætning]]/Tabel1[[#This Row],[2010 - Ansatte]],"i.a.")</f>
        <v>i.a.</v>
      </c>
      <c r="LS146" s="254" t="str">
        <f>IFERROR(Tabel1[[#This Row],[2009 - Omsætning]]/Tabel1[[#This Row],[2009 - Ansatte]],"i.a.")</f>
        <v>i.a.</v>
      </c>
      <c r="LT146" s="254" t="str">
        <f>IFERROR(Tabel1[[#This Row],[2008 - Omsætning]]/Tabel1[[#This Row],[2008 - Ansatte]],"i.a.")</f>
        <v>i.a.</v>
      </c>
      <c r="LU146" s="158" t="e">
        <f t="shared" si="656"/>
        <v>#DIV/0!</v>
      </c>
      <c r="LV146" s="158" t="e">
        <f t="shared" si="657"/>
        <v>#DIV/0!</v>
      </c>
      <c r="LW146" s="158" t="e">
        <f t="shared" si="658"/>
        <v>#DIV/0!</v>
      </c>
      <c r="LX146" s="158" t="e">
        <f t="shared" si="659"/>
        <v>#DIV/0!</v>
      </c>
      <c r="LY146" s="158" t="e">
        <f t="shared" si="660"/>
        <v>#DIV/0!</v>
      </c>
      <c r="LZ146" s="243">
        <f t="shared" si="507"/>
        <v>0</v>
      </c>
      <c r="MA146" s="243">
        <f t="shared" si="690"/>
        <v>0</v>
      </c>
      <c r="MB146" s="243">
        <f t="shared" si="508"/>
        <v>0</v>
      </c>
      <c r="MC146" s="243">
        <f t="shared" si="509"/>
        <v>0</v>
      </c>
      <c r="MD146" s="244">
        <f t="shared" si="661"/>
        <v>0</v>
      </c>
      <c r="ME146" s="244">
        <f t="shared" si="662"/>
        <v>0</v>
      </c>
      <c r="MF146" s="244">
        <f t="shared" si="663"/>
        <v>0</v>
      </c>
      <c r="MG146" s="244">
        <f t="shared" si="664"/>
        <v>0</v>
      </c>
      <c r="MH146" s="244">
        <f t="shared" si="665"/>
        <v>0</v>
      </c>
      <c r="MI146" s="244">
        <f t="shared" si="666"/>
        <v>0</v>
      </c>
      <c r="MJ146" s="244">
        <f t="shared" si="667"/>
        <v>0</v>
      </c>
      <c r="MK146" s="244">
        <f t="shared" si="668"/>
        <v>0</v>
      </c>
      <c r="ML146" s="244" t="str">
        <f t="shared" si="669"/>
        <v>i.a.</v>
      </c>
      <c r="MM146" s="244" t="str">
        <f t="shared" si="670"/>
        <v>i.a.</v>
      </c>
      <c r="MN146" s="244" t="str">
        <f t="shared" si="671"/>
        <v>i.a.</v>
      </c>
      <c r="MO146" s="244" t="str">
        <f t="shared" si="672"/>
        <v>i.a.</v>
      </c>
      <c r="MP146" s="244" t="str">
        <f t="shared" si="673"/>
        <v>i.a.</v>
      </c>
      <c r="MQ146" s="244" t="str">
        <f t="shared" si="674"/>
        <v>i.a.</v>
      </c>
      <c r="MR146" s="244" t="str">
        <f t="shared" si="675"/>
        <v>i.a.</v>
      </c>
      <c r="MS146" s="244" t="str">
        <f t="shared" si="676"/>
        <v>i.a.</v>
      </c>
      <c r="MT146" s="244" t="str">
        <f t="shared" si="677"/>
        <v>i.a.</v>
      </c>
    </row>
    <row r="147" spans="1:358" ht="18" customHeight="1" x14ac:dyDescent="0.25">
      <c r="A147" s="20" t="s">
        <v>232</v>
      </c>
      <c r="B147" s="273">
        <v>12863233</v>
      </c>
      <c r="C147" s="117" t="s">
        <v>588</v>
      </c>
      <c r="D147" s="5" t="s">
        <v>370</v>
      </c>
      <c r="E147" s="5">
        <v>701010</v>
      </c>
      <c r="F147" s="203">
        <v>45439</v>
      </c>
      <c r="G147" s="148"/>
      <c r="H147" s="148" t="s">
        <v>74</v>
      </c>
      <c r="I147" s="148" t="s">
        <v>74</v>
      </c>
      <c r="J147" s="148" t="s">
        <v>74</v>
      </c>
      <c r="K147" s="148" t="s">
        <v>74</v>
      </c>
      <c r="L147" s="148" t="s">
        <v>74</v>
      </c>
      <c r="M147" s="148" t="s">
        <v>74</v>
      </c>
      <c r="N147" s="357" t="s">
        <v>74</v>
      </c>
      <c r="O147" s="357" t="s">
        <v>74</v>
      </c>
      <c r="P147" s="150">
        <f>Y147/Tabel1[[#This Row],[2023 - Omsætning]]-1</f>
        <v>-1</v>
      </c>
      <c r="Q147" s="150">
        <f>Z147/Tabel1[[#This Row],[2022 - Omsætning]]-1</f>
        <v>0.11355425367944116</v>
      </c>
      <c r="R147" s="150">
        <f>AA147/Tabel1[[#This Row],[2021 - Omsætning]]-1</f>
        <v>0.10107248105393207</v>
      </c>
      <c r="S147" s="150">
        <f>AB147/Tabel1[[#This Row],[2020 - Omsætning]]-1</f>
        <v>0.25437420457967796</v>
      </c>
      <c r="T147" s="150">
        <f>AC147/Tabel1[[#This Row],[2019 - Omsætning]]-1</f>
        <v>-6.9389194271662014E-2</v>
      </c>
      <c r="U147" s="242">
        <f t="shared" si="484"/>
        <v>-1266.482</v>
      </c>
      <c r="V147" s="242">
        <f t="shared" si="678"/>
        <v>129.14899999999989</v>
      </c>
      <c r="W147" s="242">
        <f t="shared" si="538"/>
        <v>104.40100000000007</v>
      </c>
      <c r="X147" s="242">
        <f t="shared" si="537"/>
        <v>209.46799999999996</v>
      </c>
      <c r="Y147" s="151"/>
      <c r="Z147" s="151">
        <v>1266.482</v>
      </c>
      <c r="AA147" s="151">
        <v>1137.3330000000001</v>
      </c>
      <c r="AB147" s="151">
        <v>1032.932</v>
      </c>
      <c r="AC147" s="361">
        <v>823.46400000000006</v>
      </c>
      <c r="AD147" s="151">
        <v>884.86400000000003</v>
      </c>
      <c r="AE147" s="151">
        <v>974.26300000000003</v>
      </c>
      <c r="AF147" s="151">
        <v>853.21699999999998</v>
      </c>
      <c r="AG147" s="361">
        <v>746.96500000000003</v>
      </c>
      <c r="AH147" s="361">
        <v>678.46400000000006</v>
      </c>
      <c r="AI147" s="361">
        <v>628.29499999999996</v>
      </c>
      <c r="AJ147" s="361">
        <v>603.24900000000002</v>
      </c>
      <c r="AK147" s="361">
        <v>659.00099999999998</v>
      </c>
      <c r="AL147" s="361">
        <v>550.65700000000004</v>
      </c>
      <c r="AM147" s="361">
        <v>444.697</v>
      </c>
      <c r="AN147" s="361">
        <v>346.67</v>
      </c>
      <c r="AO147" s="361">
        <v>907.69600000000003</v>
      </c>
      <c r="AP147" s="150" t="e">
        <f t="shared" si="552"/>
        <v>#DIV/0!</v>
      </c>
      <c r="AQ147" s="150" t="e">
        <f t="shared" si="553"/>
        <v>#DIV/0!</v>
      </c>
      <c r="AR147" s="150" t="e">
        <f t="shared" si="554"/>
        <v>#DIV/0!</v>
      </c>
      <c r="AS147" s="150" t="e">
        <f t="shared" si="555"/>
        <v>#DIV/0!</v>
      </c>
      <c r="AT147" s="150">
        <f t="shared" si="556"/>
        <v>-1</v>
      </c>
      <c r="AU147" s="242">
        <f t="shared" si="511"/>
        <v>0</v>
      </c>
      <c r="AV147" s="242">
        <f t="shared" si="679"/>
        <v>0</v>
      </c>
      <c r="AW147" s="242">
        <f t="shared" si="512"/>
        <v>0</v>
      </c>
      <c r="AX147" s="242">
        <f t="shared" si="513"/>
        <v>0</v>
      </c>
      <c r="AY147" s="119"/>
      <c r="AZ147" s="119"/>
      <c r="BA147" s="119"/>
      <c r="BB147" s="119"/>
      <c r="BC147" s="119"/>
      <c r="BD147" s="119">
        <v>283.92700000000002</v>
      </c>
      <c r="BE147" s="119">
        <v>319.18</v>
      </c>
      <c r="BF147" s="119">
        <v>286.09699999999998</v>
      </c>
      <c r="BG147" s="362">
        <v>236.50899999999999</v>
      </c>
      <c r="BH147" s="362">
        <v>215.161</v>
      </c>
      <c r="BI147" s="362">
        <v>206.77500000000001</v>
      </c>
      <c r="BJ147" s="362">
        <v>206.49600000000001</v>
      </c>
      <c r="BK147" s="362"/>
      <c r="BL147" s="362"/>
      <c r="BM147" s="362"/>
      <c r="BN147" s="362"/>
      <c r="BO147" s="362"/>
      <c r="BP147" s="152" t="e">
        <f t="shared" si="557"/>
        <v>#DIV/0!</v>
      </c>
      <c r="BQ147" s="152" t="e">
        <f t="shared" si="558"/>
        <v>#DIV/0!</v>
      </c>
      <c r="BR147" s="152" t="e">
        <f t="shared" si="559"/>
        <v>#DIV/0!</v>
      </c>
      <c r="BS147" s="152" t="e">
        <f t="shared" si="560"/>
        <v>#DIV/0!</v>
      </c>
      <c r="BT147" s="152">
        <f t="shared" si="561"/>
        <v>-1</v>
      </c>
      <c r="BU147" s="242">
        <f t="shared" si="514"/>
        <v>0</v>
      </c>
      <c r="BV147" s="242">
        <f t="shared" si="680"/>
        <v>0</v>
      </c>
      <c r="BW147" s="242">
        <f t="shared" si="515"/>
        <v>0</v>
      </c>
      <c r="BX147" s="242">
        <f t="shared" si="516"/>
        <v>0</v>
      </c>
      <c r="BY147" s="119"/>
      <c r="BZ147" s="119"/>
      <c r="CA147" s="119"/>
      <c r="CB147" s="119"/>
      <c r="CC147" s="119"/>
      <c r="CD147" s="119">
        <v>39.405000000000001</v>
      </c>
      <c r="CE147" s="119">
        <v>87.668000000000006</v>
      </c>
      <c r="CF147" s="119">
        <v>73.111999999999995</v>
      </c>
      <c r="CG147" s="362">
        <v>38.164000000000001</v>
      </c>
      <c r="CH147" s="362">
        <v>18.773</v>
      </c>
      <c r="CI147" s="362">
        <v>-7.6999999999999999E-2</v>
      </c>
      <c r="CJ147" s="362">
        <v>6.7910000000000004</v>
      </c>
      <c r="CK147" s="362">
        <v>39.164000000000001</v>
      </c>
      <c r="CL147" s="362">
        <v>24.352</v>
      </c>
      <c r="CM147" s="362">
        <v>-10.356999999999999</v>
      </c>
      <c r="CN147" s="362">
        <v>-8.2000000000000003E-2</v>
      </c>
      <c r="CO147" s="362">
        <v>39.401000000000003</v>
      </c>
      <c r="CP147" s="152" t="e">
        <f t="shared" si="562"/>
        <v>#DIV/0!</v>
      </c>
      <c r="CQ147" s="152" t="e">
        <f t="shared" si="563"/>
        <v>#DIV/0!</v>
      </c>
      <c r="CR147" s="152" t="e">
        <f t="shared" si="564"/>
        <v>#DIV/0!</v>
      </c>
      <c r="CS147" s="152" t="e">
        <f t="shared" si="565"/>
        <v>#DIV/0!</v>
      </c>
      <c r="CT147" s="152">
        <f t="shared" si="566"/>
        <v>-1</v>
      </c>
      <c r="CU147" s="242">
        <f t="shared" si="517"/>
        <v>0</v>
      </c>
      <c r="CV147" s="242">
        <f t="shared" si="681"/>
        <v>0</v>
      </c>
      <c r="CW147" s="242">
        <f t="shared" si="518"/>
        <v>0</v>
      </c>
      <c r="CX147" s="242">
        <f t="shared" si="519"/>
        <v>0</v>
      </c>
      <c r="CY147" s="119"/>
      <c r="CZ147" s="119"/>
      <c r="DA147" s="119"/>
      <c r="DB147" s="119"/>
      <c r="DC147" s="119"/>
      <c r="DD147" s="119">
        <v>28.567</v>
      </c>
      <c r="DE147" s="119">
        <v>70.314999999999998</v>
      </c>
      <c r="DF147" s="119">
        <v>50.164999999999999</v>
      </c>
      <c r="DG147" s="362">
        <v>27.811</v>
      </c>
      <c r="DH147" s="362">
        <v>21.308</v>
      </c>
      <c r="DI147" s="362">
        <v>11.321999999999999</v>
      </c>
      <c r="DJ147" s="362">
        <v>-24.332999999999998</v>
      </c>
      <c r="DK147" s="362">
        <v>24.225999999999999</v>
      </c>
      <c r="DL147" s="362">
        <v>14.183999999999999</v>
      </c>
      <c r="DM147" s="362">
        <v>-25.276</v>
      </c>
      <c r="DN147" s="362">
        <v>-8.5999999999999993E-2</v>
      </c>
      <c r="DO147" s="362">
        <v>10.535</v>
      </c>
      <c r="DP147" s="152" t="e">
        <f t="shared" si="567"/>
        <v>#DIV/0!</v>
      </c>
      <c r="DQ147" s="152" t="e">
        <f t="shared" si="568"/>
        <v>#DIV/0!</v>
      </c>
      <c r="DR147" s="152" t="e">
        <f t="shared" si="569"/>
        <v>#DIV/0!</v>
      </c>
      <c r="DS147" s="152" t="e">
        <f t="shared" si="570"/>
        <v>#DIV/0!</v>
      </c>
      <c r="DT147" s="152">
        <f t="shared" si="571"/>
        <v>-1</v>
      </c>
      <c r="DU147" s="242">
        <f t="shared" si="520"/>
        <v>0</v>
      </c>
      <c r="DV147" s="242">
        <f t="shared" si="682"/>
        <v>0</v>
      </c>
      <c r="DW147" s="242">
        <f t="shared" si="521"/>
        <v>0</v>
      </c>
      <c r="DX147" s="242">
        <f t="shared" si="522"/>
        <v>0</v>
      </c>
      <c r="DY147" s="119"/>
      <c r="DZ147" s="119"/>
      <c r="EA147" s="119"/>
      <c r="EB147" s="119"/>
      <c r="EC147" s="119"/>
      <c r="ED147" s="119">
        <v>354.964</v>
      </c>
      <c r="EE147" s="119">
        <v>336.74599999999998</v>
      </c>
      <c r="EF147" s="119">
        <v>285.29899999999998</v>
      </c>
      <c r="EG147" s="362">
        <v>245.67500000000001</v>
      </c>
      <c r="EH147" s="362">
        <v>226.08699999999999</v>
      </c>
      <c r="EI147" s="362">
        <v>206.58099999999999</v>
      </c>
      <c r="EJ147" s="362">
        <v>198.61199999999999</v>
      </c>
      <c r="EK147" s="362">
        <v>219.72800000000001</v>
      </c>
      <c r="EL147" s="362">
        <v>202.52699999999999</v>
      </c>
      <c r="EM147" s="362">
        <v>196.43700000000001</v>
      </c>
      <c r="EN147" s="362">
        <v>213.73500000000001</v>
      </c>
      <c r="EO147" s="362">
        <v>276.91899999999998</v>
      </c>
      <c r="EP147" s="153" t="e">
        <f t="shared" si="572"/>
        <v>#DIV/0!</v>
      </c>
      <c r="EQ147" s="153" t="e">
        <f t="shared" si="573"/>
        <v>#DIV/0!</v>
      </c>
      <c r="ER147" s="153" t="e">
        <f t="shared" si="574"/>
        <v>#DIV/0!</v>
      </c>
      <c r="ES147" s="153" t="e">
        <f t="shared" si="575"/>
        <v>#DIV/0!</v>
      </c>
      <c r="ET147" s="153">
        <f t="shared" si="576"/>
        <v>-1</v>
      </c>
      <c r="EU147" s="242">
        <f t="shared" si="523"/>
        <v>0</v>
      </c>
      <c r="EV147" s="242">
        <f t="shared" si="683"/>
        <v>0</v>
      </c>
      <c r="EW147" s="242">
        <f t="shared" si="524"/>
        <v>0</v>
      </c>
      <c r="EX147" s="242">
        <f t="shared" si="525"/>
        <v>0</v>
      </c>
      <c r="EY147" s="119"/>
      <c r="EZ147" s="119"/>
      <c r="FA147" s="119"/>
      <c r="FB147" s="119"/>
      <c r="FC147" s="119"/>
      <c r="FD147" s="119">
        <v>679.29899999999998</v>
      </c>
      <c r="FE147" s="119">
        <v>588.92399999999998</v>
      </c>
      <c r="FF147" s="119">
        <v>746.79600000000005</v>
      </c>
      <c r="FG147" s="362">
        <v>731.78499999999997</v>
      </c>
      <c r="FH147" s="362">
        <v>702.59299999999996</v>
      </c>
      <c r="FI147" s="362">
        <v>691.10699999999997</v>
      </c>
      <c r="FJ147" s="362">
        <v>671.774</v>
      </c>
      <c r="FK147" s="362">
        <v>685.96400000000006</v>
      </c>
      <c r="FL147" s="362">
        <v>687.50300000000004</v>
      </c>
      <c r="FM147" s="362">
        <v>635.59400000000005</v>
      </c>
      <c r="FN147" s="362">
        <v>581.05999999999995</v>
      </c>
      <c r="FO147" s="362">
        <v>772.28300000000002</v>
      </c>
      <c r="FP147" s="153">
        <f t="shared" si="577"/>
        <v>-1</v>
      </c>
      <c r="FQ147" s="153">
        <f t="shared" si="578"/>
        <v>7.5471698113207544E-2</v>
      </c>
      <c r="FR147" s="153">
        <f t="shared" si="579"/>
        <v>4.6052631578947366E-2</v>
      </c>
      <c r="FS147" s="153">
        <f t="shared" si="580"/>
        <v>6.6225165562913907E-3</v>
      </c>
      <c r="FT147" s="153">
        <f t="shared" si="581"/>
        <v>-8.2995951417004055E-2</v>
      </c>
      <c r="FU147" s="242">
        <f t="shared" si="539"/>
        <v>-513</v>
      </c>
      <c r="FV147" s="242">
        <f t="shared" si="684"/>
        <v>36</v>
      </c>
      <c r="FW147" s="242">
        <f t="shared" si="540"/>
        <v>21</v>
      </c>
      <c r="FX147" s="242">
        <f t="shared" si="541"/>
        <v>3</v>
      </c>
      <c r="FY147" s="154"/>
      <c r="FZ147" s="154">
        <v>513</v>
      </c>
      <c r="GA147" s="154">
        <v>477</v>
      </c>
      <c r="GB147" s="154">
        <v>456</v>
      </c>
      <c r="GC147" s="154">
        <v>453</v>
      </c>
      <c r="GD147" s="154">
        <v>494</v>
      </c>
      <c r="GE147" s="154">
        <v>463</v>
      </c>
      <c r="GF147" s="154">
        <v>433</v>
      </c>
      <c r="GG147" s="359">
        <v>422</v>
      </c>
      <c r="GH147" s="359">
        <v>428</v>
      </c>
      <c r="GI147" s="359">
        <v>394</v>
      </c>
      <c r="GJ147" s="359">
        <v>396</v>
      </c>
      <c r="GK147" s="359">
        <v>390</v>
      </c>
      <c r="GL147" s="359">
        <v>374</v>
      </c>
      <c r="GM147" s="359">
        <v>327</v>
      </c>
      <c r="GN147" s="359">
        <v>351</v>
      </c>
      <c r="GO147" s="359">
        <v>515</v>
      </c>
      <c r="GP147" s="167"/>
      <c r="GQ147" s="5" t="s">
        <v>389</v>
      </c>
      <c r="GR147" s="5">
        <v>9530</v>
      </c>
      <c r="GS147" s="5" t="s">
        <v>233</v>
      </c>
      <c r="GT147" s="7" t="s">
        <v>82</v>
      </c>
      <c r="GU147" s="172" t="s">
        <v>73</v>
      </c>
      <c r="GW147" s="158" t="e">
        <f t="shared" si="582"/>
        <v>#VALUE!</v>
      </c>
      <c r="GX147" s="158" t="e">
        <f t="shared" si="583"/>
        <v>#VALUE!</v>
      </c>
      <c r="GY147" s="158" t="e">
        <f t="shared" si="584"/>
        <v>#VALUE!</v>
      </c>
      <c r="GZ147" s="158" t="e">
        <f t="shared" si="585"/>
        <v>#VALUE!</v>
      </c>
      <c r="HA147" s="158">
        <f t="shared" si="586"/>
        <v>-1</v>
      </c>
      <c r="HB147" s="263" t="e">
        <f t="shared" si="492"/>
        <v>#VALUE!</v>
      </c>
      <c r="HC147" s="263" t="e">
        <f t="shared" si="685"/>
        <v>#VALUE!</v>
      </c>
      <c r="HD147" s="263" t="e">
        <f t="shared" si="493"/>
        <v>#VALUE!</v>
      </c>
      <c r="HE147" s="263" t="e">
        <f t="shared" si="494"/>
        <v>#VALUE!</v>
      </c>
      <c r="HF147" s="153" t="str">
        <f t="shared" si="587"/>
        <v>Negativ EK</v>
      </c>
      <c r="HG147" s="153" t="str">
        <f t="shared" si="588"/>
        <v>Negativ EK</v>
      </c>
      <c r="HH147" s="153" t="str">
        <f t="shared" si="589"/>
        <v>Negativ EK</v>
      </c>
      <c r="HI147" s="153" t="str">
        <f t="shared" si="590"/>
        <v>Negativ EK</v>
      </c>
      <c r="HJ147" s="153">
        <f t="shared" si="591"/>
        <v>0</v>
      </c>
      <c r="HK147" s="153">
        <f t="shared" si="592"/>
        <v>8.2598198667071451E-2</v>
      </c>
      <c r="HL147" s="153">
        <f t="shared" si="593"/>
        <v>0.22607689154321634</v>
      </c>
      <c r="HM147" s="153">
        <f t="shared" si="594"/>
        <v>0.18895463808020735</v>
      </c>
      <c r="HN147" s="153">
        <f t="shared" si="595"/>
        <v>0.11790267126220424</v>
      </c>
      <c r="HO147" s="153">
        <f t="shared" si="596"/>
        <v>9.849584438876921E-2</v>
      </c>
      <c r="HP147" s="153">
        <f t="shared" si="597"/>
        <v>5.5884479741752695E-2</v>
      </c>
      <c r="HQ147" s="153">
        <f t="shared" si="598"/>
        <v>-0.11633121384519766</v>
      </c>
      <c r="HR147" s="153">
        <f t="shared" si="599"/>
        <v>0.11474582894222685</v>
      </c>
      <c r="HS147" s="153">
        <f t="shared" si="600"/>
        <v>7.110415977381418E-2</v>
      </c>
      <c r="HT147" s="153">
        <f t="shared" si="601"/>
        <v>-0.12324585783524959</v>
      </c>
      <c r="HU147" s="153">
        <f t="shared" si="602"/>
        <v>-3.5055252785058308E-4</v>
      </c>
      <c r="HV147" s="150" t="e">
        <f t="shared" si="603"/>
        <v>#VALUE!</v>
      </c>
      <c r="HW147" s="150" t="e">
        <f t="shared" si="604"/>
        <v>#VALUE!</v>
      </c>
      <c r="HX147" s="150" t="e">
        <f t="shared" si="605"/>
        <v>#VALUE!</v>
      </c>
      <c r="HY147" s="150" t="e">
        <f t="shared" si="606"/>
        <v>#VALUE!</v>
      </c>
      <c r="HZ147" s="150">
        <f t="shared" si="607"/>
        <v>-1</v>
      </c>
      <c r="IA147" s="263" t="e">
        <f t="shared" si="495"/>
        <v>#VALUE!</v>
      </c>
      <c r="IB147" s="263" t="e">
        <f t="shared" si="686"/>
        <v>#VALUE!</v>
      </c>
      <c r="IC147" s="263" t="e">
        <f t="shared" si="496"/>
        <v>#VALUE!</v>
      </c>
      <c r="ID147" s="263" t="e">
        <f t="shared" si="497"/>
        <v>#VALUE!</v>
      </c>
      <c r="IE147" s="153" t="str">
        <f t="shared" si="608"/>
        <v>i.a.</v>
      </c>
      <c r="IF147" s="153" t="str">
        <f t="shared" si="609"/>
        <v>i.a.</v>
      </c>
      <c r="IG147" s="153" t="str">
        <f t="shared" si="610"/>
        <v>i.a.</v>
      </c>
      <c r="IH147" s="153" t="str">
        <f t="shared" si="611"/>
        <v>i.a.</v>
      </c>
      <c r="II147" s="153">
        <f t="shared" si="612"/>
        <v>0</v>
      </c>
      <c r="IJ147" s="153">
        <f t="shared" si="613"/>
        <v>6.214206807477865E-2</v>
      </c>
      <c r="IK147" s="153">
        <f t="shared" si="614"/>
        <v>0.13126703201269727</v>
      </c>
      <c r="IL147" s="153">
        <f t="shared" si="615"/>
        <v>9.88948187485163E-2</v>
      </c>
      <c r="IM147" s="153">
        <f t="shared" si="616"/>
        <v>5.3213309183492777E-2</v>
      </c>
      <c r="IN147" s="153">
        <f t="shared" si="617"/>
        <v>2.6939800530960754E-2</v>
      </c>
      <c r="IO147" s="153">
        <f t="shared" si="618"/>
        <v>-1.1299592554302247E-4</v>
      </c>
      <c r="IP147" s="153">
        <f t="shared" si="619"/>
        <v>1.0003402718344776E-2</v>
      </c>
      <c r="IQ147" s="153">
        <f t="shared" si="620"/>
        <v>5.7029400779196E-2</v>
      </c>
      <c r="IR147" s="153">
        <f t="shared" si="621"/>
        <v>3.6810604211180278E-2</v>
      </c>
      <c r="IS147" s="153">
        <f t="shared" si="622"/>
        <v>-1.7025382730011984E-2</v>
      </c>
      <c r="IT147" s="153">
        <f t="shared" si="623"/>
        <v>-1.2118140042842061E-4</v>
      </c>
      <c r="IU147" s="150" t="e">
        <f t="shared" si="624"/>
        <v>#VALUE!</v>
      </c>
      <c r="IV147" s="150" t="e">
        <f t="shared" si="625"/>
        <v>#VALUE!</v>
      </c>
      <c r="IW147" s="150" t="e">
        <f t="shared" si="626"/>
        <v>#VALUE!</v>
      </c>
      <c r="IX147" s="150" t="e">
        <f t="shared" si="627"/>
        <v>#VALUE!</v>
      </c>
      <c r="IY147" s="150" t="e">
        <f t="shared" si="628"/>
        <v>#VALUE!</v>
      </c>
      <c r="IZ147" s="263" t="e">
        <f t="shared" si="498"/>
        <v>#VALUE!</v>
      </c>
      <c r="JA147" s="263" t="e">
        <f t="shared" si="687"/>
        <v>#VALUE!</v>
      </c>
      <c r="JB147" s="263" t="e">
        <f t="shared" si="499"/>
        <v>#VALUE!</v>
      </c>
      <c r="JC147" s="263" t="e">
        <f t="shared" si="500"/>
        <v>#VALUE!</v>
      </c>
      <c r="JD147" s="153" t="str">
        <f t="shared" si="629"/>
        <v>i.a.</v>
      </c>
      <c r="JE147" s="153" t="str">
        <f t="shared" si="630"/>
        <v>i.a.</v>
      </c>
      <c r="JF147" s="153" t="str">
        <f t="shared" si="631"/>
        <v>i.a.</v>
      </c>
      <c r="JG147" s="153" t="str">
        <f t="shared" si="632"/>
        <v>i.a.</v>
      </c>
      <c r="JH147" s="153" t="str">
        <f t="shared" si="633"/>
        <v>i.a.</v>
      </c>
      <c r="JI147" s="153">
        <f t="shared" si="634"/>
        <v>0.52254456432292706</v>
      </c>
      <c r="JJ147" s="153">
        <f t="shared" si="635"/>
        <v>0.57179873803750569</v>
      </c>
      <c r="JK147" s="153">
        <f t="shared" si="636"/>
        <v>0.38203070182486243</v>
      </c>
      <c r="JL147" s="153">
        <f t="shared" si="637"/>
        <v>0.33572019103971801</v>
      </c>
      <c r="JM147" s="153">
        <f t="shared" si="638"/>
        <v>0.3217894285881015</v>
      </c>
      <c r="JN147" s="153">
        <f t="shared" si="639"/>
        <v>0.29891319289198343</v>
      </c>
      <c r="JO147" s="153">
        <f t="shared" si="640"/>
        <v>0.29565300234900427</v>
      </c>
      <c r="JP147" s="153">
        <f t="shared" si="641"/>
        <v>0.32032001679388422</v>
      </c>
      <c r="JQ147" s="153">
        <f t="shared" si="642"/>
        <v>0.2945834418177084</v>
      </c>
      <c r="JR147" s="153">
        <f t="shared" si="643"/>
        <v>0.30906050088578557</v>
      </c>
      <c r="JS147" s="153">
        <f t="shared" si="644"/>
        <v>0.36783636801707231</v>
      </c>
      <c r="JT147" s="153">
        <f t="shared" si="645"/>
        <v>0.3585719224688359</v>
      </c>
      <c r="JU147" s="150" t="e">
        <f t="shared" si="646"/>
        <v>#VALUE!</v>
      </c>
      <c r="JV147" s="150" t="e">
        <f t="shared" si="647"/>
        <v>#DIV/0!</v>
      </c>
      <c r="JW147" s="150" t="e">
        <f t="shared" si="648"/>
        <v>#DIV/0!</v>
      </c>
      <c r="JX147" s="150" t="e">
        <f t="shared" si="649"/>
        <v>#DIV/0!</v>
      </c>
      <c r="JY147" s="150">
        <f t="shared" si="650"/>
        <v>-1</v>
      </c>
      <c r="JZ147" s="263" t="e">
        <f t="shared" si="501"/>
        <v>#VALUE!</v>
      </c>
      <c r="KA147" s="263">
        <f t="shared" si="688"/>
        <v>0</v>
      </c>
      <c r="KB147" s="263">
        <f t="shared" si="502"/>
        <v>0</v>
      </c>
      <c r="KC147" s="263">
        <f t="shared" si="503"/>
        <v>0</v>
      </c>
      <c r="KD147" s="153" t="str">
        <f t="shared" si="467"/>
        <v>i.a.</v>
      </c>
      <c r="KE147" s="153">
        <f t="shared" si="468"/>
        <v>0</v>
      </c>
      <c r="KF147" s="153">
        <f t="shared" si="469"/>
        <v>0</v>
      </c>
      <c r="KG147" s="153">
        <f t="shared" si="470"/>
        <v>0</v>
      </c>
      <c r="KH147" s="153">
        <f t="shared" si="483"/>
        <v>0</v>
      </c>
      <c r="KI147" s="153">
        <f t="shared" si="471"/>
        <v>4.4532267105453494E-2</v>
      </c>
      <c r="KJ147" s="153">
        <f t="shared" si="472"/>
        <v>8.9983916047309612E-2</v>
      </c>
      <c r="KK147" s="153">
        <f t="shared" si="473"/>
        <v>8.5689806930710474E-2</v>
      </c>
      <c r="KL147" s="153">
        <f t="shared" si="474"/>
        <v>5.1092085974577123E-2</v>
      </c>
      <c r="KM147" s="153">
        <f t="shared" si="475"/>
        <v>2.7669854259032164E-2</v>
      </c>
      <c r="KN147" s="153">
        <f t="shared" si="476"/>
        <v>-1.2255389586102069E-4</v>
      </c>
      <c r="KO147" s="153">
        <f t="shared" si="477"/>
        <v>1.1257374649605719E-2</v>
      </c>
      <c r="KP147" s="153">
        <f t="shared" si="478"/>
        <v>5.9429348362142094E-2</v>
      </c>
      <c r="KQ147" s="153">
        <f t="shared" si="479"/>
        <v>4.4223536611720182E-2</v>
      </c>
      <c r="KR147" s="153">
        <f t="shared" si="480"/>
        <v>-2.3290015448721262E-2</v>
      </c>
      <c r="KS147" s="153">
        <f t="shared" si="481"/>
        <v>-2.3653618715204663E-4</v>
      </c>
      <c r="KT147" s="153">
        <f t="shared" si="482"/>
        <v>4.3407704782217837E-2</v>
      </c>
      <c r="KU147" s="150" t="e">
        <f t="shared" si="651"/>
        <v>#VALUE!</v>
      </c>
      <c r="KV147" s="150">
        <f t="shared" si="652"/>
        <v>3.5410095526497862E-2</v>
      </c>
      <c r="KW147" s="150">
        <f t="shared" si="653"/>
        <v>5.2597591950928634E-2</v>
      </c>
      <c r="KX147" s="150">
        <f t="shared" si="654"/>
        <v>0.24612174270744333</v>
      </c>
      <c r="KY147" s="150">
        <f t="shared" si="655"/>
        <v>1.4838273796465585E-2</v>
      </c>
      <c r="KZ147" s="243" t="e">
        <f t="shared" si="504"/>
        <v>#VALUE!</v>
      </c>
      <c r="LA147" s="243">
        <f t="shared" si="689"/>
        <v>8.4429916510353031E-2</v>
      </c>
      <c r="LB147" s="243">
        <f t="shared" si="505"/>
        <v>0.11914415756372065</v>
      </c>
      <c r="LC147" s="243">
        <f t="shared" si="506"/>
        <v>0.44740042988265372</v>
      </c>
      <c r="LD147" s="254" t="str">
        <f>IFERROR(Tabel1[[#This Row],[2024 - Omsætning]]/Tabel1[[#This Row],[2024 - Ansatte]],"i.a.")</f>
        <v>i.a.</v>
      </c>
      <c r="LE147" s="254">
        <f>IFERROR(Tabel1[[#This Row],[2023 - Omsætning]]/Tabel1[[#This Row],[2023 - Ansatte]],"i.a.")</f>
        <v>2.4687758284600387</v>
      </c>
      <c r="LF147" s="254">
        <f>IFERROR(Tabel1[[#This Row],[2022 - Omsætning]]/Tabel1[[#This Row],[2022 - Ansatte]],"i.a.")</f>
        <v>2.3843459119496857</v>
      </c>
      <c r="LG147" s="254">
        <f>IFERROR(Tabel1[[#This Row],[2021 - Omsætning]]/Tabel1[[#This Row],[2021 - Ansatte]],"i.a.")</f>
        <v>2.265201754385965</v>
      </c>
      <c r="LH147" s="254">
        <f>IFERROR(AC147/Tabel1[[#This Row],[2020 - Ansatte]],"i.a.")</f>
        <v>1.8178013245033113</v>
      </c>
      <c r="LI147" s="254">
        <f>IFERROR(Tabel1[[#This Row],[2019 - Omsætning]]/Tabel1[[#This Row],[2019 - Ansatte]],"i.a.")</f>
        <v>1.7912226720647775</v>
      </c>
      <c r="LJ147" s="254">
        <f>IFERROR(Tabel1[[#This Row],[2018 - Omsætning]]/Tabel1[[#This Row],[2018 - Ansatte]],"i.a.")</f>
        <v>2.1042397408207343</v>
      </c>
      <c r="LK147" s="254">
        <f>IFERROR(Tabel1[[#This Row],[2017 - Omsætning]]/Tabel1[[#This Row],[2017 - Ansatte]],"i.a.")</f>
        <v>1.9704780600461893</v>
      </c>
      <c r="LL147" s="254">
        <f>IFERROR(Tabel1[[#This Row],[2016 - Omsætning]]/Tabel1[[#This Row],[2016 - Ansatte]],"i.a.")</f>
        <v>1.7700592417061611</v>
      </c>
      <c r="LM147" s="254">
        <f>IFERROR(Tabel1[[#This Row],[2015 - Omsætning]]/Tabel1[[#This Row],[2015 - Ansatte]],"i.a.")</f>
        <v>1.585196261682243</v>
      </c>
      <c r="LN147" s="254">
        <f>IFERROR(Tabel1[[#This Row],[2014 - Omsætning]]/Tabel1[[#This Row],[2014 - Ansatte]],"i.a.")</f>
        <v>1.5946573604060912</v>
      </c>
      <c r="LO147" s="254">
        <f>IFERROR(Tabel1[[#This Row],[2013 - Omsætning]]/Tabel1[[#This Row],[2013 - Ansatte]],"i.a.")</f>
        <v>1.5233560606060608</v>
      </c>
      <c r="LP147" s="254">
        <f>IFERROR(Tabel1[[#This Row],[2012 - Omsætning]]/Tabel1[[#This Row],[2012 - Ansatte]],"i.a.")</f>
        <v>1.6897461538461538</v>
      </c>
      <c r="LQ147" s="254">
        <f>IFERROR(Tabel1[[#This Row],[2011 - Omsætning]]/Tabel1[[#This Row],[2011 - Ansatte]],"i.a.")</f>
        <v>1.4723449197860963</v>
      </c>
      <c r="LR147" s="254">
        <f>IFERROR(Tabel1[[#This Row],[2010 - Omsætning]]/Tabel1[[#This Row],[2010 - Ansatte]],"i.a.")</f>
        <v>1.3599296636085627</v>
      </c>
      <c r="LS147" s="254">
        <f>IFERROR(Tabel1[[#This Row],[2009 - Omsætning]]/Tabel1[[#This Row],[2009 - Ansatte]],"i.a.")</f>
        <v>0.98766381766381772</v>
      </c>
      <c r="LT147" s="254">
        <f>IFERROR(Tabel1[[#This Row],[2008 - Omsætning]]/Tabel1[[#This Row],[2008 - Ansatte]],"i.a.")</f>
        <v>1.7625165048543689</v>
      </c>
      <c r="LU147" s="158" t="e">
        <f t="shared" si="656"/>
        <v>#VALUE!</v>
      </c>
      <c r="LV147" s="158" t="e">
        <f t="shared" si="657"/>
        <v>#DIV/0!</v>
      </c>
      <c r="LW147" s="158" t="e">
        <f t="shared" si="658"/>
        <v>#DIV/0!</v>
      </c>
      <c r="LX147" s="158" t="e">
        <f t="shared" si="659"/>
        <v>#DIV/0!</v>
      </c>
      <c r="LY147" s="158">
        <f t="shared" si="660"/>
        <v>-1</v>
      </c>
      <c r="LZ147" s="243" t="e">
        <f t="shared" si="507"/>
        <v>#VALUE!</v>
      </c>
      <c r="MA147" s="243">
        <f t="shared" si="690"/>
        <v>0</v>
      </c>
      <c r="MB147" s="243">
        <f t="shared" si="508"/>
        <v>0</v>
      </c>
      <c r="MC147" s="243">
        <f t="shared" si="509"/>
        <v>0</v>
      </c>
      <c r="MD147" s="244" t="str">
        <f t="shared" si="661"/>
        <v>i.a.</v>
      </c>
      <c r="ME147" s="244">
        <f t="shared" si="662"/>
        <v>0</v>
      </c>
      <c r="MF147" s="244">
        <f t="shared" si="663"/>
        <v>0</v>
      </c>
      <c r="MG147" s="244">
        <f t="shared" si="664"/>
        <v>0</v>
      </c>
      <c r="MH147" s="244">
        <f t="shared" si="665"/>
        <v>0</v>
      </c>
      <c r="MI147" s="244">
        <f t="shared" si="666"/>
        <v>5.7827935222672065E-2</v>
      </c>
      <c r="MJ147" s="244">
        <f t="shared" si="667"/>
        <v>0.15186825053995681</v>
      </c>
      <c r="MK147" s="244">
        <f t="shared" si="668"/>
        <v>0.11585450346420323</v>
      </c>
      <c r="ML147" s="244">
        <f t="shared" si="669"/>
        <v>6.590284360189573E-2</v>
      </c>
      <c r="MM147" s="244">
        <f t="shared" si="670"/>
        <v>4.9785046728971966E-2</v>
      </c>
      <c r="MN147" s="244">
        <f t="shared" si="671"/>
        <v>2.8736040609137054E-2</v>
      </c>
      <c r="MO147" s="244">
        <f t="shared" si="672"/>
        <v>-6.1446969696969694E-2</v>
      </c>
      <c r="MP147" s="244">
        <f t="shared" si="673"/>
        <v>6.2117948717948714E-2</v>
      </c>
      <c r="MQ147" s="244">
        <f t="shared" si="674"/>
        <v>3.7925133689839567E-2</v>
      </c>
      <c r="MR147" s="244">
        <f t="shared" si="675"/>
        <v>-7.729663608562691E-2</v>
      </c>
      <c r="MS147" s="244">
        <f t="shared" si="676"/>
        <v>-2.45014245014245E-4</v>
      </c>
      <c r="MT147" s="244">
        <f t="shared" si="677"/>
        <v>2.045631067961165E-2</v>
      </c>
    </row>
    <row r="148" spans="1:358" ht="18" customHeight="1" x14ac:dyDescent="0.25">
      <c r="A148" t="s">
        <v>234</v>
      </c>
      <c r="B148" s="273">
        <v>51584511</v>
      </c>
      <c r="C148" s="117" t="s">
        <v>588</v>
      </c>
      <c r="D148" s="5"/>
      <c r="E148" s="5">
        <v>682040</v>
      </c>
      <c r="F148" s="203">
        <v>45476</v>
      </c>
      <c r="G148" s="148"/>
      <c r="H148" s="148" t="s">
        <v>74</v>
      </c>
      <c r="I148" s="148" t="s">
        <v>74</v>
      </c>
      <c r="J148" s="148" t="s">
        <v>74</v>
      </c>
      <c r="K148" s="148" t="s">
        <v>74</v>
      </c>
      <c r="L148" s="148" t="s">
        <v>74</v>
      </c>
      <c r="M148" s="148" t="s">
        <v>74</v>
      </c>
      <c r="N148" s="148" t="s">
        <v>74</v>
      </c>
      <c r="O148" s="357" t="s">
        <v>74</v>
      </c>
      <c r="P148" s="150">
        <f>Y148/Tabel1[[#This Row],[2023 - Omsætning]]-1</f>
        <v>-1</v>
      </c>
      <c r="Q148" s="150">
        <f>Z148/Tabel1[[#This Row],[2022 - Omsætning]]-1</f>
        <v>-0.17492328566262938</v>
      </c>
      <c r="R148" s="150">
        <f>AA148/Tabel1[[#This Row],[2021 - Omsætning]]-1</f>
        <v>0.19325239586260934</v>
      </c>
      <c r="S148" s="150">
        <f>AB148/Tabel1[[#This Row],[2020 - Omsætning]]-1</f>
        <v>0.43940956533333031</v>
      </c>
      <c r="T148" s="150">
        <f>AC148/Tabel1[[#This Row],[2019 - Omsætning]]-1</f>
        <v>-0.1058530193354853</v>
      </c>
      <c r="U148" s="242">
        <f t="shared" si="484"/>
        <v>-1243.568</v>
      </c>
      <c r="V148" s="242">
        <f t="shared" si="678"/>
        <v>-263.64699999999993</v>
      </c>
      <c r="W148" s="242">
        <f t="shared" si="538"/>
        <v>244.09999999999991</v>
      </c>
      <c r="X148" s="242">
        <f t="shared" si="537"/>
        <v>385.59199999999998</v>
      </c>
      <c r="Y148" s="151"/>
      <c r="Z148" s="151">
        <v>1243.568</v>
      </c>
      <c r="AA148" s="151">
        <v>1507.2149999999999</v>
      </c>
      <c r="AB148" s="151">
        <v>1263.115</v>
      </c>
      <c r="AC148" s="361">
        <v>877.52300000000002</v>
      </c>
      <c r="AD148" s="151">
        <v>981.40800000000002</v>
      </c>
      <c r="AE148" s="151">
        <v>980.90599999999995</v>
      </c>
      <c r="AF148" s="151">
        <v>899.923</v>
      </c>
      <c r="AG148" s="361">
        <v>833.08</v>
      </c>
      <c r="AH148" s="361">
        <v>895.23</v>
      </c>
      <c r="AI148" s="361">
        <v>640.38199999999995</v>
      </c>
      <c r="AJ148" s="361">
        <v>603.79300000000001</v>
      </c>
      <c r="AK148" s="361">
        <v>652.97500000000002</v>
      </c>
      <c r="AL148" s="361"/>
      <c r="AM148" s="361"/>
      <c r="AN148" s="361"/>
      <c r="AO148" s="361"/>
      <c r="AP148" s="150" t="e">
        <f t="shared" si="552"/>
        <v>#DIV/0!</v>
      </c>
      <c r="AQ148" s="150" t="e">
        <f t="shared" si="553"/>
        <v>#DIV/0!</v>
      </c>
      <c r="AR148" s="150" t="e">
        <f t="shared" si="554"/>
        <v>#DIV/0!</v>
      </c>
      <c r="AS148" s="150" t="e">
        <f t="shared" si="555"/>
        <v>#DIV/0!</v>
      </c>
      <c r="AT148" s="150">
        <f t="shared" si="556"/>
        <v>-1</v>
      </c>
      <c r="AU148" s="242">
        <f t="shared" si="511"/>
        <v>0</v>
      </c>
      <c r="AV148" s="242">
        <f t="shared" si="679"/>
        <v>0</v>
      </c>
      <c r="AW148" s="242">
        <f t="shared" si="512"/>
        <v>0</v>
      </c>
      <c r="AX148" s="242">
        <f t="shared" si="513"/>
        <v>0</v>
      </c>
      <c r="AY148" s="119"/>
      <c r="AZ148" s="119"/>
      <c r="BA148" s="119"/>
      <c r="BB148" s="119"/>
      <c r="BC148" s="119"/>
      <c r="BD148" s="119">
        <v>173.816</v>
      </c>
      <c r="BE148" s="119">
        <v>171.34700000000001</v>
      </c>
      <c r="BF148" s="119">
        <v>159.88800000000001</v>
      </c>
      <c r="BG148" s="362">
        <v>152.667</v>
      </c>
      <c r="BH148" s="362">
        <v>140.214</v>
      </c>
      <c r="BI148" s="362">
        <v>122.24299999999999</v>
      </c>
      <c r="BJ148" s="362">
        <v>115.492</v>
      </c>
      <c r="BK148" s="362">
        <v>124.646</v>
      </c>
      <c r="BL148" s="362"/>
      <c r="BM148" s="362"/>
      <c r="BN148" s="362"/>
      <c r="BO148" s="362"/>
      <c r="BP148" s="152" t="e">
        <f t="shared" si="557"/>
        <v>#DIV/0!</v>
      </c>
      <c r="BQ148" s="152" t="e">
        <f t="shared" si="558"/>
        <v>#DIV/0!</v>
      </c>
      <c r="BR148" s="152" t="e">
        <f t="shared" si="559"/>
        <v>#DIV/0!</v>
      </c>
      <c r="BS148" s="152" t="e">
        <f t="shared" si="560"/>
        <v>#DIV/0!</v>
      </c>
      <c r="BT148" s="152">
        <f t="shared" si="561"/>
        <v>-1</v>
      </c>
      <c r="BU148" s="242">
        <f t="shared" si="514"/>
        <v>0</v>
      </c>
      <c r="BV148" s="242">
        <f t="shared" si="680"/>
        <v>0</v>
      </c>
      <c r="BW148" s="242">
        <f t="shared" si="515"/>
        <v>0</v>
      </c>
      <c r="BX148" s="242">
        <f t="shared" si="516"/>
        <v>0</v>
      </c>
      <c r="BY148" s="119"/>
      <c r="BZ148" s="119"/>
      <c r="CA148" s="119"/>
      <c r="CB148" s="119"/>
      <c r="CC148" s="119"/>
      <c r="CD148" s="119">
        <v>31.492000000000001</v>
      </c>
      <c r="CE148" s="119">
        <v>37.673999999999999</v>
      </c>
      <c r="CF148" s="119">
        <v>30.439</v>
      </c>
      <c r="CG148" s="362">
        <v>33.055999999999997</v>
      </c>
      <c r="CH148" s="362">
        <v>21.376000000000001</v>
      </c>
      <c r="CI148" s="362">
        <v>10.523999999999999</v>
      </c>
      <c r="CJ148" s="362">
        <v>1.972</v>
      </c>
      <c r="CK148" s="362">
        <v>10.026</v>
      </c>
      <c r="CL148" s="362"/>
      <c r="CM148" s="362"/>
      <c r="CN148" s="362"/>
      <c r="CO148" s="362"/>
      <c r="CP148" s="152" t="e">
        <f t="shared" si="562"/>
        <v>#DIV/0!</v>
      </c>
      <c r="CQ148" s="152" t="e">
        <f t="shared" si="563"/>
        <v>#DIV/0!</v>
      </c>
      <c r="CR148" s="152" t="e">
        <f t="shared" si="564"/>
        <v>#DIV/0!</v>
      </c>
      <c r="CS148" s="152" t="e">
        <f t="shared" si="565"/>
        <v>#DIV/0!</v>
      </c>
      <c r="CT148" s="152">
        <f t="shared" si="566"/>
        <v>-1</v>
      </c>
      <c r="CU148" s="242">
        <f t="shared" si="517"/>
        <v>0</v>
      </c>
      <c r="CV148" s="242">
        <f t="shared" si="681"/>
        <v>0</v>
      </c>
      <c r="CW148" s="242">
        <f t="shared" si="518"/>
        <v>0</v>
      </c>
      <c r="CX148" s="242">
        <f t="shared" si="519"/>
        <v>0</v>
      </c>
      <c r="CY148" s="119"/>
      <c r="CZ148" s="119"/>
      <c r="DA148" s="119"/>
      <c r="DB148" s="119"/>
      <c r="DC148" s="119"/>
      <c r="DD148" s="119">
        <v>30.51</v>
      </c>
      <c r="DE148" s="119">
        <v>39.892000000000003</v>
      </c>
      <c r="DF148" s="119">
        <v>26.882999999999999</v>
      </c>
      <c r="DG148" s="362">
        <v>30.956</v>
      </c>
      <c r="DH148" s="362">
        <v>24.081</v>
      </c>
      <c r="DI148" s="362">
        <v>12.21</v>
      </c>
      <c r="DJ148" s="362">
        <v>1.768</v>
      </c>
      <c r="DK148" s="362">
        <v>10.531000000000001</v>
      </c>
      <c r="DL148" s="362"/>
      <c r="DM148" s="362"/>
      <c r="DN148" s="362"/>
      <c r="DO148" s="362"/>
      <c r="DP148" s="152" t="e">
        <f t="shared" si="567"/>
        <v>#DIV/0!</v>
      </c>
      <c r="DQ148" s="152" t="e">
        <f t="shared" si="568"/>
        <v>#DIV/0!</v>
      </c>
      <c r="DR148" s="152" t="e">
        <f t="shared" si="569"/>
        <v>#DIV/0!</v>
      </c>
      <c r="DS148" s="152" t="e">
        <f t="shared" si="570"/>
        <v>#DIV/0!</v>
      </c>
      <c r="DT148" s="152">
        <f t="shared" si="571"/>
        <v>-1</v>
      </c>
      <c r="DU148" s="242">
        <f t="shared" si="520"/>
        <v>0</v>
      </c>
      <c r="DV148" s="242">
        <f t="shared" si="682"/>
        <v>0</v>
      </c>
      <c r="DW148" s="242">
        <f t="shared" si="521"/>
        <v>0</v>
      </c>
      <c r="DX148" s="242">
        <f t="shared" si="522"/>
        <v>0</v>
      </c>
      <c r="DY148" s="119"/>
      <c r="DZ148" s="119"/>
      <c r="EA148" s="119"/>
      <c r="EB148" s="119"/>
      <c r="EC148" s="119"/>
      <c r="ED148" s="119">
        <v>169.25</v>
      </c>
      <c r="EE148" s="119">
        <v>145.50299999999999</v>
      </c>
      <c r="EF148" s="119">
        <v>113.61499999999999</v>
      </c>
      <c r="EG148" s="362">
        <v>91.432000000000002</v>
      </c>
      <c r="EH148" s="362">
        <v>82.358999999999995</v>
      </c>
      <c r="EI148" s="362">
        <v>183.011</v>
      </c>
      <c r="EJ148" s="362">
        <v>172.45400000000001</v>
      </c>
      <c r="EK148" s="362">
        <v>179.673</v>
      </c>
      <c r="EL148" s="362"/>
      <c r="EM148" s="362"/>
      <c r="EN148" s="362"/>
      <c r="EO148" s="362"/>
      <c r="EP148" s="153" t="e">
        <f t="shared" si="572"/>
        <v>#DIV/0!</v>
      </c>
      <c r="EQ148" s="153" t="e">
        <f t="shared" si="573"/>
        <v>#DIV/0!</v>
      </c>
      <c r="ER148" s="153" t="e">
        <f t="shared" si="574"/>
        <v>#DIV/0!</v>
      </c>
      <c r="ES148" s="153" t="e">
        <f t="shared" si="575"/>
        <v>#DIV/0!</v>
      </c>
      <c r="ET148" s="153">
        <f t="shared" si="576"/>
        <v>-1</v>
      </c>
      <c r="EU148" s="242">
        <f t="shared" si="523"/>
        <v>0</v>
      </c>
      <c r="EV148" s="242">
        <f t="shared" si="683"/>
        <v>0</v>
      </c>
      <c r="EW148" s="242">
        <f t="shared" si="524"/>
        <v>0</v>
      </c>
      <c r="EX148" s="242">
        <f t="shared" si="525"/>
        <v>0</v>
      </c>
      <c r="EY148" s="119"/>
      <c r="EZ148" s="119"/>
      <c r="FA148" s="119"/>
      <c r="FB148" s="119"/>
      <c r="FC148" s="119"/>
      <c r="FD148" s="119">
        <v>447.18400000000003</v>
      </c>
      <c r="FE148" s="119">
        <v>414.48599999999999</v>
      </c>
      <c r="FF148" s="119">
        <v>388.12900000000002</v>
      </c>
      <c r="FG148" s="362">
        <v>383.86200000000002</v>
      </c>
      <c r="FH148" s="362">
        <v>330.41699999999997</v>
      </c>
      <c r="FI148" s="362">
        <v>306.22300000000001</v>
      </c>
      <c r="FJ148" s="362">
        <v>272.58699999999999</v>
      </c>
      <c r="FK148" s="362">
        <v>268.52999999999997</v>
      </c>
      <c r="FL148" s="362"/>
      <c r="FM148" s="362"/>
      <c r="FN148" s="362"/>
      <c r="FO148" s="362"/>
      <c r="FP148" s="153">
        <f t="shared" si="577"/>
        <v>-1</v>
      </c>
      <c r="FQ148" s="153">
        <f t="shared" si="578"/>
        <v>-7.0422535211267609E-2</v>
      </c>
      <c r="FR148" s="153">
        <f t="shared" si="579"/>
        <v>0.109375</v>
      </c>
      <c r="FS148" s="153">
        <f t="shared" si="580"/>
        <v>-7.7519379844961239E-3</v>
      </c>
      <c r="FT148" s="153">
        <f t="shared" si="581"/>
        <v>-2.6415094339622643E-2</v>
      </c>
      <c r="FU148" s="242">
        <f t="shared" si="539"/>
        <v>-264</v>
      </c>
      <c r="FV148" s="242">
        <f t="shared" si="684"/>
        <v>-20</v>
      </c>
      <c r="FW148" s="242">
        <f t="shared" si="540"/>
        <v>28</v>
      </c>
      <c r="FX148" s="242">
        <f t="shared" si="541"/>
        <v>-2</v>
      </c>
      <c r="FY148" s="154"/>
      <c r="FZ148" s="154">
        <v>264</v>
      </c>
      <c r="GA148" s="154">
        <v>284</v>
      </c>
      <c r="GB148" s="154">
        <v>256</v>
      </c>
      <c r="GC148" s="154">
        <v>258</v>
      </c>
      <c r="GD148" s="154">
        <v>265</v>
      </c>
      <c r="GE148" s="154">
        <v>256</v>
      </c>
      <c r="GF148" s="154">
        <v>250</v>
      </c>
      <c r="GG148" s="359">
        <v>238</v>
      </c>
      <c r="GH148" s="359">
        <v>228</v>
      </c>
      <c r="GI148" s="359">
        <v>222</v>
      </c>
      <c r="GJ148" s="359">
        <v>224</v>
      </c>
      <c r="GK148" s="359">
        <v>245</v>
      </c>
      <c r="GL148" s="359"/>
      <c r="GM148" s="359"/>
      <c r="GN148" s="359"/>
      <c r="GO148" s="359"/>
      <c r="GP148" s="167"/>
      <c r="GQ148" s="5" t="s">
        <v>386</v>
      </c>
      <c r="GR148" s="5">
        <v>6270</v>
      </c>
      <c r="GS148" s="5" t="s">
        <v>235</v>
      </c>
      <c r="GT148" s="7" t="s">
        <v>78</v>
      </c>
      <c r="GU148" s="172" t="s">
        <v>73</v>
      </c>
      <c r="GW148" s="158" t="e">
        <f t="shared" si="582"/>
        <v>#VALUE!</v>
      </c>
      <c r="GX148" s="158" t="e">
        <f t="shared" si="583"/>
        <v>#VALUE!</v>
      </c>
      <c r="GY148" s="158" t="e">
        <f t="shared" si="584"/>
        <v>#VALUE!</v>
      </c>
      <c r="GZ148" s="158" t="e">
        <f t="shared" si="585"/>
        <v>#VALUE!</v>
      </c>
      <c r="HA148" s="158">
        <f t="shared" si="586"/>
        <v>-1</v>
      </c>
      <c r="HB148" s="263" t="e">
        <f t="shared" si="492"/>
        <v>#VALUE!</v>
      </c>
      <c r="HC148" s="263" t="e">
        <f t="shared" si="685"/>
        <v>#VALUE!</v>
      </c>
      <c r="HD148" s="263" t="e">
        <f t="shared" si="493"/>
        <v>#VALUE!</v>
      </c>
      <c r="HE148" s="263" t="e">
        <f t="shared" si="494"/>
        <v>#VALUE!</v>
      </c>
      <c r="HF148" s="153" t="str">
        <f t="shared" si="587"/>
        <v>Negativ EK</v>
      </c>
      <c r="HG148" s="153" t="str">
        <f t="shared" si="588"/>
        <v>Negativ EK</v>
      </c>
      <c r="HH148" s="153" t="str">
        <f t="shared" si="589"/>
        <v>Negativ EK</v>
      </c>
      <c r="HI148" s="153" t="str">
        <f t="shared" si="590"/>
        <v>Negativ EK</v>
      </c>
      <c r="HJ148" s="153">
        <f t="shared" si="591"/>
        <v>0</v>
      </c>
      <c r="HK148" s="153">
        <f t="shared" si="592"/>
        <v>0.19386630151261466</v>
      </c>
      <c r="HL148" s="153">
        <f t="shared" si="593"/>
        <v>0.30790605052524334</v>
      </c>
      <c r="HM148" s="153">
        <f t="shared" si="594"/>
        <v>0.26221305359259095</v>
      </c>
      <c r="HN148" s="153">
        <f t="shared" si="595"/>
        <v>0.35624399422294595</v>
      </c>
      <c r="HO148" s="153">
        <f t="shared" si="596"/>
        <v>0.18148999510117947</v>
      </c>
      <c r="HP148" s="153">
        <f t="shared" si="597"/>
        <v>6.8698746712053227E-2</v>
      </c>
      <c r="HQ148" s="153">
        <f t="shared" si="598"/>
        <v>1.004183149829465E-2</v>
      </c>
      <c r="HR148" s="153">
        <f t="shared" si="599"/>
        <v>5.8612034084141749E-2</v>
      </c>
      <c r="HS148" s="153" t="str">
        <f t="shared" si="600"/>
        <v>Negativ EK</v>
      </c>
      <c r="HT148" s="153" t="str">
        <f t="shared" si="601"/>
        <v>Negativ EK</v>
      </c>
      <c r="HU148" s="153" t="str">
        <f t="shared" si="602"/>
        <v>Negativ EK</v>
      </c>
      <c r="HV148" s="150" t="e">
        <f t="shared" si="603"/>
        <v>#VALUE!</v>
      </c>
      <c r="HW148" s="150" t="e">
        <f t="shared" si="604"/>
        <v>#VALUE!</v>
      </c>
      <c r="HX148" s="150" t="e">
        <f t="shared" si="605"/>
        <v>#VALUE!</v>
      </c>
      <c r="HY148" s="150" t="e">
        <f t="shared" si="606"/>
        <v>#VALUE!</v>
      </c>
      <c r="HZ148" s="150">
        <f t="shared" si="607"/>
        <v>-1</v>
      </c>
      <c r="IA148" s="263" t="e">
        <f t="shared" si="495"/>
        <v>#VALUE!</v>
      </c>
      <c r="IB148" s="263" t="e">
        <f t="shared" si="686"/>
        <v>#VALUE!</v>
      </c>
      <c r="IC148" s="263" t="e">
        <f t="shared" si="496"/>
        <v>#VALUE!</v>
      </c>
      <c r="ID148" s="263" t="e">
        <f t="shared" si="497"/>
        <v>#VALUE!</v>
      </c>
      <c r="IE148" s="153" t="str">
        <f t="shared" si="608"/>
        <v>i.a.</v>
      </c>
      <c r="IF148" s="153" t="str">
        <f t="shared" si="609"/>
        <v>i.a.</v>
      </c>
      <c r="IG148" s="153" t="str">
        <f t="shared" si="610"/>
        <v>i.a.</v>
      </c>
      <c r="IH148" s="153" t="str">
        <f t="shared" si="611"/>
        <v>i.a.</v>
      </c>
      <c r="II148" s="153">
        <f t="shared" si="612"/>
        <v>0</v>
      </c>
      <c r="IJ148" s="153">
        <f t="shared" si="613"/>
        <v>7.3095268490257284E-2</v>
      </c>
      <c r="IK148" s="153">
        <f t="shared" si="614"/>
        <v>9.3878135843461677E-2</v>
      </c>
      <c r="IL148" s="153">
        <f t="shared" si="615"/>
        <v>7.8858432287423036E-2</v>
      </c>
      <c r="IM148" s="153">
        <f t="shared" si="616"/>
        <v>9.2557670042098389E-2</v>
      </c>
      <c r="IN148" s="153">
        <f t="shared" si="617"/>
        <v>6.7152550892183971E-2</v>
      </c>
      <c r="IO148" s="153">
        <f t="shared" si="618"/>
        <v>3.6364264611876092E-2</v>
      </c>
      <c r="IP148" s="153">
        <f t="shared" si="619"/>
        <v>7.2886270436892577E-3</v>
      </c>
      <c r="IQ148" s="153">
        <f t="shared" si="620"/>
        <v>3.7336610434588316E-2</v>
      </c>
      <c r="IR148" s="153" t="str">
        <f t="shared" si="621"/>
        <v>i.a.</v>
      </c>
      <c r="IS148" s="153" t="str">
        <f t="shared" si="622"/>
        <v>i.a.</v>
      </c>
      <c r="IT148" s="153" t="str">
        <f t="shared" si="623"/>
        <v>i.a.</v>
      </c>
      <c r="IU148" s="150" t="e">
        <f t="shared" si="624"/>
        <v>#VALUE!</v>
      </c>
      <c r="IV148" s="150" t="e">
        <f t="shared" si="625"/>
        <v>#VALUE!</v>
      </c>
      <c r="IW148" s="150" t="e">
        <f t="shared" si="626"/>
        <v>#VALUE!</v>
      </c>
      <c r="IX148" s="150" t="e">
        <f t="shared" si="627"/>
        <v>#VALUE!</v>
      </c>
      <c r="IY148" s="150" t="e">
        <f t="shared" si="628"/>
        <v>#VALUE!</v>
      </c>
      <c r="IZ148" s="263" t="e">
        <f t="shared" si="498"/>
        <v>#VALUE!</v>
      </c>
      <c r="JA148" s="263" t="e">
        <f t="shared" si="687"/>
        <v>#VALUE!</v>
      </c>
      <c r="JB148" s="263" t="e">
        <f t="shared" si="499"/>
        <v>#VALUE!</v>
      </c>
      <c r="JC148" s="263" t="e">
        <f t="shared" si="500"/>
        <v>#VALUE!</v>
      </c>
      <c r="JD148" s="153" t="str">
        <f t="shared" si="629"/>
        <v>i.a.</v>
      </c>
      <c r="JE148" s="153" t="str">
        <f t="shared" si="630"/>
        <v>i.a.</v>
      </c>
      <c r="JF148" s="153" t="str">
        <f t="shared" si="631"/>
        <v>i.a.</v>
      </c>
      <c r="JG148" s="153" t="str">
        <f t="shared" si="632"/>
        <v>i.a.</v>
      </c>
      <c r="JH148" s="153" t="str">
        <f t="shared" si="633"/>
        <v>i.a.</v>
      </c>
      <c r="JI148" s="153">
        <f t="shared" si="634"/>
        <v>0.37847955204121791</v>
      </c>
      <c r="JJ148" s="153">
        <f t="shared" si="635"/>
        <v>0.3510444261084813</v>
      </c>
      <c r="JK148" s="153">
        <f t="shared" si="636"/>
        <v>0.29272484148311512</v>
      </c>
      <c r="JL148" s="153">
        <f t="shared" si="637"/>
        <v>0.23818976611386383</v>
      </c>
      <c r="JM148" s="153">
        <f t="shared" si="638"/>
        <v>0.24925775610819056</v>
      </c>
      <c r="JN148" s="153">
        <f t="shared" si="639"/>
        <v>0.5976396286366471</v>
      </c>
      <c r="JO148" s="153">
        <f t="shared" si="640"/>
        <v>0.6326567297780159</v>
      </c>
      <c r="JP148" s="153">
        <f t="shared" si="641"/>
        <v>0.66909842475701042</v>
      </c>
      <c r="JQ148" s="153" t="str">
        <f t="shared" si="642"/>
        <v>i.a.</v>
      </c>
      <c r="JR148" s="153" t="str">
        <f t="shared" si="643"/>
        <v>i.a.</v>
      </c>
      <c r="JS148" s="153" t="str">
        <f t="shared" si="644"/>
        <v>i.a.</v>
      </c>
      <c r="JT148" s="153" t="str">
        <f t="shared" si="645"/>
        <v>i.a.</v>
      </c>
      <c r="JU148" s="150" t="e">
        <f t="shared" si="646"/>
        <v>#VALUE!</v>
      </c>
      <c r="JV148" s="150" t="e">
        <f t="shared" si="647"/>
        <v>#DIV/0!</v>
      </c>
      <c r="JW148" s="150" t="e">
        <f t="shared" si="648"/>
        <v>#DIV/0!</v>
      </c>
      <c r="JX148" s="150" t="e">
        <f t="shared" si="649"/>
        <v>#DIV/0!</v>
      </c>
      <c r="JY148" s="150">
        <f t="shared" si="650"/>
        <v>-1</v>
      </c>
      <c r="JZ148" s="263" t="e">
        <f t="shared" si="501"/>
        <v>#VALUE!</v>
      </c>
      <c r="KA148" s="263">
        <f t="shared" si="688"/>
        <v>0</v>
      </c>
      <c r="KB148" s="263">
        <f t="shared" si="502"/>
        <v>0</v>
      </c>
      <c r="KC148" s="263">
        <f t="shared" si="503"/>
        <v>0</v>
      </c>
      <c r="KD148" s="153" t="str">
        <f t="shared" si="467"/>
        <v>i.a.</v>
      </c>
      <c r="KE148" s="153">
        <f t="shared" si="468"/>
        <v>0</v>
      </c>
      <c r="KF148" s="153">
        <f t="shared" si="469"/>
        <v>0</v>
      </c>
      <c r="KG148" s="153">
        <f t="shared" si="470"/>
        <v>0</v>
      </c>
      <c r="KH148" s="153">
        <f t="shared" si="483"/>
        <v>0</v>
      </c>
      <c r="KI148" s="153">
        <f t="shared" si="471"/>
        <v>3.2088591085460888E-2</v>
      </c>
      <c r="KJ148" s="153">
        <f t="shared" si="472"/>
        <v>3.8407349939749577E-2</v>
      </c>
      <c r="KK148" s="153">
        <f t="shared" si="473"/>
        <v>3.3824004942645092E-2</v>
      </c>
      <c r="KL148" s="153">
        <f t="shared" si="474"/>
        <v>3.9679262495798714E-2</v>
      </c>
      <c r="KM148" s="153">
        <f t="shared" si="475"/>
        <v>2.3877662723545905E-2</v>
      </c>
      <c r="KN148" s="153">
        <f t="shared" si="476"/>
        <v>1.6433940991470716E-2</v>
      </c>
      <c r="KO148" s="153">
        <f t="shared" si="477"/>
        <v>3.266019977045113E-3</v>
      </c>
      <c r="KP148" s="153">
        <f t="shared" si="478"/>
        <v>1.5354339752670469E-2</v>
      </c>
      <c r="KQ148" s="153" t="str">
        <f t="shared" si="479"/>
        <v>i.a.</v>
      </c>
      <c r="KR148" s="153" t="str">
        <f t="shared" si="480"/>
        <v>i.a.</v>
      </c>
      <c r="KS148" s="153" t="str">
        <f t="shared" si="481"/>
        <v>i.a.</v>
      </c>
      <c r="KT148" s="153" t="str">
        <f t="shared" si="482"/>
        <v>i.a.</v>
      </c>
      <c r="KU148" s="150" t="e">
        <f t="shared" si="651"/>
        <v>#VALUE!</v>
      </c>
      <c r="KV148" s="150">
        <f t="shared" si="652"/>
        <v>-0.11241747397040426</v>
      </c>
      <c r="KW148" s="150">
        <f t="shared" si="653"/>
        <v>7.5607793453619745E-2</v>
      </c>
      <c r="KX148" s="150">
        <f t="shared" si="654"/>
        <v>0.45065495256249694</v>
      </c>
      <c r="KY148" s="150">
        <f t="shared" si="655"/>
        <v>-8.1593217534510154E-2</v>
      </c>
      <c r="KZ148" s="243" t="e">
        <f t="shared" si="504"/>
        <v>#VALUE!</v>
      </c>
      <c r="LA148" s="243">
        <f t="shared" si="689"/>
        <v>-0.59661022193768609</v>
      </c>
      <c r="LB148" s="243">
        <f t="shared" si="505"/>
        <v>0.37305210167253477</v>
      </c>
      <c r="LC148" s="243">
        <f t="shared" si="506"/>
        <v>1.5327910307655039</v>
      </c>
      <c r="LD148" s="254" t="str">
        <f>IFERROR(Tabel1[[#This Row],[2024 - Omsætning]]/Tabel1[[#This Row],[2024 - Ansatte]],"i.a.")</f>
        <v>i.a.</v>
      </c>
      <c r="LE148" s="254">
        <f>IFERROR(Tabel1[[#This Row],[2023 - Omsætning]]/Tabel1[[#This Row],[2023 - Ansatte]],"i.a.")</f>
        <v>4.7104848484848487</v>
      </c>
      <c r="LF148" s="254">
        <f>IFERROR(Tabel1[[#This Row],[2022 - Omsætning]]/Tabel1[[#This Row],[2022 - Ansatte]],"i.a.")</f>
        <v>5.3070950704225348</v>
      </c>
      <c r="LG148" s="254">
        <f>IFERROR(Tabel1[[#This Row],[2021 - Omsætning]]/Tabel1[[#This Row],[2021 - Ansatte]],"i.a.")</f>
        <v>4.93404296875</v>
      </c>
      <c r="LH148" s="254">
        <f>IFERROR(AC148/Tabel1[[#This Row],[2020 - Ansatte]],"i.a.")</f>
        <v>3.4012519379844961</v>
      </c>
      <c r="LI148" s="254">
        <f>IFERROR(Tabel1[[#This Row],[2019 - Omsætning]]/Tabel1[[#This Row],[2019 - Ansatte]],"i.a.")</f>
        <v>3.7034264150943397</v>
      </c>
      <c r="LJ148" s="254">
        <f>IFERROR(Tabel1[[#This Row],[2018 - Omsætning]]/Tabel1[[#This Row],[2018 - Ansatte]],"i.a.")</f>
        <v>3.8316640624999998</v>
      </c>
      <c r="LK148" s="254">
        <f>IFERROR(Tabel1[[#This Row],[2017 - Omsætning]]/Tabel1[[#This Row],[2017 - Ansatte]],"i.a.")</f>
        <v>3.5996920000000001</v>
      </c>
      <c r="LL148" s="254">
        <f>IFERROR(Tabel1[[#This Row],[2016 - Omsætning]]/Tabel1[[#This Row],[2016 - Ansatte]],"i.a.")</f>
        <v>3.5003361344537818</v>
      </c>
      <c r="LM148" s="254">
        <f>IFERROR(Tabel1[[#This Row],[2015 - Omsætning]]/Tabel1[[#This Row],[2015 - Ansatte]],"i.a.")</f>
        <v>3.9264473684210528</v>
      </c>
      <c r="LN148" s="254">
        <f>IFERROR(Tabel1[[#This Row],[2014 - Omsætning]]/Tabel1[[#This Row],[2014 - Ansatte]],"i.a.")</f>
        <v>2.8846036036036034</v>
      </c>
      <c r="LO148" s="254">
        <f>IFERROR(Tabel1[[#This Row],[2013 - Omsætning]]/Tabel1[[#This Row],[2013 - Ansatte]],"i.a.")</f>
        <v>2.6955044642857144</v>
      </c>
      <c r="LP148" s="254">
        <f>IFERROR(Tabel1[[#This Row],[2012 - Omsætning]]/Tabel1[[#This Row],[2012 - Ansatte]],"i.a.")</f>
        <v>2.6652040816326532</v>
      </c>
      <c r="LQ148" s="254" t="str">
        <f>IFERROR(Tabel1[[#This Row],[2011 - Omsætning]]/Tabel1[[#This Row],[2011 - Ansatte]],"i.a.")</f>
        <v>i.a.</v>
      </c>
      <c r="LR148" s="254" t="str">
        <f>IFERROR(Tabel1[[#This Row],[2010 - Omsætning]]/Tabel1[[#This Row],[2010 - Ansatte]],"i.a.")</f>
        <v>i.a.</v>
      </c>
      <c r="LS148" s="254" t="str">
        <f>IFERROR(Tabel1[[#This Row],[2009 - Omsætning]]/Tabel1[[#This Row],[2009 - Ansatte]],"i.a.")</f>
        <v>i.a.</v>
      </c>
      <c r="LT148" s="254" t="str">
        <f>IFERROR(Tabel1[[#This Row],[2008 - Omsætning]]/Tabel1[[#This Row],[2008 - Ansatte]],"i.a.")</f>
        <v>i.a.</v>
      </c>
      <c r="LU148" s="158" t="e">
        <f t="shared" si="656"/>
        <v>#VALUE!</v>
      </c>
      <c r="LV148" s="158" t="e">
        <f t="shared" si="657"/>
        <v>#DIV/0!</v>
      </c>
      <c r="LW148" s="158" t="e">
        <f t="shared" si="658"/>
        <v>#DIV/0!</v>
      </c>
      <c r="LX148" s="158" t="e">
        <f t="shared" si="659"/>
        <v>#DIV/0!</v>
      </c>
      <c r="LY148" s="158">
        <f t="shared" si="660"/>
        <v>-1</v>
      </c>
      <c r="LZ148" s="243" t="e">
        <f t="shared" si="507"/>
        <v>#VALUE!</v>
      </c>
      <c r="MA148" s="243">
        <f t="shared" si="690"/>
        <v>0</v>
      </c>
      <c r="MB148" s="243">
        <f t="shared" si="508"/>
        <v>0</v>
      </c>
      <c r="MC148" s="243">
        <f t="shared" si="509"/>
        <v>0</v>
      </c>
      <c r="MD148" s="244" t="str">
        <f t="shared" si="661"/>
        <v>i.a.</v>
      </c>
      <c r="ME148" s="244">
        <f t="shared" si="662"/>
        <v>0</v>
      </c>
      <c r="MF148" s="244">
        <f t="shared" si="663"/>
        <v>0</v>
      </c>
      <c r="MG148" s="244">
        <f t="shared" si="664"/>
        <v>0</v>
      </c>
      <c r="MH148" s="244">
        <f t="shared" si="665"/>
        <v>0</v>
      </c>
      <c r="MI148" s="244">
        <f t="shared" si="666"/>
        <v>0.11513207547169813</v>
      </c>
      <c r="MJ148" s="244">
        <f t="shared" si="667"/>
        <v>0.15582812500000001</v>
      </c>
      <c r="MK148" s="244">
        <f t="shared" si="668"/>
        <v>0.107532</v>
      </c>
      <c r="ML148" s="244">
        <f t="shared" si="669"/>
        <v>0.13006722689075631</v>
      </c>
      <c r="MM148" s="244">
        <f t="shared" si="670"/>
        <v>0.10561842105263158</v>
      </c>
      <c r="MN148" s="244">
        <f t="shared" si="671"/>
        <v>5.5000000000000007E-2</v>
      </c>
      <c r="MO148" s="244">
        <f t="shared" si="672"/>
        <v>7.8928571428571424E-3</v>
      </c>
      <c r="MP148" s="244">
        <f t="shared" si="673"/>
        <v>4.2983673469387758E-2</v>
      </c>
      <c r="MQ148" s="244" t="str">
        <f t="shared" si="674"/>
        <v>i.a.</v>
      </c>
      <c r="MR148" s="244" t="str">
        <f t="shared" si="675"/>
        <v>i.a.</v>
      </c>
      <c r="MS148" s="244" t="str">
        <f t="shared" si="676"/>
        <v>i.a.</v>
      </c>
      <c r="MT148" s="244" t="str">
        <f t="shared" si="677"/>
        <v>i.a.</v>
      </c>
    </row>
    <row r="149" spans="1:358" s="24" customFormat="1" ht="18" customHeight="1" x14ac:dyDescent="0.25">
      <c r="A149" t="s">
        <v>236</v>
      </c>
      <c r="B149" s="273">
        <v>37488410</v>
      </c>
      <c r="C149" s="117" t="s">
        <v>588</v>
      </c>
      <c r="D149" s="5"/>
      <c r="E149" s="5">
        <v>244200</v>
      </c>
      <c r="F149" s="203">
        <v>45475</v>
      </c>
      <c r="G149" s="148"/>
      <c r="H149" s="148" t="s">
        <v>74</v>
      </c>
      <c r="I149" s="148" t="s">
        <v>74</v>
      </c>
      <c r="J149" s="148" t="s">
        <v>74</v>
      </c>
      <c r="K149" s="148" t="s">
        <v>74</v>
      </c>
      <c r="L149" s="148" t="s">
        <v>74</v>
      </c>
      <c r="M149" s="148" t="s">
        <v>74</v>
      </c>
      <c r="N149" s="148" t="s">
        <v>74</v>
      </c>
      <c r="O149" s="357" t="s">
        <v>74</v>
      </c>
      <c r="P149" s="150">
        <f>Y149/Tabel1[[#This Row],[2023 - Omsætning]]-1</f>
        <v>-1</v>
      </c>
      <c r="Q149" s="150">
        <f>Z149/Tabel1[[#This Row],[2022 - Omsætning]]-1</f>
        <v>-0.12915497528254871</v>
      </c>
      <c r="R149" s="150">
        <f>AA149/Tabel1[[#This Row],[2021 - Omsætning]]-1</f>
        <v>0.32776632337743128</v>
      </c>
      <c r="S149" s="150">
        <f>AB149/Tabel1[[#This Row],[2020 - Omsætning]]-1</f>
        <v>0.20439050066569653</v>
      </c>
      <c r="T149" s="150">
        <f>AC149/Tabel1[[#This Row],[2019 - Omsætning]]-1</f>
        <v>-0.17261092910845799</v>
      </c>
      <c r="U149" s="242">
        <f t="shared" si="484"/>
        <v>-1124.4290000000001</v>
      </c>
      <c r="V149" s="242">
        <f t="shared" si="678"/>
        <v>-166.7639999999999</v>
      </c>
      <c r="W149" s="242">
        <f t="shared" si="538"/>
        <v>318.73799999999994</v>
      </c>
      <c r="X149" s="242">
        <f t="shared" si="537"/>
        <v>165.03000000000009</v>
      </c>
      <c r="Y149" s="151"/>
      <c r="Z149" s="151">
        <v>1124.4290000000001</v>
      </c>
      <c r="AA149" s="151">
        <v>1291.193</v>
      </c>
      <c r="AB149" s="151">
        <v>972.45500000000004</v>
      </c>
      <c r="AC149" s="361">
        <v>807.42499999999995</v>
      </c>
      <c r="AD149" s="151">
        <v>975.87099999999998</v>
      </c>
      <c r="AE149" s="151">
        <v>1118.952</v>
      </c>
      <c r="AF149" s="151">
        <v>1126.434</v>
      </c>
      <c r="AG149" s="151">
        <v>1055.979</v>
      </c>
      <c r="AH149" s="151">
        <v>1040.778</v>
      </c>
      <c r="AI149" s="151">
        <v>887.78</v>
      </c>
      <c r="AJ149" s="151">
        <v>831.26800000000003</v>
      </c>
      <c r="AK149" s="151">
        <v>840.22900000000004</v>
      </c>
      <c r="AL149" s="151">
        <v>956.125</v>
      </c>
      <c r="AM149" s="151">
        <v>829.47</v>
      </c>
      <c r="AN149" s="151">
        <v>970.81799999999998</v>
      </c>
      <c r="AO149" s="151">
        <v>1280.9369999999999</v>
      </c>
      <c r="AP149" s="150" t="e">
        <f t="shared" si="552"/>
        <v>#DIV/0!</v>
      </c>
      <c r="AQ149" s="150" t="e">
        <f t="shared" si="553"/>
        <v>#DIV/0!</v>
      </c>
      <c r="AR149" s="150" t="e">
        <f t="shared" si="554"/>
        <v>#DIV/0!</v>
      </c>
      <c r="AS149" s="150" t="e">
        <f t="shared" si="555"/>
        <v>#DIV/0!</v>
      </c>
      <c r="AT149" s="150">
        <f t="shared" si="556"/>
        <v>-1</v>
      </c>
      <c r="AU149" s="242">
        <f t="shared" si="511"/>
        <v>0</v>
      </c>
      <c r="AV149" s="242">
        <f t="shared" si="679"/>
        <v>0</v>
      </c>
      <c r="AW149" s="242">
        <f t="shared" si="512"/>
        <v>0</v>
      </c>
      <c r="AX149" s="242">
        <f t="shared" si="513"/>
        <v>0</v>
      </c>
      <c r="AY149" s="119"/>
      <c r="AZ149" s="119"/>
      <c r="BA149" s="119"/>
      <c r="BB149" s="119"/>
      <c r="BC149" s="119"/>
      <c r="BD149" s="119">
        <v>280.45400000000001</v>
      </c>
      <c r="BE149" s="119">
        <v>328.56200000000001</v>
      </c>
      <c r="BF149" s="119">
        <v>342.34199999999998</v>
      </c>
      <c r="BG149" s="119">
        <v>323.46199999999999</v>
      </c>
      <c r="BH149" s="119">
        <v>302.47000000000003</v>
      </c>
      <c r="BI149" s="119">
        <v>274.3</v>
      </c>
      <c r="BJ149" s="119">
        <v>256.70100000000002</v>
      </c>
      <c r="BK149" s="119">
        <v>235.79499999999999</v>
      </c>
      <c r="BL149" s="119">
        <v>268.49200000000002</v>
      </c>
      <c r="BM149" s="119">
        <v>249.04400000000001</v>
      </c>
      <c r="BN149" s="119">
        <v>242.23699999999999</v>
      </c>
      <c r="BO149" s="119">
        <v>357.94899999999984</v>
      </c>
      <c r="BP149" s="152" t="e">
        <f t="shared" si="557"/>
        <v>#DIV/0!</v>
      </c>
      <c r="BQ149" s="152" t="e">
        <f t="shared" si="558"/>
        <v>#DIV/0!</v>
      </c>
      <c r="BR149" s="152" t="e">
        <f t="shared" si="559"/>
        <v>#DIV/0!</v>
      </c>
      <c r="BS149" s="152" t="e">
        <f t="shared" si="560"/>
        <v>#DIV/0!</v>
      </c>
      <c r="BT149" s="152">
        <f t="shared" si="561"/>
        <v>-1</v>
      </c>
      <c r="BU149" s="242">
        <f t="shared" si="514"/>
        <v>0</v>
      </c>
      <c r="BV149" s="242">
        <f t="shared" si="680"/>
        <v>0</v>
      </c>
      <c r="BW149" s="242">
        <f t="shared" si="515"/>
        <v>0</v>
      </c>
      <c r="BX149" s="242">
        <f t="shared" si="516"/>
        <v>0</v>
      </c>
      <c r="BY149" s="119"/>
      <c r="BZ149" s="119"/>
      <c r="CA149" s="119"/>
      <c r="CB149" s="119"/>
      <c r="CC149" s="119"/>
      <c r="CD149" s="119">
        <v>36.128</v>
      </c>
      <c r="CE149" s="119">
        <v>72.474000000000004</v>
      </c>
      <c r="CF149" s="119">
        <v>91.471000000000004</v>
      </c>
      <c r="CG149" s="119">
        <v>79.313000000000002</v>
      </c>
      <c r="CH149" s="119">
        <v>57.308</v>
      </c>
      <c r="CI149" s="119">
        <v>37.595999999999997</v>
      </c>
      <c r="CJ149" s="119">
        <v>58.235999999999997</v>
      </c>
      <c r="CK149" s="119">
        <v>37.612000000000002</v>
      </c>
      <c r="CL149" s="119">
        <v>55.83</v>
      </c>
      <c r="CM149" s="119">
        <v>44.451999999999998</v>
      </c>
      <c r="CN149" s="119">
        <v>-148.94900000000001</v>
      </c>
      <c r="CO149" s="119">
        <v>28.774000000000001</v>
      </c>
      <c r="CP149" s="152" t="e">
        <f t="shared" si="562"/>
        <v>#DIV/0!</v>
      </c>
      <c r="CQ149" s="152" t="e">
        <f t="shared" si="563"/>
        <v>#DIV/0!</v>
      </c>
      <c r="CR149" s="152" t="e">
        <f t="shared" si="564"/>
        <v>#DIV/0!</v>
      </c>
      <c r="CS149" s="152" t="e">
        <f t="shared" si="565"/>
        <v>#DIV/0!</v>
      </c>
      <c r="CT149" s="152">
        <f t="shared" si="566"/>
        <v>-1</v>
      </c>
      <c r="CU149" s="242">
        <f t="shared" si="517"/>
        <v>0</v>
      </c>
      <c r="CV149" s="242">
        <f t="shared" si="681"/>
        <v>0</v>
      </c>
      <c r="CW149" s="242">
        <f t="shared" si="518"/>
        <v>0</v>
      </c>
      <c r="CX149" s="242">
        <f t="shared" si="519"/>
        <v>0</v>
      </c>
      <c r="CY149" s="119"/>
      <c r="CZ149" s="119"/>
      <c r="DA149" s="119"/>
      <c r="DB149" s="119"/>
      <c r="DC149" s="119"/>
      <c r="DD149" s="119">
        <v>34.237000000000002</v>
      </c>
      <c r="DE149" s="119">
        <v>71.558999999999997</v>
      </c>
      <c r="DF149" s="119">
        <v>86.522000000000006</v>
      </c>
      <c r="DG149" s="119">
        <v>71.091999999999999</v>
      </c>
      <c r="DH149" s="119">
        <v>54.884</v>
      </c>
      <c r="DI149" s="119">
        <v>36.841000000000001</v>
      </c>
      <c r="DJ149" s="119">
        <v>57.942</v>
      </c>
      <c r="DK149" s="119">
        <v>35.868000000000002</v>
      </c>
      <c r="DL149" s="119">
        <v>56.494</v>
      </c>
      <c r="DM149" s="119">
        <v>43.386000000000003</v>
      </c>
      <c r="DN149" s="119">
        <v>-155.27699999999999</v>
      </c>
      <c r="DO149" s="119">
        <v>21.943999999999999</v>
      </c>
      <c r="DP149" s="152" t="e">
        <f t="shared" si="567"/>
        <v>#DIV/0!</v>
      </c>
      <c r="DQ149" s="152" t="e">
        <f t="shared" si="568"/>
        <v>#DIV/0!</v>
      </c>
      <c r="DR149" s="152" t="e">
        <f t="shared" si="569"/>
        <v>#DIV/0!</v>
      </c>
      <c r="DS149" s="152" t="e">
        <f t="shared" si="570"/>
        <v>#DIV/0!</v>
      </c>
      <c r="DT149" s="152">
        <f t="shared" si="571"/>
        <v>-1</v>
      </c>
      <c r="DU149" s="242">
        <f t="shared" si="520"/>
        <v>0</v>
      </c>
      <c r="DV149" s="242">
        <f t="shared" si="682"/>
        <v>0</v>
      </c>
      <c r="DW149" s="242">
        <f t="shared" si="521"/>
        <v>0</v>
      </c>
      <c r="DX149" s="242">
        <f t="shared" si="522"/>
        <v>0</v>
      </c>
      <c r="DY149" s="119"/>
      <c r="DZ149" s="119"/>
      <c r="EA149" s="119"/>
      <c r="EB149" s="119"/>
      <c r="EC149" s="119"/>
      <c r="ED149" s="119">
        <v>283.75</v>
      </c>
      <c r="EE149" s="119">
        <v>257.06700000000001</v>
      </c>
      <c r="EF149" s="119">
        <v>201.26900000000001</v>
      </c>
      <c r="EG149" s="119">
        <v>163.80199999999999</v>
      </c>
      <c r="EH149" s="119">
        <v>143.28299999999999</v>
      </c>
      <c r="EI149" s="119">
        <v>301.16899999999998</v>
      </c>
      <c r="EJ149" s="119">
        <v>273.32499999999999</v>
      </c>
      <c r="EK149" s="119">
        <v>256.69400000000002</v>
      </c>
      <c r="EL149" s="119">
        <v>271.37799999999999</v>
      </c>
      <c r="EM149" s="119">
        <v>261.65499999999997</v>
      </c>
      <c r="EN149" s="119">
        <v>199.57</v>
      </c>
      <c r="EO149" s="119">
        <v>345.70800000000003</v>
      </c>
      <c r="EP149" s="153" t="e">
        <f t="shared" si="572"/>
        <v>#DIV/0!</v>
      </c>
      <c r="EQ149" s="153" t="e">
        <f t="shared" si="573"/>
        <v>#DIV/0!</v>
      </c>
      <c r="ER149" s="153" t="e">
        <f t="shared" si="574"/>
        <v>#DIV/0!</v>
      </c>
      <c r="ES149" s="153" t="e">
        <f t="shared" si="575"/>
        <v>#DIV/0!</v>
      </c>
      <c r="ET149" s="153">
        <f t="shared" si="576"/>
        <v>-1</v>
      </c>
      <c r="EU149" s="242">
        <f t="shared" si="523"/>
        <v>0</v>
      </c>
      <c r="EV149" s="242">
        <f t="shared" si="683"/>
        <v>0</v>
      </c>
      <c r="EW149" s="242">
        <f t="shared" si="524"/>
        <v>0</v>
      </c>
      <c r="EX149" s="242">
        <f t="shared" si="525"/>
        <v>0</v>
      </c>
      <c r="EY149" s="119"/>
      <c r="EZ149" s="119"/>
      <c r="FA149" s="119"/>
      <c r="FB149" s="119"/>
      <c r="FC149" s="119"/>
      <c r="FD149" s="119">
        <v>499.428</v>
      </c>
      <c r="FE149" s="119">
        <v>504.04500000000002</v>
      </c>
      <c r="FF149" s="119">
        <v>614.73</v>
      </c>
      <c r="FG149" s="119">
        <v>569.971</v>
      </c>
      <c r="FH149" s="119">
        <v>526.53200000000004</v>
      </c>
      <c r="FI149" s="119">
        <v>536.17999999999995</v>
      </c>
      <c r="FJ149" s="119">
        <v>420.19099999999997</v>
      </c>
      <c r="FK149" s="119">
        <v>418.411</v>
      </c>
      <c r="FL149" s="119">
        <v>481.13400000000001</v>
      </c>
      <c r="FM149" s="119">
        <v>495.16199999999998</v>
      </c>
      <c r="FN149" s="119">
        <v>468.88299999999998</v>
      </c>
      <c r="FO149" s="119">
        <v>740.72199999999998</v>
      </c>
      <c r="FP149" s="153">
        <f t="shared" si="577"/>
        <v>-1</v>
      </c>
      <c r="FQ149" s="153">
        <f t="shared" si="578"/>
        <v>-1.098901098901099E-2</v>
      </c>
      <c r="FR149" s="153">
        <f t="shared" si="579"/>
        <v>8.076009501187649E-2</v>
      </c>
      <c r="FS149" s="153">
        <f t="shared" si="580"/>
        <v>3.9506172839506172E-2</v>
      </c>
      <c r="FT149" s="153">
        <f t="shared" si="581"/>
        <v>-3.1100478468899521E-2</v>
      </c>
      <c r="FU149" s="242">
        <f t="shared" si="539"/>
        <v>-450</v>
      </c>
      <c r="FV149" s="242">
        <f t="shared" si="684"/>
        <v>-5</v>
      </c>
      <c r="FW149" s="242">
        <f t="shared" si="540"/>
        <v>34</v>
      </c>
      <c r="FX149" s="242">
        <f t="shared" si="541"/>
        <v>16</v>
      </c>
      <c r="FY149" s="154"/>
      <c r="FZ149" s="154">
        <v>450</v>
      </c>
      <c r="GA149" s="154">
        <v>455</v>
      </c>
      <c r="GB149" s="154">
        <v>421</v>
      </c>
      <c r="GC149" s="154">
        <v>405</v>
      </c>
      <c r="GD149" s="154">
        <v>418</v>
      </c>
      <c r="GE149" s="154">
        <v>446</v>
      </c>
      <c r="GF149" s="154">
        <v>415</v>
      </c>
      <c r="GG149" s="154">
        <v>424</v>
      </c>
      <c r="GH149" s="154">
        <v>432</v>
      </c>
      <c r="GI149" s="154">
        <v>406</v>
      </c>
      <c r="GJ149" s="154">
        <v>388</v>
      </c>
      <c r="GK149" s="154">
        <v>407</v>
      </c>
      <c r="GL149" s="154">
        <v>427</v>
      </c>
      <c r="GM149" s="154">
        <v>439</v>
      </c>
      <c r="GN149" s="154">
        <v>555</v>
      </c>
      <c r="GO149" s="154">
        <v>694</v>
      </c>
      <c r="GP149" s="5" t="s">
        <v>599</v>
      </c>
      <c r="GQ149" s="5" t="s">
        <v>390</v>
      </c>
      <c r="GR149" s="5">
        <v>6270</v>
      </c>
      <c r="GS149" s="5" t="s">
        <v>235</v>
      </c>
      <c r="GT149" s="7" t="s">
        <v>78</v>
      </c>
      <c r="GU149" s="172" t="s">
        <v>73</v>
      </c>
      <c r="GV149" s="3"/>
      <c r="GW149" s="158" t="e">
        <f t="shared" si="582"/>
        <v>#VALUE!</v>
      </c>
      <c r="GX149" s="158" t="e">
        <f t="shared" si="583"/>
        <v>#VALUE!</v>
      </c>
      <c r="GY149" s="158" t="e">
        <f t="shared" si="584"/>
        <v>#VALUE!</v>
      </c>
      <c r="GZ149" s="158" t="e">
        <f t="shared" si="585"/>
        <v>#VALUE!</v>
      </c>
      <c r="HA149" s="158">
        <f t="shared" si="586"/>
        <v>-1</v>
      </c>
      <c r="HB149" s="263" t="e">
        <f t="shared" si="492"/>
        <v>#VALUE!</v>
      </c>
      <c r="HC149" s="263" t="e">
        <f t="shared" si="685"/>
        <v>#VALUE!</v>
      </c>
      <c r="HD149" s="263" t="e">
        <f t="shared" si="493"/>
        <v>#VALUE!</v>
      </c>
      <c r="HE149" s="263" t="e">
        <f t="shared" si="494"/>
        <v>#VALUE!</v>
      </c>
      <c r="HF149" s="153" t="str">
        <f t="shared" si="587"/>
        <v>Negativ EK</v>
      </c>
      <c r="HG149" s="153" t="str">
        <f t="shared" si="588"/>
        <v>Negativ EK</v>
      </c>
      <c r="HH149" s="153" t="str">
        <f t="shared" si="589"/>
        <v>Negativ EK</v>
      </c>
      <c r="HI149" s="153" t="str">
        <f t="shared" si="590"/>
        <v>Negativ EK</v>
      </c>
      <c r="HJ149" s="153">
        <f t="shared" si="591"/>
        <v>0</v>
      </c>
      <c r="HK149" s="153">
        <f t="shared" si="592"/>
        <v>0.12661214421883929</v>
      </c>
      <c r="HL149" s="153">
        <f t="shared" si="593"/>
        <v>0.31225563778538012</v>
      </c>
      <c r="HM149" s="153">
        <f t="shared" si="594"/>
        <v>0.4740009477608465</v>
      </c>
      <c r="HN149" s="153">
        <f t="shared" si="595"/>
        <v>0.46301186967777652</v>
      </c>
      <c r="HO149" s="153">
        <f t="shared" si="596"/>
        <v>0.24697380144537542</v>
      </c>
      <c r="HP149" s="153">
        <f t="shared" si="597"/>
        <v>0.12825547351234307</v>
      </c>
      <c r="HQ149" s="153">
        <f t="shared" si="598"/>
        <v>0.21864121852235485</v>
      </c>
      <c r="HR149" s="153">
        <f t="shared" si="599"/>
        <v>0.13584511203017771</v>
      </c>
      <c r="HS149" s="153">
        <f t="shared" si="600"/>
        <v>0.2119718666574115</v>
      </c>
      <c r="HT149" s="153">
        <f t="shared" si="601"/>
        <v>0.1881337741883029</v>
      </c>
      <c r="HU149" s="153">
        <f t="shared" si="602"/>
        <v>-0.56953333895737579</v>
      </c>
      <c r="HV149" s="150" t="e">
        <f t="shared" si="603"/>
        <v>#VALUE!</v>
      </c>
      <c r="HW149" s="150" t="e">
        <f t="shared" si="604"/>
        <v>#VALUE!</v>
      </c>
      <c r="HX149" s="150" t="e">
        <f t="shared" si="605"/>
        <v>#VALUE!</v>
      </c>
      <c r="HY149" s="150" t="e">
        <f t="shared" si="606"/>
        <v>#VALUE!</v>
      </c>
      <c r="HZ149" s="150">
        <f t="shared" si="607"/>
        <v>-1</v>
      </c>
      <c r="IA149" s="263" t="e">
        <f t="shared" si="495"/>
        <v>#VALUE!</v>
      </c>
      <c r="IB149" s="263" t="e">
        <f t="shared" si="686"/>
        <v>#VALUE!</v>
      </c>
      <c r="IC149" s="263" t="e">
        <f t="shared" si="496"/>
        <v>#VALUE!</v>
      </c>
      <c r="ID149" s="263" t="e">
        <f t="shared" si="497"/>
        <v>#VALUE!</v>
      </c>
      <c r="IE149" s="153" t="str">
        <f t="shared" si="608"/>
        <v>i.a.</v>
      </c>
      <c r="IF149" s="153" t="str">
        <f t="shared" si="609"/>
        <v>i.a.</v>
      </c>
      <c r="IG149" s="153" t="str">
        <f t="shared" si="610"/>
        <v>i.a.</v>
      </c>
      <c r="IH149" s="153" t="str">
        <f t="shared" si="611"/>
        <v>i.a.</v>
      </c>
      <c r="II149" s="153">
        <f t="shared" si="612"/>
        <v>0</v>
      </c>
      <c r="IJ149" s="153">
        <f t="shared" si="613"/>
        <v>7.2005923427934784E-2</v>
      </c>
      <c r="IK149" s="153">
        <f t="shared" si="614"/>
        <v>0.1295595629147952</v>
      </c>
      <c r="IL149" s="153">
        <f t="shared" si="615"/>
        <v>0.15442039805824423</v>
      </c>
      <c r="IM149" s="153">
        <f t="shared" si="616"/>
        <v>0.14466535887270712</v>
      </c>
      <c r="IN149" s="153">
        <f t="shared" si="617"/>
        <v>0.10785236263446729</v>
      </c>
      <c r="IO149" s="153">
        <f t="shared" si="618"/>
        <v>7.8622208327103191E-2</v>
      </c>
      <c r="IP149" s="153">
        <f t="shared" si="619"/>
        <v>0.13888829265849592</v>
      </c>
      <c r="IQ149" s="153">
        <f t="shared" si="620"/>
        <v>8.3624499052298656E-2</v>
      </c>
      <c r="IR149" s="153">
        <f t="shared" si="621"/>
        <v>0.11437105140244351</v>
      </c>
      <c r="IS149" s="153">
        <f t="shared" si="622"/>
        <v>9.221976152565492E-2</v>
      </c>
      <c r="IT149" s="153">
        <f t="shared" si="623"/>
        <v>-0.24627709045514859</v>
      </c>
      <c r="IU149" s="150" t="e">
        <f t="shared" si="624"/>
        <v>#VALUE!</v>
      </c>
      <c r="IV149" s="150" t="e">
        <f t="shared" si="625"/>
        <v>#VALUE!</v>
      </c>
      <c r="IW149" s="150" t="e">
        <f t="shared" si="626"/>
        <v>#VALUE!</v>
      </c>
      <c r="IX149" s="150" t="e">
        <f t="shared" si="627"/>
        <v>#VALUE!</v>
      </c>
      <c r="IY149" s="150" t="e">
        <f t="shared" si="628"/>
        <v>#VALUE!</v>
      </c>
      <c r="IZ149" s="263" t="e">
        <f t="shared" si="498"/>
        <v>#VALUE!</v>
      </c>
      <c r="JA149" s="263" t="e">
        <f t="shared" si="687"/>
        <v>#VALUE!</v>
      </c>
      <c r="JB149" s="263" t="e">
        <f t="shared" si="499"/>
        <v>#VALUE!</v>
      </c>
      <c r="JC149" s="263" t="e">
        <f t="shared" si="500"/>
        <v>#VALUE!</v>
      </c>
      <c r="JD149" s="153" t="str">
        <f t="shared" si="629"/>
        <v>i.a.</v>
      </c>
      <c r="JE149" s="153" t="str">
        <f t="shared" si="630"/>
        <v>i.a.</v>
      </c>
      <c r="JF149" s="153" t="str">
        <f t="shared" si="631"/>
        <v>i.a.</v>
      </c>
      <c r="JG149" s="153" t="str">
        <f t="shared" si="632"/>
        <v>i.a.</v>
      </c>
      <c r="JH149" s="153" t="str">
        <f t="shared" si="633"/>
        <v>i.a.</v>
      </c>
      <c r="JI149" s="153">
        <f t="shared" si="634"/>
        <v>0.56814996355831071</v>
      </c>
      <c r="JJ149" s="153">
        <f t="shared" si="635"/>
        <v>0.5100080349968753</v>
      </c>
      <c r="JK149" s="153">
        <f t="shared" si="636"/>
        <v>0.32741040782131992</v>
      </c>
      <c r="JL149" s="153">
        <f t="shared" si="637"/>
        <v>0.28738655124558965</v>
      </c>
      <c r="JM149" s="153">
        <f t="shared" si="638"/>
        <v>0.27212591067589431</v>
      </c>
      <c r="JN149" s="153">
        <f t="shared" si="639"/>
        <v>0.56169383416017016</v>
      </c>
      <c r="JO149" s="153">
        <f t="shared" si="640"/>
        <v>0.65047799691092867</v>
      </c>
      <c r="JP149" s="153">
        <f t="shared" si="641"/>
        <v>0.61349725509128583</v>
      </c>
      <c r="JQ149" s="153">
        <f t="shared" si="642"/>
        <v>0.56403829286643636</v>
      </c>
      <c r="JR149" s="153">
        <f t="shared" si="643"/>
        <v>0.52842302115267326</v>
      </c>
      <c r="JS149" s="153">
        <f t="shared" si="644"/>
        <v>0.42562856832088175</v>
      </c>
      <c r="JT149" s="153">
        <f t="shared" si="645"/>
        <v>0.46671760795548134</v>
      </c>
      <c r="JU149" s="150" t="e">
        <f t="shared" si="646"/>
        <v>#VALUE!</v>
      </c>
      <c r="JV149" s="150" t="e">
        <f t="shared" si="647"/>
        <v>#DIV/0!</v>
      </c>
      <c r="JW149" s="150" t="e">
        <f t="shared" si="648"/>
        <v>#DIV/0!</v>
      </c>
      <c r="JX149" s="150" t="e">
        <f t="shared" si="649"/>
        <v>#DIV/0!</v>
      </c>
      <c r="JY149" s="150">
        <f t="shared" si="650"/>
        <v>-1</v>
      </c>
      <c r="JZ149" s="263" t="e">
        <f t="shared" si="501"/>
        <v>#VALUE!</v>
      </c>
      <c r="KA149" s="263">
        <f t="shared" si="688"/>
        <v>0</v>
      </c>
      <c r="KB149" s="263">
        <f t="shared" si="502"/>
        <v>0</v>
      </c>
      <c r="KC149" s="263">
        <f t="shared" si="503"/>
        <v>0</v>
      </c>
      <c r="KD149" s="153" t="str">
        <f t="shared" si="467"/>
        <v>i.a.</v>
      </c>
      <c r="KE149" s="153">
        <f t="shared" si="468"/>
        <v>0</v>
      </c>
      <c r="KF149" s="153">
        <f t="shared" si="469"/>
        <v>0</v>
      </c>
      <c r="KG149" s="153">
        <f t="shared" si="470"/>
        <v>0</v>
      </c>
      <c r="KH149" s="153">
        <f t="shared" si="483"/>
        <v>0</v>
      </c>
      <c r="KI149" s="153">
        <f t="shared" si="471"/>
        <v>3.7021286624973997E-2</v>
      </c>
      <c r="KJ149" s="153">
        <f t="shared" si="472"/>
        <v>6.4769534349998936E-2</v>
      </c>
      <c r="KK149" s="153">
        <f t="shared" si="473"/>
        <v>8.1204047463055984E-2</v>
      </c>
      <c r="KL149" s="153">
        <f t="shared" si="474"/>
        <v>7.5108501210724835E-2</v>
      </c>
      <c r="KM149" s="153">
        <f t="shared" si="475"/>
        <v>5.5062655052278198E-2</v>
      </c>
      <c r="KN149" s="153">
        <f t="shared" si="476"/>
        <v>4.2348329541102521E-2</v>
      </c>
      <c r="KO149" s="153">
        <f t="shared" si="477"/>
        <v>7.0056828844608468E-2</v>
      </c>
      <c r="KP149" s="153">
        <f t="shared" si="478"/>
        <v>4.4763986960697617E-2</v>
      </c>
      <c r="KQ149" s="153">
        <f t="shared" si="479"/>
        <v>5.8391946659694077E-2</v>
      </c>
      <c r="KR149" s="153">
        <f t="shared" si="480"/>
        <v>5.3590847167468376E-2</v>
      </c>
      <c r="KS149" s="153">
        <f t="shared" si="481"/>
        <v>-0.15342628587438636</v>
      </c>
      <c r="KT149" s="153">
        <f t="shared" si="482"/>
        <v>2.2463243703632577E-2</v>
      </c>
      <c r="KU149" s="150" t="e">
        <f t="shared" si="651"/>
        <v>#VALUE!</v>
      </c>
      <c r="KV149" s="150">
        <f t="shared" si="652"/>
        <v>-0.11947891945235488</v>
      </c>
      <c r="KW149" s="150">
        <f t="shared" si="653"/>
        <v>0.22854862009208488</v>
      </c>
      <c r="KX149" s="150">
        <f t="shared" si="654"/>
        <v>0.15861794007032573</v>
      </c>
      <c r="KY149" s="150">
        <f t="shared" si="655"/>
        <v>-0.14605276140082835</v>
      </c>
      <c r="KZ149" s="243" t="e">
        <f t="shared" si="504"/>
        <v>#VALUE!</v>
      </c>
      <c r="LA149" s="243">
        <f t="shared" si="689"/>
        <v>-0.33905570207570213</v>
      </c>
      <c r="LB149" s="243">
        <f t="shared" si="505"/>
        <v>0.52791745451697958</v>
      </c>
      <c r="LC149" s="243">
        <f t="shared" si="506"/>
        <v>0.31622738336119194</v>
      </c>
      <c r="LD149" s="254" t="str">
        <f>IFERROR(Tabel1[[#This Row],[2024 - Omsætning]]/Tabel1[[#This Row],[2024 - Ansatte]],"i.a.")</f>
        <v>i.a.</v>
      </c>
      <c r="LE149" s="254">
        <f>IFERROR(Tabel1[[#This Row],[2023 - Omsætning]]/Tabel1[[#This Row],[2023 - Ansatte]],"i.a.")</f>
        <v>2.4987311111111112</v>
      </c>
      <c r="LF149" s="254">
        <f>IFERROR(Tabel1[[#This Row],[2022 - Omsætning]]/Tabel1[[#This Row],[2022 - Ansatte]],"i.a.")</f>
        <v>2.8377868131868134</v>
      </c>
      <c r="LG149" s="254">
        <f>IFERROR(Tabel1[[#This Row],[2021 - Omsætning]]/Tabel1[[#This Row],[2021 - Ansatte]],"i.a.")</f>
        <v>2.3098693586698338</v>
      </c>
      <c r="LH149" s="254">
        <f>IFERROR(AC149/Tabel1[[#This Row],[2020 - Ansatte]],"i.a.")</f>
        <v>1.9936419753086418</v>
      </c>
      <c r="LI149" s="254">
        <f>IFERROR(Tabel1[[#This Row],[2019 - Omsætning]]/Tabel1[[#This Row],[2019 - Ansatte]],"i.a.")</f>
        <v>2.3346196172248805</v>
      </c>
      <c r="LJ149" s="254">
        <f>IFERROR(Tabel1[[#This Row],[2018 - Omsætning]]/Tabel1[[#This Row],[2018 - Ansatte]],"i.a.")</f>
        <v>2.5088609865470852</v>
      </c>
      <c r="LK149" s="254">
        <f>IFERROR(Tabel1[[#This Row],[2017 - Omsætning]]/Tabel1[[#This Row],[2017 - Ansatte]],"i.a.")</f>
        <v>2.7142987951807229</v>
      </c>
      <c r="LL149" s="254">
        <f>IFERROR(Tabel1[[#This Row],[2016 - Omsætning]]/Tabel1[[#This Row],[2016 - Ansatte]],"i.a.")</f>
        <v>2.4905165094339625</v>
      </c>
      <c r="LM149" s="254">
        <f>IFERROR(Tabel1[[#This Row],[2015 - Omsætning]]/Tabel1[[#This Row],[2015 - Ansatte]],"i.a.")</f>
        <v>2.4092083333333334</v>
      </c>
      <c r="LN149" s="254">
        <f>IFERROR(Tabel1[[#This Row],[2014 - Omsætning]]/Tabel1[[#This Row],[2014 - Ansatte]],"i.a.")</f>
        <v>2.1866502463054185</v>
      </c>
      <c r="LO149" s="254">
        <f>IFERROR(Tabel1[[#This Row],[2013 - Omsætning]]/Tabel1[[#This Row],[2013 - Ansatte]],"i.a.")</f>
        <v>2.1424432989690723</v>
      </c>
      <c r="LP149" s="254">
        <f>IFERROR(Tabel1[[#This Row],[2012 - Omsætning]]/Tabel1[[#This Row],[2012 - Ansatte]],"i.a.")</f>
        <v>2.0644447174447174</v>
      </c>
      <c r="LQ149" s="254">
        <f>IFERROR(Tabel1[[#This Row],[2011 - Omsætning]]/Tabel1[[#This Row],[2011 - Ansatte]],"i.a.")</f>
        <v>2.2391686182669788</v>
      </c>
      <c r="LR149" s="254">
        <f>IFERROR(Tabel1[[#This Row],[2010 - Omsætning]]/Tabel1[[#This Row],[2010 - Ansatte]],"i.a.")</f>
        <v>1.8894533029612757</v>
      </c>
      <c r="LS149" s="254">
        <f>IFERROR(Tabel1[[#This Row],[2009 - Omsætning]]/Tabel1[[#This Row],[2009 - Ansatte]],"i.a.")</f>
        <v>1.7492216216216216</v>
      </c>
      <c r="LT149" s="254">
        <f>IFERROR(Tabel1[[#This Row],[2008 - Omsætning]]/Tabel1[[#This Row],[2008 - Ansatte]],"i.a.")</f>
        <v>1.8457305475504322</v>
      </c>
      <c r="LU149" s="158" t="e">
        <f t="shared" si="656"/>
        <v>#VALUE!</v>
      </c>
      <c r="LV149" s="158" t="e">
        <f t="shared" si="657"/>
        <v>#DIV/0!</v>
      </c>
      <c r="LW149" s="158" t="e">
        <f t="shared" si="658"/>
        <v>#DIV/0!</v>
      </c>
      <c r="LX149" s="158" t="e">
        <f t="shared" si="659"/>
        <v>#DIV/0!</v>
      </c>
      <c r="LY149" s="158">
        <f t="shared" si="660"/>
        <v>-1</v>
      </c>
      <c r="LZ149" s="243" t="e">
        <f t="shared" si="507"/>
        <v>#VALUE!</v>
      </c>
      <c r="MA149" s="243">
        <f t="shared" si="690"/>
        <v>0</v>
      </c>
      <c r="MB149" s="243">
        <f t="shared" si="508"/>
        <v>0</v>
      </c>
      <c r="MC149" s="243">
        <f t="shared" si="509"/>
        <v>0</v>
      </c>
      <c r="MD149" s="244" t="str">
        <f t="shared" si="661"/>
        <v>i.a.</v>
      </c>
      <c r="ME149" s="244">
        <f t="shared" si="662"/>
        <v>0</v>
      </c>
      <c r="MF149" s="244">
        <f t="shared" si="663"/>
        <v>0</v>
      </c>
      <c r="MG149" s="244">
        <f t="shared" si="664"/>
        <v>0</v>
      </c>
      <c r="MH149" s="244">
        <f t="shared" si="665"/>
        <v>0</v>
      </c>
      <c r="MI149" s="244">
        <f t="shared" si="666"/>
        <v>8.1906698564593303E-2</v>
      </c>
      <c r="MJ149" s="244">
        <f t="shared" si="667"/>
        <v>0.16044618834080718</v>
      </c>
      <c r="MK149" s="244">
        <f t="shared" si="668"/>
        <v>0.20848674698795183</v>
      </c>
      <c r="ML149" s="244">
        <f t="shared" si="669"/>
        <v>0.1676698113207547</v>
      </c>
      <c r="MM149" s="244">
        <f t="shared" si="670"/>
        <v>0.1270462962962963</v>
      </c>
      <c r="MN149" s="244">
        <f t="shared" si="671"/>
        <v>9.074137931034483E-2</v>
      </c>
      <c r="MO149" s="244">
        <f t="shared" si="672"/>
        <v>0.14933505154639176</v>
      </c>
      <c r="MP149" s="244">
        <f t="shared" si="673"/>
        <v>8.812776412776413E-2</v>
      </c>
      <c r="MQ149" s="244">
        <f t="shared" si="674"/>
        <v>0.13230444964871194</v>
      </c>
      <c r="MR149" s="244">
        <f t="shared" si="675"/>
        <v>9.8829157175398641E-2</v>
      </c>
      <c r="MS149" s="244">
        <f t="shared" si="676"/>
        <v>-0.27977837837837838</v>
      </c>
      <c r="MT149" s="244">
        <f t="shared" si="677"/>
        <v>3.161959654178674E-2</v>
      </c>
    </row>
    <row r="150" spans="1:358" ht="18" customHeight="1" x14ac:dyDescent="0.25">
      <c r="A150" s="101" t="s">
        <v>237</v>
      </c>
      <c r="B150" s="273">
        <v>33969376</v>
      </c>
      <c r="C150" s="117" t="s">
        <v>588</v>
      </c>
      <c r="D150" s="5" t="s">
        <v>370</v>
      </c>
      <c r="E150" s="5">
        <v>289900</v>
      </c>
      <c r="F150" s="203">
        <v>45789</v>
      </c>
      <c r="G150" s="148"/>
      <c r="H150" s="148" t="s">
        <v>74</v>
      </c>
      <c r="I150" s="148" t="s">
        <v>74</v>
      </c>
      <c r="J150" s="148" t="s">
        <v>74</v>
      </c>
      <c r="K150" s="148" t="s">
        <v>74</v>
      </c>
      <c r="L150" s="148" t="s">
        <v>74</v>
      </c>
      <c r="M150" s="148" t="s">
        <v>74</v>
      </c>
      <c r="N150" s="148" t="s">
        <v>74</v>
      </c>
      <c r="O150" s="357" t="s">
        <v>74</v>
      </c>
      <c r="P150" s="150">
        <f>Y150/Tabel1[[#This Row],[2023 - Omsætning]]-1</f>
        <v>-5.314576278927563E-2</v>
      </c>
      <c r="Q150" s="150">
        <f>Z150/Tabel1[[#This Row],[2022 - Omsætning]]-1</f>
        <v>-3.6701497097464064E-2</v>
      </c>
      <c r="R150" s="150">
        <f>AA150/Tabel1[[#This Row],[2021 - Omsætning]]-1</f>
        <v>0.14436958277536704</v>
      </c>
      <c r="S150" s="150">
        <f>AB150/Tabel1[[#This Row],[2020 - Omsætning]]-1</f>
        <v>5.1916708472297346E-2</v>
      </c>
      <c r="T150" s="150">
        <f>AC150/Tabel1[[#This Row],[2019 - Omsætning]]-1</f>
        <v>-9.9529186714428119E-2</v>
      </c>
      <c r="U150" s="242">
        <f t="shared" si="484"/>
        <v>-83.781000000000176</v>
      </c>
      <c r="V150" s="242">
        <f t="shared" si="678"/>
        <v>-60.061999999999898</v>
      </c>
      <c r="W150" s="242">
        <f t="shared" si="538"/>
        <v>206.45499999999993</v>
      </c>
      <c r="X150" s="242">
        <f t="shared" si="537"/>
        <v>70.579000000000178</v>
      </c>
      <c r="Y150" s="151">
        <v>1492.6569999999999</v>
      </c>
      <c r="Z150" s="151">
        <v>1576.4380000000001</v>
      </c>
      <c r="AA150" s="151">
        <v>1636.5</v>
      </c>
      <c r="AB150" s="151">
        <v>1430.0450000000001</v>
      </c>
      <c r="AC150" s="361">
        <v>1359.4659999999999</v>
      </c>
      <c r="AD150" s="151">
        <v>1509.7280000000001</v>
      </c>
      <c r="AE150" s="151">
        <v>1492.7739999999999</v>
      </c>
      <c r="AF150" s="151">
        <v>1440.73</v>
      </c>
      <c r="AG150" s="361">
        <v>1559.3679999999999</v>
      </c>
      <c r="AH150" s="361">
        <v>1500.809</v>
      </c>
      <c r="AI150" s="361">
        <v>1160.1869999999999</v>
      </c>
      <c r="AJ150" s="361">
        <v>1212.0350000000001</v>
      </c>
      <c r="AK150" s="361">
        <v>874.76199999999994</v>
      </c>
      <c r="AL150" s="361"/>
      <c r="AM150" s="361"/>
      <c r="AN150" s="361"/>
      <c r="AO150" s="361"/>
      <c r="AP150" s="150" t="e">
        <f t="shared" si="552"/>
        <v>#DIV/0!</v>
      </c>
      <c r="AQ150" s="150" t="e">
        <f t="shared" si="553"/>
        <v>#DIV/0!</v>
      </c>
      <c r="AR150" s="150" t="e">
        <f t="shared" si="554"/>
        <v>#DIV/0!</v>
      </c>
      <c r="AS150" s="150" t="e">
        <f t="shared" si="555"/>
        <v>#DIV/0!</v>
      </c>
      <c r="AT150" s="150">
        <f t="shared" si="556"/>
        <v>-1</v>
      </c>
      <c r="AU150" s="242">
        <f t="shared" si="511"/>
        <v>0</v>
      </c>
      <c r="AV150" s="242">
        <f t="shared" si="679"/>
        <v>0</v>
      </c>
      <c r="AW150" s="242">
        <f t="shared" si="512"/>
        <v>0</v>
      </c>
      <c r="AX150" s="242">
        <f t="shared" si="513"/>
        <v>0</v>
      </c>
      <c r="AY150" s="119"/>
      <c r="AZ150" s="119"/>
      <c r="BA150" s="119"/>
      <c r="BB150" s="119"/>
      <c r="BC150" s="119"/>
      <c r="BD150" s="119">
        <v>311.041</v>
      </c>
      <c r="BE150" s="119">
        <v>224.05199999999999</v>
      </c>
      <c r="BF150" s="119">
        <v>272.33</v>
      </c>
      <c r="BG150" s="362">
        <v>362.34100000000001</v>
      </c>
      <c r="BH150" s="362">
        <v>247.86500000000001</v>
      </c>
      <c r="BI150" s="362">
        <v>183.643</v>
      </c>
      <c r="BJ150" s="362">
        <v>234.85</v>
      </c>
      <c r="BK150" s="362">
        <v>163.98</v>
      </c>
      <c r="BL150" s="362"/>
      <c r="BM150" s="362"/>
      <c r="BN150" s="362"/>
      <c r="BO150" s="362"/>
      <c r="BP150" s="152" t="e">
        <f t="shared" si="557"/>
        <v>#DIV/0!</v>
      </c>
      <c r="BQ150" s="152" t="e">
        <f t="shared" si="558"/>
        <v>#DIV/0!</v>
      </c>
      <c r="BR150" s="152" t="e">
        <f t="shared" si="559"/>
        <v>#DIV/0!</v>
      </c>
      <c r="BS150" s="152" t="e">
        <f t="shared" si="560"/>
        <v>#DIV/0!</v>
      </c>
      <c r="BT150" s="152">
        <f t="shared" si="561"/>
        <v>1</v>
      </c>
      <c r="BU150" s="242">
        <f t="shared" si="514"/>
        <v>0</v>
      </c>
      <c r="BV150" s="242">
        <f t="shared" si="680"/>
        <v>0</v>
      </c>
      <c r="BW150" s="242">
        <f t="shared" si="515"/>
        <v>0</v>
      </c>
      <c r="BX150" s="242">
        <f t="shared" si="516"/>
        <v>0</v>
      </c>
      <c r="BY150" s="119"/>
      <c r="BZ150" s="119"/>
      <c r="CA150" s="119"/>
      <c r="CB150" s="119"/>
      <c r="CC150" s="119"/>
      <c r="CD150" s="119">
        <v>-33.962000000000003</v>
      </c>
      <c r="CE150" s="119">
        <v>-137.416</v>
      </c>
      <c r="CF150" s="119">
        <v>-58.942</v>
      </c>
      <c r="CG150" s="362">
        <v>65.64</v>
      </c>
      <c r="CH150" s="362">
        <v>46.613</v>
      </c>
      <c r="CI150" s="362">
        <v>28.167000000000002</v>
      </c>
      <c r="CJ150" s="362">
        <v>91.978999999999999</v>
      </c>
      <c r="CK150" s="362">
        <v>73.022000000000006</v>
      </c>
      <c r="CL150" s="362"/>
      <c r="CM150" s="362"/>
      <c r="CN150" s="362"/>
      <c r="CO150" s="362"/>
      <c r="CP150" s="152" t="e">
        <f t="shared" si="562"/>
        <v>#DIV/0!</v>
      </c>
      <c r="CQ150" s="152" t="e">
        <f t="shared" si="563"/>
        <v>#DIV/0!</v>
      </c>
      <c r="CR150" s="152" t="e">
        <f t="shared" si="564"/>
        <v>#DIV/0!</v>
      </c>
      <c r="CS150" s="152" t="e">
        <f t="shared" si="565"/>
        <v>#DIV/0!</v>
      </c>
      <c r="CT150" s="152">
        <f t="shared" si="566"/>
        <v>1</v>
      </c>
      <c r="CU150" s="242">
        <f t="shared" si="517"/>
        <v>0</v>
      </c>
      <c r="CV150" s="242">
        <f t="shared" si="681"/>
        <v>0</v>
      </c>
      <c r="CW150" s="242">
        <f t="shared" si="518"/>
        <v>0</v>
      </c>
      <c r="CX150" s="242">
        <f t="shared" si="519"/>
        <v>0</v>
      </c>
      <c r="CY150" s="119"/>
      <c r="CZ150" s="119"/>
      <c r="DA150" s="119"/>
      <c r="DB150" s="119"/>
      <c r="DC150" s="119"/>
      <c r="DD150" s="119">
        <v>-84.897000000000006</v>
      </c>
      <c r="DE150" s="119">
        <v>-181.09200000000001</v>
      </c>
      <c r="DF150" s="119">
        <v>-103.79600000000001</v>
      </c>
      <c r="DG150" s="362">
        <v>30.446999999999999</v>
      </c>
      <c r="DH150" s="362">
        <v>-0.8</v>
      </c>
      <c r="DI150" s="362">
        <v>-14.22</v>
      </c>
      <c r="DJ150" s="362">
        <v>39.216999999999999</v>
      </c>
      <c r="DK150" s="362">
        <v>26.081</v>
      </c>
      <c r="DL150" s="362"/>
      <c r="DM150" s="362"/>
      <c r="DN150" s="362"/>
      <c r="DO150" s="362"/>
      <c r="DP150" s="152" t="e">
        <f t="shared" si="567"/>
        <v>#DIV/0!</v>
      </c>
      <c r="DQ150" s="152" t="e">
        <f t="shared" si="568"/>
        <v>#DIV/0!</v>
      </c>
      <c r="DR150" s="152" t="e">
        <f t="shared" si="569"/>
        <v>#DIV/0!</v>
      </c>
      <c r="DS150" s="152" t="e">
        <f t="shared" si="570"/>
        <v>#DIV/0!</v>
      </c>
      <c r="DT150" s="152">
        <f t="shared" si="571"/>
        <v>-1</v>
      </c>
      <c r="DU150" s="242">
        <f t="shared" si="520"/>
        <v>0</v>
      </c>
      <c r="DV150" s="242">
        <f t="shared" si="682"/>
        <v>0</v>
      </c>
      <c r="DW150" s="242">
        <f t="shared" si="521"/>
        <v>0</v>
      </c>
      <c r="DX150" s="242">
        <f t="shared" si="522"/>
        <v>0</v>
      </c>
      <c r="DY150" s="119"/>
      <c r="DZ150" s="119"/>
      <c r="EA150" s="119"/>
      <c r="EB150" s="119"/>
      <c r="EC150" s="119"/>
      <c r="ED150" s="119">
        <v>313.2</v>
      </c>
      <c r="EE150" s="119">
        <v>397.92200000000003</v>
      </c>
      <c r="EF150" s="119">
        <v>592.62599999999998</v>
      </c>
      <c r="EG150" s="362">
        <v>743.13</v>
      </c>
      <c r="EH150" s="362">
        <v>727.29</v>
      </c>
      <c r="EI150" s="362">
        <v>743.91499999999996</v>
      </c>
      <c r="EJ150" s="362">
        <v>777.61300000000006</v>
      </c>
      <c r="EK150" s="362">
        <v>767.41800000000001</v>
      </c>
      <c r="EL150" s="362"/>
      <c r="EM150" s="362"/>
      <c r="EN150" s="362"/>
      <c r="EO150" s="362"/>
      <c r="EP150" s="153" t="e">
        <f t="shared" si="572"/>
        <v>#DIV/0!</v>
      </c>
      <c r="EQ150" s="153" t="e">
        <f t="shared" si="573"/>
        <v>#DIV/0!</v>
      </c>
      <c r="ER150" s="153" t="e">
        <f t="shared" si="574"/>
        <v>#DIV/0!</v>
      </c>
      <c r="ES150" s="153" t="e">
        <f t="shared" si="575"/>
        <v>#DIV/0!</v>
      </c>
      <c r="ET150" s="153">
        <f t="shared" si="576"/>
        <v>-1</v>
      </c>
      <c r="EU150" s="242">
        <f t="shared" si="523"/>
        <v>0</v>
      </c>
      <c r="EV150" s="242">
        <f t="shared" si="683"/>
        <v>0</v>
      </c>
      <c r="EW150" s="242">
        <f t="shared" si="524"/>
        <v>0</v>
      </c>
      <c r="EX150" s="242">
        <f t="shared" si="525"/>
        <v>0</v>
      </c>
      <c r="EY150" s="119"/>
      <c r="EZ150" s="119"/>
      <c r="FA150" s="119"/>
      <c r="FB150" s="119"/>
      <c r="FC150" s="119"/>
      <c r="FD150" s="119">
        <v>1726.797</v>
      </c>
      <c r="FE150" s="119">
        <v>1762.125</v>
      </c>
      <c r="FF150" s="119">
        <v>1985.5820000000001</v>
      </c>
      <c r="FG150" s="362">
        <v>2048.9789999999998</v>
      </c>
      <c r="FH150" s="362">
        <v>2134.877</v>
      </c>
      <c r="FI150" s="362">
        <v>2108.6489999999999</v>
      </c>
      <c r="FJ150" s="362">
        <v>1991.27</v>
      </c>
      <c r="FK150" s="362">
        <v>1946.037</v>
      </c>
      <c r="FL150" s="362"/>
      <c r="FM150" s="362"/>
      <c r="FN150" s="362"/>
      <c r="FO150" s="362"/>
      <c r="FP150" s="153">
        <f t="shared" si="577"/>
        <v>-6.6441441441441443E-2</v>
      </c>
      <c r="FQ150" s="153">
        <f t="shared" si="578"/>
        <v>-2.0948180815876516E-2</v>
      </c>
      <c r="FR150" s="153">
        <f t="shared" si="579"/>
        <v>-5.4824561403508769E-3</v>
      </c>
      <c r="FS150" s="153">
        <f t="shared" si="580"/>
        <v>-6.4615384615384616E-2</v>
      </c>
      <c r="FT150" s="153">
        <f t="shared" si="581"/>
        <v>-3.5608308605341248E-2</v>
      </c>
      <c r="FU150" s="242">
        <f t="shared" si="539"/>
        <v>-59</v>
      </c>
      <c r="FV150" s="242">
        <f t="shared" si="684"/>
        <v>-19</v>
      </c>
      <c r="FW150" s="242">
        <f t="shared" si="540"/>
        <v>-5</v>
      </c>
      <c r="FX150" s="242">
        <f t="shared" si="541"/>
        <v>-63</v>
      </c>
      <c r="FY150" s="154">
        <v>829</v>
      </c>
      <c r="FZ150" s="154">
        <v>888</v>
      </c>
      <c r="GA150" s="154">
        <v>907</v>
      </c>
      <c r="GB150" s="154">
        <v>912</v>
      </c>
      <c r="GC150" s="154">
        <v>975</v>
      </c>
      <c r="GD150" s="154">
        <v>1011</v>
      </c>
      <c r="GE150" s="154">
        <v>1091</v>
      </c>
      <c r="GF150" s="154">
        <v>1099</v>
      </c>
      <c r="GG150" s="359">
        <v>1147</v>
      </c>
      <c r="GH150" s="359">
        <v>1134</v>
      </c>
      <c r="GI150" s="359">
        <v>989</v>
      </c>
      <c r="GJ150" s="359">
        <v>889</v>
      </c>
      <c r="GK150" s="359">
        <v>803</v>
      </c>
      <c r="GL150" s="359"/>
      <c r="GM150" s="359"/>
      <c r="GN150" s="359"/>
      <c r="GO150" s="359"/>
      <c r="GP150" s="213"/>
      <c r="GQ150" s="5" t="s">
        <v>386</v>
      </c>
      <c r="GR150" s="5">
        <v>5471</v>
      </c>
      <c r="GS150" s="5" t="s">
        <v>238</v>
      </c>
      <c r="GT150" s="7" t="s">
        <v>78</v>
      </c>
      <c r="GU150" s="172" t="s">
        <v>73</v>
      </c>
      <c r="GW150" s="158" t="e">
        <f t="shared" si="582"/>
        <v>#VALUE!</v>
      </c>
      <c r="GX150" s="158" t="e">
        <f t="shared" si="583"/>
        <v>#VALUE!</v>
      </c>
      <c r="GY150" s="158" t="e">
        <f t="shared" si="584"/>
        <v>#VALUE!</v>
      </c>
      <c r="GZ150" s="158" t="e">
        <f t="shared" si="585"/>
        <v>#VALUE!</v>
      </c>
      <c r="HA150" s="158">
        <f t="shared" si="586"/>
        <v>1</v>
      </c>
      <c r="HB150" s="263" t="e">
        <f t="shared" si="492"/>
        <v>#VALUE!</v>
      </c>
      <c r="HC150" s="263" t="e">
        <f t="shared" si="685"/>
        <v>#VALUE!</v>
      </c>
      <c r="HD150" s="263" t="e">
        <f t="shared" si="493"/>
        <v>#VALUE!</v>
      </c>
      <c r="HE150" s="263" t="e">
        <f t="shared" si="494"/>
        <v>#VALUE!</v>
      </c>
      <c r="HF150" s="153" t="str">
        <f t="shared" si="587"/>
        <v>Negativ EK</v>
      </c>
      <c r="HG150" s="153" t="str">
        <f t="shared" si="588"/>
        <v>Negativ EK</v>
      </c>
      <c r="HH150" s="153" t="str">
        <f t="shared" si="589"/>
        <v>Negativ EK</v>
      </c>
      <c r="HI150" s="153" t="str">
        <f t="shared" si="590"/>
        <v>Negativ EK</v>
      </c>
      <c r="HJ150" s="153">
        <f t="shared" si="591"/>
        <v>0</v>
      </c>
      <c r="HK150" s="153">
        <f t="shared" si="592"/>
        <v>-0.23876915634729343</v>
      </c>
      <c r="HL150" s="153">
        <f t="shared" si="593"/>
        <v>-0.36564002955939545</v>
      </c>
      <c r="HM150" s="153">
        <f t="shared" si="594"/>
        <v>-0.15541161709174434</v>
      </c>
      <c r="HN150" s="153">
        <f t="shared" si="595"/>
        <v>4.1412657608030354E-2</v>
      </c>
      <c r="HO150" s="153">
        <f t="shared" si="596"/>
        <v>-1.0875438840950106E-3</v>
      </c>
      <c r="HP150" s="153">
        <f t="shared" si="597"/>
        <v>-1.8691736202028488E-2</v>
      </c>
      <c r="HQ150" s="153">
        <f t="shared" si="598"/>
        <v>5.0765324449800683E-2</v>
      </c>
      <c r="HR150" s="153">
        <f t="shared" si="599"/>
        <v>3.3985389970003312E-2</v>
      </c>
      <c r="HS150" s="153" t="str">
        <f t="shared" si="600"/>
        <v>Negativ EK</v>
      </c>
      <c r="HT150" s="153" t="str">
        <f t="shared" si="601"/>
        <v>Negativ EK</v>
      </c>
      <c r="HU150" s="153" t="str">
        <f t="shared" si="602"/>
        <v>Negativ EK</v>
      </c>
      <c r="HV150" s="150" t="e">
        <f t="shared" si="603"/>
        <v>#VALUE!</v>
      </c>
      <c r="HW150" s="150" t="e">
        <f t="shared" si="604"/>
        <v>#VALUE!</v>
      </c>
      <c r="HX150" s="150" t="e">
        <f t="shared" si="605"/>
        <v>#VALUE!</v>
      </c>
      <c r="HY150" s="150" t="e">
        <f t="shared" si="606"/>
        <v>#VALUE!</v>
      </c>
      <c r="HZ150" s="150">
        <f t="shared" si="607"/>
        <v>1</v>
      </c>
      <c r="IA150" s="263" t="e">
        <f t="shared" si="495"/>
        <v>#VALUE!</v>
      </c>
      <c r="IB150" s="263" t="e">
        <f t="shared" si="686"/>
        <v>#VALUE!</v>
      </c>
      <c r="IC150" s="263" t="e">
        <f t="shared" si="496"/>
        <v>#VALUE!</v>
      </c>
      <c r="ID150" s="263" t="e">
        <f t="shared" si="497"/>
        <v>#VALUE!</v>
      </c>
      <c r="IE150" s="153" t="str">
        <f t="shared" si="608"/>
        <v>i.a.</v>
      </c>
      <c r="IF150" s="153" t="str">
        <f t="shared" si="609"/>
        <v>i.a.</v>
      </c>
      <c r="IG150" s="153" t="str">
        <f t="shared" si="610"/>
        <v>i.a.</v>
      </c>
      <c r="IH150" s="153" t="str">
        <f t="shared" si="611"/>
        <v>i.a.</v>
      </c>
      <c r="II150" s="153">
        <f t="shared" si="612"/>
        <v>0</v>
      </c>
      <c r="IJ150" s="153">
        <f t="shared" si="613"/>
        <v>-1.9468477655849002E-2</v>
      </c>
      <c r="IK150" s="153">
        <f t="shared" si="614"/>
        <v>-7.3333374247239708E-2</v>
      </c>
      <c r="IL150" s="153">
        <f t="shared" si="615"/>
        <v>-2.9218544471133291E-2</v>
      </c>
      <c r="IM150" s="153">
        <f t="shared" si="616"/>
        <v>3.1377752962817078E-2</v>
      </c>
      <c r="IN150" s="153">
        <f t="shared" si="617"/>
        <v>2.1968994652088854E-2</v>
      </c>
      <c r="IO150" s="153">
        <f t="shared" si="618"/>
        <v>1.3740271454143364E-2</v>
      </c>
      <c r="IP150" s="153">
        <f t="shared" si="619"/>
        <v>4.6721782172434105E-2</v>
      </c>
      <c r="IQ150" s="153">
        <f t="shared" si="620"/>
        <v>3.7523438660210469E-2</v>
      </c>
      <c r="IR150" s="153" t="str">
        <f t="shared" si="621"/>
        <v>i.a.</v>
      </c>
      <c r="IS150" s="153" t="str">
        <f t="shared" si="622"/>
        <v>i.a.</v>
      </c>
      <c r="IT150" s="153" t="str">
        <f t="shared" si="623"/>
        <v>i.a.</v>
      </c>
      <c r="IU150" s="150" t="e">
        <f t="shared" si="624"/>
        <v>#VALUE!</v>
      </c>
      <c r="IV150" s="150" t="e">
        <f t="shared" si="625"/>
        <v>#VALUE!</v>
      </c>
      <c r="IW150" s="150" t="e">
        <f t="shared" si="626"/>
        <v>#VALUE!</v>
      </c>
      <c r="IX150" s="150" t="e">
        <f t="shared" si="627"/>
        <v>#VALUE!</v>
      </c>
      <c r="IY150" s="150" t="e">
        <f t="shared" si="628"/>
        <v>#VALUE!</v>
      </c>
      <c r="IZ150" s="263" t="e">
        <f t="shared" si="498"/>
        <v>#VALUE!</v>
      </c>
      <c r="JA150" s="263" t="e">
        <f t="shared" si="687"/>
        <v>#VALUE!</v>
      </c>
      <c r="JB150" s="263" t="e">
        <f t="shared" si="499"/>
        <v>#VALUE!</v>
      </c>
      <c r="JC150" s="263" t="e">
        <f t="shared" si="500"/>
        <v>#VALUE!</v>
      </c>
      <c r="JD150" s="153" t="str">
        <f t="shared" si="629"/>
        <v>i.a.</v>
      </c>
      <c r="JE150" s="153" t="str">
        <f t="shared" si="630"/>
        <v>i.a.</v>
      </c>
      <c r="JF150" s="153" t="str">
        <f t="shared" si="631"/>
        <v>i.a.</v>
      </c>
      <c r="JG150" s="153" t="str">
        <f t="shared" si="632"/>
        <v>i.a.</v>
      </c>
      <c r="JH150" s="153" t="str">
        <f t="shared" si="633"/>
        <v>i.a.</v>
      </c>
      <c r="JI150" s="153">
        <f t="shared" si="634"/>
        <v>0.18137627063285378</v>
      </c>
      <c r="JJ150" s="153">
        <f t="shared" si="635"/>
        <v>0.22581939419734698</v>
      </c>
      <c r="JK150" s="153">
        <f t="shared" si="636"/>
        <v>0.29846463152869029</v>
      </c>
      <c r="JL150" s="153">
        <f t="shared" si="637"/>
        <v>0.362683072886545</v>
      </c>
      <c r="JM150" s="153">
        <f t="shared" si="638"/>
        <v>0.34067068032490866</v>
      </c>
      <c r="JN150" s="153">
        <f t="shared" si="639"/>
        <v>0.35279223806332871</v>
      </c>
      <c r="JO150" s="153">
        <f t="shared" si="640"/>
        <v>0.3905110808679888</v>
      </c>
      <c r="JP150" s="153">
        <f t="shared" si="641"/>
        <v>0.39434913108024156</v>
      </c>
      <c r="JQ150" s="153" t="str">
        <f t="shared" si="642"/>
        <v>i.a.</v>
      </c>
      <c r="JR150" s="153" t="str">
        <f t="shared" si="643"/>
        <v>i.a.</v>
      </c>
      <c r="JS150" s="153" t="str">
        <f t="shared" si="644"/>
        <v>i.a.</v>
      </c>
      <c r="JT150" s="153" t="str">
        <f t="shared" si="645"/>
        <v>i.a.</v>
      </c>
      <c r="JU150" s="150" t="e">
        <f t="shared" si="646"/>
        <v>#DIV/0!</v>
      </c>
      <c r="JV150" s="150" t="e">
        <f t="shared" si="647"/>
        <v>#DIV/0!</v>
      </c>
      <c r="JW150" s="150" t="e">
        <f t="shared" si="648"/>
        <v>#DIV/0!</v>
      </c>
      <c r="JX150" s="150" t="e">
        <f t="shared" si="649"/>
        <v>#DIV/0!</v>
      </c>
      <c r="JY150" s="150">
        <f t="shared" si="650"/>
        <v>1</v>
      </c>
      <c r="JZ150" s="263">
        <f t="shared" si="501"/>
        <v>0</v>
      </c>
      <c r="KA150" s="263">
        <f t="shared" si="688"/>
        <v>0</v>
      </c>
      <c r="KB150" s="263">
        <f t="shared" si="502"/>
        <v>0</v>
      </c>
      <c r="KC150" s="263">
        <f t="shared" si="503"/>
        <v>0</v>
      </c>
      <c r="KD150" s="153">
        <f t="shared" si="467"/>
        <v>0</v>
      </c>
      <c r="KE150" s="153">
        <f t="shared" si="468"/>
        <v>0</v>
      </c>
      <c r="KF150" s="153">
        <f t="shared" si="469"/>
        <v>0</v>
      </c>
      <c r="KG150" s="153">
        <f t="shared" si="470"/>
        <v>0</v>
      </c>
      <c r="KH150" s="153">
        <f t="shared" si="483"/>
        <v>0</v>
      </c>
      <c r="KI150" s="153">
        <f t="shared" si="471"/>
        <v>-2.2495442887725474E-2</v>
      </c>
      <c r="KJ150" s="153">
        <f t="shared" si="472"/>
        <v>-9.2054122057324148E-2</v>
      </c>
      <c r="KK150" s="153">
        <f t="shared" si="473"/>
        <v>-4.0911204736487752E-2</v>
      </c>
      <c r="KL150" s="153">
        <f t="shared" si="474"/>
        <v>4.209397653408304E-2</v>
      </c>
      <c r="KM150" s="153">
        <f t="shared" si="475"/>
        <v>3.1058582404556476E-2</v>
      </c>
      <c r="KN150" s="153">
        <f t="shared" si="476"/>
        <v>2.4277982773466694E-2</v>
      </c>
      <c r="KO150" s="153">
        <f t="shared" si="477"/>
        <v>7.5888072539159343E-2</v>
      </c>
      <c r="KP150" s="153">
        <f t="shared" si="478"/>
        <v>8.3476419871919463E-2</v>
      </c>
      <c r="KQ150" s="153" t="str">
        <f t="shared" si="479"/>
        <v>i.a.</v>
      </c>
      <c r="KR150" s="153" t="str">
        <f t="shared" si="480"/>
        <v>i.a.</v>
      </c>
      <c r="KS150" s="153" t="str">
        <f t="shared" si="481"/>
        <v>i.a.</v>
      </c>
      <c r="KT150" s="153" t="str">
        <f t="shared" si="482"/>
        <v>i.a.</v>
      </c>
      <c r="KU150" s="150">
        <f t="shared" si="651"/>
        <v>1.4241933224515385E-2</v>
      </c>
      <c r="KV150" s="150">
        <f t="shared" si="652"/>
        <v>-1.6090380481306284E-2</v>
      </c>
      <c r="KW150" s="150">
        <f t="shared" si="653"/>
        <v>0.15067812512804296</v>
      </c>
      <c r="KX150" s="150">
        <f t="shared" si="654"/>
        <v>0.12458200741281782</v>
      </c>
      <c r="KY150" s="150">
        <f t="shared" si="655"/>
        <v>-6.6281033608499268E-2</v>
      </c>
      <c r="KZ150" s="243">
        <f t="shared" si="504"/>
        <v>2.5283248568230388E-2</v>
      </c>
      <c r="LA150" s="243">
        <f t="shared" si="689"/>
        <v>-2.9031871728398828E-2</v>
      </c>
      <c r="LB150" s="243">
        <f t="shared" si="505"/>
        <v>0.23626809150080286</v>
      </c>
      <c r="LC150" s="243">
        <f t="shared" si="506"/>
        <v>0.17370769568151156</v>
      </c>
      <c r="LD150" s="254">
        <f>IFERROR(Tabel1[[#This Row],[2024 - Omsætning]]/Tabel1[[#This Row],[2024 - Ansatte]],"i.a.")</f>
        <v>1.8005512665862484</v>
      </c>
      <c r="LE150" s="254">
        <f>IFERROR(Tabel1[[#This Row],[2023 - Omsætning]]/Tabel1[[#This Row],[2023 - Ansatte]],"i.a.")</f>
        <v>1.775268018018018</v>
      </c>
      <c r="LF150" s="254">
        <f>IFERROR(Tabel1[[#This Row],[2022 - Omsætning]]/Tabel1[[#This Row],[2022 - Ansatte]],"i.a.")</f>
        <v>1.8042998897464169</v>
      </c>
      <c r="LG150" s="254">
        <f>IFERROR(Tabel1[[#This Row],[2021 - Omsætning]]/Tabel1[[#This Row],[2021 - Ansatte]],"i.a.")</f>
        <v>1.568031798245614</v>
      </c>
      <c r="LH150" s="254">
        <f>IFERROR(AC150/Tabel1[[#This Row],[2020 - Ansatte]],"i.a.")</f>
        <v>1.3943241025641024</v>
      </c>
      <c r="LI150" s="254">
        <f>IFERROR(Tabel1[[#This Row],[2019 - Omsætning]]/Tabel1[[#This Row],[2019 - Ansatte]],"i.a.")</f>
        <v>1.4933016815034619</v>
      </c>
      <c r="LJ150" s="254">
        <f>IFERROR(Tabel1[[#This Row],[2018 - Omsætning]]/Tabel1[[#This Row],[2018 - Ansatte]],"i.a.")</f>
        <v>1.3682621448212648</v>
      </c>
      <c r="LK150" s="254">
        <f>IFERROR(Tabel1[[#This Row],[2017 - Omsætning]]/Tabel1[[#This Row],[2017 - Ansatte]],"i.a.")</f>
        <v>1.3109463148316651</v>
      </c>
      <c r="LL150" s="254">
        <f>IFERROR(Tabel1[[#This Row],[2016 - Omsætning]]/Tabel1[[#This Row],[2016 - Ansatte]],"i.a.")</f>
        <v>1.3595187445510026</v>
      </c>
      <c r="LM150" s="254">
        <f>IFERROR(Tabel1[[#This Row],[2015 - Omsætning]]/Tabel1[[#This Row],[2015 - Ansatte]],"i.a.")</f>
        <v>1.3234647266313933</v>
      </c>
      <c r="LN150" s="254">
        <f>IFERROR(Tabel1[[#This Row],[2014 - Omsætning]]/Tabel1[[#This Row],[2014 - Ansatte]],"i.a.")</f>
        <v>1.1730910010111222</v>
      </c>
      <c r="LO150" s="254">
        <f>IFERROR(Tabel1[[#This Row],[2013 - Omsætning]]/Tabel1[[#This Row],[2013 - Ansatte]],"i.a.")</f>
        <v>1.363368953880765</v>
      </c>
      <c r="LP150" s="254">
        <f>IFERROR(Tabel1[[#This Row],[2012 - Omsætning]]/Tabel1[[#This Row],[2012 - Ansatte]],"i.a.")</f>
        <v>1.0893673723536736</v>
      </c>
      <c r="LQ150" s="254" t="str">
        <f>IFERROR(Tabel1[[#This Row],[2011 - Omsætning]]/Tabel1[[#This Row],[2011 - Ansatte]],"i.a.")</f>
        <v>i.a.</v>
      </c>
      <c r="LR150" s="254" t="str">
        <f>IFERROR(Tabel1[[#This Row],[2010 - Omsætning]]/Tabel1[[#This Row],[2010 - Ansatte]],"i.a.")</f>
        <v>i.a.</v>
      </c>
      <c r="LS150" s="254" t="str">
        <f>IFERROR(Tabel1[[#This Row],[2009 - Omsætning]]/Tabel1[[#This Row],[2009 - Ansatte]],"i.a.")</f>
        <v>i.a.</v>
      </c>
      <c r="LT150" s="254" t="str">
        <f>IFERROR(Tabel1[[#This Row],[2008 - Omsætning]]/Tabel1[[#This Row],[2008 - Ansatte]],"i.a.")</f>
        <v>i.a.</v>
      </c>
      <c r="LU150" s="158" t="e">
        <f t="shared" si="656"/>
        <v>#DIV/0!</v>
      </c>
      <c r="LV150" s="158" t="e">
        <f t="shared" si="657"/>
        <v>#DIV/0!</v>
      </c>
      <c r="LW150" s="158" t="e">
        <f t="shared" si="658"/>
        <v>#DIV/0!</v>
      </c>
      <c r="LX150" s="158" t="e">
        <f t="shared" si="659"/>
        <v>#DIV/0!</v>
      </c>
      <c r="LY150" s="158">
        <f t="shared" si="660"/>
        <v>1</v>
      </c>
      <c r="LZ150" s="243">
        <f t="shared" si="507"/>
        <v>0</v>
      </c>
      <c r="MA150" s="243">
        <f t="shared" si="690"/>
        <v>0</v>
      </c>
      <c r="MB150" s="243">
        <f t="shared" si="508"/>
        <v>0</v>
      </c>
      <c r="MC150" s="243">
        <f t="shared" si="509"/>
        <v>0</v>
      </c>
      <c r="MD150" s="244">
        <f t="shared" si="661"/>
        <v>0</v>
      </c>
      <c r="ME150" s="244">
        <f t="shared" si="662"/>
        <v>0</v>
      </c>
      <c r="MF150" s="244">
        <f t="shared" si="663"/>
        <v>0</v>
      </c>
      <c r="MG150" s="244">
        <f t="shared" si="664"/>
        <v>0</v>
      </c>
      <c r="MH150" s="244">
        <f t="shared" si="665"/>
        <v>0</v>
      </c>
      <c r="MI150" s="244">
        <f t="shared" si="666"/>
        <v>-8.3973293768545995E-2</v>
      </c>
      <c r="MJ150" s="244">
        <f t="shared" si="667"/>
        <v>-0.16598716773602201</v>
      </c>
      <c r="MK150" s="244">
        <f t="shared" si="668"/>
        <v>-9.4445859872611476E-2</v>
      </c>
      <c r="ML150" s="244">
        <f t="shared" si="669"/>
        <v>2.6544899738448126E-2</v>
      </c>
      <c r="MM150" s="244">
        <f t="shared" si="670"/>
        <v>-7.0546737213403885E-4</v>
      </c>
      <c r="MN150" s="244">
        <f t="shared" si="671"/>
        <v>-1.4378159757330637E-2</v>
      </c>
      <c r="MO150" s="244">
        <f t="shared" si="672"/>
        <v>4.4113610798650164E-2</v>
      </c>
      <c r="MP150" s="244">
        <f t="shared" si="673"/>
        <v>3.2479452054794522E-2</v>
      </c>
      <c r="MQ150" s="244" t="str">
        <f t="shared" si="674"/>
        <v>i.a.</v>
      </c>
      <c r="MR150" s="244" t="str">
        <f t="shared" si="675"/>
        <v>i.a.</v>
      </c>
      <c r="MS150" s="244" t="str">
        <f t="shared" si="676"/>
        <v>i.a.</v>
      </c>
      <c r="MT150" s="244" t="str">
        <f t="shared" si="677"/>
        <v>i.a.</v>
      </c>
    </row>
    <row r="151" spans="1:358" ht="18" customHeight="1" x14ac:dyDescent="0.25">
      <c r="A151" s="20" t="s">
        <v>406</v>
      </c>
      <c r="B151" s="273">
        <v>13882037</v>
      </c>
      <c r="C151" s="117" t="s">
        <v>588</v>
      </c>
      <c r="D151" s="5" t="s">
        <v>370</v>
      </c>
      <c r="E151" s="5">
        <v>289300</v>
      </c>
      <c r="F151" s="203">
        <v>45445</v>
      </c>
      <c r="G151" s="148"/>
      <c r="H151" s="148" t="s">
        <v>74</v>
      </c>
      <c r="I151" s="148" t="s">
        <v>74</v>
      </c>
      <c r="J151" s="148" t="s">
        <v>74</v>
      </c>
      <c r="K151" s="148" t="s">
        <v>74</v>
      </c>
      <c r="L151" s="148" t="s">
        <v>74</v>
      </c>
      <c r="M151" s="148" t="s">
        <v>74</v>
      </c>
      <c r="N151" s="357" t="s">
        <v>74</v>
      </c>
      <c r="O151" s="357" t="s">
        <v>74</v>
      </c>
      <c r="P151" s="150">
        <f>Y151/Tabel1[[#This Row],[2023 - Omsætning]]-1</f>
        <v>-1</v>
      </c>
      <c r="Q151" s="150">
        <f>Z151/Tabel1[[#This Row],[2022 - Omsætning]]-1</f>
        <v>-0.36002613543353557</v>
      </c>
      <c r="R151" s="150">
        <f>AA151/Tabel1[[#This Row],[2021 - Omsætning]]-1</f>
        <v>1.2192531573203058</v>
      </c>
      <c r="S151" s="150">
        <f>AB151/Tabel1[[#This Row],[2020 - Omsætning]]-1</f>
        <v>-8.7976755043951638E-2</v>
      </c>
      <c r="T151" s="150">
        <f>AC151/Tabel1[[#This Row],[2019 - Omsætning]]-1</f>
        <v>-0.40143335617283693</v>
      </c>
      <c r="U151" s="242">
        <f t="shared" si="484"/>
        <v>-546.54600000000005</v>
      </c>
      <c r="V151" s="242">
        <f t="shared" si="678"/>
        <v>-307.46699999999998</v>
      </c>
      <c r="W151" s="242">
        <f t="shared" si="538"/>
        <v>469.19300000000004</v>
      </c>
      <c r="X151" s="242">
        <f t="shared" si="537"/>
        <v>-37.120999999999981</v>
      </c>
      <c r="Y151" s="151"/>
      <c r="Z151" s="151">
        <v>546.54600000000005</v>
      </c>
      <c r="AA151" s="151">
        <v>854.01300000000003</v>
      </c>
      <c r="AB151" s="151">
        <v>384.82</v>
      </c>
      <c r="AC151" s="361">
        <v>421.94099999999997</v>
      </c>
      <c r="AD151" s="151">
        <v>704.91899999999998</v>
      </c>
      <c r="AE151" s="151">
        <v>729.51099999999997</v>
      </c>
      <c r="AF151" s="151">
        <v>629.94799999999998</v>
      </c>
      <c r="AG151" s="361">
        <v>739.15</v>
      </c>
      <c r="AH151" s="361">
        <v>689.63599999999997</v>
      </c>
      <c r="AI151" s="361">
        <v>660.529</v>
      </c>
      <c r="AJ151" s="361">
        <v>602.45500000000004</v>
      </c>
      <c r="AK151" s="361"/>
      <c r="AL151" s="361"/>
      <c r="AM151" s="361"/>
      <c r="AN151" s="361"/>
      <c r="AO151" s="361"/>
      <c r="AP151" s="150" t="e">
        <f t="shared" si="552"/>
        <v>#DIV/0!</v>
      </c>
      <c r="AQ151" s="150" t="e">
        <f t="shared" si="553"/>
        <v>#DIV/0!</v>
      </c>
      <c r="AR151" s="150" t="e">
        <f t="shared" si="554"/>
        <v>#DIV/0!</v>
      </c>
      <c r="AS151" s="150" t="e">
        <f t="shared" si="555"/>
        <v>#DIV/0!</v>
      </c>
      <c r="AT151" s="150">
        <f t="shared" si="556"/>
        <v>-1</v>
      </c>
      <c r="AU151" s="242">
        <f t="shared" si="511"/>
        <v>0</v>
      </c>
      <c r="AV151" s="242">
        <f t="shared" si="679"/>
        <v>0</v>
      </c>
      <c r="AW151" s="242">
        <f t="shared" si="512"/>
        <v>0</v>
      </c>
      <c r="AX151" s="242">
        <f t="shared" si="513"/>
        <v>0</v>
      </c>
      <c r="AY151" s="119"/>
      <c r="AZ151" s="119"/>
      <c r="BA151" s="119"/>
      <c r="BB151" s="119"/>
      <c r="BC151" s="119"/>
      <c r="BD151" s="119">
        <v>188.47300000000001</v>
      </c>
      <c r="BE151" s="119">
        <v>152.58000000000001</v>
      </c>
      <c r="BF151" s="119">
        <v>58.593000000000004</v>
      </c>
      <c r="BG151" s="362">
        <v>131.827</v>
      </c>
      <c r="BH151" s="362">
        <v>146.209</v>
      </c>
      <c r="BI151" s="362">
        <v>103.125</v>
      </c>
      <c r="BJ151" s="362">
        <v>47.603999999999999</v>
      </c>
      <c r="BK151" s="362"/>
      <c r="BL151" s="362"/>
      <c r="BM151" s="362"/>
      <c r="BN151" s="362"/>
      <c r="BO151" s="362"/>
      <c r="BP151" s="152" t="e">
        <f t="shared" si="557"/>
        <v>#DIV/0!</v>
      </c>
      <c r="BQ151" s="152" t="e">
        <f t="shared" si="558"/>
        <v>#DIV/0!</v>
      </c>
      <c r="BR151" s="152" t="e">
        <f t="shared" si="559"/>
        <v>#DIV/0!</v>
      </c>
      <c r="BS151" s="152" t="e">
        <f t="shared" si="560"/>
        <v>#DIV/0!</v>
      </c>
      <c r="BT151" s="152">
        <f t="shared" si="561"/>
        <v>-1</v>
      </c>
      <c r="BU151" s="242">
        <f t="shared" si="514"/>
        <v>0</v>
      </c>
      <c r="BV151" s="242">
        <f t="shared" si="680"/>
        <v>0</v>
      </c>
      <c r="BW151" s="242">
        <f t="shared" si="515"/>
        <v>0</v>
      </c>
      <c r="BX151" s="242">
        <f t="shared" si="516"/>
        <v>0</v>
      </c>
      <c r="BY151" s="119"/>
      <c r="BZ151" s="119"/>
      <c r="CA151" s="119"/>
      <c r="CB151" s="119"/>
      <c r="CC151" s="119"/>
      <c r="CD151" s="119">
        <v>52.284999999999997</v>
      </c>
      <c r="CE151" s="119">
        <v>-3.6920000000000002</v>
      </c>
      <c r="CF151" s="119">
        <v>-73.372</v>
      </c>
      <c r="CG151" s="362">
        <v>3.012</v>
      </c>
      <c r="CH151" s="362">
        <v>21.58</v>
      </c>
      <c r="CI151" s="362">
        <v>9.8059999999999992</v>
      </c>
      <c r="CJ151" s="362">
        <v>-22.192</v>
      </c>
      <c r="CK151" s="362"/>
      <c r="CL151" s="362"/>
      <c r="CM151" s="362"/>
      <c r="CN151" s="362"/>
      <c r="CO151" s="362"/>
      <c r="CP151" s="152" t="e">
        <f t="shared" si="562"/>
        <v>#DIV/0!</v>
      </c>
      <c r="CQ151" s="152" t="e">
        <f t="shared" si="563"/>
        <v>#DIV/0!</v>
      </c>
      <c r="CR151" s="152" t="e">
        <f t="shared" si="564"/>
        <v>#DIV/0!</v>
      </c>
      <c r="CS151" s="152" t="e">
        <f t="shared" si="565"/>
        <v>#DIV/0!</v>
      </c>
      <c r="CT151" s="152">
        <f t="shared" si="566"/>
        <v>-1</v>
      </c>
      <c r="CU151" s="242">
        <f t="shared" si="517"/>
        <v>0</v>
      </c>
      <c r="CV151" s="242">
        <f t="shared" si="681"/>
        <v>0</v>
      </c>
      <c r="CW151" s="242">
        <f t="shared" si="518"/>
        <v>0</v>
      </c>
      <c r="CX151" s="242">
        <f t="shared" si="519"/>
        <v>0</v>
      </c>
      <c r="CY151" s="119"/>
      <c r="CZ151" s="119"/>
      <c r="DA151" s="119"/>
      <c r="DB151" s="119"/>
      <c r="DC151" s="119"/>
      <c r="DD151" s="119">
        <v>56.865000000000002</v>
      </c>
      <c r="DE151" s="119">
        <v>-11.124000000000001</v>
      </c>
      <c r="DF151" s="119">
        <v>-65.906000000000006</v>
      </c>
      <c r="DG151" s="362">
        <v>1.8779999999999999</v>
      </c>
      <c r="DH151" s="362">
        <v>17.359000000000002</v>
      </c>
      <c r="DI151" s="362">
        <v>8.3759999999999994</v>
      </c>
      <c r="DJ151" s="362">
        <v>-26.327000000000002</v>
      </c>
      <c r="DK151" s="362"/>
      <c r="DL151" s="362"/>
      <c r="DM151" s="362"/>
      <c r="DN151" s="362"/>
      <c r="DO151" s="362"/>
      <c r="DP151" s="152" t="e">
        <f t="shared" si="567"/>
        <v>#DIV/0!</v>
      </c>
      <c r="DQ151" s="152" t="e">
        <f t="shared" si="568"/>
        <v>#DIV/0!</v>
      </c>
      <c r="DR151" s="152" t="e">
        <f t="shared" si="569"/>
        <v>#DIV/0!</v>
      </c>
      <c r="DS151" s="152" t="e">
        <f t="shared" si="570"/>
        <v>#DIV/0!</v>
      </c>
      <c r="DT151" s="152">
        <f t="shared" si="571"/>
        <v>-1</v>
      </c>
      <c r="DU151" s="242">
        <f t="shared" si="520"/>
        <v>0</v>
      </c>
      <c r="DV151" s="242">
        <f t="shared" si="682"/>
        <v>0</v>
      </c>
      <c r="DW151" s="242">
        <f t="shared" si="521"/>
        <v>0</v>
      </c>
      <c r="DX151" s="242">
        <f t="shared" si="522"/>
        <v>0</v>
      </c>
      <c r="DY151" s="119"/>
      <c r="DZ151" s="119"/>
      <c r="EA151" s="119"/>
      <c r="EB151" s="119"/>
      <c r="EC151" s="119"/>
      <c r="ED151" s="119">
        <v>111.545</v>
      </c>
      <c r="EE151" s="119">
        <v>65.655000000000001</v>
      </c>
      <c r="EF151" s="119">
        <v>73.563999999999993</v>
      </c>
      <c r="EG151" s="362">
        <v>50.713999999999999</v>
      </c>
      <c r="EH151" s="362">
        <v>51.966999999999999</v>
      </c>
      <c r="EI151" s="362">
        <v>38.124000000000002</v>
      </c>
      <c r="EJ151" s="362">
        <v>34.588999999999999</v>
      </c>
      <c r="EK151" s="362"/>
      <c r="EL151" s="362"/>
      <c r="EM151" s="362"/>
      <c r="EN151" s="362"/>
      <c r="EO151" s="362"/>
      <c r="EP151" s="153" t="e">
        <f t="shared" si="572"/>
        <v>#DIV/0!</v>
      </c>
      <c r="EQ151" s="153" t="e">
        <f t="shared" si="573"/>
        <v>#DIV/0!</v>
      </c>
      <c r="ER151" s="153" t="e">
        <f t="shared" si="574"/>
        <v>#DIV/0!</v>
      </c>
      <c r="ES151" s="153" t="e">
        <f t="shared" si="575"/>
        <v>#DIV/0!</v>
      </c>
      <c r="ET151" s="153">
        <f t="shared" si="576"/>
        <v>-1</v>
      </c>
      <c r="EU151" s="242">
        <f t="shared" si="523"/>
        <v>0</v>
      </c>
      <c r="EV151" s="242">
        <f t="shared" si="683"/>
        <v>0</v>
      </c>
      <c r="EW151" s="242">
        <f t="shared" si="524"/>
        <v>0</v>
      </c>
      <c r="EX151" s="242">
        <f t="shared" si="525"/>
        <v>0</v>
      </c>
      <c r="EY151" s="119"/>
      <c r="EZ151" s="119"/>
      <c r="FA151" s="119"/>
      <c r="FB151" s="119"/>
      <c r="FC151" s="119"/>
      <c r="FD151" s="119">
        <v>446.54700000000003</v>
      </c>
      <c r="FE151" s="119">
        <v>433.98</v>
      </c>
      <c r="FF151" s="119">
        <v>409.59199999999998</v>
      </c>
      <c r="FG151" s="362">
        <v>304.08</v>
      </c>
      <c r="FH151" s="362">
        <v>271.28800000000001</v>
      </c>
      <c r="FI151" s="362">
        <v>321.83600000000001</v>
      </c>
      <c r="FJ151" s="362">
        <v>276.30099999999999</v>
      </c>
      <c r="FK151" s="362"/>
      <c r="FL151" s="362"/>
      <c r="FM151" s="362"/>
      <c r="FN151" s="362"/>
      <c r="FO151" s="362"/>
      <c r="FP151" s="153">
        <f t="shared" si="577"/>
        <v>-1</v>
      </c>
      <c r="FQ151" s="153">
        <f t="shared" si="578"/>
        <v>-0.13574660633484162</v>
      </c>
      <c r="FR151" s="153">
        <f t="shared" si="579"/>
        <v>9.1324200913242004E-3</v>
      </c>
      <c r="FS151" s="153">
        <f t="shared" si="580"/>
        <v>-3.0973451327433628E-2</v>
      </c>
      <c r="FT151" s="153">
        <f t="shared" si="581"/>
        <v>-6.2240663900414939E-2</v>
      </c>
      <c r="FU151" s="242">
        <f t="shared" si="539"/>
        <v>-191</v>
      </c>
      <c r="FV151" s="242">
        <f t="shared" si="684"/>
        <v>-30</v>
      </c>
      <c r="FW151" s="242">
        <f t="shared" si="540"/>
        <v>2</v>
      </c>
      <c r="FX151" s="242">
        <f t="shared" si="541"/>
        <v>-7</v>
      </c>
      <c r="FY151" s="154"/>
      <c r="FZ151" s="154">
        <v>191</v>
      </c>
      <c r="GA151" s="154">
        <v>221</v>
      </c>
      <c r="GB151" s="154">
        <v>219</v>
      </c>
      <c r="GC151" s="154">
        <v>226</v>
      </c>
      <c r="GD151" s="154">
        <v>241</v>
      </c>
      <c r="GE151" s="154">
        <v>225</v>
      </c>
      <c r="GF151" s="154">
        <v>233</v>
      </c>
      <c r="GG151" s="359">
        <v>295</v>
      </c>
      <c r="GH151" s="359">
        <v>262</v>
      </c>
      <c r="GI151" s="359">
        <v>251</v>
      </c>
      <c r="GJ151" s="359">
        <v>250</v>
      </c>
      <c r="GK151" s="359"/>
      <c r="GL151" s="359"/>
      <c r="GM151" s="359"/>
      <c r="GN151" s="359"/>
      <c r="GO151" s="359"/>
      <c r="GP151" s="5"/>
      <c r="GQ151" s="5" t="s">
        <v>389</v>
      </c>
      <c r="GR151" s="5">
        <v>2740</v>
      </c>
      <c r="GS151" s="5" t="s">
        <v>75</v>
      </c>
      <c r="GT151" s="7" t="s">
        <v>76</v>
      </c>
      <c r="GU151" s="172" t="s">
        <v>73</v>
      </c>
      <c r="GW151" s="158" t="e">
        <f t="shared" si="582"/>
        <v>#VALUE!</v>
      </c>
      <c r="GX151" s="158" t="e">
        <f t="shared" si="583"/>
        <v>#VALUE!</v>
      </c>
      <c r="GY151" s="158" t="e">
        <f t="shared" si="584"/>
        <v>#VALUE!</v>
      </c>
      <c r="GZ151" s="158" t="e">
        <f t="shared" si="585"/>
        <v>#VALUE!</v>
      </c>
      <c r="HA151" s="158">
        <f t="shared" si="586"/>
        <v>-1</v>
      </c>
      <c r="HB151" s="263" t="e">
        <f t="shared" si="492"/>
        <v>#VALUE!</v>
      </c>
      <c r="HC151" s="263" t="e">
        <f t="shared" si="685"/>
        <v>#VALUE!</v>
      </c>
      <c r="HD151" s="263" t="e">
        <f t="shared" si="493"/>
        <v>#VALUE!</v>
      </c>
      <c r="HE151" s="263" t="e">
        <f t="shared" si="494"/>
        <v>#VALUE!</v>
      </c>
      <c r="HF151" s="153" t="str">
        <f t="shared" si="587"/>
        <v>Negativ EK</v>
      </c>
      <c r="HG151" s="153" t="str">
        <f t="shared" si="588"/>
        <v>Negativ EK</v>
      </c>
      <c r="HH151" s="153" t="str">
        <f t="shared" si="589"/>
        <v>Negativ EK</v>
      </c>
      <c r="HI151" s="153" t="str">
        <f t="shared" si="590"/>
        <v>Negativ EK</v>
      </c>
      <c r="HJ151" s="153">
        <f t="shared" si="591"/>
        <v>0</v>
      </c>
      <c r="HK151" s="153">
        <f t="shared" si="592"/>
        <v>0.64181715575620779</v>
      </c>
      <c r="HL151" s="153">
        <f t="shared" si="593"/>
        <v>-0.15980577363721907</v>
      </c>
      <c r="HM151" s="153">
        <f t="shared" si="594"/>
        <v>-1.0606221535589566</v>
      </c>
      <c r="HN151" s="153">
        <f t="shared" si="595"/>
        <v>3.6579308732871706E-2</v>
      </c>
      <c r="HO151" s="153">
        <f t="shared" si="596"/>
        <v>0.38536590780433116</v>
      </c>
      <c r="HP151" s="153">
        <f t="shared" si="597"/>
        <v>0.2303852130980705</v>
      </c>
      <c r="HQ151" s="153">
        <f t="shared" si="598"/>
        <v>-0.76113793402526819</v>
      </c>
      <c r="HR151" s="153" t="str">
        <f t="shared" si="599"/>
        <v>Negativ EK</v>
      </c>
      <c r="HS151" s="153" t="str">
        <f t="shared" si="600"/>
        <v>Negativ EK</v>
      </c>
      <c r="HT151" s="153" t="str">
        <f t="shared" si="601"/>
        <v>Negativ EK</v>
      </c>
      <c r="HU151" s="153" t="str">
        <f t="shared" si="602"/>
        <v>Negativ EK</v>
      </c>
      <c r="HV151" s="150" t="e">
        <f t="shared" si="603"/>
        <v>#VALUE!</v>
      </c>
      <c r="HW151" s="150" t="e">
        <f t="shared" si="604"/>
        <v>#VALUE!</v>
      </c>
      <c r="HX151" s="150" t="e">
        <f t="shared" si="605"/>
        <v>#VALUE!</v>
      </c>
      <c r="HY151" s="150" t="e">
        <f t="shared" si="606"/>
        <v>#VALUE!</v>
      </c>
      <c r="HZ151" s="150">
        <f t="shared" si="607"/>
        <v>-1</v>
      </c>
      <c r="IA151" s="263" t="e">
        <f t="shared" si="495"/>
        <v>#VALUE!</v>
      </c>
      <c r="IB151" s="263" t="e">
        <f t="shared" si="686"/>
        <v>#VALUE!</v>
      </c>
      <c r="IC151" s="263" t="e">
        <f t="shared" si="496"/>
        <v>#VALUE!</v>
      </c>
      <c r="ID151" s="263" t="e">
        <f t="shared" si="497"/>
        <v>#VALUE!</v>
      </c>
      <c r="IE151" s="153" t="str">
        <f t="shared" si="608"/>
        <v>i.a.</v>
      </c>
      <c r="IF151" s="153" t="str">
        <f t="shared" si="609"/>
        <v>i.a.</v>
      </c>
      <c r="IG151" s="153" t="str">
        <f t="shared" si="610"/>
        <v>i.a.</v>
      </c>
      <c r="IH151" s="153" t="str">
        <f t="shared" si="611"/>
        <v>i.a.</v>
      </c>
      <c r="II151" s="153">
        <f t="shared" si="612"/>
        <v>0</v>
      </c>
      <c r="IJ151" s="153">
        <f t="shared" si="613"/>
        <v>0.11875842535209027</v>
      </c>
      <c r="IK151" s="153">
        <f t="shared" si="614"/>
        <v>-8.7532540198109951E-3</v>
      </c>
      <c r="IL151" s="153">
        <f t="shared" si="615"/>
        <v>-0.20561826721519127</v>
      </c>
      <c r="IM151" s="153">
        <f t="shared" si="616"/>
        <v>1.0469821053656096E-2</v>
      </c>
      <c r="IN151" s="153">
        <f t="shared" si="617"/>
        <v>7.2767245972174446E-2</v>
      </c>
      <c r="IO151" s="153">
        <f t="shared" si="618"/>
        <v>3.2788474881172709E-2</v>
      </c>
      <c r="IP151" s="153">
        <f t="shared" si="619"/>
        <v>-8.03182036981408E-2</v>
      </c>
      <c r="IQ151" s="153" t="str">
        <f t="shared" si="620"/>
        <v>i.a.</v>
      </c>
      <c r="IR151" s="153" t="str">
        <f t="shared" si="621"/>
        <v>i.a.</v>
      </c>
      <c r="IS151" s="153" t="str">
        <f t="shared" si="622"/>
        <v>i.a.</v>
      </c>
      <c r="IT151" s="153" t="str">
        <f t="shared" si="623"/>
        <v>i.a.</v>
      </c>
      <c r="IU151" s="150" t="e">
        <f t="shared" si="624"/>
        <v>#VALUE!</v>
      </c>
      <c r="IV151" s="150" t="e">
        <f t="shared" si="625"/>
        <v>#VALUE!</v>
      </c>
      <c r="IW151" s="150" t="e">
        <f t="shared" si="626"/>
        <v>#VALUE!</v>
      </c>
      <c r="IX151" s="150" t="e">
        <f t="shared" si="627"/>
        <v>#VALUE!</v>
      </c>
      <c r="IY151" s="150" t="e">
        <f t="shared" si="628"/>
        <v>#VALUE!</v>
      </c>
      <c r="IZ151" s="263" t="e">
        <f t="shared" si="498"/>
        <v>#VALUE!</v>
      </c>
      <c r="JA151" s="263" t="e">
        <f t="shared" si="687"/>
        <v>#VALUE!</v>
      </c>
      <c r="JB151" s="263" t="e">
        <f t="shared" si="499"/>
        <v>#VALUE!</v>
      </c>
      <c r="JC151" s="263" t="e">
        <f t="shared" si="500"/>
        <v>#VALUE!</v>
      </c>
      <c r="JD151" s="153" t="str">
        <f t="shared" si="629"/>
        <v>i.a.</v>
      </c>
      <c r="JE151" s="153" t="str">
        <f t="shared" si="630"/>
        <v>i.a.</v>
      </c>
      <c r="JF151" s="153" t="str">
        <f t="shared" si="631"/>
        <v>i.a.</v>
      </c>
      <c r="JG151" s="153" t="str">
        <f t="shared" si="632"/>
        <v>i.a.</v>
      </c>
      <c r="JH151" s="153" t="str">
        <f t="shared" si="633"/>
        <v>i.a.</v>
      </c>
      <c r="JI151" s="153">
        <f t="shared" si="634"/>
        <v>0.24979453450588626</v>
      </c>
      <c r="JJ151" s="153">
        <f t="shared" si="635"/>
        <v>0.15128577353795106</v>
      </c>
      <c r="JK151" s="153">
        <f t="shared" si="636"/>
        <v>0.17960311724838374</v>
      </c>
      <c r="JL151" s="153">
        <f t="shared" si="637"/>
        <v>0.16677847934754012</v>
      </c>
      <c r="JM151" s="153">
        <f t="shared" si="638"/>
        <v>0.19155657456282621</v>
      </c>
      <c r="JN151" s="153">
        <f t="shared" si="639"/>
        <v>0.11845784809654607</v>
      </c>
      <c r="JO151" s="153">
        <f t="shared" si="640"/>
        <v>0.12518593852356669</v>
      </c>
      <c r="JP151" s="153" t="str">
        <f t="shared" si="641"/>
        <v>i.a.</v>
      </c>
      <c r="JQ151" s="153" t="str">
        <f t="shared" si="642"/>
        <v>i.a.</v>
      </c>
      <c r="JR151" s="153" t="str">
        <f t="shared" si="643"/>
        <v>i.a.</v>
      </c>
      <c r="JS151" s="153" t="str">
        <f t="shared" si="644"/>
        <v>i.a.</v>
      </c>
      <c r="JT151" s="153" t="str">
        <f t="shared" si="645"/>
        <v>i.a.</v>
      </c>
      <c r="JU151" s="150" t="e">
        <f t="shared" si="646"/>
        <v>#VALUE!</v>
      </c>
      <c r="JV151" s="150" t="e">
        <f t="shared" si="647"/>
        <v>#DIV/0!</v>
      </c>
      <c r="JW151" s="150" t="e">
        <f t="shared" si="648"/>
        <v>#DIV/0!</v>
      </c>
      <c r="JX151" s="150" t="e">
        <f t="shared" si="649"/>
        <v>#DIV/0!</v>
      </c>
      <c r="JY151" s="150">
        <f t="shared" si="650"/>
        <v>-1</v>
      </c>
      <c r="JZ151" s="263" t="e">
        <f t="shared" si="501"/>
        <v>#VALUE!</v>
      </c>
      <c r="KA151" s="263">
        <f t="shared" si="688"/>
        <v>0</v>
      </c>
      <c r="KB151" s="263">
        <f t="shared" si="502"/>
        <v>0</v>
      </c>
      <c r="KC151" s="263">
        <f t="shared" si="503"/>
        <v>0</v>
      </c>
      <c r="KD151" s="153" t="str">
        <f t="shared" si="467"/>
        <v>i.a.</v>
      </c>
      <c r="KE151" s="153">
        <f t="shared" si="468"/>
        <v>0</v>
      </c>
      <c r="KF151" s="153">
        <f t="shared" si="469"/>
        <v>0</v>
      </c>
      <c r="KG151" s="153">
        <f t="shared" si="470"/>
        <v>0</v>
      </c>
      <c r="KH151" s="153">
        <f t="shared" si="483"/>
        <v>0</v>
      </c>
      <c r="KI151" s="153">
        <f t="shared" si="471"/>
        <v>7.4171642415653424E-2</v>
      </c>
      <c r="KJ151" s="153">
        <f t="shared" si="472"/>
        <v>-5.0609243726276922E-3</v>
      </c>
      <c r="KK151" s="153">
        <f t="shared" si="473"/>
        <v>-0.11647310571666233</v>
      </c>
      <c r="KL151" s="153">
        <f t="shared" si="474"/>
        <v>4.0749509571805457E-3</v>
      </c>
      <c r="KM151" s="153">
        <f t="shared" si="475"/>
        <v>3.1291869913983611E-2</v>
      </c>
      <c r="KN151" s="153">
        <f t="shared" si="476"/>
        <v>1.4845676722747978E-2</v>
      </c>
      <c r="KO151" s="153">
        <f t="shared" si="477"/>
        <v>-3.6835946253247126E-2</v>
      </c>
      <c r="KP151" s="153" t="str">
        <f t="shared" si="478"/>
        <v>i.a.</v>
      </c>
      <c r="KQ151" s="153" t="str">
        <f t="shared" si="479"/>
        <v>i.a.</v>
      </c>
      <c r="KR151" s="153" t="str">
        <f t="shared" si="480"/>
        <v>i.a.</v>
      </c>
      <c r="KS151" s="153" t="str">
        <f t="shared" si="481"/>
        <v>i.a.</v>
      </c>
      <c r="KT151" s="153" t="str">
        <f t="shared" si="482"/>
        <v>i.a.</v>
      </c>
      <c r="KU151" s="150" t="e">
        <f t="shared" si="651"/>
        <v>#VALUE!</v>
      </c>
      <c r="KV151" s="150">
        <f t="shared" si="652"/>
        <v>-0.25950668026602797</v>
      </c>
      <c r="KW151" s="150">
        <f t="shared" si="653"/>
        <v>1.1991694183400317</v>
      </c>
      <c r="KX151" s="150">
        <f t="shared" si="654"/>
        <v>-5.882532712298208E-2</v>
      </c>
      <c r="KY151" s="150">
        <f t="shared" si="655"/>
        <v>-0.3617054815825384</v>
      </c>
      <c r="KZ151" s="243" t="e">
        <f t="shared" si="504"/>
        <v>#VALUE!</v>
      </c>
      <c r="LA151" s="243">
        <f t="shared" si="689"/>
        <v>-1.002814834995617</v>
      </c>
      <c r="LB151" s="243">
        <f t="shared" si="505"/>
        <v>2.1071432674228809</v>
      </c>
      <c r="LC151" s="243">
        <f t="shared" si="506"/>
        <v>-0.10982662544954946</v>
      </c>
      <c r="LD151" s="254" t="str">
        <f>IFERROR(Tabel1[[#This Row],[2024 - Omsætning]]/Tabel1[[#This Row],[2024 - Ansatte]],"i.a.")</f>
        <v>i.a.</v>
      </c>
      <c r="LE151" s="254">
        <f>IFERROR(Tabel1[[#This Row],[2023 - Omsætning]]/Tabel1[[#This Row],[2023 - Ansatte]],"i.a.")</f>
        <v>2.8614973821989533</v>
      </c>
      <c r="LF151" s="254">
        <f>IFERROR(Tabel1[[#This Row],[2022 - Omsætning]]/Tabel1[[#This Row],[2022 - Ansatte]],"i.a.")</f>
        <v>3.8643122171945703</v>
      </c>
      <c r="LG151" s="254">
        <f>IFERROR(Tabel1[[#This Row],[2021 - Omsætning]]/Tabel1[[#This Row],[2021 - Ansatte]],"i.a.")</f>
        <v>1.7571689497716894</v>
      </c>
      <c r="LH151" s="254">
        <f>IFERROR(AC151/Tabel1[[#This Row],[2020 - Ansatte]],"i.a.")</f>
        <v>1.8669955752212388</v>
      </c>
      <c r="LI151" s="254">
        <f>IFERROR(Tabel1[[#This Row],[2019 - Omsætning]]/Tabel1[[#This Row],[2019 - Ansatte]],"i.a.")</f>
        <v>2.9249751037344396</v>
      </c>
      <c r="LJ151" s="254">
        <f>IFERROR(Tabel1[[#This Row],[2018 - Omsætning]]/Tabel1[[#This Row],[2018 - Ansatte]],"i.a.")</f>
        <v>3.2422711111111111</v>
      </c>
      <c r="LK151" s="254">
        <f>IFERROR(Tabel1[[#This Row],[2017 - Omsætning]]/Tabel1[[#This Row],[2017 - Ansatte]],"i.a.")</f>
        <v>2.7036394849785408</v>
      </c>
      <c r="LL151" s="254">
        <f>IFERROR(Tabel1[[#This Row],[2016 - Omsætning]]/Tabel1[[#This Row],[2016 - Ansatte]],"i.a.")</f>
        <v>2.5055932203389828</v>
      </c>
      <c r="LM151" s="254">
        <f>IFERROR(Tabel1[[#This Row],[2015 - Omsætning]]/Tabel1[[#This Row],[2015 - Ansatte]],"i.a.")</f>
        <v>2.6321984732824428</v>
      </c>
      <c r="LN151" s="254">
        <f>IFERROR(Tabel1[[#This Row],[2014 - Omsætning]]/Tabel1[[#This Row],[2014 - Ansatte]],"i.a.")</f>
        <v>2.631589641434263</v>
      </c>
      <c r="LO151" s="254">
        <f>IFERROR(Tabel1[[#This Row],[2013 - Omsætning]]/Tabel1[[#This Row],[2013 - Ansatte]],"i.a.")</f>
        <v>2.4098200000000003</v>
      </c>
      <c r="LP151" s="254" t="str">
        <f>IFERROR(Tabel1[[#This Row],[2012 - Omsætning]]/Tabel1[[#This Row],[2012 - Ansatte]],"i.a.")</f>
        <v>i.a.</v>
      </c>
      <c r="LQ151" s="254" t="str">
        <f>IFERROR(Tabel1[[#This Row],[2011 - Omsætning]]/Tabel1[[#This Row],[2011 - Ansatte]],"i.a.")</f>
        <v>i.a.</v>
      </c>
      <c r="LR151" s="254" t="str">
        <f>IFERROR(Tabel1[[#This Row],[2010 - Omsætning]]/Tabel1[[#This Row],[2010 - Ansatte]],"i.a.")</f>
        <v>i.a.</v>
      </c>
      <c r="LS151" s="254" t="str">
        <f>IFERROR(Tabel1[[#This Row],[2009 - Omsætning]]/Tabel1[[#This Row],[2009 - Ansatte]],"i.a.")</f>
        <v>i.a.</v>
      </c>
      <c r="LT151" s="254" t="str">
        <f>IFERROR(Tabel1[[#This Row],[2008 - Omsætning]]/Tabel1[[#This Row],[2008 - Ansatte]],"i.a.")</f>
        <v>i.a.</v>
      </c>
      <c r="LU151" s="158" t="e">
        <f t="shared" si="656"/>
        <v>#VALUE!</v>
      </c>
      <c r="LV151" s="158" t="e">
        <f t="shared" si="657"/>
        <v>#DIV/0!</v>
      </c>
      <c r="LW151" s="158" t="e">
        <f t="shared" si="658"/>
        <v>#DIV/0!</v>
      </c>
      <c r="LX151" s="158" t="e">
        <f t="shared" si="659"/>
        <v>#DIV/0!</v>
      </c>
      <c r="LY151" s="158">
        <f t="shared" si="660"/>
        <v>-1</v>
      </c>
      <c r="LZ151" s="243" t="e">
        <f t="shared" si="507"/>
        <v>#VALUE!</v>
      </c>
      <c r="MA151" s="243">
        <f t="shared" si="690"/>
        <v>0</v>
      </c>
      <c r="MB151" s="243">
        <f t="shared" si="508"/>
        <v>0</v>
      </c>
      <c r="MC151" s="243">
        <f t="shared" si="509"/>
        <v>0</v>
      </c>
      <c r="MD151" s="244" t="str">
        <f t="shared" si="661"/>
        <v>i.a.</v>
      </c>
      <c r="ME151" s="244">
        <f t="shared" si="662"/>
        <v>0</v>
      </c>
      <c r="MF151" s="244">
        <f t="shared" si="663"/>
        <v>0</v>
      </c>
      <c r="MG151" s="244">
        <f t="shared" si="664"/>
        <v>0</v>
      </c>
      <c r="MH151" s="244">
        <f t="shared" si="665"/>
        <v>0</v>
      </c>
      <c r="MI151" s="244">
        <f t="shared" si="666"/>
        <v>0.23595435684647303</v>
      </c>
      <c r="MJ151" s="244">
        <f t="shared" si="667"/>
        <v>-4.9440000000000005E-2</v>
      </c>
      <c r="MK151" s="244">
        <f t="shared" si="668"/>
        <v>-0.28285836909871248</v>
      </c>
      <c r="ML151" s="244">
        <f t="shared" si="669"/>
        <v>6.3661016949152537E-3</v>
      </c>
      <c r="MM151" s="244">
        <f t="shared" si="670"/>
        <v>6.6255725190839707E-2</v>
      </c>
      <c r="MN151" s="244">
        <f t="shared" si="671"/>
        <v>3.3370517928286852E-2</v>
      </c>
      <c r="MO151" s="244">
        <f t="shared" si="672"/>
        <v>-0.10530800000000001</v>
      </c>
      <c r="MP151" s="244" t="str">
        <f t="shared" si="673"/>
        <v>i.a.</v>
      </c>
      <c r="MQ151" s="244" t="str">
        <f t="shared" si="674"/>
        <v>i.a.</v>
      </c>
      <c r="MR151" s="244" t="str">
        <f t="shared" si="675"/>
        <v>i.a.</v>
      </c>
      <c r="MS151" s="244" t="str">
        <f t="shared" si="676"/>
        <v>i.a.</v>
      </c>
      <c r="MT151" s="244" t="str">
        <f t="shared" si="677"/>
        <v>i.a.</v>
      </c>
    </row>
    <row r="152" spans="1:358" ht="18" customHeight="1" x14ac:dyDescent="0.25">
      <c r="A152" s="3" t="s">
        <v>239</v>
      </c>
      <c r="B152" s="273">
        <v>35745114</v>
      </c>
      <c r="C152" s="5" t="s">
        <v>83</v>
      </c>
      <c r="D152" s="5"/>
      <c r="E152" s="5">
        <v>243300</v>
      </c>
      <c r="F152" s="203">
        <v>45601</v>
      </c>
      <c r="G152" s="148" t="s">
        <v>70</v>
      </c>
      <c r="H152" s="148" t="s">
        <v>70</v>
      </c>
      <c r="I152" s="148" t="s">
        <v>70</v>
      </c>
      <c r="J152" s="148" t="s">
        <v>70</v>
      </c>
      <c r="K152" s="148" t="s">
        <v>70</v>
      </c>
      <c r="L152" s="148" t="s">
        <v>70</v>
      </c>
      <c r="M152" s="357" t="s">
        <v>70</v>
      </c>
      <c r="N152" s="357" t="s">
        <v>70</v>
      </c>
      <c r="O152" s="357" t="s">
        <v>70</v>
      </c>
      <c r="P152" s="150">
        <f>Y152/Tabel1[[#This Row],[2023 - Omsætning]]-1</f>
        <v>-0.21725835917160197</v>
      </c>
      <c r="Q152" s="150">
        <f>Z152/Tabel1[[#This Row],[2022 - Omsætning]]-1</f>
        <v>1.5358396704878707E-3</v>
      </c>
      <c r="R152" s="150">
        <f>AA152/Tabel1[[#This Row],[2021 - Omsætning]]-1</f>
        <v>0.40728003597924523</v>
      </c>
      <c r="S152" s="150">
        <f>AB152/Tabel1[[#This Row],[2020 - Omsætning]]-1</f>
        <v>0.16908429826762639</v>
      </c>
      <c r="T152" s="150">
        <f>AC152/Tabel1[[#This Row],[2019 - Omsætning]]-1</f>
        <v>-0.11513801681809621</v>
      </c>
      <c r="U152" s="242">
        <f t="shared" si="484"/>
        <v>-329.53899999999999</v>
      </c>
      <c r="V152" s="242">
        <f t="shared" si="678"/>
        <v>2.3260000000000218</v>
      </c>
      <c r="W152" s="242">
        <f t="shared" si="538"/>
        <v>438.30500000000006</v>
      </c>
      <c r="X152" s="242">
        <f t="shared" si="537"/>
        <v>155.64699999999993</v>
      </c>
      <c r="Y152" s="151">
        <v>1187.268</v>
      </c>
      <c r="Z152" s="151">
        <v>1516.807</v>
      </c>
      <c r="AA152" s="151">
        <v>1514.481</v>
      </c>
      <c r="AB152" s="151">
        <v>1076.1759999999999</v>
      </c>
      <c r="AC152" s="361">
        <v>920.529</v>
      </c>
      <c r="AD152" s="151">
        <v>1040.308</v>
      </c>
      <c r="AE152" s="361">
        <v>1003.927</v>
      </c>
      <c r="AF152" s="361">
        <v>915.54300000000001</v>
      </c>
      <c r="AG152" s="361">
        <v>912.45</v>
      </c>
      <c r="AH152" s="361">
        <v>855.07600000000002</v>
      </c>
      <c r="AI152" s="361">
        <v>903.13</v>
      </c>
      <c r="AJ152" s="361">
        <v>846</v>
      </c>
      <c r="AK152" s="361">
        <v>817.38900000000001</v>
      </c>
      <c r="AL152" s="361">
        <v>780.27800000000002</v>
      </c>
      <c r="AM152" s="361">
        <v>504.06700000000001</v>
      </c>
      <c r="AN152" s="361">
        <v>685.88</v>
      </c>
      <c r="AO152" s="361"/>
      <c r="AP152" s="150">
        <f t="shared" si="552"/>
        <v>-1.4474643767258492E-2</v>
      </c>
      <c r="AQ152" s="150">
        <f t="shared" si="553"/>
        <v>-3.8763414394014047E-2</v>
      </c>
      <c r="AR152" s="150">
        <f t="shared" si="554"/>
        <v>0.26201818538757643</v>
      </c>
      <c r="AS152" s="150">
        <f t="shared" si="555"/>
        <v>0.23729683858391196</v>
      </c>
      <c r="AT152" s="150">
        <f t="shared" si="556"/>
        <v>-2.9989054218897748E-2</v>
      </c>
      <c r="AU152" s="242">
        <f t="shared" si="511"/>
        <v>-7.0659999999999741</v>
      </c>
      <c r="AV152" s="242">
        <f t="shared" si="679"/>
        <v>-19.686000000000035</v>
      </c>
      <c r="AW152" s="242">
        <f t="shared" si="512"/>
        <v>105.43900000000002</v>
      </c>
      <c r="AX152" s="242">
        <f t="shared" si="513"/>
        <v>77.177000000000021</v>
      </c>
      <c r="AY152" s="119">
        <v>481.09800000000001</v>
      </c>
      <c r="AZ152" s="119">
        <v>488.16399999999999</v>
      </c>
      <c r="BA152" s="119">
        <v>507.85</v>
      </c>
      <c r="BB152" s="119">
        <v>402.411</v>
      </c>
      <c r="BC152" s="119">
        <v>325.23399999999998</v>
      </c>
      <c r="BD152" s="119">
        <v>335.28899999999999</v>
      </c>
      <c r="BE152" s="362">
        <v>338.322</v>
      </c>
      <c r="BF152" s="362">
        <v>325.577</v>
      </c>
      <c r="BG152" s="362">
        <v>300.11500000000001</v>
      </c>
      <c r="BH152" s="362">
        <v>291.84899999999999</v>
      </c>
      <c r="BI152" s="362">
        <v>349.62599999999998</v>
      </c>
      <c r="BJ152" s="362">
        <v>316.83800000000002</v>
      </c>
      <c r="BK152" s="362">
        <v>305.08499999999998</v>
      </c>
      <c r="BL152" s="362">
        <v>297.87599999999998</v>
      </c>
      <c r="BM152" s="362">
        <v>215.46100000000001</v>
      </c>
      <c r="BN152" s="362">
        <v>252.17099999999999</v>
      </c>
      <c r="BO152" s="362"/>
      <c r="BP152" s="152">
        <f t="shared" si="557"/>
        <v>-0.39394025787046605</v>
      </c>
      <c r="BQ152" s="152">
        <f t="shared" si="558"/>
        <v>-0.17763905984408893</v>
      </c>
      <c r="BR152" s="152">
        <f t="shared" si="559"/>
        <v>0.71920030633426724</v>
      </c>
      <c r="BS152" s="152">
        <f t="shared" si="560"/>
        <v>0.97878407210225105</v>
      </c>
      <c r="BT152" s="152">
        <f t="shared" si="561"/>
        <v>0.1986949662985803</v>
      </c>
      <c r="BU152" s="242">
        <f t="shared" si="514"/>
        <v>-55.271000000000001</v>
      </c>
      <c r="BV152" s="242">
        <f t="shared" si="680"/>
        <v>-30.307000000000016</v>
      </c>
      <c r="BW152" s="242">
        <f t="shared" si="515"/>
        <v>71.372000000000014</v>
      </c>
      <c r="BX152" s="242">
        <f t="shared" si="516"/>
        <v>49.086999999999996</v>
      </c>
      <c r="BY152" s="119">
        <v>85.031999999999996</v>
      </c>
      <c r="BZ152" s="119">
        <v>140.303</v>
      </c>
      <c r="CA152" s="119">
        <v>170.61</v>
      </c>
      <c r="CB152" s="119">
        <v>99.238</v>
      </c>
      <c r="CC152" s="119">
        <v>50.151000000000003</v>
      </c>
      <c r="CD152" s="119">
        <v>41.838000000000001</v>
      </c>
      <c r="CE152" s="362">
        <v>52.572000000000003</v>
      </c>
      <c r="CF152" s="362">
        <v>54.433999999999997</v>
      </c>
      <c r="CG152" s="362">
        <v>36.298999999999999</v>
      </c>
      <c r="CH152" s="362">
        <v>-0.94299999999999995</v>
      </c>
      <c r="CI152" s="362">
        <v>65.427000000000007</v>
      </c>
      <c r="CJ152" s="362">
        <v>47</v>
      </c>
      <c r="CK152" s="362">
        <v>56.593000000000004</v>
      </c>
      <c r="CL152" s="362">
        <v>58.866999999999997</v>
      </c>
      <c r="CM152" s="362">
        <v>-5.9619999999999997</v>
      </c>
      <c r="CN152" s="362">
        <v>-8.5920000000000005</v>
      </c>
      <c r="CO152" s="362"/>
      <c r="CP152" s="152">
        <f t="shared" si="562"/>
        <v>-0.37064313787479253</v>
      </c>
      <c r="CQ152" s="152">
        <f t="shared" si="563"/>
        <v>-0.16204369893612547</v>
      </c>
      <c r="CR152" s="152">
        <f t="shared" si="564"/>
        <v>0.75118350993726613</v>
      </c>
      <c r="CS152" s="152">
        <f t="shared" si="565"/>
        <v>1.0787489589269277</v>
      </c>
      <c r="CT152" s="152">
        <f t="shared" si="566"/>
        <v>0.26007346239885093</v>
      </c>
      <c r="CU152" s="242">
        <f t="shared" si="517"/>
        <v>-51.584999999999994</v>
      </c>
      <c r="CV152" s="242">
        <f t="shared" si="681"/>
        <v>-26.914000000000016</v>
      </c>
      <c r="CW152" s="242">
        <f t="shared" si="518"/>
        <v>71.246000000000009</v>
      </c>
      <c r="CX152" s="242">
        <f t="shared" si="519"/>
        <v>49.219000000000001</v>
      </c>
      <c r="CY152" s="119">
        <v>87.591999999999999</v>
      </c>
      <c r="CZ152" s="119">
        <v>139.17699999999999</v>
      </c>
      <c r="DA152" s="119">
        <v>166.09100000000001</v>
      </c>
      <c r="DB152" s="119">
        <v>94.844999999999999</v>
      </c>
      <c r="DC152" s="119">
        <v>45.625999999999998</v>
      </c>
      <c r="DD152" s="119">
        <v>36.209000000000003</v>
      </c>
      <c r="DE152" s="362">
        <v>48.017000000000003</v>
      </c>
      <c r="DF152" s="362">
        <v>48.005000000000003</v>
      </c>
      <c r="DG152" s="362">
        <v>26.663</v>
      </c>
      <c r="DH152" s="362">
        <v>-11.416</v>
      </c>
      <c r="DI152" s="362">
        <v>53.445999999999998</v>
      </c>
      <c r="DJ152" s="362">
        <v>31.291</v>
      </c>
      <c r="DK152" s="362">
        <v>44.691000000000003</v>
      </c>
      <c r="DL152" s="362">
        <v>44.468000000000004</v>
      </c>
      <c r="DM152" s="362">
        <v>-20.762</v>
      </c>
      <c r="DN152" s="362">
        <v>-23.052</v>
      </c>
      <c r="DO152" s="362"/>
      <c r="DP152" s="152">
        <f t="shared" si="567"/>
        <v>-1.233459977406174E-2</v>
      </c>
      <c r="DQ152" s="152">
        <f t="shared" si="568"/>
        <v>0.1963705391862314</v>
      </c>
      <c r="DR152" s="152">
        <f t="shared" si="569"/>
        <v>0.32376357056694821</v>
      </c>
      <c r="DS152" s="152">
        <f t="shared" si="570"/>
        <v>0.19689800586091061</v>
      </c>
      <c r="DT152" s="152">
        <f t="shared" si="571"/>
        <v>0.11223996591176479</v>
      </c>
      <c r="DU152" s="242">
        <f t="shared" si="520"/>
        <v>-8.1779999999999973</v>
      </c>
      <c r="DV152" s="242">
        <f t="shared" si="682"/>
        <v>108.82600000000002</v>
      </c>
      <c r="DW152" s="242">
        <f t="shared" si="521"/>
        <v>135.54200000000003</v>
      </c>
      <c r="DX152" s="242">
        <f t="shared" si="522"/>
        <v>68.87</v>
      </c>
      <c r="DY152" s="119">
        <v>654.83500000000004</v>
      </c>
      <c r="DZ152" s="119">
        <v>663.01300000000003</v>
      </c>
      <c r="EA152" s="119">
        <v>554.18700000000001</v>
      </c>
      <c r="EB152" s="119">
        <v>418.64499999999998</v>
      </c>
      <c r="EC152" s="119">
        <v>349.77499999999998</v>
      </c>
      <c r="ED152" s="119">
        <v>314.47800000000001</v>
      </c>
      <c r="EE152" s="362">
        <v>361.32299999999998</v>
      </c>
      <c r="EF152" s="362">
        <v>324.63799999999998</v>
      </c>
      <c r="EG152" s="362">
        <v>286.37200000000001</v>
      </c>
      <c r="EH152" s="362">
        <v>264.81200000000001</v>
      </c>
      <c r="EI152" s="362">
        <v>325.34899999999999</v>
      </c>
      <c r="EJ152" s="362">
        <v>283</v>
      </c>
      <c r="EK152" s="362">
        <v>302.58100000000002</v>
      </c>
      <c r="EL152" s="362">
        <v>308.14600000000002</v>
      </c>
      <c r="EM152" s="362">
        <v>273.08999999999997</v>
      </c>
      <c r="EN152" s="362">
        <v>289.98</v>
      </c>
      <c r="EO152" s="362"/>
      <c r="EP152" s="153">
        <f t="shared" si="572"/>
        <v>-0.10844187055251416</v>
      </c>
      <c r="EQ152" s="153">
        <f t="shared" si="573"/>
        <v>0.13163417733945709</v>
      </c>
      <c r="ER152" s="153">
        <f t="shared" si="574"/>
        <v>0.1758015606931608</v>
      </c>
      <c r="ES152" s="153">
        <f t="shared" si="575"/>
        <v>0.23983089417477102</v>
      </c>
      <c r="ET152" s="153">
        <f t="shared" si="576"/>
        <v>4.130814495979683E-2</v>
      </c>
      <c r="EU152" s="242">
        <f t="shared" si="523"/>
        <v>-138.75300000000016</v>
      </c>
      <c r="EV152" s="242">
        <f t="shared" si="683"/>
        <v>148.83600000000001</v>
      </c>
      <c r="EW152" s="242">
        <f t="shared" si="524"/>
        <v>169.05500000000006</v>
      </c>
      <c r="EX152" s="242">
        <f t="shared" si="525"/>
        <v>186.01499999999999</v>
      </c>
      <c r="EY152" s="119">
        <v>1140.7619999999999</v>
      </c>
      <c r="EZ152" s="119">
        <v>1279.5150000000001</v>
      </c>
      <c r="FA152" s="119">
        <v>1130.6790000000001</v>
      </c>
      <c r="FB152" s="119">
        <v>961.62400000000002</v>
      </c>
      <c r="FC152" s="119">
        <v>775.60900000000004</v>
      </c>
      <c r="FD152" s="119">
        <v>744.84100000000001</v>
      </c>
      <c r="FE152" s="362">
        <v>754.32100000000003</v>
      </c>
      <c r="FF152" s="362">
        <v>727.04100000000005</v>
      </c>
      <c r="FG152" s="362">
        <v>620.53099999999995</v>
      </c>
      <c r="FH152" s="362">
        <v>599.37699999999995</v>
      </c>
      <c r="FI152" s="362">
        <v>719.52</v>
      </c>
      <c r="FJ152" s="362">
        <v>739</v>
      </c>
      <c r="FK152" s="362">
        <v>783.96699999999998</v>
      </c>
      <c r="FL152" s="362">
        <v>731.351</v>
      </c>
      <c r="FM152" s="362">
        <v>682.93100000000004</v>
      </c>
      <c r="FN152" s="362">
        <v>713.14499999999998</v>
      </c>
      <c r="FO152" s="362"/>
      <c r="FP152" s="153">
        <f t="shared" si="577"/>
        <v>6.6666666666666666E-2</v>
      </c>
      <c r="FQ152" s="153">
        <f t="shared" si="578"/>
        <v>3.8461538461538464E-2</v>
      </c>
      <c r="FR152" s="153">
        <f t="shared" si="579"/>
        <v>0.11587982832618025</v>
      </c>
      <c r="FS152" s="153">
        <f t="shared" si="580"/>
        <v>-2.5104602510460251E-2</v>
      </c>
      <c r="FT152" s="153">
        <f t="shared" si="581"/>
        <v>-6.640625E-2</v>
      </c>
      <c r="FU152" s="242">
        <f t="shared" si="539"/>
        <v>36</v>
      </c>
      <c r="FV152" s="242">
        <f t="shared" si="684"/>
        <v>20</v>
      </c>
      <c r="FW152" s="242">
        <f t="shared" si="540"/>
        <v>54</v>
      </c>
      <c r="FX152" s="242">
        <f t="shared" si="541"/>
        <v>-12</v>
      </c>
      <c r="FY152" s="154">
        <v>576</v>
      </c>
      <c r="FZ152" s="154">
        <v>540</v>
      </c>
      <c r="GA152" s="154">
        <v>520</v>
      </c>
      <c r="GB152" s="154">
        <v>466</v>
      </c>
      <c r="GC152" s="154">
        <v>478</v>
      </c>
      <c r="GD152" s="154">
        <v>512</v>
      </c>
      <c r="GE152" s="359">
        <v>512</v>
      </c>
      <c r="GF152" s="359">
        <v>480</v>
      </c>
      <c r="GG152" s="359">
        <v>467</v>
      </c>
      <c r="GH152" s="359">
        <v>464</v>
      </c>
      <c r="GI152" s="359">
        <v>486</v>
      </c>
      <c r="GJ152" s="359">
        <v>488</v>
      </c>
      <c r="GK152" s="359">
        <v>464</v>
      </c>
      <c r="GL152" s="359">
        <v>447</v>
      </c>
      <c r="GM152" s="359">
        <v>430</v>
      </c>
      <c r="GN152" s="359">
        <v>538</v>
      </c>
      <c r="GO152" s="359"/>
      <c r="GP152" s="5"/>
      <c r="GQ152" s="5" t="s">
        <v>386</v>
      </c>
      <c r="GR152" s="5">
        <v>5500</v>
      </c>
      <c r="GS152" s="5" t="s">
        <v>195</v>
      </c>
      <c r="GT152" s="7" t="s">
        <v>78</v>
      </c>
      <c r="GU152" s="172" t="s">
        <v>73</v>
      </c>
      <c r="GW152" s="158">
        <f t="shared" si="582"/>
        <v>-0.41870900697288105</v>
      </c>
      <c r="GX152" s="158">
        <f t="shared" si="583"/>
        <v>-0.3302738216590772</v>
      </c>
      <c r="GY152" s="158">
        <f t="shared" si="584"/>
        <v>0.38322385849354668</v>
      </c>
      <c r="GZ152" s="158">
        <f t="shared" si="585"/>
        <v>0.79695379117421261</v>
      </c>
      <c r="HA152" s="158">
        <f t="shared" si="586"/>
        <v>0.28197976668920705</v>
      </c>
      <c r="HB152" s="263">
        <f t="shared" si="492"/>
        <v>-9.5751993860441448E-2</v>
      </c>
      <c r="HC152" s="263">
        <f t="shared" si="685"/>
        <v>-0.11277488674956784</v>
      </c>
      <c r="HD152" s="263">
        <f t="shared" si="493"/>
        <v>9.4601563881263978E-2</v>
      </c>
      <c r="HE152" s="263">
        <f t="shared" si="494"/>
        <v>0.1094818199575</v>
      </c>
      <c r="HF152" s="153">
        <f t="shared" si="587"/>
        <v>0.13293187074685398</v>
      </c>
      <c r="HG152" s="153">
        <f t="shared" si="588"/>
        <v>0.22868386460729542</v>
      </c>
      <c r="HH152" s="153">
        <f t="shared" si="589"/>
        <v>0.34145875135686327</v>
      </c>
      <c r="HI152" s="153">
        <f t="shared" si="590"/>
        <v>0.24685718747559929</v>
      </c>
      <c r="HJ152" s="153">
        <f t="shared" si="591"/>
        <v>0.13737536751809928</v>
      </c>
      <c r="HK152" s="153">
        <f t="shared" si="592"/>
        <v>0.10715876419241761</v>
      </c>
      <c r="HL152" s="153">
        <f t="shared" si="593"/>
        <v>0.13999921278323404</v>
      </c>
      <c r="HM152" s="153">
        <f t="shared" si="594"/>
        <v>0.15713327114122519</v>
      </c>
      <c r="HN152" s="153">
        <f t="shared" si="595"/>
        <v>9.6748091381462453E-2</v>
      </c>
      <c r="HO152" s="153">
        <f t="shared" si="596"/>
        <v>-3.8687747919635487E-2</v>
      </c>
      <c r="HP152" s="153">
        <f t="shared" si="597"/>
        <v>0.17570835162053361</v>
      </c>
      <c r="HQ152" s="153">
        <f t="shared" si="598"/>
        <v>0.10687163688712578</v>
      </c>
      <c r="HR152" s="153">
        <f t="shared" si="599"/>
        <v>0.14635344433765005</v>
      </c>
      <c r="HS152" s="153">
        <f t="shared" si="600"/>
        <v>0.15301185748990084</v>
      </c>
      <c r="HT152" s="153">
        <f t="shared" si="601"/>
        <v>-7.3745715452785632E-2</v>
      </c>
      <c r="HU152" s="153">
        <f t="shared" si="602"/>
        <v>-7.949513759569625E-2</v>
      </c>
      <c r="HV152" s="150">
        <f t="shared" si="603"/>
        <v>-0.39646513431225011</v>
      </c>
      <c r="HW152" s="150">
        <f t="shared" si="604"/>
        <v>-0.2861038314048443</v>
      </c>
      <c r="HX152" s="150">
        <f t="shared" si="605"/>
        <v>0.42744693563695058</v>
      </c>
      <c r="HY152" s="150">
        <f t="shared" si="606"/>
        <v>0.73185879063307446</v>
      </c>
      <c r="HZ152" s="150">
        <f t="shared" si="607"/>
        <v>0.18191189652149833</v>
      </c>
      <c r="IA152" s="263">
        <f t="shared" si="495"/>
        <v>-4.6158315670366462E-2</v>
      </c>
      <c r="IB152" s="263">
        <f t="shared" si="686"/>
        <v>-4.6658801020674823E-2</v>
      </c>
      <c r="IC152" s="263">
        <f t="shared" si="496"/>
        <v>4.8835106170260059E-2</v>
      </c>
      <c r="ID152" s="263">
        <f t="shared" si="497"/>
        <v>4.8279720094760517E-2</v>
      </c>
      <c r="IE152" s="153">
        <f t="shared" si="608"/>
        <v>7.0266337282881258E-2</v>
      </c>
      <c r="IF152" s="153">
        <f t="shared" si="609"/>
        <v>0.11642465295324772</v>
      </c>
      <c r="IG152" s="153">
        <f t="shared" si="610"/>
        <v>0.16308345397392254</v>
      </c>
      <c r="IH152" s="153">
        <f t="shared" si="611"/>
        <v>0.11424834780366248</v>
      </c>
      <c r="II152" s="153">
        <f t="shared" si="612"/>
        <v>6.5968627708901967E-2</v>
      </c>
      <c r="IJ152" s="153">
        <f t="shared" si="613"/>
        <v>5.5815182081722987E-2</v>
      </c>
      <c r="IK152" s="153">
        <f t="shared" si="614"/>
        <v>7.0977924369600404E-2</v>
      </c>
      <c r="IL152" s="153">
        <f t="shared" si="615"/>
        <v>8.0788262148515991E-2</v>
      </c>
      <c r="IM152" s="153">
        <f t="shared" si="616"/>
        <v>5.9511045095203906E-2</v>
      </c>
      <c r="IN152" s="153">
        <f t="shared" si="617"/>
        <v>-1.4299827810663002E-3</v>
      </c>
      <c r="IO152" s="153">
        <f t="shared" si="618"/>
        <v>8.9716973370265754E-2</v>
      </c>
      <c r="IP152" s="153">
        <f t="shared" si="619"/>
        <v>6.1721626272926461E-2</v>
      </c>
      <c r="IQ152" s="153">
        <f t="shared" si="620"/>
        <v>7.4694552562564437E-2</v>
      </c>
      <c r="IR152" s="153">
        <f t="shared" si="621"/>
        <v>8.3246481253385102E-2</v>
      </c>
      <c r="IS152" s="153">
        <f t="shared" si="622"/>
        <v>-8.5410822906489322E-3</v>
      </c>
      <c r="IT152" s="153">
        <f t="shared" si="623"/>
        <v>-1.2048040721031489E-2</v>
      </c>
      <c r="IU152" s="150">
        <f t="shared" si="624"/>
        <v>0.10779697655610154</v>
      </c>
      <c r="IV152" s="150">
        <f t="shared" si="625"/>
        <v>5.7206085803252697E-2</v>
      </c>
      <c r="IW152" s="150">
        <f t="shared" si="626"/>
        <v>0.12583926983951324</v>
      </c>
      <c r="IX152" s="150">
        <f t="shared" si="627"/>
        <v>-3.4628019446503989E-2</v>
      </c>
      <c r="IY152" s="150">
        <f t="shared" si="628"/>
        <v>6.8117993021850953E-2</v>
      </c>
      <c r="IZ152" s="263">
        <f t="shared" si="498"/>
        <v>5.5857724854644575E-2</v>
      </c>
      <c r="JA152" s="263">
        <f t="shared" si="687"/>
        <v>2.8038788261785352E-2</v>
      </c>
      <c r="JB152" s="263">
        <f t="shared" si="499"/>
        <v>5.4784386747796454E-2</v>
      </c>
      <c r="JC152" s="263">
        <f t="shared" si="500"/>
        <v>-1.5616135838935508E-2</v>
      </c>
      <c r="JD152" s="153">
        <f t="shared" si="629"/>
        <v>0.57403297094398309</v>
      </c>
      <c r="JE152" s="153">
        <f t="shared" si="630"/>
        <v>0.51817524608933851</v>
      </c>
      <c r="JF152" s="153">
        <f t="shared" si="631"/>
        <v>0.49013645782755316</v>
      </c>
      <c r="JG152" s="153">
        <f t="shared" si="632"/>
        <v>0.43535207107975671</v>
      </c>
      <c r="JH152" s="153">
        <f t="shared" si="633"/>
        <v>0.45096820691869222</v>
      </c>
      <c r="JI152" s="153">
        <f t="shared" si="634"/>
        <v>0.42220822967586369</v>
      </c>
      <c r="JJ152" s="153">
        <f t="shared" si="635"/>
        <v>0.47900429657930771</v>
      </c>
      <c r="JK152" s="153">
        <f t="shared" si="636"/>
        <v>0.4465195222827873</v>
      </c>
      <c r="JL152" s="153">
        <f t="shared" si="637"/>
        <v>0.46149507437984572</v>
      </c>
      <c r="JM152" s="153">
        <f t="shared" si="638"/>
        <v>0.44181208154467061</v>
      </c>
      <c r="JN152" s="153">
        <f t="shared" si="639"/>
        <v>0.45217506115187905</v>
      </c>
      <c r="JO152" s="153">
        <f t="shared" si="640"/>
        <v>0.38294993234100133</v>
      </c>
      <c r="JP152" s="153">
        <f t="shared" si="641"/>
        <v>0.38596139888541231</v>
      </c>
      <c r="JQ152" s="153">
        <f t="shared" si="642"/>
        <v>0.4213380442496148</v>
      </c>
      <c r="JR152" s="153">
        <f t="shared" si="643"/>
        <v>0.39987934359400873</v>
      </c>
      <c r="JS152" s="153">
        <f t="shared" si="644"/>
        <v>0.40662137433481271</v>
      </c>
      <c r="JT152" s="153" t="str">
        <f t="shared" si="645"/>
        <v>i.a.</v>
      </c>
      <c r="JU152" s="150">
        <f t="shared" si="646"/>
        <v>-0.22572185952938006</v>
      </c>
      <c r="JV152" s="150">
        <f t="shared" si="647"/>
        <v>-0.17890013758621609</v>
      </c>
      <c r="JW152" s="150">
        <f t="shared" si="648"/>
        <v>0.22164761979158948</v>
      </c>
      <c r="JX152" s="150">
        <f t="shared" si="649"/>
        <v>0.69259314750395218</v>
      </c>
      <c r="JY152" s="150">
        <f t="shared" si="650"/>
        <v>0.35466885128023506</v>
      </c>
      <c r="JZ152" s="263">
        <f t="shared" si="501"/>
        <v>-2.0879026835682199E-2</v>
      </c>
      <c r="KA152" s="263">
        <f t="shared" si="688"/>
        <v>-2.0153539379882832E-2</v>
      </c>
      <c r="KB152" s="263">
        <f t="shared" si="502"/>
        <v>2.0438911937153179E-2</v>
      </c>
      <c r="KC152" s="263">
        <f t="shared" si="503"/>
        <v>3.7732911120095844E-2</v>
      </c>
      <c r="KD152" s="153">
        <f t="shared" si="467"/>
        <v>7.1619887001081475E-2</v>
      </c>
      <c r="KE152" s="153">
        <f t="shared" si="468"/>
        <v>9.2498913836763674E-2</v>
      </c>
      <c r="KF152" s="153">
        <f t="shared" si="469"/>
        <v>0.11265245321664651</v>
      </c>
      <c r="KG152" s="153">
        <f t="shared" si="470"/>
        <v>9.2213541279493327E-2</v>
      </c>
      <c r="KH152" s="153">
        <f t="shared" si="483"/>
        <v>5.4480630159397483E-2</v>
      </c>
      <c r="KI152" s="153">
        <f t="shared" si="471"/>
        <v>4.0216935753642193E-2</v>
      </c>
      <c r="KJ152" s="153">
        <f t="shared" si="472"/>
        <v>5.2366357314824682E-2</v>
      </c>
      <c r="KK152" s="153">
        <f t="shared" si="473"/>
        <v>5.9455426997967326E-2</v>
      </c>
      <c r="KL152" s="153">
        <f t="shared" si="474"/>
        <v>3.9781905857855224E-2</v>
      </c>
      <c r="KM152" s="153">
        <f t="shared" si="475"/>
        <v>-1.1028259476350639E-3</v>
      </c>
      <c r="KN152" s="153">
        <f t="shared" si="476"/>
        <v>7.2444720029231677E-2</v>
      </c>
      <c r="KO152" s="153">
        <f t="shared" si="477"/>
        <v>5.5555555555555552E-2</v>
      </c>
      <c r="KP152" s="153">
        <f t="shared" si="478"/>
        <v>6.923631220875251E-2</v>
      </c>
      <c r="KQ152" s="153">
        <f t="shared" si="479"/>
        <v>7.544362393916014E-2</v>
      </c>
      <c r="KR152" s="153">
        <f t="shared" si="480"/>
        <v>-1.1827792733902437E-2</v>
      </c>
      <c r="KS152" s="153">
        <f t="shared" si="481"/>
        <v>-1.2526972648276668E-2</v>
      </c>
      <c r="KT152" s="153" t="str">
        <f t="shared" si="482"/>
        <v>i.a.</v>
      </c>
      <c r="KU152" s="150">
        <f t="shared" si="651"/>
        <v>-0.26617971172337679</v>
      </c>
      <c r="KV152" s="150">
        <f t="shared" si="652"/>
        <v>-3.5558080317308054E-2</v>
      </c>
      <c r="KW152" s="150">
        <f t="shared" si="653"/>
        <v>0.26113941685832354</v>
      </c>
      <c r="KX152" s="150">
        <f t="shared" si="654"/>
        <v>0.19918947333031212</v>
      </c>
      <c r="KY152" s="150">
        <f t="shared" si="655"/>
        <v>-5.2198043118964969E-2</v>
      </c>
      <c r="KZ152" s="243">
        <f t="shared" si="504"/>
        <v>-0.74767268518518515</v>
      </c>
      <c r="LA152" s="243">
        <f t="shared" si="689"/>
        <v>-0.10356160968660966</v>
      </c>
      <c r="LB152" s="243">
        <f t="shared" si="505"/>
        <v>0.60307290359854759</v>
      </c>
      <c r="LC152" s="243">
        <f t="shared" si="506"/>
        <v>0.38359767091062524</v>
      </c>
      <c r="LD152" s="254">
        <f>IFERROR(Tabel1[[#This Row],[2024 - Omsætning]]/Tabel1[[#This Row],[2024 - Ansatte]],"i.a.")</f>
        <v>2.0612291666666667</v>
      </c>
      <c r="LE152" s="254">
        <f>IFERROR(Tabel1[[#This Row],[2023 - Omsætning]]/Tabel1[[#This Row],[2023 - Ansatte]],"i.a.")</f>
        <v>2.8089018518518518</v>
      </c>
      <c r="LF152" s="254">
        <f>IFERROR(Tabel1[[#This Row],[2022 - Omsætning]]/Tabel1[[#This Row],[2022 - Ansatte]],"i.a.")</f>
        <v>2.9124634615384615</v>
      </c>
      <c r="LG152" s="254">
        <f>IFERROR(Tabel1[[#This Row],[2021 - Omsætning]]/Tabel1[[#This Row],[2021 - Ansatte]],"i.a.")</f>
        <v>2.3093905579399139</v>
      </c>
      <c r="LH152" s="254">
        <f>IFERROR(AC152/Tabel1[[#This Row],[2020 - Ansatte]],"i.a.")</f>
        <v>1.9257928870292886</v>
      </c>
      <c r="LI152" s="254">
        <f>IFERROR(Tabel1[[#This Row],[2019 - Omsætning]]/Tabel1[[#This Row],[2019 - Ansatte]],"i.a.")</f>
        <v>2.0318515625</v>
      </c>
      <c r="LJ152" s="254">
        <f>IFERROR(Tabel1[[#This Row],[2018 - Omsætning]]/Tabel1[[#This Row],[2018 - Ansatte]],"i.a.")</f>
        <v>1.960794921875</v>
      </c>
      <c r="LK152" s="254">
        <f>IFERROR(Tabel1[[#This Row],[2017 - Omsætning]]/Tabel1[[#This Row],[2017 - Ansatte]],"i.a.")</f>
        <v>1.90738125</v>
      </c>
      <c r="LL152" s="254">
        <f>IFERROR(Tabel1[[#This Row],[2016 - Omsætning]]/Tabel1[[#This Row],[2016 - Ansatte]],"i.a.")</f>
        <v>1.9538543897216276</v>
      </c>
      <c r="LM152" s="254">
        <f>IFERROR(Tabel1[[#This Row],[2015 - Omsætning]]/Tabel1[[#This Row],[2015 - Ansatte]],"i.a.")</f>
        <v>1.8428362068965518</v>
      </c>
      <c r="LN152" s="254">
        <f>IFERROR(Tabel1[[#This Row],[2014 - Omsætning]]/Tabel1[[#This Row],[2014 - Ansatte]],"i.a.")</f>
        <v>1.8582921810699589</v>
      </c>
      <c r="LO152" s="254">
        <f>IFERROR(Tabel1[[#This Row],[2013 - Omsætning]]/Tabel1[[#This Row],[2013 - Ansatte]],"i.a.")</f>
        <v>1.7336065573770492</v>
      </c>
      <c r="LP152" s="254">
        <f>IFERROR(Tabel1[[#This Row],[2012 - Omsætning]]/Tabel1[[#This Row],[2012 - Ansatte]],"i.a.")</f>
        <v>1.7616142241379311</v>
      </c>
      <c r="LQ152" s="254">
        <f>IFERROR(Tabel1[[#This Row],[2011 - Omsætning]]/Tabel1[[#This Row],[2011 - Ansatte]],"i.a.")</f>
        <v>1.7455883668903804</v>
      </c>
      <c r="LR152" s="254">
        <f>IFERROR(Tabel1[[#This Row],[2010 - Omsætning]]/Tabel1[[#This Row],[2010 - Ansatte]],"i.a.")</f>
        <v>1.1722488372093023</v>
      </c>
      <c r="LS152" s="254">
        <f>IFERROR(Tabel1[[#This Row],[2009 - Omsætning]]/Tabel1[[#This Row],[2009 - Ansatte]],"i.a.")</f>
        <v>1.2748698884758365</v>
      </c>
      <c r="LT152" s="254" t="str">
        <f>IFERROR(Tabel1[[#This Row],[2008 - Omsætning]]/Tabel1[[#This Row],[2008 - Ansatte]],"i.a.")</f>
        <v>i.a.</v>
      </c>
      <c r="LU152" s="158">
        <f t="shared" si="656"/>
        <v>-0.40997794175761798</v>
      </c>
      <c r="LV152" s="158">
        <f t="shared" si="657"/>
        <v>-0.19307911749404671</v>
      </c>
      <c r="LW152" s="158">
        <f t="shared" si="658"/>
        <v>0.56932983775147306</v>
      </c>
      <c r="LX152" s="158">
        <f t="shared" si="659"/>
        <v>1.132278975036634</v>
      </c>
      <c r="LY152" s="158">
        <f t="shared" si="660"/>
        <v>0.34970211872010815</v>
      </c>
      <c r="LZ152" s="243">
        <f t="shared" si="507"/>
        <v>-0.10566574074074073</v>
      </c>
      <c r="MA152" s="243">
        <f t="shared" si="690"/>
        <v>-6.1670584045584065E-2</v>
      </c>
      <c r="MB152" s="243">
        <f t="shared" si="508"/>
        <v>0.1158757263123143</v>
      </c>
      <c r="MC152" s="243">
        <f t="shared" si="509"/>
        <v>0.10807816007326666</v>
      </c>
      <c r="MD152" s="244">
        <f t="shared" si="661"/>
        <v>0.15206944444444445</v>
      </c>
      <c r="ME152" s="244">
        <f t="shared" si="662"/>
        <v>0.25773518518518518</v>
      </c>
      <c r="MF152" s="244">
        <f t="shared" si="663"/>
        <v>0.31940576923076924</v>
      </c>
      <c r="MG152" s="244">
        <f t="shared" si="664"/>
        <v>0.20353004291845495</v>
      </c>
      <c r="MH152" s="244">
        <f t="shared" si="665"/>
        <v>9.5451882845188282E-2</v>
      </c>
      <c r="MI152" s="244">
        <f t="shared" si="666"/>
        <v>7.0720703125000006E-2</v>
      </c>
      <c r="MJ152" s="244">
        <f t="shared" si="667"/>
        <v>9.3783203125000006E-2</v>
      </c>
      <c r="MK152" s="244">
        <f t="shared" si="668"/>
        <v>0.10001041666666667</v>
      </c>
      <c r="ML152" s="244">
        <f t="shared" si="669"/>
        <v>5.7094218415417557E-2</v>
      </c>
      <c r="MM152" s="244">
        <f t="shared" si="670"/>
        <v>-2.4603448275862069E-2</v>
      </c>
      <c r="MN152" s="244">
        <f t="shared" si="671"/>
        <v>0.10997119341563785</v>
      </c>
      <c r="MO152" s="244">
        <f t="shared" si="672"/>
        <v>6.4120901639344266E-2</v>
      </c>
      <c r="MP152" s="244">
        <f t="shared" si="673"/>
        <v>9.6316810344827586E-2</v>
      </c>
      <c r="MQ152" s="244">
        <f t="shared" si="674"/>
        <v>9.9480984340044751E-2</v>
      </c>
      <c r="MR152" s="244">
        <f t="shared" si="675"/>
        <v>-4.828372093023256E-2</v>
      </c>
      <c r="MS152" s="244">
        <f t="shared" si="676"/>
        <v>-4.2847583643122675E-2</v>
      </c>
      <c r="MT152" s="244" t="str">
        <f t="shared" si="677"/>
        <v>i.a.</v>
      </c>
    </row>
    <row r="153" spans="1:358" ht="18" customHeight="1" x14ac:dyDescent="0.25">
      <c r="A153" s="3" t="s">
        <v>240</v>
      </c>
      <c r="B153" s="273">
        <v>59647717</v>
      </c>
      <c r="C153" s="5" t="s">
        <v>80</v>
      </c>
      <c r="D153" s="5"/>
      <c r="E153" s="5">
        <v>256100</v>
      </c>
      <c r="F153" s="203">
        <v>45750</v>
      </c>
      <c r="G153" s="148" t="s">
        <v>74</v>
      </c>
      <c r="H153" s="148" t="s">
        <v>74</v>
      </c>
      <c r="I153" s="148" t="s">
        <v>74</v>
      </c>
      <c r="J153" s="148" t="s">
        <v>74</v>
      </c>
      <c r="K153" s="148" t="s">
        <v>74</v>
      </c>
      <c r="L153" s="148" t="s">
        <v>74</v>
      </c>
      <c r="M153" s="148" t="s">
        <v>74</v>
      </c>
      <c r="N153" s="148" t="s">
        <v>74</v>
      </c>
      <c r="O153" s="357" t="s">
        <v>74</v>
      </c>
      <c r="P153" s="150" t="e">
        <f>Y153/Tabel1[[#This Row],[2023 - Omsætning]]-1</f>
        <v>#DIV/0!</v>
      </c>
      <c r="Q153" s="150" t="e">
        <f>Z153/Tabel1[[#This Row],[2022 - Omsætning]]-1</f>
        <v>#DIV/0!</v>
      </c>
      <c r="R153" s="150" t="e">
        <f>AA153/Tabel1[[#This Row],[2021 - Omsætning]]-1</f>
        <v>#DIV/0!</v>
      </c>
      <c r="S153" s="150" t="e">
        <f>AB153/Tabel1[[#This Row],[2020 - Omsætning]]-1</f>
        <v>#DIV/0!</v>
      </c>
      <c r="T153" s="150" t="e">
        <f>AC153/Tabel1[[#This Row],[2019 - Omsætning]]-1</f>
        <v>#DIV/0!</v>
      </c>
      <c r="U153" s="242">
        <f t="shared" si="484"/>
        <v>0</v>
      </c>
      <c r="V153" s="242">
        <f t="shared" si="678"/>
        <v>0</v>
      </c>
      <c r="W153" s="242">
        <f t="shared" si="538"/>
        <v>0</v>
      </c>
      <c r="X153" s="242">
        <f t="shared" si="537"/>
        <v>0</v>
      </c>
      <c r="Y153" s="151"/>
      <c r="Z153" s="151"/>
      <c r="AA153" s="151"/>
      <c r="AB153" s="151"/>
      <c r="AC153" s="361"/>
      <c r="AD153" s="151"/>
      <c r="AE153" s="151"/>
      <c r="AF153" s="151"/>
      <c r="AG153" s="361"/>
      <c r="AH153" s="361"/>
      <c r="AI153" s="361"/>
      <c r="AJ153" s="361"/>
      <c r="AK153" s="361"/>
      <c r="AL153" s="361"/>
      <c r="AM153" s="361"/>
      <c r="AN153" s="361"/>
      <c r="AO153" s="361"/>
      <c r="AP153" s="150">
        <f t="shared" si="552"/>
        <v>4.0830027464143846E-2</v>
      </c>
      <c r="AQ153" s="150">
        <f t="shared" si="553"/>
        <v>-0.17783130111897222</v>
      </c>
      <c r="AR153" s="150">
        <f t="shared" si="554"/>
        <v>0.22526898247771274</v>
      </c>
      <c r="AS153" s="150">
        <f t="shared" si="555"/>
        <v>-2.0180722891566315E-2</v>
      </c>
      <c r="AT153" s="150">
        <f t="shared" si="556"/>
        <v>8.4258654474199932E-2</v>
      </c>
      <c r="AU153" s="242">
        <f t="shared" si="511"/>
        <v>0.66899999999999693</v>
      </c>
      <c r="AV153" s="242">
        <f t="shared" si="679"/>
        <v>-3.5439999999999969</v>
      </c>
      <c r="AW153" s="242">
        <f t="shared" si="512"/>
        <v>3.6639999999999979</v>
      </c>
      <c r="AX153" s="242">
        <f t="shared" si="513"/>
        <v>-0.33500000000000085</v>
      </c>
      <c r="AY153" s="119">
        <v>17.053999999999998</v>
      </c>
      <c r="AZ153" s="119">
        <v>16.385000000000002</v>
      </c>
      <c r="BA153" s="119">
        <v>19.928999999999998</v>
      </c>
      <c r="BB153" s="119">
        <v>16.265000000000001</v>
      </c>
      <c r="BC153" s="119">
        <v>16.600000000000001</v>
      </c>
      <c r="BD153" s="119">
        <v>15.31</v>
      </c>
      <c r="BE153" s="119">
        <v>13.606</v>
      </c>
      <c r="BF153" s="119">
        <v>14.294</v>
      </c>
      <c r="BG153" s="362">
        <v>16.498999999999999</v>
      </c>
      <c r="BH153" s="362">
        <v>13.742838000000001</v>
      </c>
      <c r="BI153" s="362">
        <v>12.087389</v>
      </c>
      <c r="BJ153" s="362">
        <v>11.678395999999999</v>
      </c>
      <c r="BK153" s="362">
        <v>9.5024329999999999</v>
      </c>
      <c r="BL153" s="362">
        <v>8.5579999999999998</v>
      </c>
      <c r="BM153" s="362">
        <v>7.6159999999999997</v>
      </c>
      <c r="BN153" s="362">
        <v>8.3040000000000003</v>
      </c>
      <c r="BO153" s="362">
        <v>11.138999999999999</v>
      </c>
      <c r="BP153" s="152">
        <f t="shared" si="557"/>
        <v>0.28220419847328237</v>
      </c>
      <c r="BQ153" s="152">
        <f t="shared" si="558"/>
        <v>-6.4494532470430646E-2</v>
      </c>
      <c r="BR153" s="152">
        <f t="shared" si="559"/>
        <v>-7.2256728778467949E-2</v>
      </c>
      <c r="BS153" s="152">
        <f t="shared" si="560"/>
        <v>0.1720456199951467</v>
      </c>
      <c r="BT153" s="152">
        <f t="shared" si="561"/>
        <v>3.8086347724620775</v>
      </c>
      <c r="BU153" s="242">
        <f t="shared" si="514"/>
        <v>1.1829999999999998</v>
      </c>
      <c r="BV153" s="242">
        <f t="shared" si="680"/>
        <v>-0.2889999999999997</v>
      </c>
      <c r="BW153" s="242">
        <f t="shared" si="515"/>
        <v>-0.3490000000000002</v>
      </c>
      <c r="BX153" s="242">
        <f t="shared" si="516"/>
        <v>0.70899999999999963</v>
      </c>
      <c r="BY153" s="119">
        <v>5.375</v>
      </c>
      <c r="BZ153" s="119">
        <v>4.1920000000000002</v>
      </c>
      <c r="CA153" s="119">
        <v>4.4809999999999999</v>
      </c>
      <c r="CB153" s="119">
        <v>4.83</v>
      </c>
      <c r="CC153" s="119">
        <v>4.1210000000000004</v>
      </c>
      <c r="CD153" s="119">
        <v>0.85699999999999998</v>
      </c>
      <c r="CE153" s="119">
        <v>2.5110000000000001</v>
      </c>
      <c r="CF153" s="119">
        <v>3.6280000000000001</v>
      </c>
      <c r="CG153" s="362">
        <v>7.7670000000000003</v>
      </c>
      <c r="CH153" s="362">
        <v>5.8823930000000004</v>
      </c>
      <c r="CI153" s="362">
        <v>4.4228370000000004</v>
      </c>
      <c r="CJ153" s="362">
        <v>4.5889170000000004</v>
      </c>
      <c r="CK153" s="362">
        <v>2.6206580000000002</v>
      </c>
      <c r="CL153" s="362">
        <v>2.5059999999999998</v>
      </c>
      <c r="CM153" s="362">
        <v>0.29699999999999999</v>
      </c>
      <c r="CN153" s="362">
        <v>0.92400000000000004</v>
      </c>
      <c r="CO153" s="362">
        <v>2.867</v>
      </c>
      <c r="CP153" s="152">
        <f t="shared" si="562"/>
        <v>0.27234142890827645</v>
      </c>
      <c r="CQ153" s="152">
        <f t="shared" si="563"/>
        <v>-4.9529359031824316E-2</v>
      </c>
      <c r="CR153" s="152">
        <f t="shared" si="564"/>
        <v>-7.0416666666666683E-2</v>
      </c>
      <c r="CS153" s="152">
        <f t="shared" si="565"/>
        <v>0.17187499999999994</v>
      </c>
      <c r="CT153" s="152">
        <f t="shared" si="566"/>
        <v>4.1457286432160796</v>
      </c>
      <c r="CU153" s="242">
        <f t="shared" si="517"/>
        <v>1.1550000000000002</v>
      </c>
      <c r="CV153" s="242">
        <f t="shared" si="681"/>
        <v>-0.22100000000000009</v>
      </c>
      <c r="CW153" s="242">
        <f t="shared" si="518"/>
        <v>-0.33800000000000008</v>
      </c>
      <c r="CX153" s="242">
        <f t="shared" si="519"/>
        <v>0.70399999999999974</v>
      </c>
      <c r="CY153" s="119">
        <v>5.3959999999999999</v>
      </c>
      <c r="CZ153" s="119">
        <v>4.2409999999999997</v>
      </c>
      <c r="DA153" s="119">
        <v>4.4619999999999997</v>
      </c>
      <c r="DB153" s="119">
        <v>4.8</v>
      </c>
      <c r="DC153" s="119">
        <v>4.0960000000000001</v>
      </c>
      <c r="DD153" s="119">
        <v>0.79600000000000004</v>
      </c>
      <c r="DE153" s="119">
        <v>2.4220000000000002</v>
      </c>
      <c r="DF153" s="119">
        <v>3.6309999999999998</v>
      </c>
      <c r="DG153" s="362">
        <v>7.766</v>
      </c>
      <c r="DH153" s="362">
        <v>6.0421050000000003</v>
      </c>
      <c r="DI153" s="362">
        <v>4.5193139999999996</v>
      </c>
      <c r="DJ153" s="362">
        <v>4.6821770000000003</v>
      </c>
      <c r="DK153" s="362">
        <v>2.645041</v>
      </c>
      <c r="DL153" s="362">
        <v>2.5259999999999998</v>
      </c>
      <c r="DM153" s="362">
        <v>0.29599999999999999</v>
      </c>
      <c r="DN153" s="362">
        <v>0.9</v>
      </c>
      <c r="DO153" s="362">
        <v>2.6139999999999999</v>
      </c>
      <c r="DP153" s="152">
        <f t="shared" si="567"/>
        <v>-0.49827912579590428</v>
      </c>
      <c r="DQ153" s="152">
        <f t="shared" si="568"/>
        <v>-7.8538500939047736E-3</v>
      </c>
      <c r="DR153" s="152">
        <f t="shared" si="569"/>
        <v>0.14450415241817305</v>
      </c>
      <c r="DS153" s="152">
        <f t="shared" si="570"/>
        <v>-0.18061003922824437</v>
      </c>
      <c r="DT153" s="152">
        <f t="shared" si="571"/>
        <v>0.34355168333871128</v>
      </c>
      <c r="DU153" s="242">
        <f t="shared" si="520"/>
        <v>-5.7909999999999995</v>
      </c>
      <c r="DV153" s="242">
        <f t="shared" si="682"/>
        <v>-9.2000000000000526E-2</v>
      </c>
      <c r="DW153" s="242">
        <f t="shared" si="521"/>
        <v>1.479000000000001</v>
      </c>
      <c r="DX153" s="242">
        <f t="shared" si="522"/>
        <v>-2.2560000000000002</v>
      </c>
      <c r="DY153" s="119">
        <v>5.8310000000000004</v>
      </c>
      <c r="DZ153" s="119">
        <v>11.622</v>
      </c>
      <c r="EA153" s="119">
        <v>11.714</v>
      </c>
      <c r="EB153" s="119">
        <v>10.234999999999999</v>
      </c>
      <c r="EC153" s="119">
        <v>12.491</v>
      </c>
      <c r="ED153" s="119">
        <v>9.2970000000000006</v>
      </c>
      <c r="EE153" s="119">
        <v>9.6769999999999996</v>
      </c>
      <c r="EF153" s="119">
        <v>12.788</v>
      </c>
      <c r="EG153" s="362">
        <v>9.9559999999999995</v>
      </c>
      <c r="EH153" s="362">
        <v>8.5229999999999997</v>
      </c>
      <c r="EI153" s="362">
        <v>3.9</v>
      </c>
      <c r="EJ153" s="362">
        <v>3.9</v>
      </c>
      <c r="EK153" s="362">
        <v>3.9</v>
      </c>
      <c r="EL153" s="362">
        <v>3.9</v>
      </c>
      <c r="EM153" s="362">
        <v>3.9</v>
      </c>
      <c r="EN153" s="362">
        <v>3.9</v>
      </c>
      <c r="EO153" s="362">
        <v>3.9</v>
      </c>
      <c r="EP153" s="153">
        <f t="shared" si="572"/>
        <v>-0.42495262160454833</v>
      </c>
      <c r="EQ153" s="153">
        <f t="shared" si="573"/>
        <v>-2.4405275483791386E-2</v>
      </c>
      <c r="ER153" s="153">
        <f t="shared" si="574"/>
        <v>-0.1054633662274657</v>
      </c>
      <c r="ES153" s="153">
        <f t="shared" si="575"/>
        <v>8.9298582752822375E-2</v>
      </c>
      <c r="ET153" s="153">
        <f t="shared" si="576"/>
        <v>-0.16013516921369852</v>
      </c>
      <c r="EU153" s="242">
        <f t="shared" si="523"/>
        <v>-6.7270000000000003</v>
      </c>
      <c r="EV153" s="242">
        <f t="shared" si="683"/>
        <v>-0.39599999999999902</v>
      </c>
      <c r="EW153" s="242">
        <f t="shared" si="524"/>
        <v>-1.9130000000000003</v>
      </c>
      <c r="EX153" s="242">
        <f t="shared" si="525"/>
        <v>1.4869999999999983</v>
      </c>
      <c r="EY153" s="119">
        <v>9.1029999999999998</v>
      </c>
      <c r="EZ153" s="119">
        <v>15.83</v>
      </c>
      <c r="FA153" s="119">
        <v>16.225999999999999</v>
      </c>
      <c r="FB153" s="119">
        <v>18.138999999999999</v>
      </c>
      <c r="FC153" s="119">
        <v>16.652000000000001</v>
      </c>
      <c r="FD153" s="119">
        <v>19.827000000000002</v>
      </c>
      <c r="FE153" s="119">
        <v>21.423999999999999</v>
      </c>
      <c r="FF153" s="119">
        <v>21.152000000000001</v>
      </c>
      <c r="FG153" s="362">
        <v>13.840999999999999</v>
      </c>
      <c r="FH153" s="362">
        <v>11.928165</v>
      </c>
      <c r="FI153" s="362">
        <v>11.126923</v>
      </c>
      <c r="FJ153" s="362">
        <v>11.382474999999999</v>
      </c>
      <c r="FK153" s="362">
        <v>11.811287</v>
      </c>
      <c r="FL153" s="362">
        <v>13.237</v>
      </c>
      <c r="FM153" s="362">
        <v>12.145</v>
      </c>
      <c r="FN153" s="362">
        <v>12.324</v>
      </c>
      <c r="FO153" s="362">
        <v>11.542</v>
      </c>
      <c r="FP153" s="153">
        <f t="shared" si="577"/>
        <v>9.5238095238095233E-2</v>
      </c>
      <c r="FQ153" s="153">
        <f t="shared" si="578"/>
        <v>-4.5454545454545456E-2</v>
      </c>
      <c r="FR153" s="153">
        <f t="shared" si="579"/>
        <v>-4.3478260869565216E-2</v>
      </c>
      <c r="FS153" s="153">
        <f t="shared" si="580"/>
        <v>4.5454545454545456E-2</v>
      </c>
      <c r="FT153" s="153">
        <f t="shared" si="581"/>
        <v>0.1</v>
      </c>
      <c r="FU153" s="242">
        <f t="shared" si="539"/>
        <v>2</v>
      </c>
      <c r="FV153" s="242">
        <f t="shared" si="684"/>
        <v>-1</v>
      </c>
      <c r="FW153" s="242">
        <f t="shared" si="540"/>
        <v>-1</v>
      </c>
      <c r="FX153" s="242">
        <f t="shared" si="541"/>
        <v>1</v>
      </c>
      <c r="FY153" s="154">
        <v>23</v>
      </c>
      <c r="FZ153" s="154">
        <v>21</v>
      </c>
      <c r="GA153" s="154">
        <v>22</v>
      </c>
      <c r="GB153" s="154">
        <v>23</v>
      </c>
      <c r="GC153" s="154">
        <v>22</v>
      </c>
      <c r="GD153" s="154">
        <v>20</v>
      </c>
      <c r="GE153" s="154">
        <v>20</v>
      </c>
      <c r="GF153" s="154">
        <v>21</v>
      </c>
      <c r="GG153" s="359">
        <v>21</v>
      </c>
      <c r="GH153" s="359">
        <v>18</v>
      </c>
      <c r="GI153" s="359"/>
      <c r="GJ153" s="359"/>
      <c r="GK153" s="359"/>
      <c r="GL153" s="359"/>
      <c r="GM153" s="359"/>
      <c r="GN153" s="359"/>
      <c r="GO153" s="359"/>
      <c r="GP153" s="5"/>
      <c r="GQ153" s="5" t="s">
        <v>386</v>
      </c>
      <c r="GR153" s="5">
        <v>8653</v>
      </c>
      <c r="GS153" s="5" t="s">
        <v>168</v>
      </c>
      <c r="GT153" s="107" t="s">
        <v>94</v>
      </c>
      <c r="GU153" s="16"/>
      <c r="GW153" s="158">
        <f t="shared" si="582"/>
        <v>0.70121810491053338</v>
      </c>
      <c r="GX153" s="158">
        <f t="shared" si="583"/>
        <v>-0.10602159330602984</v>
      </c>
      <c r="GY153" s="158">
        <f t="shared" si="584"/>
        <v>-3.7509187966042377E-2</v>
      </c>
      <c r="GZ153" s="158">
        <f t="shared" si="585"/>
        <v>0.12350666637331686</v>
      </c>
      <c r="HA153" s="158">
        <f t="shared" si="586"/>
        <v>3.4811389423711168</v>
      </c>
      <c r="HB153" s="263">
        <f t="shared" si="492"/>
        <v>0.25487367011703566</v>
      </c>
      <c r="HC153" s="263">
        <f t="shared" si="685"/>
        <v>-4.3106141448950308E-2</v>
      </c>
      <c r="HD153" s="263">
        <f t="shared" si="493"/>
        <v>-1.5844768303881318E-2</v>
      </c>
      <c r="HE153" s="263">
        <f t="shared" si="494"/>
        <v>4.6436874010015228E-2</v>
      </c>
      <c r="HF153" s="153">
        <f t="shared" si="587"/>
        <v>0.6183464160889246</v>
      </c>
      <c r="HG153" s="153">
        <f t="shared" si="588"/>
        <v>0.36347274597188894</v>
      </c>
      <c r="HH153" s="153">
        <f t="shared" si="589"/>
        <v>0.40657888742083925</v>
      </c>
      <c r="HI153" s="153">
        <f t="shared" si="590"/>
        <v>0.42242365572472057</v>
      </c>
      <c r="HJ153" s="153">
        <f t="shared" si="591"/>
        <v>0.37598678171470534</v>
      </c>
      <c r="HK153" s="153">
        <f t="shared" si="592"/>
        <v>8.3904290081163707E-2</v>
      </c>
      <c r="HL153" s="153">
        <f t="shared" si="593"/>
        <v>0.21562430447362566</v>
      </c>
      <c r="HM153" s="153">
        <f t="shared" si="594"/>
        <v>0.31929300035174113</v>
      </c>
      <c r="HN153" s="153">
        <f t="shared" si="595"/>
        <v>0.84052167325071703</v>
      </c>
      <c r="HO153" s="153">
        <f t="shared" si="596"/>
        <v>0.97272880946631257</v>
      </c>
      <c r="HP153" s="153">
        <f t="shared" si="597"/>
        <v>1.1587984615384614</v>
      </c>
      <c r="HQ153" s="153">
        <f t="shared" si="598"/>
        <v>1.2005582051282053</v>
      </c>
      <c r="HR153" s="153">
        <f t="shared" si="599"/>
        <v>0.67821564102564103</v>
      </c>
      <c r="HS153" s="153">
        <f t="shared" si="600"/>
        <v>0.64769230769230768</v>
      </c>
      <c r="HT153" s="153">
        <f t="shared" si="601"/>
        <v>7.5897435897435889E-2</v>
      </c>
      <c r="HU153" s="153">
        <f t="shared" si="602"/>
        <v>0.23076923076923078</v>
      </c>
      <c r="HV153" s="150">
        <f t="shared" si="603"/>
        <v>0.64851152233022635</v>
      </c>
      <c r="HW153" s="150">
        <f t="shared" si="604"/>
        <v>2.8901107952849238E-3</v>
      </c>
      <c r="HX153" s="150">
        <f t="shared" si="605"/>
        <v>-6.0756113805664959E-2</v>
      </c>
      <c r="HY153" s="150">
        <f t="shared" si="606"/>
        <v>0.22891127509421852</v>
      </c>
      <c r="HZ153" s="150">
        <f t="shared" si="607"/>
        <v>4.4376762794712894</v>
      </c>
      <c r="IA153" s="263">
        <f t="shared" si="495"/>
        <v>0.16961319575794293</v>
      </c>
      <c r="IB153" s="263">
        <f t="shared" si="686"/>
        <v>7.5370792804724251E-4</v>
      </c>
      <c r="IC153" s="263">
        <f t="shared" si="496"/>
        <v>-1.6869421958630781E-2</v>
      </c>
      <c r="ID153" s="263">
        <f t="shared" si="497"/>
        <v>5.1719803978358764E-2</v>
      </c>
      <c r="IE153" s="153">
        <f t="shared" si="608"/>
        <v>0.43115549673123971</v>
      </c>
      <c r="IF153" s="153">
        <f t="shared" si="609"/>
        <v>0.26154230097329678</v>
      </c>
      <c r="IG153" s="153">
        <f t="shared" si="610"/>
        <v>0.26078859304524954</v>
      </c>
      <c r="IH153" s="153">
        <f t="shared" si="611"/>
        <v>0.27765801500388032</v>
      </c>
      <c r="II153" s="153">
        <f t="shared" si="612"/>
        <v>0.22593821102552156</v>
      </c>
      <c r="IJ153" s="153">
        <f t="shared" si="613"/>
        <v>4.1550507866475961E-2</v>
      </c>
      <c r="IK153" s="153">
        <f t="shared" si="614"/>
        <v>0.11795377677564825</v>
      </c>
      <c r="IL153" s="153">
        <f t="shared" si="615"/>
        <v>0.20735575686565885</v>
      </c>
      <c r="IM153" s="153">
        <f t="shared" si="616"/>
        <v>0.60281347882246084</v>
      </c>
      <c r="IN153" s="153">
        <f t="shared" si="617"/>
        <v>0.51029022313859751</v>
      </c>
      <c r="IO153" s="153">
        <f t="shared" si="618"/>
        <v>0.39297692457168343</v>
      </c>
      <c r="IP153" s="153">
        <f t="shared" si="619"/>
        <v>0.39570268936966763</v>
      </c>
      <c r="IQ153" s="153">
        <f t="shared" si="620"/>
        <v>0.20924848074441177</v>
      </c>
      <c r="IR153" s="153">
        <f t="shared" si="621"/>
        <v>0.19746276889134032</v>
      </c>
      <c r="IS153" s="153">
        <f t="shared" si="622"/>
        <v>2.4275614042257549E-2</v>
      </c>
      <c r="IT153" s="153">
        <f t="shared" si="623"/>
        <v>7.7432330512025485E-2</v>
      </c>
      <c r="IU153" s="150">
        <f t="shared" si="624"/>
        <v>-0.12751384833012902</v>
      </c>
      <c r="IV153" s="150">
        <f t="shared" si="625"/>
        <v>1.6965472417959503E-2</v>
      </c>
      <c r="IW153" s="150">
        <f t="shared" si="626"/>
        <v>0.27943798969020345</v>
      </c>
      <c r="IX153" s="150">
        <f t="shared" si="627"/>
        <v>-0.24778203722524525</v>
      </c>
      <c r="IY153" s="150">
        <f t="shared" si="628"/>
        <v>0.59972371039854844</v>
      </c>
      <c r="IZ153" s="263">
        <f t="shared" si="498"/>
        <v>-9.3617558135992374E-2</v>
      </c>
      <c r="JA153" s="263">
        <f t="shared" si="687"/>
        <v>1.2247845673855395E-2</v>
      </c>
      <c r="JB153" s="263">
        <f t="shared" si="499"/>
        <v>0.15767395250450589</v>
      </c>
      <c r="JC153" s="263">
        <f t="shared" si="500"/>
        <v>-0.18586628795223026</v>
      </c>
      <c r="JD153" s="153">
        <f t="shared" si="629"/>
        <v>0.64055805778314845</v>
      </c>
      <c r="JE153" s="153">
        <f t="shared" si="630"/>
        <v>0.73417561591914082</v>
      </c>
      <c r="JF153" s="153">
        <f t="shared" si="631"/>
        <v>0.72192777024528543</v>
      </c>
      <c r="JG153" s="153">
        <f t="shared" si="632"/>
        <v>0.56425381774077954</v>
      </c>
      <c r="JH153" s="153">
        <f t="shared" si="633"/>
        <v>0.7501201056930098</v>
      </c>
      <c r="JI153" s="153">
        <f t="shared" si="634"/>
        <v>0.46890603722197005</v>
      </c>
      <c r="JJ153" s="153">
        <f t="shared" si="635"/>
        <v>0.45168969380134427</v>
      </c>
      <c r="JK153" s="153">
        <f t="shared" si="636"/>
        <v>0.6045763993948563</v>
      </c>
      <c r="JL153" s="153">
        <f t="shared" si="637"/>
        <v>0.71931218842569178</v>
      </c>
      <c r="JM153" s="153">
        <f t="shared" si="638"/>
        <v>0.71452733928479362</v>
      </c>
      <c r="JN153" s="153">
        <f t="shared" si="639"/>
        <v>0.35050121223989777</v>
      </c>
      <c r="JO153" s="153">
        <f t="shared" si="640"/>
        <v>0.34263198469577139</v>
      </c>
      <c r="JP153" s="153">
        <f t="shared" si="641"/>
        <v>0.33019263692432499</v>
      </c>
      <c r="JQ153" s="153">
        <f t="shared" si="642"/>
        <v>0.2946286923018811</v>
      </c>
      <c r="JR153" s="153">
        <f t="shared" si="643"/>
        <v>0.3211198023878139</v>
      </c>
      <c r="JS153" s="153">
        <f t="shared" si="644"/>
        <v>0.31645569620253167</v>
      </c>
      <c r="JT153" s="153">
        <f t="shared" si="645"/>
        <v>0.33789637844394388</v>
      </c>
      <c r="JU153" s="150" t="e">
        <f t="shared" si="646"/>
        <v>#VALUE!</v>
      </c>
      <c r="JV153" s="150" t="e">
        <f t="shared" si="647"/>
        <v>#VALUE!</v>
      </c>
      <c r="JW153" s="150" t="e">
        <f t="shared" si="648"/>
        <v>#VALUE!</v>
      </c>
      <c r="JX153" s="150" t="e">
        <f t="shared" si="649"/>
        <v>#VALUE!</v>
      </c>
      <c r="JY153" s="150" t="e">
        <f t="shared" si="650"/>
        <v>#VALUE!</v>
      </c>
      <c r="JZ153" s="263" t="e">
        <f t="shared" si="501"/>
        <v>#VALUE!</v>
      </c>
      <c r="KA153" s="263" t="e">
        <f t="shared" si="688"/>
        <v>#VALUE!</v>
      </c>
      <c r="KB153" s="263" t="e">
        <f t="shared" si="502"/>
        <v>#VALUE!</v>
      </c>
      <c r="KC153" s="263" t="e">
        <f t="shared" si="503"/>
        <v>#VALUE!</v>
      </c>
      <c r="KD153" s="153" t="str">
        <f t="shared" si="467"/>
        <v>i.a.</v>
      </c>
      <c r="KE153" s="153" t="str">
        <f t="shared" si="468"/>
        <v>i.a.</v>
      </c>
      <c r="KF153" s="153" t="str">
        <f t="shared" si="469"/>
        <v>i.a.</v>
      </c>
      <c r="KG153" s="153" t="str">
        <f t="shared" si="470"/>
        <v>i.a.</v>
      </c>
      <c r="KH153" s="153" t="str">
        <f t="shared" si="483"/>
        <v>i.a.</v>
      </c>
      <c r="KI153" s="153" t="str">
        <f t="shared" si="471"/>
        <v>i.a.</v>
      </c>
      <c r="KJ153" s="153" t="str">
        <f t="shared" si="472"/>
        <v>i.a.</v>
      </c>
      <c r="KK153" s="153" t="str">
        <f t="shared" si="473"/>
        <v>i.a.</v>
      </c>
      <c r="KL153" s="153" t="str">
        <f t="shared" si="474"/>
        <v>i.a.</v>
      </c>
      <c r="KM153" s="153" t="str">
        <f t="shared" si="475"/>
        <v>i.a.</v>
      </c>
      <c r="KN153" s="153" t="str">
        <f t="shared" si="476"/>
        <v>i.a.</v>
      </c>
      <c r="KO153" s="153" t="str">
        <f t="shared" si="477"/>
        <v>i.a.</v>
      </c>
      <c r="KP153" s="153" t="str">
        <f t="shared" si="478"/>
        <v>i.a.</v>
      </c>
      <c r="KQ153" s="153" t="str">
        <f t="shared" si="479"/>
        <v>i.a.</v>
      </c>
      <c r="KR153" s="153" t="str">
        <f t="shared" si="480"/>
        <v>i.a.</v>
      </c>
      <c r="KS153" s="153" t="str">
        <f t="shared" si="481"/>
        <v>i.a.</v>
      </c>
      <c r="KT153" s="153" t="str">
        <f t="shared" si="482"/>
        <v>i.a.</v>
      </c>
      <c r="KU153" s="150" t="e">
        <f t="shared" si="651"/>
        <v>#DIV/0!</v>
      </c>
      <c r="KV153" s="150" t="e">
        <f t="shared" si="652"/>
        <v>#DIV/0!</v>
      </c>
      <c r="KW153" s="150" t="e">
        <f t="shared" si="653"/>
        <v>#DIV/0!</v>
      </c>
      <c r="KX153" s="150" t="e">
        <f t="shared" si="654"/>
        <v>#DIV/0!</v>
      </c>
      <c r="KY153" s="150" t="e">
        <f t="shared" si="655"/>
        <v>#DIV/0!</v>
      </c>
      <c r="KZ153" s="243">
        <f t="shared" si="504"/>
        <v>0</v>
      </c>
      <c r="LA153" s="243">
        <f t="shared" si="689"/>
        <v>0</v>
      </c>
      <c r="LB153" s="243">
        <f t="shared" si="505"/>
        <v>0</v>
      </c>
      <c r="LC153" s="243">
        <f t="shared" si="506"/>
        <v>0</v>
      </c>
      <c r="LD153" s="254">
        <f>IFERROR(Tabel1[[#This Row],[2024 - Omsætning]]/Tabel1[[#This Row],[2024 - Ansatte]],"i.a.")</f>
        <v>0</v>
      </c>
      <c r="LE153" s="254">
        <f>IFERROR(Tabel1[[#This Row],[2023 - Omsætning]]/Tabel1[[#This Row],[2023 - Ansatte]],"i.a.")</f>
        <v>0</v>
      </c>
      <c r="LF153" s="254">
        <f>IFERROR(Tabel1[[#This Row],[2022 - Omsætning]]/Tabel1[[#This Row],[2022 - Ansatte]],"i.a.")</f>
        <v>0</v>
      </c>
      <c r="LG153" s="254">
        <f>IFERROR(Tabel1[[#This Row],[2021 - Omsætning]]/Tabel1[[#This Row],[2021 - Ansatte]],"i.a.")</f>
        <v>0</v>
      </c>
      <c r="LH153" s="254">
        <f>IFERROR(AC153/Tabel1[[#This Row],[2020 - Ansatte]],"i.a.")</f>
        <v>0</v>
      </c>
      <c r="LI153" s="254">
        <f>IFERROR(Tabel1[[#This Row],[2019 - Omsætning]]/Tabel1[[#This Row],[2019 - Ansatte]],"i.a.")</f>
        <v>0</v>
      </c>
      <c r="LJ153" s="254">
        <f>IFERROR(Tabel1[[#This Row],[2018 - Omsætning]]/Tabel1[[#This Row],[2018 - Ansatte]],"i.a.")</f>
        <v>0</v>
      </c>
      <c r="LK153" s="254">
        <f>IFERROR(Tabel1[[#This Row],[2017 - Omsætning]]/Tabel1[[#This Row],[2017 - Ansatte]],"i.a.")</f>
        <v>0</v>
      </c>
      <c r="LL153" s="254">
        <f>IFERROR(Tabel1[[#This Row],[2016 - Omsætning]]/Tabel1[[#This Row],[2016 - Ansatte]],"i.a.")</f>
        <v>0</v>
      </c>
      <c r="LM153" s="254">
        <f>IFERROR(Tabel1[[#This Row],[2015 - Omsætning]]/Tabel1[[#This Row],[2015 - Ansatte]],"i.a.")</f>
        <v>0</v>
      </c>
      <c r="LN153" s="254" t="str">
        <f>IFERROR(Tabel1[[#This Row],[2014 - Omsætning]]/Tabel1[[#This Row],[2014 - Ansatte]],"i.a.")</f>
        <v>i.a.</v>
      </c>
      <c r="LO153" s="254" t="str">
        <f>IFERROR(Tabel1[[#This Row],[2013 - Omsætning]]/Tabel1[[#This Row],[2013 - Ansatte]],"i.a.")</f>
        <v>i.a.</v>
      </c>
      <c r="LP153" s="254" t="str">
        <f>IFERROR(Tabel1[[#This Row],[2012 - Omsætning]]/Tabel1[[#This Row],[2012 - Ansatte]],"i.a.")</f>
        <v>i.a.</v>
      </c>
      <c r="LQ153" s="254" t="str">
        <f>IFERROR(Tabel1[[#This Row],[2011 - Omsætning]]/Tabel1[[#This Row],[2011 - Ansatte]],"i.a.")</f>
        <v>i.a.</v>
      </c>
      <c r="LR153" s="254" t="str">
        <f>IFERROR(Tabel1[[#This Row],[2010 - Omsætning]]/Tabel1[[#This Row],[2010 - Ansatte]],"i.a.")</f>
        <v>i.a.</v>
      </c>
      <c r="LS153" s="254" t="str">
        <f>IFERROR(Tabel1[[#This Row],[2009 - Omsætning]]/Tabel1[[#This Row],[2009 - Ansatte]],"i.a.")</f>
        <v>i.a.</v>
      </c>
      <c r="LT153" s="254" t="str">
        <f>IFERROR(Tabel1[[#This Row],[2008 - Omsætning]]/Tabel1[[#This Row],[2008 - Ansatte]],"i.a.")</f>
        <v>i.a.</v>
      </c>
      <c r="LU153" s="158">
        <f t="shared" si="656"/>
        <v>0.16170304378581757</v>
      </c>
      <c r="LV153" s="158">
        <f t="shared" si="657"/>
        <v>-4.2688523190540697E-3</v>
      </c>
      <c r="LW153" s="158">
        <f t="shared" si="658"/>
        <v>-2.8162878787878754E-2</v>
      </c>
      <c r="LX153" s="158">
        <f t="shared" si="659"/>
        <v>0.1209239130434781</v>
      </c>
      <c r="LY153" s="158">
        <f t="shared" si="660"/>
        <v>3.6779351301964369</v>
      </c>
      <c r="LZ153" s="243">
        <f t="shared" si="507"/>
        <v>3.2656314699792965E-2</v>
      </c>
      <c r="MA153" s="243">
        <f t="shared" si="690"/>
        <v>-8.6580086580087534E-4</v>
      </c>
      <c r="MB153" s="243">
        <f t="shared" si="508"/>
        <v>-5.877470355731218E-3</v>
      </c>
      <c r="MC153" s="243">
        <f t="shared" si="509"/>
        <v>2.2513833992094834E-2</v>
      </c>
      <c r="MD153" s="244">
        <f t="shared" si="661"/>
        <v>0.2346086956521739</v>
      </c>
      <c r="ME153" s="244">
        <f t="shared" si="662"/>
        <v>0.20195238095238094</v>
      </c>
      <c r="MF153" s="244">
        <f t="shared" si="663"/>
        <v>0.20281818181818181</v>
      </c>
      <c r="MG153" s="244">
        <f t="shared" si="664"/>
        <v>0.20869565217391303</v>
      </c>
      <c r="MH153" s="244">
        <f t="shared" si="665"/>
        <v>0.1861818181818182</v>
      </c>
      <c r="MI153" s="244">
        <f t="shared" si="666"/>
        <v>3.9800000000000002E-2</v>
      </c>
      <c r="MJ153" s="244">
        <f t="shared" si="667"/>
        <v>0.12110000000000001</v>
      </c>
      <c r="MK153" s="244">
        <f t="shared" si="668"/>
        <v>0.17290476190476189</v>
      </c>
      <c r="ML153" s="244">
        <f t="shared" si="669"/>
        <v>0.36980952380952381</v>
      </c>
      <c r="MM153" s="244">
        <f t="shared" si="670"/>
        <v>0.33567250000000004</v>
      </c>
      <c r="MN153" s="244" t="str">
        <f t="shared" si="671"/>
        <v>i.a.</v>
      </c>
      <c r="MO153" s="244" t="str">
        <f t="shared" si="672"/>
        <v>i.a.</v>
      </c>
      <c r="MP153" s="244" t="str">
        <f t="shared" si="673"/>
        <v>i.a.</v>
      </c>
      <c r="MQ153" s="244" t="str">
        <f t="shared" si="674"/>
        <v>i.a.</v>
      </c>
      <c r="MR153" s="244" t="str">
        <f t="shared" si="675"/>
        <v>i.a.</v>
      </c>
      <c r="MS153" s="244" t="str">
        <f t="shared" si="676"/>
        <v>i.a.</v>
      </c>
      <c r="MT153" s="244" t="str">
        <f t="shared" si="677"/>
        <v>i.a.</v>
      </c>
    </row>
    <row r="154" spans="1:358" ht="18" customHeight="1" x14ac:dyDescent="0.25">
      <c r="A154" s="3" t="s">
        <v>795</v>
      </c>
      <c r="B154" s="273">
        <v>87633411</v>
      </c>
      <c r="C154" s="5" t="s">
        <v>790</v>
      </c>
      <c r="D154" s="5" t="s">
        <v>793</v>
      </c>
      <c r="E154" s="5">
        <v>467200</v>
      </c>
      <c r="F154" s="203">
        <v>45758</v>
      </c>
      <c r="G154" s="148" t="s">
        <v>74</v>
      </c>
      <c r="H154" s="148" t="s">
        <v>74</v>
      </c>
      <c r="I154" s="148" t="s">
        <v>74</v>
      </c>
      <c r="J154" s="148" t="s">
        <v>74</v>
      </c>
      <c r="K154" s="148" t="s">
        <v>74</v>
      </c>
      <c r="L154" s="148" t="s">
        <v>74</v>
      </c>
      <c r="M154" s="148" t="s">
        <v>74</v>
      </c>
      <c r="N154" s="357" t="s">
        <v>74</v>
      </c>
      <c r="O154" s="357" t="s">
        <v>74</v>
      </c>
      <c r="P154" s="150">
        <f>Y154/Tabel1[[#This Row],[2023 - Omsætning]]-1</f>
        <v>-1.3244914681094677E-2</v>
      </c>
      <c r="Q154" s="150">
        <f>Z154/Tabel1[[#This Row],[2022 - Omsætning]]-1</f>
        <v>-0.20761590683653874</v>
      </c>
      <c r="R154" s="150">
        <f>AA154/Tabel1[[#This Row],[2021 - Omsætning]]-1</f>
        <v>0.23065289110766218</v>
      </c>
      <c r="S154" s="150">
        <f>AB154/Tabel1[[#This Row],[2020 - Omsætning]]-1</f>
        <v>0.53917236229829402</v>
      </c>
      <c r="T154" s="150">
        <f>AC154/Tabel1[[#This Row],[2019 - Omsætning]]-1</f>
        <v>-0.15845209248839787</v>
      </c>
      <c r="U154" s="242">
        <f t="shared" si="484"/>
        <v>-8.1470000000000482</v>
      </c>
      <c r="V154" s="242">
        <f t="shared" si="678"/>
        <v>-161.16599999999994</v>
      </c>
      <c r="W154" s="242">
        <f t="shared" si="538"/>
        <v>145.49099999999999</v>
      </c>
      <c r="X154" s="242">
        <f t="shared" si="537"/>
        <v>220.96199999999999</v>
      </c>
      <c r="Y154" s="151">
        <v>606.95699999999999</v>
      </c>
      <c r="Z154" s="151">
        <v>615.10400000000004</v>
      </c>
      <c r="AA154" s="151">
        <v>776.27</v>
      </c>
      <c r="AB154" s="151">
        <v>630.779</v>
      </c>
      <c r="AC154" s="361">
        <v>409.81700000000001</v>
      </c>
      <c r="AD154" s="151">
        <v>486.98</v>
      </c>
      <c r="AE154" s="151">
        <v>514.44000000000005</v>
      </c>
      <c r="AF154" s="151">
        <v>463.48</v>
      </c>
      <c r="AG154" s="361">
        <v>354.38717600000001</v>
      </c>
      <c r="AH154" s="361">
        <v>353.701031</v>
      </c>
      <c r="AI154" s="361">
        <v>374.18313799999999</v>
      </c>
      <c r="AJ154" s="361">
        <v>358.15327000000002</v>
      </c>
      <c r="AK154" s="361">
        <v>354.15215000000001</v>
      </c>
      <c r="AL154" s="361">
        <v>373.73</v>
      </c>
      <c r="AM154" s="361">
        <v>301.82600000000002</v>
      </c>
      <c r="AN154" s="361">
        <v>237.529</v>
      </c>
      <c r="AO154" s="361">
        <v>468.89600000000002</v>
      </c>
      <c r="AP154" s="150">
        <f t="shared" si="552"/>
        <v>0.74290690080545663</v>
      </c>
      <c r="AQ154" s="150">
        <f t="shared" si="553"/>
        <v>-0.63836040622457824</v>
      </c>
      <c r="AR154" s="150">
        <f t="shared" si="554"/>
        <v>-0.27030235719893536</v>
      </c>
      <c r="AS154" s="150">
        <f t="shared" si="555"/>
        <v>2.1203059182027304</v>
      </c>
      <c r="AT154" s="150">
        <f t="shared" si="556"/>
        <v>-8.576188785404093E-2</v>
      </c>
      <c r="AU154" s="242">
        <f t="shared" si="511"/>
        <v>20.475999999999996</v>
      </c>
      <c r="AV154" s="242">
        <f t="shared" si="679"/>
        <v>-48.652000000000001</v>
      </c>
      <c r="AW154" s="242">
        <f t="shared" si="512"/>
        <v>-28.231999999999999</v>
      </c>
      <c r="AX154" s="242">
        <f t="shared" si="513"/>
        <v>70.972999999999999</v>
      </c>
      <c r="AY154" s="119">
        <v>48.037999999999997</v>
      </c>
      <c r="AZ154" s="119">
        <v>27.562000000000001</v>
      </c>
      <c r="BA154" s="119">
        <v>76.213999999999999</v>
      </c>
      <c r="BB154" s="119">
        <v>104.446</v>
      </c>
      <c r="BC154" s="119">
        <v>33.472999999999999</v>
      </c>
      <c r="BD154" s="119">
        <v>36.613</v>
      </c>
      <c r="BE154" s="119">
        <v>43.621000000000002</v>
      </c>
      <c r="BF154" s="362">
        <v>43.645000000000003</v>
      </c>
      <c r="BG154" s="362">
        <v>41.231293999999998</v>
      </c>
      <c r="BH154" s="362">
        <v>30.175139000000001</v>
      </c>
      <c r="BI154" s="362">
        <v>47.181282000000003</v>
      </c>
      <c r="BJ154" s="362">
        <v>35.786605999999999</v>
      </c>
      <c r="BK154" s="362">
        <v>35.576143999999999</v>
      </c>
      <c r="BL154" s="362">
        <v>35.203000000000003</v>
      </c>
      <c r="BM154" s="362">
        <v>44.406999999999996</v>
      </c>
      <c r="BN154" s="362">
        <v>22.795999999999999</v>
      </c>
      <c r="BO154" s="362">
        <v>10.693</v>
      </c>
      <c r="BP154" s="152">
        <f t="shared" si="557"/>
        <v>2.8738170347003154</v>
      </c>
      <c r="BQ154" s="152">
        <f t="shared" si="558"/>
        <v>-1.1636631837738167</v>
      </c>
      <c r="BR154" s="152">
        <f t="shared" si="559"/>
        <v>-0.40197015364257888</v>
      </c>
      <c r="BS154" s="152">
        <f t="shared" si="560"/>
        <v>176.12239583333334</v>
      </c>
      <c r="BT154" s="152">
        <f t="shared" si="561"/>
        <v>-0.84547283702213283</v>
      </c>
      <c r="BU154" s="242">
        <f t="shared" si="514"/>
        <v>19.131</v>
      </c>
      <c r="BV154" s="242">
        <f t="shared" si="680"/>
        <v>-47.331999999999994</v>
      </c>
      <c r="BW154" s="242">
        <f t="shared" si="515"/>
        <v>-27.340000000000003</v>
      </c>
      <c r="BX154" s="242">
        <f t="shared" si="516"/>
        <v>67.631</v>
      </c>
      <c r="BY154" s="119">
        <v>12.474</v>
      </c>
      <c r="BZ154" s="119">
        <v>-6.657</v>
      </c>
      <c r="CA154" s="119">
        <v>40.674999999999997</v>
      </c>
      <c r="CB154" s="119">
        <v>68.015000000000001</v>
      </c>
      <c r="CC154" s="119">
        <v>0.38400000000000001</v>
      </c>
      <c r="CD154" s="119">
        <v>2.4849999999999999</v>
      </c>
      <c r="CE154" s="119">
        <v>11.026</v>
      </c>
      <c r="CF154" s="362">
        <v>14.981999999999999</v>
      </c>
      <c r="CG154" s="362">
        <v>15.170999999999999</v>
      </c>
      <c r="CH154" s="362">
        <v>3.860493</v>
      </c>
      <c r="CI154" s="362">
        <v>20.09055</v>
      </c>
      <c r="CJ154" s="362">
        <v>7.9468540000000001</v>
      </c>
      <c r="CK154" s="362">
        <v>6.8470719999999998</v>
      </c>
      <c r="CL154" s="362">
        <v>6.2450000000000001</v>
      </c>
      <c r="CM154" s="362">
        <v>11.852</v>
      </c>
      <c r="CN154" s="362">
        <v>-14.282999999999999</v>
      </c>
      <c r="CO154" s="362">
        <v>-30.669</v>
      </c>
      <c r="CP154" s="152">
        <f t="shared" si="562"/>
        <v>1.6084055459272097</v>
      </c>
      <c r="CQ154" s="152">
        <f t="shared" si="563"/>
        <v>-1.297315401659195</v>
      </c>
      <c r="CR154" s="152">
        <f t="shared" si="564"/>
        <v>-0.42270279917898679</v>
      </c>
      <c r="CS154" s="152">
        <f t="shared" si="565"/>
        <v>68.571859296482415</v>
      </c>
      <c r="CT154" s="152">
        <f t="shared" si="566"/>
        <v>-1.5643788996029495</v>
      </c>
      <c r="CU154" s="242">
        <f t="shared" si="517"/>
        <v>18.561</v>
      </c>
      <c r="CV154" s="242">
        <f t="shared" si="681"/>
        <v>-50.353999999999999</v>
      </c>
      <c r="CW154" s="242">
        <f t="shared" si="518"/>
        <v>-28.419999999999995</v>
      </c>
      <c r="CX154" s="242">
        <f t="shared" si="519"/>
        <v>68.228999999999999</v>
      </c>
      <c r="CY154" s="119">
        <v>7.0209999999999999</v>
      </c>
      <c r="CZ154" s="119">
        <v>-11.54</v>
      </c>
      <c r="DA154" s="119">
        <v>38.814</v>
      </c>
      <c r="DB154" s="119">
        <v>67.233999999999995</v>
      </c>
      <c r="DC154" s="119">
        <v>-0.995</v>
      </c>
      <c r="DD154" s="119">
        <v>1.7629999999999999</v>
      </c>
      <c r="DE154" s="119">
        <v>10.398</v>
      </c>
      <c r="DF154" s="362">
        <v>14.58</v>
      </c>
      <c r="DG154" s="362">
        <v>14.698938</v>
      </c>
      <c r="DH154" s="362">
        <v>3.2787519999999999</v>
      </c>
      <c r="DI154" s="362">
        <v>18.669338</v>
      </c>
      <c r="DJ154" s="362">
        <v>6.4018940000000004</v>
      </c>
      <c r="DK154" s="362">
        <v>4.8720150000000002</v>
      </c>
      <c r="DL154" s="362">
        <v>3.6880000000000002</v>
      </c>
      <c r="DM154" s="362">
        <v>10.068</v>
      </c>
      <c r="DN154" s="362">
        <v>-17.030999999999999</v>
      </c>
      <c r="DO154" s="362">
        <v>-38.246000000000002</v>
      </c>
      <c r="DP154" s="152">
        <f t="shared" si="567"/>
        <v>3.099040085225032E-2</v>
      </c>
      <c r="DQ154" s="152">
        <f t="shared" si="568"/>
        <v>-4.9231730707066386E-2</v>
      </c>
      <c r="DR154" s="152">
        <f t="shared" si="569"/>
        <v>0.19522969335582818</v>
      </c>
      <c r="DS154" s="152">
        <f t="shared" si="570"/>
        <v>0.50914462303939678</v>
      </c>
      <c r="DT154" s="152">
        <f t="shared" si="571"/>
        <v>-8.1065710457572469E-3</v>
      </c>
      <c r="DU154" s="242">
        <f t="shared" si="520"/>
        <v>5.4690000000000225</v>
      </c>
      <c r="DV154" s="242">
        <f t="shared" si="682"/>
        <v>-9.1380000000000052</v>
      </c>
      <c r="DW154" s="242">
        <f t="shared" si="521"/>
        <v>30.317999999999984</v>
      </c>
      <c r="DX154" s="242">
        <f t="shared" si="522"/>
        <v>52.39200000000001</v>
      </c>
      <c r="DY154" s="119">
        <v>181.94300000000001</v>
      </c>
      <c r="DZ154" s="119">
        <v>176.47399999999999</v>
      </c>
      <c r="EA154" s="119">
        <v>185.61199999999999</v>
      </c>
      <c r="EB154" s="119">
        <v>155.29400000000001</v>
      </c>
      <c r="EC154" s="119">
        <v>102.902</v>
      </c>
      <c r="ED154" s="119">
        <v>103.74299999999999</v>
      </c>
      <c r="EE154" s="119">
        <v>102.41200000000001</v>
      </c>
      <c r="EF154" s="362">
        <v>94.388999999999996</v>
      </c>
      <c r="EG154" s="362">
        <v>83.129994999999994</v>
      </c>
      <c r="EH154" s="362">
        <v>71.646057999999996</v>
      </c>
      <c r="EI154" s="362">
        <v>69.211757000000006</v>
      </c>
      <c r="EJ154" s="362">
        <v>54.580565999999997</v>
      </c>
      <c r="EK154" s="362">
        <v>50.058487</v>
      </c>
      <c r="EL154" s="362">
        <v>46.500999999999998</v>
      </c>
      <c r="EM154" s="362">
        <v>43.753</v>
      </c>
      <c r="EN154" s="362">
        <v>36.512999999999998</v>
      </c>
      <c r="EO154" s="362">
        <v>34.182000000000002</v>
      </c>
      <c r="EP154" s="153">
        <f t="shared" si="572"/>
        <v>3.4177580068401908E-2</v>
      </c>
      <c r="EQ154" s="153">
        <f t="shared" si="573"/>
        <v>-0.11881290074554116</v>
      </c>
      <c r="ER154" s="153">
        <f t="shared" si="574"/>
        <v>1.7339075776975858E-2</v>
      </c>
      <c r="ES154" s="153">
        <f t="shared" si="575"/>
        <v>0.47857605088876337</v>
      </c>
      <c r="ET154" s="153">
        <f t="shared" si="576"/>
        <v>-0.20762600916430277</v>
      </c>
      <c r="EU154" s="242">
        <f t="shared" si="523"/>
        <v>13.161000000000001</v>
      </c>
      <c r="EV154" s="242">
        <f t="shared" si="683"/>
        <v>-51.920999999999992</v>
      </c>
      <c r="EW154" s="242">
        <f t="shared" si="524"/>
        <v>7.4479999999999791</v>
      </c>
      <c r="EX154" s="242">
        <f t="shared" si="525"/>
        <v>139.03399999999999</v>
      </c>
      <c r="EY154" s="119">
        <v>398.238</v>
      </c>
      <c r="EZ154" s="119">
        <v>385.077</v>
      </c>
      <c r="FA154" s="119">
        <v>436.99799999999999</v>
      </c>
      <c r="FB154" s="119">
        <v>429.55</v>
      </c>
      <c r="FC154" s="119">
        <v>290.51600000000002</v>
      </c>
      <c r="FD154" s="119">
        <v>366.64</v>
      </c>
      <c r="FE154" s="119">
        <v>299.42099999999999</v>
      </c>
      <c r="FF154" s="362">
        <v>307.70499999999998</v>
      </c>
      <c r="FG154" s="362">
        <v>235.40819999999999</v>
      </c>
      <c r="FH154" s="362">
        <v>225.919603</v>
      </c>
      <c r="FI154" s="362">
        <v>208.39767499999999</v>
      </c>
      <c r="FJ154" s="362">
        <v>213.27970199999999</v>
      </c>
      <c r="FK154" s="362">
        <v>225.95146099999999</v>
      </c>
      <c r="FL154" s="362">
        <v>213.61799999999999</v>
      </c>
      <c r="FM154" s="362">
        <v>231.24</v>
      </c>
      <c r="FN154" s="362">
        <v>194.05600000000001</v>
      </c>
      <c r="FO154" s="362">
        <v>216.477</v>
      </c>
      <c r="FP154" s="153">
        <f t="shared" si="577"/>
        <v>0</v>
      </c>
      <c r="FQ154" s="153">
        <f t="shared" si="578"/>
        <v>4.0816326530612242E-2</v>
      </c>
      <c r="FR154" s="153">
        <f t="shared" si="579"/>
        <v>-0.02</v>
      </c>
      <c r="FS154" s="153">
        <f t="shared" si="580"/>
        <v>0</v>
      </c>
      <c r="FT154" s="153">
        <f t="shared" si="581"/>
        <v>-5.6603773584905662E-2</v>
      </c>
      <c r="FU154" s="242">
        <f t="shared" si="539"/>
        <v>0</v>
      </c>
      <c r="FV154" s="242">
        <f t="shared" si="684"/>
        <v>2</v>
      </c>
      <c r="FW154" s="242">
        <f t="shared" si="540"/>
        <v>-1</v>
      </c>
      <c r="FX154" s="242">
        <f t="shared" si="541"/>
        <v>0</v>
      </c>
      <c r="FY154" s="154">
        <v>51</v>
      </c>
      <c r="FZ154" s="154">
        <v>51</v>
      </c>
      <c r="GA154" s="154">
        <v>49</v>
      </c>
      <c r="GB154" s="154">
        <v>50</v>
      </c>
      <c r="GC154" s="154">
        <v>50</v>
      </c>
      <c r="GD154" s="154">
        <v>53</v>
      </c>
      <c r="GE154" s="154">
        <v>49</v>
      </c>
      <c r="GF154" s="359">
        <v>46</v>
      </c>
      <c r="GG154" s="359">
        <v>45</v>
      </c>
      <c r="GH154" s="359">
        <v>46</v>
      </c>
      <c r="GI154" s="359">
        <v>47</v>
      </c>
      <c r="GJ154" s="359">
        <v>49</v>
      </c>
      <c r="GK154" s="359">
        <v>51</v>
      </c>
      <c r="GL154" s="359">
        <v>55</v>
      </c>
      <c r="GM154" s="359">
        <v>55</v>
      </c>
      <c r="GN154" s="359">
        <v>69</v>
      </c>
      <c r="GO154" s="359">
        <v>78</v>
      </c>
      <c r="GP154" s="192"/>
      <c r="GQ154" s="5" t="s">
        <v>386</v>
      </c>
      <c r="GR154" s="5">
        <v>8680</v>
      </c>
      <c r="GS154" s="5" t="s">
        <v>798</v>
      </c>
      <c r="GT154" s="174" t="s">
        <v>94</v>
      </c>
      <c r="GU154" s="16"/>
      <c r="GW154" s="158">
        <f t="shared" si="582"/>
        <v>1.6146335985809814</v>
      </c>
      <c r="GX154" s="158">
        <f t="shared" si="583"/>
        <v>-1.2799241183531802</v>
      </c>
      <c r="GY154" s="158">
        <f t="shared" si="584"/>
        <v>-0.56276560675616638</v>
      </c>
      <c r="GZ154" s="158">
        <f t="shared" si="585"/>
        <v>55.080570048806358</v>
      </c>
      <c r="HA154" s="158">
        <f t="shared" si="586"/>
        <v>-1.5630406351358419</v>
      </c>
      <c r="HB154" s="263">
        <f t="shared" si="492"/>
        <v>0.10291959218320798</v>
      </c>
      <c r="HC154" s="263">
        <f t="shared" si="685"/>
        <v>-0.29145262758508406</v>
      </c>
      <c r="HD154" s="263">
        <f t="shared" si="493"/>
        <v>-0.29308728876236723</v>
      </c>
      <c r="HE154" s="263">
        <f t="shared" si="494"/>
        <v>0.53042819520009998</v>
      </c>
      <c r="HF154" s="153">
        <f t="shared" si="587"/>
        <v>3.9177829176629451E-2</v>
      </c>
      <c r="HG154" s="153">
        <f t="shared" si="588"/>
        <v>-6.3741763006578536E-2</v>
      </c>
      <c r="HH154" s="153">
        <f t="shared" si="589"/>
        <v>0.22771086457850551</v>
      </c>
      <c r="HI154" s="153">
        <f t="shared" si="590"/>
        <v>0.52079815334087276</v>
      </c>
      <c r="HJ154" s="153">
        <f t="shared" si="591"/>
        <v>-9.6300418592271779E-3</v>
      </c>
      <c r="HK154" s="153">
        <f t="shared" si="592"/>
        <v>1.7103635613979772E-2</v>
      </c>
      <c r="HL154" s="153">
        <f t="shared" si="593"/>
        <v>0.10567019476527051</v>
      </c>
      <c r="HM154" s="153">
        <f t="shared" si="594"/>
        <v>0.16426411156732834</v>
      </c>
      <c r="HN154" s="153">
        <f t="shared" si="595"/>
        <v>0.18993814243344223</v>
      </c>
      <c r="HO154" s="153">
        <f t="shared" si="596"/>
        <v>4.6554065885517242E-2</v>
      </c>
      <c r="HP154" s="153">
        <f t="shared" si="597"/>
        <v>0.30162351828554018</v>
      </c>
      <c r="HQ154" s="153">
        <f t="shared" si="598"/>
        <v>0.1223614667078457</v>
      </c>
      <c r="HR154" s="153">
        <f t="shared" si="599"/>
        <v>0.10091219726550538</v>
      </c>
      <c r="HS154" s="153">
        <f t="shared" si="600"/>
        <v>8.1724909699293122E-2</v>
      </c>
      <c r="HT154" s="153">
        <f t="shared" si="601"/>
        <v>0.25086587097899488</v>
      </c>
      <c r="HU154" s="153">
        <f t="shared" si="602"/>
        <v>-0.48181625291746233</v>
      </c>
      <c r="HV154" s="150">
        <f t="shared" si="603"/>
        <v>2.9665372663631637</v>
      </c>
      <c r="HW154" s="150">
        <f t="shared" si="604"/>
        <v>-1.1725171116660078</v>
      </c>
      <c r="HX154" s="150">
        <f t="shared" si="605"/>
        <v>-0.50306161995965282</v>
      </c>
      <c r="HY154" s="150">
        <f t="shared" si="606"/>
        <v>160.64774500705491</v>
      </c>
      <c r="HZ154" s="150">
        <f t="shared" si="607"/>
        <v>-0.84337886787885807</v>
      </c>
      <c r="IA154" s="263">
        <f t="shared" si="495"/>
        <v>4.8044858637422576E-2</v>
      </c>
      <c r="IB154" s="263">
        <f t="shared" si="686"/>
        <v>-0.11007384130368975</v>
      </c>
      <c r="IC154" s="263">
        <f t="shared" si="496"/>
        <v>-9.5034999796006991E-2</v>
      </c>
      <c r="ID154" s="263">
        <f t="shared" si="497"/>
        <v>0.18774456622996394</v>
      </c>
      <c r="IE154" s="153">
        <f t="shared" si="608"/>
        <v>3.1849256046418105E-2</v>
      </c>
      <c r="IF154" s="153">
        <f t="shared" si="609"/>
        <v>-1.6195602591004471E-2</v>
      </c>
      <c r="IG154" s="153">
        <f t="shared" si="610"/>
        <v>9.3878238712685275E-2</v>
      </c>
      <c r="IH154" s="153">
        <f t="shared" si="611"/>
        <v>0.18891323850869227</v>
      </c>
      <c r="II154" s="153">
        <f t="shared" si="612"/>
        <v>1.1686722787283385E-3</v>
      </c>
      <c r="IJ154" s="153">
        <f t="shared" si="613"/>
        <v>7.4617790262453444E-3</v>
      </c>
      <c r="IK154" s="153">
        <f t="shared" si="614"/>
        <v>3.6321949644719548E-2</v>
      </c>
      <c r="IL154" s="153">
        <f t="shared" si="615"/>
        <v>5.5170818901105693E-2</v>
      </c>
      <c r="IM154" s="153">
        <f t="shared" si="616"/>
        <v>6.5771019658227708E-2</v>
      </c>
      <c r="IN154" s="153">
        <f t="shared" si="617"/>
        <v>1.7777294137489966E-2</v>
      </c>
      <c r="IO154" s="153">
        <f t="shared" si="618"/>
        <v>9.5288725911421152E-2</v>
      </c>
      <c r="IP154" s="153">
        <f t="shared" si="619"/>
        <v>3.6185292253500694E-2</v>
      </c>
      <c r="IQ154" s="153">
        <f t="shared" si="620"/>
        <v>3.1153538211791287E-2</v>
      </c>
      <c r="IR154" s="153">
        <f t="shared" si="621"/>
        <v>2.8076374933124728E-2</v>
      </c>
      <c r="IS154" s="153">
        <f t="shared" si="622"/>
        <v>5.5735299650126024E-2</v>
      </c>
      <c r="IT154" s="153">
        <f t="shared" si="623"/>
        <v>-6.9582713204541402E-2</v>
      </c>
      <c r="IU154" s="150">
        <f t="shared" si="624"/>
        <v>-3.0818490727102729E-3</v>
      </c>
      <c r="IV154" s="150">
        <f t="shared" si="625"/>
        <v>7.8962992192401507E-2</v>
      </c>
      <c r="IW154" s="150">
        <f t="shared" si="626"/>
        <v>0.17485872882941333</v>
      </c>
      <c r="IX154" s="150">
        <f t="shared" si="627"/>
        <v>2.0674331991417626E-2</v>
      </c>
      <c r="IY154" s="150">
        <f t="shared" si="628"/>
        <v>0.25179958002927039</v>
      </c>
      <c r="IZ154" s="263">
        <f t="shared" si="498"/>
        <v>-1.4123570954834297E-3</v>
      </c>
      <c r="JA154" s="263">
        <f t="shared" si="687"/>
        <v>3.3539006830273888E-2</v>
      </c>
      <c r="JB154" s="263">
        <f t="shared" si="499"/>
        <v>6.3216183063286968E-2</v>
      </c>
      <c r="JC154" s="263">
        <f t="shared" si="500"/>
        <v>7.3229361225572998E-3</v>
      </c>
      <c r="JD154" s="153">
        <f t="shared" si="629"/>
        <v>0.45687001240464248</v>
      </c>
      <c r="JE154" s="153">
        <f t="shared" si="630"/>
        <v>0.45828236950012591</v>
      </c>
      <c r="JF154" s="153">
        <f t="shared" si="631"/>
        <v>0.42474336266985202</v>
      </c>
      <c r="JG154" s="153">
        <f t="shared" si="632"/>
        <v>0.36152717960656505</v>
      </c>
      <c r="JH154" s="153">
        <f t="shared" si="633"/>
        <v>0.35420424348400775</v>
      </c>
      <c r="JI154" s="153">
        <f t="shared" si="634"/>
        <v>0.28295603316604845</v>
      </c>
      <c r="JJ154" s="153">
        <f t="shared" si="635"/>
        <v>0.34203345790709405</v>
      </c>
      <c r="JK154" s="153">
        <f t="shared" si="636"/>
        <v>0.30675159649664452</v>
      </c>
      <c r="JL154" s="153">
        <f t="shared" si="637"/>
        <v>0.35313126305710674</v>
      </c>
      <c r="JM154" s="153">
        <f t="shared" si="638"/>
        <v>0.31713077151609548</v>
      </c>
      <c r="JN154" s="153">
        <f t="shared" si="639"/>
        <v>0.33211386355437988</v>
      </c>
      <c r="JO154" s="153">
        <f t="shared" si="640"/>
        <v>0.25591073828488375</v>
      </c>
      <c r="JP154" s="153">
        <f t="shared" si="641"/>
        <v>0.22154531233590918</v>
      </c>
      <c r="JQ154" s="153">
        <f t="shared" si="642"/>
        <v>0.21768296679118801</v>
      </c>
      <c r="JR154" s="153">
        <f t="shared" si="643"/>
        <v>0.18921034423110189</v>
      </c>
      <c r="JS154" s="153">
        <f t="shared" si="644"/>
        <v>0.18815702683761387</v>
      </c>
      <c r="JT154" s="153">
        <f t="shared" si="645"/>
        <v>0.15790130129297802</v>
      </c>
      <c r="JU154" s="150">
        <f t="shared" si="646"/>
        <v>2.8989687132899089</v>
      </c>
      <c r="JV154" s="150">
        <f t="shared" si="647"/>
        <v>-1.2065452666022345</v>
      </c>
      <c r="JW154" s="150">
        <f t="shared" si="648"/>
        <v>-0.51405481539221176</v>
      </c>
      <c r="JX154" s="150">
        <f t="shared" si="649"/>
        <v>114.07638791594071</v>
      </c>
      <c r="JY154" s="150">
        <f t="shared" si="650"/>
        <v>-0.81637746158172597</v>
      </c>
      <c r="JZ154" s="263">
        <f t="shared" si="501"/>
        <v>3.1374263091072274E-2</v>
      </c>
      <c r="KA154" s="263">
        <f t="shared" si="688"/>
        <v>-6.3220565935880407E-2</v>
      </c>
      <c r="KB154" s="263">
        <f t="shared" si="502"/>
        <v>-5.5428982684745824E-2</v>
      </c>
      <c r="KC154" s="263">
        <f t="shared" si="503"/>
        <v>0.1068899849438194</v>
      </c>
      <c r="KD154" s="153">
        <f t="shared" si="467"/>
        <v>2.0551703003672418E-2</v>
      </c>
      <c r="KE154" s="153">
        <f t="shared" si="468"/>
        <v>-1.0822560087399853E-2</v>
      </c>
      <c r="KF154" s="153">
        <f t="shared" si="469"/>
        <v>5.2398005848480554E-2</v>
      </c>
      <c r="KG154" s="153">
        <f t="shared" si="470"/>
        <v>0.10782698853322638</v>
      </c>
      <c r="KH154" s="153">
        <f t="shared" si="483"/>
        <v>9.3700358940697922E-4</v>
      </c>
      <c r="KI154" s="153">
        <f t="shared" si="471"/>
        <v>5.1028789683354552E-3</v>
      </c>
      <c r="KJ154" s="153">
        <f t="shared" si="472"/>
        <v>2.1433014540082417E-2</v>
      </c>
      <c r="KK154" s="153">
        <f t="shared" si="473"/>
        <v>3.2325019418313623E-2</v>
      </c>
      <c r="KL154" s="153">
        <f t="shared" si="474"/>
        <v>4.2809111128784182E-2</v>
      </c>
      <c r="KM154" s="153">
        <f t="shared" si="475"/>
        <v>1.0914565301337784E-2</v>
      </c>
      <c r="KN154" s="153">
        <f t="shared" si="476"/>
        <v>5.3691756681991373E-2</v>
      </c>
      <c r="KO154" s="153">
        <f t="shared" si="477"/>
        <v>2.2188416707740796E-2</v>
      </c>
      <c r="KP154" s="153">
        <f t="shared" si="478"/>
        <v>1.9333701630782137E-2</v>
      </c>
      <c r="KQ154" s="153">
        <f t="shared" si="479"/>
        <v>1.6709924276884381E-2</v>
      </c>
      <c r="KR154" s="153">
        <f t="shared" si="480"/>
        <v>3.9267657524534004E-2</v>
      </c>
      <c r="KS154" s="153">
        <f t="shared" si="481"/>
        <v>-6.0131604982970502E-2</v>
      </c>
      <c r="KT154" s="153">
        <f t="shared" si="482"/>
        <v>-6.5406827953320132E-2</v>
      </c>
      <c r="KU154" s="150">
        <f t="shared" si="651"/>
        <v>-1.3244914681094669E-2</v>
      </c>
      <c r="KV154" s="150">
        <f t="shared" si="652"/>
        <v>-0.238689792842949</v>
      </c>
      <c r="KW154" s="150">
        <f t="shared" si="653"/>
        <v>0.25576825623230831</v>
      </c>
      <c r="KX154" s="150">
        <f t="shared" si="654"/>
        <v>0.53917236229829424</v>
      </c>
      <c r="KY154" s="150">
        <f t="shared" si="655"/>
        <v>-0.10795921803770192</v>
      </c>
      <c r="KZ154" s="243">
        <f t="shared" si="504"/>
        <v>-0.15974509803921677</v>
      </c>
      <c r="LA154" s="243">
        <f t="shared" si="689"/>
        <v>-3.7813821528611431</v>
      </c>
      <c r="LB154" s="243">
        <f t="shared" si="505"/>
        <v>3.2266648979591839</v>
      </c>
      <c r="LC154" s="243">
        <f t="shared" si="506"/>
        <v>4.4192400000000003</v>
      </c>
      <c r="LD154" s="254">
        <f>IFERROR(Tabel1[[#This Row],[2024 - Omsætning]]/Tabel1[[#This Row],[2024 - Ansatte]],"i.a.")</f>
        <v>11.901117647058824</v>
      </c>
      <c r="LE154" s="254">
        <f>IFERROR(Tabel1[[#This Row],[2023 - Omsætning]]/Tabel1[[#This Row],[2023 - Ansatte]],"i.a.")</f>
        <v>12.06086274509804</v>
      </c>
      <c r="LF154" s="254">
        <f>IFERROR(Tabel1[[#This Row],[2022 - Omsætning]]/Tabel1[[#This Row],[2022 - Ansatte]],"i.a.")</f>
        <v>15.842244897959183</v>
      </c>
      <c r="LG154" s="254">
        <f>IFERROR(Tabel1[[#This Row],[2021 - Omsætning]]/Tabel1[[#This Row],[2021 - Ansatte]],"i.a.")</f>
        <v>12.61558</v>
      </c>
      <c r="LH154" s="254">
        <f>IFERROR(AC154/Tabel1[[#This Row],[2020 - Ansatte]],"i.a.")</f>
        <v>8.1963399999999993</v>
      </c>
      <c r="LI154" s="254">
        <f>IFERROR(Tabel1[[#This Row],[2019 - Omsætning]]/Tabel1[[#This Row],[2019 - Ansatte]],"i.a.")</f>
        <v>9.1883018867924537</v>
      </c>
      <c r="LJ154" s="254">
        <f>IFERROR(Tabel1[[#This Row],[2018 - Omsætning]]/Tabel1[[#This Row],[2018 - Ansatte]],"i.a.")</f>
        <v>10.498775510204084</v>
      </c>
      <c r="LK154" s="254">
        <f>IFERROR(Tabel1[[#This Row],[2017 - Omsætning]]/Tabel1[[#This Row],[2017 - Ansatte]],"i.a.")</f>
        <v>10.075652173913044</v>
      </c>
      <c r="LL154" s="254">
        <f>IFERROR(Tabel1[[#This Row],[2016 - Omsætning]]/Tabel1[[#This Row],[2016 - Ansatte]],"i.a.")</f>
        <v>7.8752705777777781</v>
      </c>
      <c r="LM154" s="254">
        <f>IFERROR(Tabel1[[#This Row],[2015 - Omsætning]]/Tabel1[[#This Row],[2015 - Ansatte]],"i.a.")</f>
        <v>7.6891528478260867</v>
      </c>
      <c r="LN154" s="254">
        <f>IFERROR(Tabel1[[#This Row],[2014 - Omsætning]]/Tabel1[[#This Row],[2014 - Ansatte]],"i.a.")</f>
        <v>7.9613433617021272</v>
      </c>
      <c r="LO154" s="254">
        <f>IFERROR(Tabel1[[#This Row],[2013 - Omsætning]]/Tabel1[[#This Row],[2013 - Ansatte]],"i.a.")</f>
        <v>7.3092504081632654</v>
      </c>
      <c r="LP154" s="254">
        <f>IFERROR(Tabel1[[#This Row],[2012 - Omsætning]]/Tabel1[[#This Row],[2012 - Ansatte]],"i.a.")</f>
        <v>6.9441598039215684</v>
      </c>
      <c r="LQ154" s="254">
        <f>IFERROR(Tabel1[[#This Row],[2011 - Omsætning]]/Tabel1[[#This Row],[2011 - Ansatte]],"i.a.")</f>
        <v>6.7950909090909093</v>
      </c>
      <c r="LR154" s="254">
        <f>IFERROR(Tabel1[[#This Row],[2010 - Omsætning]]/Tabel1[[#This Row],[2010 - Ansatte]],"i.a.")</f>
        <v>5.4877454545454549</v>
      </c>
      <c r="LS154" s="254">
        <f>IFERROR(Tabel1[[#This Row],[2009 - Omsætning]]/Tabel1[[#This Row],[2009 - Ansatte]],"i.a.")</f>
        <v>3.4424492753623186</v>
      </c>
      <c r="LT154" s="254">
        <f>IFERROR(Tabel1[[#This Row],[2008 - Omsætning]]/Tabel1[[#This Row],[2008 - Ansatte]],"i.a.")</f>
        <v>6.0114871794871796</v>
      </c>
      <c r="LU154" s="158">
        <f t="shared" si="656"/>
        <v>1.6084055459272097</v>
      </c>
      <c r="LV154" s="158">
        <f t="shared" si="657"/>
        <v>-1.2856559741431481</v>
      </c>
      <c r="LW154" s="158">
        <f t="shared" si="658"/>
        <v>-0.41092122365202732</v>
      </c>
      <c r="LX154" s="158">
        <f t="shared" si="659"/>
        <v>68.571859296482401</v>
      </c>
      <c r="LY154" s="158">
        <f t="shared" si="660"/>
        <v>-1.5982416335791265</v>
      </c>
      <c r="LZ154" s="243">
        <f t="shared" si="507"/>
        <v>0.36394117647058821</v>
      </c>
      <c r="MA154" s="243">
        <f t="shared" si="690"/>
        <v>-1.0183969587835133</v>
      </c>
      <c r="MB154" s="243">
        <f t="shared" si="508"/>
        <v>-0.55255755102040804</v>
      </c>
      <c r="MC154" s="243">
        <f t="shared" si="509"/>
        <v>1.3645799999999999</v>
      </c>
      <c r="MD154" s="244">
        <f t="shared" si="661"/>
        <v>0.13766666666666666</v>
      </c>
      <c r="ME154" s="244">
        <f t="shared" si="662"/>
        <v>-0.22627450980392155</v>
      </c>
      <c r="MF154" s="244">
        <f t="shared" si="663"/>
        <v>0.79212244897959183</v>
      </c>
      <c r="MG154" s="244">
        <f t="shared" si="664"/>
        <v>1.3446799999999999</v>
      </c>
      <c r="MH154" s="244">
        <f t="shared" si="665"/>
        <v>-1.9900000000000001E-2</v>
      </c>
      <c r="MI154" s="244">
        <f t="shared" si="666"/>
        <v>3.3264150943396222E-2</v>
      </c>
      <c r="MJ154" s="244">
        <f t="shared" si="667"/>
        <v>0.21220408163265306</v>
      </c>
      <c r="MK154" s="244">
        <f t="shared" si="668"/>
        <v>0.31695652173913041</v>
      </c>
      <c r="ML154" s="244">
        <f t="shared" si="669"/>
        <v>0.32664306666666665</v>
      </c>
      <c r="MM154" s="244">
        <f t="shared" si="670"/>
        <v>7.127721739130434E-2</v>
      </c>
      <c r="MN154" s="244">
        <f t="shared" si="671"/>
        <v>0.39721995744680849</v>
      </c>
      <c r="MO154" s="244">
        <f t="shared" si="672"/>
        <v>0.13065089795918369</v>
      </c>
      <c r="MP154" s="244">
        <f t="shared" si="673"/>
        <v>9.5529705882352947E-2</v>
      </c>
      <c r="MQ154" s="244">
        <f t="shared" si="674"/>
        <v>6.7054545454545464E-2</v>
      </c>
      <c r="MR154" s="244">
        <f t="shared" si="675"/>
        <v>0.18305454545454544</v>
      </c>
      <c r="MS154" s="244">
        <f t="shared" si="676"/>
        <v>-0.24682608695652172</v>
      </c>
      <c r="MT154" s="244">
        <f t="shared" si="677"/>
        <v>-0.49033333333333334</v>
      </c>
    </row>
    <row r="155" spans="1:358" ht="18" customHeight="1" x14ac:dyDescent="0.25">
      <c r="A155" s="134" t="s">
        <v>707</v>
      </c>
      <c r="B155" s="273">
        <v>40892222</v>
      </c>
      <c r="C155" s="135" t="s">
        <v>83</v>
      </c>
      <c r="D155" s="5"/>
      <c r="E155" s="135"/>
      <c r="F155" s="203">
        <v>45386</v>
      </c>
      <c r="G155" s="148"/>
      <c r="H155" s="148" t="s">
        <v>74</v>
      </c>
      <c r="I155" s="148" t="s">
        <v>74</v>
      </c>
      <c r="J155" s="148" t="s">
        <v>74</v>
      </c>
      <c r="K155" s="357" t="s">
        <v>74</v>
      </c>
      <c r="L155" s="148"/>
      <c r="M155" s="357"/>
      <c r="N155" s="357"/>
      <c r="O155" s="357"/>
      <c r="P155" s="150" t="e">
        <f>Y155/Tabel1[[#This Row],[2023 - Omsætning]]-1</f>
        <v>#DIV/0!</v>
      </c>
      <c r="Q155" s="150" t="e">
        <f>Z155/Tabel1[[#This Row],[2022 - Omsætning]]-1</f>
        <v>#DIV/0!</v>
      </c>
      <c r="R155" s="150" t="e">
        <f>AA155/Tabel1[[#This Row],[2021 - Omsætning]]-1</f>
        <v>#DIV/0!</v>
      </c>
      <c r="S155" s="150" t="e">
        <f>AB155/Tabel1[[#This Row],[2020 - Omsætning]]-1</f>
        <v>#DIV/0!</v>
      </c>
      <c r="T155" s="150" t="e">
        <f>AC155/Tabel1[[#This Row],[2019 - Omsætning]]-1</f>
        <v>#DIV/0!</v>
      </c>
      <c r="U155" s="242">
        <f t="shared" si="484"/>
        <v>0</v>
      </c>
      <c r="V155" s="242">
        <f t="shared" si="678"/>
        <v>0</v>
      </c>
      <c r="W155" s="242">
        <f t="shared" si="538"/>
        <v>0</v>
      </c>
      <c r="X155" s="242">
        <f t="shared" si="537"/>
        <v>0</v>
      </c>
      <c r="Y155" s="151"/>
      <c r="Z155" s="151"/>
      <c r="AA155" s="151"/>
      <c r="AB155" s="361"/>
      <c r="AC155" s="361"/>
      <c r="AD155" s="361"/>
      <c r="AE155" s="361"/>
      <c r="AF155" s="361"/>
      <c r="AG155" s="361"/>
      <c r="AH155" s="361"/>
      <c r="AI155" s="361"/>
      <c r="AJ155" s="361"/>
      <c r="AK155" s="361"/>
      <c r="AL155" s="361"/>
      <c r="AM155" s="361"/>
      <c r="AN155" s="361"/>
      <c r="AO155" s="361"/>
      <c r="AP155" s="150">
        <f t="shared" si="552"/>
        <v>-1</v>
      </c>
      <c r="AQ155" s="150">
        <f t="shared" si="553"/>
        <v>-4.0950040950040928E-2</v>
      </c>
      <c r="AR155" s="150">
        <f t="shared" si="554"/>
        <v>2.0601503759398492</v>
      </c>
      <c r="AS155" s="150">
        <f t="shared" si="555"/>
        <v>-0.18237704918032779</v>
      </c>
      <c r="AT155" s="150" t="e">
        <f t="shared" si="556"/>
        <v>#DIV/0!</v>
      </c>
      <c r="AU155" s="242">
        <f t="shared" si="511"/>
        <v>-14.052</v>
      </c>
      <c r="AV155" s="242">
        <f t="shared" si="679"/>
        <v>-0.59999999999999964</v>
      </c>
      <c r="AW155" s="242">
        <f t="shared" si="512"/>
        <v>9.863999999999999</v>
      </c>
      <c r="AX155" s="242">
        <f t="shared" si="513"/>
        <v>-1.0679999999999996</v>
      </c>
      <c r="AY155" s="119"/>
      <c r="AZ155" s="119">
        <v>14.052</v>
      </c>
      <c r="BA155" s="119">
        <v>14.651999999999999</v>
      </c>
      <c r="BB155" s="362">
        <v>4.7880000000000003</v>
      </c>
      <c r="BC155" s="362">
        <v>5.8559999999999999</v>
      </c>
      <c r="BD155" s="362"/>
      <c r="BE155" s="362"/>
      <c r="BF155" s="362"/>
      <c r="BG155" s="362"/>
      <c r="BH155" s="362"/>
      <c r="BI155" s="362"/>
      <c r="BJ155" s="362"/>
      <c r="BK155" s="362"/>
      <c r="BL155" s="362"/>
      <c r="BM155" s="362"/>
      <c r="BN155" s="362"/>
      <c r="BO155" s="362"/>
      <c r="BP155" s="152">
        <f t="shared" si="557"/>
        <v>-1</v>
      </c>
      <c r="BQ155" s="152">
        <f t="shared" si="558"/>
        <v>-0.18641293226928579</v>
      </c>
      <c r="BR155" s="152">
        <f t="shared" si="559"/>
        <v>109.6</v>
      </c>
      <c r="BS155" s="152">
        <f t="shared" si="560"/>
        <v>-1.0392670157068062</v>
      </c>
      <c r="BT155" s="152" t="e">
        <f t="shared" si="561"/>
        <v>#DIV/0!</v>
      </c>
      <c r="BU155" s="242">
        <f t="shared" si="514"/>
        <v>-3.976</v>
      </c>
      <c r="BV155" s="242">
        <f t="shared" si="680"/>
        <v>-0.91099999999999959</v>
      </c>
      <c r="BW155" s="242">
        <f t="shared" si="515"/>
        <v>4.9319999999999995</v>
      </c>
      <c r="BX155" s="242">
        <f t="shared" si="516"/>
        <v>-1.1909999999999998</v>
      </c>
      <c r="BY155" s="119"/>
      <c r="BZ155" s="119">
        <v>3.976</v>
      </c>
      <c r="CA155" s="119">
        <v>4.8869999999999996</v>
      </c>
      <c r="CB155" s="362">
        <v>-4.4999999999999998E-2</v>
      </c>
      <c r="CC155" s="362">
        <v>1.1459999999999999</v>
      </c>
      <c r="CD155" s="362"/>
      <c r="CE155" s="362"/>
      <c r="CF155" s="362"/>
      <c r="CG155" s="362"/>
      <c r="CH155" s="362"/>
      <c r="CI155" s="362"/>
      <c r="CJ155" s="362"/>
      <c r="CK155" s="362"/>
      <c r="CL155" s="362"/>
      <c r="CM155" s="362"/>
      <c r="CN155" s="362"/>
      <c r="CO155" s="362"/>
      <c r="CP155" s="152">
        <f t="shared" si="562"/>
        <v>-1</v>
      </c>
      <c r="CQ155" s="152">
        <f t="shared" si="563"/>
        <v>-0.35420098846787479</v>
      </c>
      <c r="CR155" s="152">
        <f t="shared" si="564"/>
        <v>5.3100591715976337</v>
      </c>
      <c r="CS155" s="152">
        <f t="shared" si="565"/>
        <v>-1.9451901565995524</v>
      </c>
      <c r="CT155" s="152" t="e">
        <f t="shared" si="566"/>
        <v>#DIV/0!</v>
      </c>
      <c r="CU155" s="242">
        <f t="shared" si="517"/>
        <v>-2.3519999999999999</v>
      </c>
      <c r="CV155" s="242">
        <f t="shared" si="681"/>
        <v>-1.29</v>
      </c>
      <c r="CW155" s="242">
        <f t="shared" si="518"/>
        <v>4.4870000000000001</v>
      </c>
      <c r="CX155" s="242">
        <f t="shared" si="519"/>
        <v>-1.7389999999999999</v>
      </c>
      <c r="CY155" s="119"/>
      <c r="CZ155" s="119">
        <v>2.3519999999999999</v>
      </c>
      <c r="DA155" s="119">
        <v>3.6419999999999999</v>
      </c>
      <c r="DB155" s="362">
        <v>-0.84499999999999997</v>
      </c>
      <c r="DC155" s="362">
        <v>0.89400000000000002</v>
      </c>
      <c r="DD155" s="362"/>
      <c r="DE155" s="362"/>
      <c r="DF155" s="362"/>
      <c r="DG155" s="362"/>
      <c r="DH155" s="362"/>
      <c r="DI155" s="362"/>
      <c r="DJ155" s="362"/>
      <c r="DK155" s="362"/>
      <c r="DL155" s="362"/>
      <c r="DM155" s="362"/>
      <c r="DN155" s="362"/>
      <c r="DO155" s="362"/>
      <c r="DP155" s="152">
        <f t="shared" si="567"/>
        <v>-1</v>
      </c>
      <c r="DQ155" s="152">
        <f t="shared" si="568"/>
        <v>0.21118800461361009</v>
      </c>
      <c r="DR155" s="152">
        <f t="shared" si="569"/>
        <v>0.48331907613344743</v>
      </c>
      <c r="DS155" s="152">
        <f t="shared" si="570"/>
        <v>-0.10187461585740631</v>
      </c>
      <c r="DT155" s="152" t="e">
        <f t="shared" si="571"/>
        <v>#DIV/0!</v>
      </c>
      <c r="DU155" s="242">
        <f t="shared" si="520"/>
        <v>-10.500999999999999</v>
      </c>
      <c r="DV155" s="242">
        <f t="shared" si="682"/>
        <v>1.8309999999999995</v>
      </c>
      <c r="DW155" s="242">
        <f t="shared" si="521"/>
        <v>2.8250000000000002</v>
      </c>
      <c r="DX155" s="242">
        <f t="shared" si="522"/>
        <v>-0.66300000000000026</v>
      </c>
      <c r="DY155" s="119"/>
      <c r="DZ155" s="119">
        <v>10.500999999999999</v>
      </c>
      <c r="EA155" s="119">
        <v>8.67</v>
      </c>
      <c r="EB155" s="362">
        <v>5.8449999999999998</v>
      </c>
      <c r="EC155" s="362">
        <v>6.508</v>
      </c>
      <c r="ED155" s="362"/>
      <c r="EE155" s="362"/>
      <c r="EF155" s="362"/>
      <c r="EG155" s="362"/>
      <c r="EH155" s="362"/>
      <c r="EI155" s="362"/>
      <c r="EJ155" s="362"/>
      <c r="EK155" s="362"/>
      <c r="EL155" s="362"/>
      <c r="EM155" s="362"/>
      <c r="EN155" s="362"/>
      <c r="EO155" s="362"/>
      <c r="EP155" s="153">
        <f t="shared" si="572"/>
        <v>-1</v>
      </c>
      <c r="EQ155" s="153">
        <f t="shared" si="573"/>
        <v>-0.19966738774336343</v>
      </c>
      <c r="ER155" s="153">
        <f t="shared" si="574"/>
        <v>6.0129644604106761E-2</v>
      </c>
      <c r="ES155" s="153">
        <f t="shared" si="575"/>
        <v>1.0825718466167904</v>
      </c>
      <c r="ET155" s="153" t="e">
        <f t="shared" si="576"/>
        <v>#DIV/0!</v>
      </c>
      <c r="EU155" s="242">
        <f t="shared" si="523"/>
        <v>-64.004999999999995</v>
      </c>
      <c r="EV155" s="242">
        <f t="shared" si="683"/>
        <v>-15.968000000000004</v>
      </c>
      <c r="EW155" s="242">
        <f t="shared" si="524"/>
        <v>4.5360000000000014</v>
      </c>
      <c r="EX155" s="242">
        <f t="shared" si="525"/>
        <v>39.213999999999999</v>
      </c>
      <c r="EY155" s="119"/>
      <c r="EZ155" s="119">
        <v>64.004999999999995</v>
      </c>
      <c r="FA155" s="119">
        <v>79.972999999999999</v>
      </c>
      <c r="FB155" s="362">
        <v>75.436999999999998</v>
      </c>
      <c r="FC155" s="362">
        <v>36.222999999999999</v>
      </c>
      <c r="FD155" s="362"/>
      <c r="FE155" s="362"/>
      <c r="FF155" s="362"/>
      <c r="FG155" s="362"/>
      <c r="FH155" s="362"/>
      <c r="FI155" s="362"/>
      <c r="FJ155" s="362"/>
      <c r="FK155" s="362"/>
      <c r="FL155" s="362"/>
      <c r="FM155" s="362"/>
      <c r="FN155" s="362"/>
      <c r="FO155" s="362"/>
      <c r="FP155" s="153">
        <f t="shared" si="577"/>
        <v>-1</v>
      </c>
      <c r="FQ155" s="153">
        <f t="shared" si="578"/>
        <v>-6.741573033707865E-2</v>
      </c>
      <c r="FR155" s="153">
        <f t="shared" si="579"/>
        <v>0.28985507246376813</v>
      </c>
      <c r="FS155" s="153">
        <f t="shared" si="580"/>
        <v>0.13114754098360656</v>
      </c>
      <c r="FT155" s="153" t="e">
        <f t="shared" si="581"/>
        <v>#DIV/0!</v>
      </c>
      <c r="FU155" s="242">
        <f t="shared" si="539"/>
        <v>-83</v>
      </c>
      <c r="FV155" s="242">
        <f t="shared" si="684"/>
        <v>-6</v>
      </c>
      <c r="FW155" s="242">
        <f t="shared" si="540"/>
        <v>20</v>
      </c>
      <c r="FX155" s="242">
        <f t="shared" si="541"/>
        <v>8</v>
      </c>
      <c r="FY155" s="154"/>
      <c r="FZ155" s="154">
        <v>83</v>
      </c>
      <c r="GA155" s="154">
        <v>89</v>
      </c>
      <c r="GB155" s="359">
        <v>69</v>
      </c>
      <c r="GC155" s="359">
        <v>61</v>
      </c>
      <c r="GD155" s="359"/>
      <c r="GE155" s="359"/>
      <c r="GF155" s="359"/>
      <c r="GG155" s="359"/>
      <c r="GH155" s="359"/>
      <c r="GI155" s="359"/>
      <c r="GJ155" s="359"/>
      <c r="GK155" s="359"/>
      <c r="GL155" s="359"/>
      <c r="GM155" s="359"/>
      <c r="GN155" s="359"/>
      <c r="GO155" s="359"/>
      <c r="GP155" s="135"/>
      <c r="GQ155" s="5" t="s">
        <v>389</v>
      </c>
      <c r="GR155" s="135">
        <v>6940</v>
      </c>
      <c r="GS155" s="135" t="s">
        <v>438</v>
      </c>
      <c r="GT155" s="199" t="s">
        <v>94</v>
      </c>
      <c r="GU155" s="183"/>
      <c r="GV155" s="184"/>
      <c r="GW155" s="158">
        <f t="shared" si="582"/>
        <v>-1</v>
      </c>
      <c r="GX155" s="158">
        <f t="shared" si="583"/>
        <v>-0.51104414728554592</v>
      </c>
      <c r="GY155" s="158">
        <f t="shared" si="584"/>
        <v>4.6680786046672802</v>
      </c>
      <c r="GZ155" s="158">
        <f t="shared" si="585"/>
        <v>-1.9959196210070247</v>
      </c>
      <c r="HA155" s="158" t="e">
        <f t="shared" si="586"/>
        <v>#VALUE!</v>
      </c>
      <c r="HB155" s="263">
        <f t="shared" si="492"/>
        <v>-0.24537061186166606</v>
      </c>
      <c r="HC155" s="263">
        <f t="shared" si="685"/>
        <v>-0.25645508569258813</v>
      </c>
      <c r="HD155" s="263">
        <f t="shared" si="493"/>
        <v>0.63863456989295742</v>
      </c>
      <c r="HE155" s="263">
        <f t="shared" si="494"/>
        <v>-0.27417826385683469</v>
      </c>
      <c r="HF155" s="153">
        <f t="shared" si="587"/>
        <v>0</v>
      </c>
      <c r="HG155" s="153">
        <f t="shared" si="588"/>
        <v>0.24537061186166606</v>
      </c>
      <c r="HH155" s="153">
        <f t="shared" si="589"/>
        <v>0.50182569755425421</v>
      </c>
      <c r="HI155" s="153">
        <f t="shared" si="590"/>
        <v>-0.13680887233870315</v>
      </c>
      <c r="HJ155" s="153">
        <f t="shared" si="591"/>
        <v>0.13736939151813155</v>
      </c>
      <c r="HK155" s="153" t="str">
        <f t="shared" si="592"/>
        <v>Negativ EK</v>
      </c>
      <c r="HL155" s="153" t="str">
        <f t="shared" si="593"/>
        <v>Negativ EK</v>
      </c>
      <c r="HM155" s="153" t="str">
        <f t="shared" si="594"/>
        <v>Negativ EK</v>
      </c>
      <c r="HN155" s="153" t="str">
        <f t="shared" si="595"/>
        <v>Negativ EK</v>
      </c>
      <c r="HO155" s="153" t="str">
        <f t="shared" si="596"/>
        <v>Negativ EK</v>
      </c>
      <c r="HP155" s="153" t="str">
        <f t="shared" si="597"/>
        <v>Negativ EK</v>
      </c>
      <c r="HQ155" s="153" t="str">
        <f t="shared" si="598"/>
        <v>Negativ EK</v>
      </c>
      <c r="HR155" s="153" t="str">
        <f t="shared" si="599"/>
        <v>Negativ EK</v>
      </c>
      <c r="HS155" s="185" t="str">
        <f t="shared" si="600"/>
        <v>Negativ EK</v>
      </c>
      <c r="HT155" s="185" t="str">
        <f t="shared" si="601"/>
        <v>Negativ EK</v>
      </c>
      <c r="HU155" s="185" t="str">
        <f t="shared" si="602"/>
        <v>Negativ EK</v>
      </c>
      <c r="HV155" s="150">
        <f t="shared" si="603"/>
        <v>-1</v>
      </c>
      <c r="HW155" s="150">
        <f t="shared" si="604"/>
        <v>-0.12181328955791663</v>
      </c>
      <c r="HX155" s="150">
        <f t="shared" si="605"/>
        <v>79.027643008815389</v>
      </c>
      <c r="HY155" s="150">
        <f t="shared" si="606"/>
        <v>-1.0254767886431604</v>
      </c>
      <c r="HZ155" s="150" t="e">
        <f t="shared" si="607"/>
        <v>#VALUE!</v>
      </c>
      <c r="IA155" s="263">
        <f t="shared" si="495"/>
        <v>-5.5230660239758846E-2</v>
      </c>
      <c r="IB155" s="263">
        <f t="shared" si="686"/>
        <v>-7.6610455706780586E-3</v>
      </c>
      <c r="IC155" s="263">
        <f t="shared" si="496"/>
        <v>6.3697724080184356E-2</v>
      </c>
      <c r="ID155" s="263">
        <f t="shared" si="497"/>
        <v>-3.2443375749801551E-2</v>
      </c>
      <c r="IE155" s="153">
        <f t="shared" si="608"/>
        <v>0</v>
      </c>
      <c r="IF155" s="153">
        <f t="shared" si="609"/>
        <v>5.5230660239758846E-2</v>
      </c>
      <c r="IG155" s="153">
        <f t="shared" si="610"/>
        <v>6.2891705810436904E-2</v>
      </c>
      <c r="IH155" s="153">
        <f t="shared" si="611"/>
        <v>-8.0601826974744761E-4</v>
      </c>
      <c r="II155" s="153">
        <f t="shared" si="612"/>
        <v>3.1637357480054105E-2</v>
      </c>
      <c r="IJ155" s="153" t="str">
        <f t="shared" si="613"/>
        <v>i.a.</v>
      </c>
      <c r="IK155" s="153" t="str">
        <f t="shared" si="614"/>
        <v>i.a.</v>
      </c>
      <c r="IL155" s="185" t="str">
        <f t="shared" si="615"/>
        <v>i.a.</v>
      </c>
      <c r="IM155" s="185" t="str">
        <f t="shared" si="616"/>
        <v>i.a.</v>
      </c>
      <c r="IN155" s="185" t="str">
        <f t="shared" si="617"/>
        <v>i.a.</v>
      </c>
      <c r="IO155" s="185" t="str">
        <f t="shared" si="618"/>
        <v>i.a.</v>
      </c>
      <c r="IP155" s="185" t="str">
        <f t="shared" si="619"/>
        <v>i.a.</v>
      </c>
      <c r="IQ155" s="185" t="str">
        <f t="shared" si="620"/>
        <v>i.a.</v>
      </c>
      <c r="IR155" s="185" t="str">
        <f t="shared" si="621"/>
        <v>i.a.</v>
      </c>
      <c r="IS155" s="185" t="str">
        <f t="shared" si="622"/>
        <v>i.a.</v>
      </c>
      <c r="IT155" s="185" t="str">
        <f t="shared" si="623"/>
        <v>i.a.</v>
      </c>
      <c r="IU155" s="150" t="e">
        <f t="shared" si="624"/>
        <v>#VALUE!</v>
      </c>
      <c r="IV155" s="150">
        <f t="shared" si="625"/>
        <v>0.51335580490530819</v>
      </c>
      <c r="IW155" s="150">
        <f t="shared" si="626"/>
        <v>0.39918648976878268</v>
      </c>
      <c r="IX155" s="150">
        <f t="shared" si="627"/>
        <v>-0.56874218500474338</v>
      </c>
      <c r="IY155" s="150" t="e">
        <f t="shared" si="628"/>
        <v>#VALUE!</v>
      </c>
      <c r="IZ155" s="263" t="e">
        <f t="shared" si="498"/>
        <v>#VALUE!</v>
      </c>
      <c r="JA155" s="263">
        <f t="shared" si="687"/>
        <v>5.5653718486602E-2</v>
      </c>
      <c r="JB155" s="263">
        <f t="shared" si="499"/>
        <v>3.092971662047185E-2</v>
      </c>
      <c r="JC155" s="263">
        <f t="shared" si="500"/>
        <v>-0.10218298153137149</v>
      </c>
      <c r="JD155" s="153" t="str">
        <f t="shared" si="629"/>
        <v>i.a.</v>
      </c>
      <c r="JE155" s="153">
        <f t="shared" si="630"/>
        <v>0.16406530739785954</v>
      </c>
      <c r="JF155" s="153">
        <f t="shared" si="631"/>
        <v>0.10841158891125754</v>
      </c>
      <c r="JG155" s="153">
        <f t="shared" si="632"/>
        <v>7.7481872290785694E-2</v>
      </c>
      <c r="JH155" s="153">
        <f t="shared" si="633"/>
        <v>0.17966485382215719</v>
      </c>
      <c r="JI155" s="153" t="str">
        <f t="shared" si="634"/>
        <v>i.a.</v>
      </c>
      <c r="JJ155" s="153" t="str">
        <f t="shared" si="635"/>
        <v>i.a.</v>
      </c>
      <c r="JK155" s="185" t="str">
        <f t="shared" si="636"/>
        <v>i.a.</v>
      </c>
      <c r="JL155" s="186" t="str">
        <f t="shared" si="637"/>
        <v>i.a.</v>
      </c>
      <c r="JM155" s="186" t="str">
        <f t="shared" si="638"/>
        <v>i.a.</v>
      </c>
      <c r="JN155" s="186" t="str">
        <f t="shared" si="639"/>
        <v>i.a.</v>
      </c>
      <c r="JO155" s="186" t="str">
        <f t="shared" si="640"/>
        <v>i.a.</v>
      </c>
      <c r="JP155" s="186" t="str">
        <f t="shared" si="641"/>
        <v>i.a.</v>
      </c>
      <c r="JQ155" s="185" t="str">
        <f t="shared" si="642"/>
        <v>i.a.</v>
      </c>
      <c r="JR155" s="185" t="str">
        <f t="shared" si="643"/>
        <v>i.a.</v>
      </c>
      <c r="JS155" s="185" t="str">
        <f t="shared" si="644"/>
        <v>i.a.</v>
      </c>
      <c r="JT155" s="185" t="str">
        <f t="shared" si="645"/>
        <v>i.a.</v>
      </c>
      <c r="JU155" s="150" t="e">
        <f t="shared" si="646"/>
        <v>#VALUE!</v>
      </c>
      <c r="JV155" s="150" t="e">
        <f t="shared" si="647"/>
        <v>#VALUE!</v>
      </c>
      <c r="JW155" s="150" t="e">
        <f t="shared" si="648"/>
        <v>#VALUE!</v>
      </c>
      <c r="JX155" s="150" t="e">
        <f t="shared" si="649"/>
        <v>#VALUE!</v>
      </c>
      <c r="JY155" s="150" t="e">
        <f t="shared" si="650"/>
        <v>#VALUE!</v>
      </c>
      <c r="JZ155" s="263" t="e">
        <f t="shared" si="501"/>
        <v>#VALUE!</v>
      </c>
      <c r="KA155" s="263" t="e">
        <f t="shared" si="688"/>
        <v>#VALUE!</v>
      </c>
      <c r="KB155" s="263" t="e">
        <f t="shared" si="502"/>
        <v>#VALUE!</v>
      </c>
      <c r="KC155" s="263" t="e">
        <f t="shared" si="503"/>
        <v>#VALUE!</v>
      </c>
      <c r="KD155" s="153" t="str">
        <f t="shared" si="467"/>
        <v>i.a.</v>
      </c>
      <c r="KE155" s="153" t="str">
        <f t="shared" si="468"/>
        <v>i.a.</v>
      </c>
      <c r="KF155" s="153" t="str">
        <f t="shared" si="469"/>
        <v>i.a.</v>
      </c>
      <c r="KG155" s="153" t="str">
        <f t="shared" si="470"/>
        <v>i.a.</v>
      </c>
      <c r="KH155" s="153" t="str">
        <f t="shared" si="483"/>
        <v>i.a.</v>
      </c>
      <c r="KI155" s="153" t="str">
        <f t="shared" si="471"/>
        <v>i.a.</v>
      </c>
      <c r="KJ155" s="153" t="str">
        <f t="shared" si="472"/>
        <v>i.a.</v>
      </c>
      <c r="KK155" s="185" t="str">
        <f t="shared" si="473"/>
        <v>i.a.</v>
      </c>
      <c r="KL155" s="186" t="str">
        <f t="shared" si="474"/>
        <v>i.a.</v>
      </c>
      <c r="KM155" s="186" t="str">
        <f t="shared" si="475"/>
        <v>i.a.</v>
      </c>
      <c r="KN155" s="186" t="str">
        <f t="shared" si="476"/>
        <v>i.a.</v>
      </c>
      <c r="KO155" s="186" t="str">
        <f t="shared" si="477"/>
        <v>i.a.</v>
      </c>
      <c r="KP155" s="186" t="str">
        <f t="shared" si="478"/>
        <v>i.a.</v>
      </c>
      <c r="KQ155" s="185" t="str">
        <f t="shared" si="479"/>
        <v>i.a.</v>
      </c>
      <c r="KR155" s="185" t="str">
        <f t="shared" si="480"/>
        <v>i.a.</v>
      </c>
      <c r="KS155" s="185" t="str">
        <f t="shared" si="481"/>
        <v>i.a.</v>
      </c>
      <c r="KT155" s="185" t="str">
        <f t="shared" si="482"/>
        <v>i.a.</v>
      </c>
      <c r="KU155" s="150" t="e">
        <f t="shared" si="651"/>
        <v>#VALUE!</v>
      </c>
      <c r="KV155" s="150" t="e">
        <f t="shared" si="652"/>
        <v>#DIV/0!</v>
      </c>
      <c r="KW155" s="150" t="e">
        <f t="shared" si="653"/>
        <v>#DIV/0!</v>
      </c>
      <c r="KX155" s="150" t="e">
        <f t="shared" si="654"/>
        <v>#DIV/0!</v>
      </c>
      <c r="KY155" s="150" t="e">
        <f t="shared" si="655"/>
        <v>#VALUE!</v>
      </c>
      <c r="KZ155" s="243" t="e">
        <f t="shared" si="504"/>
        <v>#VALUE!</v>
      </c>
      <c r="LA155" s="243">
        <f t="shared" si="689"/>
        <v>0</v>
      </c>
      <c r="LB155" s="243">
        <f t="shared" si="505"/>
        <v>0</v>
      </c>
      <c r="LC155" s="243">
        <f t="shared" si="506"/>
        <v>0</v>
      </c>
      <c r="LD155" s="254" t="str">
        <f>IFERROR(Tabel1[[#This Row],[2024 - Omsætning]]/Tabel1[[#This Row],[2024 - Ansatte]],"i.a.")</f>
        <v>i.a.</v>
      </c>
      <c r="LE155" s="254">
        <f>IFERROR(Tabel1[[#This Row],[2023 - Omsætning]]/Tabel1[[#This Row],[2023 - Ansatte]],"i.a.")</f>
        <v>0</v>
      </c>
      <c r="LF155" s="254">
        <f>IFERROR(Tabel1[[#This Row],[2022 - Omsætning]]/Tabel1[[#This Row],[2022 - Ansatte]],"i.a.")</f>
        <v>0</v>
      </c>
      <c r="LG155" s="254">
        <f>IFERROR(Tabel1[[#This Row],[2021 - Omsætning]]/Tabel1[[#This Row],[2021 - Ansatte]],"i.a.")</f>
        <v>0</v>
      </c>
      <c r="LH155" s="254">
        <f>IFERROR(AC155/Tabel1[[#This Row],[2020 - Ansatte]],"i.a.")</f>
        <v>0</v>
      </c>
      <c r="LI155" s="254" t="str">
        <f>IFERROR(Tabel1[[#This Row],[2019 - Omsætning]]/Tabel1[[#This Row],[2019 - Ansatte]],"i.a.")</f>
        <v>i.a.</v>
      </c>
      <c r="LJ155" s="254" t="str">
        <f>IFERROR(Tabel1[[#This Row],[2018 - Omsætning]]/Tabel1[[#This Row],[2018 - Ansatte]],"i.a.")</f>
        <v>i.a.</v>
      </c>
      <c r="LK155" s="257" t="str">
        <f>IFERROR(Tabel1[[#This Row],[2017 - Omsætning]]/Tabel1[[#This Row],[2017 - Ansatte]],"i.a.")</f>
        <v>i.a.</v>
      </c>
      <c r="LL155" s="258" t="str">
        <f>IFERROR(Tabel1[[#This Row],[2016 - Omsætning]]/Tabel1[[#This Row],[2016 - Ansatte]],"i.a.")</f>
        <v>i.a.</v>
      </c>
      <c r="LM155" s="258" t="str">
        <f>IFERROR(Tabel1[[#This Row],[2015 - Omsætning]]/Tabel1[[#This Row],[2015 - Ansatte]],"i.a.")</f>
        <v>i.a.</v>
      </c>
      <c r="LN155" s="258" t="str">
        <f>IFERROR(Tabel1[[#This Row],[2014 - Omsætning]]/Tabel1[[#This Row],[2014 - Ansatte]],"i.a.")</f>
        <v>i.a.</v>
      </c>
      <c r="LO155" s="258" t="str">
        <f>IFERROR(Tabel1[[#This Row],[2013 - Omsætning]]/Tabel1[[#This Row],[2013 - Ansatte]],"i.a.")</f>
        <v>i.a.</v>
      </c>
      <c r="LP155" s="258" t="str">
        <f>IFERROR(Tabel1[[#This Row],[2012 - Omsætning]]/Tabel1[[#This Row],[2012 - Ansatte]],"i.a.")</f>
        <v>i.a.</v>
      </c>
      <c r="LQ155" s="258" t="str">
        <f>IFERROR(Tabel1[[#This Row],[2011 - Omsætning]]/Tabel1[[#This Row],[2011 - Ansatte]],"i.a.")</f>
        <v>i.a.</v>
      </c>
      <c r="LR155" s="258" t="str">
        <f>IFERROR(Tabel1[[#This Row],[2010 - Omsætning]]/Tabel1[[#This Row],[2010 - Ansatte]],"i.a.")</f>
        <v>i.a.</v>
      </c>
      <c r="LS155" s="258" t="str">
        <f>IFERROR(Tabel1[[#This Row],[2009 - Omsætning]]/Tabel1[[#This Row],[2009 - Ansatte]],"i.a.")</f>
        <v>i.a.</v>
      </c>
      <c r="LT155" s="258" t="str">
        <f>IFERROR(Tabel1[[#This Row],[2008 - Omsætning]]/Tabel1[[#This Row],[2008 - Ansatte]],"i.a.")</f>
        <v>i.a.</v>
      </c>
      <c r="LU155" s="158" t="e">
        <f t="shared" si="656"/>
        <v>#VALUE!</v>
      </c>
      <c r="LV155" s="158">
        <f t="shared" si="657"/>
        <v>-0.30751672257398621</v>
      </c>
      <c r="LW155" s="158">
        <f t="shared" si="658"/>
        <v>4.3415065487667039</v>
      </c>
      <c r="LX155" s="158">
        <f t="shared" si="659"/>
        <v>-1.835602892066271</v>
      </c>
      <c r="LY155" s="158" t="e">
        <f t="shared" si="660"/>
        <v>#VALUE!</v>
      </c>
      <c r="LZ155" s="243" t="e">
        <f t="shared" si="507"/>
        <v>#VALUE!</v>
      </c>
      <c r="MA155" s="243">
        <f t="shared" si="690"/>
        <v>-1.2583998917016379E-2</v>
      </c>
      <c r="MB155" s="243">
        <f t="shared" si="508"/>
        <v>5.3167725126200945E-2</v>
      </c>
      <c r="MC155" s="243">
        <f t="shared" si="509"/>
        <v>-2.6902114516512234E-2</v>
      </c>
      <c r="MD155" s="244" t="str">
        <f t="shared" si="661"/>
        <v>i.a.</v>
      </c>
      <c r="ME155" s="244">
        <f t="shared" si="662"/>
        <v>2.8337349397590361E-2</v>
      </c>
      <c r="MF155" s="244">
        <f t="shared" si="663"/>
        <v>4.092134831460674E-2</v>
      </c>
      <c r="MG155" s="244">
        <f t="shared" si="664"/>
        <v>-1.2246376811594203E-2</v>
      </c>
      <c r="MH155" s="246">
        <f t="shared" si="665"/>
        <v>1.4655737704918032E-2</v>
      </c>
      <c r="MI155" s="245" t="str">
        <f t="shared" si="666"/>
        <v>i.a.</v>
      </c>
      <c r="MJ155" s="245" t="str">
        <f t="shared" si="667"/>
        <v>i.a.</v>
      </c>
      <c r="MK155" s="247" t="str">
        <f t="shared" si="668"/>
        <v>i.a.</v>
      </c>
      <c r="ML155" s="248" t="str">
        <f t="shared" si="669"/>
        <v>i.a.</v>
      </c>
      <c r="MM155" s="248" t="str">
        <f t="shared" si="670"/>
        <v>i.a.</v>
      </c>
      <c r="MN155" s="248" t="str">
        <f t="shared" si="671"/>
        <v>i.a.</v>
      </c>
      <c r="MO155" s="248" t="str">
        <f t="shared" si="672"/>
        <v>i.a.</v>
      </c>
      <c r="MP155" s="248" t="str">
        <f t="shared" si="673"/>
        <v>i.a.</v>
      </c>
      <c r="MQ155" s="248" t="str">
        <f t="shared" si="674"/>
        <v>i.a.</v>
      </c>
      <c r="MR155" s="248" t="str">
        <f t="shared" si="675"/>
        <v>i.a.</v>
      </c>
      <c r="MS155" s="248" t="str">
        <f t="shared" si="676"/>
        <v>i.a.</v>
      </c>
      <c r="MT155" s="248" t="str">
        <f t="shared" si="677"/>
        <v>i.a.</v>
      </c>
    </row>
    <row r="156" spans="1:358" ht="18" customHeight="1" x14ac:dyDescent="0.25">
      <c r="A156" s="3" t="s">
        <v>241</v>
      </c>
      <c r="B156" s="273">
        <v>42625728</v>
      </c>
      <c r="C156" s="5" t="s">
        <v>83</v>
      </c>
      <c r="D156" s="5"/>
      <c r="E156" s="5">
        <v>256200</v>
      </c>
      <c r="F156" s="203">
        <v>45372</v>
      </c>
      <c r="G156" s="148"/>
      <c r="H156" s="148" t="s">
        <v>74</v>
      </c>
      <c r="I156" s="148" t="s">
        <v>74</v>
      </c>
      <c r="J156" s="148" t="s">
        <v>84</v>
      </c>
      <c r="K156" s="148" t="s">
        <v>84</v>
      </c>
      <c r="L156" s="148" t="s">
        <v>84</v>
      </c>
      <c r="M156" s="148" t="s">
        <v>84</v>
      </c>
      <c r="N156" s="148" t="s">
        <v>84</v>
      </c>
      <c r="O156" s="148" t="s">
        <v>84</v>
      </c>
      <c r="P156" s="150">
        <f>Y156/Tabel1[[#This Row],[2023 - Omsætning]]-1</f>
        <v>-1</v>
      </c>
      <c r="Q156" s="150">
        <f>Z156/Tabel1[[#This Row],[2022 - Omsætning]]-1</f>
        <v>-0.16300595618610103</v>
      </c>
      <c r="R156" s="150" t="e">
        <f>AA156/Tabel1[[#This Row],[2021 - Omsætning]]-1</f>
        <v>#DIV/0!</v>
      </c>
      <c r="S156" s="150" t="e">
        <f>AB156/Tabel1[[#This Row],[2020 - Omsætning]]-1</f>
        <v>#DIV/0!</v>
      </c>
      <c r="T156" s="150" t="e">
        <f>AC156/Tabel1[[#This Row],[2019 - Omsætning]]-1</f>
        <v>#DIV/0!</v>
      </c>
      <c r="U156" s="242">
        <f t="shared" si="484"/>
        <v>-379.69900000000001</v>
      </c>
      <c r="V156" s="242">
        <f t="shared" si="678"/>
        <v>-73.947000000000003</v>
      </c>
      <c r="W156" s="242">
        <f t="shared" si="538"/>
        <v>453.64600000000002</v>
      </c>
      <c r="X156" s="242">
        <f t="shared" si="537"/>
        <v>0</v>
      </c>
      <c r="Y156" s="151"/>
      <c r="Z156" s="151">
        <v>379.69900000000001</v>
      </c>
      <c r="AA156" s="151">
        <v>453.64600000000002</v>
      </c>
      <c r="AB156" s="151"/>
      <c r="AC156" s="361"/>
      <c r="AD156" s="151"/>
      <c r="AE156" s="151"/>
      <c r="AF156" s="151"/>
      <c r="AG156" s="361"/>
      <c r="AH156" s="361"/>
      <c r="AI156" s="361"/>
      <c r="AJ156" s="361"/>
      <c r="AK156" s="361"/>
      <c r="AL156" s="361"/>
      <c r="AM156" s="361"/>
      <c r="AN156" s="361"/>
      <c r="AO156" s="361"/>
      <c r="AP156" s="150">
        <f t="shared" si="552"/>
        <v>-1</v>
      </c>
      <c r="AQ156" s="150">
        <f t="shared" si="553"/>
        <v>-0.11863719326708572</v>
      </c>
      <c r="AR156" s="150">
        <f t="shared" si="554"/>
        <v>0.23565894710464211</v>
      </c>
      <c r="AS156" s="150">
        <f t="shared" si="555"/>
        <v>0.3798299956778563</v>
      </c>
      <c r="AT156" s="150" t="e">
        <f t="shared" si="556"/>
        <v>#DIV/0!</v>
      </c>
      <c r="AU156" s="242">
        <f t="shared" si="511"/>
        <v>-52.152000000000001</v>
      </c>
      <c r="AV156" s="242">
        <f t="shared" si="679"/>
        <v>-7.019999999999996</v>
      </c>
      <c r="AW156" s="242">
        <f t="shared" si="512"/>
        <v>11.284999999999997</v>
      </c>
      <c r="AX156" s="242">
        <f t="shared" si="513"/>
        <v>13.182000000000002</v>
      </c>
      <c r="AY156" s="119"/>
      <c r="AZ156" s="119">
        <v>52.152000000000001</v>
      </c>
      <c r="BA156" s="119">
        <v>59.171999999999997</v>
      </c>
      <c r="BB156" s="119">
        <v>47.887</v>
      </c>
      <c r="BC156" s="119">
        <v>34.704999999999998</v>
      </c>
      <c r="BD156" s="119"/>
      <c r="BE156" s="119"/>
      <c r="BF156" s="119"/>
      <c r="BG156" s="362"/>
      <c r="BH156" s="362"/>
      <c r="BI156" s="362"/>
      <c r="BJ156" s="362"/>
      <c r="BK156" s="362"/>
      <c r="BL156" s="362"/>
      <c r="BM156" s="362"/>
      <c r="BN156" s="362"/>
      <c r="BO156" s="362"/>
      <c r="BP156" s="152">
        <f t="shared" si="557"/>
        <v>-1</v>
      </c>
      <c r="BQ156" s="152">
        <f t="shared" si="558"/>
        <v>-0.20480114384618284</v>
      </c>
      <c r="BR156" s="152">
        <f t="shared" si="559"/>
        <v>0.13035896563456964</v>
      </c>
      <c r="BS156" s="152">
        <f t="shared" si="560"/>
        <v>1.0536291379159752</v>
      </c>
      <c r="BT156" s="152" t="e">
        <f t="shared" si="561"/>
        <v>#DIV/0!</v>
      </c>
      <c r="BU156" s="242">
        <f t="shared" si="514"/>
        <v>-21.134</v>
      </c>
      <c r="BV156" s="242">
        <f t="shared" si="680"/>
        <v>-5.4430000000000014</v>
      </c>
      <c r="BW156" s="242">
        <f t="shared" si="515"/>
        <v>3.0650000000000013</v>
      </c>
      <c r="BX156" s="242">
        <f t="shared" si="516"/>
        <v>12.063000000000001</v>
      </c>
      <c r="BY156" s="119"/>
      <c r="BZ156" s="119">
        <v>21.134</v>
      </c>
      <c r="CA156" s="119">
        <v>26.577000000000002</v>
      </c>
      <c r="CB156" s="119">
        <v>23.512</v>
      </c>
      <c r="CC156" s="119">
        <v>11.449</v>
      </c>
      <c r="CD156" s="119"/>
      <c r="CE156" s="119"/>
      <c r="CF156" s="119"/>
      <c r="CG156" s="362"/>
      <c r="CH156" s="362"/>
      <c r="CI156" s="362"/>
      <c r="CJ156" s="362"/>
      <c r="CK156" s="362"/>
      <c r="CL156" s="362"/>
      <c r="CM156" s="362"/>
      <c r="CN156" s="362"/>
      <c r="CO156" s="362"/>
      <c r="CP156" s="152">
        <f t="shared" si="562"/>
        <v>-1</v>
      </c>
      <c r="CQ156" s="152">
        <f t="shared" si="563"/>
        <v>-0.2252766710934041</v>
      </c>
      <c r="CR156" s="152">
        <f t="shared" si="564"/>
        <v>3.0989000958422639E-2</v>
      </c>
      <c r="CS156" s="152">
        <f t="shared" si="565"/>
        <v>1.1891297831951244</v>
      </c>
      <c r="CT156" s="152" t="e">
        <f t="shared" si="566"/>
        <v>#DIV/0!</v>
      </c>
      <c r="CU156" s="242">
        <f t="shared" si="517"/>
        <v>-17.501000000000001</v>
      </c>
      <c r="CV156" s="242">
        <f t="shared" si="681"/>
        <v>-5.0889999999999986</v>
      </c>
      <c r="CW156" s="242">
        <f t="shared" si="518"/>
        <v>0.67899999999999849</v>
      </c>
      <c r="CX156" s="242">
        <f t="shared" si="519"/>
        <v>11.902000000000001</v>
      </c>
      <c r="CY156" s="119"/>
      <c r="CZ156" s="119">
        <v>17.501000000000001</v>
      </c>
      <c r="DA156" s="119">
        <v>22.59</v>
      </c>
      <c r="DB156" s="119">
        <v>21.911000000000001</v>
      </c>
      <c r="DC156" s="119">
        <v>10.009</v>
      </c>
      <c r="DD156" s="119"/>
      <c r="DE156" s="119"/>
      <c r="DF156" s="119"/>
      <c r="DG156" s="362"/>
      <c r="DH156" s="362"/>
      <c r="DI156" s="362"/>
      <c r="DJ156" s="362"/>
      <c r="DK156" s="362"/>
      <c r="DL156" s="362"/>
      <c r="DM156" s="362"/>
      <c r="DN156" s="362"/>
      <c r="DO156" s="362"/>
      <c r="DP156" s="152">
        <f t="shared" si="567"/>
        <v>-1</v>
      </c>
      <c r="DQ156" s="152">
        <f t="shared" si="568"/>
        <v>-5.5293813933976567E-2</v>
      </c>
      <c r="DR156" s="152">
        <f t="shared" si="569"/>
        <v>0.16370942000413077</v>
      </c>
      <c r="DS156" s="152">
        <f t="shared" si="570"/>
        <v>0.30796434097104541</v>
      </c>
      <c r="DT156" s="152">
        <f t="shared" si="571"/>
        <v>-2.8858308092251206E-2</v>
      </c>
      <c r="DU156" s="242">
        <f t="shared" si="520"/>
        <v>-58.551000000000002</v>
      </c>
      <c r="DV156" s="242">
        <f t="shared" si="682"/>
        <v>-3.4269999999999996</v>
      </c>
      <c r="DW156" s="242">
        <f t="shared" si="521"/>
        <v>8.7190000000000012</v>
      </c>
      <c r="DX156" s="242">
        <f t="shared" si="522"/>
        <v>12.54</v>
      </c>
      <c r="DY156" s="119"/>
      <c r="DZ156" s="119">
        <v>58.551000000000002</v>
      </c>
      <c r="EA156" s="119">
        <v>61.978000000000002</v>
      </c>
      <c r="EB156" s="119">
        <v>53.259</v>
      </c>
      <c r="EC156" s="119">
        <v>40.719000000000001</v>
      </c>
      <c r="ED156" s="119">
        <v>41.929000000000002</v>
      </c>
      <c r="EE156" s="119">
        <v>36.838000000000001</v>
      </c>
      <c r="EF156" s="119">
        <v>29.094000000000001</v>
      </c>
      <c r="EG156" s="362">
        <v>24.135010000000001</v>
      </c>
      <c r="EH156" s="362">
        <v>18.517454000000001</v>
      </c>
      <c r="EI156" s="362">
        <v>20.253594</v>
      </c>
      <c r="EJ156" s="362">
        <v>14.212978</v>
      </c>
      <c r="EK156" s="362">
        <v>15.180999999999999</v>
      </c>
      <c r="EL156" s="362">
        <v>19.815000000000001</v>
      </c>
      <c r="EM156" s="362">
        <v>13.121</v>
      </c>
      <c r="EN156" s="362">
        <v>11.759</v>
      </c>
      <c r="EO156" s="362">
        <v>11.003</v>
      </c>
      <c r="EP156" s="153">
        <f t="shared" si="572"/>
        <v>-1</v>
      </c>
      <c r="EQ156" s="153">
        <f t="shared" si="573"/>
        <v>-4.0371374341105631E-2</v>
      </c>
      <c r="ER156" s="153">
        <f t="shared" si="574"/>
        <v>-3.1420330484944886E-2</v>
      </c>
      <c r="ES156" s="153">
        <f t="shared" si="575"/>
        <v>0.28228437906147186</v>
      </c>
      <c r="ET156" s="153" t="e">
        <f t="shared" si="576"/>
        <v>#DIV/0!</v>
      </c>
      <c r="EU156" s="242">
        <f t="shared" si="523"/>
        <v>-172.404</v>
      </c>
      <c r="EV156" s="242">
        <f t="shared" si="683"/>
        <v>-7.2530000000000143</v>
      </c>
      <c r="EW156" s="242">
        <f t="shared" si="524"/>
        <v>-5.828000000000003</v>
      </c>
      <c r="EX156" s="242">
        <f t="shared" si="525"/>
        <v>40.833000000000027</v>
      </c>
      <c r="EY156" s="119"/>
      <c r="EZ156" s="119">
        <v>172.404</v>
      </c>
      <c r="FA156" s="119">
        <v>179.65700000000001</v>
      </c>
      <c r="FB156" s="119">
        <v>185.48500000000001</v>
      </c>
      <c r="FC156" s="119">
        <v>144.65199999999999</v>
      </c>
      <c r="FD156" s="119"/>
      <c r="FE156" s="119"/>
      <c r="FF156" s="119"/>
      <c r="FG156" s="362"/>
      <c r="FH156" s="362"/>
      <c r="FI156" s="362"/>
      <c r="FJ156" s="362"/>
      <c r="FK156" s="362"/>
      <c r="FL156" s="362"/>
      <c r="FM156" s="362"/>
      <c r="FN156" s="362"/>
      <c r="FO156" s="362"/>
      <c r="FP156" s="153">
        <f t="shared" si="577"/>
        <v>-1</v>
      </c>
      <c r="FQ156" s="153">
        <f t="shared" si="578"/>
        <v>0.28525641025641024</v>
      </c>
      <c r="FR156" s="153">
        <f t="shared" si="579"/>
        <v>0.17293233082706766</v>
      </c>
      <c r="FS156" s="153">
        <f t="shared" si="580"/>
        <v>0.17699115044247787</v>
      </c>
      <c r="FT156" s="153" t="e">
        <f t="shared" si="581"/>
        <v>#DIV/0!</v>
      </c>
      <c r="FU156" s="242">
        <f t="shared" si="539"/>
        <v>-401</v>
      </c>
      <c r="FV156" s="242">
        <f t="shared" si="684"/>
        <v>89</v>
      </c>
      <c r="FW156" s="242">
        <f t="shared" si="540"/>
        <v>46</v>
      </c>
      <c r="FX156" s="242">
        <f t="shared" si="541"/>
        <v>40</v>
      </c>
      <c r="FY156" s="154"/>
      <c r="FZ156" s="154">
        <v>401</v>
      </c>
      <c r="GA156" s="154">
        <v>312</v>
      </c>
      <c r="GB156" s="154">
        <v>266</v>
      </c>
      <c r="GC156" s="154">
        <v>226</v>
      </c>
      <c r="GD156" s="154"/>
      <c r="GE156" s="154"/>
      <c r="GF156" s="154"/>
      <c r="GG156" s="359"/>
      <c r="GH156" s="359"/>
      <c r="GI156" s="359"/>
      <c r="GJ156" s="359"/>
      <c r="GK156" s="359"/>
      <c r="GL156" s="359"/>
      <c r="GM156" s="359"/>
      <c r="GN156" s="359"/>
      <c r="GO156" s="359"/>
      <c r="GP156" s="167"/>
      <c r="GQ156" s="5" t="s">
        <v>386</v>
      </c>
      <c r="GR156" s="5">
        <v>8361</v>
      </c>
      <c r="GS156" s="5" t="s">
        <v>157</v>
      </c>
      <c r="GT156" s="157" t="s">
        <v>94</v>
      </c>
      <c r="GU156" s="172" t="s">
        <v>73</v>
      </c>
      <c r="GW156" s="158">
        <f t="shared" si="582"/>
        <v>-1</v>
      </c>
      <c r="GX156" s="158">
        <f t="shared" si="583"/>
        <v>-0.25929201890657527</v>
      </c>
      <c r="GY156" s="158">
        <f t="shared" si="584"/>
        <v>-0.15920854992692746</v>
      </c>
      <c r="GZ156" s="158">
        <f t="shared" si="585"/>
        <v>0.92520800955022042</v>
      </c>
      <c r="HA156" s="158" t="e">
        <f t="shared" si="586"/>
        <v>#DIV/0!</v>
      </c>
      <c r="HB156" s="263">
        <f t="shared" si="492"/>
        <v>-0.29040313949339996</v>
      </c>
      <c r="HC156" s="263">
        <f t="shared" si="685"/>
        <v>-0.10165843795134438</v>
      </c>
      <c r="HD156" s="263">
        <f t="shared" si="493"/>
        <v>-7.4239046105448236E-2</v>
      </c>
      <c r="HE156" s="263">
        <f t="shared" si="494"/>
        <v>0.22409270563324357</v>
      </c>
      <c r="HF156" s="153">
        <f t="shared" si="587"/>
        <v>0</v>
      </c>
      <c r="HG156" s="153">
        <f t="shared" si="588"/>
        <v>0.29040313949339996</v>
      </c>
      <c r="HH156" s="153">
        <f t="shared" si="589"/>
        <v>0.39206157744474435</v>
      </c>
      <c r="HI156" s="153">
        <f t="shared" si="590"/>
        <v>0.46630062355019258</v>
      </c>
      <c r="HJ156" s="153">
        <f t="shared" si="591"/>
        <v>0.24220791791694901</v>
      </c>
      <c r="HK156" s="153">
        <f t="shared" si="592"/>
        <v>0</v>
      </c>
      <c r="HL156" s="153">
        <f t="shared" si="593"/>
        <v>0</v>
      </c>
      <c r="HM156" s="153">
        <f t="shared" si="594"/>
        <v>0</v>
      </c>
      <c r="HN156" s="153">
        <f t="shared" si="595"/>
        <v>0</v>
      </c>
      <c r="HO156" s="153">
        <f t="shared" si="596"/>
        <v>0</v>
      </c>
      <c r="HP156" s="153">
        <f t="shared" si="597"/>
        <v>0</v>
      </c>
      <c r="HQ156" s="153">
        <f t="shared" si="598"/>
        <v>0</v>
      </c>
      <c r="HR156" s="153">
        <f t="shared" si="599"/>
        <v>0</v>
      </c>
      <c r="HS156" s="153">
        <f t="shared" si="600"/>
        <v>0</v>
      </c>
      <c r="HT156" s="153">
        <f t="shared" si="601"/>
        <v>0</v>
      </c>
      <c r="HU156" s="153">
        <f t="shared" si="602"/>
        <v>0</v>
      </c>
      <c r="HV156" s="150">
        <f t="shared" si="603"/>
        <v>-1</v>
      </c>
      <c r="HW156" s="150">
        <f t="shared" si="604"/>
        <v>-0.17525513836034914</v>
      </c>
      <c r="HX156" s="150">
        <f t="shared" si="605"/>
        <v>2.1995053534514877E-2</v>
      </c>
      <c r="HY156" s="150">
        <f t="shared" si="606"/>
        <v>0.799625985925974</v>
      </c>
      <c r="HZ156" s="150" t="e">
        <f t="shared" si="607"/>
        <v>#VALUE!</v>
      </c>
      <c r="IA156" s="263">
        <f t="shared" si="495"/>
        <v>-0.12005873982065607</v>
      </c>
      <c r="IB156" s="263">
        <f t="shared" si="686"/>
        <v>-2.5512024429964225E-2</v>
      </c>
      <c r="IC156" s="263">
        <f t="shared" si="496"/>
        <v>3.1329278372524971E-3</v>
      </c>
      <c r="ID156" s="263">
        <f t="shared" si="497"/>
        <v>6.3289259138252341E-2</v>
      </c>
      <c r="IE156" s="153">
        <f t="shared" si="608"/>
        <v>0</v>
      </c>
      <c r="IF156" s="153">
        <f t="shared" si="609"/>
        <v>0.12005873982065607</v>
      </c>
      <c r="IG156" s="153">
        <f t="shared" si="610"/>
        <v>0.14557076425062029</v>
      </c>
      <c r="IH156" s="153">
        <f t="shared" si="611"/>
        <v>0.1424378364133678</v>
      </c>
      <c r="II156" s="153">
        <f t="shared" si="612"/>
        <v>7.9148577275115456E-2</v>
      </c>
      <c r="IJ156" s="153" t="str">
        <f t="shared" si="613"/>
        <v>i.a.</v>
      </c>
      <c r="IK156" s="153" t="str">
        <f t="shared" si="614"/>
        <v>i.a.</v>
      </c>
      <c r="IL156" s="153" t="str">
        <f t="shared" si="615"/>
        <v>i.a.</v>
      </c>
      <c r="IM156" s="153" t="str">
        <f t="shared" si="616"/>
        <v>i.a.</v>
      </c>
      <c r="IN156" s="153" t="str">
        <f t="shared" si="617"/>
        <v>i.a.</v>
      </c>
      <c r="IO156" s="153" t="str">
        <f t="shared" si="618"/>
        <v>i.a.</v>
      </c>
      <c r="IP156" s="153" t="str">
        <f t="shared" si="619"/>
        <v>i.a.</v>
      </c>
      <c r="IQ156" s="153" t="str">
        <f t="shared" si="620"/>
        <v>i.a.</v>
      </c>
      <c r="IR156" s="153" t="str">
        <f t="shared" si="621"/>
        <v>i.a.</v>
      </c>
      <c r="IS156" s="153" t="str">
        <f t="shared" si="622"/>
        <v>i.a.</v>
      </c>
      <c r="IT156" s="153" t="str">
        <f t="shared" si="623"/>
        <v>i.a.</v>
      </c>
      <c r="IU156" s="150" t="e">
        <f t="shared" si="624"/>
        <v>#VALUE!</v>
      </c>
      <c r="IV156" s="150">
        <f t="shared" si="625"/>
        <v>-1.5550223486325204E-2</v>
      </c>
      <c r="IW156" s="150">
        <f t="shared" si="626"/>
        <v>0.20145968022101116</v>
      </c>
      <c r="IX156" s="150">
        <f t="shared" si="627"/>
        <v>2.0026729116336319E-2</v>
      </c>
      <c r="IY156" s="150" t="e">
        <f t="shared" si="628"/>
        <v>#VALUE!</v>
      </c>
      <c r="IZ156" s="263" t="e">
        <f t="shared" si="498"/>
        <v>#VALUE!</v>
      </c>
      <c r="JA156" s="263">
        <f t="shared" si="687"/>
        <v>-5.3645098784654288E-3</v>
      </c>
      <c r="JB156" s="263">
        <f t="shared" si="499"/>
        <v>5.7845869525249116E-2</v>
      </c>
      <c r="JC156" s="263">
        <f t="shared" si="500"/>
        <v>5.6374497614142816E-3</v>
      </c>
      <c r="JD156" s="153" t="str">
        <f t="shared" si="629"/>
        <v>i.a.</v>
      </c>
      <c r="JE156" s="153">
        <f t="shared" si="630"/>
        <v>0.33961509013711982</v>
      </c>
      <c r="JF156" s="153">
        <f t="shared" si="631"/>
        <v>0.34497960001558525</v>
      </c>
      <c r="JG156" s="153">
        <f t="shared" si="632"/>
        <v>0.28713373049033614</v>
      </c>
      <c r="JH156" s="153">
        <f t="shared" si="633"/>
        <v>0.28149628072892185</v>
      </c>
      <c r="JI156" s="153" t="str">
        <f t="shared" si="634"/>
        <v>i.a.</v>
      </c>
      <c r="JJ156" s="153" t="str">
        <f t="shared" si="635"/>
        <v>i.a.</v>
      </c>
      <c r="JK156" s="153" t="str">
        <f t="shared" si="636"/>
        <v>i.a.</v>
      </c>
      <c r="JL156" s="153" t="str">
        <f t="shared" si="637"/>
        <v>i.a.</v>
      </c>
      <c r="JM156" s="153" t="str">
        <f t="shared" si="638"/>
        <v>i.a.</v>
      </c>
      <c r="JN156" s="153" t="str">
        <f t="shared" si="639"/>
        <v>i.a.</v>
      </c>
      <c r="JO156" s="153" t="str">
        <f t="shared" si="640"/>
        <v>i.a.</v>
      </c>
      <c r="JP156" s="153" t="str">
        <f t="shared" si="641"/>
        <v>i.a.</v>
      </c>
      <c r="JQ156" s="153" t="str">
        <f t="shared" si="642"/>
        <v>i.a.</v>
      </c>
      <c r="JR156" s="153" t="str">
        <f t="shared" si="643"/>
        <v>i.a.</v>
      </c>
      <c r="JS156" s="153" t="str">
        <f t="shared" si="644"/>
        <v>i.a.</v>
      </c>
      <c r="JT156" s="153" t="str">
        <f t="shared" si="645"/>
        <v>i.a.</v>
      </c>
      <c r="JU156" s="150" t="e">
        <f t="shared" si="646"/>
        <v>#VALUE!</v>
      </c>
      <c r="JV156" s="150">
        <f t="shared" si="647"/>
        <v>-4.9934868675570517E-2</v>
      </c>
      <c r="JW156" s="150" t="e">
        <f t="shared" si="648"/>
        <v>#VALUE!</v>
      </c>
      <c r="JX156" s="150" t="e">
        <f t="shared" si="649"/>
        <v>#VALUE!</v>
      </c>
      <c r="JY156" s="150" t="e">
        <f t="shared" si="650"/>
        <v>#VALUE!</v>
      </c>
      <c r="JZ156" s="263" t="e">
        <f t="shared" si="501"/>
        <v>#VALUE!</v>
      </c>
      <c r="KA156" s="263">
        <f t="shared" si="688"/>
        <v>-2.9254506923694634E-3</v>
      </c>
      <c r="KB156" s="263" t="e">
        <f t="shared" si="502"/>
        <v>#VALUE!</v>
      </c>
      <c r="KC156" s="263" t="e">
        <f t="shared" si="503"/>
        <v>#VALUE!</v>
      </c>
      <c r="KD156" s="153" t="str">
        <f t="shared" si="467"/>
        <v>i.a.</v>
      </c>
      <c r="KE156" s="153">
        <f t="shared" si="468"/>
        <v>5.5659877955959849E-2</v>
      </c>
      <c r="KF156" s="153">
        <f t="shared" si="469"/>
        <v>5.8585328648329313E-2</v>
      </c>
      <c r="KG156" s="153" t="str">
        <f t="shared" si="470"/>
        <v>i.a.</v>
      </c>
      <c r="KH156" s="153" t="str">
        <f t="shared" si="483"/>
        <v>i.a.</v>
      </c>
      <c r="KI156" s="153" t="str">
        <f t="shared" si="471"/>
        <v>i.a.</v>
      </c>
      <c r="KJ156" s="153" t="str">
        <f t="shared" si="472"/>
        <v>i.a.</v>
      </c>
      <c r="KK156" s="153" t="str">
        <f t="shared" si="473"/>
        <v>i.a.</v>
      </c>
      <c r="KL156" s="153" t="str">
        <f t="shared" si="474"/>
        <v>i.a.</v>
      </c>
      <c r="KM156" s="153" t="str">
        <f t="shared" si="475"/>
        <v>i.a.</v>
      </c>
      <c r="KN156" s="153" t="str">
        <f t="shared" si="476"/>
        <v>i.a.</v>
      </c>
      <c r="KO156" s="153" t="str">
        <f t="shared" si="477"/>
        <v>i.a.</v>
      </c>
      <c r="KP156" s="153" t="str">
        <f t="shared" si="478"/>
        <v>i.a.</v>
      </c>
      <c r="KQ156" s="153" t="str">
        <f t="shared" si="479"/>
        <v>i.a.</v>
      </c>
      <c r="KR156" s="153" t="str">
        <f t="shared" si="480"/>
        <v>i.a.</v>
      </c>
      <c r="KS156" s="153" t="str">
        <f t="shared" si="481"/>
        <v>i.a.</v>
      </c>
      <c r="KT156" s="153" t="str">
        <f t="shared" si="482"/>
        <v>i.a.</v>
      </c>
      <c r="KU156" s="150" t="e">
        <f t="shared" si="651"/>
        <v>#VALUE!</v>
      </c>
      <c r="KV156" s="150">
        <f t="shared" si="652"/>
        <v>-0.34877271404005872</v>
      </c>
      <c r="KW156" s="150" t="e">
        <f t="shared" si="653"/>
        <v>#DIV/0!</v>
      </c>
      <c r="KX156" s="150" t="e">
        <f t="shared" si="654"/>
        <v>#DIV/0!</v>
      </c>
      <c r="KY156" s="150" t="e">
        <f t="shared" si="655"/>
        <v>#VALUE!</v>
      </c>
      <c r="KZ156" s="243" t="e">
        <f t="shared" si="504"/>
        <v>#VALUE!</v>
      </c>
      <c r="LA156" s="243">
        <f t="shared" si="689"/>
        <v>-0.50711329049171949</v>
      </c>
      <c r="LB156" s="243">
        <f t="shared" si="505"/>
        <v>1.4539935897435898</v>
      </c>
      <c r="LC156" s="243">
        <f t="shared" si="506"/>
        <v>0</v>
      </c>
      <c r="LD156" s="254" t="str">
        <f>IFERROR(Tabel1[[#This Row],[2024 - Omsætning]]/Tabel1[[#This Row],[2024 - Ansatte]],"i.a.")</f>
        <v>i.a.</v>
      </c>
      <c r="LE156" s="254">
        <f>IFERROR(Tabel1[[#This Row],[2023 - Omsætning]]/Tabel1[[#This Row],[2023 - Ansatte]],"i.a.")</f>
        <v>0.94688029925187034</v>
      </c>
      <c r="LF156" s="254">
        <f>IFERROR(Tabel1[[#This Row],[2022 - Omsætning]]/Tabel1[[#This Row],[2022 - Ansatte]],"i.a.")</f>
        <v>1.4539935897435898</v>
      </c>
      <c r="LG156" s="254">
        <f>IFERROR(Tabel1[[#This Row],[2021 - Omsætning]]/Tabel1[[#This Row],[2021 - Ansatte]],"i.a.")</f>
        <v>0</v>
      </c>
      <c r="LH156" s="254">
        <f>IFERROR(AC156/Tabel1[[#This Row],[2020 - Ansatte]],"i.a.")</f>
        <v>0</v>
      </c>
      <c r="LI156" s="254" t="str">
        <f>IFERROR(Tabel1[[#This Row],[2019 - Omsætning]]/Tabel1[[#This Row],[2019 - Ansatte]],"i.a.")</f>
        <v>i.a.</v>
      </c>
      <c r="LJ156" s="254" t="str">
        <f>IFERROR(Tabel1[[#This Row],[2018 - Omsætning]]/Tabel1[[#This Row],[2018 - Ansatte]],"i.a.")</f>
        <v>i.a.</v>
      </c>
      <c r="LK156" s="254" t="str">
        <f>IFERROR(Tabel1[[#This Row],[2017 - Omsætning]]/Tabel1[[#This Row],[2017 - Ansatte]],"i.a.")</f>
        <v>i.a.</v>
      </c>
      <c r="LL156" s="254" t="str">
        <f>IFERROR(Tabel1[[#This Row],[2016 - Omsætning]]/Tabel1[[#This Row],[2016 - Ansatte]],"i.a.")</f>
        <v>i.a.</v>
      </c>
      <c r="LM156" s="254" t="str">
        <f>IFERROR(Tabel1[[#This Row],[2015 - Omsætning]]/Tabel1[[#This Row],[2015 - Ansatte]],"i.a.")</f>
        <v>i.a.</v>
      </c>
      <c r="LN156" s="254" t="str">
        <f>IFERROR(Tabel1[[#This Row],[2014 - Omsætning]]/Tabel1[[#This Row],[2014 - Ansatte]],"i.a.")</f>
        <v>i.a.</v>
      </c>
      <c r="LO156" s="254" t="str">
        <f>IFERROR(Tabel1[[#This Row],[2013 - Omsætning]]/Tabel1[[#This Row],[2013 - Ansatte]],"i.a.")</f>
        <v>i.a.</v>
      </c>
      <c r="LP156" s="254" t="str">
        <f>IFERROR(Tabel1[[#This Row],[2012 - Omsætning]]/Tabel1[[#This Row],[2012 - Ansatte]],"i.a.")</f>
        <v>i.a.</v>
      </c>
      <c r="LQ156" s="254" t="str">
        <f>IFERROR(Tabel1[[#This Row],[2011 - Omsætning]]/Tabel1[[#This Row],[2011 - Ansatte]],"i.a.")</f>
        <v>i.a.</v>
      </c>
      <c r="LR156" s="254" t="str">
        <f>IFERROR(Tabel1[[#This Row],[2010 - Omsætning]]/Tabel1[[#This Row],[2010 - Ansatte]],"i.a.")</f>
        <v>i.a.</v>
      </c>
      <c r="LS156" s="254" t="str">
        <f>IFERROR(Tabel1[[#This Row],[2009 - Omsætning]]/Tabel1[[#This Row],[2009 - Ansatte]],"i.a.")</f>
        <v>i.a.</v>
      </c>
      <c r="LT156" s="254" t="str">
        <f>IFERROR(Tabel1[[#This Row],[2008 - Omsætning]]/Tabel1[[#This Row],[2008 - Ansatte]],"i.a.")</f>
        <v>i.a.</v>
      </c>
      <c r="LU156" s="158" t="e">
        <f t="shared" si="656"/>
        <v>#VALUE!</v>
      </c>
      <c r="LV156" s="158">
        <f t="shared" si="657"/>
        <v>-0.39722274658638917</v>
      </c>
      <c r="LW156" s="158">
        <f t="shared" si="658"/>
        <v>-0.12101578764442168</v>
      </c>
      <c r="LX156" s="158">
        <f t="shared" si="659"/>
        <v>0.85993733459435362</v>
      </c>
      <c r="LY156" s="158" t="e">
        <f t="shared" si="660"/>
        <v>#VALUE!</v>
      </c>
      <c r="LZ156" s="243" t="e">
        <f t="shared" si="507"/>
        <v>#VALUE!</v>
      </c>
      <c r="MA156" s="243">
        <f t="shared" si="690"/>
        <v>-2.8760454632649139E-2</v>
      </c>
      <c r="MB156" s="243">
        <f t="shared" si="508"/>
        <v>-9.9683342972816669E-3</v>
      </c>
      <c r="MC156" s="243">
        <f t="shared" si="509"/>
        <v>3.8084569831658789E-2</v>
      </c>
      <c r="MD156" s="244" t="str">
        <f t="shared" si="661"/>
        <v>i.a.</v>
      </c>
      <c r="ME156" s="244">
        <f t="shared" si="662"/>
        <v>4.3643391521197013E-2</v>
      </c>
      <c r="MF156" s="244">
        <f t="shared" si="663"/>
        <v>7.2403846153846152E-2</v>
      </c>
      <c r="MG156" s="244">
        <f t="shared" si="664"/>
        <v>8.2372180451127819E-2</v>
      </c>
      <c r="MH156" s="244">
        <f t="shared" si="665"/>
        <v>4.428761061946903E-2</v>
      </c>
      <c r="MI156" s="244" t="str">
        <f t="shared" si="666"/>
        <v>i.a.</v>
      </c>
      <c r="MJ156" s="244" t="str">
        <f t="shared" si="667"/>
        <v>i.a.</v>
      </c>
      <c r="MK156" s="244" t="str">
        <f t="shared" si="668"/>
        <v>i.a.</v>
      </c>
      <c r="ML156" s="244" t="str">
        <f t="shared" si="669"/>
        <v>i.a.</v>
      </c>
      <c r="MM156" s="244" t="str">
        <f t="shared" si="670"/>
        <v>i.a.</v>
      </c>
      <c r="MN156" s="244" t="str">
        <f t="shared" si="671"/>
        <v>i.a.</v>
      </c>
      <c r="MO156" s="244" t="str">
        <f t="shared" si="672"/>
        <v>i.a.</v>
      </c>
      <c r="MP156" s="244" t="str">
        <f t="shared" si="673"/>
        <v>i.a.</v>
      </c>
      <c r="MQ156" s="244" t="str">
        <f t="shared" si="674"/>
        <v>i.a.</v>
      </c>
      <c r="MR156" s="244" t="str">
        <f t="shared" si="675"/>
        <v>i.a.</v>
      </c>
      <c r="MS156" s="244" t="str">
        <f t="shared" si="676"/>
        <v>i.a.</v>
      </c>
      <c r="MT156" s="244" t="str">
        <f t="shared" si="677"/>
        <v>i.a.</v>
      </c>
    </row>
    <row r="157" spans="1:358" ht="18" customHeight="1" x14ac:dyDescent="0.25">
      <c r="A157" s="5" t="s">
        <v>242</v>
      </c>
      <c r="B157" s="273">
        <v>54440928</v>
      </c>
      <c r="C157" s="117" t="s">
        <v>87</v>
      </c>
      <c r="D157" s="5"/>
      <c r="E157" s="5">
        <v>251100</v>
      </c>
      <c r="F157" s="203">
        <v>45428</v>
      </c>
      <c r="G157" s="148"/>
      <c r="H157" s="148" t="s">
        <v>74</v>
      </c>
      <c r="I157" s="148" t="s">
        <v>74</v>
      </c>
      <c r="J157" s="148" t="s">
        <v>74</v>
      </c>
      <c r="K157" s="148" t="s">
        <v>74</v>
      </c>
      <c r="L157" s="148" t="s">
        <v>74</v>
      </c>
      <c r="M157" s="148" t="s">
        <v>74</v>
      </c>
      <c r="N157" s="148" t="s">
        <v>74</v>
      </c>
      <c r="O157" s="357" t="s">
        <v>74</v>
      </c>
      <c r="P157" s="150" t="e">
        <f>Y157/Tabel1[[#This Row],[2023 - Omsætning]]-1</f>
        <v>#DIV/0!</v>
      </c>
      <c r="Q157" s="150" t="e">
        <f>Z157/Tabel1[[#This Row],[2022 - Omsætning]]-1</f>
        <v>#DIV/0!</v>
      </c>
      <c r="R157" s="150" t="e">
        <f>AA157/Tabel1[[#This Row],[2021 - Omsætning]]-1</f>
        <v>#DIV/0!</v>
      </c>
      <c r="S157" s="150" t="e">
        <f>AB157/Tabel1[[#This Row],[2020 - Omsætning]]-1</f>
        <v>#DIV/0!</v>
      </c>
      <c r="T157" s="150" t="e">
        <f>AC157/Tabel1[[#This Row],[2019 - Omsætning]]-1</f>
        <v>#DIV/0!</v>
      </c>
      <c r="U157" s="242">
        <f t="shared" si="484"/>
        <v>0</v>
      </c>
      <c r="V157" s="242">
        <f t="shared" si="678"/>
        <v>0</v>
      </c>
      <c r="W157" s="242">
        <f t="shared" si="538"/>
        <v>0</v>
      </c>
      <c r="X157" s="242">
        <f t="shared" si="537"/>
        <v>0</v>
      </c>
      <c r="Y157" s="151"/>
      <c r="Z157" s="151"/>
      <c r="AA157" s="151"/>
      <c r="AB157" s="151"/>
      <c r="AC157" s="361"/>
      <c r="AD157" s="151"/>
      <c r="AE157" s="151"/>
      <c r="AF157" s="151"/>
      <c r="AG157" s="361"/>
      <c r="AH157" s="361"/>
      <c r="AI157" s="361"/>
      <c r="AJ157" s="361"/>
      <c r="AK157" s="361"/>
      <c r="AL157" s="361"/>
      <c r="AM157" s="361"/>
      <c r="AN157" s="361"/>
      <c r="AO157" s="361"/>
      <c r="AP157" s="150">
        <f t="shared" si="552"/>
        <v>-1</v>
      </c>
      <c r="AQ157" s="150">
        <f t="shared" si="553"/>
        <v>0.2316477422762081</v>
      </c>
      <c r="AR157" s="150">
        <f t="shared" si="554"/>
        <v>0.22745320476460584</v>
      </c>
      <c r="AS157" s="150">
        <f t="shared" si="555"/>
        <v>-7.9304685168606434E-2</v>
      </c>
      <c r="AT157" s="150">
        <f t="shared" si="556"/>
        <v>0.29896307781761788</v>
      </c>
      <c r="AU157" s="242">
        <f t="shared" si="511"/>
        <v>-18.657</v>
      </c>
      <c r="AV157" s="242">
        <f t="shared" si="679"/>
        <v>3.5090000000000003</v>
      </c>
      <c r="AW157" s="242">
        <f t="shared" si="512"/>
        <v>2.8070000000000004</v>
      </c>
      <c r="AX157" s="242">
        <f t="shared" si="513"/>
        <v>-1.0630000000000006</v>
      </c>
      <c r="AY157" s="119"/>
      <c r="AZ157" s="119">
        <v>18.657</v>
      </c>
      <c r="BA157" s="119">
        <v>15.148</v>
      </c>
      <c r="BB157" s="119">
        <v>12.340999999999999</v>
      </c>
      <c r="BC157" s="119">
        <v>13.404</v>
      </c>
      <c r="BD157" s="119">
        <v>10.319000000000001</v>
      </c>
      <c r="BE157" s="119">
        <v>8.0009999999999994</v>
      </c>
      <c r="BF157" s="119">
        <v>10.893000000000001</v>
      </c>
      <c r="BG157" s="362">
        <v>11.265000000000001</v>
      </c>
      <c r="BH157" s="362">
        <v>3.603904</v>
      </c>
      <c r="BI157" s="362">
        <v>12.126362</v>
      </c>
      <c r="BJ157" s="362">
        <v>9.4388380000000005</v>
      </c>
      <c r="BK157" s="362">
        <v>10.09</v>
      </c>
      <c r="BL157" s="362"/>
      <c r="BM157" s="362"/>
      <c r="BN157" s="362"/>
      <c r="BO157" s="362"/>
      <c r="BP157" s="152">
        <f t="shared" si="557"/>
        <v>-1</v>
      </c>
      <c r="BQ157" s="152">
        <f t="shared" si="558"/>
        <v>0.32899234901513918</v>
      </c>
      <c r="BR157" s="152">
        <f t="shared" si="559"/>
        <v>0.31232642597735522</v>
      </c>
      <c r="BS157" s="152">
        <f t="shared" si="560"/>
        <v>-9.9288050798537614E-2</v>
      </c>
      <c r="BT157" s="152">
        <f t="shared" si="561"/>
        <v>1.4997594997594996</v>
      </c>
      <c r="BU157" s="242">
        <f t="shared" si="514"/>
        <v>-8.1639999999999997</v>
      </c>
      <c r="BV157" s="242">
        <f t="shared" si="680"/>
        <v>2.0209999999999999</v>
      </c>
      <c r="BW157" s="242">
        <f t="shared" si="515"/>
        <v>1.4619999999999997</v>
      </c>
      <c r="BX157" s="242">
        <f t="shared" si="516"/>
        <v>-0.51600000000000001</v>
      </c>
      <c r="BY157" s="119"/>
      <c r="BZ157" s="119">
        <v>8.1639999999999997</v>
      </c>
      <c r="CA157" s="119">
        <v>6.1429999999999998</v>
      </c>
      <c r="CB157" s="119">
        <v>4.681</v>
      </c>
      <c r="CC157" s="119">
        <v>5.1970000000000001</v>
      </c>
      <c r="CD157" s="119">
        <v>2.0790000000000002</v>
      </c>
      <c r="CE157" s="119">
        <v>-1.38</v>
      </c>
      <c r="CF157" s="119">
        <v>-2.4529999999999998</v>
      </c>
      <c r="CG157" s="362">
        <v>4.1429999999999998</v>
      </c>
      <c r="CH157" s="362">
        <v>-4.7823849999999997</v>
      </c>
      <c r="CI157" s="362">
        <v>3.6624050000000001</v>
      </c>
      <c r="CJ157" s="362">
        <v>1.4375500000000001</v>
      </c>
      <c r="CK157" s="362">
        <v>2.9743909999999998</v>
      </c>
      <c r="CL157" s="362"/>
      <c r="CM157" s="362"/>
      <c r="CN157" s="362"/>
      <c r="CO157" s="362"/>
      <c r="CP157" s="152">
        <f t="shared" si="562"/>
        <v>-1</v>
      </c>
      <c r="CQ157" s="152">
        <f t="shared" si="563"/>
        <v>0.28255571030640675</v>
      </c>
      <c r="CR157" s="152">
        <f t="shared" si="564"/>
        <v>0.18530747007841511</v>
      </c>
      <c r="CS157" s="152">
        <f t="shared" si="565"/>
        <v>-4.9803921568627368E-2</v>
      </c>
      <c r="CT157" s="152">
        <f t="shared" si="566"/>
        <v>2.7694013303769403</v>
      </c>
      <c r="CU157" s="242">
        <f t="shared" si="517"/>
        <v>-7.367</v>
      </c>
      <c r="CV157" s="242">
        <f t="shared" si="681"/>
        <v>1.6230000000000002</v>
      </c>
      <c r="CW157" s="242">
        <f t="shared" si="518"/>
        <v>0.89799999999999969</v>
      </c>
      <c r="CX157" s="242">
        <f t="shared" si="519"/>
        <v>-0.25399999999999956</v>
      </c>
      <c r="CY157" s="119"/>
      <c r="CZ157" s="119">
        <v>7.367</v>
      </c>
      <c r="DA157" s="119">
        <v>5.7439999999999998</v>
      </c>
      <c r="DB157" s="119">
        <v>4.8460000000000001</v>
      </c>
      <c r="DC157" s="119">
        <v>5.0999999999999996</v>
      </c>
      <c r="DD157" s="119">
        <v>1.353</v>
      </c>
      <c r="DE157" s="119">
        <v>-1.921</v>
      </c>
      <c r="DF157" s="119">
        <v>-3.4239999999999999</v>
      </c>
      <c r="DG157" s="362">
        <v>3.3380000000000001</v>
      </c>
      <c r="DH157" s="362">
        <v>-5.5293489999999998</v>
      </c>
      <c r="DI157" s="362">
        <v>3.0347590000000002</v>
      </c>
      <c r="DJ157" s="362">
        <v>0.60524999999999995</v>
      </c>
      <c r="DK157" s="362">
        <v>1.7991200000000001</v>
      </c>
      <c r="DL157" s="362"/>
      <c r="DM157" s="362"/>
      <c r="DN157" s="362"/>
      <c r="DO157" s="362"/>
      <c r="DP157" s="152">
        <f t="shared" si="567"/>
        <v>-1</v>
      </c>
      <c r="DQ157" s="152">
        <f t="shared" si="568"/>
        <v>0.18744065067503402</v>
      </c>
      <c r="DR157" s="152">
        <f t="shared" si="569"/>
        <v>0.18151219512195121</v>
      </c>
      <c r="DS157" s="152">
        <f t="shared" si="570"/>
        <v>0.17015811404760556</v>
      </c>
      <c r="DT157" s="152">
        <f t="shared" si="571"/>
        <v>0.30456474793357646</v>
      </c>
      <c r="DU157" s="242">
        <f t="shared" si="520"/>
        <v>-28.760999999999999</v>
      </c>
      <c r="DV157" s="242">
        <f t="shared" si="682"/>
        <v>4.5399999999999991</v>
      </c>
      <c r="DW157" s="242">
        <f t="shared" si="521"/>
        <v>3.7210000000000001</v>
      </c>
      <c r="DX157" s="242">
        <f t="shared" si="522"/>
        <v>2.9810000000000016</v>
      </c>
      <c r="DY157" s="119"/>
      <c r="DZ157" s="119">
        <v>28.760999999999999</v>
      </c>
      <c r="EA157" s="119">
        <v>24.221</v>
      </c>
      <c r="EB157" s="119">
        <v>20.5</v>
      </c>
      <c r="EC157" s="119">
        <v>17.518999999999998</v>
      </c>
      <c r="ED157" s="119">
        <v>13.429</v>
      </c>
      <c r="EE157" s="119">
        <v>12.266</v>
      </c>
      <c r="EF157" s="119">
        <v>11.137</v>
      </c>
      <c r="EG157" s="362">
        <v>13.531000000000001</v>
      </c>
      <c r="EH157" s="362">
        <v>6.556845</v>
      </c>
      <c r="EI157" s="362">
        <v>10.818179000000001</v>
      </c>
      <c r="EJ157" s="362">
        <v>8.8668689999999994</v>
      </c>
      <c r="EK157" s="362">
        <v>7.109102</v>
      </c>
      <c r="EL157" s="362"/>
      <c r="EM157" s="362"/>
      <c r="EN157" s="362"/>
      <c r="EO157" s="362"/>
      <c r="EP157" s="153">
        <f t="shared" si="572"/>
        <v>-1</v>
      </c>
      <c r="EQ157" s="153">
        <f t="shared" si="573"/>
        <v>0.14318323907006497</v>
      </c>
      <c r="ER157" s="153">
        <f t="shared" si="574"/>
        <v>0.11494942290234719</v>
      </c>
      <c r="ES157" s="153">
        <f t="shared" si="575"/>
        <v>0.2254270957489074</v>
      </c>
      <c r="ET157" s="153">
        <f t="shared" si="576"/>
        <v>8.3302847059329915E-2</v>
      </c>
      <c r="EU157" s="242">
        <f t="shared" si="523"/>
        <v>-78.626999999999995</v>
      </c>
      <c r="EV157" s="242">
        <f t="shared" si="683"/>
        <v>9.847999999999999</v>
      </c>
      <c r="EW157" s="242">
        <f t="shared" si="524"/>
        <v>7.090999999999994</v>
      </c>
      <c r="EX157" s="242">
        <f t="shared" si="525"/>
        <v>11.347999999999999</v>
      </c>
      <c r="EY157" s="119"/>
      <c r="EZ157" s="119">
        <v>78.626999999999995</v>
      </c>
      <c r="FA157" s="119">
        <v>68.778999999999996</v>
      </c>
      <c r="FB157" s="119">
        <v>61.688000000000002</v>
      </c>
      <c r="FC157" s="119">
        <v>50.34</v>
      </c>
      <c r="FD157" s="119">
        <v>46.469000000000001</v>
      </c>
      <c r="FE157" s="119">
        <v>62.475000000000001</v>
      </c>
      <c r="FF157" s="119">
        <v>69.373999999999995</v>
      </c>
      <c r="FG157" s="362">
        <v>61.34</v>
      </c>
      <c r="FH157" s="362">
        <v>58.558574999999998</v>
      </c>
      <c r="FI157" s="362">
        <v>56.876443000000002</v>
      </c>
      <c r="FJ157" s="362">
        <v>43.657679000000002</v>
      </c>
      <c r="FK157" s="362">
        <v>50.348678999999997</v>
      </c>
      <c r="FL157" s="362"/>
      <c r="FM157" s="362"/>
      <c r="FN157" s="362"/>
      <c r="FO157" s="362"/>
      <c r="FP157" s="153">
        <f t="shared" si="577"/>
        <v>-1</v>
      </c>
      <c r="FQ157" s="153">
        <f t="shared" si="578"/>
        <v>9.8765432098765427E-2</v>
      </c>
      <c r="FR157" s="153">
        <f t="shared" si="579"/>
        <v>2.5316455696202531E-2</v>
      </c>
      <c r="FS157" s="153">
        <f t="shared" si="580"/>
        <v>-2.4691358024691357E-2</v>
      </c>
      <c r="FT157" s="153">
        <f t="shared" si="581"/>
        <v>0</v>
      </c>
      <c r="FU157" s="242">
        <f t="shared" si="539"/>
        <v>-89</v>
      </c>
      <c r="FV157" s="242">
        <f t="shared" si="684"/>
        <v>8</v>
      </c>
      <c r="FW157" s="242">
        <f t="shared" si="540"/>
        <v>2</v>
      </c>
      <c r="FX157" s="242">
        <f t="shared" si="541"/>
        <v>-2</v>
      </c>
      <c r="FY157" s="154"/>
      <c r="FZ157" s="154">
        <v>89</v>
      </c>
      <c r="GA157" s="154">
        <v>81</v>
      </c>
      <c r="GB157" s="154">
        <v>79</v>
      </c>
      <c r="GC157" s="154">
        <v>81</v>
      </c>
      <c r="GD157" s="154">
        <v>81</v>
      </c>
      <c r="GE157" s="154">
        <v>84</v>
      </c>
      <c r="GF157" s="154">
        <v>83</v>
      </c>
      <c r="GG157" s="359">
        <v>97</v>
      </c>
      <c r="GH157" s="359">
        <v>95</v>
      </c>
      <c r="GI157" s="359">
        <v>82</v>
      </c>
      <c r="GJ157" s="359">
        <v>71</v>
      </c>
      <c r="GK157" s="359">
        <v>76</v>
      </c>
      <c r="GL157" s="359"/>
      <c r="GM157" s="359"/>
      <c r="GN157" s="359"/>
      <c r="GO157" s="359"/>
      <c r="GP157" s="165"/>
      <c r="GQ157" s="5" t="s">
        <v>386</v>
      </c>
      <c r="GR157" s="5">
        <v>7480</v>
      </c>
      <c r="GS157" s="5" t="s">
        <v>192</v>
      </c>
      <c r="GT157" s="157" t="s">
        <v>94</v>
      </c>
      <c r="GU157" s="172" t="s">
        <v>73</v>
      </c>
      <c r="GW157" s="158">
        <f t="shared" si="582"/>
        <v>-1</v>
      </c>
      <c r="GX157" s="158">
        <f t="shared" si="583"/>
        <v>8.2578496859552639E-2</v>
      </c>
      <c r="GY157" s="158">
        <f t="shared" si="584"/>
        <v>7.6743522039144493E-3</v>
      </c>
      <c r="GZ157" s="158">
        <f t="shared" si="585"/>
        <v>-0.22652704607448587</v>
      </c>
      <c r="HA157" s="158">
        <f t="shared" si="586"/>
        <v>2.129596975056077</v>
      </c>
      <c r="HB157" s="263">
        <f t="shared" si="492"/>
        <v>-0.27809444717073722</v>
      </c>
      <c r="HC157" s="263">
        <f t="shared" si="685"/>
        <v>2.1212892643781234E-2</v>
      </c>
      <c r="HD157" s="263">
        <f t="shared" si="493"/>
        <v>1.9563855325058221E-3</v>
      </c>
      <c r="HE157" s="263">
        <f t="shared" si="494"/>
        <v>-7.465994151349864E-2</v>
      </c>
      <c r="HF157" s="153">
        <f t="shared" si="587"/>
        <v>0</v>
      </c>
      <c r="HG157" s="153">
        <f t="shared" si="588"/>
        <v>0.27809444717073722</v>
      </c>
      <c r="HH157" s="153">
        <f t="shared" si="589"/>
        <v>0.25688155452695599</v>
      </c>
      <c r="HI157" s="153">
        <f t="shared" si="590"/>
        <v>0.25492516899445017</v>
      </c>
      <c r="HJ157" s="153">
        <f t="shared" si="591"/>
        <v>0.32958511050794881</v>
      </c>
      <c r="HK157" s="153">
        <f t="shared" si="592"/>
        <v>0.10531231757151197</v>
      </c>
      <c r="HL157" s="153">
        <f t="shared" si="593"/>
        <v>-0.16416698713840108</v>
      </c>
      <c r="HM157" s="153">
        <f t="shared" si="594"/>
        <v>-0.27760661585860225</v>
      </c>
      <c r="HN157" s="153">
        <f t="shared" si="595"/>
        <v>0.33234027841214425</v>
      </c>
      <c r="HO157" s="153">
        <f t="shared" si="596"/>
        <v>-0.63647094818401406</v>
      </c>
      <c r="HP157" s="153">
        <f t="shared" si="597"/>
        <v>0.30833137922752335</v>
      </c>
      <c r="HQ157" s="153">
        <f t="shared" si="598"/>
        <v>7.5770042396797035E-2</v>
      </c>
      <c r="HR157" s="153">
        <f t="shared" si="599"/>
        <v>0.25307275096066989</v>
      </c>
      <c r="HS157" s="153" t="str">
        <f t="shared" si="600"/>
        <v>Negativ EK</v>
      </c>
      <c r="HT157" s="153" t="str">
        <f t="shared" si="601"/>
        <v>Negativ EK</v>
      </c>
      <c r="HU157" s="153" t="str">
        <f t="shared" si="602"/>
        <v>Negativ EK</v>
      </c>
      <c r="HV157" s="150">
        <f t="shared" si="603"/>
        <v>-1</v>
      </c>
      <c r="HW157" s="150">
        <f t="shared" si="604"/>
        <v>0.1762726401839689</v>
      </c>
      <c r="HX157" s="150">
        <f t="shared" si="605"/>
        <v>0.12685433749063887</v>
      </c>
      <c r="HY157" s="150">
        <f t="shared" si="606"/>
        <v>-0.22164973854532471</v>
      </c>
      <c r="HZ157" s="150">
        <f t="shared" si="607"/>
        <v>1.8131041426086305</v>
      </c>
      <c r="IA157" s="263">
        <f t="shared" si="495"/>
        <v>-0.11076889678846179</v>
      </c>
      <c r="IB157" s="263">
        <f t="shared" si="686"/>
        <v>1.6599489965280434E-2</v>
      </c>
      <c r="IC157" s="263">
        <f t="shared" si="496"/>
        <v>1.0601013207299614E-2</v>
      </c>
      <c r="ID157" s="263">
        <f t="shared" si="497"/>
        <v>-2.3797657061224733E-2</v>
      </c>
      <c r="IE157" s="153">
        <f t="shared" si="608"/>
        <v>0</v>
      </c>
      <c r="IF157" s="153">
        <f t="shared" si="609"/>
        <v>0.11076889678846179</v>
      </c>
      <c r="IG157" s="153">
        <f t="shared" si="610"/>
        <v>9.4169406823181354E-2</v>
      </c>
      <c r="IH157" s="153">
        <f t="shared" si="611"/>
        <v>8.3568393615881739E-2</v>
      </c>
      <c r="II157" s="153">
        <f t="shared" si="612"/>
        <v>0.10736605067710647</v>
      </c>
      <c r="IJ157" s="153">
        <f t="shared" si="613"/>
        <v>3.8166397415185786E-2</v>
      </c>
      <c r="IK157" s="153">
        <f t="shared" si="614"/>
        <v>-2.0933037034789798E-2</v>
      </c>
      <c r="IL157" s="153">
        <f t="shared" si="615"/>
        <v>-3.75323224750218E-2</v>
      </c>
      <c r="IM157" s="153">
        <f t="shared" si="616"/>
        <v>6.9108411004884754E-2</v>
      </c>
      <c r="IN157" s="153">
        <f t="shared" si="617"/>
        <v>-8.2858478871636679E-2</v>
      </c>
      <c r="IO157" s="153">
        <f t="shared" si="618"/>
        <v>7.2858944349262836E-2</v>
      </c>
      <c r="IP157" s="153">
        <f t="shared" si="619"/>
        <v>3.0584101556194742E-2</v>
      </c>
      <c r="IQ157" s="153">
        <f t="shared" si="620"/>
        <v>5.9075849835106893E-2</v>
      </c>
      <c r="IR157" s="153" t="str">
        <f t="shared" si="621"/>
        <v>i.a.</v>
      </c>
      <c r="IS157" s="153" t="str">
        <f t="shared" si="622"/>
        <v>i.a.</v>
      </c>
      <c r="IT157" s="153" t="str">
        <f t="shared" si="623"/>
        <v>i.a.</v>
      </c>
      <c r="IU157" s="150" t="e">
        <f t="shared" si="624"/>
        <v>#VALUE!</v>
      </c>
      <c r="IV157" s="150">
        <f t="shared" si="625"/>
        <v>3.8714188672824473E-2</v>
      </c>
      <c r="IW157" s="150">
        <f t="shared" si="626"/>
        <v>5.9700261601403508E-2</v>
      </c>
      <c r="IX157" s="150">
        <f t="shared" si="627"/>
        <v>-4.5101811354615794E-2</v>
      </c>
      <c r="IY157" s="150">
        <f t="shared" si="628"/>
        <v>0.2042475024180645</v>
      </c>
      <c r="IZ157" s="263" t="e">
        <f t="shared" si="498"/>
        <v>#VALUE!</v>
      </c>
      <c r="JA157" s="263">
        <f t="shared" si="687"/>
        <v>1.3633468992635567E-2</v>
      </c>
      <c r="JB157" s="263">
        <f t="shared" si="499"/>
        <v>1.9839439807235959E-2</v>
      </c>
      <c r="JC157" s="263">
        <f t="shared" si="500"/>
        <v>-1.5696039593196542E-2</v>
      </c>
      <c r="JD157" s="153" t="str">
        <f t="shared" si="629"/>
        <v>i.a.</v>
      </c>
      <c r="JE157" s="153">
        <f t="shared" si="630"/>
        <v>0.36579037735129155</v>
      </c>
      <c r="JF157" s="153">
        <f t="shared" si="631"/>
        <v>0.35215690835865598</v>
      </c>
      <c r="JG157" s="153">
        <f t="shared" si="632"/>
        <v>0.33231746855142003</v>
      </c>
      <c r="JH157" s="153">
        <f t="shared" si="633"/>
        <v>0.34801350814461657</v>
      </c>
      <c r="JI157" s="153">
        <f t="shared" si="634"/>
        <v>0.28898835782995114</v>
      </c>
      <c r="JJ157" s="153">
        <f t="shared" si="635"/>
        <v>0.19633453381352542</v>
      </c>
      <c r="JK157" s="153">
        <f t="shared" si="636"/>
        <v>0.16053564736068268</v>
      </c>
      <c r="JL157" s="153">
        <f t="shared" si="637"/>
        <v>0.22059015324421258</v>
      </c>
      <c r="JM157" s="153">
        <f t="shared" si="638"/>
        <v>0.11197070625437863</v>
      </c>
      <c r="JN157" s="153">
        <f t="shared" si="639"/>
        <v>0.19020491488892863</v>
      </c>
      <c r="JO157" s="153">
        <f t="shared" si="640"/>
        <v>0.20309987161708709</v>
      </c>
      <c r="JP157" s="153">
        <f t="shared" si="641"/>
        <v>0.14119738871401175</v>
      </c>
      <c r="JQ157" s="153" t="str">
        <f t="shared" si="642"/>
        <v>i.a.</v>
      </c>
      <c r="JR157" s="153" t="str">
        <f t="shared" si="643"/>
        <v>i.a.</v>
      </c>
      <c r="JS157" s="153" t="str">
        <f t="shared" si="644"/>
        <v>i.a.</v>
      </c>
      <c r="JT157" s="153" t="str">
        <f t="shared" si="645"/>
        <v>i.a.</v>
      </c>
      <c r="JU157" s="150" t="e">
        <f t="shared" si="646"/>
        <v>#VALUE!</v>
      </c>
      <c r="JV157" s="150" t="e">
        <f t="shared" si="647"/>
        <v>#VALUE!</v>
      </c>
      <c r="JW157" s="150" t="e">
        <f t="shared" si="648"/>
        <v>#VALUE!</v>
      </c>
      <c r="JX157" s="150" t="e">
        <f t="shared" si="649"/>
        <v>#VALUE!</v>
      </c>
      <c r="JY157" s="150" t="e">
        <f t="shared" si="650"/>
        <v>#VALUE!</v>
      </c>
      <c r="JZ157" s="263" t="e">
        <f t="shared" si="501"/>
        <v>#VALUE!</v>
      </c>
      <c r="KA157" s="263" t="e">
        <f t="shared" si="688"/>
        <v>#VALUE!</v>
      </c>
      <c r="KB157" s="263" t="e">
        <f t="shared" si="502"/>
        <v>#VALUE!</v>
      </c>
      <c r="KC157" s="263" t="e">
        <f t="shared" si="503"/>
        <v>#VALUE!</v>
      </c>
      <c r="KD157" s="153" t="str">
        <f t="shared" si="467"/>
        <v>i.a.</v>
      </c>
      <c r="KE157" s="153" t="str">
        <f t="shared" si="468"/>
        <v>i.a.</v>
      </c>
      <c r="KF157" s="153" t="str">
        <f t="shared" si="469"/>
        <v>i.a.</v>
      </c>
      <c r="KG157" s="153" t="str">
        <f t="shared" si="470"/>
        <v>i.a.</v>
      </c>
      <c r="KH157" s="153" t="str">
        <f t="shared" si="483"/>
        <v>i.a.</v>
      </c>
      <c r="KI157" s="153" t="str">
        <f t="shared" si="471"/>
        <v>i.a.</v>
      </c>
      <c r="KJ157" s="153" t="str">
        <f t="shared" si="472"/>
        <v>i.a.</v>
      </c>
      <c r="KK157" s="153" t="str">
        <f t="shared" si="473"/>
        <v>i.a.</v>
      </c>
      <c r="KL157" s="153" t="str">
        <f t="shared" si="474"/>
        <v>i.a.</v>
      </c>
      <c r="KM157" s="153" t="str">
        <f t="shared" si="475"/>
        <v>i.a.</v>
      </c>
      <c r="KN157" s="153" t="str">
        <f t="shared" si="476"/>
        <v>i.a.</v>
      </c>
      <c r="KO157" s="153" t="str">
        <f t="shared" si="477"/>
        <v>i.a.</v>
      </c>
      <c r="KP157" s="153" t="str">
        <f t="shared" si="478"/>
        <v>i.a.</v>
      </c>
      <c r="KQ157" s="153" t="str">
        <f t="shared" si="479"/>
        <v>i.a.</v>
      </c>
      <c r="KR157" s="153" t="str">
        <f t="shared" si="480"/>
        <v>i.a.</v>
      </c>
      <c r="KS157" s="153" t="str">
        <f t="shared" si="481"/>
        <v>i.a.</v>
      </c>
      <c r="KT157" s="153" t="str">
        <f t="shared" si="482"/>
        <v>i.a.</v>
      </c>
      <c r="KU157" s="150" t="e">
        <f t="shared" si="651"/>
        <v>#VALUE!</v>
      </c>
      <c r="KV157" s="150" t="e">
        <f t="shared" si="652"/>
        <v>#DIV/0!</v>
      </c>
      <c r="KW157" s="150" t="e">
        <f t="shared" si="653"/>
        <v>#DIV/0!</v>
      </c>
      <c r="KX157" s="150" t="e">
        <f t="shared" si="654"/>
        <v>#DIV/0!</v>
      </c>
      <c r="KY157" s="150" t="e">
        <f t="shared" si="655"/>
        <v>#DIV/0!</v>
      </c>
      <c r="KZ157" s="243" t="e">
        <f t="shared" si="504"/>
        <v>#VALUE!</v>
      </c>
      <c r="LA157" s="243">
        <f t="shared" si="689"/>
        <v>0</v>
      </c>
      <c r="LB157" s="243">
        <f t="shared" si="505"/>
        <v>0</v>
      </c>
      <c r="LC157" s="243">
        <f t="shared" si="506"/>
        <v>0</v>
      </c>
      <c r="LD157" s="254" t="str">
        <f>IFERROR(Tabel1[[#This Row],[2024 - Omsætning]]/Tabel1[[#This Row],[2024 - Ansatte]],"i.a.")</f>
        <v>i.a.</v>
      </c>
      <c r="LE157" s="254">
        <f>IFERROR(Tabel1[[#This Row],[2023 - Omsætning]]/Tabel1[[#This Row],[2023 - Ansatte]],"i.a.")</f>
        <v>0</v>
      </c>
      <c r="LF157" s="254">
        <f>IFERROR(Tabel1[[#This Row],[2022 - Omsætning]]/Tabel1[[#This Row],[2022 - Ansatte]],"i.a.")</f>
        <v>0</v>
      </c>
      <c r="LG157" s="254">
        <f>IFERROR(Tabel1[[#This Row],[2021 - Omsætning]]/Tabel1[[#This Row],[2021 - Ansatte]],"i.a.")</f>
        <v>0</v>
      </c>
      <c r="LH157" s="254">
        <f>IFERROR(AC157/Tabel1[[#This Row],[2020 - Ansatte]],"i.a.")</f>
        <v>0</v>
      </c>
      <c r="LI157" s="254">
        <f>IFERROR(Tabel1[[#This Row],[2019 - Omsætning]]/Tabel1[[#This Row],[2019 - Ansatte]],"i.a.")</f>
        <v>0</v>
      </c>
      <c r="LJ157" s="254">
        <f>IFERROR(Tabel1[[#This Row],[2018 - Omsætning]]/Tabel1[[#This Row],[2018 - Ansatte]],"i.a.")</f>
        <v>0</v>
      </c>
      <c r="LK157" s="254">
        <f>IFERROR(Tabel1[[#This Row],[2017 - Omsætning]]/Tabel1[[#This Row],[2017 - Ansatte]],"i.a.")</f>
        <v>0</v>
      </c>
      <c r="LL157" s="254">
        <f>IFERROR(Tabel1[[#This Row],[2016 - Omsætning]]/Tabel1[[#This Row],[2016 - Ansatte]],"i.a.")</f>
        <v>0</v>
      </c>
      <c r="LM157" s="254">
        <f>IFERROR(Tabel1[[#This Row],[2015 - Omsætning]]/Tabel1[[#This Row],[2015 - Ansatte]],"i.a.")</f>
        <v>0</v>
      </c>
      <c r="LN157" s="254">
        <f>IFERROR(Tabel1[[#This Row],[2014 - Omsætning]]/Tabel1[[#This Row],[2014 - Ansatte]],"i.a.")</f>
        <v>0</v>
      </c>
      <c r="LO157" s="254">
        <f>IFERROR(Tabel1[[#This Row],[2013 - Omsætning]]/Tabel1[[#This Row],[2013 - Ansatte]],"i.a.")</f>
        <v>0</v>
      </c>
      <c r="LP157" s="254">
        <f>IFERROR(Tabel1[[#This Row],[2012 - Omsætning]]/Tabel1[[#This Row],[2012 - Ansatte]],"i.a.")</f>
        <v>0</v>
      </c>
      <c r="LQ157" s="254" t="str">
        <f>IFERROR(Tabel1[[#This Row],[2011 - Omsætning]]/Tabel1[[#This Row],[2011 - Ansatte]],"i.a.")</f>
        <v>i.a.</v>
      </c>
      <c r="LR157" s="254" t="str">
        <f>IFERROR(Tabel1[[#This Row],[2010 - Omsætning]]/Tabel1[[#This Row],[2010 - Ansatte]],"i.a.")</f>
        <v>i.a.</v>
      </c>
      <c r="LS157" s="254" t="str">
        <f>IFERROR(Tabel1[[#This Row],[2009 - Omsætning]]/Tabel1[[#This Row],[2009 - Ansatte]],"i.a.")</f>
        <v>i.a.</v>
      </c>
      <c r="LT157" s="254" t="str">
        <f>IFERROR(Tabel1[[#This Row],[2008 - Omsætning]]/Tabel1[[#This Row],[2008 - Ansatte]],"i.a.")</f>
        <v>i.a.</v>
      </c>
      <c r="LU157" s="158" t="e">
        <f t="shared" si="656"/>
        <v>#VALUE!</v>
      </c>
      <c r="LV157" s="158">
        <f t="shared" si="657"/>
        <v>0.16726980376201073</v>
      </c>
      <c r="LW157" s="158">
        <f t="shared" si="658"/>
        <v>0.15604061896536786</v>
      </c>
      <c r="LX157" s="158">
        <f t="shared" si="659"/>
        <v>-2.5748324646314151E-2</v>
      </c>
      <c r="LY157" s="158">
        <f t="shared" si="660"/>
        <v>2.7694013303769398</v>
      </c>
      <c r="LZ157" s="243" t="e">
        <f t="shared" si="507"/>
        <v>#VALUE!</v>
      </c>
      <c r="MA157" s="243">
        <f t="shared" si="690"/>
        <v>1.1861700651962834E-2</v>
      </c>
      <c r="MB157" s="243">
        <f t="shared" si="508"/>
        <v>9.5718080950148443E-3</v>
      </c>
      <c r="MC157" s="243">
        <f t="shared" si="509"/>
        <v>-1.6211908110642242E-3</v>
      </c>
      <c r="MD157" s="244" t="str">
        <f t="shared" si="661"/>
        <v>i.a.</v>
      </c>
      <c r="ME157" s="244">
        <f t="shared" si="662"/>
        <v>8.277528089887641E-2</v>
      </c>
      <c r="MF157" s="244">
        <f t="shared" si="663"/>
        <v>7.0913580246913577E-2</v>
      </c>
      <c r="MG157" s="244">
        <f t="shared" si="664"/>
        <v>6.1341772151898732E-2</v>
      </c>
      <c r="MH157" s="244">
        <f t="shared" si="665"/>
        <v>6.2962962962962957E-2</v>
      </c>
      <c r="MI157" s="244">
        <f t="shared" si="666"/>
        <v>1.6703703703703703E-2</v>
      </c>
      <c r="MJ157" s="244">
        <f t="shared" si="667"/>
        <v>-2.2869047619047619E-2</v>
      </c>
      <c r="MK157" s="244">
        <f t="shared" si="668"/>
        <v>-4.1253012048192768E-2</v>
      </c>
      <c r="ML157" s="244">
        <f t="shared" si="669"/>
        <v>3.4412371134020618E-2</v>
      </c>
      <c r="MM157" s="244">
        <f t="shared" si="670"/>
        <v>-5.8203673684210526E-2</v>
      </c>
      <c r="MN157" s="244">
        <f t="shared" si="671"/>
        <v>3.7009256097560977E-2</v>
      </c>
      <c r="MO157" s="244">
        <f t="shared" si="672"/>
        <v>8.5246478873239433E-3</v>
      </c>
      <c r="MP157" s="244">
        <f t="shared" si="673"/>
        <v>2.3672631578947369E-2</v>
      </c>
      <c r="MQ157" s="244" t="str">
        <f t="shared" si="674"/>
        <v>i.a.</v>
      </c>
      <c r="MR157" s="244" t="str">
        <f t="shared" si="675"/>
        <v>i.a.</v>
      </c>
      <c r="MS157" s="244" t="str">
        <f t="shared" si="676"/>
        <v>i.a.</v>
      </c>
      <c r="MT157" s="244" t="str">
        <f t="shared" si="677"/>
        <v>i.a.</v>
      </c>
    </row>
    <row r="158" spans="1:358" ht="18" customHeight="1" x14ac:dyDescent="0.25">
      <c r="A158" s="20" t="s">
        <v>700</v>
      </c>
      <c r="B158" s="273">
        <v>26103371</v>
      </c>
      <c r="C158" s="5" t="s">
        <v>83</v>
      </c>
      <c r="D158" s="5"/>
      <c r="E158" s="5">
        <v>256200</v>
      </c>
      <c r="F158" s="203">
        <v>45461</v>
      </c>
      <c r="G158" s="148"/>
      <c r="H158" s="148" t="s">
        <v>74</v>
      </c>
      <c r="I158" s="148" t="s">
        <v>74</v>
      </c>
      <c r="J158" s="148" t="s">
        <v>74</v>
      </c>
      <c r="K158" s="148" t="s">
        <v>74</v>
      </c>
      <c r="L158" s="148" t="s">
        <v>74</v>
      </c>
      <c r="M158" s="357" t="s">
        <v>74</v>
      </c>
      <c r="N158" s="357" t="s">
        <v>74</v>
      </c>
      <c r="O158" s="357" t="s">
        <v>74</v>
      </c>
      <c r="P158" s="150" t="e">
        <f>Y158/Tabel1[[#This Row],[2023 - Omsætning]]-1</f>
        <v>#DIV/0!</v>
      </c>
      <c r="Q158" s="150" t="e">
        <f>Z158/Tabel1[[#This Row],[2022 - Omsætning]]-1</f>
        <v>#DIV/0!</v>
      </c>
      <c r="R158" s="150" t="e">
        <f>AA158/Tabel1[[#This Row],[2021 - Omsætning]]-1</f>
        <v>#DIV/0!</v>
      </c>
      <c r="S158" s="150" t="e">
        <f>AB158/Tabel1[[#This Row],[2020 - Omsætning]]-1</f>
        <v>#DIV/0!</v>
      </c>
      <c r="T158" s="150" t="e">
        <f>AC158/Tabel1[[#This Row],[2019 - Omsætning]]-1</f>
        <v>#DIV/0!</v>
      </c>
      <c r="U158" s="242">
        <f t="shared" si="484"/>
        <v>0</v>
      </c>
      <c r="V158" s="242">
        <f t="shared" si="678"/>
        <v>0</v>
      </c>
      <c r="W158" s="242">
        <f t="shared" si="538"/>
        <v>0</v>
      </c>
      <c r="X158" s="242">
        <f t="shared" si="537"/>
        <v>0</v>
      </c>
      <c r="Y158" s="151"/>
      <c r="Z158" s="151"/>
      <c r="AA158" s="151"/>
      <c r="AB158" s="361"/>
      <c r="AC158" s="361"/>
      <c r="AD158" s="361"/>
      <c r="AE158" s="361"/>
      <c r="AF158" s="361"/>
      <c r="AG158" s="361"/>
      <c r="AH158" s="361"/>
      <c r="AI158" s="361"/>
      <c r="AJ158" s="361"/>
      <c r="AK158" s="361"/>
      <c r="AL158" s="361"/>
      <c r="AM158" s="361"/>
      <c r="AN158" s="361"/>
      <c r="AO158" s="361"/>
      <c r="AP158" s="150">
        <f t="shared" si="552"/>
        <v>-1</v>
      </c>
      <c r="AQ158" s="150">
        <f t="shared" si="553"/>
        <v>-8.0719862379251064E-2</v>
      </c>
      <c r="AR158" s="150">
        <f t="shared" si="554"/>
        <v>-8.5219707057256858E-2</v>
      </c>
      <c r="AS158" s="150">
        <f t="shared" si="555"/>
        <v>-2.8974434322656603E-2</v>
      </c>
      <c r="AT158" s="150">
        <f t="shared" si="556"/>
        <v>0.22392461516328596</v>
      </c>
      <c r="AU158" s="242">
        <f t="shared" si="511"/>
        <v>-13.894</v>
      </c>
      <c r="AV158" s="242">
        <f t="shared" si="679"/>
        <v>-1.2200000000000006</v>
      </c>
      <c r="AW158" s="242">
        <f t="shared" si="512"/>
        <v>-1.4079999999999977</v>
      </c>
      <c r="AX158" s="242">
        <f t="shared" si="513"/>
        <v>-0.4930000000000021</v>
      </c>
      <c r="AY158" s="119"/>
      <c r="AZ158" s="119">
        <v>13.894</v>
      </c>
      <c r="BA158" s="119">
        <v>15.114000000000001</v>
      </c>
      <c r="BB158" s="362">
        <v>16.521999999999998</v>
      </c>
      <c r="BC158" s="362">
        <v>17.015000000000001</v>
      </c>
      <c r="BD158" s="362">
        <v>13.901999999999999</v>
      </c>
      <c r="BE158" s="362">
        <v>14.667999999999999</v>
      </c>
      <c r="BF158" s="362">
        <v>13.888</v>
      </c>
      <c r="BG158" s="362">
        <v>11.74</v>
      </c>
      <c r="BH158" s="362">
        <v>12.083</v>
      </c>
      <c r="BI158" s="362"/>
      <c r="BJ158" s="362"/>
      <c r="BK158" s="362"/>
      <c r="BL158" s="362"/>
      <c r="BM158" s="362"/>
      <c r="BN158" s="362"/>
      <c r="BO158" s="362"/>
      <c r="BP158" s="152">
        <f t="shared" si="557"/>
        <v>-1</v>
      </c>
      <c r="BQ158" s="152">
        <f t="shared" si="558"/>
        <v>-0.93309002433090016</v>
      </c>
      <c r="BR158" s="152">
        <f t="shared" si="559"/>
        <v>-0.58610271903323274</v>
      </c>
      <c r="BS158" s="152">
        <f t="shared" si="560"/>
        <v>-0.19562575941676788</v>
      </c>
      <c r="BT158" s="152">
        <f t="shared" si="561"/>
        <v>0.97204472843450462</v>
      </c>
      <c r="BU158" s="242">
        <f t="shared" si="514"/>
        <v>-5.5E-2</v>
      </c>
      <c r="BV158" s="242">
        <f t="shared" si="680"/>
        <v>-0.7669999999999999</v>
      </c>
      <c r="BW158" s="242">
        <f t="shared" si="515"/>
        <v>-1.1640000000000001</v>
      </c>
      <c r="BX158" s="242">
        <f t="shared" si="516"/>
        <v>-0.48299999999999987</v>
      </c>
      <c r="BY158" s="119"/>
      <c r="BZ158" s="119">
        <v>5.5E-2</v>
      </c>
      <c r="CA158" s="119">
        <v>0.82199999999999995</v>
      </c>
      <c r="CB158" s="362">
        <v>1.986</v>
      </c>
      <c r="CC158" s="362">
        <v>2.4689999999999999</v>
      </c>
      <c r="CD158" s="362">
        <v>1.252</v>
      </c>
      <c r="CE158" s="362">
        <v>1.728</v>
      </c>
      <c r="CF158" s="362">
        <v>0.66800000000000004</v>
      </c>
      <c r="CG158" s="362">
        <v>1.2549999999999999</v>
      </c>
      <c r="CH158" s="362">
        <v>1.3720000000000001</v>
      </c>
      <c r="CI158" s="362"/>
      <c r="CJ158" s="362"/>
      <c r="CK158" s="362"/>
      <c r="CL158" s="362"/>
      <c r="CM158" s="362"/>
      <c r="CN158" s="362"/>
      <c r="CO158" s="362"/>
      <c r="CP158" s="152">
        <f t="shared" si="562"/>
        <v>1</v>
      </c>
      <c r="CQ158" s="152">
        <f t="shared" si="563"/>
        <v>-1.813186813186813</v>
      </c>
      <c r="CR158" s="152">
        <f t="shared" si="564"/>
        <v>-0.70518358531317493</v>
      </c>
      <c r="CS158" s="152">
        <f t="shared" si="565"/>
        <v>-0.19757365684575381</v>
      </c>
      <c r="CT158" s="152">
        <f t="shared" si="566"/>
        <v>1.1154903758020165</v>
      </c>
      <c r="CU158" s="242">
        <f t="shared" si="517"/>
        <v>0.44400000000000001</v>
      </c>
      <c r="CV158" s="242">
        <f t="shared" si="681"/>
        <v>-0.99</v>
      </c>
      <c r="CW158" s="242">
        <f t="shared" si="518"/>
        <v>-1.306</v>
      </c>
      <c r="CX158" s="242">
        <f t="shared" si="519"/>
        <v>-0.45599999999999974</v>
      </c>
      <c r="CY158" s="119"/>
      <c r="CZ158" s="119">
        <v>-0.44400000000000001</v>
      </c>
      <c r="DA158" s="119">
        <v>0.54600000000000004</v>
      </c>
      <c r="DB158" s="362">
        <v>1.8520000000000001</v>
      </c>
      <c r="DC158" s="362">
        <v>2.3079999999999998</v>
      </c>
      <c r="DD158" s="362">
        <v>1.091</v>
      </c>
      <c r="DE158" s="362">
        <v>1.488</v>
      </c>
      <c r="DF158" s="362">
        <v>0.53400000000000003</v>
      </c>
      <c r="DG158" s="362">
        <v>1.1990000000000001</v>
      </c>
      <c r="DH158" s="362">
        <v>1.1970000000000001</v>
      </c>
      <c r="DI158" s="362"/>
      <c r="DJ158" s="362"/>
      <c r="DK158" s="362"/>
      <c r="DL158" s="362"/>
      <c r="DM158" s="362"/>
      <c r="DN158" s="362"/>
      <c r="DO158" s="362"/>
      <c r="DP158" s="152">
        <f t="shared" si="567"/>
        <v>-1</v>
      </c>
      <c r="DQ158" s="152">
        <f t="shared" si="568"/>
        <v>-3.2234631798783296E-2</v>
      </c>
      <c r="DR158" s="152">
        <f t="shared" si="569"/>
        <v>3.8766270514997134E-2</v>
      </c>
      <c r="DS158" s="152">
        <f t="shared" si="570"/>
        <v>0.15666593934104298</v>
      </c>
      <c r="DT158" s="152">
        <f t="shared" si="571"/>
        <v>0.24369063772048849</v>
      </c>
      <c r="DU158" s="242">
        <f t="shared" si="520"/>
        <v>-10.657999999999999</v>
      </c>
      <c r="DV158" s="242">
        <f t="shared" si="682"/>
        <v>-0.35500000000000043</v>
      </c>
      <c r="DW158" s="242">
        <f t="shared" si="521"/>
        <v>0.41099999999999959</v>
      </c>
      <c r="DX158" s="242">
        <f t="shared" si="522"/>
        <v>1.4359999999999999</v>
      </c>
      <c r="DY158" s="119"/>
      <c r="DZ158" s="119">
        <v>10.657999999999999</v>
      </c>
      <c r="EA158" s="119">
        <v>11.013</v>
      </c>
      <c r="EB158" s="362">
        <v>10.602</v>
      </c>
      <c r="EC158" s="362">
        <v>9.1660000000000004</v>
      </c>
      <c r="ED158" s="362">
        <v>7.37</v>
      </c>
      <c r="EE158" s="362">
        <v>6.5519999999999996</v>
      </c>
      <c r="EF158" s="362">
        <v>5.3849999999999998</v>
      </c>
      <c r="EG158" s="362">
        <v>6.3739999999999997</v>
      </c>
      <c r="EH158" s="362">
        <v>6.3609999999999998</v>
      </c>
      <c r="EI158" s="362"/>
      <c r="EJ158" s="362"/>
      <c r="EK158" s="362"/>
      <c r="EL158" s="362"/>
      <c r="EM158" s="362"/>
      <c r="EN158" s="362"/>
      <c r="EO158" s="362"/>
      <c r="EP158" s="153">
        <f t="shared" si="572"/>
        <v>-1</v>
      </c>
      <c r="EQ158" s="153">
        <f t="shared" si="573"/>
        <v>-1.999669476119657E-2</v>
      </c>
      <c r="ER158" s="153">
        <f t="shared" si="574"/>
        <v>9.4609261939218633E-2</v>
      </c>
      <c r="ES158" s="153">
        <f t="shared" si="575"/>
        <v>-3.6262203626220395E-2</v>
      </c>
      <c r="ET158" s="153">
        <f t="shared" si="576"/>
        <v>0.12277954489845855</v>
      </c>
      <c r="EU158" s="242">
        <f t="shared" si="523"/>
        <v>-23.72</v>
      </c>
      <c r="EV158" s="242">
        <f t="shared" si="683"/>
        <v>-0.48400000000000176</v>
      </c>
      <c r="EW158" s="242">
        <f t="shared" si="524"/>
        <v>2.0920000000000023</v>
      </c>
      <c r="EX158" s="242">
        <f t="shared" si="525"/>
        <v>-0.83200000000000074</v>
      </c>
      <c r="EY158" s="119"/>
      <c r="EZ158" s="119">
        <v>23.72</v>
      </c>
      <c r="FA158" s="119">
        <v>24.204000000000001</v>
      </c>
      <c r="FB158" s="362">
        <v>22.111999999999998</v>
      </c>
      <c r="FC158" s="362">
        <v>22.943999999999999</v>
      </c>
      <c r="FD158" s="362">
        <v>20.434999999999999</v>
      </c>
      <c r="FE158" s="362">
        <v>18.902999999999999</v>
      </c>
      <c r="FF158" s="362">
        <v>18.631</v>
      </c>
      <c r="FG158" s="362">
        <v>13.212999999999999</v>
      </c>
      <c r="FH158" s="362">
        <v>12.8</v>
      </c>
      <c r="FI158" s="362"/>
      <c r="FJ158" s="362"/>
      <c r="FK158" s="362"/>
      <c r="FL158" s="362"/>
      <c r="FM158" s="362"/>
      <c r="FN158" s="362"/>
      <c r="FO158" s="362"/>
      <c r="FP158" s="153">
        <f t="shared" si="577"/>
        <v>-1</v>
      </c>
      <c r="FQ158" s="153">
        <f t="shared" si="578"/>
        <v>0</v>
      </c>
      <c r="FR158" s="153">
        <f t="shared" si="579"/>
        <v>-3.4482758620689655E-2</v>
      </c>
      <c r="FS158" s="153">
        <f t="shared" si="580"/>
        <v>-6.4516129032258063E-2</v>
      </c>
      <c r="FT158" s="153">
        <f t="shared" si="581"/>
        <v>6.8965517241379309E-2</v>
      </c>
      <c r="FU158" s="242">
        <f t="shared" si="539"/>
        <v>-28</v>
      </c>
      <c r="FV158" s="242">
        <f t="shared" si="684"/>
        <v>0</v>
      </c>
      <c r="FW158" s="242">
        <f t="shared" si="540"/>
        <v>-1</v>
      </c>
      <c r="FX158" s="242">
        <f t="shared" si="541"/>
        <v>-2</v>
      </c>
      <c r="FY158" s="154"/>
      <c r="FZ158" s="154">
        <v>28</v>
      </c>
      <c r="GA158" s="154">
        <v>28</v>
      </c>
      <c r="GB158" s="359">
        <v>29</v>
      </c>
      <c r="GC158" s="359">
        <v>31</v>
      </c>
      <c r="GD158" s="359">
        <v>29</v>
      </c>
      <c r="GE158" s="359">
        <v>29</v>
      </c>
      <c r="GF158" s="359">
        <v>29</v>
      </c>
      <c r="GG158" s="359">
        <v>24</v>
      </c>
      <c r="GH158" s="359">
        <v>23</v>
      </c>
      <c r="GI158" s="359"/>
      <c r="GJ158" s="359"/>
      <c r="GK158" s="359"/>
      <c r="GL158" s="359"/>
      <c r="GM158" s="359"/>
      <c r="GN158" s="359"/>
      <c r="GO158" s="359"/>
      <c r="GP158" s="5"/>
      <c r="GQ158" s="5" t="s">
        <v>389</v>
      </c>
      <c r="GR158" s="5">
        <v>4600</v>
      </c>
      <c r="GS158" s="5" t="s">
        <v>701</v>
      </c>
      <c r="GT158" s="171" t="s">
        <v>72</v>
      </c>
      <c r="GU158" s="172"/>
      <c r="GV158" s="101"/>
      <c r="GW158" s="158">
        <f t="shared" si="582"/>
        <v>1</v>
      </c>
      <c r="GX158" s="158">
        <f t="shared" si="583"/>
        <v>-1.8110854583098597</v>
      </c>
      <c r="GY158" s="158">
        <f t="shared" si="584"/>
        <v>-0.73037562407915069</v>
      </c>
      <c r="GZ158" s="158">
        <f t="shared" si="585"/>
        <v>-0.32876760368278951</v>
      </c>
      <c r="HA158" s="158">
        <f t="shared" si="586"/>
        <v>0.78107504909988346</v>
      </c>
      <c r="HB158" s="263">
        <f t="shared" si="492"/>
        <v>4.0976420100595268E-2</v>
      </c>
      <c r="HC158" s="263">
        <f t="shared" si="685"/>
        <v>-9.1496891995112961E-2</v>
      </c>
      <c r="HD158" s="263">
        <f t="shared" si="493"/>
        <v>-0.13685306108808046</v>
      </c>
      <c r="HE158" s="263">
        <f t="shared" si="494"/>
        <v>-9.1774991448945104E-2</v>
      </c>
      <c r="HF158" s="153">
        <f t="shared" si="587"/>
        <v>0</v>
      </c>
      <c r="HG158" s="153">
        <f t="shared" si="588"/>
        <v>-4.0976420100595268E-2</v>
      </c>
      <c r="HH158" s="153">
        <f t="shared" si="589"/>
        <v>5.0520471894517693E-2</v>
      </c>
      <c r="HI158" s="153">
        <f t="shared" si="590"/>
        <v>0.18737353298259815</v>
      </c>
      <c r="HJ158" s="153">
        <f t="shared" si="591"/>
        <v>0.27914852443154325</v>
      </c>
      <c r="HK158" s="153">
        <f t="shared" si="592"/>
        <v>0.15673035483407555</v>
      </c>
      <c r="HL158" s="153">
        <f t="shared" si="593"/>
        <v>0.24930887157577281</v>
      </c>
      <c r="HM158" s="153">
        <f t="shared" si="594"/>
        <v>9.0824049664087081E-2</v>
      </c>
      <c r="HN158" s="153">
        <f t="shared" si="595"/>
        <v>0.1882999607381233</v>
      </c>
      <c r="HO158" s="153">
        <f t="shared" si="596"/>
        <v>0.18817795944033958</v>
      </c>
      <c r="HP158" s="153" t="str">
        <f t="shared" si="597"/>
        <v>Negativ EK</v>
      </c>
      <c r="HQ158" s="153" t="str">
        <f t="shared" si="598"/>
        <v>Negativ EK</v>
      </c>
      <c r="HR158" s="153" t="str">
        <f t="shared" si="599"/>
        <v>Negativ EK</v>
      </c>
      <c r="HS158" s="211" t="str">
        <f t="shared" si="600"/>
        <v>Negativ EK</v>
      </c>
      <c r="HT158" s="211" t="str">
        <f t="shared" si="601"/>
        <v>Negativ EK</v>
      </c>
      <c r="HU158" s="211" t="str">
        <f t="shared" si="602"/>
        <v>Negativ EK</v>
      </c>
      <c r="HV158" s="150">
        <f t="shared" si="603"/>
        <v>-1</v>
      </c>
      <c r="HW158" s="150">
        <f t="shared" si="604"/>
        <v>-0.93533506316062875</v>
      </c>
      <c r="HX158" s="150">
        <f t="shared" si="605"/>
        <v>-0.59736255524573223</v>
      </c>
      <c r="HY158" s="150">
        <f t="shared" si="606"/>
        <v>-0.22556484858265205</v>
      </c>
      <c r="HZ158" s="150">
        <f t="shared" si="607"/>
        <v>0.78833757180102215</v>
      </c>
      <c r="IA158" s="263">
        <f t="shared" si="495"/>
        <v>-2.2953008930807111E-3</v>
      </c>
      <c r="IB158" s="263">
        <f t="shared" si="686"/>
        <v>-3.3199992310131994E-2</v>
      </c>
      <c r="IC158" s="263">
        <f t="shared" si="496"/>
        <v>-5.2661667024060027E-2</v>
      </c>
      <c r="ID158" s="263">
        <f t="shared" si="497"/>
        <v>-2.567692252705539E-2</v>
      </c>
      <c r="IE158" s="153">
        <f t="shared" si="608"/>
        <v>0</v>
      </c>
      <c r="IF158" s="153">
        <f t="shared" si="609"/>
        <v>2.2953008930807111E-3</v>
      </c>
      <c r="IG158" s="153">
        <f t="shared" si="610"/>
        <v>3.5495293203212708E-2</v>
      </c>
      <c r="IH158" s="153">
        <f t="shared" si="611"/>
        <v>8.8156960227272735E-2</v>
      </c>
      <c r="II158" s="153">
        <f t="shared" si="612"/>
        <v>0.11383388275432813</v>
      </c>
      <c r="IJ158" s="153">
        <f t="shared" si="613"/>
        <v>6.3653464843154206E-2</v>
      </c>
      <c r="IK158" s="153">
        <f t="shared" si="614"/>
        <v>9.2076517290989507E-2</v>
      </c>
      <c r="IL158" s="211">
        <f t="shared" si="615"/>
        <v>4.1954528325587236E-2</v>
      </c>
      <c r="IM158" s="211">
        <f t="shared" si="616"/>
        <v>9.6490216430246412E-2</v>
      </c>
      <c r="IN158" s="211">
        <f t="shared" si="617"/>
        <v>0.1071875</v>
      </c>
      <c r="IO158" s="211" t="str">
        <f t="shared" si="618"/>
        <v>i.a.</v>
      </c>
      <c r="IP158" s="211" t="str">
        <f t="shared" si="619"/>
        <v>i.a.</v>
      </c>
      <c r="IQ158" s="211" t="str">
        <f t="shared" si="620"/>
        <v>i.a.</v>
      </c>
      <c r="IR158" s="211" t="str">
        <f t="shared" si="621"/>
        <v>i.a.</v>
      </c>
      <c r="IS158" s="211" t="str">
        <f t="shared" si="622"/>
        <v>i.a.</v>
      </c>
      <c r="IT158" s="211" t="str">
        <f t="shared" si="623"/>
        <v>i.a.</v>
      </c>
      <c r="IU158" s="150" t="e">
        <f t="shared" si="624"/>
        <v>#VALUE!</v>
      </c>
      <c r="IV158" s="150">
        <f t="shared" si="625"/>
        <v>-1.2487648737679172E-2</v>
      </c>
      <c r="IW158" s="150">
        <f t="shared" si="626"/>
        <v>-5.1016370284762282E-2</v>
      </c>
      <c r="IX158" s="150">
        <f t="shared" si="627"/>
        <v>0.20018737844794185</v>
      </c>
      <c r="IY158" s="150">
        <f t="shared" si="628"/>
        <v>0.10768907696208962</v>
      </c>
      <c r="IZ158" s="263" t="e">
        <f t="shared" si="498"/>
        <v>#VALUE!</v>
      </c>
      <c r="JA158" s="263">
        <f t="shared" si="687"/>
        <v>-5.6819730436316607E-3</v>
      </c>
      <c r="JB158" s="263">
        <f t="shared" si="499"/>
        <v>-2.4460725296628516E-2</v>
      </c>
      <c r="JC158" s="263">
        <f t="shared" si="500"/>
        <v>7.9973740884494215E-2</v>
      </c>
      <c r="JD158" s="153" t="str">
        <f t="shared" si="629"/>
        <v>i.a.</v>
      </c>
      <c r="JE158" s="153">
        <f t="shared" si="630"/>
        <v>0.44932546374367621</v>
      </c>
      <c r="JF158" s="153">
        <f t="shared" si="631"/>
        <v>0.45500743678730787</v>
      </c>
      <c r="JG158" s="153">
        <f t="shared" si="632"/>
        <v>0.47946816208393639</v>
      </c>
      <c r="JH158" s="153">
        <f t="shared" si="633"/>
        <v>0.39949442119944217</v>
      </c>
      <c r="JI158" s="153">
        <f t="shared" si="634"/>
        <v>0.36065573770491804</v>
      </c>
      <c r="JJ158" s="153">
        <f t="shared" si="635"/>
        <v>0.34661164894461199</v>
      </c>
      <c r="JK158" s="211">
        <f t="shared" si="636"/>
        <v>0.28903440502388489</v>
      </c>
      <c r="JL158" s="212">
        <f t="shared" si="637"/>
        <v>0.48240369333232425</v>
      </c>
      <c r="JM158" s="212">
        <f t="shared" si="638"/>
        <v>0.49695312499999994</v>
      </c>
      <c r="JN158" s="212" t="str">
        <f t="shared" si="639"/>
        <v>i.a.</v>
      </c>
      <c r="JO158" s="212" t="str">
        <f t="shared" si="640"/>
        <v>i.a.</v>
      </c>
      <c r="JP158" s="212" t="str">
        <f t="shared" si="641"/>
        <v>i.a.</v>
      </c>
      <c r="JQ158" s="211" t="str">
        <f t="shared" si="642"/>
        <v>i.a.</v>
      </c>
      <c r="JR158" s="211" t="str">
        <f t="shared" si="643"/>
        <v>i.a.</v>
      </c>
      <c r="JS158" s="211" t="str">
        <f t="shared" si="644"/>
        <v>i.a.</v>
      </c>
      <c r="JT158" s="211" t="str">
        <f t="shared" si="645"/>
        <v>i.a.</v>
      </c>
      <c r="JU158" s="150" t="e">
        <f t="shared" si="646"/>
        <v>#VALUE!</v>
      </c>
      <c r="JV158" s="150" t="e">
        <f t="shared" si="647"/>
        <v>#VALUE!</v>
      </c>
      <c r="JW158" s="150" t="e">
        <f t="shared" si="648"/>
        <v>#VALUE!</v>
      </c>
      <c r="JX158" s="150" t="e">
        <f t="shared" si="649"/>
        <v>#VALUE!</v>
      </c>
      <c r="JY158" s="150" t="e">
        <f t="shared" si="650"/>
        <v>#VALUE!</v>
      </c>
      <c r="JZ158" s="263" t="e">
        <f t="shared" si="501"/>
        <v>#VALUE!</v>
      </c>
      <c r="KA158" s="263" t="e">
        <f t="shared" si="688"/>
        <v>#VALUE!</v>
      </c>
      <c r="KB158" s="263" t="e">
        <f t="shared" si="502"/>
        <v>#VALUE!</v>
      </c>
      <c r="KC158" s="263" t="e">
        <f t="shared" si="503"/>
        <v>#VALUE!</v>
      </c>
      <c r="KD158" s="153" t="str">
        <f t="shared" si="467"/>
        <v>i.a.</v>
      </c>
      <c r="KE158" s="153" t="str">
        <f t="shared" si="468"/>
        <v>i.a.</v>
      </c>
      <c r="KF158" s="153" t="str">
        <f t="shared" si="469"/>
        <v>i.a.</v>
      </c>
      <c r="KG158" s="153" t="str">
        <f t="shared" si="470"/>
        <v>i.a.</v>
      </c>
      <c r="KH158" s="153" t="str">
        <f t="shared" si="483"/>
        <v>i.a.</v>
      </c>
      <c r="KI158" s="153" t="str">
        <f t="shared" si="471"/>
        <v>i.a.</v>
      </c>
      <c r="KJ158" s="153" t="str">
        <f t="shared" si="472"/>
        <v>i.a.</v>
      </c>
      <c r="KK158" s="211" t="str">
        <f t="shared" si="473"/>
        <v>i.a.</v>
      </c>
      <c r="KL158" s="212" t="str">
        <f t="shared" si="474"/>
        <v>i.a.</v>
      </c>
      <c r="KM158" s="212" t="str">
        <f t="shared" si="475"/>
        <v>i.a.</v>
      </c>
      <c r="KN158" s="212" t="str">
        <f t="shared" si="476"/>
        <v>i.a.</v>
      </c>
      <c r="KO158" s="212" t="str">
        <f t="shared" si="477"/>
        <v>i.a.</v>
      </c>
      <c r="KP158" s="212" t="str">
        <f t="shared" si="478"/>
        <v>i.a.</v>
      </c>
      <c r="KQ158" s="211" t="str">
        <f t="shared" si="479"/>
        <v>i.a.</v>
      </c>
      <c r="KR158" s="211" t="str">
        <f t="shared" si="480"/>
        <v>i.a.</v>
      </c>
      <c r="KS158" s="211" t="str">
        <f t="shared" si="481"/>
        <v>i.a.</v>
      </c>
      <c r="KT158" s="211" t="str">
        <f t="shared" si="482"/>
        <v>i.a.</v>
      </c>
      <c r="KU158" s="150" t="e">
        <f t="shared" si="651"/>
        <v>#VALUE!</v>
      </c>
      <c r="KV158" s="150" t="e">
        <f t="shared" si="652"/>
        <v>#DIV/0!</v>
      </c>
      <c r="KW158" s="150" t="e">
        <f t="shared" si="653"/>
        <v>#DIV/0!</v>
      </c>
      <c r="KX158" s="150" t="e">
        <f t="shared" si="654"/>
        <v>#DIV/0!</v>
      </c>
      <c r="KY158" s="150" t="e">
        <f t="shared" si="655"/>
        <v>#DIV/0!</v>
      </c>
      <c r="KZ158" s="243" t="e">
        <f t="shared" si="504"/>
        <v>#VALUE!</v>
      </c>
      <c r="LA158" s="243">
        <f t="shared" si="689"/>
        <v>0</v>
      </c>
      <c r="LB158" s="243">
        <f t="shared" si="505"/>
        <v>0</v>
      </c>
      <c r="LC158" s="243">
        <f t="shared" si="506"/>
        <v>0</v>
      </c>
      <c r="LD158" s="254" t="str">
        <f>IFERROR(Tabel1[[#This Row],[2024 - Omsætning]]/Tabel1[[#This Row],[2024 - Ansatte]],"i.a.")</f>
        <v>i.a.</v>
      </c>
      <c r="LE158" s="254">
        <f>IFERROR(Tabel1[[#This Row],[2023 - Omsætning]]/Tabel1[[#This Row],[2023 - Ansatte]],"i.a.")</f>
        <v>0</v>
      </c>
      <c r="LF158" s="254">
        <f>IFERROR(Tabel1[[#This Row],[2022 - Omsætning]]/Tabel1[[#This Row],[2022 - Ansatte]],"i.a.")</f>
        <v>0</v>
      </c>
      <c r="LG158" s="254">
        <f>IFERROR(Tabel1[[#This Row],[2021 - Omsætning]]/Tabel1[[#This Row],[2021 - Ansatte]],"i.a.")</f>
        <v>0</v>
      </c>
      <c r="LH158" s="254">
        <f>IFERROR(AC158/Tabel1[[#This Row],[2020 - Ansatte]],"i.a.")</f>
        <v>0</v>
      </c>
      <c r="LI158" s="254">
        <f>IFERROR(Tabel1[[#This Row],[2019 - Omsætning]]/Tabel1[[#This Row],[2019 - Ansatte]],"i.a.")</f>
        <v>0</v>
      </c>
      <c r="LJ158" s="254">
        <f>IFERROR(Tabel1[[#This Row],[2018 - Omsætning]]/Tabel1[[#This Row],[2018 - Ansatte]],"i.a.")</f>
        <v>0</v>
      </c>
      <c r="LK158" s="259">
        <f>IFERROR(Tabel1[[#This Row],[2017 - Omsætning]]/Tabel1[[#This Row],[2017 - Ansatte]],"i.a.")</f>
        <v>0</v>
      </c>
      <c r="LL158" s="260">
        <f>IFERROR(Tabel1[[#This Row],[2016 - Omsætning]]/Tabel1[[#This Row],[2016 - Ansatte]],"i.a.")</f>
        <v>0</v>
      </c>
      <c r="LM158" s="260">
        <f>IFERROR(Tabel1[[#This Row],[2015 - Omsætning]]/Tabel1[[#This Row],[2015 - Ansatte]],"i.a.")</f>
        <v>0</v>
      </c>
      <c r="LN158" s="260" t="str">
        <f>IFERROR(Tabel1[[#This Row],[2014 - Omsætning]]/Tabel1[[#This Row],[2014 - Ansatte]],"i.a.")</f>
        <v>i.a.</v>
      </c>
      <c r="LO158" s="260" t="str">
        <f>IFERROR(Tabel1[[#This Row],[2013 - Omsætning]]/Tabel1[[#This Row],[2013 - Ansatte]],"i.a.")</f>
        <v>i.a.</v>
      </c>
      <c r="LP158" s="260" t="str">
        <f>IFERROR(Tabel1[[#This Row],[2012 - Omsætning]]/Tabel1[[#This Row],[2012 - Ansatte]],"i.a.")</f>
        <v>i.a.</v>
      </c>
      <c r="LQ158" s="260" t="str">
        <f>IFERROR(Tabel1[[#This Row],[2011 - Omsætning]]/Tabel1[[#This Row],[2011 - Ansatte]],"i.a.")</f>
        <v>i.a.</v>
      </c>
      <c r="LR158" s="260" t="str">
        <f>IFERROR(Tabel1[[#This Row],[2010 - Omsætning]]/Tabel1[[#This Row],[2010 - Ansatte]],"i.a.")</f>
        <v>i.a.</v>
      </c>
      <c r="LS158" s="260" t="str">
        <f>IFERROR(Tabel1[[#This Row],[2009 - Omsætning]]/Tabel1[[#This Row],[2009 - Ansatte]],"i.a.")</f>
        <v>i.a.</v>
      </c>
      <c r="LT158" s="260" t="str">
        <f>IFERROR(Tabel1[[#This Row],[2008 - Omsætning]]/Tabel1[[#This Row],[2008 - Ansatte]],"i.a.")</f>
        <v>i.a.</v>
      </c>
      <c r="LU158" s="158" t="e">
        <f t="shared" si="656"/>
        <v>#VALUE!</v>
      </c>
      <c r="LV158" s="158">
        <f t="shared" si="657"/>
        <v>-1.8131868131868132</v>
      </c>
      <c r="LW158" s="158">
        <f t="shared" si="658"/>
        <v>-0.69465442764578833</v>
      </c>
      <c r="LX158" s="158">
        <f t="shared" si="659"/>
        <v>-0.14223390904201269</v>
      </c>
      <c r="LY158" s="158">
        <f t="shared" si="660"/>
        <v>0.97900712575027327</v>
      </c>
      <c r="LZ158" s="243" t="e">
        <f t="shared" si="507"/>
        <v>#VALUE!</v>
      </c>
      <c r="MA158" s="243">
        <f t="shared" si="690"/>
        <v>-3.5357142857142858E-2</v>
      </c>
      <c r="MB158" s="243">
        <f t="shared" si="508"/>
        <v>-4.436206896551724E-2</v>
      </c>
      <c r="MC158" s="243">
        <f t="shared" si="509"/>
        <v>-1.0589543937708557E-2</v>
      </c>
      <c r="MD158" s="244" t="str">
        <f t="shared" si="661"/>
        <v>i.a.</v>
      </c>
      <c r="ME158" s="244">
        <f t="shared" si="662"/>
        <v>-1.5857142857142858E-2</v>
      </c>
      <c r="MF158" s="244">
        <f t="shared" si="663"/>
        <v>1.95E-2</v>
      </c>
      <c r="MG158" s="244">
        <f t="shared" si="664"/>
        <v>6.3862068965517244E-2</v>
      </c>
      <c r="MH158" s="246">
        <f t="shared" si="665"/>
        <v>7.44516129032258E-2</v>
      </c>
      <c r="MI158" s="245">
        <f t="shared" si="666"/>
        <v>3.7620689655172415E-2</v>
      </c>
      <c r="MJ158" s="245">
        <f t="shared" si="667"/>
        <v>5.1310344827586209E-2</v>
      </c>
      <c r="MK158" s="253">
        <f t="shared" si="668"/>
        <v>1.8413793103448275E-2</v>
      </c>
      <c r="ML158" s="245">
        <f t="shared" si="669"/>
        <v>4.9958333333333334E-2</v>
      </c>
      <c r="MM158" s="245">
        <f t="shared" si="670"/>
        <v>5.2043478260869566E-2</v>
      </c>
      <c r="MN158" s="245" t="str">
        <f t="shared" si="671"/>
        <v>i.a.</v>
      </c>
      <c r="MO158" s="245" t="str">
        <f t="shared" si="672"/>
        <v>i.a.</v>
      </c>
      <c r="MP158" s="245" t="str">
        <f t="shared" si="673"/>
        <v>i.a.</v>
      </c>
      <c r="MQ158" s="245" t="str">
        <f t="shared" si="674"/>
        <v>i.a.</v>
      </c>
      <c r="MR158" s="245" t="str">
        <f t="shared" si="675"/>
        <v>i.a.</v>
      </c>
      <c r="MS158" s="245" t="str">
        <f t="shared" si="676"/>
        <v>i.a.</v>
      </c>
      <c r="MT158" s="245" t="str">
        <f t="shared" si="677"/>
        <v>i.a.</v>
      </c>
    </row>
    <row r="159" spans="1:358" ht="18" customHeight="1" x14ac:dyDescent="0.25">
      <c r="A159" s="3" t="s">
        <v>243</v>
      </c>
      <c r="B159" s="273">
        <v>25804600</v>
      </c>
      <c r="C159" s="5" t="s">
        <v>92</v>
      </c>
      <c r="D159" s="5"/>
      <c r="E159" s="5">
        <v>256100</v>
      </c>
      <c r="F159" s="203">
        <v>45462</v>
      </c>
      <c r="G159" s="148"/>
      <c r="H159" s="148" t="s">
        <v>74</v>
      </c>
      <c r="I159" s="148" t="s">
        <v>74</v>
      </c>
      <c r="J159" s="148" t="s">
        <v>74</v>
      </c>
      <c r="K159" s="148" t="s">
        <v>74</v>
      </c>
      <c r="L159" s="148" t="s">
        <v>74</v>
      </c>
      <c r="M159" s="148" t="s">
        <v>74</v>
      </c>
      <c r="N159" s="148" t="s">
        <v>74</v>
      </c>
      <c r="O159" s="357" t="s">
        <v>74</v>
      </c>
      <c r="P159" s="150" t="e">
        <f>Y159/Tabel1[[#This Row],[2023 - Omsætning]]-1</f>
        <v>#DIV/0!</v>
      </c>
      <c r="Q159" s="150" t="e">
        <f>Z159/Tabel1[[#This Row],[2022 - Omsætning]]-1</f>
        <v>#DIV/0!</v>
      </c>
      <c r="R159" s="150" t="e">
        <f>AA159/Tabel1[[#This Row],[2021 - Omsætning]]-1</f>
        <v>#DIV/0!</v>
      </c>
      <c r="S159" s="150" t="e">
        <f>AB159/Tabel1[[#This Row],[2020 - Omsætning]]-1</f>
        <v>#DIV/0!</v>
      </c>
      <c r="T159" s="150" t="e">
        <f>AC159/Tabel1[[#This Row],[2019 - Omsætning]]-1</f>
        <v>#DIV/0!</v>
      </c>
      <c r="U159" s="242">
        <f t="shared" si="484"/>
        <v>0</v>
      </c>
      <c r="V159" s="242">
        <f t="shared" si="678"/>
        <v>0</v>
      </c>
      <c r="W159" s="242">
        <f t="shared" si="538"/>
        <v>0</v>
      </c>
      <c r="X159" s="242">
        <f t="shared" si="537"/>
        <v>0</v>
      </c>
      <c r="Y159" s="151"/>
      <c r="Z159" s="151"/>
      <c r="AA159" s="151"/>
      <c r="AB159" s="151"/>
      <c r="AC159" s="361"/>
      <c r="AD159" s="151"/>
      <c r="AE159" s="151"/>
      <c r="AF159" s="151"/>
      <c r="AG159" s="361"/>
      <c r="AH159" s="361"/>
      <c r="AI159" s="361"/>
      <c r="AJ159" s="361"/>
      <c r="AK159" s="361"/>
      <c r="AL159" s="361"/>
      <c r="AM159" s="361"/>
      <c r="AN159" s="361"/>
      <c r="AO159" s="361"/>
      <c r="AP159" s="150">
        <f t="shared" si="552"/>
        <v>-1</v>
      </c>
      <c r="AQ159" s="150">
        <f t="shared" si="553"/>
        <v>0.22797927461139894</v>
      </c>
      <c r="AR159" s="150">
        <f t="shared" si="554"/>
        <v>2.3180873180873262E-2</v>
      </c>
      <c r="AS159" s="150">
        <f t="shared" si="555"/>
        <v>-0.10942418070727647</v>
      </c>
      <c r="AT159" s="150">
        <f t="shared" si="556"/>
        <v>-0.18367655393916496</v>
      </c>
      <c r="AU159" s="242">
        <f t="shared" si="511"/>
        <v>-24.173999999999999</v>
      </c>
      <c r="AV159" s="242">
        <f t="shared" si="679"/>
        <v>4.4879999999999995</v>
      </c>
      <c r="AW159" s="242">
        <f t="shared" si="512"/>
        <v>0.44600000000000151</v>
      </c>
      <c r="AX159" s="242">
        <f t="shared" si="513"/>
        <v>-2.3640000000000008</v>
      </c>
      <c r="AY159" s="119"/>
      <c r="AZ159" s="119">
        <v>24.173999999999999</v>
      </c>
      <c r="BA159" s="119">
        <v>19.686</v>
      </c>
      <c r="BB159" s="119">
        <v>19.239999999999998</v>
      </c>
      <c r="BC159" s="119">
        <v>21.603999999999999</v>
      </c>
      <c r="BD159" s="119">
        <v>26.465</v>
      </c>
      <c r="BE159" s="119">
        <v>22.603000000000002</v>
      </c>
      <c r="BF159" s="119">
        <v>28.646000000000001</v>
      </c>
      <c r="BG159" s="362">
        <v>28.617961000000001</v>
      </c>
      <c r="BH159" s="362">
        <v>36.231495000000002</v>
      </c>
      <c r="BI159" s="362">
        <v>27.129213</v>
      </c>
      <c r="BJ159" s="362">
        <v>22.393377999999998</v>
      </c>
      <c r="BK159" s="362">
        <v>21.742325999999998</v>
      </c>
      <c r="BL159" s="362">
        <v>21.326000000000001</v>
      </c>
      <c r="BM159" s="362">
        <v>12.468</v>
      </c>
      <c r="BN159" s="362">
        <v>5.9050000000000002</v>
      </c>
      <c r="BO159" s="362">
        <v>13.135999999999999</v>
      </c>
      <c r="BP159" s="152">
        <f t="shared" si="557"/>
        <v>-1</v>
      </c>
      <c r="BQ159" s="152">
        <f t="shared" si="558"/>
        <v>18.293103448275861</v>
      </c>
      <c r="BR159" s="152">
        <f t="shared" si="559"/>
        <v>1.1237993596584845</v>
      </c>
      <c r="BS159" s="152">
        <f t="shared" si="560"/>
        <v>-1.8456678700361009</v>
      </c>
      <c r="BT159" s="152">
        <f t="shared" si="561"/>
        <v>-0.46833013435700571</v>
      </c>
      <c r="BU159" s="242">
        <f t="shared" si="514"/>
        <v>-2.238</v>
      </c>
      <c r="BV159" s="242">
        <f t="shared" si="680"/>
        <v>2.1219999999999999</v>
      </c>
      <c r="BW159" s="242">
        <f t="shared" si="515"/>
        <v>1.0530000000000002</v>
      </c>
      <c r="BX159" s="242">
        <f t="shared" si="516"/>
        <v>-2.0449999999999999</v>
      </c>
      <c r="BY159" s="119"/>
      <c r="BZ159" s="119">
        <v>2.238</v>
      </c>
      <c r="CA159" s="119">
        <v>0.11600000000000001</v>
      </c>
      <c r="CB159" s="119">
        <v>-0.93700000000000006</v>
      </c>
      <c r="CC159" s="119">
        <v>1.1080000000000001</v>
      </c>
      <c r="CD159" s="119">
        <v>2.0840000000000001</v>
      </c>
      <c r="CE159" s="119">
        <v>-1.3140000000000001</v>
      </c>
      <c r="CF159" s="119">
        <v>2.952</v>
      </c>
      <c r="CG159" s="362">
        <v>2.1574779999999998</v>
      </c>
      <c r="CH159" s="362">
        <v>7.435956</v>
      </c>
      <c r="CI159" s="362">
        <v>4.5037010000000004</v>
      </c>
      <c r="CJ159" s="362">
        <v>3.4389699999999999</v>
      </c>
      <c r="CK159" s="362">
        <v>2.918447</v>
      </c>
      <c r="CL159" s="362">
        <v>3.4380000000000002</v>
      </c>
      <c r="CM159" s="362">
        <v>-8.4000000000000005E-2</v>
      </c>
      <c r="CN159" s="362">
        <v>-1.5</v>
      </c>
      <c r="CO159" s="362">
        <v>0.46</v>
      </c>
      <c r="CP159" s="152">
        <f t="shared" si="562"/>
        <v>-1</v>
      </c>
      <c r="CQ159" s="152">
        <f t="shared" si="563"/>
        <v>3.9220779220779218</v>
      </c>
      <c r="CR159" s="152">
        <f t="shared" si="564"/>
        <v>0.69117647058823528</v>
      </c>
      <c r="CS159" s="152">
        <f t="shared" si="565"/>
        <v>-3.4891846921797005</v>
      </c>
      <c r="CT159" s="152">
        <f t="shared" si="566"/>
        <v>-0.60408432147562585</v>
      </c>
      <c r="CU159" s="242">
        <f t="shared" si="517"/>
        <v>-1.35</v>
      </c>
      <c r="CV159" s="242">
        <f t="shared" si="681"/>
        <v>1.8120000000000001</v>
      </c>
      <c r="CW159" s="242">
        <f t="shared" si="518"/>
        <v>1.034</v>
      </c>
      <c r="CX159" s="242">
        <f t="shared" si="519"/>
        <v>-2.097</v>
      </c>
      <c r="CY159" s="119"/>
      <c r="CZ159" s="119">
        <v>1.35</v>
      </c>
      <c r="DA159" s="119">
        <v>-0.46200000000000002</v>
      </c>
      <c r="DB159" s="119">
        <v>-1.496</v>
      </c>
      <c r="DC159" s="119">
        <v>0.60099999999999998</v>
      </c>
      <c r="DD159" s="119">
        <v>1.518</v>
      </c>
      <c r="DE159" s="119">
        <v>-1.915</v>
      </c>
      <c r="DF159" s="119">
        <v>2.379</v>
      </c>
      <c r="DG159" s="362">
        <v>1.733182</v>
      </c>
      <c r="DH159" s="362">
        <v>6.9893080000000003</v>
      </c>
      <c r="DI159" s="362">
        <v>4.1212330000000001</v>
      </c>
      <c r="DJ159" s="362">
        <v>2.9188770000000002</v>
      </c>
      <c r="DK159" s="362">
        <v>2.2827259999999998</v>
      </c>
      <c r="DL159" s="362">
        <v>2.6949999999999998</v>
      </c>
      <c r="DM159" s="362">
        <v>-0.80600000000000005</v>
      </c>
      <c r="DN159" s="362">
        <v>-2.0219999999999998</v>
      </c>
      <c r="DO159" s="362">
        <v>7.0000000000000007E-2</v>
      </c>
      <c r="DP159" s="152">
        <f t="shared" si="567"/>
        <v>-1</v>
      </c>
      <c r="DQ159" s="152">
        <f t="shared" si="568"/>
        <v>2.3951078647868187E-2</v>
      </c>
      <c r="DR159" s="152">
        <f t="shared" si="569"/>
        <v>-2.9988465974625209E-2</v>
      </c>
      <c r="DS159" s="152">
        <f t="shared" si="570"/>
        <v>-0.11537059981050946</v>
      </c>
      <c r="DT159" s="152">
        <f t="shared" si="571"/>
        <v>3.437617791179793E-2</v>
      </c>
      <c r="DU159" s="242">
        <f t="shared" si="520"/>
        <v>-12.055999999999999</v>
      </c>
      <c r="DV159" s="242">
        <f t="shared" si="682"/>
        <v>0.28200000000000003</v>
      </c>
      <c r="DW159" s="242">
        <f t="shared" si="521"/>
        <v>-0.36400000000000077</v>
      </c>
      <c r="DX159" s="242">
        <f t="shared" si="522"/>
        <v>-1.5830000000000002</v>
      </c>
      <c r="DY159" s="119"/>
      <c r="DZ159" s="119">
        <v>12.055999999999999</v>
      </c>
      <c r="EA159" s="119">
        <v>11.773999999999999</v>
      </c>
      <c r="EB159" s="119">
        <v>12.138</v>
      </c>
      <c r="EC159" s="119">
        <v>13.721</v>
      </c>
      <c r="ED159" s="119">
        <v>13.265000000000001</v>
      </c>
      <c r="EE159" s="119">
        <v>12.086</v>
      </c>
      <c r="EF159" s="119">
        <v>13.574</v>
      </c>
      <c r="EG159" s="362">
        <v>12.420745999999999</v>
      </c>
      <c r="EH159" s="362">
        <v>11.788783</v>
      </c>
      <c r="EI159" s="362">
        <v>12.364710000000001</v>
      </c>
      <c r="EJ159" s="362">
        <v>11.501414</v>
      </c>
      <c r="EK159" s="362">
        <v>10.185949000000001</v>
      </c>
      <c r="EL159" s="362">
        <v>9.9749999999999996</v>
      </c>
      <c r="EM159" s="362">
        <v>7.9610000000000003</v>
      </c>
      <c r="EN159" s="362">
        <v>4.4400000000000004</v>
      </c>
      <c r="EO159" s="362">
        <v>5.9610000000000003</v>
      </c>
      <c r="EP159" s="153">
        <f t="shared" si="572"/>
        <v>-1</v>
      </c>
      <c r="EQ159" s="153">
        <f t="shared" si="573"/>
        <v>1.3896637419485771E-2</v>
      </c>
      <c r="ER159" s="153">
        <f t="shared" si="574"/>
        <v>1.9564499326675858E-3</v>
      </c>
      <c r="ES159" s="153">
        <f t="shared" si="575"/>
        <v>-9.7233691164326952E-2</v>
      </c>
      <c r="ET159" s="153">
        <f t="shared" si="576"/>
        <v>1.8336408866879927E-2</v>
      </c>
      <c r="EU159" s="242">
        <f t="shared" si="523"/>
        <v>-39.981999999999999</v>
      </c>
      <c r="EV159" s="242">
        <f t="shared" si="683"/>
        <v>0.54800000000000182</v>
      </c>
      <c r="EW159" s="242">
        <f t="shared" si="524"/>
        <v>7.6999999999998181E-2</v>
      </c>
      <c r="EX159" s="242">
        <f t="shared" si="525"/>
        <v>-4.2389999999999972</v>
      </c>
      <c r="EY159" s="119"/>
      <c r="EZ159" s="119">
        <v>39.981999999999999</v>
      </c>
      <c r="FA159" s="119">
        <v>39.433999999999997</v>
      </c>
      <c r="FB159" s="119">
        <v>39.356999999999999</v>
      </c>
      <c r="FC159" s="119">
        <v>43.595999999999997</v>
      </c>
      <c r="FD159" s="119">
        <v>42.811</v>
      </c>
      <c r="FE159" s="119">
        <v>47.31</v>
      </c>
      <c r="FF159" s="119">
        <v>48.472999999999999</v>
      </c>
      <c r="FG159" s="362">
        <v>34.293272999999999</v>
      </c>
      <c r="FH159" s="362">
        <v>32.062992000000001</v>
      </c>
      <c r="FI159" s="362">
        <v>28.140993000000002</v>
      </c>
      <c r="FJ159" s="362">
        <v>27.386787000000002</v>
      </c>
      <c r="FK159" s="362">
        <v>26.752388</v>
      </c>
      <c r="FL159" s="362">
        <v>29.709</v>
      </c>
      <c r="FM159" s="362">
        <v>27.167000000000002</v>
      </c>
      <c r="FN159" s="362">
        <v>16.588999999999999</v>
      </c>
      <c r="FO159" s="362">
        <v>18.259</v>
      </c>
      <c r="FP159" s="153">
        <f t="shared" si="577"/>
        <v>-1</v>
      </c>
      <c r="FQ159" s="153">
        <f t="shared" si="578"/>
        <v>0.16129032258064516</v>
      </c>
      <c r="FR159" s="153">
        <f t="shared" si="579"/>
        <v>-0.11428571428571428</v>
      </c>
      <c r="FS159" s="153">
        <f t="shared" si="580"/>
        <v>-5.4054054054054057E-2</v>
      </c>
      <c r="FT159" s="153">
        <f t="shared" si="581"/>
        <v>-0.17777777777777778</v>
      </c>
      <c r="FU159" s="242">
        <f t="shared" si="539"/>
        <v>-36</v>
      </c>
      <c r="FV159" s="242">
        <f t="shared" si="684"/>
        <v>5</v>
      </c>
      <c r="FW159" s="242">
        <f t="shared" si="540"/>
        <v>-4</v>
      </c>
      <c r="FX159" s="242">
        <f t="shared" si="541"/>
        <v>-2</v>
      </c>
      <c r="FY159" s="154"/>
      <c r="FZ159" s="154">
        <v>36</v>
      </c>
      <c r="GA159" s="154">
        <v>31</v>
      </c>
      <c r="GB159" s="154">
        <v>35</v>
      </c>
      <c r="GC159" s="154">
        <v>37</v>
      </c>
      <c r="GD159" s="154">
        <v>45</v>
      </c>
      <c r="GE159" s="154">
        <v>48</v>
      </c>
      <c r="GF159" s="154">
        <v>49</v>
      </c>
      <c r="GG159" s="359">
        <v>52</v>
      </c>
      <c r="GH159" s="359">
        <v>49</v>
      </c>
      <c r="GI159" s="359">
        <v>39</v>
      </c>
      <c r="GJ159" s="359">
        <v>40</v>
      </c>
      <c r="GK159" s="359">
        <v>40</v>
      </c>
      <c r="GL159" s="359"/>
      <c r="GM159" s="359"/>
      <c r="GN159" s="359"/>
      <c r="GO159" s="359"/>
      <c r="GP159" s="5"/>
      <c r="GQ159" s="5" t="s">
        <v>389</v>
      </c>
      <c r="GR159" s="5">
        <v>7480</v>
      </c>
      <c r="GS159" s="5" t="s">
        <v>192</v>
      </c>
      <c r="GT159" s="107" t="s">
        <v>94</v>
      </c>
      <c r="GU159" s="16"/>
      <c r="GW159" s="158">
        <f t="shared" si="582"/>
        <v>-1</v>
      </c>
      <c r="GX159" s="158">
        <f t="shared" si="583"/>
        <v>3.9321329111509562</v>
      </c>
      <c r="GY159" s="158">
        <f t="shared" si="584"/>
        <v>0.66603096156495378</v>
      </c>
      <c r="GZ159" s="158">
        <f t="shared" si="585"/>
        <v>-3.5976695967810586</v>
      </c>
      <c r="HA159" s="158">
        <f t="shared" si="586"/>
        <v>-0.62807165321754199</v>
      </c>
      <c r="HB159" s="263">
        <f t="shared" si="492"/>
        <v>-0.11330255979857325</v>
      </c>
      <c r="HC159" s="263">
        <f t="shared" si="685"/>
        <v>0.15194424598124304</v>
      </c>
      <c r="HD159" s="263">
        <f t="shared" si="493"/>
        <v>7.7062710739098247E-2</v>
      </c>
      <c r="HE159" s="263">
        <f t="shared" si="494"/>
        <v>-0.16024601109207856</v>
      </c>
      <c r="HF159" s="153">
        <f t="shared" si="587"/>
        <v>0</v>
      </c>
      <c r="HG159" s="153">
        <f t="shared" si="588"/>
        <v>0.11330255979857325</v>
      </c>
      <c r="HH159" s="153">
        <f t="shared" si="589"/>
        <v>-3.864168618266979E-2</v>
      </c>
      <c r="HI159" s="153">
        <f t="shared" si="590"/>
        <v>-0.11570439692176804</v>
      </c>
      <c r="HJ159" s="153">
        <f t="shared" si="591"/>
        <v>4.454161417031053E-2</v>
      </c>
      <c r="HK159" s="153">
        <f t="shared" si="592"/>
        <v>0.11975858940475721</v>
      </c>
      <c r="HL159" s="153">
        <f t="shared" si="593"/>
        <v>-0.14925954793452845</v>
      </c>
      <c r="HM159" s="153">
        <f t="shared" si="594"/>
        <v>0.18303698755125364</v>
      </c>
      <c r="HN159" s="153">
        <f t="shared" si="595"/>
        <v>0.14318180250429491</v>
      </c>
      <c r="HO159" s="153">
        <f t="shared" si="596"/>
        <v>0.5787409713369408</v>
      </c>
      <c r="HP159" s="153">
        <f t="shared" si="597"/>
        <v>0.34536257332778464</v>
      </c>
      <c r="HQ159" s="153">
        <f t="shared" si="598"/>
        <v>0.26917767734140846</v>
      </c>
      <c r="HR159" s="153">
        <f t="shared" si="599"/>
        <v>0.22645025291220167</v>
      </c>
      <c r="HS159" s="153">
        <f t="shared" si="600"/>
        <v>0.30051293487957181</v>
      </c>
      <c r="HT159" s="153">
        <f t="shared" si="601"/>
        <v>-0.12998951697443756</v>
      </c>
      <c r="HU159" s="153">
        <f t="shared" si="602"/>
        <v>-0.38880876838765499</v>
      </c>
      <c r="HV159" s="150">
        <f t="shared" si="603"/>
        <v>-1</v>
      </c>
      <c r="HW159" s="150">
        <f t="shared" si="604"/>
        <v>18.141267676451889</v>
      </c>
      <c r="HX159" s="150">
        <f t="shared" si="605"/>
        <v>1.1303388493831816</v>
      </c>
      <c r="HY159" s="150">
        <f t="shared" si="606"/>
        <v>-1.8808798192495675</v>
      </c>
      <c r="HZ159" s="150">
        <f t="shared" si="607"/>
        <v>-0.4454775659192855</v>
      </c>
      <c r="IA159" s="263">
        <f t="shared" si="495"/>
        <v>-5.6361438501057723E-2</v>
      </c>
      <c r="IB159" s="263">
        <f t="shared" si="686"/>
        <v>5.3416939763892307E-2</v>
      </c>
      <c r="IC159" s="263">
        <f t="shared" si="496"/>
        <v>2.5535604544068117E-2</v>
      </c>
      <c r="ID159" s="263">
        <f t="shared" si="497"/>
        <v>-4.8237176148425966E-2</v>
      </c>
      <c r="IE159" s="153">
        <f t="shared" si="608"/>
        <v>0</v>
      </c>
      <c r="IF159" s="153">
        <f t="shared" si="609"/>
        <v>5.6361438501057723E-2</v>
      </c>
      <c r="IG159" s="153">
        <f t="shared" si="610"/>
        <v>2.9444987371654127E-3</v>
      </c>
      <c r="IH159" s="153">
        <f t="shared" si="611"/>
        <v>-2.2591105806902705E-2</v>
      </c>
      <c r="II159" s="153">
        <f t="shared" si="612"/>
        <v>2.5646070341523261E-2</v>
      </c>
      <c r="IJ159" s="153">
        <f t="shared" si="613"/>
        <v>4.6248931991433734E-2</v>
      </c>
      <c r="IK159" s="153">
        <f t="shared" si="614"/>
        <v>-2.7437019095246547E-2</v>
      </c>
      <c r="IL159" s="153">
        <f t="shared" si="615"/>
        <v>7.1333404127065139E-2</v>
      </c>
      <c r="IM159" s="153">
        <f t="shared" si="616"/>
        <v>6.5027107839779691E-2</v>
      </c>
      <c r="IN159" s="153">
        <f t="shared" si="617"/>
        <v>0.24702537547971284</v>
      </c>
      <c r="IO159" s="153">
        <f t="shared" si="618"/>
        <v>0.1622143366797664</v>
      </c>
      <c r="IP159" s="153">
        <f t="shared" si="619"/>
        <v>0.12704183246235282</v>
      </c>
      <c r="IQ159" s="153">
        <f t="shared" si="620"/>
        <v>0.10337850709585815</v>
      </c>
      <c r="IR159" s="153">
        <f t="shared" si="621"/>
        <v>0.12089457767775512</v>
      </c>
      <c r="IS159" s="153">
        <f t="shared" si="622"/>
        <v>-3.839473443642015E-3</v>
      </c>
      <c r="IT159" s="153">
        <f t="shared" si="623"/>
        <v>-8.6088154269972461E-2</v>
      </c>
      <c r="IU159" s="150" t="e">
        <f t="shared" si="624"/>
        <v>#VALUE!</v>
      </c>
      <c r="IV159" s="150">
        <f t="shared" si="625"/>
        <v>9.9166333700173512E-3</v>
      </c>
      <c r="IW159" s="150">
        <f t="shared" si="626"/>
        <v>-3.1882539315395919E-2</v>
      </c>
      <c r="IX159" s="150">
        <f t="shared" si="627"/>
        <v>-2.0090369421931861E-2</v>
      </c>
      <c r="IY159" s="150">
        <f t="shared" si="628"/>
        <v>1.5750953128314104E-2</v>
      </c>
      <c r="IZ159" s="263" t="e">
        <f t="shared" si="498"/>
        <v>#VALUE!</v>
      </c>
      <c r="JA159" s="263">
        <f t="shared" si="687"/>
        <v>2.9608571612969592E-3</v>
      </c>
      <c r="JB159" s="263">
        <f t="shared" si="499"/>
        <v>-9.8328191226535466E-3</v>
      </c>
      <c r="JC159" s="263">
        <f t="shared" si="500"/>
        <v>-6.3230562170457638E-3</v>
      </c>
      <c r="JD159" s="153" t="str">
        <f t="shared" si="629"/>
        <v>i.a.</v>
      </c>
      <c r="JE159" s="153">
        <f t="shared" si="630"/>
        <v>0.30153569106097744</v>
      </c>
      <c r="JF159" s="153">
        <f t="shared" si="631"/>
        <v>0.29857483389968048</v>
      </c>
      <c r="JG159" s="153">
        <f t="shared" si="632"/>
        <v>0.30840765302233403</v>
      </c>
      <c r="JH159" s="153">
        <f t="shared" si="633"/>
        <v>0.31473070923937979</v>
      </c>
      <c r="JI159" s="153">
        <f t="shared" si="634"/>
        <v>0.30985027212632271</v>
      </c>
      <c r="JJ159" s="153">
        <f t="shared" si="635"/>
        <v>0.25546396110758823</v>
      </c>
      <c r="JK159" s="153">
        <f t="shared" si="636"/>
        <v>0.28003218286468756</v>
      </c>
      <c r="JL159" s="153">
        <f t="shared" si="637"/>
        <v>0.36219190859968364</v>
      </c>
      <c r="JM159" s="153">
        <f t="shared" si="638"/>
        <v>0.36767569913625031</v>
      </c>
      <c r="JN159" s="153">
        <f t="shared" si="639"/>
        <v>0.43938428185529915</v>
      </c>
      <c r="JO159" s="153">
        <f t="shared" si="640"/>
        <v>0.41996215182160651</v>
      </c>
      <c r="JP159" s="153">
        <f t="shared" si="641"/>
        <v>0.3807491503188426</v>
      </c>
      <c r="JQ159" s="153">
        <f t="shared" si="642"/>
        <v>0.33575684136120365</v>
      </c>
      <c r="JR159" s="153">
        <f t="shared" si="643"/>
        <v>0.29303934921043912</v>
      </c>
      <c r="JS159" s="153">
        <f t="shared" si="644"/>
        <v>0.26764723612032076</v>
      </c>
      <c r="JT159" s="153">
        <f t="shared" si="645"/>
        <v>0.32646913850703763</v>
      </c>
      <c r="JU159" s="150" t="e">
        <f t="shared" si="646"/>
        <v>#VALUE!</v>
      </c>
      <c r="JV159" s="150" t="e">
        <f t="shared" si="647"/>
        <v>#VALUE!</v>
      </c>
      <c r="JW159" s="150" t="e">
        <f t="shared" si="648"/>
        <v>#VALUE!</v>
      </c>
      <c r="JX159" s="150" t="e">
        <f t="shared" si="649"/>
        <v>#VALUE!</v>
      </c>
      <c r="JY159" s="150" t="e">
        <f t="shared" si="650"/>
        <v>#VALUE!</v>
      </c>
      <c r="JZ159" s="263" t="e">
        <f t="shared" si="501"/>
        <v>#VALUE!</v>
      </c>
      <c r="KA159" s="263" t="e">
        <f t="shared" si="688"/>
        <v>#VALUE!</v>
      </c>
      <c r="KB159" s="263" t="e">
        <f t="shared" si="502"/>
        <v>#VALUE!</v>
      </c>
      <c r="KC159" s="263" t="e">
        <f t="shared" si="503"/>
        <v>#VALUE!</v>
      </c>
      <c r="KD159" s="153" t="str">
        <f t="shared" si="467"/>
        <v>i.a.</v>
      </c>
      <c r="KE159" s="153" t="str">
        <f t="shared" si="468"/>
        <v>i.a.</v>
      </c>
      <c r="KF159" s="153" t="str">
        <f t="shared" si="469"/>
        <v>i.a.</v>
      </c>
      <c r="KG159" s="153" t="str">
        <f t="shared" si="470"/>
        <v>i.a.</v>
      </c>
      <c r="KH159" s="153" t="str">
        <f t="shared" si="483"/>
        <v>i.a.</v>
      </c>
      <c r="KI159" s="153" t="str">
        <f t="shared" si="471"/>
        <v>i.a.</v>
      </c>
      <c r="KJ159" s="153" t="str">
        <f t="shared" si="472"/>
        <v>i.a.</v>
      </c>
      <c r="KK159" s="153" t="str">
        <f t="shared" si="473"/>
        <v>i.a.</v>
      </c>
      <c r="KL159" s="153" t="str">
        <f t="shared" si="474"/>
        <v>i.a.</v>
      </c>
      <c r="KM159" s="153" t="str">
        <f t="shared" si="475"/>
        <v>i.a.</v>
      </c>
      <c r="KN159" s="153" t="str">
        <f t="shared" si="476"/>
        <v>i.a.</v>
      </c>
      <c r="KO159" s="153" t="str">
        <f t="shared" si="477"/>
        <v>i.a.</v>
      </c>
      <c r="KP159" s="153" t="str">
        <f t="shared" si="478"/>
        <v>i.a.</v>
      </c>
      <c r="KQ159" s="153" t="str">
        <f t="shared" si="479"/>
        <v>i.a.</v>
      </c>
      <c r="KR159" s="153" t="str">
        <f t="shared" si="480"/>
        <v>i.a.</v>
      </c>
      <c r="KS159" s="153" t="str">
        <f t="shared" si="481"/>
        <v>i.a.</v>
      </c>
      <c r="KT159" s="153" t="str">
        <f t="shared" si="482"/>
        <v>i.a.</v>
      </c>
      <c r="KU159" s="150" t="e">
        <f t="shared" si="651"/>
        <v>#VALUE!</v>
      </c>
      <c r="KV159" s="150" t="e">
        <f t="shared" si="652"/>
        <v>#DIV/0!</v>
      </c>
      <c r="KW159" s="150" t="e">
        <f t="shared" si="653"/>
        <v>#DIV/0!</v>
      </c>
      <c r="KX159" s="150" t="e">
        <f t="shared" si="654"/>
        <v>#DIV/0!</v>
      </c>
      <c r="KY159" s="150" t="e">
        <f t="shared" si="655"/>
        <v>#DIV/0!</v>
      </c>
      <c r="KZ159" s="243" t="e">
        <f t="shared" si="504"/>
        <v>#VALUE!</v>
      </c>
      <c r="LA159" s="243">
        <f t="shared" si="689"/>
        <v>0</v>
      </c>
      <c r="LB159" s="243">
        <f t="shared" si="505"/>
        <v>0</v>
      </c>
      <c r="LC159" s="243">
        <f t="shared" si="506"/>
        <v>0</v>
      </c>
      <c r="LD159" s="254" t="str">
        <f>IFERROR(Tabel1[[#This Row],[2024 - Omsætning]]/Tabel1[[#This Row],[2024 - Ansatte]],"i.a.")</f>
        <v>i.a.</v>
      </c>
      <c r="LE159" s="254">
        <f>IFERROR(Tabel1[[#This Row],[2023 - Omsætning]]/Tabel1[[#This Row],[2023 - Ansatte]],"i.a.")</f>
        <v>0</v>
      </c>
      <c r="LF159" s="254">
        <f>IFERROR(Tabel1[[#This Row],[2022 - Omsætning]]/Tabel1[[#This Row],[2022 - Ansatte]],"i.a.")</f>
        <v>0</v>
      </c>
      <c r="LG159" s="254">
        <f>IFERROR(Tabel1[[#This Row],[2021 - Omsætning]]/Tabel1[[#This Row],[2021 - Ansatte]],"i.a.")</f>
        <v>0</v>
      </c>
      <c r="LH159" s="254">
        <f>IFERROR(AC159/Tabel1[[#This Row],[2020 - Ansatte]],"i.a.")</f>
        <v>0</v>
      </c>
      <c r="LI159" s="254">
        <f>IFERROR(Tabel1[[#This Row],[2019 - Omsætning]]/Tabel1[[#This Row],[2019 - Ansatte]],"i.a.")</f>
        <v>0</v>
      </c>
      <c r="LJ159" s="254">
        <f>IFERROR(Tabel1[[#This Row],[2018 - Omsætning]]/Tabel1[[#This Row],[2018 - Ansatte]],"i.a.")</f>
        <v>0</v>
      </c>
      <c r="LK159" s="254">
        <f>IFERROR(Tabel1[[#This Row],[2017 - Omsætning]]/Tabel1[[#This Row],[2017 - Ansatte]],"i.a.")</f>
        <v>0</v>
      </c>
      <c r="LL159" s="254">
        <f>IFERROR(Tabel1[[#This Row],[2016 - Omsætning]]/Tabel1[[#This Row],[2016 - Ansatte]],"i.a.")</f>
        <v>0</v>
      </c>
      <c r="LM159" s="254">
        <f>IFERROR(Tabel1[[#This Row],[2015 - Omsætning]]/Tabel1[[#This Row],[2015 - Ansatte]],"i.a.")</f>
        <v>0</v>
      </c>
      <c r="LN159" s="254">
        <f>IFERROR(Tabel1[[#This Row],[2014 - Omsætning]]/Tabel1[[#This Row],[2014 - Ansatte]],"i.a.")</f>
        <v>0</v>
      </c>
      <c r="LO159" s="254">
        <f>IFERROR(Tabel1[[#This Row],[2013 - Omsætning]]/Tabel1[[#This Row],[2013 - Ansatte]],"i.a.")</f>
        <v>0</v>
      </c>
      <c r="LP159" s="254">
        <f>IFERROR(Tabel1[[#This Row],[2012 - Omsætning]]/Tabel1[[#This Row],[2012 - Ansatte]],"i.a.")</f>
        <v>0</v>
      </c>
      <c r="LQ159" s="254" t="str">
        <f>IFERROR(Tabel1[[#This Row],[2011 - Omsætning]]/Tabel1[[#This Row],[2011 - Ansatte]],"i.a.")</f>
        <v>i.a.</v>
      </c>
      <c r="LR159" s="254" t="str">
        <f>IFERROR(Tabel1[[#This Row],[2010 - Omsætning]]/Tabel1[[#This Row],[2010 - Ansatte]],"i.a.")</f>
        <v>i.a.</v>
      </c>
      <c r="LS159" s="254" t="str">
        <f>IFERROR(Tabel1[[#This Row],[2009 - Omsætning]]/Tabel1[[#This Row],[2009 - Ansatte]],"i.a.")</f>
        <v>i.a.</v>
      </c>
      <c r="LT159" s="254" t="str">
        <f>IFERROR(Tabel1[[#This Row],[2008 - Omsætning]]/Tabel1[[#This Row],[2008 - Ansatte]],"i.a.")</f>
        <v>i.a.</v>
      </c>
      <c r="LU159" s="158" t="e">
        <f t="shared" si="656"/>
        <v>#VALUE!</v>
      </c>
      <c r="LV159" s="158">
        <f t="shared" si="657"/>
        <v>3.5162337662337668</v>
      </c>
      <c r="LW159" s="158">
        <f t="shared" si="658"/>
        <v>0.65132827324478182</v>
      </c>
      <c r="LX159" s="158">
        <f t="shared" si="659"/>
        <v>-3.6314238174471121</v>
      </c>
      <c r="LY159" s="158">
        <f t="shared" si="660"/>
        <v>-0.51848093152440977</v>
      </c>
      <c r="LZ159" s="243" t="e">
        <f t="shared" si="507"/>
        <v>#VALUE!</v>
      </c>
      <c r="MA159" s="243">
        <f t="shared" si="690"/>
        <v>5.2403225806451618E-2</v>
      </c>
      <c r="MB159" s="243">
        <f t="shared" si="508"/>
        <v>2.7839631336405532E-2</v>
      </c>
      <c r="MC159" s="243">
        <f t="shared" si="509"/>
        <v>-5.8986100386100387E-2</v>
      </c>
      <c r="MD159" s="244" t="str">
        <f t="shared" si="661"/>
        <v>i.a.</v>
      </c>
      <c r="ME159" s="244">
        <f t="shared" si="662"/>
        <v>3.7500000000000006E-2</v>
      </c>
      <c r="MF159" s="244">
        <f t="shared" si="663"/>
        <v>-1.4903225806451613E-2</v>
      </c>
      <c r="MG159" s="244">
        <f t="shared" si="664"/>
        <v>-4.2742857142857145E-2</v>
      </c>
      <c r="MH159" s="244">
        <f t="shared" si="665"/>
        <v>1.6243243243243242E-2</v>
      </c>
      <c r="MI159" s="244">
        <f t="shared" si="666"/>
        <v>3.373333333333333E-2</v>
      </c>
      <c r="MJ159" s="244">
        <f t="shared" si="667"/>
        <v>-3.9895833333333332E-2</v>
      </c>
      <c r="MK159" s="244">
        <f t="shared" si="668"/>
        <v>4.8551020408163267E-2</v>
      </c>
      <c r="ML159" s="244">
        <f t="shared" si="669"/>
        <v>3.3330423076923077E-2</v>
      </c>
      <c r="MM159" s="244">
        <f t="shared" si="670"/>
        <v>0.1426389387755102</v>
      </c>
      <c r="MN159" s="244">
        <f t="shared" si="671"/>
        <v>0.10567264102564103</v>
      </c>
      <c r="MO159" s="244">
        <f t="shared" si="672"/>
        <v>7.2971925000000007E-2</v>
      </c>
      <c r="MP159" s="244">
        <f t="shared" si="673"/>
        <v>5.7068149999999998E-2</v>
      </c>
      <c r="MQ159" s="244" t="str">
        <f t="shared" si="674"/>
        <v>i.a.</v>
      </c>
      <c r="MR159" s="244" t="str">
        <f t="shared" si="675"/>
        <v>i.a.</v>
      </c>
      <c r="MS159" s="244" t="str">
        <f t="shared" si="676"/>
        <v>i.a.</v>
      </c>
      <c r="MT159" s="244" t="str">
        <f t="shared" si="677"/>
        <v>i.a.</v>
      </c>
    </row>
    <row r="160" spans="1:358" ht="18" customHeight="1" x14ac:dyDescent="0.25">
      <c r="A160" s="5" t="s">
        <v>244</v>
      </c>
      <c r="B160" s="273">
        <v>29312575</v>
      </c>
      <c r="C160" s="5" t="s">
        <v>80</v>
      </c>
      <c r="D160" s="5"/>
      <c r="E160" s="5">
        <v>256100</v>
      </c>
      <c r="F160" s="203">
        <v>45742</v>
      </c>
      <c r="G160" s="148" t="s">
        <v>74</v>
      </c>
      <c r="H160" s="148" t="s">
        <v>74</v>
      </c>
      <c r="I160" s="148" t="s">
        <v>74</v>
      </c>
      <c r="J160" s="148" t="s">
        <v>74</v>
      </c>
      <c r="K160" s="148" t="s">
        <v>74</v>
      </c>
      <c r="L160" s="148" t="s">
        <v>74</v>
      </c>
      <c r="M160" s="148" t="s">
        <v>74</v>
      </c>
      <c r="N160" s="148" t="s">
        <v>74</v>
      </c>
      <c r="O160" s="357" t="s">
        <v>74</v>
      </c>
      <c r="P160" s="150" t="e">
        <f>Y160/Tabel1[[#This Row],[2023 - Omsætning]]-1</f>
        <v>#DIV/0!</v>
      </c>
      <c r="Q160" s="150" t="e">
        <f>Z160/Tabel1[[#This Row],[2022 - Omsætning]]-1</f>
        <v>#DIV/0!</v>
      </c>
      <c r="R160" s="150" t="e">
        <f>AA160/Tabel1[[#This Row],[2021 - Omsætning]]-1</f>
        <v>#DIV/0!</v>
      </c>
      <c r="S160" s="150" t="e">
        <f>AB160/Tabel1[[#This Row],[2020 - Omsætning]]-1</f>
        <v>#DIV/0!</v>
      </c>
      <c r="T160" s="150" t="e">
        <f>AC160/Tabel1[[#This Row],[2019 - Omsætning]]-1</f>
        <v>#DIV/0!</v>
      </c>
      <c r="U160" s="242">
        <f t="shared" si="484"/>
        <v>0</v>
      </c>
      <c r="V160" s="242">
        <f t="shared" si="678"/>
        <v>0</v>
      </c>
      <c r="W160" s="242">
        <f t="shared" si="538"/>
        <v>0</v>
      </c>
      <c r="X160" s="242">
        <f t="shared" si="537"/>
        <v>0</v>
      </c>
      <c r="Y160" s="151"/>
      <c r="Z160" s="151"/>
      <c r="AA160" s="361"/>
      <c r="AB160" s="361"/>
      <c r="AC160" s="361"/>
      <c r="AD160" s="361"/>
      <c r="AE160" s="361"/>
      <c r="AF160" s="361"/>
      <c r="AG160" s="361"/>
      <c r="AH160" s="361"/>
      <c r="AI160" s="361"/>
      <c r="AJ160" s="361"/>
      <c r="AK160" s="361"/>
      <c r="AL160" s="361"/>
      <c r="AM160" s="361"/>
      <c r="AN160" s="361"/>
      <c r="AO160" s="361"/>
      <c r="AP160" s="150">
        <f t="shared" si="552"/>
        <v>0.2254108565737051</v>
      </c>
      <c r="AQ160" s="150">
        <f t="shared" si="553"/>
        <v>0.20510127531882971</v>
      </c>
      <c r="AR160" s="150">
        <f t="shared" si="554"/>
        <v>-7.010812696198121E-2</v>
      </c>
      <c r="AS160" s="150">
        <f t="shared" si="555"/>
        <v>-0.11408441999876398</v>
      </c>
      <c r="AT160" s="150">
        <f t="shared" si="556"/>
        <v>0.10488221235916705</v>
      </c>
      <c r="AU160" s="242">
        <f t="shared" si="511"/>
        <v>3.6209999999999987</v>
      </c>
      <c r="AV160" s="242">
        <f t="shared" si="679"/>
        <v>2.734</v>
      </c>
      <c r="AW160" s="242">
        <f t="shared" si="512"/>
        <v>-1.0050000000000008</v>
      </c>
      <c r="AX160" s="242">
        <f t="shared" si="513"/>
        <v>-1.8460000000000001</v>
      </c>
      <c r="AY160" s="119">
        <v>19.684999999999999</v>
      </c>
      <c r="AZ160" s="119">
        <v>16.064</v>
      </c>
      <c r="BA160" s="362">
        <v>13.33</v>
      </c>
      <c r="BB160" s="362">
        <v>14.335000000000001</v>
      </c>
      <c r="BC160" s="362">
        <v>16.181000000000001</v>
      </c>
      <c r="BD160" s="362">
        <v>14.645</v>
      </c>
      <c r="BE160" s="362">
        <v>13.651999999999999</v>
      </c>
      <c r="BF160" s="362">
        <v>10.77</v>
      </c>
      <c r="BG160" s="362">
        <v>13.936237999999999</v>
      </c>
      <c r="BH160" s="362">
        <v>13.338101999999999</v>
      </c>
      <c r="BI160" s="362">
        <v>18.119219999999999</v>
      </c>
      <c r="BJ160" s="362">
        <v>11.943267000000001</v>
      </c>
      <c r="BK160" s="362">
        <v>12.637153</v>
      </c>
      <c r="BL160" s="362"/>
      <c r="BM160" s="362"/>
      <c r="BN160" s="362"/>
      <c r="BO160" s="362"/>
      <c r="BP160" s="152">
        <f t="shared" si="557"/>
        <v>0.63660990712074306</v>
      </c>
      <c r="BQ160" s="152">
        <f t="shared" si="558"/>
        <v>0.74949221394719023</v>
      </c>
      <c r="BR160" s="152">
        <f t="shared" si="559"/>
        <v>-0.51366480079025345</v>
      </c>
      <c r="BS160" s="152">
        <f t="shared" si="560"/>
        <v>-8.9082183563287384E-2</v>
      </c>
      <c r="BT160" s="152">
        <f t="shared" si="561"/>
        <v>2.5468085106382983</v>
      </c>
      <c r="BU160" s="242">
        <f t="shared" si="514"/>
        <v>1.645</v>
      </c>
      <c r="BV160" s="242">
        <f t="shared" si="680"/>
        <v>1.107</v>
      </c>
      <c r="BW160" s="242">
        <f t="shared" si="515"/>
        <v>-1.5599999999999998</v>
      </c>
      <c r="BX160" s="242">
        <f t="shared" si="516"/>
        <v>-0.29700000000000015</v>
      </c>
      <c r="BY160" s="119">
        <v>4.2290000000000001</v>
      </c>
      <c r="BZ160" s="119">
        <v>2.5840000000000001</v>
      </c>
      <c r="CA160" s="362">
        <v>1.4770000000000001</v>
      </c>
      <c r="CB160" s="362">
        <v>3.0369999999999999</v>
      </c>
      <c r="CC160" s="362">
        <v>3.3340000000000001</v>
      </c>
      <c r="CD160" s="362">
        <v>0.94</v>
      </c>
      <c r="CE160" s="362">
        <v>2.2719999999999998</v>
      </c>
      <c r="CF160" s="362">
        <v>0.45100000000000001</v>
      </c>
      <c r="CG160" s="362">
        <v>2.1967089999999998</v>
      </c>
      <c r="CH160" s="362">
        <v>1.003223</v>
      </c>
      <c r="CI160" s="362">
        <v>6.2561080000000002</v>
      </c>
      <c r="CJ160" s="362">
        <v>2.4991880000000002</v>
      </c>
      <c r="CK160" s="362">
        <v>3.115513</v>
      </c>
      <c r="CL160" s="362"/>
      <c r="CM160" s="362"/>
      <c r="CN160" s="362"/>
      <c r="CO160" s="362"/>
      <c r="CP160" s="152">
        <f t="shared" si="562"/>
        <v>0.63329452852153656</v>
      </c>
      <c r="CQ160" s="152">
        <f t="shared" si="563"/>
        <v>0.78834142956280351</v>
      </c>
      <c r="CR160" s="152">
        <f t="shared" si="564"/>
        <v>-0.52237321842890283</v>
      </c>
      <c r="CS160" s="152">
        <f t="shared" si="565"/>
        <v>-8.2699908786865381E-2</v>
      </c>
      <c r="CT160" s="152">
        <f t="shared" si="566"/>
        <v>1.6</v>
      </c>
      <c r="CU160" s="242">
        <f t="shared" si="517"/>
        <v>1.6319999999999997</v>
      </c>
      <c r="CV160" s="242">
        <f t="shared" si="681"/>
        <v>1.1359999999999999</v>
      </c>
      <c r="CW160" s="242">
        <f t="shared" si="518"/>
        <v>-1.5759999999999998</v>
      </c>
      <c r="CX160" s="242">
        <f t="shared" si="519"/>
        <v>-0.27200000000000024</v>
      </c>
      <c r="CY160" s="119">
        <v>4.2089999999999996</v>
      </c>
      <c r="CZ160" s="119">
        <v>2.577</v>
      </c>
      <c r="DA160" s="362">
        <v>1.4410000000000001</v>
      </c>
      <c r="DB160" s="362">
        <v>3.0169999999999999</v>
      </c>
      <c r="DC160" s="362">
        <v>3.2890000000000001</v>
      </c>
      <c r="DD160" s="362">
        <v>1.2649999999999999</v>
      </c>
      <c r="DE160" s="362">
        <v>2.3580000000000001</v>
      </c>
      <c r="DF160" s="362">
        <v>0.376</v>
      </c>
      <c r="DG160" s="362">
        <v>1.9962960000000001</v>
      </c>
      <c r="DH160" s="362">
        <v>1.1611450000000001</v>
      </c>
      <c r="DI160" s="362">
        <v>6.1723710000000001</v>
      </c>
      <c r="DJ160" s="362">
        <v>2.3717649999999999</v>
      </c>
      <c r="DK160" s="362">
        <v>2.963076</v>
      </c>
      <c r="DL160" s="362"/>
      <c r="DM160" s="362"/>
      <c r="DN160" s="362"/>
      <c r="DO160" s="362"/>
      <c r="DP160" s="152">
        <f t="shared" si="567"/>
        <v>0.18951794563748317</v>
      </c>
      <c r="DQ160" s="152">
        <f t="shared" si="568"/>
        <v>3.0043563166588246E-4</v>
      </c>
      <c r="DR160" s="152">
        <f t="shared" si="569"/>
        <v>-0.11334576451784763</v>
      </c>
      <c r="DS160" s="152">
        <f t="shared" si="570"/>
        <v>7.4874731567644903E-2</v>
      </c>
      <c r="DT160" s="152">
        <f t="shared" si="571"/>
        <v>0.29519747821249781</v>
      </c>
      <c r="DU160" s="242">
        <f t="shared" si="520"/>
        <v>1.2620000000000005</v>
      </c>
      <c r="DV160" s="242">
        <f t="shared" si="682"/>
        <v>1.9999999999997797E-3</v>
      </c>
      <c r="DW160" s="242">
        <f t="shared" si="521"/>
        <v>-0.85099999999999998</v>
      </c>
      <c r="DX160" s="242">
        <f t="shared" si="522"/>
        <v>0.52299999999999969</v>
      </c>
      <c r="DY160" s="119">
        <v>7.9210000000000003</v>
      </c>
      <c r="DZ160" s="119">
        <v>6.6589999999999998</v>
      </c>
      <c r="EA160" s="362">
        <v>6.657</v>
      </c>
      <c r="EB160" s="362">
        <v>7.508</v>
      </c>
      <c r="EC160" s="362">
        <v>6.9850000000000003</v>
      </c>
      <c r="ED160" s="362">
        <v>5.3929999999999998</v>
      </c>
      <c r="EE160" s="362">
        <v>5.7460000000000004</v>
      </c>
      <c r="EF160" s="362">
        <v>3.8929999999999998</v>
      </c>
      <c r="EG160" s="362">
        <v>5.3125910000000003</v>
      </c>
      <c r="EH160" s="362">
        <v>3.7328800000000002</v>
      </c>
      <c r="EI160" s="362">
        <v>8.4227349999999994</v>
      </c>
      <c r="EJ160" s="362">
        <v>4.2972599999999996</v>
      </c>
      <c r="EK160" s="362">
        <v>2.9341430000000002</v>
      </c>
      <c r="EL160" s="362"/>
      <c r="EM160" s="362"/>
      <c r="EN160" s="362"/>
      <c r="EO160" s="362"/>
      <c r="EP160" s="153">
        <f t="shared" si="572"/>
        <v>0.1741929945054945</v>
      </c>
      <c r="EQ160" s="153">
        <f t="shared" si="573"/>
        <v>0.17242073477604419</v>
      </c>
      <c r="ER160" s="153">
        <f t="shared" si="574"/>
        <v>-8.7778900009181843E-2</v>
      </c>
      <c r="ES160" s="153">
        <f t="shared" si="575"/>
        <v>-0.1468745104182986</v>
      </c>
      <c r="ET160" s="153">
        <f t="shared" si="576"/>
        <v>0.35592140201805644</v>
      </c>
      <c r="EU160" s="242">
        <f t="shared" si="523"/>
        <v>2.0289999999999999</v>
      </c>
      <c r="EV160" s="242">
        <f t="shared" si="683"/>
        <v>1.7129999999999992</v>
      </c>
      <c r="EW160" s="242">
        <f t="shared" si="524"/>
        <v>-0.95599999999999952</v>
      </c>
      <c r="EX160" s="242">
        <f t="shared" si="525"/>
        <v>-1.875</v>
      </c>
      <c r="EY160" s="119">
        <v>13.677</v>
      </c>
      <c r="EZ160" s="119">
        <v>11.648</v>
      </c>
      <c r="FA160" s="362">
        <v>9.9350000000000005</v>
      </c>
      <c r="FB160" s="362">
        <v>10.891</v>
      </c>
      <c r="FC160" s="362">
        <v>12.766</v>
      </c>
      <c r="FD160" s="362">
        <v>9.4149999999999991</v>
      </c>
      <c r="FE160" s="362">
        <v>9.657</v>
      </c>
      <c r="FF160" s="362">
        <v>9.92</v>
      </c>
      <c r="FG160" s="362">
        <v>11.765186999999999</v>
      </c>
      <c r="FH160" s="362">
        <v>11.124057000000001</v>
      </c>
      <c r="FI160" s="362">
        <v>18.259654000000001</v>
      </c>
      <c r="FJ160" s="362">
        <v>9.2919459999999994</v>
      </c>
      <c r="FK160" s="362">
        <v>10.600035</v>
      </c>
      <c r="FL160" s="362"/>
      <c r="FM160" s="362"/>
      <c r="FN160" s="362"/>
      <c r="FO160" s="362"/>
      <c r="FP160" s="153">
        <f t="shared" si="577"/>
        <v>5.8823529411764705E-2</v>
      </c>
      <c r="FQ160" s="153">
        <f t="shared" si="578"/>
        <v>0</v>
      </c>
      <c r="FR160" s="153">
        <f t="shared" si="579"/>
        <v>6.25E-2</v>
      </c>
      <c r="FS160" s="153">
        <f t="shared" si="580"/>
        <v>-0.15789473684210525</v>
      </c>
      <c r="FT160" s="153">
        <f t="shared" si="581"/>
        <v>-0.05</v>
      </c>
      <c r="FU160" s="242">
        <f t="shared" si="539"/>
        <v>1</v>
      </c>
      <c r="FV160" s="242">
        <f t="shared" si="684"/>
        <v>0</v>
      </c>
      <c r="FW160" s="242">
        <f t="shared" si="540"/>
        <v>1</v>
      </c>
      <c r="FX160" s="242">
        <f t="shared" si="541"/>
        <v>-3</v>
      </c>
      <c r="FY160" s="154">
        <v>18</v>
      </c>
      <c r="FZ160" s="154">
        <v>17</v>
      </c>
      <c r="GA160" s="359">
        <v>17</v>
      </c>
      <c r="GB160" s="359">
        <v>16</v>
      </c>
      <c r="GC160" s="359">
        <v>19</v>
      </c>
      <c r="GD160" s="359">
        <v>20</v>
      </c>
      <c r="GE160" s="359">
        <v>17</v>
      </c>
      <c r="GF160" s="359">
        <v>16</v>
      </c>
      <c r="GG160" s="359">
        <v>18</v>
      </c>
      <c r="GH160" s="359"/>
      <c r="GI160" s="359"/>
      <c r="GJ160" s="359"/>
      <c r="GK160" s="359"/>
      <c r="GL160" s="359"/>
      <c r="GM160" s="359"/>
      <c r="GN160" s="359"/>
      <c r="GO160" s="359"/>
      <c r="GP160" s="5"/>
      <c r="GQ160" s="5" t="s">
        <v>385</v>
      </c>
      <c r="GR160" s="5">
        <v>5700</v>
      </c>
      <c r="GS160" s="5" t="s">
        <v>77</v>
      </c>
      <c r="GT160" s="107" t="s">
        <v>78</v>
      </c>
      <c r="GU160" s="172"/>
      <c r="GV160" s="101"/>
      <c r="GW160" s="158">
        <f t="shared" si="582"/>
        <v>0.49169752687193269</v>
      </c>
      <c r="GX160" s="158">
        <f t="shared" si="583"/>
        <v>0.90236229721816685</v>
      </c>
      <c r="GY160" s="158">
        <f t="shared" si="584"/>
        <v>-0.5113134525019476</v>
      </c>
      <c r="GZ160" s="158">
        <f t="shared" si="585"/>
        <v>-0.21656382191153106</v>
      </c>
      <c r="HA160" s="158">
        <f t="shared" si="586"/>
        <v>1.3397479398933592</v>
      </c>
      <c r="HB160" s="263">
        <f t="shared" si="492"/>
        <v>0.19031308602417701</v>
      </c>
      <c r="HC160" s="263">
        <f t="shared" si="685"/>
        <v>0.18359393862215018</v>
      </c>
      <c r="HD160" s="263">
        <f t="shared" si="493"/>
        <v>-0.21287969174061627</v>
      </c>
      <c r="HE160" s="263">
        <f t="shared" si="494"/>
        <v>-0.11508780259606166</v>
      </c>
      <c r="HF160" s="153">
        <f t="shared" si="587"/>
        <v>0.57736625514403284</v>
      </c>
      <c r="HG160" s="153">
        <f t="shared" si="588"/>
        <v>0.38705316911985582</v>
      </c>
      <c r="HH160" s="153">
        <f t="shared" si="589"/>
        <v>0.20345923049770565</v>
      </c>
      <c r="HI160" s="153">
        <f t="shared" si="590"/>
        <v>0.41633892223832192</v>
      </c>
      <c r="HJ160" s="153">
        <f t="shared" si="591"/>
        <v>0.53142672483438358</v>
      </c>
      <c r="HK160" s="153">
        <f t="shared" si="592"/>
        <v>0.22712990394110782</v>
      </c>
      <c r="HL160" s="153">
        <f t="shared" si="593"/>
        <v>0.48926237161531283</v>
      </c>
      <c r="HM160" s="153">
        <f t="shared" si="594"/>
        <v>8.1689486313263324E-2</v>
      </c>
      <c r="HN160" s="153">
        <f t="shared" si="595"/>
        <v>0.44139127746913343</v>
      </c>
      <c r="HO160" s="153">
        <f t="shared" si="596"/>
        <v>0.19104668912268119</v>
      </c>
      <c r="HP160" s="153">
        <f t="shared" si="597"/>
        <v>0.97049896639110322</v>
      </c>
      <c r="HQ160" s="153">
        <f t="shared" si="598"/>
        <v>0.65596261195787309</v>
      </c>
      <c r="HR160" s="153">
        <f t="shared" si="599"/>
        <v>1.0098608009221091</v>
      </c>
      <c r="HS160" s="153" t="str">
        <f t="shared" si="600"/>
        <v>Negativ EK</v>
      </c>
      <c r="HT160" s="153" t="str">
        <f t="shared" si="601"/>
        <v>Negativ EK</v>
      </c>
      <c r="HU160" s="153" t="str">
        <f t="shared" si="602"/>
        <v>Negativ EK</v>
      </c>
      <c r="HV160" s="150">
        <f t="shared" si="603"/>
        <v>0.3947858489787559</v>
      </c>
      <c r="HW160" s="150">
        <f t="shared" si="604"/>
        <v>0.68813069766316959</v>
      </c>
      <c r="HX160" s="150">
        <f t="shared" si="605"/>
        <v>-0.44755441238332033</v>
      </c>
      <c r="HY160" s="150">
        <f t="shared" si="606"/>
        <v>-0.14591587748308232</v>
      </c>
      <c r="HZ160" s="150">
        <f t="shared" si="607"/>
        <v>2.0496700741577758</v>
      </c>
      <c r="IA160" s="263">
        <f t="shared" si="495"/>
        <v>9.4530568851513258E-2</v>
      </c>
      <c r="IB160" s="263">
        <f t="shared" si="686"/>
        <v>9.760578511941817E-2</v>
      </c>
      <c r="IC160" s="263">
        <f t="shared" si="496"/>
        <v>-0.11491082981004724</v>
      </c>
      <c r="ID160" s="263">
        <f t="shared" si="497"/>
        <v>-4.3864887564004917E-2</v>
      </c>
      <c r="IE160" s="153">
        <f t="shared" si="608"/>
        <v>0.33397828232971372</v>
      </c>
      <c r="IF160" s="153">
        <f t="shared" si="609"/>
        <v>0.23944771347820046</v>
      </c>
      <c r="IG160" s="153">
        <f t="shared" si="610"/>
        <v>0.14184192835878229</v>
      </c>
      <c r="IH160" s="153">
        <f t="shared" si="611"/>
        <v>0.25675275816882953</v>
      </c>
      <c r="II160" s="153">
        <f t="shared" si="612"/>
        <v>0.30061764573283445</v>
      </c>
      <c r="IJ160" s="153">
        <f t="shared" si="613"/>
        <v>9.8573825503355708E-2</v>
      </c>
      <c r="IK160" s="153">
        <f t="shared" si="614"/>
        <v>0.23210910762629616</v>
      </c>
      <c r="IL160" s="153">
        <f t="shared" si="615"/>
        <v>4.1595214281527758E-2</v>
      </c>
      <c r="IM160" s="153">
        <f t="shared" si="616"/>
        <v>0.19194246869839826</v>
      </c>
      <c r="IN160" s="153">
        <f t="shared" si="617"/>
        <v>6.8284295336283427E-2</v>
      </c>
      <c r="IO160" s="153">
        <f t="shared" si="618"/>
        <v>0.45413754555089358</v>
      </c>
      <c r="IP160" s="153">
        <f t="shared" si="619"/>
        <v>0.25127592872725951</v>
      </c>
      <c r="IQ160" s="153">
        <f t="shared" si="620"/>
        <v>0.29391535027950377</v>
      </c>
      <c r="IR160" s="153" t="str">
        <f t="shared" si="621"/>
        <v>i.a.</v>
      </c>
      <c r="IS160" s="153" t="str">
        <f t="shared" si="622"/>
        <v>i.a.</v>
      </c>
      <c r="IT160" s="153" t="str">
        <f t="shared" si="623"/>
        <v>i.a.</v>
      </c>
      <c r="IU160" s="150">
        <f t="shared" si="624"/>
        <v>1.3051475527191905E-2</v>
      </c>
      <c r="IV160" s="150">
        <f t="shared" si="625"/>
        <v>-0.14680762122247584</v>
      </c>
      <c r="IW160" s="150">
        <f t="shared" si="626"/>
        <v>-2.8027047948050238E-2</v>
      </c>
      <c r="IX160" s="150">
        <f t="shared" si="627"/>
        <v>0.25992570224888029</v>
      </c>
      <c r="IY160" s="150">
        <f t="shared" si="628"/>
        <v>-4.4784250558462697E-2</v>
      </c>
      <c r="IZ160" s="263">
        <f t="shared" si="498"/>
        <v>7.4613474876005226E-3</v>
      </c>
      <c r="JA160" s="263">
        <f t="shared" si="687"/>
        <v>-9.8369233465326777E-2</v>
      </c>
      <c r="JB160" s="263">
        <f t="shared" si="499"/>
        <v>-1.9321189605542299E-2</v>
      </c>
      <c r="JC160" s="263">
        <f t="shared" si="500"/>
        <v>0.1422200399661937</v>
      </c>
      <c r="JD160" s="153">
        <f t="shared" si="629"/>
        <v>0.57914747386122689</v>
      </c>
      <c r="JE160" s="153">
        <f t="shared" si="630"/>
        <v>0.57168612637362637</v>
      </c>
      <c r="JF160" s="153">
        <f t="shared" si="631"/>
        <v>0.67005535983895315</v>
      </c>
      <c r="JG160" s="153">
        <f t="shared" si="632"/>
        <v>0.68937654944449545</v>
      </c>
      <c r="JH160" s="153">
        <f t="shared" si="633"/>
        <v>0.54715650947830174</v>
      </c>
      <c r="JI160" s="153">
        <f t="shared" si="634"/>
        <v>0.57280934678704198</v>
      </c>
      <c r="JJ160" s="153">
        <f t="shared" si="635"/>
        <v>0.59500880190535366</v>
      </c>
      <c r="JK160" s="153">
        <f t="shared" si="636"/>
        <v>0.39243951612903222</v>
      </c>
      <c r="JL160" s="153">
        <f t="shared" si="637"/>
        <v>0.45155176879041536</v>
      </c>
      <c r="JM160" s="153">
        <f t="shared" si="638"/>
        <v>0.33556821940052989</v>
      </c>
      <c r="JN160" s="153">
        <f t="shared" si="639"/>
        <v>0.46127571749168955</v>
      </c>
      <c r="JO160" s="153">
        <f t="shared" si="640"/>
        <v>0.46247147798749583</v>
      </c>
      <c r="JP160" s="153">
        <f t="shared" si="641"/>
        <v>0.27680502941735569</v>
      </c>
      <c r="JQ160" s="153" t="str">
        <f t="shared" si="642"/>
        <v>i.a.</v>
      </c>
      <c r="JR160" s="153" t="str">
        <f t="shared" si="643"/>
        <v>i.a.</v>
      </c>
      <c r="JS160" s="153" t="str">
        <f t="shared" si="644"/>
        <v>i.a.</v>
      </c>
      <c r="JT160" s="153" t="str">
        <f t="shared" si="645"/>
        <v>i.a.</v>
      </c>
      <c r="JU160" s="150" t="e">
        <f t="shared" si="646"/>
        <v>#VALUE!</v>
      </c>
      <c r="JV160" s="150" t="e">
        <f t="shared" si="647"/>
        <v>#VALUE!</v>
      </c>
      <c r="JW160" s="150" t="e">
        <f t="shared" si="648"/>
        <v>#VALUE!</v>
      </c>
      <c r="JX160" s="150" t="e">
        <f t="shared" si="649"/>
        <v>#VALUE!</v>
      </c>
      <c r="JY160" s="150" t="e">
        <f t="shared" si="650"/>
        <v>#VALUE!</v>
      </c>
      <c r="JZ160" s="263" t="e">
        <f t="shared" si="501"/>
        <v>#VALUE!</v>
      </c>
      <c r="KA160" s="263" t="e">
        <f t="shared" si="688"/>
        <v>#VALUE!</v>
      </c>
      <c r="KB160" s="263" t="e">
        <f t="shared" si="502"/>
        <v>#VALUE!</v>
      </c>
      <c r="KC160" s="263" t="e">
        <f t="shared" si="503"/>
        <v>#VALUE!</v>
      </c>
      <c r="KD160" s="153" t="str">
        <f t="shared" si="467"/>
        <v>i.a.</v>
      </c>
      <c r="KE160" s="153" t="str">
        <f t="shared" si="468"/>
        <v>i.a.</v>
      </c>
      <c r="KF160" s="153" t="str">
        <f t="shared" si="469"/>
        <v>i.a.</v>
      </c>
      <c r="KG160" s="153" t="str">
        <f t="shared" si="470"/>
        <v>i.a.</v>
      </c>
      <c r="KH160" s="153" t="str">
        <f t="shared" si="483"/>
        <v>i.a.</v>
      </c>
      <c r="KI160" s="153" t="str">
        <f t="shared" si="471"/>
        <v>i.a.</v>
      </c>
      <c r="KJ160" s="153" t="str">
        <f t="shared" si="472"/>
        <v>i.a.</v>
      </c>
      <c r="KK160" s="153" t="str">
        <f t="shared" si="473"/>
        <v>i.a.</v>
      </c>
      <c r="KL160" s="153" t="str">
        <f t="shared" si="474"/>
        <v>i.a.</v>
      </c>
      <c r="KM160" s="153" t="str">
        <f t="shared" si="475"/>
        <v>i.a.</v>
      </c>
      <c r="KN160" s="153" t="str">
        <f t="shared" si="476"/>
        <v>i.a.</v>
      </c>
      <c r="KO160" s="153" t="str">
        <f t="shared" si="477"/>
        <v>i.a.</v>
      </c>
      <c r="KP160" s="153" t="str">
        <f t="shared" si="478"/>
        <v>i.a.</v>
      </c>
      <c r="KQ160" s="153" t="str">
        <f t="shared" si="479"/>
        <v>i.a.</v>
      </c>
      <c r="KR160" s="153" t="str">
        <f t="shared" si="480"/>
        <v>i.a.</v>
      </c>
      <c r="KS160" s="153" t="str">
        <f t="shared" si="481"/>
        <v>i.a.</v>
      </c>
      <c r="KT160" s="153" t="str">
        <f t="shared" si="482"/>
        <v>i.a.</v>
      </c>
      <c r="KU160" s="150" t="e">
        <f t="shared" si="651"/>
        <v>#DIV/0!</v>
      </c>
      <c r="KV160" s="150" t="e">
        <f t="shared" si="652"/>
        <v>#DIV/0!</v>
      </c>
      <c r="KW160" s="150" t="e">
        <f t="shared" si="653"/>
        <v>#DIV/0!</v>
      </c>
      <c r="KX160" s="150" t="e">
        <f t="shared" si="654"/>
        <v>#DIV/0!</v>
      </c>
      <c r="KY160" s="150" t="e">
        <f t="shared" si="655"/>
        <v>#DIV/0!</v>
      </c>
      <c r="KZ160" s="243">
        <f t="shared" si="504"/>
        <v>0</v>
      </c>
      <c r="LA160" s="243">
        <f t="shared" si="689"/>
        <v>0</v>
      </c>
      <c r="LB160" s="243">
        <f t="shared" si="505"/>
        <v>0</v>
      </c>
      <c r="LC160" s="243">
        <f t="shared" si="506"/>
        <v>0</v>
      </c>
      <c r="LD160" s="254">
        <f>IFERROR(Tabel1[[#This Row],[2024 - Omsætning]]/Tabel1[[#This Row],[2024 - Ansatte]],"i.a.")</f>
        <v>0</v>
      </c>
      <c r="LE160" s="254">
        <f>IFERROR(Tabel1[[#This Row],[2023 - Omsætning]]/Tabel1[[#This Row],[2023 - Ansatte]],"i.a.")</f>
        <v>0</v>
      </c>
      <c r="LF160" s="254">
        <f>IFERROR(Tabel1[[#This Row],[2022 - Omsætning]]/Tabel1[[#This Row],[2022 - Ansatte]],"i.a.")</f>
        <v>0</v>
      </c>
      <c r="LG160" s="254">
        <f>IFERROR(Tabel1[[#This Row],[2021 - Omsætning]]/Tabel1[[#This Row],[2021 - Ansatte]],"i.a.")</f>
        <v>0</v>
      </c>
      <c r="LH160" s="254">
        <f>IFERROR(AC160/Tabel1[[#This Row],[2020 - Ansatte]],"i.a.")</f>
        <v>0</v>
      </c>
      <c r="LI160" s="254">
        <f>IFERROR(Tabel1[[#This Row],[2019 - Omsætning]]/Tabel1[[#This Row],[2019 - Ansatte]],"i.a.")</f>
        <v>0</v>
      </c>
      <c r="LJ160" s="254">
        <f>IFERROR(Tabel1[[#This Row],[2018 - Omsætning]]/Tabel1[[#This Row],[2018 - Ansatte]],"i.a.")</f>
        <v>0</v>
      </c>
      <c r="LK160" s="254">
        <f>IFERROR(Tabel1[[#This Row],[2017 - Omsætning]]/Tabel1[[#This Row],[2017 - Ansatte]],"i.a.")</f>
        <v>0</v>
      </c>
      <c r="LL160" s="254">
        <f>IFERROR(Tabel1[[#This Row],[2016 - Omsætning]]/Tabel1[[#This Row],[2016 - Ansatte]],"i.a.")</f>
        <v>0</v>
      </c>
      <c r="LM160" s="254" t="str">
        <f>IFERROR(Tabel1[[#This Row],[2015 - Omsætning]]/Tabel1[[#This Row],[2015 - Ansatte]],"i.a.")</f>
        <v>i.a.</v>
      </c>
      <c r="LN160" s="254" t="str">
        <f>IFERROR(Tabel1[[#This Row],[2014 - Omsætning]]/Tabel1[[#This Row],[2014 - Ansatte]],"i.a.")</f>
        <v>i.a.</v>
      </c>
      <c r="LO160" s="254" t="str">
        <f>IFERROR(Tabel1[[#This Row],[2013 - Omsætning]]/Tabel1[[#This Row],[2013 - Ansatte]],"i.a.")</f>
        <v>i.a.</v>
      </c>
      <c r="LP160" s="254" t="str">
        <f>IFERROR(Tabel1[[#This Row],[2012 - Omsætning]]/Tabel1[[#This Row],[2012 - Ansatte]],"i.a.")</f>
        <v>i.a.</v>
      </c>
      <c r="LQ160" s="254" t="str">
        <f>IFERROR(Tabel1[[#This Row],[2011 - Omsætning]]/Tabel1[[#This Row],[2011 - Ansatte]],"i.a.")</f>
        <v>i.a.</v>
      </c>
      <c r="LR160" s="254" t="str">
        <f>IFERROR(Tabel1[[#This Row],[2010 - Omsætning]]/Tabel1[[#This Row],[2010 - Ansatte]],"i.a.")</f>
        <v>i.a.</v>
      </c>
      <c r="LS160" s="254" t="str">
        <f>IFERROR(Tabel1[[#This Row],[2009 - Omsætning]]/Tabel1[[#This Row],[2009 - Ansatte]],"i.a.")</f>
        <v>i.a.</v>
      </c>
      <c r="LT160" s="254" t="str">
        <f>IFERROR(Tabel1[[#This Row],[2008 - Omsætning]]/Tabel1[[#This Row],[2008 - Ansatte]],"i.a.")</f>
        <v>i.a.</v>
      </c>
      <c r="LU160" s="158">
        <f t="shared" si="656"/>
        <v>0.54255594360367354</v>
      </c>
      <c r="LV160" s="158">
        <f t="shared" si="657"/>
        <v>0.78834142956280329</v>
      </c>
      <c r="LW160" s="158">
        <f t="shared" si="658"/>
        <v>-0.55046891146249677</v>
      </c>
      <c r="LX160" s="158">
        <f t="shared" si="659"/>
        <v>8.9293858315597427E-2</v>
      </c>
      <c r="LY160" s="158">
        <f t="shared" si="660"/>
        <v>1.7368421052631577</v>
      </c>
      <c r="LZ160" s="243">
        <f t="shared" si="507"/>
        <v>8.2245098039215675E-2</v>
      </c>
      <c r="MA160" s="243">
        <f t="shared" si="690"/>
        <v>6.6823529411764684E-2</v>
      </c>
      <c r="MB160" s="243">
        <f t="shared" si="508"/>
        <v>-0.10379779411764704</v>
      </c>
      <c r="MC160" s="243">
        <f t="shared" si="509"/>
        <v>1.545723684210526E-2</v>
      </c>
      <c r="MD160" s="244">
        <f t="shared" si="661"/>
        <v>0.23383333333333331</v>
      </c>
      <c r="ME160" s="244">
        <f t="shared" si="662"/>
        <v>0.15158823529411763</v>
      </c>
      <c r="MF160" s="244">
        <f t="shared" si="663"/>
        <v>8.476470588235295E-2</v>
      </c>
      <c r="MG160" s="244">
        <f t="shared" si="664"/>
        <v>0.18856249999999999</v>
      </c>
      <c r="MH160" s="245">
        <f t="shared" si="665"/>
        <v>0.17310526315789473</v>
      </c>
      <c r="MI160" s="245">
        <f t="shared" si="666"/>
        <v>6.3250000000000001E-2</v>
      </c>
      <c r="MJ160" s="245">
        <f t="shared" si="667"/>
        <v>0.13870588235294118</v>
      </c>
      <c r="MK160" s="245">
        <f t="shared" si="668"/>
        <v>2.35E-2</v>
      </c>
      <c r="ML160" s="245">
        <f t="shared" si="669"/>
        <v>0.11090533333333334</v>
      </c>
      <c r="MM160" s="245" t="str">
        <f t="shared" si="670"/>
        <v>i.a.</v>
      </c>
      <c r="MN160" s="245" t="str">
        <f t="shared" si="671"/>
        <v>i.a.</v>
      </c>
      <c r="MO160" s="245" t="str">
        <f t="shared" si="672"/>
        <v>i.a.</v>
      </c>
      <c r="MP160" s="245" t="str">
        <f t="shared" si="673"/>
        <v>i.a.</v>
      </c>
      <c r="MQ160" s="245" t="str">
        <f t="shared" si="674"/>
        <v>i.a.</v>
      </c>
      <c r="MR160" s="245" t="str">
        <f t="shared" si="675"/>
        <v>i.a.</v>
      </c>
      <c r="MS160" s="245" t="str">
        <f t="shared" si="676"/>
        <v>i.a.</v>
      </c>
      <c r="MT160" s="244" t="str">
        <f t="shared" si="677"/>
        <v>i.a.</v>
      </c>
    </row>
    <row r="161" spans="1:358" ht="18" customHeight="1" x14ac:dyDescent="0.25">
      <c r="A161" s="116" t="s">
        <v>534</v>
      </c>
      <c r="B161" s="273">
        <v>24219704</v>
      </c>
      <c r="C161" s="292" t="s">
        <v>83</v>
      </c>
      <c r="D161" s="5"/>
      <c r="E161" s="133">
        <v>259900</v>
      </c>
      <c r="F161" s="203">
        <v>45436</v>
      </c>
      <c r="G161" s="148"/>
      <c r="H161" s="148" t="s">
        <v>74</v>
      </c>
      <c r="I161" s="148" t="s">
        <v>74</v>
      </c>
      <c r="J161" s="148" t="s">
        <v>74</v>
      </c>
      <c r="K161" s="148" t="s">
        <v>74</v>
      </c>
      <c r="L161" s="148" t="s">
        <v>74</v>
      </c>
      <c r="M161" s="357" t="s">
        <v>74</v>
      </c>
      <c r="N161" s="357" t="s">
        <v>74</v>
      </c>
      <c r="O161" s="357" t="s">
        <v>74</v>
      </c>
      <c r="P161" s="150" t="e">
        <f>Y161/Tabel1[[#This Row],[2023 - Omsætning]]-1</f>
        <v>#DIV/0!</v>
      </c>
      <c r="Q161" s="150" t="e">
        <f>Z161/Tabel1[[#This Row],[2022 - Omsætning]]-1</f>
        <v>#DIV/0!</v>
      </c>
      <c r="R161" s="150" t="e">
        <f>AA161/Tabel1[[#This Row],[2021 - Omsætning]]-1</f>
        <v>#DIV/0!</v>
      </c>
      <c r="S161" s="150" t="e">
        <f>AB161/Tabel1[[#This Row],[2020 - Omsætning]]-1</f>
        <v>#DIV/0!</v>
      </c>
      <c r="T161" s="150" t="e">
        <f>AC161/Tabel1[[#This Row],[2019 - Omsætning]]-1</f>
        <v>#DIV/0!</v>
      </c>
      <c r="U161" s="242">
        <f t="shared" si="484"/>
        <v>0</v>
      </c>
      <c r="V161" s="242">
        <f t="shared" si="678"/>
        <v>0</v>
      </c>
      <c r="W161" s="242">
        <f t="shared" si="538"/>
        <v>0</v>
      </c>
      <c r="X161" s="242">
        <f t="shared" si="537"/>
        <v>0</v>
      </c>
      <c r="Y161" s="151"/>
      <c r="Z161" s="151"/>
      <c r="AA161" s="151"/>
      <c r="AB161" s="151"/>
      <c r="AC161" s="361"/>
      <c r="AD161" s="361"/>
      <c r="AE161" s="361"/>
      <c r="AF161" s="361"/>
      <c r="AG161" s="361"/>
      <c r="AH161" s="361"/>
      <c r="AI161" s="361"/>
      <c r="AJ161" s="361"/>
      <c r="AK161" s="361"/>
      <c r="AL161" s="361"/>
      <c r="AM161" s="361"/>
      <c r="AN161" s="361"/>
      <c r="AO161" s="361"/>
      <c r="AP161" s="150">
        <f t="shared" si="552"/>
        <v>-1</v>
      </c>
      <c r="AQ161" s="150">
        <f t="shared" si="553"/>
        <v>0.10290720828355236</v>
      </c>
      <c r="AR161" s="150">
        <f t="shared" si="554"/>
        <v>-8.5911903895158334E-2</v>
      </c>
      <c r="AS161" s="150">
        <f t="shared" si="555"/>
        <v>0.77317325071004372</v>
      </c>
      <c r="AT161" s="150">
        <f t="shared" si="556"/>
        <v>0.48305571510626089</v>
      </c>
      <c r="AU161" s="242">
        <f t="shared" si="511"/>
        <v>-13.847</v>
      </c>
      <c r="AV161" s="242">
        <f t="shared" si="679"/>
        <v>1.2919999999999998</v>
      </c>
      <c r="AW161" s="242">
        <f t="shared" si="512"/>
        <v>-1.1799999999999997</v>
      </c>
      <c r="AX161" s="242">
        <f t="shared" si="513"/>
        <v>5.988999999999999</v>
      </c>
      <c r="AY161" s="119"/>
      <c r="AZ161" s="119">
        <v>13.847</v>
      </c>
      <c r="BA161" s="119">
        <v>12.555</v>
      </c>
      <c r="BB161" s="119">
        <v>13.734999999999999</v>
      </c>
      <c r="BC161" s="119">
        <v>7.7460000000000004</v>
      </c>
      <c r="BD161" s="362">
        <v>5.2229999999999999</v>
      </c>
      <c r="BE161" s="362">
        <v>7.1109999999999998</v>
      </c>
      <c r="BF161" s="362">
        <v>6.2409999999999997</v>
      </c>
      <c r="BG161" s="362">
        <v>6.2530000000000001</v>
      </c>
      <c r="BH161" s="362">
        <v>6.6950000000000003</v>
      </c>
      <c r="BI161" s="362">
        <v>7.1109999999999998</v>
      </c>
      <c r="BJ161" s="362">
        <v>5.1219999999999999</v>
      </c>
      <c r="BK161" s="362"/>
      <c r="BL161" s="362"/>
      <c r="BM161" s="362"/>
      <c r="BN161" s="362"/>
      <c r="BO161" s="362"/>
      <c r="BP161" s="152">
        <f t="shared" si="557"/>
        <v>-1</v>
      </c>
      <c r="BQ161" s="152">
        <f t="shared" si="558"/>
        <v>6.6111331482216165E-2</v>
      </c>
      <c r="BR161" s="152">
        <f t="shared" si="559"/>
        <v>-9.878455672068634E-2</v>
      </c>
      <c r="BS161" s="152">
        <f t="shared" si="560"/>
        <v>1.7578047978968121</v>
      </c>
      <c r="BT161" s="152">
        <f t="shared" si="561"/>
        <v>4.51268115942029</v>
      </c>
      <c r="BU161" s="242">
        <f t="shared" si="514"/>
        <v>-8.0630000000000006</v>
      </c>
      <c r="BV161" s="242">
        <f t="shared" si="680"/>
        <v>0.50000000000000089</v>
      </c>
      <c r="BW161" s="242">
        <f t="shared" si="515"/>
        <v>-0.82899999999999974</v>
      </c>
      <c r="BX161" s="242">
        <f t="shared" si="516"/>
        <v>5.3489999999999993</v>
      </c>
      <c r="BY161" s="119"/>
      <c r="BZ161" s="119">
        <v>8.0630000000000006</v>
      </c>
      <c r="CA161" s="119">
        <v>7.5629999999999997</v>
      </c>
      <c r="CB161" s="119">
        <v>8.3919999999999995</v>
      </c>
      <c r="CC161" s="119">
        <v>3.0430000000000001</v>
      </c>
      <c r="CD161" s="362">
        <v>0.55200000000000005</v>
      </c>
      <c r="CE161" s="362">
        <v>2.3809999999999998</v>
      </c>
      <c r="CF161" s="362">
        <v>2.1680000000000001</v>
      </c>
      <c r="CG161" s="362">
        <v>2.4489999999999998</v>
      </c>
      <c r="CH161" s="362">
        <v>3.1040000000000001</v>
      </c>
      <c r="CI161" s="362">
        <v>3.4969999999999999</v>
      </c>
      <c r="CJ161" s="362">
        <v>1.96</v>
      </c>
      <c r="CK161" s="362"/>
      <c r="CL161" s="362"/>
      <c r="CM161" s="362"/>
      <c r="CN161" s="362"/>
      <c r="CO161" s="362"/>
      <c r="CP161" s="152">
        <f t="shared" si="562"/>
        <v>-1</v>
      </c>
      <c r="CQ161" s="152">
        <f t="shared" si="563"/>
        <v>6.5442622950819748E-2</v>
      </c>
      <c r="CR161" s="152">
        <f t="shared" si="564"/>
        <v>-0.10146123026160742</v>
      </c>
      <c r="CS161" s="152">
        <f t="shared" si="565"/>
        <v>1.8286666666666669</v>
      </c>
      <c r="CT161" s="152">
        <f t="shared" si="566"/>
        <v>5.83371298405467</v>
      </c>
      <c r="CU161" s="242">
        <f t="shared" si="517"/>
        <v>-8.1240000000000006</v>
      </c>
      <c r="CV161" s="242">
        <f t="shared" si="681"/>
        <v>0.49900000000000055</v>
      </c>
      <c r="CW161" s="242">
        <f t="shared" si="518"/>
        <v>-0.86100000000000065</v>
      </c>
      <c r="CX161" s="242">
        <f t="shared" si="519"/>
        <v>5.4860000000000007</v>
      </c>
      <c r="CY161" s="119"/>
      <c r="CZ161" s="119">
        <v>8.1240000000000006</v>
      </c>
      <c r="DA161" s="119">
        <v>7.625</v>
      </c>
      <c r="DB161" s="119">
        <v>8.4860000000000007</v>
      </c>
      <c r="DC161" s="119">
        <v>3</v>
      </c>
      <c r="DD161" s="362">
        <v>0.439</v>
      </c>
      <c r="DE161" s="362">
        <v>2.2309999999999999</v>
      </c>
      <c r="DF161" s="362">
        <v>2.1070000000000002</v>
      </c>
      <c r="DG161" s="362">
        <v>2.4710000000000001</v>
      </c>
      <c r="DH161" s="362">
        <v>3.2429999999999999</v>
      </c>
      <c r="DI161" s="362">
        <v>3.556</v>
      </c>
      <c r="DJ161" s="362">
        <v>2.0499999999999998</v>
      </c>
      <c r="DK161" s="362"/>
      <c r="DL161" s="362"/>
      <c r="DM161" s="362"/>
      <c r="DN161" s="362"/>
      <c r="DO161" s="362"/>
      <c r="DP161" s="152">
        <f t="shared" si="567"/>
        <v>-1</v>
      </c>
      <c r="DQ161" s="152">
        <f t="shared" si="568"/>
        <v>2.9798761609907104E-2</v>
      </c>
      <c r="DR161" s="152">
        <f t="shared" si="569"/>
        <v>-4.7969935892712388E-2</v>
      </c>
      <c r="DS161" s="152">
        <f t="shared" si="570"/>
        <v>0.4665009725524098</v>
      </c>
      <c r="DT161" s="152">
        <f t="shared" si="571"/>
        <v>0.28260568260568258</v>
      </c>
      <c r="DU161" s="242">
        <f t="shared" si="520"/>
        <v>-13.305</v>
      </c>
      <c r="DV161" s="242">
        <f t="shared" si="682"/>
        <v>0.38499999999999979</v>
      </c>
      <c r="DW161" s="242">
        <f t="shared" si="521"/>
        <v>-0.6509999999999998</v>
      </c>
      <c r="DX161" s="242">
        <f t="shared" si="522"/>
        <v>4.3170000000000002</v>
      </c>
      <c r="DY161" s="119"/>
      <c r="DZ161" s="119">
        <v>13.305</v>
      </c>
      <c r="EA161" s="119">
        <v>12.92</v>
      </c>
      <c r="EB161" s="119">
        <v>13.571</v>
      </c>
      <c r="EC161" s="119">
        <v>9.2539999999999996</v>
      </c>
      <c r="ED161" s="362">
        <v>7.2149999999999999</v>
      </c>
      <c r="EE161" s="362">
        <v>10.875</v>
      </c>
      <c r="EF161" s="362">
        <v>11.138</v>
      </c>
      <c r="EG161" s="362">
        <v>11.260999999999999</v>
      </c>
      <c r="EH161" s="362">
        <v>11.834</v>
      </c>
      <c r="EI161" s="362">
        <v>9.3409999999999993</v>
      </c>
      <c r="EJ161" s="362">
        <v>9.3130000000000006</v>
      </c>
      <c r="EK161" s="362"/>
      <c r="EL161" s="362"/>
      <c r="EM161" s="362"/>
      <c r="EN161" s="362"/>
      <c r="EO161" s="362"/>
      <c r="EP161" s="153">
        <f t="shared" si="572"/>
        <v>-1</v>
      </c>
      <c r="EQ161" s="153">
        <f t="shared" si="573"/>
        <v>-6.1930394926184643E-2</v>
      </c>
      <c r="ER161" s="153">
        <f t="shared" si="574"/>
        <v>-1.195365982095823E-2</v>
      </c>
      <c r="ES161" s="153">
        <f t="shared" si="575"/>
        <v>0.53256395771124188</v>
      </c>
      <c r="ET161" s="153">
        <f t="shared" si="576"/>
        <v>6.5617475060199507E-2</v>
      </c>
      <c r="EU161" s="242">
        <f t="shared" si="523"/>
        <v>-17.600999999999999</v>
      </c>
      <c r="EV161" s="242">
        <f t="shared" si="683"/>
        <v>-1.1620000000000026</v>
      </c>
      <c r="EW161" s="242">
        <f t="shared" si="524"/>
        <v>-0.22699999999999676</v>
      </c>
      <c r="EX161" s="242">
        <f t="shared" si="525"/>
        <v>6.5989999999999984</v>
      </c>
      <c r="EY161" s="119"/>
      <c r="EZ161" s="119">
        <v>17.600999999999999</v>
      </c>
      <c r="FA161" s="119">
        <v>18.763000000000002</v>
      </c>
      <c r="FB161" s="119">
        <v>18.989999999999998</v>
      </c>
      <c r="FC161" s="119">
        <v>12.391</v>
      </c>
      <c r="FD161" s="362">
        <v>11.628</v>
      </c>
      <c r="FE161" s="362">
        <v>18.952999999999999</v>
      </c>
      <c r="FF161" s="362">
        <v>17.367999999999999</v>
      </c>
      <c r="FG161" s="362">
        <v>17.010999999999999</v>
      </c>
      <c r="FH161" s="362">
        <v>14.329000000000001</v>
      </c>
      <c r="FI161" s="362">
        <v>16.315999999999999</v>
      </c>
      <c r="FJ161" s="362">
        <v>12.874000000000001</v>
      </c>
      <c r="FK161" s="362"/>
      <c r="FL161" s="362"/>
      <c r="FM161" s="362"/>
      <c r="FN161" s="362"/>
      <c r="FO161" s="362"/>
      <c r="FP161" s="153">
        <f t="shared" si="577"/>
        <v>-1</v>
      </c>
      <c r="FQ161" s="153">
        <f t="shared" si="578"/>
        <v>0.1</v>
      </c>
      <c r="FR161" s="153">
        <f t="shared" si="579"/>
        <v>0</v>
      </c>
      <c r="FS161" s="153">
        <f t="shared" si="580"/>
        <v>-0.13043478260869565</v>
      </c>
      <c r="FT161" s="153">
        <f t="shared" si="581"/>
        <v>-0.14814814814814814</v>
      </c>
      <c r="FU161" s="242">
        <f t="shared" si="539"/>
        <v>-22</v>
      </c>
      <c r="FV161" s="242">
        <f t="shared" si="684"/>
        <v>2</v>
      </c>
      <c r="FW161" s="242">
        <f t="shared" si="540"/>
        <v>0</v>
      </c>
      <c r="FX161" s="242">
        <f t="shared" si="541"/>
        <v>-3</v>
      </c>
      <c r="FY161" s="154"/>
      <c r="FZ161" s="154">
        <v>22</v>
      </c>
      <c r="GA161" s="154">
        <v>20</v>
      </c>
      <c r="GB161" s="154">
        <v>20</v>
      </c>
      <c r="GC161" s="154">
        <v>23</v>
      </c>
      <c r="GD161" s="359">
        <v>27</v>
      </c>
      <c r="GE161" s="359">
        <v>27</v>
      </c>
      <c r="GF161" s="359">
        <v>28</v>
      </c>
      <c r="GG161" s="359">
        <v>28</v>
      </c>
      <c r="GH161" s="359">
        <v>26</v>
      </c>
      <c r="GI161" s="359"/>
      <c r="GJ161" s="359"/>
      <c r="GK161" s="359"/>
      <c r="GL161" s="359"/>
      <c r="GM161" s="359"/>
      <c r="GN161" s="359"/>
      <c r="GO161" s="359"/>
      <c r="GP161" s="177"/>
      <c r="GQ161" s="5" t="s">
        <v>389</v>
      </c>
      <c r="GR161" s="133">
        <v>4230</v>
      </c>
      <c r="GS161" s="5" t="s">
        <v>535</v>
      </c>
      <c r="GT161" s="175" t="s">
        <v>72</v>
      </c>
      <c r="GU161" s="169"/>
      <c r="GV161" s="170"/>
      <c r="GW161" s="158">
        <f t="shared" si="582"/>
        <v>-1</v>
      </c>
      <c r="GX161" s="158">
        <f t="shared" si="583"/>
        <v>7.6249400365687794E-2</v>
      </c>
      <c r="GY161" s="158">
        <f t="shared" si="584"/>
        <v>-0.22580697522634816</v>
      </c>
      <c r="GZ161" s="158">
        <f t="shared" si="585"/>
        <v>1.0409774954362911</v>
      </c>
      <c r="HA161" s="158">
        <f t="shared" si="586"/>
        <v>6.5063372324700328</v>
      </c>
      <c r="HB161" s="263">
        <f t="shared" si="492"/>
        <v>-0.61956148713060055</v>
      </c>
      <c r="HC161" s="263">
        <f t="shared" si="685"/>
        <v>4.3894279399673053E-2</v>
      </c>
      <c r="HD161" s="263">
        <f t="shared" si="493"/>
        <v>-0.16790343849032119</v>
      </c>
      <c r="HE161" s="263">
        <f t="shared" si="494"/>
        <v>0.37924980099688782</v>
      </c>
      <c r="HF161" s="153">
        <f t="shared" si="587"/>
        <v>0</v>
      </c>
      <c r="HG161" s="153">
        <f t="shared" si="588"/>
        <v>0.61956148713060055</v>
      </c>
      <c r="HH161" s="153">
        <f t="shared" si="589"/>
        <v>0.5756672077309275</v>
      </c>
      <c r="HI161" s="153">
        <f t="shared" si="590"/>
        <v>0.74357064622124869</v>
      </c>
      <c r="HJ161" s="153">
        <f t="shared" si="591"/>
        <v>0.36432084522436087</v>
      </c>
      <c r="HK161" s="153">
        <f t="shared" si="592"/>
        <v>4.853510226644555E-2</v>
      </c>
      <c r="HL161" s="153">
        <f t="shared" si="593"/>
        <v>0.20269840548766638</v>
      </c>
      <c r="HM161" s="153">
        <f t="shared" si="594"/>
        <v>0.18813339881244701</v>
      </c>
      <c r="HN161" s="153">
        <f t="shared" si="595"/>
        <v>0.21398571119289891</v>
      </c>
      <c r="HO161" s="153">
        <f t="shared" si="596"/>
        <v>0.30630460448642272</v>
      </c>
      <c r="HP161" s="153">
        <f t="shared" si="597"/>
        <v>0.38125871126836069</v>
      </c>
      <c r="HQ161" s="153">
        <f t="shared" si="598"/>
        <v>0.22012240953505849</v>
      </c>
      <c r="HR161" s="153" t="str">
        <f t="shared" si="599"/>
        <v>Negativ EK</v>
      </c>
      <c r="HS161" s="153" t="str">
        <f t="shared" si="600"/>
        <v>Negativ EK</v>
      </c>
      <c r="HT161" s="153" t="str">
        <f t="shared" si="601"/>
        <v>Negativ EK</v>
      </c>
      <c r="HU161" s="153" t="str">
        <f t="shared" si="602"/>
        <v>Negativ EK</v>
      </c>
      <c r="HV161" s="150">
        <f t="shared" si="603"/>
        <v>-1</v>
      </c>
      <c r="HW161" s="150">
        <f t="shared" si="604"/>
        <v>0.10683371184270432</v>
      </c>
      <c r="HX161" s="150">
        <f t="shared" si="605"/>
        <v>-0.25089286081773254</v>
      </c>
      <c r="HY161" s="150">
        <f t="shared" si="606"/>
        <v>1.1108222631746447</v>
      </c>
      <c r="HZ161" s="150">
        <f t="shared" si="607"/>
        <v>6.0187477636967346</v>
      </c>
      <c r="IA161" s="263">
        <f t="shared" si="495"/>
        <v>-0.44346056539434603</v>
      </c>
      <c r="IB161" s="263">
        <f t="shared" si="686"/>
        <v>4.2803663956049731E-2</v>
      </c>
      <c r="IC161" s="263">
        <f t="shared" si="496"/>
        <v>-0.13418902444042008</v>
      </c>
      <c r="ID161" s="263">
        <f t="shared" si="497"/>
        <v>0.281463187213493</v>
      </c>
      <c r="IE161" s="153">
        <f t="shared" si="608"/>
        <v>0</v>
      </c>
      <c r="IF161" s="153">
        <f t="shared" si="609"/>
        <v>0.44346056539434603</v>
      </c>
      <c r="IG161" s="153">
        <f t="shared" si="610"/>
        <v>0.4006569014382963</v>
      </c>
      <c r="IH161" s="153">
        <f t="shared" si="611"/>
        <v>0.53484592587871638</v>
      </c>
      <c r="II161" s="153">
        <f t="shared" si="612"/>
        <v>0.25338273866522337</v>
      </c>
      <c r="IJ161" s="153">
        <f t="shared" si="613"/>
        <v>3.6100846931101015E-2</v>
      </c>
      <c r="IK161" s="153">
        <f t="shared" si="614"/>
        <v>0.13110872498003909</v>
      </c>
      <c r="IL161" s="153">
        <f t="shared" si="615"/>
        <v>0.12612350562843597</v>
      </c>
      <c r="IM161" s="153">
        <f t="shared" si="616"/>
        <v>0.15628589661774089</v>
      </c>
      <c r="IN161" s="153">
        <f t="shared" si="617"/>
        <v>0.20257790830478056</v>
      </c>
      <c r="IO161" s="153">
        <f t="shared" si="618"/>
        <v>0.23960260363138061</v>
      </c>
      <c r="IP161" s="153">
        <f t="shared" si="619"/>
        <v>0.15224483455025631</v>
      </c>
      <c r="IQ161" s="153" t="str">
        <f t="shared" si="620"/>
        <v>i.a.</v>
      </c>
      <c r="IR161" s="153" t="str">
        <f t="shared" si="621"/>
        <v>i.a.</v>
      </c>
      <c r="IS161" s="153" t="str">
        <f t="shared" si="622"/>
        <v>i.a.</v>
      </c>
      <c r="IT161" s="153" t="str">
        <f t="shared" si="623"/>
        <v>i.a.</v>
      </c>
      <c r="IU161" s="150" t="e">
        <f t="shared" si="624"/>
        <v>#VALUE!</v>
      </c>
      <c r="IV161" s="150">
        <f t="shared" si="625"/>
        <v>9.778502153779263E-2</v>
      </c>
      <c r="IW161" s="150">
        <f t="shared" si="626"/>
        <v>-3.6452011011171431E-2</v>
      </c>
      <c r="IX161" s="150">
        <f t="shared" si="627"/>
        <v>-4.3106184786892557E-2</v>
      </c>
      <c r="IY161" s="150">
        <f t="shared" si="628"/>
        <v>0.20362673531909262</v>
      </c>
      <c r="IZ161" s="263" t="e">
        <f t="shared" si="498"/>
        <v>#VALUE!</v>
      </c>
      <c r="JA161" s="263">
        <f t="shared" si="687"/>
        <v>6.733371413250977E-2</v>
      </c>
      <c r="JB161" s="263">
        <f t="shared" si="499"/>
        <v>-2.605003904331793E-2</v>
      </c>
      <c r="JC161" s="263">
        <f t="shared" si="500"/>
        <v>-3.2193094505520436E-2</v>
      </c>
      <c r="JD161" s="153" t="str">
        <f t="shared" si="629"/>
        <v>i.a.</v>
      </c>
      <c r="JE161" s="153">
        <f t="shared" si="630"/>
        <v>0.75592295892278849</v>
      </c>
      <c r="JF161" s="153">
        <f t="shared" si="631"/>
        <v>0.68858924479027872</v>
      </c>
      <c r="JG161" s="153">
        <f t="shared" si="632"/>
        <v>0.71463928383359665</v>
      </c>
      <c r="JH161" s="153">
        <f t="shared" si="633"/>
        <v>0.74683237833911709</v>
      </c>
      <c r="JI161" s="153">
        <f t="shared" si="634"/>
        <v>0.62048503611971106</v>
      </c>
      <c r="JJ161" s="153">
        <f t="shared" si="635"/>
        <v>0.57378779085105258</v>
      </c>
      <c r="JK161" s="153">
        <f t="shared" si="636"/>
        <v>0.6412943344081069</v>
      </c>
      <c r="JL161" s="153">
        <f t="shared" si="637"/>
        <v>0.66198342249132913</v>
      </c>
      <c r="JM161" s="153">
        <f t="shared" si="638"/>
        <v>0.82587759089957424</v>
      </c>
      <c r="JN161" s="153">
        <f t="shared" si="639"/>
        <v>0.57250551605785727</v>
      </c>
      <c r="JO161" s="153">
        <f t="shared" si="640"/>
        <v>0.72339599192170267</v>
      </c>
      <c r="JP161" s="153" t="str">
        <f t="shared" si="641"/>
        <v>i.a.</v>
      </c>
      <c r="JQ161" s="153" t="str">
        <f t="shared" si="642"/>
        <v>i.a.</v>
      </c>
      <c r="JR161" s="153" t="str">
        <f t="shared" si="643"/>
        <v>i.a.</v>
      </c>
      <c r="JS161" s="153" t="str">
        <f t="shared" si="644"/>
        <v>i.a.</v>
      </c>
      <c r="JT161" s="153" t="str">
        <f t="shared" si="645"/>
        <v>i.a.</v>
      </c>
      <c r="JU161" s="150" t="e">
        <f t="shared" si="646"/>
        <v>#VALUE!</v>
      </c>
      <c r="JV161" s="150" t="e">
        <f t="shared" si="647"/>
        <v>#VALUE!</v>
      </c>
      <c r="JW161" s="150" t="e">
        <f t="shared" si="648"/>
        <v>#VALUE!</v>
      </c>
      <c r="JX161" s="150" t="e">
        <f t="shared" si="649"/>
        <v>#VALUE!</v>
      </c>
      <c r="JY161" s="150" t="e">
        <f t="shared" si="650"/>
        <v>#VALUE!</v>
      </c>
      <c r="JZ161" s="263" t="e">
        <f t="shared" si="501"/>
        <v>#VALUE!</v>
      </c>
      <c r="KA161" s="263" t="e">
        <f t="shared" si="688"/>
        <v>#VALUE!</v>
      </c>
      <c r="KB161" s="263" t="e">
        <f t="shared" si="502"/>
        <v>#VALUE!</v>
      </c>
      <c r="KC161" s="263" t="e">
        <f t="shared" si="503"/>
        <v>#VALUE!</v>
      </c>
      <c r="KD161" s="153" t="str">
        <f t="shared" si="467"/>
        <v>i.a.</v>
      </c>
      <c r="KE161" s="153" t="str">
        <f t="shared" si="468"/>
        <v>i.a.</v>
      </c>
      <c r="KF161" s="153" t="str">
        <f t="shared" si="469"/>
        <v>i.a.</v>
      </c>
      <c r="KG161" s="153" t="str">
        <f t="shared" si="470"/>
        <v>i.a.</v>
      </c>
      <c r="KH161" s="153" t="str">
        <f t="shared" si="483"/>
        <v>i.a.</v>
      </c>
      <c r="KI161" s="153" t="str">
        <f t="shared" si="471"/>
        <v>i.a.</v>
      </c>
      <c r="KJ161" s="153" t="str">
        <f t="shared" si="472"/>
        <v>i.a.</v>
      </c>
      <c r="KK161" s="153" t="str">
        <f t="shared" si="473"/>
        <v>i.a.</v>
      </c>
      <c r="KL161" s="153" t="str">
        <f t="shared" si="474"/>
        <v>i.a.</v>
      </c>
      <c r="KM161" s="153" t="str">
        <f t="shared" si="475"/>
        <v>i.a.</v>
      </c>
      <c r="KN161" s="153" t="str">
        <f t="shared" si="476"/>
        <v>i.a.</v>
      </c>
      <c r="KO161" s="153" t="str">
        <f t="shared" si="477"/>
        <v>i.a.</v>
      </c>
      <c r="KP161" s="153" t="str">
        <f t="shared" si="478"/>
        <v>i.a.</v>
      </c>
      <c r="KQ161" s="153" t="str">
        <f t="shared" si="479"/>
        <v>i.a.</v>
      </c>
      <c r="KR161" s="153" t="str">
        <f t="shared" si="480"/>
        <v>i.a.</v>
      </c>
      <c r="KS161" s="153" t="str">
        <f t="shared" si="481"/>
        <v>i.a.</v>
      </c>
      <c r="KT161" s="153" t="str">
        <f t="shared" si="482"/>
        <v>i.a.</v>
      </c>
      <c r="KU161" s="150" t="e">
        <f t="shared" si="651"/>
        <v>#VALUE!</v>
      </c>
      <c r="KV161" s="150" t="e">
        <f t="shared" si="652"/>
        <v>#DIV/0!</v>
      </c>
      <c r="KW161" s="150" t="e">
        <f t="shared" si="653"/>
        <v>#DIV/0!</v>
      </c>
      <c r="KX161" s="150" t="e">
        <f t="shared" si="654"/>
        <v>#DIV/0!</v>
      </c>
      <c r="KY161" s="150" t="e">
        <f t="shared" si="655"/>
        <v>#DIV/0!</v>
      </c>
      <c r="KZ161" s="243" t="e">
        <f t="shared" si="504"/>
        <v>#VALUE!</v>
      </c>
      <c r="LA161" s="243">
        <f t="shared" si="689"/>
        <v>0</v>
      </c>
      <c r="LB161" s="243">
        <f t="shared" si="505"/>
        <v>0</v>
      </c>
      <c r="LC161" s="243">
        <f t="shared" si="506"/>
        <v>0</v>
      </c>
      <c r="LD161" s="254" t="str">
        <f>IFERROR(Tabel1[[#This Row],[2024 - Omsætning]]/Tabel1[[#This Row],[2024 - Ansatte]],"i.a.")</f>
        <v>i.a.</v>
      </c>
      <c r="LE161" s="254">
        <f>IFERROR(Tabel1[[#This Row],[2023 - Omsætning]]/Tabel1[[#This Row],[2023 - Ansatte]],"i.a.")</f>
        <v>0</v>
      </c>
      <c r="LF161" s="254">
        <f>IFERROR(Tabel1[[#This Row],[2022 - Omsætning]]/Tabel1[[#This Row],[2022 - Ansatte]],"i.a.")</f>
        <v>0</v>
      </c>
      <c r="LG161" s="254">
        <f>IFERROR(Tabel1[[#This Row],[2021 - Omsætning]]/Tabel1[[#This Row],[2021 - Ansatte]],"i.a.")</f>
        <v>0</v>
      </c>
      <c r="LH161" s="254">
        <f>IFERROR(AC161/Tabel1[[#This Row],[2020 - Ansatte]],"i.a.")</f>
        <v>0</v>
      </c>
      <c r="LI161" s="254">
        <f>IFERROR(Tabel1[[#This Row],[2019 - Omsætning]]/Tabel1[[#This Row],[2019 - Ansatte]],"i.a.")</f>
        <v>0</v>
      </c>
      <c r="LJ161" s="254">
        <f>IFERROR(Tabel1[[#This Row],[2018 - Omsætning]]/Tabel1[[#This Row],[2018 - Ansatte]],"i.a.")</f>
        <v>0</v>
      </c>
      <c r="LK161" s="254">
        <f>IFERROR(Tabel1[[#This Row],[2017 - Omsætning]]/Tabel1[[#This Row],[2017 - Ansatte]],"i.a.")</f>
        <v>0</v>
      </c>
      <c r="LL161" s="254">
        <f>IFERROR(Tabel1[[#This Row],[2016 - Omsætning]]/Tabel1[[#This Row],[2016 - Ansatte]],"i.a.")</f>
        <v>0</v>
      </c>
      <c r="LM161" s="254">
        <f>IFERROR(Tabel1[[#This Row],[2015 - Omsætning]]/Tabel1[[#This Row],[2015 - Ansatte]],"i.a.")</f>
        <v>0</v>
      </c>
      <c r="LN161" s="254" t="str">
        <f>IFERROR(Tabel1[[#This Row],[2014 - Omsætning]]/Tabel1[[#This Row],[2014 - Ansatte]],"i.a.")</f>
        <v>i.a.</v>
      </c>
      <c r="LO161" s="254" t="str">
        <f>IFERROR(Tabel1[[#This Row],[2013 - Omsætning]]/Tabel1[[#This Row],[2013 - Ansatte]],"i.a.")</f>
        <v>i.a.</v>
      </c>
      <c r="LP161" s="254" t="str">
        <f>IFERROR(Tabel1[[#This Row],[2012 - Omsætning]]/Tabel1[[#This Row],[2012 - Ansatte]],"i.a.")</f>
        <v>i.a.</v>
      </c>
      <c r="LQ161" s="254" t="str">
        <f>IFERROR(Tabel1[[#This Row],[2011 - Omsætning]]/Tabel1[[#This Row],[2011 - Ansatte]],"i.a.")</f>
        <v>i.a.</v>
      </c>
      <c r="LR161" s="254" t="str">
        <f>IFERROR(Tabel1[[#This Row],[2010 - Omsætning]]/Tabel1[[#This Row],[2010 - Ansatte]],"i.a.")</f>
        <v>i.a.</v>
      </c>
      <c r="LS161" s="254" t="str">
        <f>IFERROR(Tabel1[[#This Row],[2009 - Omsætning]]/Tabel1[[#This Row],[2009 - Ansatte]],"i.a.")</f>
        <v>i.a.</v>
      </c>
      <c r="LT161" s="254" t="str">
        <f>IFERROR(Tabel1[[#This Row],[2008 - Omsætning]]/Tabel1[[#This Row],[2008 - Ansatte]],"i.a.")</f>
        <v>i.a.</v>
      </c>
      <c r="LU161" s="158" t="e">
        <f t="shared" si="656"/>
        <v>#VALUE!</v>
      </c>
      <c r="LV161" s="158">
        <f t="shared" si="657"/>
        <v>-3.141579731743651E-2</v>
      </c>
      <c r="LW161" s="158">
        <f t="shared" si="658"/>
        <v>-0.10146123026160743</v>
      </c>
      <c r="LX161" s="158">
        <f t="shared" si="659"/>
        <v>2.2529666666666666</v>
      </c>
      <c r="LY161" s="158">
        <f t="shared" si="660"/>
        <v>7.022184807368526</v>
      </c>
      <c r="LZ161" s="243" t="e">
        <f t="shared" si="507"/>
        <v>#VALUE!</v>
      </c>
      <c r="MA161" s="243">
        <f t="shared" si="690"/>
        <v>-1.197727272727267E-2</v>
      </c>
      <c r="MB161" s="243">
        <f t="shared" si="508"/>
        <v>-4.3050000000000033E-2</v>
      </c>
      <c r="MC161" s="243">
        <f t="shared" si="509"/>
        <v>0.29386521739130433</v>
      </c>
      <c r="MD161" s="244" t="str">
        <f t="shared" si="661"/>
        <v>i.a.</v>
      </c>
      <c r="ME161" s="244">
        <f t="shared" si="662"/>
        <v>0.36927272727272731</v>
      </c>
      <c r="MF161" s="244">
        <f t="shared" si="663"/>
        <v>0.38124999999999998</v>
      </c>
      <c r="MG161" s="244">
        <f t="shared" si="664"/>
        <v>0.42430000000000001</v>
      </c>
      <c r="MH161" s="244">
        <f t="shared" si="665"/>
        <v>0.13043478260869565</v>
      </c>
      <c r="MI161" s="244">
        <f t="shared" si="666"/>
        <v>1.6259259259259258E-2</v>
      </c>
      <c r="MJ161" s="244">
        <f t="shared" si="667"/>
        <v>8.2629629629629622E-2</v>
      </c>
      <c r="MK161" s="244">
        <f t="shared" si="668"/>
        <v>7.5250000000000011E-2</v>
      </c>
      <c r="ML161" s="244">
        <f t="shared" si="669"/>
        <v>8.8250000000000009E-2</v>
      </c>
      <c r="MM161" s="244">
        <f t="shared" si="670"/>
        <v>0.12473076923076923</v>
      </c>
      <c r="MN161" s="244" t="str">
        <f t="shared" si="671"/>
        <v>i.a.</v>
      </c>
      <c r="MO161" s="244" t="str">
        <f t="shared" si="672"/>
        <v>i.a.</v>
      </c>
      <c r="MP161" s="244" t="str">
        <f t="shared" si="673"/>
        <v>i.a.</v>
      </c>
      <c r="MQ161" s="244" t="str">
        <f t="shared" si="674"/>
        <v>i.a.</v>
      </c>
      <c r="MR161" s="244" t="str">
        <f t="shared" si="675"/>
        <v>i.a.</v>
      </c>
      <c r="MS161" s="244" t="str">
        <f t="shared" si="676"/>
        <v>i.a.</v>
      </c>
      <c r="MT161" s="244" t="str">
        <f t="shared" si="677"/>
        <v>i.a.</v>
      </c>
    </row>
    <row r="162" spans="1:358" ht="18" customHeight="1" x14ac:dyDescent="0.25">
      <c r="A162" s="20" t="s">
        <v>639</v>
      </c>
      <c r="B162" s="273">
        <v>17588397</v>
      </c>
      <c r="C162" s="5" t="s">
        <v>83</v>
      </c>
      <c r="D162" s="5"/>
      <c r="E162" s="5">
        <v>251100</v>
      </c>
      <c r="F162" s="203">
        <v>45474</v>
      </c>
      <c r="G162" s="148"/>
      <c r="H162" s="148" t="s">
        <v>74</v>
      </c>
      <c r="I162" s="148" t="s">
        <v>84</v>
      </c>
      <c r="J162" s="148" t="s">
        <v>84</v>
      </c>
      <c r="K162" s="148" t="s">
        <v>84</v>
      </c>
      <c r="L162" s="148" t="s">
        <v>84</v>
      </c>
      <c r="M162" s="148" t="s">
        <v>84</v>
      </c>
      <c r="N162" s="148" t="s">
        <v>84</v>
      </c>
      <c r="O162" s="148" t="s">
        <v>84</v>
      </c>
      <c r="P162" s="150" t="e">
        <f>Y162/Tabel1[[#This Row],[2023 - Omsætning]]-1</f>
        <v>#DIV/0!</v>
      </c>
      <c r="Q162" s="150" t="e">
        <f>Z162/Tabel1[[#This Row],[2022 - Omsætning]]-1</f>
        <v>#DIV/0!</v>
      </c>
      <c r="R162" s="150" t="e">
        <f>AA162/Tabel1[[#This Row],[2021 - Omsætning]]-1</f>
        <v>#DIV/0!</v>
      </c>
      <c r="S162" s="150" t="e">
        <f>AB162/Tabel1[[#This Row],[2020 - Omsætning]]-1</f>
        <v>#DIV/0!</v>
      </c>
      <c r="T162" s="150" t="e">
        <f>AC162/Tabel1[[#This Row],[2019 - Omsætning]]-1</f>
        <v>#DIV/0!</v>
      </c>
      <c r="U162" s="242">
        <f t="shared" si="484"/>
        <v>0</v>
      </c>
      <c r="V162" s="242">
        <f t="shared" si="678"/>
        <v>0</v>
      </c>
      <c r="W162" s="242">
        <f t="shared" si="538"/>
        <v>0</v>
      </c>
      <c r="X162" s="242">
        <f t="shared" si="537"/>
        <v>0</v>
      </c>
      <c r="Y162" s="151"/>
      <c r="Z162" s="151"/>
      <c r="AA162" s="151"/>
      <c r="AB162" s="151"/>
      <c r="AC162" s="361"/>
      <c r="AD162" s="361"/>
      <c r="AE162" s="361"/>
      <c r="AF162" s="361"/>
      <c r="AG162" s="361"/>
      <c r="AH162" s="361"/>
      <c r="AI162" s="361"/>
      <c r="AJ162" s="361"/>
      <c r="AK162" s="361"/>
      <c r="AL162" s="361"/>
      <c r="AM162" s="361"/>
      <c r="AN162" s="361"/>
      <c r="AO162" s="361"/>
      <c r="AP162" s="150">
        <f t="shared" si="552"/>
        <v>-1</v>
      </c>
      <c r="AQ162" s="150">
        <f t="shared" si="553"/>
        <v>8.7106420404573406E-2</v>
      </c>
      <c r="AR162" s="150">
        <f t="shared" si="554"/>
        <v>0.33038472339230557</v>
      </c>
      <c r="AS162" s="150">
        <f t="shared" si="555"/>
        <v>0.33550020314404472</v>
      </c>
      <c r="AT162" s="150">
        <f t="shared" si="556"/>
        <v>8.8074268031421085E-2</v>
      </c>
      <c r="AU162" s="242">
        <f t="shared" si="511"/>
        <v>-61.802</v>
      </c>
      <c r="AV162" s="242">
        <f t="shared" si="679"/>
        <v>4.9519999999999982</v>
      </c>
      <c r="AW162" s="242">
        <f t="shared" si="512"/>
        <v>14.118000000000002</v>
      </c>
      <c r="AX162" s="242">
        <f t="shared" si="513"/>
        <v>10.734999999999999</v>
      </c>
      <c r="AY162" s="119"/>
      <c r="AZ162" s="119">
        <v>61.802</v>
      </c>
      <c r="BA162" s="119">
        <v>56.85</v>
      </c>
      <c r="BB162" s="119">
        <v>42.731999999999999</v>
      </c>
      <c r="BC162" s="119">
        <v>31.997</v>
      </c>
      <c r="BD162" s="362">
        <v>29.407</v>
      </c>
      <c r="BE162" s="362">
        <v>31.585999999999999</v>
      </c>
      <c r="BF162" s="362">
        <v>29.611999999999998</v>
      </c>
      <c r="BG162" s="362">
        <v>26.417999999999999</v>
      </c>
      <c r="BH162" s="362">
        <v>26.792999999999999</v>
      </c>
      <c r="BI162" s="362">
        <v>25.721</v>
      </c>
      <c r="BJ162" s="362"/>
      <c r="BK162" s="362"/>
      <c r="BL162" s="362"/>
      <c r="BM162" s="362"/>
      <c r="BN162" s="362"/>
      <c r="BO162" s="362"/>
      <c r="BP162" s="152">
        <f t="shared" si="557"/>
        <v>-1</v>
      </c>
      <c r="BQ162" s="152">
        <f t="shared" si="558"/>
        <v>-0.25019882296802931</v>
      </c>
      <c r="BR162" s="152">
        <f t="shared" si="559"/>
        <v>0.94704242799628391</v>
      </c>
      <c r="BS162" s="152">
        <f t="shared" si="560"/>
        <v>10.756067961165048</v>
      </c>
      <c r="BT162" s="152">
        <f t="shared" si="561"/>
        <v>-0.73924050632911398</v>
      </c>
      <c r="BU162" s="242">
        <f t="shared" si="514"/>
        <v>-14.141999999999999</v>
      </c>
      <c r="BV162" s="242">
        <f t="shared" si="680"/>
        <v>-4.7190000000000012</v>
      </c>
      <c r="BW162" s="242">
        <f t="shared" si="515"/>
        <v>9.1740000000000013</v>
      </c>
      <c r="BX162" s="242">
        <f t="shared" si="516"/>
        <v>8.8629999999999995</v>
      </c>
      <c r="BY162" s="119"/>
      <c r="BZ162" s="119">
        <v>14.141999999999999</v>
      </c>
      <c r="CA162" s="119">
        <v>18.861000000000001</v>
      </c>
      <c r="CB162" s="362">
        <v>9.6869999999999994</v>
      </c>
      <c r="CC162" s="362">
        <v>0.82399999999999995</v>
      </c>
      <c r="CD162" s="362">
        <v>3.16</v>
      </c>
      <c r="CE162" s="119">
        <v>4.6449999999999996</v>
      </c>
      <c r="CF162" s="362">
        <v>0.98699999999999999</v>
      </c>
      <c r="CG162" s="362">
        <v>2.1539999999999999</v>
      </c>
      <c r="CH162" s="362">
        <v>1.853</v>
      </c>
      <c r="CI162" s="362">
        <v>1.621</v>
      </c>
      <c r="CJ162" s="362"/>
      <c r="CK162" s="362"/>
      <c r="CL162" s="362"/>
      <c r="CM162" s="362"/>
      <c r="CN162" s="362"/>
      <c r="CO162" s="362"/>
      <c r="CP162" s="152">
        <f t="shared" si="562"/>
        <v>-1</v>
      </c>
      <c r="CQ162" s="152">
        <f t="shared" si="563"/>
        <v>-0.26135183869733886</v>
      </c>
      <c r="CR162" s="152">
        <f t="shared" si="564"/>
        <v>1.0222099447513808</v>
      </c>
      <c r="CS162" s="152">
        <f t="shared" si="565"/>
        <v>75.694915254237301</v>
      </c>
      <c r="CT162" s="152">
        <f t="shared" si="566"/>
        <v>-0.95079232693911597</v>
      </c>
      <c r="CU162" s="242">
        <f t="shared" si="517"/>
        <v>-13.518000000000001</v>
      </c>
      <c r="CV162" s="242">
        <f t="shared" si="681"/>
        <v>-4.7829999999999977</v>
      </c>
      <c r="CW162" s="242">
        <f t="shared" si="518"/>
        <v>9.2509999999999977</v>
      </c>
      <c r="CX162" s="242">
        <f t="shared" si="519"/>
        <v>8.9320000000000004</v>
      </c>
      <c r="CY162" s="119"/>
      <c r="CZ162" s="119">
        <v>13.518000000000001</v>
      </c>
      <c r="DA162" s="119">
        <v>18.300999999999998</v>
      </c>
      <c r="DB162" s="119">
        <v>9.0500000000000007</v>
      </c>
      <c r="DC162" s="119">
        <v>0.11799999999999999</v>
      </c>
      <c r="DD162" s="362">
        <v>2.3980000000000001</v>
      </c>
      <c r="DE162" s="362">
        <v>3.8759999999999999</v>
      </c>
      <c r="DF162" s="362">
        <v>0.55200000000000005</v>
      </c>
      <c r="DG162" s="362">
        <v>1.7569999999999999</v>
      </c>
      <c r="DH162" s="362">
        <v>1.3759999999999999</v>
      </c>
      <c r="DI162" s="362">
        <v>0.88700000000000001</v>
      </c>
      <c r="DJ162" s="362"/>
      <c r="DK162" s="362"/>
      <c r="DL162" s="362"/>
      <c r="DM162" s="362"/>
      <c r="DN162" s="362"/>
      <c r="DO162" s="362"/>
      <c r="DP162" s="152">
        <f t="shared" si="567"/>
        <v>-1</v>
      </c>
      <c r="DQ162" s="152">
        <f t="shared" si="568"/>
        <v>7.8446766109064522E-2</v>
      </c>
      <c r="DR162" s="152">
        <f t="shared" si="569"/>
        <v>0.55017786931286283</v>
      </c>
      <c r="DS162" s="152">
        <f t="shared" si="570"/>
        <v>0.49200363153851523</v>
      </c>
      <c r="DT162" s="152">
        <f t="shared" si="571"/>
        <v>4.7552856829321845E-2</v>
      </c>
      <c r="DU162" s="242">
        <f t="shared" si="520"/>
        <v>-35.716000000000001</v>
      </c>
      <c r="DV162" s="242">
        <f t="shared" si="682"/>
        <v>2.597999999999999</v>
      </c>
      <c r="DW162" s="242">
        <f t="shared" si="521"/>
        <v>11.754000000000001</v>
      </c>
      <c r="DX162" s="242">
        <f t="shared" si="522"/>
        <v>7.0449999999999999</v>
      </c>
      <c r="DY162" s="119"/>
      <c r="DZ162" s="119">
        <v>35.716000000000001</v>
      </c>
      <c r="EA162" s="119">
        <v>33.118000000000002</v>
      </c>
      <c r="EB162" s="119">
        <v>21.364000000000001</v>
      </c>
      <c r="EC162" s="119">
        <v>14.319000000000001</v>
      </c>
      <c r="ED162" s="362">
        <v>13.669</v>
      </c>
      <c r="EE162" s="362">
        <v>11.832000000000001</v>
      </c>
      <c r="EF162" s="362">
        <v>8.8309999999999995</v>
      </c>
      <c r="EG162" s="362">
        <v>8.9139999999999997</v>
      </c>
      <c r="EH162" s="362">
        <v>8.8109999999999999</v>
      </c>
      <c r="EI162" s="362">
        <v>8.17</v>
      </c>
      <c r="EJ162" s="362"/>
      <c r="EK162" s="362"/>
      <c r="EL162" s="362"/>
      <c r="EM162" s="362"/>
      <c r="EN162" s="362"/>
      <c r="EO162" s="362"/>
      <c r="EP162" s="153">
        <f t="shared" si="572"/>
        <v>-1</v>
      </c>
      <c r="EQ162" s="153">
        <f t="shared" si="573"/>
        <v>-8.9589433680144479E-2</v>
      </c>
      <c r="ER162" s="153">
        <f t="shared" si="574"/>
        <v>-8.4356593790556142E-2</v>
      </c>
      <c r="ES162" s="153">
        <f t="shared" si="575"/>
        <v>0.35600464126861342</v>
      </c>
      <c r="ET162" s="153">
        <f t="shared" si="576"/>
        <v>-6.0347803965037854E-2</v>
      </c>
      <c r="EU162" s="242">
        <f t="shared" si="523"/>
        <v>-58.451999999999998</v>
      </c>
      <c r="EV162" s="242">
        <f t="shared" si="683"/>
        <v>-5.7519999999999953</v>
      </c>
      <c r="EW162" s="242">
        <f t="shared" si="524"/>
        <v>-5.9150000000000063</v>
      </c>
      <c r="EX162" s="242">
        <f t="shared" si="525"/>
        <v>18.408999999999999</v>
      </c>
      <c r="EY162" s="119"/>
      <c r="EZ162" s="119">
        <v>58.451999999999998</v>
      </c>
      <c r="FA162" s="119">
        <v>64.203999999999994</v>
      </c>
      <c r="FB162" s="119">
        <v>70.119</v>
      </c>
      <c r="FC162" s="119">
        <v>51.71</v>
      </c>
      <c r="FD162" s="362">
        <v>55.030999999999999</v>
      </c>
      <c r="FE162" s="362">
        <v>54.530999999999999</v>
      </c>
      <c r="FF162" s="362">
        <v>54.598999999999997</v>
      </c>
      <c r="FG162" s="362">
        <v>38.673999999999999</v>
      </c>
      <c r="FH162" s="362">
        <v>37.649000000000001</v>
      </c>
      <c r="FI162" s="362">
        <v>38.503999999999998</v>
      </c>
      <c r="FJ162" s="362"/>
      <c r="FK162" s="362"/>
      <c r="FL162" s="362"/>
      <c r="FM162" s="362"/>
      <c r="FN162" s="362"/>
      <c r="FO162" s="362"/>
      <c r="FP162" s="153">
        <f t="shared" si="577"/>
        <v>-1</v>
      </c>
      <c r="FQ162" s="153">
        <f t="shared" si="578"/>
        <v>0.203125</v>
      </c>
      <c r="FR162" s="153">
        <f t="shared" si="579"/>
        <v>8.4745762711864403E-2</v>
      </c>
      <c r="FS162" s="153">
        <f t="shared" si="580"/>
        <v>9.2592592592592587E-2</v>
      </c>
      <c r="FT162" s="153">
        <f t="shared" si="581"/>
        <v>-3.5714285714285712E-2</v>
      </c>
      <c r="FU162" s="242">
        <f t="shared" si="539"/>
        <v>-77</v>
      </c>
      <c r="FV162" s="242">
        <f t="shared" si="684"/>
        <v>13</v>
      </c>
      <c r="FW162" s="242">
        <f t="shared" si="540"/>
        <v>5</v>
      </c>
      <c r="FX162" s="242">
        <f t="shared" si="541"/>
        <v>5</v>
      </c>
      <c r="FY162" s="154"/>
      <c r="FZ162" s="154">
        <v>77</v>
      </c>
      <c r="GA162" s="154">
        <v>64</v>
      </c>
      <c r="GB162" s="154">
        <v>59</v>
      </c>
      <c r="GC162" s="154">
        <v>54</v>
      </c>
      <c r="GD162" s="359">
        <v>56</v>
      </c>
      <c r="GE162" s="359">
        <v>56</v>
      </c>
      <c r="GF162" s="359">
        <v>54</v>
      </c>
      <c r="GG162" s="359">
        <v>43</v>
      </c>
      <c r="GH162" s="359">
        <v>47</v>
      </c>
      <c r="GI162" s="359">
        <v>52</v>
      </c>
      <c r="GJ162" s="359"/>
      <c r="GK162" s="359"/>
      <c r="GL162" s="359"/>
      <c r="GM162" s="359"/>
      <c r="GN162" s="359"/>
      <c r="GO162" s="359"/>
      <c r="GP162" s="5"/>
      <c r="GQ162" s="5" t="s">
        <v>386</v>
      </c>
      <c r="GR162" s="5">
        <v>3650</v>
      </c>
      <c r="GS162" s="5" t="s">
        <v>646</v>
      </c>
      <c r="GT162" s="7" t="s">
        <v>76</v>
      </c>
      <c r="GU162" s="172" t="s">
        <v>73</v>
      </c>
      <c r="GV162" s="86"/>
      <c r="GW162" s="158">
        <f t="shared" si="582"/>
        <v>-1</v>
      </c>
      <c r="GX162" s="158">
        <f t="shared" si="583"/>
        <v>-0.41536117145463597</v>
      </c>
      <c r="GY162" s="158">
        <f t="shared" si="584"/>
        <v>0.32444692666501829</v>
      </c>
      <c r="GZ162" s="158">
        <f t="shared" si="585"/>
        <v>59.15574049647153</v>
      </c>
      <c r="HA162" s="158">
        <f t="shared" si="586"/>
        <v>-0.95516489671553506</v>
      </c>
      <c r="HB162" s="263">
        <f t="shared" si="492"/>
        <v>-0.39277101432431649</v>
      </c>
      <c r="HC162" s="263">
        <f t="shared" si="685"/>
        <v>-0.27904720086602153</v>
      </c>
      <c r="HD162" s="263">
        <f t="shared" si="493"/>
        <v>0.16457386914320071</v>
      </c>
      <c r="HE162" s="263">
        <f t="shared" si="494"/>
        <v>0.49881216082489921</v>
      </c>
      <c r="HF162" s="153">
        <f t="shared" si="587"/>
        <v>0</v>
      </c>
      <c r="HG162" s="153">
        <f t="shared" si="588"/>
        <v>0.39277101432431649</v>
      </c>
      <c r="HH162" s="153">
        <f t="shared" si="589"/>
        <v>0.67181821519033802</v>
      </c>
      <c r="HI162" s="153">
        <f t="shared" si="590"/>
        <v>0.50724434604713731</v>
      </c>
      <c r="HJ162" s="153">
        <f t="shared" si="591"/>
        <v>8.4321852222381012E-3</v>
      </c>
      <c r="HK162" s="153">
        <f t="shared" si="592"/>
        <v>0.18807105603701815</v>
      </c>
      <c r="HL162" s="153">
        <f t="shared" si="593"/>
        <v>0.37516333543047958</v>
      </c>
      <c r="HM162" s="153">
        <f t="shared" si="594"/>
        <v>6.2214708368554535E-2</v>
      </c>
      <c r="HN162" s="153">
        <f t="shared" si="595"/>
        <v>0.19825105782792662</v>
      </c>
      <c r="HO162" s="153">
        <f t="shared" si="596"/>
        <v>0.16206348271597665</v>
      </c>
      <c r="HP162" s="153">
        <f t="shared" si="597"/>
        <v>0.10856793145654835</v>
      </c>
      <c r="HQ162" s="153" t="str">
        <f t="shared" si="598"/>
        <v>Negativ EK</v>
      </c>
      <c r="HR162" s="153" t="str">
        <f t="shared" si="599"/>
        <v>Negativ EK</v>
      </c>
      <c r="HS162" s="153" t="str">
        <f t="shared" si="600"/>
        <v>Negativ EK</v>
      </c>
      <c r="HT162" s="153" t="str">
        <f t="shared" si="601"/>
        <v>Negativ EK</v>
      </c>
      <c r="HU162" s="153" t="str">
        <f t="shared" si="602"/>
        <v>Negativ EK</v>
      </c>
      <c r="HV162" s="150">
        <f t="shared" si="603"/>
        <v>-1</v>
      </c>
      <c r="HW162" s="150">
        <f t="shared" si="604"/>
        <v>-0.17887797170570216</v>
      </c>
      <c r="HX162" s="150">
        <f t="shared" si="605"/>
        <v>0.76593905705172827</v>
      </c>
      <c r="HY162" s="150">
        <f t="shared" si="606"/>
        <v>9.3001292815562664</v>
      </c>
      <c r="HZ162" s="150">
        <f t="shared" si="607"/>
        <v>-0.73234903508895721</v>
      </c>
      <c r="IA162" s="263">
        <f t="shared" si="495"/>
        <v>-0.2305961387946778</v>
      </c>
      <c r="IB162" s="263">
        <f t="shared" si="686"/>
        <v>-5.0234396556676802E-2</v>
      </c>
      <c r="IC162" s="263">
        <f t="shared" si="496"/>
        <v>0.12180435931773373</v>
      </c>
      <c r="ID162" s="263">
        <f t="shared" si="497"/>
        <v>0.14358693525453881</v>
      </c>
      <c r="IE162" s="153">
        <f t="shared" si="608"/>
        <v>0</v>
      </c>
      <c r="IF162" s="153">
        <f t="shared" si="609"/>
        <v>0.2305961387946778</v>
      </c>
      <c r="IG162" s="153">
        <f t="shared" si="610"/>
        <v>0.2808305353513546</v>
      </c>
      <c r="IH162" s="153">
        <f t="shared" si="611"/>
        <v>0.15902617603362088</v>
      </c>
      <c r="II162" s="153">
        <f t="shared" si="612"/>
        <v>1.5439240779082077E-2</v>
      </c>
      <c r="IJ162" s="153">
        <f t="shared" si="613"/>
        <v>5.7684233584637014E-2</v>
      </c>
      <c r="IK162" s="153">
        <f t="shared" si="614"/>
        <v>8.5127829194538623E-2</v>
      </c>
      <c r="IL162" s="153">
        <f t="shared" si="615"/>
        <v>2.1163680807950856E-2</v>
      </c>
      <c r="IM162" s="153">
        <f t="shared" si="616"/>
        <v>5.6444322157147904E-2</v>
      </c>
      <c r="IN162" s="153">
        <f t="shared" si="617"/>
        <v>4.8665187188948571E-2</v>
      </c>
      <c r="IO162" s="153">
        <f t="shared" si="618"/>
        <v>4.2099522127571162E-2</v>
      </c>
      <c r="IP162" s="153" t="str">
        <f t="shared" si="619"/>
        <v>i.a.</v>
      </c>
      <c r="IQ162" s="153" t="str">
        <f t="shared" si="620"/>
        <v>i.a.</v>
      </c>
      <c r="IR162" s="153" t="str">
        <f t="shared" si="621"/>
        <v>i.a.</v>
      </c>
      <c r="IS162" s="153" t="str">
        <f t="shared" si="622"/>
        <v>i.a.</v>
      </c>
      <c r="IT162" s="153" t="str">
        <f t="shared" si="623"/>
        <v>i.a.</v>
      </c>
      <c r="IU162" s="150" t="e">
        <f t="shared" si="624"/>
        <v>#VALUE!</v>
      </c>
      <c r="IV162" s="150">
        <f t="shared" si="625"/>
        <v>0.1845718909749258</v>
      </c>
      <c r="IW162" s="150">
        <f t="shared" si="626"/>
        <v>0.69299299137668435</v>
      </c>
      <c r="IX162" s="150">
        <f t="shared" si="627"/>
        <v>0.10029389732963434</v>
      </c>
      <c r="IY162" s="150">
        <f t="shared" si="628"/>
        <v>0.11483042475680538</v>
      </c>
      <c r="IZ162" s="263" t="e">
        <f t="shared" si="498"/>
        <v>#VALUE!</v>
      </c>
      <c r="JA162" s="263">
        <f t="shared" si="687"/>
        <v>9.520671430608052E-2</v>
      </c>
      <c r="JB162" s="263">
        <f t="shared" si="499"/>
        <v>0.21114251868639722</v>
      </c>
      <c r="JC162" s="263">
        <f t="shared" si="500"/>
        <v>2.7772351882866642E-2</v>
      </c>
      <c r="JD162" s="153" t="str">
        <f t="shared" si="629"/>
        <v>i.a.</v>
      </c>
      <c r="JE162" s="153">
        <f t="shared" si="630"/>
        <v>0.61103127352357489</v>
      </c>
      <c r="JF162" s="153">
        <f t="shared" si="631"/>
        <v>0.51582455921749437</v>
      </c>
      <c r="JG162" s="153">
        <f t="shared" si="632"/>
        <v>0.30468204053109715</v>
      </c>
      <c r="JH162" s="153">
        <f t="shared" si="633"/>
        <v>0.27690968864823051</v>
      </c>
      <c r="JI162" s="153">
        <f t="shared" si="634"/>
        <v>0.24838727262815505</v>
      </c>
      <c r="JJ162" s="153">
        <f t="shared" si="635"/>
        <v>0.21697749903724489</v>
      </c>
      <c r="JK162" s="153">
        <f t="shared" si="636"/>
        <v>0.16174288906390227</v>
      </c>
      <c r="JL162" s="153">
        <f t="shared" si="637"/>
        <v>0.2304907689920877</v>
      </c>
      <c r="JM162" s="153">
        <f t="shared" si="638"/>
        <v>0.23403012032192089</v>
      </c>
      <c r="JN162" s="153">
        <f t="shared" si="639"/>
        <v>0.21218574693538333</v>
      </c>
      <c r="JO162" s="153" t="str">
        <f t="shared" si="640"/>
        <v>i.a.</v>
      </c>
      <c r="JP162" s="153" t="str">
        <f t="shared" si="641"/>
        <v>i.a.</v>
      </c>
      <c r="JQ162" s="153" t="str">
        <f t="shared" si="642"/>
        <v>i.a.</v>
      </c>
      <c r="JR162" s="153" t="str">
        <f t="shared" si="643"/>
        <v>i.a.</v>
      </c>
      <c r="JS162" s="153" t="str">
        <f t="shared" si="644"/>
        <v>i.a.</v>
      </c>
      <c r="JT162" s="153" t="str">
        <f t="shared" si="645"/>
        <v>i.a.</v>
      </c>
      <c r="JU162" s="150" t="e">
        <f t="shared" si="646"/>
        <v>#VALUE!</v>
      </c>
      <c r="JV162" s="150" t="e">
        <f t="shared" si="647"/>
        <v>#VALUE!</v>
      </c>
      <c r="JW162" s="150" t="e">
        <f t="shared" si="648"/>
        <v>#VALUE!</v>
      </c>
      <c r="JX162" s="150" t="e">
        <f t="shared" si="649"/>
        <v>#VALUE!</v>
      </c>
      <c r="JY162" s="150" t="e">
        <f t="shared" si="650"/>
        <v>#VALUE!</v>
      </c>
      <c r="JZ162" s="263" t="e">
        <f t="shared" si="501"/>
        <v>#VALUE!</v>
      </c>
      <c r="KA162" s="263" t="e">
        <f t="shared" si="688"/>
        <v>#VALUE!</v>
      </c>
      <c r="KB162" s="263" t="e">
        <f t="shared" si="502"/>
        <v>#VALUE!</v>
      </c>
      <c r="KC162" s="263" t="e">
        <f t="shared" si="503"/>
        <v>#VALUE!</v>
      </c>
      <c r="KD162" s="153" t="str">
        <f t="shared" si="467"/>
        <v>i.a.</v>
      </c>
      <c r="KE162" s="153" t="str">
        <f t="shared" si="468"/>
        <v>i.a.</v>
      </c>
      <c r="KF162" s="153" t="str">
        <f t="shared" si="469"/>
        <v>i.a.</v>
      </c>
      <c r="KG162" s="153" t="str">
        <f t="shared" si="470"/>
        <v>i.a.</v>
      </c>
      <c r="KH162" s="153" t="str">
        <f t="shared" si="483"/>
        <v>i.a.</v>
      </c>
      <c r="KI162" s="153" t="str">
        <f t="shared" si="471"/>
        <v>i.a.</v>
      </c>
      <c r="KJ162" s="153" t="str">
        <f t="shared" si="472"/>
        <v>i.a.</v>
      </c>
      <c r="KK162" s="153" t="str">
        <f t="shared" si="473"/>
        <v>i.a.</v>
      </c>
      <c r="KL162" s="153" t="str">
        <f t="shared" si="474"/>
        <v>i.a.</v>
      </c>
      <c r="KM162" s="153" t="str">
        <f t="shared" si="475"/>
        <v>i.a.</v>
      </c>
      <c r="KN162" s="153" t="str">
        <f t="shared" si="476"/>
        <v>i.a.</v>
      </c>
      <c r="KO162" s="153" t="str">
        <f t="shared" si="477"/>
        <v>i.a.</v>
      </c>
      <c r="KP162" s="153" t="str">
        <f t="shared" si="478"/>
        <v>i.a.</v>
      </c>
      <c r="KQ162" s="153" t="str">
        <f t="shared" si="479"/>
        <v>i.a.</v>
      </c>
      <c r="KR162" s="153" t="str">
        <f t="shared" si="480"/>
        <v>i.a.</v>
      </c>
      <c r="KS162" s="153" t="str">
        <f t="shared" si="481"/>
        <v>i.a.</v>
      </c>
      <c r="KT162" s="153" t="str">
        <f t="shared" si="482"/>
        <v>i.a.</v>
      </c>
      <c r="KU162" s="150" t="e">
        <f t="shared" si="651"/>
        <v>#VALUE!</v>
      </c>
      <c r="KV162" s="150" t="e">
        <f t="shared" si="652"/>
        <v>#DIV/0!</v>
      </c>
      <c r="KW162" s="150" t="e">
        <f t="shared" si="653"/>
        <v>#DIV/0!</v>
      </c>
      <c r="KX162" s="150" t="e">
        <f t="shared" si="654"/>
        <v>#DIV/0!</v>
      </c>
      <c r="KY162" s="150" t="e">
        <f t="shared" si="655"/>
        <v>#DIV/0!</v>
      </c>
      <c r="KZ162" s="243" t="e">
        <f t="shared" si="504"/>
        <v>#VALUE!</v>
      </c>
      <c r="LA162" s="243">
        <f t="shared" si="689"/>
        <v>0</v>
      </c>
      <c r="LB162" s="243">
        <f t="shared" si="505"/>
        <v>0</v>
      </c>
      <c r="LC162" s="243">
        <f t="shared" si="506"/>
        <v>0</v>
      </c>
      <c r="LD162" s="254" t="str">
        <f>IFERROR(Tabel1[[#This Row],[2024 - Omsætning]]/Tabel1[[#This Row],[2024 - Ansatte]],"i.a.")</f>
        <v>i.a.</v>
      </c>
      <c r="LE162" s="254">
        <f>IFERROR(Tabel1[[#This Row],[2023 - Omsætning]]/Tabel1[[#This Row],[2023 - Ansatte]],"i.a.")</f>
        <v>0</v>
      </c>
      <c r="LF162" s="254">
        <f>IFERROR(Tabel1[[#This Row],[2022 - Omsætning]]/Tabel1[[#This Row],[2022 - Ansatte]],"i.a.")</f>
        <v>0</v>
      </c>
      <c r="LG162" s="254">
        <f>IFERROR(Tabel1[[#This Row],[2021 - Omsætning]]/Tabel1[[#This Row],[2021 - Ansatte]],"i.a.")</f>
        <v>0</v>
      </c>
      <c r="LH162" s="254">
        <f>IFERROR(AC162/Tabel1[[#This Row],[2020 - Ansatte]],"i.a.")</f>
        <v>0</v>
      </c>
      <c r="LI162" s="254">
        <f>IFERROR(Tabel1[[#This Row],[2019 - Omsætning]]/Tabel1[[#This Row],[2019 - Ansatte]],"i.a.")</f>
        <v>0</v>
      </c>
      <c r="LJ162" s="254">
        <f>IFERROR(Tabel1[[#This Row],[2018 - Omsætning]]/Tabel1[[#This Row],[2018 - Ansatte]],"i.a.")</f>
        <v>0</v>
      </c>
      <c r="LK162" s="254">
        <f>IFERROR(Tabel1[[#This Row],[2017 - Omsætning]]/Tabel1[[#This Row],[2017 - Ansatte]],"i.a.")</f>
        <v>0</v>
      </c>
      <c r="LL162" s="254">
        <f>IFERROR(Tabel1[[#This Row],[2016 - Omsætning]]/Tabel1[[#This Row],[2016 - Ansatte]],"i.a.")</f>
        <v>0</v>
      </c>
      <c r="LM162" s="254">
        <f>IFERROR(Tabel1[[#This Row],[2015 - Omsætning]]/Tabel1[[#This Row],[2015 - Ansatte]],"i.a.")</f>
        <v>0</v>
      </c>
      <c r="LN162" s="254">
        <f>IFERROR(Tabel1[[#This Row],[2014 - Omsætning]]/Tabel1[[#This Row],[2014 - Ansatte]],"i.a.")</f>
        <v>0</v>
      </c>
      <c r="LO162" s="254" t="str">
        <f>IFERROR(Tabel1[[#This Row],[2013 - Omsætning]]/Tabel1[[#This Row],[2013 - Ansatte]],"i.a.")</f>
        <v>i.a.</v>
      </c>
      <c r="LP162" s="254" t="str">
        <f>IFERROR(Tabel1[[#This Row],[2012 - Omsætning]]/Tabel1[[#This Row],[2012 - Ansatte]],"i.a.")</f>
        <v>i.a.</v>
      </c>
      <c r="LQ162" s="254" t="str">
        <f>IFERROR(Tabel1[[#This Row],[2011 - Omsætning]]/Tabel1[[#This Row],[2011 - Ansatte]],"i.a.")</f>
        <v>i.a.</v>
      </c>
      <c r="LR162" s="254" t="str">
        <f>IFERROR(Tabel1[[#This Row],[2010 - Omsætning]]/Tabel1[[#This Row],[2010 - Ansatte]],"i.a.")</f>
        <v>i.a.</v>
      </c>
      <c r="LS162" s="254" t="str">
        <f>IFERROR(Tabel1[[#This Row],[2009 - Omsætning]]/Tabel1[[#This Row],[2009 - Ansatte]],"i.a.")</f>
        <v>i.a.</v>
      </c>
      <c r="LT162" s="254" t="str">
        <f>IFERROR(Tabel1[[#This Row],[2008 - Omsætning]]/Tabel1[[#This Row],[2008 - Ansatte]],"i.a.")</f>
        <v>i.a.</v>
      </c>
      <c r="LU162" s="158" t="e">
        <f t="shared" si="656"/>
        <v>#VALUE!</v>
      </c>
      <c r="LV162" s="158">
        <f t="shared" si="657"/>
        <v>-0.38605867112506081</v>
      </c>
      <c r="LW162" s="158">
        <f t="shared" si="658"/>
        <v>0.86422479281767906</v>
      </c>
      <c r="LX162" s="158">
        <f t="shared" si="659"/>
        <v>69.19534616489517</v>
      </c>
      <c r="LY162" s="158">
        <f t="shared" si="660"/>
        <v>-0.94896982052945356</v>
      </c>
      <c r="LZ162" s="243" t="e">
        <f t="shared" si="507"/>
        <v>#VALUE!</v>
      </c>
      <c r="MA162" s="243">
        <f t="shared" si="690"/>
        <v>-0.11039468344155839</v>
      </c>
      <c r="MB162" s="243">
        <f t="shared" si="508"/>
        <v>0.13256329449152537</v>
      </c>
      <c r="MC162" s="243">
        <f t="shared" si="509"/>
        <v>0.15120464532328942</v>
      </c>
      <c r="MD162" s="244" t="str">
        <f t="shared" si="661"/>
        <v>i.a.</v>
      </c>
      <c r="ME162" s="244">
        <f t="shared" si="662"/>
        <v>0.17555844155844158</v>
      </c>
      <c r="MF162" s="244">
        <f t="shared" si="663"/>
        <v>0.28595312499999997</v>
      </c>
      <c r="MG162" s="244">
        <f t="shared" si="664"/>
        <v>0.1533898305084746</v>
      </c>
      <c r="MH162" s="244">
        <f t="shared" si="665"/>
        <v>2.185185185185185E-3</v>
      </c>
      <c r="MI162" s="244">
        <f t="shared" si="666"/>
        <v>4.2821428571428573E-2</v>
      </c>
      <c r="MJ162" s="244">
        <f t="shared" si="667"/>
        <v>6.9214285714285714E-2</v>
      </c>
      <c r="MK162" s="244">
        <f t="shared" si="668"/>
        <v>1.0222222222222223E-2</v>
      </c>
      <c r="ML162" s="244">
        <f t="shared" si="669"/>
        <v>4.0860465116279068E-2</v>
      </c>
      <c r="MM162" s="244">
        <f t="shared" si="670"/>
        <v>2.9276595744680847E-2</v>
      </c>
      <c r="MN162" s="244">
        <f t="shared" si="671"/>
        <v>1.7057692307692308E-2</v>
      </c>
      <c r="MO162" s="244" t="str">
        <f t="shared" si="672"/>
        <v>i.a.</v>
      </c>
      <c r="MP162" s="244" t="str">
        <f t="shared" si="673"/>
        <v>i.a.</v>
      </c>
      <c r="MQ162" s="244" t="str">
        <f t="shared" si="674"/>
        <v>i.a.</v>
      </c>
      <c r="MR162" s="244" t="str">
        <f t="shared" si="675"/>
        <v>i.a.</v>
      </c>
      <c r="MS162" s="244" t="str">
        <f t="shared" si="676"/>
        <v>i.a.</v>
      </c>
      <c r="MT162" s="244" t="str">
        <f t="shared" si="677"/>
        <v>i.a.</v>
      </c>
    </row>
    <row r="163" spans="1:358" ht="18" customHeight="1" x14ac:dyDescent="0.25">
      <c r="A163" s="104" t="s">
        <v>436</v>
      </c>
      <c r="B163" s="273">
        <v>35497714</v>
      </c>
      <c r="C163" s="117" t="s">
        <v>588</v>
      </c>
      <c r="D163" s="5"/>
      <c r="E163" s="193">
        <v>56943100</v>
      </c>
      <c r="F163" s="203">
        <v>45483</v>
      </c>
      <c r="G163" s="148"/>
      <c r="H163" s="148" t="s">
        <v>74</v>
      </c>
      <c r="I163" s="148" t="s">
        <v>74</v>
      </c>
      <c r="J163" s="148" t="s">
        <v>74</v>
      </c>
      <c r="K163" s="148" t="s">
        <v>74</v>
      </c>
      <c r="L163" s="148" t="s">
        <v>74</v>
      </c>
      <c r="M163" s="357" t="s">
        <v>74</v>
      </c>
      <c r="N163" s="357" t="s">
        <v>74</v>
      </c>
      <c r="O163" s="357" t="s">
        <v>74</v>
      </c>
      <c r="P163" s="150">
        <f>Y163/Tabel1[[#This Row],[2023 - Omsætning]]-1</f>
        <v>-1</v>
      </c>
      <c r="Q163" s="150">
        <f>Z163/Tabel1[[#This Row],[2022 - Omsætning]]-1</f>
        <v>0.26300970724039829</v>
      </c>
      <c r="R163" s="150">
        <f>AA163/Tabel1[[#This Row],[2021 - Omsætning]]-1</f>
        <v>0.50584238441918195</v>
      </c>
      <c r="S163" s="150">
        <f>AB163/Tabel1[[#This Row],[2020 - Omsætning]]-1</f>
        <v>-9.1200761413527287E-2</v>
      </c>
      <c r="T163" s="150">
        <f>AC163/Tabel1[[#This Row],[2019 - Omsætning]]-1</f>
        <v>-0.25902165196471538</v>
      </c>
      <c r="U163" s="242">
        <f t="shared" si="484"/>
        <v>-900.75199999999995</v>
      </c>
      <c r="V163" s="242">
        <f t="shared" si="678"/>
        <v>187.57299999999998</v>
      </c>
      <c r="W163" s="242">
        <f t="shared" si="538"/>
        <v>239.57099999999997</v>
      </c>
      <c r="X163" s="242">
        <f t="shared" si="537"/>
        <v>-47.527999999999963</v>
      </c>
      <c r="Y163" s="151"/>
      <c r="Z163" s="151">
        <v>900.75199999999995</v>
      </c>
      <c r="AA163" s="151">
        <v>713.17899999999997</v>
      </c>
      <c r="AB163" s="151">
        <v>473.608</v>
      </c>
      <c r="AC163" s="361">
        <v>521.13599999999997</v>
      </c>
      <c r="AD163" s="361">
        <v>703.30799999999999</v>
      </c>
      <c r="AE163" s="361">
        <v>705.20500000000004</v>
      </c>
      <c r="AF163" s="361">
        <v>781.33699999999999</v>
      </c>
      <c r="AG163" s="361">
        <v>688.73099999999999</v>
      </c>
      <c r="AH163" s="361">
        <v>594.81899999999996</v>
      </c>
      <c r="AI163" s="361">
        <v>501.03800000000001</v>
      </c>
      <c r="AJ163" s="361">
        <v>429.56599999999997</v>
      </c>
      <c r="AK163" s="361">
        <v>412.714</v>
      </c>
      <c r="AL163" s="361">
        <v>395.17099999999999</v>
      </c>
      <c r="AM163" s="361">
        <v>384.87200000000001</v>
      </c>
      <c r="AN163" s="361">
        <v>295.18599999999998</v>
      </c>
      <c r="AO163" s="361">
        <v>440.28899999999999</v>
      </c>
      <c r="AP163" s="150">
        <f t="shared" si="552"/>
        <v>-1</v>
      </c>
      <c r="AQ163" s="150">
        <f t="shared" si="553"/>
        <v>0.38051631680079762</v>
      </c>
      <c r="AR163" s="150">
        <f t="shared" si="554"/>
        <v>6.6363982162655948E-3</v>
      </c>
      <c r="AS163" s="150" t="e">
        <f t="shared" si="555"/>
        <v>#DIV/0!</v>
      </c>
      <c r="AT163" s="150" t="e">
        <f t="shared" si="556"/>
        <v>#DIV/0!</v>
      </c>
      <c r="AU163" s="242">
        <f t="shared" si="511"/>
        <v>-171.71</v>
      </c>
      <c r="AV163" s="242">
        <f t="shared" si="679"/>
        <v>47.329000000000008</v>
      </c>
      <c r="AW163" s="242">
        <f t="shared" si="512"/>
        <v>0.81999999999999318</v>
      </c>
      <c r="AX163" s="242">
        <f t="shared" si="513"/>
        <v>123.56100000000001</v>
      </c>
      <c r="AY163" s="119"/>
      <c r="AZ163" s="119">
        <v>171.71</v>
      </c>
      <c r="BA163" s="119">
        <v>124.381</v>
      </c>
      <c r="BB163" s="119">
        <v>123.56100000000001</v>
      </c>
      <c r="BC163" s="119"/>
      <c r="BD163" s="362"/>
      <c r="BE163" s="362"/>
      <c r="BF163" s="362">
        <v>171.37100000000001</v>
      </c>
      <c r="BG163" s="362">
        <v>146.1</v>
      </c>
      <c r="BH163" s="362">
        <v>143.233</v>
      </c>
      <c r="BI163" s="362">
        <v>120.60899999999999</v>
      </c>
      <c r="BJ163" s="362">
        <v>94.319000000000003</v>
      </c>
      <c r="BK163" s="362">
        <v>81.063999999999993</v>
      </c>
      <c r="BL163" s="362">
        <v>87.944999999999993</v>
      </c>
      <c r="BM163" s="362">
        <v>86.555000000000007</v>
      </c>
      <c r="BN163" s="362">
        <v>59.921999999999997</v>
      </c>
      <c r="BO163" s="362">
        <v>68.016999999999996</v>
      </c>
      <c r="BP163" s="152">
        <f t="shared" si="557"/>
        <v>-1</v>
      </c>
      <c r="BQ163" s="152">
        <f t="shared" si="558"/>
        <v>0.62809224914084461</v>
      </c>
      <c r="BR163" s="152">
        <f t="shared" si="559"/>
        <v>-0.12394720145307964</v>
      </c>
      <c r="BS163" s="152" t="e">
        <f t="shared" si="560"/>
        <v>#DIV/0!</v>
      </c>
      <c r="BT163" s="152" t="e">
        <f t="shared" si="561"/>
        <v>#DIV/0!</v>
      </c>
      <c r="BU163" s="242">
        <f t="shared" si="514"/>
        <v>-114.64700000000001</v>
      </c>
      <c r="BV163" s="242">
        <f t="shared" si="680"/>
        <v>44.228999999999999</v>
      </c>
      <c r="BW163" s="242">
        <f t="shared" si="515"/>
        <v>-9.9629999999999939</v>
      </c>
      <c r="BX163" s="242">
        <f t="shared" si="516"/>
        <v>80.381</v>
      </c>
      <c r="BY163" s="119"/>
      <c r="BZ163" s="119">
        <v>114.64700000000001</v>
      </c>
      <c r="CA163" s="119">
        <v>70.418000000000006</v>
      </c>
      <c r="CB163" s="119">
        <v>80.381</v>
      </c>
      <c r="CC163" s="119"/>
      <c r="CD163" s="362"/>
      <c r="CE163" s="362"/>
      <c r="CF163" s="362">
        <v>95.114000000000004</v>
      </c>
      <c r="CG163" s="362">
        <v>80.201999999999998</v>
      </c>
      <c r="CH163" s="362">
        <v>94.668000000000006</v>
      </c>
      <c r="CI163" s="362">
        <v>66.930000000000007</v>
      </c>
      <c r="CJ163" s="362">
        <v>56.677</v>
      </c>
      <c r="CK163" s="362">
        <v>36.42</v>
      </c>
      <c r="CL163" s="362">
        <v>41.878</v>
      </c>
      <c r="CM163" s="362">
        <v>39.436999999999998</v>
      </c>
      <c r="CN163" s="362">
        <v>27.172999999999998</v>
      </c>
      <c r="CO163" s="362">
        <v>34.966000000000001</v>
      </c>
      <c r="CP163" s="152">
        <f t="shared" si="562"/>
        <v>-1</v>
      </c>
      <c r="CQ163" s="152">
        <f t="shared" si="563"/>
        <v>0.77998339135711781</v>
      </c>
      <c r="CR163" s="152">
        <f t="shared" si="564"/>
        <v>-0.20829909094357277</v>
      </c>
      <c r="CS163" s="152" t="e">
        <f t="shared" si="565"/>
        <v>#DIV/0!</v>
      </c>
      <c r="CT163" s="152" t="e">
        <f t="shared" si="566"/>
        <v>#DIV/0!</v>
      </c>
      <c r="CU163" s="242">
        <f t="shared" si="517"/>
        <v>-111.459</v>
      </c>
      <c r="CV163" s="242">
        <f t="shared" si="681"/>
        <v>48.841000000000001</v>
      </c>
      <c r="CW163" s="242">
        <f t="shared" si="518"/>
        <v>-16.475000000000001</v>
      </c>
      <c r="CX163" s="242">
        <f t="shared" si="519"/>
        <v>79.093000000000004</v>
      </c>
      <c r="CY163" s="119"/>
      <c r="CZ163" s="119">
        <v>111.459</v>
      </c>
      <c r="DA163" s="119">
        <v>62.618000000000002</v>
      </c>
      <c r="DB163" s="119">
        <v>79.093000000000004</v>
      </c>
      <c r="DC163" s="119"/>
      <c r="DD163" s="362"/>
      <c r="DE163" s="362"/>
      <c r="DF163" s="362">
        <v>92.629000000000005</v>
      </c>
      <c r="DG163" s="362">
        <v>76.466999999999999</v>
      </c>
      <c r="DH163" s="362">
        <v>93.72</v>
      </c>
      <c r="DI163" s="362">
        <v>65.31</v>
      </c>
      <c r="DJ163" s="362">
        <v>54.969000000000001</v>
      </c>
      <c r="DK163" s="362">
        <v>36.688000000000002</v>
      </c>
      <c r="DL163" s="362">
        <v>40.5</v>
      </c>
      <c r="DM163" s="362">
        <v>94.546999999999997</v>
      </c>
      <c r="DN163" s="362">
        <v>23.632999999999999</v>
      </c>
      <c r="DO163" s="362">
        <v>35.134</v>
      </c>
      <c r="DP163" s="152">
        <f t="shared" si="567"/>
        <v>-1</v>
      </c>
      <c r="DQ163" s="152">
        <f t="shared" si="568"/>
        <v>0.23692593242870397</v>
      </c>
      <c r="DR163" s="152">
        <f t="shared" si="569"/>
        <v>6.1780427112723508E-3</v>
      </c>
      <c r="DS163" s="152" t="e">
        <f t="shared" si="570"/>
        <v>#DIV/0!</v>
      </c>
      <c r="DT163" s="152" t="e">
        <f t="shared" si="571"/>
        <v>#DIV/0!</v>
      </c>
      <c r="DU163" s="242">
        <f t="shared" si="520"/>
        <v>-246.57499999999999</v>
      </c>
      <c r="DV163" s="242">
        <f t="shared" si="682"/>
        <v>47.22999999999999</v>
      </c>
      <c r="DW163" s="242">
        <f t="shared" si="521"/>
        <v>1.2239999999999895</v>
      </c>
      <c r="DX163" s="242">
        <f t="shared" si="522"/>
        <v>198.12100000000001</v>
      </c>
      <c r="DY163" s="119"/>
      <c r="DZ163" s="119">
        <v>246.57499999999999</v>
      </c>
      <c r="EA163" s="119">
        <v>199.345</v>
      </c>
      <c r="EB163" s="119">
        <v>198.12100000000001</v>
      </c>
      <c r="EC163" s="119"/>
      <c r="ED163" s="362"/>
      <c r="EE163" s="362"/>
      <c r="EF163" s="362">
        <v>161.685</v>
      </c>
      <c r="EG163" s="362">
        <v>118.88200000000001</v>
      </c>
      <c r="EH163" s="362">
        <v>98.725999999999999</v>
      </c>
      <c r="EI163" s="362">
        <v>26.265999999999998</v>
      </c>
      <c r="EJ163" s="362">
        <v>87.203000000000003</v>
      </c>
      <c r="EK163" s="362">
        <v>85.61</v>
      </c>
      <c r="EL163" s="362">
        <v>56.9</v>
      </c>
      <c r="EM163" s="362">
        <v>58.664000000000001</v>
      </c>
      <c r="EN163" s="362">
        <v>117.61199999999999</v>
      </c>
      <c r="EO163" s="362">
        <v>125.639</v>
      </c>
      <c r="EP163" s="153">
        <f t="shared" si="572"/>
        <v>-1</v>
      </c>
      <c r="EQ163" s="153">
        <f t="shared" si="573"/>
        <v>0.29914990525528912</v>
      </c>
      <c r="ER163" s="153">
        <f t="shared" si="574"/>
        <v>8.1805530181724428E-2</v>
      </c>
      <c r="ES163" s="153" t="e">
        <f t="shared" si="575"/>
        <v>#DIV/0!</v>
      </c>
      <c r="ET163" s="153" t="e">
        <f t="shared" si="576"/>
        <v>#DIV/0!</v>
      </c>
      <c r="EU163" s="242">
        <f t="shared" si="523"/>
        <v>-523.11699999999996</v>
      </c>
      <c r="EV163" s="242">
        <f t="shared" si="683"/>
        <v>120.45599999999996</v>
      </c>
      <c r="EW163" s="242">
        <f t="shared" si="524"/>
        <v>30.449000000000012</v>
      </c>
      <c r="EX163" s="242">
        <f t="shared" si="525"/>
        <v>372.21199999999999</v>
      </c>
      <c r="EY163" s="119"/>
      <c r="EZ163" s="119">
        <v>523.11699999999996</v>
      </c>
      <c r="FA163" s="119">
        <v>402.661</v>
      </c>
      <c r="FB163" s="119">
        <v>372.21199999999999</v>
      </c>
      <c r="FC163" s="119"/>
      <c r="FD163" s="362"/>
      <c r="FE163" s="362"/>
      <c r="FF163" s="362">
        <v>342.14800000000002</v>
      </c>
      <c r="FG163" s="362">
        <v>268.66300000000001</v>
      </c>
      <c r="FH163" s="362">
        <v>229.148</v>
      </c>
      <c r="FI163" s="362">
        <v>143.99299999999999</v>
      </c>
      <c r="FJ163" s="362">
        <v>201.916</v>
      </c>
      <c r="FK163" s="362">
        <v>198.447</v>
      </c>
      <c r="FL163" s="362">
        <v>202.899</v>
      </c>
      <c r="FM163" s="362">
        <v>169.553</v>
      </c>
      <c r="FN163" s="362">
        <v>211.06</v>
      </c>
      <c r="FO163" s="362">
        <v>223.69499999999999</v>
      </c>
      <c r="FP163" s="153">
        <f t="shared" si="577"/>
        <v>-1</v>
      </c>
      <c r="FQ163" s="153">
        <f t="shared" si="578"/>
        <v>0.18483412322274881</v>
      </c>
      <c r="FR163" s="153">
        <f t="shared" si="579"/>
        <v>0.43050847457627117</v>
      </c>
      <c r="FS163" s="153">
        <f t="shared" si="580"/>
        <v>-0.23376623376623376</v>
      </c>
      <c r="FT163" s="153">
        <f t="shared" si="581"/>
        <v>-0.28966789667896681</v>
      </c>
      <c r="FU163" s="242">
        <f t="shared" si="539"/>
        <v>-500</v>
      </c>
      <c r="FV163" s="242">
        <f t="shared" si="684"/>
        <v>78</v>
      </c>
      <c r="FW163" s="242">
        <f t="shared" si="540"/>
        <v>127</v>
      </c>
      <c r="FX163" s="242">
        <f t="shared" si="541"/>
        <v>-90</v>
      </c>
      <c r="FY163" s="154"/>
      <c r="FZ163" s="154">
        <v>500</v>
      </c>
      <c r="GA163" s="154">
        <v>422</v>
      </c>
      <c r="GB163" s="154">
        <v>295</v>
      </c>
      <c r="GC163" s="154">
        <v>385</v>
      </c>
      <c r="GD163" s="359">
        <v>542</v>
      </c>
      <c r="GE163" s="359">
        <v>588</v>
      </c>
      <c r="GF163" s="359">
        <v>592</v>
      </c>
      <c r="GG163" s="359">
        <v>543</v>
      </c>
      <c r="GH163" s="359">
        <v>446</v>
      </c>
      <c r="GI163" s="359">
        <v>392</v>
      </c>
      <c r="GJ163" s="359">
        <v>376</v>
      </c>
      <c r="GK163" s="359">
        <v>368</v>
      </c>
      <c r="GL163" s="359">
        <v>343</v>
      </c>
      <c r="GM163" s="359">
        <v>334</v>
      </c>
      <c r="GN163" s="359">
        <v>285</v>
      </c>
      <c r="GO163" s="359">
        <v>431</v>
      </c>
      <c r="GP163" s="219"/>
      <c r="GQ163" s="5" t="s">
        <v>386</v>
      </c>
      <c r="GR163" s="193">
        <v>3700</v>
      </c>
      <c r="GS163" s="5" t="s">
        <v>247</v>
      </c>
      <c r="GT163" s="7" t="s">
        <v>76</v>
      </c>
      <c r="GU163" s="172" t="s">
        <v>73</v>
      </c>
      <c r="GV163" s="195"/>
      <c r="GW163" s="158">
        <f t="shared" si="582"/>
        <v>-1</v>
      </c>
      <c r="GX163" s="158">
        <f t="shared" si="583"/>
        <v>0.5865690676111146</v>
      </c>
      <c r="GY163" s="158">
        <f t="shared" si="584"/>
        <v>-0.21073714077094183</v>
      </c>
      <c r="GZ163" s="158" t="e">
        <f t="shared" si="585"/>
        <v>#VALUE!</v>
      </c>
      <c r="HA163" s="158" t="e">
        <f t="shared" si="586"/>
        <v>#VALUE!</v>
      </c>
      <c r="HB163" s="263">
        <f t="shared" si="492"/>
        <v>-0.49990581270182999</v>
      </c>
      <c r="HC163" s="263">
        <f t="shared" si="685"/>
        <v>0.18481974244676413</v>
      </c>
      <c r="HD163" s="263">
        <f t="shared" si="493"/>
        <v>-8.4129560596787334E-2</v>
      </c>
      <c r="HE163" s="263" t="e">
        <f t="shared" si="494"/>
        <v>#VALUE!</v>
      </c>
      <c r="HF163" s="153">
        <f t="shared" si="587"/>
        <v>0</v>
      </c>
      <c r="HG163" s="153">
        <f t="shared" si="588"/>
        <v>0.49990581270182999</v>
      </c>
      <c r="HH163" s="153">
        <f t="shared" si="589"/>
        <v>0.31508607025506585</v>
      </c>
      <c r="HI163" s="153">
        <f t="shared" si="590"/>
        <v>0.39921563085185319</v>
      </c>
      <c r="HJ163" s="153" t="str">
        <f t="shared" si="591"/>
        <v>Negativ EK</v>
      </c>
      <c r="HK163" s="153" t="str">
        <f t="shared" si="592"/>
        <v>Negativ EK</v>
      </c>
      <c r="HL163" s="153">
        <f t="shared" si="593"/>
        <v>0</v>
      </c>
      <c r="HM163" s="153">
        <f t="shared" si="594"/>
        <v>0.66029860960127174</v>
      </c>
      <c r="HN163" s="153">
        <f t="shared" si="595"/>
        <v>0.70279585309363624</v>
      </c>
      <c r="HO163" s="153">
        <f t="shared" si="596"/>
        <v>1.4996159754224272</v>
      </c>
      <c r="HP163" s="153">
        <f t="shared" si="597"/>
        <v>1.1511514158051981</v>
      </c>
      <c r="HQ163" s="153">
        <f t="shared" si="598"/>
        <v>0.6361674179604544</v>
      </c>
      <c r="HR163" s="153">
        <f t="shared" si="599"/>
        <v>0.51488316609360751</v>
      </c>
      <c r="HS163" s="153">
        <f t="shared" si="600"/>
        <v>0.70091031809213944</v>
      </c>
      <c r="HT163" s="153">
        <f t="shared" si="601"/>
        <v>1.0727155143071092</v>
      </c>
      <c r="HU163" s="153">
        <f t="shared" si="602"/>
        <v>0.19430958146112454</v>
      </c>
      <c r="HV163" s="150">
        <f t="shared" si="603"/>
        <v>-1</v>
      </c>
      <c r="HW163" s="150">
        <f t="shared" si="604"/>
        <v>0.36270760956569914</v>
      </c>
      <c r="HX163" s="150">
        <f t="shared" si="605"/>
        <v>-0.15837210935793014</v>
      </c>
      <c r="HY163" s="150" t="e">
        <f t="shared" si="606"/>
        <v>#VALUE!</v>
      </c>
      <c r="HZ163" s="150" t="e">
        <f t="shared" si="607"/>
        <v>#VALUE!</v>
      </c>
      <c r="IA163" s="263">
        <f t="shared" si="495"/>
        <v>-0.24767708889172135</v>
      </c>
      <c r="IB163" s="263">
        <f t="shared" si="686"/>
        <v>6.5923433776625073E-2</v>
      </c>
      <c r="IC163" s="263">
        <f t="shared" si="496"/>
        <v>-3.420123081012913E-2</v>
      </c>
      <c r="ID163" s="263" t="e">
        <f t="shared" si="497"/>
        <v>#VALUE!</v>
      </c>
      <c r="IE163" s="153">
        <f t="shared" si="608"/>
        <v>0</v>
      </c>
      <c r="IF163" s="153">
        <f t="shared" si="609"/>
        <v>0.24767708889172135</v>
      </c>
      <c r="IG163" s="153">
        <f t="shared" si="610"/>
        <v>0.18175365511509628</v>
      </c>
      <c r="IH163" s="153">
        <f t="shared" si="611"/>
        <v>0.21595488592522541</v>
      </c>
      <c r="II163" s="153" t="str">
        <f t="shared" si="612"/>
        <v>i.a.</v>
      </c>
      <c r="IJ163" s="153" t="str">
        <f t="shared" si="613"/>
        <v>i.a.</v>
      </c>
      <c r="IK163" s="153">
        <f t="shared" si="614"/>
        <v>0</v>
      </c>
      <c r="IL163" s="153">
        <f t="shared" si="615"/>
        <v>0.31143512477673124</v>
      </c>
      <c r="IM163" s="153">
        <f t="shared" si="616"/>
        <v>0.32221867335193471</v>
      </c>
      <c r="IN163" s="153">
        <f t="shared" si="617"/>
        <v>0.50741140748403424</v>
      </c>
      <c r="IO163" s="153">
        <f t="shared" si="618"/>
        <v>0.38698039079642338</v>
      </c>
      <c r="IP163" s="153">
        <f t="shared" si="619"/>
        <v>0.28312806128438445</v>
      </c>
      <c r="IQ163" s="153">
        <f t="shared" si="620"/>
        <v>0.18148928854404928</v>
      </c>
      <c r="IR163" s="153">
        <f t="shared" si="621"/>
        <v>0.2248772996251866</v>
      </c>
      <c r="IS163" s="153">
        <f t="shared" si="622"/>
        <v>0.20722886501512033</v>
      </c>
      <c r="IT163" s="153">
        <f t="shared" si="623"/>
        <v>0.12500373773734633</v>
      </c>
      <c r="IU163" s="150" t="e">
        <f t="shared" si="624"/>
        <v>#VALUE!</v>
      </c>
      <c r="IV163" s="150">
        <f t="shared" si="625"/>
        <v>-4.7895914532170895E-2</v>
      </c>
      <c r="IW163" s="150">
        <f t="shared" si="626"/>
        <v>-6.9908579093460502E-2</v>
      </c>
      <c r="IX163" s="150" t="e">
        <f t="shared" si="627"/>
        <v>#VALUE!</v>
      </c>
      <c r="IY163" s="150" t="e">
        <f t="shared" si="628"/>
        <v>#VALUE!</v>
      </c>
      <c r="IZ163" s="263" t="e">
        <f t="shared" si="498"/>
        <v>#VALUE!</v>
      </c>
      <c r="JA163" s="263">
        <f t="shared" si="687"/>
        <v>-2.3711785055954282E-2</v>
      </c>
      <c r="JB163" s="263">
        <f t="shared" si="499"/>
        <v>-3.7210937848794479E-2</v>
      </c>
      <c r="JC163" s="263" t="e">
        <f t="shared" si="500"/>
        <v>#VALUE!</v>
      </c>
      <c r="JD163" s="153" t="str">
        <f t="shared" si="629"/>
        <v>i.a.</v>
      </c>
      <c r="JE163" s="153">
        <f t="shared" si="630"/>
        <v>0.47135726806813771</v>
      </c>
      <c r="JF163" s="153">
        <f t="shared" si="631"/>
        <v>0.495069053124092</v>
      </c>
      <c r="JG163" s="153">
        <f t="shared" si="632"/>
        <v>0.53227999097288647</v>
      </c>
      <c r="JH163" s="153" t="str">
        <f t="shared" si="633"/>
        <v>i.a.</v>
      </c>
      <c r="JI163" s="153" t="str">
        <f t="shared" si="634"/>
        <v>i.a.</v>
      </c>
      <c r="JJ163" s="153" t="str">
        <f t="shared" si="635"/>
        <v>i.a.</v>
      </c>
      <c r="JK163" s="153">
        <f t="shared" si="636"/>
        <v>0.47255865882600512</v>
      </c>
      <c r="JL163" s="153">
        <f t="shared" si="637"/>
        <v>0.44249487275880939</v>
      </c>
      <c r="JM163" s="153">
        <f t="shared" si="638"/>
        <v>0.43083945746853564</v>
      </c>
      <c r="JN163" s="153">
        <f t="shared" si="639"/>
        <v>0.18241164501052134</v>
      </c>
      <c r="JO163" s="153">
        <f t="shared" si="640"/>
        <v>0.43187761247251333</v>
      </c>
      <c r="JP163" s="153">
        <f t="shared" si="641"/>
        <v>0.43139981959918766</v>
      </c>
      <c r="JQ163" s="153">
        <f t="shared" si="642"/>
        <v>0.28043509332229333</v>
      </c>
      <c r="JR163" s="153">
        <f t="shared" si="643"/>
        <v>0.34599210866218821</v>
      </c>
      <c r="JS163" s="153">
        <f t="shared" si="644"/>
        <v>0.55724438548280109</v>
      </c>
      <c r="JT163" s="153">
        <f t="shared" si="645"/>
        <v>0.5616531437895349</v>
      </c>
      <c r="JU163" s="150" t="e">
        <f t="shared" si="646"/>
        <v>#VALUE!</v>
      </c>
      <c r="JV163" s="150">
        <f t="shared" si="647"/>
        <v>0.28905758982496677</v>
      </c>
      <c r="JW163" s="150">
        <f t="shared" si="648"/>
        <v>-0.41823074738009691</v>
      </c>
      <c r="JX163" s="150" t="e">
        <f t="shared" si="649"/>
        <v>#DIV/0!</v>
      </c>
      <c r="JY163" s="150" t="e">
        <f t="shared" si="650"/>
        <v>#DIV/0!</v>
      </c>
      <c r="JZ163" s="263" t="e">
        <f t="shared" si="501"/>
        <v>#VALUE!</v>
      </c>
      <c r="KA163" s="263">
        <f t="shared" si="688"/>
        <v>2.8541021763532737E-2</v>
      </c>
      <c r="KB163" s="263">
        <f t="shared" si="502"/>
        <v>-7.0982343425701366E-2</v>
      </c>
      <c r="KC163" s="263">
        <f t="shared" si="503"/>
        <v>0.16972052836945323</v>
      </c>
      <c r="KD163" s="153" t="str">
        <f t="shared" si="467"/>
        <v>i.a.</v>
      </c>
      <c r="KE163" s="153">
        <f t="shared" si="468"/>
        <v>0.1272792067072846</v>
      </c>
      <c r="KF163" s="153">
        <f t="shared" si="469"/>
        <v>9.8738184943751861E-2</v>
      </c>
      <c r="KG163" s="153">
        <f t="shared" si="470"/>
        <v>0.16972052836945323</v>
      </c>
      <c r="KH163" s="153">
        <f t="shared" si="483"/>
        <v>0</v>
      </c>
      <c r="KI163" s="153">
        <f t="shared" si="471"/>
        <v>0</v>
      </c>
      <c r="KJ163" s="153">
        <f t="shared" si="472"/>
        <v>0</v>
      </c>
      <c r="KK163" s="153">
        <f t="shared" si="473"/>
        <v>0.12173236388395789</v>
      </c>
      <c r="KL163" s="153">
        <f t="shared" si="474"/>
        <v>0.11644894741197942</v>
      </c>
      <c r="KM163" s="153">
        <f t="shared" si="475"/>
        <v>0.15915429735768363</v>
      </c>
      <c r="KN163" s="153">
        <f t="shared" si="476"/>
        <v>0.13358268235143841</v>
      </c>
      <c r="KO163" s="153">
        <f t="shared" si="477"/>
        <v>0.13194014423860362</v>
      </c>
      <c r="KP163" s="153">
        <f t="shared" si="478"/>
        <v>8.8245128587835647E-2</v>
      </c>
      <c r="KQ163" s="153">
        <f t="shared" si="479"/>
        <v>0.10597437565003505</v>
      </c>
      <c r="KR163" s="153">
        <f t="shared" si="480"/>
        <v>0.10246783346151447</v>
      </c>
      <c r="KS163" s="153">
        <f t="shared" si="481"/>
        <v>9.2053823690825445E-2</v>
      </c>
      <c r="KT163" s="153">
        <f t="shared" si="482"/>
        <v>7.9416019932362608E-2</v>
      </c>
      <c r="KU163" s="150" t="e">
        <f t="shared" si="651"/>
        <v>#VALUE!</v>
      </c>
      <c r="KV163" s="150">
        <f t="shared" si="652"/>
        <v>6.5980192910896213E-2</v>
      </c>
      <c r="KW163" s="150">
        <f t="shared" si="653"/>
        <v>5.2662330340423363E-2</v>
      </c>
      <c r="KX163" s="150">
        <f t="shared" si="654"/>
        <v>0.18606002323997292</v>
      </c>
      <c r="KY163" s="150">
        <f t="shared" si="655"/>
        <v>4.3143544506816352E-2</v>
      </c>
      <c r="KZ163" s="243" t="e">
        <f t="shared" si="504"/>
        <v>#VALUE!</v>
      </c>
      <c r="LA163" s="243">
        <f t="shared" si="689"/>
        <v>0.11150636966824656</v>
      </c>
      <c r="LB163" s="243">
        <f t="shared" si="505"/>
        <v>8.4546782874126203E-2</v>
      </c>
      <c r="LC163" s="243">
        <f t="shared" si="506"/>
        <v>0.25185084745762731</v>
      </c>
      <c r="LD163" s="254" t="str">
        <f>IFERROR(Tabel1[[#This Row],[2024 - Omsætning]]/Tabel1[[#This Row],[2024 - Ansatte]],"i.a.")</f>
        <v>i.a.</v>
      </c>
      <c r="LE163" s="254">
        <f>IFERROR(Tabel1[[#This Row],[2023 - Omsætning]]/Tabel1[[#This Row],[2023 - Ansatte]],"i.a.")</f>
        <v>1.801504</v>
      </c>
      <c r="LF163" s="254">
        <f>IFERROR(Tabel1[[#This Row],[2022 - Omsætning]]/Tabel1[[#This Row],[2022 - Ansatte]],"i.a.")</f>
        <v>1.6899976303317534</v>
      </c>
      <c r="LG163" s="254">
        <f>IFERROR(Tabel1[[#This Row],[2021 - Omsætning]]/Tabel1[[#This Row],[2021 - Ansatte]],"i.a.")</f>
        <v>1.6054508474576272</v>
      </c>
      <c r="LH163" s="254">
        <f>IFERROR(AC163/Tabel1[[#This Row],[2020 - Ansatte]],"i.a.")</f>
        <v>1.3535999999999999</v>
      </c>
      <c r="LI163" s="254">
        <f>IFERROR(Tabel1[[#This Row],[2019 - Omsætning]]/Tabel1[[#This Row],[2019 - Ansatte]],"i.a.")</f>
        <v>1.2976162361623615</v>
      </c>
      <c r="LJ163" s="254">
        <f>IFERROR(Tabel1[[#This Row],[2018 - Omsætning]]/Tabel1[[#This Row],[2018 - Ansatte]],"i.a.")</f>
        <v>1.1993282312925171</v>
      </c>
      <c r="LK163" s="254">
        <f>IFERROR(Tabel1[[#This Row],[2017 - Omsætning]]/Tabel1[[#This Row],[2017 - Ansatte]],"i.a.")</f>
        <v>1.3198260135135136</v>
      </c>
      <c r="LL163" s="254">
        <f>IFERROR(Tabel1[[#This Row],[2016 - Omsætning]]/Tabel1[[#This Row],[2016 - Ansatte]],"i.a.")</f>
        <v>1.2683812154696132</v>
      </c>
      <c r="LM163" s="254">
        <f>IFERROR(Tabel1[[#This Row],[2015 - Omsætning]]/Tabel1[[#This Row],[2015 - Ansatte]],"i.a.")</f>
        <v>1.3336748878923765</v>
      </c>
      <c r="LN163" s="254">
        <f>IFERROR(Tabel1[[#This Row],[2014 - Omsætning]]/Tabel1[[#This Row],[2014 - Ansatte]],"i.a.")</f>
        <v>1.2781581632653061</v>
      </c>
      <c r="LO163" s="254">
        <f>IFERROR(Tabel1[[#This Row],[2013 - Omsætning]]/Tabel1[[#This Row],[2013 - Ansatte]],"i.a.")</f>
        <v>1.1424627659574467</v>
      </c>
      <c r="LP163" s="254">
        <f>IFERROR(Tabel1[[#This Row],[2012 - Omsætning]]/Tabel1[[#This Row],[2012 - Ansatte]],"i.a.")</f>
        <v>1.1215054347826088</v>
      </c>
      <c r="LQ163" s="254">
        <f>IFERROR(Tabel1[[#This Row],[2011 - Omsætning]]/Tabel1[[#This Row],[2011 - Ansatte]],"i.a.")</f>
        <v>1.1521020408163265</v>
      </c>
      <c r="LR163" s="254">
        <f>IFERROR(Tabel1[[#This Row],[2010 - Omsætning]]/Tabel1[[#This Row],[2010 - Ansatte]],"i.a.")</f>
        <v>1.1523113772455089</v>
      </c>
      <c r="LS163" s="254">
        <f>IFERROR(Tabel1[[#This Row],[2009 - Omsætning]]/Tabel1[[#This Row],[2009 - Ansatte]],"i.a.")</f>
        <v>1.035740350877193</v>
      </c>
      <c r="LT163" s="254">
        <f>IFERROR(Tabel1[[#This Row],[2008 - Omsætning]]/Tabel1[[#This Row],[2008 - Ansatte]],"i.a.")</f>
        <v>1.0215522041763341</v>
      </c>
      <c r="LU163" s="158" t="e">
        <f t="shared" si="656"/>
        <v>#VALUE!</v>
      </c>
      <c r="LV163" s="158">
        <f t="shared" si="657"/>
        <v>0.50230598230540746</v>
      </c>
      <c r="LW163" s="158">
        <f t="shared" si="658"/>
        <v>-0.44655979106245025</v>
      </c>
      <c r="LX163" s="158" t="e">
        <f t="shared" si="659"/>
        <v>#DIV/0!</v>
      </c>
      <c r="LY163" s="158" t="e">
        <f t="shared" si="660"/>
        <v>#DIV/0!</v>
      </c>
      <c r="LZ163" s="243" t="e">
        <f t="shared" si="507"/>
        <v>#VALUE!</v>
      </c>
      <c r="MA163" s="243">
        <f t="shared" si="690"/>
        <v>7.4534113744075842E-2</v>
      </c>
      <c r="MB163" s="243">
        <f t="shared" si="508"/>
        <v>-0.11972797815085554</v>
      </c>
      <c r="MC163" s="243">
        <f t="shared" si="509"/>
        <v>0.2681118644067797</v>
      </c>
      <c r="MD163" s="244" t="str">
        <f t="shared" si="661"/>
        <v>i.a.</v>
      </c>
      <c r="ME163" s="244">
        <f t="shared" si="662"/>
        <v>0.22291800000000001</v>
      </c>
      <c r="MF163" s="244">
        <f t="shared" si="663"/>
        <v>0.14838388625592416</v>
      </c>
      <c r="MG163" s="244">
        <f t="shared" si="664"/>
        <v>0.2681118644067797</v>
      </c>
      <c r="MH163" s="244">
        <f t="shared" si="665"/>
        <v>0</v>
      </c>
      <c r="MI163" s="244">
        <f t="shared" si="666"/>
        <v>0</v>
      </c>
      <c r="MJ163" s="244">
        <f t="shared" si="667"/>
        <v>0</v>
      </c>
      <c r="MK163" s="244">
        <f t="shared" si="668"/>
        <v>0.15646790540540542</v>
      </c>
      <c r="ML163" s="244">
        <f t="shared" si="669"/>
        <v>0.14082320441988949</v>
      </c>
      <c r="MM163" s="244">
        <f t="shared" si="670"/>
        <v>0.21013452914798206</v>
      </c>
      <c r="MN163" s="244">
        <f t="shared" si="671"/>
        <v>0.16660714285714287</v>
      </c>
      <c r="MO163" s="244">
        <f t="shared" si="672"/>
        <v>0.14619414893617022</v>
      </c>
      <c r="MP163" s="244">
        <f t="shared" si="673"/>
        <v>9.9695652173913046E-2</v>
      </c>
      <c r="MQ163" s="244">
        <f t="shared" si="674"/>
        <v>0.11807580174927114</v>
      </c>
      <c r="MR163" s="244">
        <f t="shared" si="675"/>
        <v>0.28307485029940122</v>
      </c>
      <c r="MS163" s="244">
        <f t="shared" si="676"/>
        <v>8.2922807017543856E-2</v>
      </c>
      <c r="MT163" s="244">
        <f t="shared" si="677"/>
        <v>8.1517401392111374E-2</v>
      </c>
    </row>
    <row r="164" spans="1:358" ht="18" customHeight="1" x14ac:dyDescent="0.25">
      <c r="A164" s="3" t="s">
        <v>245</v>
      </c>
      <c r="B164" s="273">
        <v>28290772</v>
      </c>
      <c r="C164" s="5" t="s">
        <v>83</v>
      </c>
      <c r="D164" s="5"/>
      <c r="E164" s="5">
        <v>289300</v>
      </c>
      <c r="F164" s="203">
        <v>45485</v>
      </c>
      <c r="G164" s="148"/>
      <c r="H164" s="148" t="s">
        <v>105</v>
      </c>
      <c r="I164" s="148" t="s">
        <v>105</v>
      </c>
      <c r="J164" s="148" t="s">
        <v>105</v>
      </c>
      <c r="K164" s="148" t="s">
        <v>105</v>
      </c>
      <c r="L164" s="148" t="s">
        <v>105</v>
      </c>
      <c r="M164" s="148" t="s">
        <v>105</v>
      </c>
      <c r="N164" s="148" t="s">
        <v>105</v>
      </c>
      <c r="O164" s="148" t="s">
        <v>105</v>
      </c>
      <c r="P164" s="150" t="e">
        <f>Y164/Tabel1[[#This Row],[2023 - Omsætning]]-1</f>
        <v>#DIV/0!</v>
      </c>
      <c r="Q164" s="150" t="e">
        <f>Z164/Tabel1[[#This Row],[2022 - Omsætning]]-1</f>
        <v>#DIV/0!</v>
      </c>
      <c r="R164" s="150" t="e">
        <f>AA164/Tabel1[[#This Row],[2021 - Omsætning]]-1</f>
        <v>#DIV/0!</v>
      </c>
      <c r="S164" s="150" t="e">
        <f>AB164/Tabel1[[#This Row],[2020 - Omsætning]]-1</f>
        <v>#DIV/0!</v>
      </c>
      <c r="T164" s="150" t="e">
        <f>AC164/Tabel1[[#This Row],[2019 - Omsætning]]-1</f>
        <v>#DIV/0!</v>
      </c>
      <c r="U164" s="242">
        <f t="shared" si="484"/>
        <v>0</v>
      </c>
      <c r="V164" s="242">
        <f t="shared" si="678"/>
        <v>0</v>
      </c>
      <c r="W164" s="242">
        <f t="shared" si="538"/>
        <v>0</v>
      </c>
      <c r="X164" s="242">
        <f t="shared" si="537"/>
        <v>0</v>
      </c>
      <c r="Y164" s="151"/>
      <c r="Z164" s="151"/>
      <c r="AA164" s="151"/>
      <c r="AB164" s="151"/>
      <c r="AC164" s="361"/>
      <c r="AD164" s="151"/>
      <c r="AE164" s="151"/>
      <c r="AF164" s="151"/>
      <c r="AG164" s="361"/>
      <c r="AH164" s="361"/>
      <c r="AI164" s="361"/>
      <c r="AJ164" s="361"/>
      <c r="AK164" s="361"/>
      <c r="AL164" s="361"/>
      <c r="AM164" s="361"/>
      <c r="AN164" s="361"/>
      <c r="AO164" s="361"/>
      <c r="AP164" s="150">
        <f t="shared" si="552"/>
        <v>-1</v>
      </c>
      <c r="AQ164" s="150">
        <f t="shared" si="553"/>
        <v>6.8493915373450745E-2</v>
      </c>
      <c r="AR164" s="150">
        <f t="shared" si="554"/>
        <v>-0.10541822721597989</v>
      </c>
      <c r="AS164" s="150">
        <f t="shared" si="555"/>
        <v>0.19637949575815505</v>
      </c>
      <c r="AT164" s="150">
        <f t="shared" si="556"/>
        <v>-0.21677078215296788</v>
      </c>
      <c r="AU164" s="242">
        <f t="shared" si="511"/>
        <v>-38.281999999999996</v>
      </c>
      <c r="AV164" s="242">
        <f t="shared" si="679"/>
        <v>2.4539999999999935</v>
      </c>
      <c r="AW164" s="242">
        <f t="shared" si="512"/>
        <v>-4.2219999999999942</v>
      </c>
      <c r="AX164" s="242">
        <f t="shared" si="513"/>
        <v>6.5739999999999981</v>
      </c>
      <c r="AY164" s="119"/>
      <c r="AZ164" s="119">
        <v>38.281999999999996</v>
      </c>
      <c r="BA164" s="119">
        <v>35.828000000000003</v>
      </c>
      <c r="BB164" s="119">
        <v>40.049999999999997</v>
      </c>
      <c r="BC164" s="119">
        <v>33.475999999999999</v>
      </c>
      <c r="BD164" s="119">
        <v>42.741</v>
      </c>
      <c r="BE164" s="119">
        <v>38.414999999999999</v>
      </c>
      <c r="BF164" s="119">
        <v>22.654</v>
      </c>
      <c r="BG164" s="362">
        <v>27.323</v>
      </c>
      <c r="BH164" s="362">
        <v>23.255451999999998</v>
      </c>
      <c r="BI164" s="362">
        <v>18.600999999999999</v>
      </c>
      <c r="BJ164" s="362">
        <v>17.995999999999999</v>
      </c>
      <c r="BK164" s="362">
        <v>19.704999999999998</v>
      </c>
      <c r="BL164" s="362">
        <v>16.838999999999999</v>
      </c>
      <c r="BM164" s="362">
        <v>10.486000000000001</v>
      </c>
      <c r="BN164" s="362">
        <v>15.914999999999999</v>
      </c>
      <c r="BO164" s="362">
        <v>19.606999999999999</v>
      </c>
      <c r="BP164" s="152">
        <f t="shared" si="557"/>
        <v>-1</v>
      </c>
      <c r="BQ164" s="152">
        <f t="shared" si="558"/>
        <v>6.1514195583596214</v>
      </c>
      <c r="BR164" s="152">
        <f t="shared" si="559"/>
        <v>-0.90382281553398047</v>
      </c>
      <c r="BS164" s="152">
        <f t="shared" si="560"/>
        <v>3.9638554216867461</v>
      </c>
      <c r="BT164" s="152">
        <f t="shared" si="561"/>
        <v>-0.79656862745098034</v>
      </c>
      <c r="BU164" s="242">
        <f t="shared" si="514"/>
        <v>-2.2669999999999999</v>
      </c>
      <c r="BV164" s="242">
        <f t="shared" si="680"/>
        <v>1.95</v>
      </c>
      <c r="BW164" s="242">
        <f t="shared" si="515"/>
        <v>-2.9789999999999996</v>
      </c>
      <c r="BX164" s="242">
        <f t="shared" si="516"/>
        <v>2.6319999999999997</v>
      </c>
      <c r="BY164" s="119"/>
      <c r="BZ164" s="119">
        <v>2.2669999999999999</v>
      </c>
      <c r="CA164" s="119">
        <v>0.317</v>
      </c>
      <c r="CB164" s="119">
        <v>3.2959999999999998</v>
      </c>
      <c r="CC164" s="119">
        <v>0.66400000000000003</v>
      </c>
      <c r="CD164" s="119">
        <v>3.2639999999999998</v>
      </c>
      <c r="CE164" s="119">
        <v>3.0009999999999999</v>
      </c>
      <c r="CF164" s="119">
        <v>-6.3E-2</v>
      </c>
      <c r="CG164" s="362">
        <v>3.4660000000000002</v>
      </c>
      <c r="CH164" s="362">
        <v>2.3312189999999999</v>
      </c>
      <c r="CI164" s="362">
        <v>1.1479999999999999</v>
      </c>
      <c r="CJ164" s="362">
        <v>-0.19600000000000001</v>
      </c>
      <c r="CK164" s="362">
        <v>1.8149999999999999</v>
      </c>
      <c r="CL164" s="362">
        <v>402.25599999999997</v>
      </c>
      <c r="CM164" s="362">
        <v>-3.4009999999999998</v>
      </c>
      <c r="CN164" s="362">
        <v>-2.0470000000000002</v>
      </c>
      <c r="CO164" s="362">
        <v>0.998</v>
      </c>
      <c r="CP164" s="152">
        <f t="shared" si="562"/>
        <v>-1</v>
      </c>
      <c r="CQ164" s="152">
        <f t="shared" si="563"/>
        <v>39.142857142857139</v>
      </c>
      <c r="CR164" s="152">
        <f t="shared" si="564"/>
        <v>-1.0160761154855642</v>
      </c>
      <c r="CS164" s="152">
        <f t="shared" si="565"/>
        <v>5.4303797468354427</v>
      </c>
      <c r="CT164" s="152">
        <f t="shared" si="566"/>
        <v>-0.83959390862944161</v>
      </c>
      <c r="CU164" s="242">
        <f t="shared" si="517"/>
        <v>-1.869</v>
      </c>
      <c r="CV164" s="242">
        <f t="shared" si="681"/>
        <v>1.9179999999999999</v>
      </c>
      <c r="CW164" s="242">
        <f t="shared" si="518"/>
        <v>-3.097</v>
      </c>
      <c r="CX164" s="242">
        <f t="shared" si="519"/>
        <v>2.5739999999999998</v>
      </c>
      <c r="CY164" s="119"/>
      <c r="CZ164" s="119">
        <v>1.869</v>
      </c>
      <c r="DA164" s="119">
        <v>-4.9000000000000002E-2</v>
      </c>
      <c r="DB164" s="119">
        <v>3.048</v>
      </c>
      <c r="DC164" s="119">
        <v>0.47399999999999998</v>
      </c>
      <c r="DD164" s="119">
        <v>2.9550000000000001</v>
      </c>
      <c r="DE164" s="119">
        <v>2.6589999999999998</v>
      </c>
      <c r="DF164" s="119">
        <v>-7.0000000000000007E-2</v>
      </c>
      <c r="DG164" s="362">
        <v>3.9969999999999999</v>
      </c>
      <c r="DH164" s="362">
        <v>16.178742</v>
      </c>
      <c r="DI164" s="362">
        <v>4.7640000000000002</v>
      </c>
      <c r="DJ164" s="362">
        <v>2.1970000000000001</v>
      </c>
      <c r="DK164" s="362">
        <v>3.0310000000000001</v>
      </c>
      <c r="DL164" s="362">
        <v>1.4970000000000001</v>
      </c>
      <c r="DM164" s="362">
        <v>-5.6710000000000003</v>
      </c>
      <c r="DN164" s="362">
        <v>-5.1660000000000004</v>
      </c>
      <c r="DO164" s="362">
        <v>3.6819999999999999</v>
      </c>
      <c r="DP164" s="152">
        <f t="shared" si="567"/>
        <v>-1</v>
      </c>
      <c r="DQ164" s="152">
        <f t="shared" si="568"/>
        <v>0.1448179828923811</v>
      </c>
      <c r="DR164" s="152">
        <f t="shared" si="569"/>
        <v>-1.9853087155052187E-3</v>
      </c>
      <c r="DS164" s="152">
        <f t="shared" si="570"/>
        <v>0.31001300390117026</v>
      </c>
      <c r="DT164" s="152">
        <f t="shared" si="571"/>
        <v>5.0977176438431082E-2</v>
      </c>
      <c r="DU164" s="242">
        <f t="shared" si="520"/>
        <v>-11.51</v>
      </c>
      <c r="DV164" s="242">
        <f t="shared" si="682"/>
        <v>1.4559999999999995</v>
      </c>
      <c r="DW164" s="242">
        <f t="shared" si="521"/>
        <v>-1.9999999999999574E-2</v>
      </c>
      <c r="DX164" s="242">
        <f t="shared" si="522"/>
        <v>2.3839999999999995</v>
      </c>
      <c r="DY164" s="119"/>
      <c r="DZ164" s="119">
        <v>11.51</v>
      </c>
      <c r="EA164" s="119">
        <v>10.054</v>
      </c>
      <c r="EB164" s="119">
        <v>10.074</v>
      </c>
      <c r="EC164" s="119">
        <v>7.69</v>
      </c>
      <c r="ED164" s="119">
        <v>7.3170000000000002</v>
      </c>
      <c r="EE164" s="119">
        <v>5.016</v>
      </c>
      <c r="EF164" s="119">
        <v>2.9470000000000001</v>
      </c>
      <c r="EG164" s="362">
        <v>16.004999999999999</v>
      </c>
      <c r="EH164" s="362">
        <v>28.889471</v>
      </c>
      <c r="EI164" s="362">
        <v>18.983000000000001</v>
      </c>
      <c r="EJ164" s="362">
        <v>14.489000000000001</v>
      </c>
      <c r="EK164" s="362">
        <v>12.34</v>
      </c>
      <c r="EL164" s="362">
        <v>5.7370000000000001</v>
      </c>
      <c r="EM164" s="362">
        <v>3.331</v>
      </c>
      <c r="EN164" s="362">
        <v>7.9370000000000003</v>
      </c>
      <c r="EO164" s="362">
        <v>12.938000000000001</v>
      </c>
      <c r="EP164" s="153">
        <f t="shared" si="572"/>
        <v>-1</v>
      </c>
      <c r="EQ164" s="153">
        <f t="shared" si="573"/>
        <v>-0.10869762517017093</v>
      </c>
      <c r="ER164" s="153">
        <f t="shared" si="574"/>
        <v>-5.0267894768527355E-3</v>
      </c>
      <c r="ES164" s="153">
        <f t="shared" si="575"/>
        <v>0.13350847862431336</v>
      </c>
      <c r="ET164" s="153">
        <f t="shared" si="576"/>
        <v>-2.6311418225308063E-2</v>
      </c>
      <c r="EU164" s="242">
        <f t="shared" si="523"/>
        <v>-29.462</v>
      </c>
      <c r="EV164" s="242">
        <f t="shared" si="683"/>
        <v>-3.593</v>
      </c>
      <c r="EW164" s="242">
        <f t="shared" si="524"/>
        <v>-0.16700000000000159</v>
      </c>
      <c r="EX164" s="242">
        <f t="shared" si="525"/>
        <v>3.9130000000000003</v>
      </c>
      <c r="EY164" s="119"/>
      <c r="EZ164" s="119">
        <v>29.462</v>
      </c>
      <c r="FA164" s="119">
        <v>33.055</v>
      </c>
      <c r="FB164" s="119">
        <v>33.222000000000001</v>
      </c>
      <c r="FC164" s="119">
        <v>29.309000000000001</v>
      </c>
      <c r="FD164" s="119">
        <v>30.100999999999999</v>
      </c>
      <c r="FE164" s="119">
        <v>23.73</v>
      </c>
      <c r="FF164" s="119">
        <v>14.092000000000001</v>
      </c>
      <c r="FG164" s="362">
        <v>27.422000000000001</v>
      </c>
      <c r="FH164" s="362">
        <v>40.950873000000001</v>
      </c>
      <c r="FI164" s="362">
        <v>47.957000000000001</v>
      </c>
      <c r="FJ164" s="362">
        <v>39.296999999999997</v>
      </c>
      <c r="FK164" s="362">
        <v>37.024999999999999</v>
      </c>
      <c r="FL164" s="362">
        <v>34.008000000000003</v>
      </c>
      <c r="FM164" s="362">
        <v>25.733000000000001</v>
      </c>
      <c r="FN164" s="362">
        <v>25.417999999999999</v>
      </c>
      <c r="FO164" s="362">
        <v>23.463999999999999</v>
      </c>
      <c r="FP164" s="153">
        <f t="shared" si="577"/>
        <v>-1</v>
      </c>
      <c r="FQ164" s="153">
        <f t="shared" si="578"/>
        <v>1.5873015873015872E-2</v>
      </c>
      <c r="FR164" s="153">
        <f t="shared" si="579"/>
        <v>-4.5454545454545456E-2</v>
      </c>
      <c r="FS164" s="153">
        <f t="shared" si="580"/>
        <v>1.5384615384615385E-2</v>
      </c>
      <c r="FT164" s="153">
        <f t="shared" si="581"/>
        <v>-0.12162162162162163</v>
      </c>
      <c r="FU164" s="242">
        <f t="shared" si="539"/>
        <v>-64</v>
      </c>
      <c r="FV164" s="242">
        <f t="shared" si="684"/>
        <v>1</v>
      </c>
      <c r="FW164" s="242">
        <f t="shared" si="540"/>
        <v>-3</v>
      </c>
      <c r="FX164" s="242">
        <f t="shared" si="541"/>
        <v>1</v>
      </c>
      <c r="FY164" s="154"/>
      <c r="FZ164" s="154">
        <v>64</v>
      </c>
      <c r="GA164" s="154">
        <v>63</v>
      </c>
      <c r="GB164" s="154">
        <v>66</v>
      </c>
      <c r="GC164" s="154">
        <v>65</v>
      </c>
      <c r="GD164" s="154">
        <v>74</v>
      </c>
      <c r="GE164" s="154">
        <v>71</v>
      </c>
      <c r="GF164" s="154">
        <v>49</v>
      </c>
      <c r="GG164" s="359">
        <v>49</v>
      </c>
      <c r="GH164" s="359">
        <v>44</v>
      </c>
      <c r="GI164" s="359"/>
      <c r="GJ164" s="359"/>
      <c r="GK164" s="359"/>
      <c r="GL164" s="359"/>
      <c r="GM164" s="359"/>
      <c r="GN164" s="359">
        <v>51</v>
      </c>
      <c r="GO164" s="359">
        <v>55</v>
      </c>
      <c r="GP164" s="5"/>
      <c r="GQ164" s="5" t="s">
        <v>386</v>
      </c>
      <c r="GR164" s="5">
        <v>8361</v>
      </c>
      <c r="GS164" s="5" t="s">
        <v>157</v>
      </c>
      <c r="GT164" s="7" t="s">
        <v>94</v>
      </c>
      <c r="GU164" s="172" t="s">
        <v>73</v>
      </c>
      <c r="GV164" s="5"/>
      <c r="GW164" s="158">
        <f t="shared" si="582"/>
        <v>-1</v>
      </c>
      <c r="GX164" s="158">
        <f t="shared" si="583"/>
        <v>36.602830113681527</v>
      </c>
      <c r="GY164" s="158">
        <f t="shared" si="584"/>
        <v>-1.0141880025579078</v>
      </c>
      <c r="GZ164" s="158">
        <f t="shared" si="585"/>
        <v>4.4323749640148336</v>
      </c>
      <c r="HA164" s="158">
        <f t="shared" si="586"/>
        <v>-0.86817562971459339</v>
      </c>
      <c r="HB164" s="263">
        <f t="shared" si="492"/>
        <v>-0.17334446299387868</v>
      </c>
      <c r="HC164" s="263">
        <f t="shared" si="685"/>
        <v>0.17821330242154163</v>
      </c>
      <c r="HD164" s="263">
        <f t="shared" si="493"/>
        <v>-0.34803479304171386</v>
      </c>
      <c r="HE164" s="263">
        <f t="shared" si="494"/>
        <v>0.27999543319024867</v>
      </c>
      <c r="HF164" s="153">
        <f t="shared" si="587"/>
        <v>0</v>
      </c>
      <c r="HG164" s="153">
        <f t="shared" si="588"/>
        <v>0.17334446299387868</v>
      </c>
      <c r="HH164" s="153">
        <f t="shared" si="589"/>
        <v>-4.8688394276629569E-3</v>
      </c>
      <c r="HI164" s="153">
        <f t="shared" si="590"/>
        <v>0.34316595361405089</v>
      </c>
      <c r="HJ164" s="153">
        <f t="shared" si="591"/>
        <v>6.3170520423802223E-2</v>
      </c>
      <c r="HK164" s="153">
        <f t="shared" si="592"/>
        <v>0.47920214059839455</v>
      </c>
      <c r="HL164" s="153">
        <f t="shared" si="593"/>
        <v>0.66783875423835237</v>
      </c>
      <c r="HM164" s="153">
        <f t="shared" si="594"/>
        <v>-7.3870831574504026E-3</v>
      </c>
      <c r="HN164" s="153">
        <f t="shared" si="595"/>
        <v>0.17806201569899333</v>
      </c>
      <c r="HO164" s="153">
        <f t="shared" si="596"/>
        <v>0.67591004441780322</v>
      </c>
      <c r="HP164" s="153">
        <f t="shared" si="597"/>
        <v>0.28465583173996178</v>
      </c>
      <c r="HQ164" s="153">
        <f t="shared" si="598"/>
        <v>0.1637780014163778</v>
      </c>
      <c r="HR164" s="153">
        <f t="shared" si="599"/>
        <v>0.33534325385849428</v>
      </c>
      <c r="HS164" s="153">
        <f t="shared" si="600"/>
        <v>0.33017203352448171</v>
      </c>
      <c r="HT164" s="153">
        <f t="shared" si="601"/>
        <v>-1.0065672701455448</v>
      </c>
      <c r="HU164" s="153">
        <f t="shared" si="602"/>
        <v>-0.49494610778443116</v>
      </c>
      <c r="HV164" s="150">
        <f t="shared" si="603"/>
        <v>-1</v>
      </c>
      <c r="HW164" s="150">
        <f t="shared" si="604"/>
        <v>6.5815319684150007</v>
      </c>
      <c r="HX164" s="150">
        <f t="shared" si="605"/>
        <v>-0.90925878476930666</v>
      </c>
      <c r="HY164" s="150">
        <f t="shared" si="606"/>
        <v>3.7161032224402222</v>
      </c>
      <c r="HZ164" s="150">
        <f t="shared" si="607"/>
        <v>-0.81567220643517457</v>
      </c>
      <c r="IA164" s="263">
        <f t="shared" si="495"/>
        <v>-7.2524273397635841E-2</v>
      </c>
      <c r="IB164" s="263">
        <f t="shared" si="686"/>
        <v>6.2958360637553154E-2</v>
      </c>
      <c r="IC164" s="263">
        <f t="shared" si="496"/>
        <v>-9.5853799062853115E-2</v>
      </c>
      <c r="ID164" s="263">
        <f t="shared" si="497"/>
        <v>8.3066572620781279E-2</v>
      </c>
      <c r="IE164" s="153">
        <f t="shared" si="608"/>
        <v>0</v>
      </c>
      <c r="IF164" s="153">
        <f t="shared" si="609"/>
        <v>7.2524273397635841E-2</v>
      </c>
      <c r="IG164" s="153">
        <f t="shared" si="610"/>
        <v>9.5659127600826836E-3</v>
      </c>
      <c r="IH164" s="153">
        <f t="shared" si="611"/>
        <v>0.1054197118229358</v>
      </c>
      <c r="II164" s="153">
        <f t="shared" si="612"/>
        <v>2.2353139202154523E-2</v>
      </c>
      <c r="IJ164" s="153">
        <f t="shared" si="613"/>
        <v>0.12126841411082832</v>
      </c>
      <c r="IK164" s="153">
        <f t="shared" si="614"/>
        <v>0.15869070911109934</v>
      </c>
      <c r="IL164" s="153">
        <f t="shared" si="615"/>
        <v>-3.0351206821795057E-3</v>
      </c>
      <c r="IM164" s="153">
        <f t="shared" si="616"/>
        <v>0.10138523797296042</v>
      </c>
      <c r="IN164" s="153">
        <f t="shared" si="617"/>
        <v>5.2441227561478163E-2</v>
      </c>
      <c r="IO164" s="153">
        <f t="shared" si="618"/>
        <v>2.6313979874848147E-2</v>
      </c>
      <c r="IP164" s="153">
        <f t="shared" si="619"/>
        <v>-5.1361337491155892E-3</v>
      </c>
      <c r="IQ164" s="153">
        <f t="shared" si="620"/>
        <v>5.110300846085622E-2</v>
      </c>
      <c r="IR164" s="153">
        <f t="shared" si="621"/>
        <v>13.466664434810264</v>
      </c>
      <c r="IS164" s="153">
        <f t="shared" si="622"/>
        <v>-0.13297882739340386</v>
      </c>
      <c r="IT164" s="153">
        <f t="shared" si="623"/>
        <v>-8.3752710609222222E-2</v>
      </c>
      <c r="IU164" s="150" t="e">
        <f t="shared" si="624"/>
        <v>#VALUE!</v>
      </c>
      <c r="IV164" s="150">
        <f t="shared" si="625"/>
        <v>0.28443277525312816</v>
      </c>
      <c r="IW164" s="150">
        <f t="shared" si="626"/>
        <v>3.0568468871118469E-3</v>
      </c>
      <c r="IX164" s="150">
        <f t="shared" si="627"/>
        <v>0.15571522278428163</v>
      </c>
      <c r="IY164" s="150">
        <f t="shared" si="628"/>
        <v>7.9377119245733693E-2</v>
      </c>
      <c r="IZ164" s="263" t="e">
        <f t="shared" si="498"/>
        <v>#VALUE!</v>
      </c>
      <c r="JA164" s="263">
        <f t="shared" si="687"/>
        <v>8.6512997198455621E-2</v>
      </c>
      <c r="JB164" s="263">
        <f t="shared" si="499"/>
        <v>9.2693623324197061E-4</v>
      </c>
      <c r="JC164" s="263">
        <f t="shared" si="500"/>
        <v>4.0856053199055775E-2</v>
      </c>
      <c r="JD164" s="153" t="str">
        <f t="shared" si="629"/>
        <v>i.a.</v>
      </c>
      <c r="JE164" s="153">
        <f t="shared" si="630"/>
        <v>0.39067273097549388</v>
      </c>
      <c r="JF164" s="153">
        <f t="shared" si="631"/>
        <v>0.30415973377703825</v>
      </c>
      <c r="JG164" s="153">
        <f t="shared" si="632"/>
        <v>0.30323279754379628</v>
      </c>
      <c r="JH164" s="153">
        <f t="shared" si="633"/>
        <v>0.26237674434474051</v>
      </c>
      <c r="JI164" s="153">
        <f t="shared" si="634"/>
        <v>0.24308162519517626</v>
      </c>
      <c r="JJ164" s="153">
        <f t="shared" si="635"/>
        <v>0.21137800252844499</v>
      </c>
      <c r="JK164" s="153">
        <f t="shared" si="636"/>
        <v>0.20912574510360488</v>
      </c>
      <c r="JL164" s="153">
        <f t="shared" si="637"/>
        <v>0.58365545912041417</v>
      </c>
      <c r="JM164" s="153">
        <f t="shared" si="638"/>
        <v>0.70546654768507622</v>
      </c>
      <c r="JN164" s="153">
        <f t="shared" si="639"/>
        <v>0.39583376775027629</v>
      </c>
      <c r="JO164" s="153">
        <f t="shared" si="640"/>
        <v>0.3687049902028145</v>
      </c>
      <c r="JP164" s="153">
        <f t="shared" si="641"/>
        <v>0.33328831870357867</v>
      </c>
      <c r="JQ164" s="153">
        <f t="shared" si="642"/>
        <v>0.16869560103505057</v>
      </c>
      <c r="JR164" s="153">
        <f t="shared" si="643"/>
        <v>0.12944468192593167</v>
      </c>
      <c r="JS164" s="153">
        <f t="shared" si="644"/>
        <v>0.31225902903454245</v>
      </c>
      <c r="JT164" s="153">
        <f t="shared" si="645"/>
        <v>0.55139788612342322</v>
      </c>
      <c r="JU164" s="150" t="e">
        <f t="shared" si="646"/>
        <v>#VALUE!</v>
      </c>
      <c r="JV164" s="150" t="e">
        <f t="shared" si="647"/>
        <v>#VALUE!</v>
      </c>
      <c r="JW164" s="150" t="e">
        <f t="shared" si="648"/>
        <v>#VALUE!</v>
      </c>
      <c r="JX164" s="150" t="e">
        <f t="shared" si="649"/>
        <v>#VALUE!</v>
      </c>
      <c r="JY164" s="150" t="e">
        <f t="shared" si="650"/>
        <v>#VALUE!</v>
      </c>
      <c r="JZ164" s="263" t="e">
        <f t="shared" si="501"/>
        <v>#VALUE!</v>
      </c>
      <c r="KA164" s="263" t="e">
        <f t="shared" si="688"/>
        <v>#VALUE!</v>
      </c>
      <c r="KB164" s="263" t="e">
        <f t="shared" si="502"/>
        <v>#VALUE!</v>
      </c>
      <c r="KC164" s="263" t="e">
        <f t="shared" si="503"/>
        <v>#VALUE!</v>
      </c>
      <c r="KD164" s="153" t="str">
        <f t="shared" si="467"/>
        <v>i.a.</v>
      </c>
      <c r="KE164" s="153" t="str">
        <f t="shared" si="468"/>
        <v>i.a.</v>
      </c>
      <c r="KF164" s="153" t="str">
        <f t="shared" si="469"/>
        <v>i.a.</v>
      </c>
      <c r="KG164" s="153" t="str">
        <f t="shared" si="470"/>
        <v>i.a.</v>
      </c>
      <c r="KH164" s="153" t="str">
        <f t="shared" si="483"/>
        <v>i.a.</v>
      </c>
      <c r="KI164" s="153" t="str">
        <f t="shared" si="471"/>
        <v>i.a.</v>
      </c>
      <c r="KJ164" s="153" t="str">
        <f t="shared" si="472"/>
        <v>i.a.</v>
      </c>
      <c r="KK164" s="153" t="str">
        <f t="shared" si="473"/>
        <v>i.a.</v>
      </c>
      <c r="KL164" s="153" t="str">
        <f t="shared" si="474"/>
        <v>i.a.</v>
      </c>
      <c r="KM164" s="153" t="str">
        <f t="shared" si="475"/>
        <v>i.a.</v>
      </c>
      <c r="KN164" s="153" t="str">
        <f t="shared" si="476"/>
        <v>i.a.</v>
      </c>
      <c r="KO164" s="153" t="str">
        <f t="shared" si="477"/>
        <v>i.a.</v>
      </c>
      <c r="KP164" s="153" t="str">
        <f t="shared" si="478"/>
        <v>i.a.</v>
      </c>
      <c r="KQ164" s="153" t="str">
        <f t="shared" si="479"/>
        <v>i.a.</v>
      </c>
      <c r="KR164" s="153" t="str">
        <f t="shared" si="480"/>
        <v>i.a.</v>
      </c>
      <c r="KS164" s="153" t="str">
        <f t="shared" si="481"/>
        <v>i.a.</v>
      </c>
      <c r="KT164" s="153" t="str">
        <f t="shared" si="482"/>
        <v>i.a.</v>
      </c>
      <c r="KU164" s="150" t="e">
        <f t="shared" si="651"/>
        <v>#VALUE!</v>
      </c>
      <c r="KV164" s="150" t="e">
        <f t="shared" si="652"/>
        <v>#DIV/0!</v>
      </c>
      <c r="KW164" s="150" t="e">
        <f t="shared" si="653"/>
        <v>#DIV/0!</v>
      </c>
      <c r="KX164" s="150" t="e">
        <f t="shared" si="654"/>
        <v>#DIV/0!</v>
      </c>
      <c r="KY164" s="150" t="e">
        <f t="shared" si="655"/>
        <v>#DIV/0!</v>
      </c>
      <c r="KZ164" s="243" t="e">
        <f t="shared" si="504"/>
        <v>#VALUE!</v>
      </c>
      <c r="LA164" s="243">
        <f t="shared" si="689"/>
        <v>0</v>
      </c>
      <c r="LB164" s="243">
        <f t="shared" si="505"/>
        <v>0</v>
      </c>
      <c r="LC164" s="243">
        <f t="shared" si="506"/>
        <v>0</v>
      </c>
      <c r="LD164" s="254" t="str">
        <f>IFERROR(Tabel1[[#This Row],[2024 - Omsætning]]/Tabel1[[#This Row],[2024 - Ansatte]],"i.a.")</f>
        <v>i.a.</v>
      </c>
      <c r="LE164" s="254">
        <f>IFERROR(Tabel1[[#This Row],[2023 - Omsætning]]/Tabel1[[#This Row],[2023 - Ansatte]],"i.a.")</f>
        <v>0</v>
      </c>
      <c r="LF164" s="254">
        <f>IFERROR(Tabel1[[#This Row],[2022 - Omsætning]]/Tabel1[[#This Row],[2022 - Ansatte]],"i.a.")</f>
        <v>0</v>
      </c>
      <c r="LG164" s="254">
        <f>IFERROR(Tabel1[[#This Row],[2021 - Omsætning]]/Tabel1[[#This Row],[2021 - Ansatte]],"i.a.")</f>
        <v>0</v>
      </c>
      <c r="LH164" s="254">
        <f>IFERROR(AC164/Tabel1[[#This Row],[2020 - Ansatte]],"i.a.")</f>
        <v>0</v>
      </c>
      <c r="LI164" s="254">
        <f>IFERROR(Tabel1[[#This Row],[2019 - Omsætning]]/Tabel1[[#This Row],[2019 - Ansatte]],"i.a.")</f>
        <v>0</v>
      </c>
      <c r="LJ164" s="254">
        <f>IFERROR(Tabel1[[#This Row],[2018 - Omsætning]]/Tabel1[[#This Row],[2018 - Ansatte]],"i.a.")</f>
        <v>0</v>
      </c>
      <c r="LK164" s="254">
        <f>IFERROR(Tabel1[[#This Row],[2017 - Omsætning]]/Tabel1[[#This Row],[2017 - Ansatte]],"i.a.")</f>
        <v>0</v>
      </c>
      <c r="LL164" s="254">
        <f>IFERROR(Tabel1[[#This Row],[2016 - Omsætning]]/Tabel1[[#This Row],[2016 - Ansatte]],"i.a.")</f>
        <v>0</v>
      </c>
      <c r="LM164" s="254">
        <f>IFERROR(Tabel1[[#This Row],[2015 - Omsætning]]/Tabel1[[#This Row],[2015 - Ansatte]],"i.a.")</f>
        <v>0</v>
      </c>
      <c r="LN164" s="254" t="str">
        <f>IFERROR(Tabel1[[#This Row],[2014 - Omsætning]]/Tabel1[[#This Row],[2014 - Ansatte]],"i.a.")</f>
        <v>i.a.</v>
      </c>
      <c r="LO164" s="254" t="str">
        <f>IFERROR(Tabel1[[#This Row],[2013 - Omsætning]]/Tabel1[[#This Row],[2013 - Ansatte]],"i.a.")</f>
        <v>i.a.</v>
      </c>
      <c r="LP164" s="254" t="str">
        <f>IFERROR(Tabel1[[#This Row],[2012 - Omsætning]]/Tabel1[[#This Row],[2012 - Ansatte]],"i.a.")</f>
        <v>i.a.</v>
      </c>
      <c r="LQ164" s="254" t="str">
        <f>IFERROR(Tabel1[[#This Row],[2011 - Omsætning]]/Tabel1[[#This Row],[2011 - Ansatte]],"i.a.")</f>
        <v>i.a.</v>
      </c>
      <c r="LR164" s="254" t="str">
        <f>IFERROR(Tabel1[[#This Row],[2010 - Omsætning]]/Tabel1[[#This Row],[2010 - Ansatte]],"i.a.")</f>
        <v>i.a.</v>
      </c>
      <c r="LS164" s="254">
        <f>IFERROR(Tabel1[[#This Row],[2009 - Omsætning]]/Tabel1[[#This Row],[2009 - Ansatte]],"i.a.")</f>
        <v>0</v>
      </c>
      <c r="LT164" s="254">
        <f>IFERROR(Tabel1[[#This Row],[2008 - Omsætning]]/Tabel1[[#This Row],[2008 - Ansatte]],"i.a.")</f>
        <v>0</v>
      </c>
      <c r="LU164" s="158" t="e">
        <f t="shared" si="656"/>
        <v>#VALUE!</v>
      </c>
      <c r="LV164" s="158">
        <f t="shared" si="657"/>
        <v>38.546874999999993</v>
      </c>
      <c r="LW164" s="158">
        <f t="shared" si="658"/>
        <v>-1.0168416447944006</v>
      </c>
      <c r="LX164" s="158">
        <f t="shared" si="659"/>
        <v>5.3329497506712702</v>
      </c>
      <c r="LY164" s="158">
        <f t="shared" si="660"/>
        <v>-0.81738383443967211</v>
      </c>
      <c r="LZ164" s="243" t="e">
        <f t="shared" si="507"/>
        <v>#VALUE!</v>
      </c>
      <c r="MA164" s="243">
        <f t="shared" si="690"/>
        <v>2.9980902777777776E-2</v>
      </c>
      <c r="MB164" s="243">
        <f t="shared" si="508"/>
        <v>-4.6959595959595965E-2</v>
      </c>
      <c r="MC164" s="243">
        <f t="shared" si="509"/>
        <v>3.888951048951049E-2</v>
      </c>
      <c r="MD164" s="244" t="str">
        <f t="shared" si="661"/>
        <v>i.a.</v>
      </c>
      <c r="ME164" s="244">
        <f t="shared" si="662"/>
        <v>2.9203125E-2</v>
      </c>
      <c r="MF164" s="244">
        <f t="shared" si="663"/>
        <v>-7.7777777777777784E-4</v>
      </c>
      <c r="MG164" s="244">
        <f t="shared" si="664"/>
        <v>4.6181818181818185E-2</v>
      </c>
      <c r="MH164" s="244">
        <f t="shared" si="665"/>
        <v>7.2923076923076917E-3</v>
      </c>
      <c r="MI164" s="244">
        <f t="shared" si="666"/>
        <v>3.9932432432432434E-2</v>
      </c>
      <c r="MJ164" s="244">
        <f t="shared" si="667"/>
        <v>3.7450704225352113E-2</v>
      </c>
      <c r="MK164" s="244">
        <f t="shared" si="668"/>
        <v>-1.4285714285714288E-3</v>
      </c>
      <c r="ML164" s="244">
        <f t="shared" si="669"/>
        <v>8.1571428571428573E-2</v>
      </c>
      <c r="MM164" s="244">
        <f t="shared" si="670"/>
        <v>0.36769868181818183</v>
      </c>
      <c r="MN164" s="244" t="str">
        <f t="shared" si="671"/>
        <v>i.a.</v>
      </c>
      <c r="MO164" s="244" t="str">
        <f t="shared" si="672"/>
        <v>i.a.</v>
      </c>
      <c r="MP164" s="244" t="str">
        <f t="shared" si="673"/>
        <v>i.a.</v>
      </c>
      <c r="MQ164" s="244" t="str">
        <f t="shared" si="674"/>
        <v>i.a.</v>
      </c>
      <c r="MR164" s="244" t="str">
        <f t="shared" si="675"/>
        <v>i.a.</v>
      </c>
      <c r="MS164" s="244">
        <f t="shared" si="676"/>
        <v>-0.10129411764705883</v>
      </c>
      <c r="MT164" s="244">
        <f t="shared" si="677"/>
        <v>6.6945454545454544E-2</v>
      </c>
    </row>
    <row r="165" spans="1:358" ht="18" customHeight="1" x14ac:dyDescent="0.25">
      <c r="A165" s="20" t="s">
        <v>246</v>
      </c>
      <c r="B165" s="273">
        <v>29697469</v>
      </c>
      <c r="C165" s="117" t="s">
        <v>370</v>
      </c>
      <c r="D165" s="5"/>
      <c r="E165" s="5">
        <v>642020</v>
      </c>
      <c r="F165" s="203">
        <v>45481</v>
      </c>
      <c r="G165" s="148"/>
      <c r="H165" s="148" t="s">
        <v>74</v>
      </c>
      <c r="I165" s="148" t="s">
        <v>74</v>
      </c>
      <c r="J165" s="148" t="s">
        <v>74</v>
      </c>
      <c r="K165" s="148" t="s">
        <v>74</v>
      </c>
      <c r="L165" s="148" t="s">
        <v>74</v>
      </c>
      <c r="M165" s="148" t="s">
        <v>74</v>
      </c>
      <c r="N165" s="357" t="s">
        <v>74</v>
      </c>
      <c r="O165" s="357" t="s">
        <v>74</v>
      </c>
      <c r="P165" s="150">
        <f>Y165/Tabel1[[#This Row],[2023 - Omsætning]]-1</f>
        <v>-1</v>
      </c>
      <c r="Q165" s="150">
        <f>Z165/Tabel1[[#This Row],[2022 - Omsætning]]-1</f>
        <v>-0.71287208961941961</v>
      </c>
      <c r="R165" s="150">
        <f>AA165/Tabel1[[#This Row],[2021 - Omsætning]]-1</f>
        <v>0.31529029784049722</v>
      </c>
      <c r="S165" s="150">
        <f>AB165/Tabel1[[#This Row],[2020 - Omsætning]]-1</f>
        <v>5.6466647932109648E-2</v>
      </c>
      <c r="T165" s="150">
        <f>AC165/Tabel1[[#This Row],[2019 - Omsætning]]-1</f>
        <v>-0.26277999505043481</v>
      </c>
      <c r="U165" s="242">
        <f t="shared" si="484"/>
        <v>-729.76199999999994</v>
      </c>
      <c r="V165" s="242">
        <f t="shared" si="678"/>
        <v>-1811.8300000000002</v>
      </c>
      <c r="W165" s="242">
        <f t="shared" si="538"/>
        <v>609.24900000000002</v>
      </c>
      <c r="X165" s="242">
        <f t="shared" si="537"/>
        <v>103.28100000000018</v>
      </c>
      <c r="Y165" s="151"/>
      <c r="Z165" s="151">
        <v>729.76199999999994</v>
      </c>
      <c r="AA165" s="151">
        <v>2541.5920000000001</v>
      </c>
      <c r="AB165" s="151">
        <v>1932.3430000000001</v>
      </c>
      <c r="AC165" s="361">
        <v>1829.0619999999999</v>
      </c>
      <c r="AD165" s="151">
        <v>2481.0259999999998</v>
      </c>
      <c r="AE165" s="151">
        <v>2557.5309999999999</v>
      </c>
      <c r="AF165" s="151">
        <v>2521.1280000000002</v>
      </c>
      <c r="AG165" s="361">
        <v>2372.9029999999998</v>
      </c>
      <c r="AH165" s="361">
        <v>2141.6019999999999</v>
      </c>
      <c r="AI165" s="361">
        <v>1787.3530000000001</v>
      </c>
      <c r="AJ165" s="361">
        <v>1652.2180000000001</v>
      </c>
      <c r="AK165" s="361">
        <v>1711.136</v>
      </c>
      <c r="AL165" s="361">
        <v>1610.6479999999999</v>
      </c>
      <c r="AM165" s="361">
        <v>1690.366</v>
      </c>
      <c r="AN165" s="361"/>
      <c r="AO165" s="361"/>
      <c r="AP165" s="150" t="e">
        <f t="shared" si="552"/>
        <v>#DIV/0!</v>
      </c>
      <c r="AQ165" s="150" t="e">
        <f t="shared" si="553"/>
        <v>#DIV/0!</v>
      </c>
      <c r="AR165" s="150" t="e">
        <f t="shared" si="554"/>
        <v>#DIV/0!</v>
      </c>
      <c r="AS165" s="150" t="e">
        <f t="shared" si="555"/>
        <v>#DIV/0!</v>
      </c>
      <c r="AT165" s="150" t="e">
        <f t="shared" si="556"/>
        <v>#DIV/0!</v>
      </c>
      <c r="AU165" s="242">
        <f t="shared" si="511"/>
        <v>0</v>
      </c>
      <c r="AV165" s="242">
        <f t="shared" si="679"/>
        <v>0</v>
      </c>
      <c r="AW165" s="242">
        <f t="shared" si="512"/>
        <v>0</v>
      </c>
      <c r="AX165" s="242">
        <f t="shared" si="513"/>
        <v>0</v>
      </c>
      <c r="AY165" s="119"/>
      <c r="AZ165" s="119"/>
      <c r="BA165" s="119"/>
      <c r="BB165" s="119"/>
      <c r="BC165" s="119"/>
      <c r="BD165" s="119"/>
      <c r="BE165" s="119">
        <v>1038.425</v>
      </c>
      <c r="BF165" s="119">
        <v>1066.8589999999999</v>
      </c>
      <c r="BG165" s="362">
        <v>954.61500000000001</v>
      </c>
      <c r="BH165" s="362">
        <v>891.48500000000001</v>
      </c>
      <c r="BI165" s="362">
        <v>744.01900000000001</v>
      </c>
      <c r="BJ165" s="362">
        <v>701.33199999999999</v>
      </c>
      <c r="BK165" s="362">
        <v>695.56100000000004</v>
      </c>
      <c r="BL165" s="362">
        <v>608.06799999999998</v>
      </c>
      <c r="BM165" s="362">
        <v>668.35400000000004</v>
      </c>
      <c r="BN165" s="362"/>
      <c r="BO165" s="362"/>
      <c r="BP165" s="152" t="e">
        <f t="shared" si="557"/>
        <v>#DIV/0!</v>
      </c>
      <c r="BQ165" s="152" t="e">
        <f t="shared" si="558"/>
        <v>#DIV/0!</v>
      </c>
      <c r="BR165" s="152" t="e">
        <f t="shared" si="559"/>
        <v>#DIV/0!</v>
      </c>
      <c r="BS165" s="152" t="e">
        <f t="shared" si="560"/>
        <v>#DIV/0!</v>
      </c>
      <c r="BT165" s="152" t="e">
        <f t="shared" si="561"/>
        <v>#DIV/0!</v>
      </c>
      <c r="BU165" s="242">
        <f t="shared" si="514"/>
        <v>0</v>
      </c>
      <c r="BV165" s="242">
        <f t="shared" si="680"/>
        <v>0</v>
      </c>
      <c r="BW165" s="242">
        <f t="shared" si="515"/>
        <v>0</v>
      </c>
      <c r="BX165" s="242">
        <f t="shared" si="516"/>
        <v>0</v>
      </c>
      <c r="BY165" s="119"/>
      <c r="BZ165" s="119"/>
      <c r="CA165" s="119"/>
      <c r="CB165" s="119"/>
      <c r="CC165" s="119"/>
      <c r="CD165" s="119"/>
      <c r="CE165" s="119">
        <v>206.06299999999999</v>
      </c>
      <c r="CF165" s="119">
        <v>224.66900000000001</v>
      </c>
      <c r="CG165" s="362">
        <v>183.49799999999999</v>
      </c>
      <c r="CH165" s="362">
        <v>179.84399999999999</v>
      </c>
      <c r="CI165" s="362">
        <v>144.268</v>
      </c>
      <c r="CJ165" s="362">
        <v>108.161</v>
      </c>
      <c r="CK165" s="362">
        <v>130.249</v>
      </c>
      <c r="CL165" s="362">
        <v>61.902000000000001</v>
      </c>
      <c r="CM165" s="362">
        <v>114.089</v>
      </c>
      <c r="CN165" s="362"/>
      <c r="CO165" s="362"/>
      <c r="CP165" s="152" t="e">
        <f t="shared" si="562"/>
        <v>#DIV/0!</v>
      </c>
      <c r="CQ165" s="152" t="e">
        <f t="shared" si="563"/>
        <v>#DIV/0!</v>
      </c>
      <c r="CR165" s="152" t="e">
        <f t="shared" si="564"/>
        <v>#DIV/0!</v>
      </c>
      <c r="CS165" s="152" t="e">
        <f t="shared" si="565"/>
        <v>#DIV/0!</v>
      </c>
      <c r="CT165" s="152" t="e">
        <f t="shared" si="566"/>
        <v>#DIV/0!</v>
      </c>
      <c r="CU165" s="242">
        <f t="shared" si="517"/>
        <v>0</v>
      </c>
      <c r="CV165" s="242">
        <f t="shared" si="681"/>
        <v>0</v>
      </c>
      <c r="CW165" s="242">
        <f t="shared" si="518"/>
        <v>0</v>
      </c>
      <c r="CX165" s="242">
        <f t="shared" si="519"/>
        <v>0</v>
      </c>
      <c r="CY165" s="119"/>
      <c r="CZ165" s="119"/>
      <c r="DA165" s="119"/>
      <c r="DB165" s="119"/>
      <c r="DC165" s="119"/>
      <c r="DD165" s="119"/>
      <c r="DE165" s="119">
        <v>197.09299999999999</v>
      </c>
      <c r="DF165" s="119">
        <v>237.14699999999999</v>
      </c>
      <c r="DG165" s="362">
        <v>173.70699999999999</v>
      </c>
      <c r="DH165" s="362">
        <v>171.17400000000001</v>
      </c>
      <c r="DI165" s="362">
        <v>134.416</v>
      </c>
      <c r="DJ165" s="362">
        <v>96.856999999999999</v>
      </c>
      <c r="DK165" s="362">
        <v>108.98099999999999</v>
      </c>
      <c r="DL165" s="362">
        <v>52.438000000000002</v>
      </c>
      <c r="DM165" s="362">
        <v>87.361000000000004</v>
      </c>
      <c r="DN165" s="362"/>
      <c r="DO165" s="362"/>
      <c r="DP165" s="152" t="e">
        <f t="shared" si="567"/>
        <v>#DIV/0!</v>
      </c>
      <c r="DQ165" s="152" t="e">
        <f t="shared" si="568"/>
        <v>#DIV/0!</v>
      </c>
      <c r="DR165" s="152" t="e">
        <f t="shared" si="569"/>
        <v>#DIV/0!</v>
      </c>
      <c r="DS165" s="152" t="e">
        <f t="shared" si="570"/>
        <v>#DIV/0!</v>
      </c>
      <c r="DT165" s="152" t="e">
        <f t="shared" si="571"/>
        <v>#DIV/0!</v>
      </c>
      <c r="DU165" s="242">
        <f t="shared" si="520"/>
        <v>0</v>
      </c>
      <c r="DV165" s="242">
        <f t="shared" si="682"/>
        <v>0</v>
      </c>
      <c r="DW165" s="242">
        <f t="shared" si="521"/>
        <v>0</v>
      </c>
      <c r="DX165" s="242">
        <f t="shared" si="522"/>
        <v>0</v>
      </c>
      <c r="DY165" s="119"/>
      <c r="DZ165" s="119"/>
      <c r="EA165" s="119"/>
      <c r="EB165" s="119"/>
      <c r="EC165" s="119"/>
      <c r="ED165" s="119"/>
      <c r="EE165" s="119">
        <v>900.68399999999997</v>
      </c>
      <c r="EF165" s="119">
        <v>821.86500000000001</v>
      </c>
      <c r="EG165" s="362">
        <v>699.72199999999998</v>
      </c>
      <c r="EH165" s="362">
        <v>604.94500000000005</v>
      </c>
      <c r="EI165" s="362">
        <v>485.07</v>
      </c>
      <c r="EJ165" s="362">
        <v>425.65199999999999</v>
      </c>
      <c r="EK165" s="362">
        <v>400.04899999999998</v>
      </c>
      <c r="EL165" s="362">
        <v>393.75099999999998</v>
      </c>
      <c r="EM165" s="362">
        <v>374.78500000000003</v>
      </c>
      <c r="EN165" s="362"/>
      <c r="EO165" s="362"/>
      <c r="EP165" s="153" t="e">
        <f t="shared" si="572"/>
        <v>#DIV/0!</v>
      </c>
      <c r="EQ165" s="153" t="e">
        <f t="shared" si="573"/>
        <v>#DIV/0!</v>
      </c>
      <c r="ER165" s="153" t="e">
        <f t="shared" si="574"/>
        <v>#DIV/0!</v>
      </c>
      <c r="ES165" s="153" t="e">
        <f t="shared" si="575"/>
        <v>#DIV/0!</v>
      </c>
      <c r="ET165" s="153" t="e">
        <f t="shared" si="576"/>
        <v>#DIV/0!</v>
      </c>
      <c r="EU165" s="242">
        <f t="shared" si="523"/>
        <v>0</v>
      </c>
      <c r="EV165" s="242">
        <f t="shared" si="683"/>
        <v>0</v>
      </c>
      <c r="EW165" s="242">
        <f t="shared" si="524"/>
        <v>0</v>
      </c>
      <c r="EX165" s="242">
        <f t="shared" si="525"/>
        <v>0</v>
      </c>
      <c r="EY165" s="119"/>
      <c r="EZ165" s="119"/>
      <c r="FA165" s="119"/>
      <c r="FB165" s="119"/>
      <c r="FC165" s="119"/>
      <c r="FD165" s="119"/>
      <c r="FE165" s="119">
        <v>1874.1579999999999</v>
      </c>
      <c r="FF165" s="119">
        <v>1704.73</v>
      </c>
      <c r="FG165" s="362">
        <v>1535.1389999999999</v>
      </c>
      <c r="FH165" s="362">
        <v>1364.0060000000001</v>
      </c>
      <c r="FI165" s="362">
        <v>1150.394</v>
      </c>
      <c r="FJ165" s="362">
        <v>1000.671</v>
      </c>
      <c r="FK165" s="362">
        <v>1103.088</v>
      </c>
      <c r="FL165" s="362">
        <v>1119.8920000000001</v>
      </c>
      <c r="FM165" s="362">
        <v>1158.731</v>
      </c>
      <c r="FN165" s="362"/>
      <c r="FO165" s="362"/>
      <c r="FP165" s="153">
        <f t="shared" si="577"/>
        <v>-1</v>
      </c>
      <c r="FQ165" s="153">
        <f t="shared" si="578"/>
        <v>0.24489795918367346</v>
      </c>
      <c r="FR165" s="153">
        <f t="shared" si="579"/>
        <v>0.12042682926829268</v>
      </c>
      <c r="FS165" s="153">
        <f t="shared" si="580"/>
        <v>-9.5172413793103441E-2</v>
      </c>
      <c r="FT165" s="153">
        <f t="shared" si="581"/>
        <v>-0.11961141469338191</v>
      </c>
      <c r="FU165" s="242">
        <f t="shared" si="539"/>
        <v>-1830</v>
      </c>
      <c r="FV165" s="242">
        <f t="shared" si="684"/>
        <v>360</v>
      </c>
      <c r="FW165" s="242">
        <f t="shared" si="540"/>
        <v>158</v>
      </c>
      <c r="FX165" s="242">
        <f t="shared" si="541"/>
        <v>-138</v>
      </c>
      <c r="FY165" s="154"/>
      <c r="FZ165" s="154">
        <v>1830</v>
      </c>
      <c r="GA165" s="154">
        <v>1470</v>
      </c>
      <c r="GB165" s="154">
        <v>1312</v>
      </c>
      <c r="GC165" s="154">
        <v>1450</v>
      </c>
      <c r="GD165" s="154">
        <v>1647</v>
      </c>
      <c r="GE165" s="154">
        <v>1680</v>
      </c>
      <c r="GF165" s="154">
        <v>1623</v>
      </c>
      <c r="GG165" s="359">
        <v>1440</v>
      </c>
      <c r="GH165" s="359">
        <v>1292</v>
      </c>
      <c r="GI165" s="359">
        <v>1177</v>
      </c>
      <c r="GJ165" s="359">
        <v>1145</v>
      </c>
      <c r="GK165" s="359">
        <v>1164</v>
      </c>
      <c r="GL165" s="359">
        <v>1104</v>
      </c>
      <c r="GM165" s="359">
        <v>1009</v>
      </c>
      <c r="GN165" s="359"/>
      <c r="GO165" s="359"/>
      <c r="GP165" s="5"/>
      <c r="GQ165" s="5" t="s">
        <v>386</v>
      </c>
      <c r="GR165" s="5">
        <v>3700</v>
      </c>
      <c r="GS165" s="5" t="s">
        <v>247</v>
      </c>
      <c r="GT165" s="7" t="s">
        <v>76</v>
      </c>
      <c r="GU165" s="16"/>
      <c r="GW165" s="158" t="e">
        <f t="shared" si="582"/>
        <v>#VALUE!</v>
      </c>
      <c r="GX165" s="158" t="e">
        <f t="shared" si="583"/>
        <v>#VALUE!</v>
      </c>
      <c r="GY165" s="158" t="e">
        <f t="shared" si="584"/>
        <v>#VALUE!</v>
      </c>
      <c r="GZ165" s="158" t="e">
        <f t="shared" si="585"/>
        <v>#VALUE!</v>
      </c>
      <c r="HA165" s="158" t="e">
        <f t="shared" si="586"/>
        <v>#VALUE!</v>
      </c>
      <c r="HB165" s="263" t="e">
        <f t="shared" si="492"/>
        <v>#VALUE!</v>
      </c>
      <c r="HC165" s="263" t="e">
        <f t="shared" si="685"/>
        <v>#VALUE!</v>
      </c>
      <c r="HD165" s="263" t="e">
        <f t="shared" si="493"/>
        <v>#VALUE!</v>
      </c>
      <c r="HE165" s="263" t="e">
        <f t="shared" si="494"/>
        <v>#VALUE!</v>
      </c>
      <c r="HF165" s="153" t="str">
        <f t="shared" si="587"/>
        <v>Negativ EK</v>
      </c>
      <c r="HG165" s="153" t="str">
        <f t="shared" si="588"/>
        <v>Negativ EK</v>
      </c>
      <c r="HH165" s="153" t="str">
        <f t="shared" si="589"/>
        <v>Negativ EK</v>
      </c>
      <c r="HI165" s="153" t="str">
        <f t="shared" si="590"/>
        <v>Negativ EK</v>
      </c>
      <c r="HJ165" s="153" t="str">
        <f t="shared" si="591"/>
        <v>Negativ EK</v>
      </c>
      <c r="HK165" s="153">
        <f t="shared" si="592"/>
        <v>0</v>
      </c>
      <c r="HL165" s="153">
        <f t="shared" si="593"/>
        <v>0.22883877323663943</v>
      </c>
      <c r="HM165" s="153">
        <f t="shared" si="594"/>
        <v>0.31171007638735082</v>
      </c>
      <c r="HN165" s="153">
        <f t="shared" si="595"/>
        <v>0.26628557325355817</v>
      </c>
      <c r="HO165" s="153">
        <f t="shared" si="596"/>
        <v>0.31407641179249823</v>
      </c>
      <c r="HP165" s="153">
        <f t="shared" si="597"/>
        <v>0.29518557803588802</v>
      </c>
      <c r="HQ165" s="153">
        <f t="shared" si="598"/>
        <v>0.23460550489826221</v>
      </c>
      <c r="HR165" s="153">
        <f t="shared" si="599"/>
        <v>0.27458049886621316</v>
      </c>
      <c r="HS165" s="153">
        <f t="shared" si="600"/>
        <v>0.13646205252584134</v>
      </c>
      <c r="HT165" s="153">
        <f t="shared" si="601"/>
        <v>0.23309630855023547</v>
      </c>
      <c r="HU165" s="153" t="str">
        <f t="shared" si="602"/>
        <v>Negativ EK</v>
      </c>
      <c r="HV165" s="150" t="e">
        <f t="shared" si="603"/>
        <v>#VALUE!</v>
      </c>
      <c r="HW165" s="150" t="e">
        <f t="shared" si="604"/>
        <v>#VALUE!</v>
      </c>
      <c r="HX165" s="150" t="e">
        <f t="shared" si="605"/>
        <v>#VALUE!</v>
      </c>
      <c r="HY165" s="150" t="e">
        <f t="shared" si="606"/>
        <v>#VALUE!</v>
      </c>
      <c r="HZ165" s="150" t="e">
        <f t="shared" si="607"/>
        <v>#VALUE!</v>
      </c>
      <c r="IA165" s="263" t="e">
        <f t="shared" si="495"/>
        <v>#VALUE!</v>
      </c>
      <c r="IB165" s="263" t="e">
        <f t="shared" si="686"/>
        <v>#VALUE!</v>
      </c>
      <c r="IC165" s="263" t="e">
        <f t="shared" si="496"/>
        <v>#VALUE!</v>
      </c>
      <c r="ID165" s="263" t="e">
        <f t="shared" si="497"/>
        <v>#VALUE!</v>
      </c>
      <c r="IE165" s="153" t="str">
        <f t="shared" si="608"/>
        <v>i.a.</v>
      </c>
      <c r="IF165" s="153" t="str">
        <f t="shared" si="609"/>
        <v>i.a.</v>
      </c>
      <c r="IG165" s="153" t="str">
        <f t="shared" si="610"/>
        <v>i.a.</v>
      </c>
      <c r="IH165" s="153" t="str">
        <f t="shared" si="611"/>
        <v>i.a.</v>
      </c>
      <c r="II165" s="153" t="str">
        <f t="shared" si="612"/>
        <v>i.a.</v>
      </c>
      <c r="IJ165" s="153">
        <f t="shared" si="613"/>
        <v>0</v>
      </c>
      <c r="IK165" s="153">
        <f t="shared" si="614"/>
        <v>0.11515476315548293</v>
      </c>
      <c r="IL165" s="153">
        <f t="shared" si="615"/>
        <v>0.13869017543610562</v>
      </c>
      <c r="IM165" s="153">
        <f t="shared" si="616"/>
        <v>0.12658766636370378</v>
      </c>
      <c r="IN165" s="153">
        <f t="shared" si="617"/>
        <v>0.14305122494432071</v>
      </c>
      <c r="IO165" s="153">
        <f t="shared" si="618"/>
        <v>0.13413634641445052</v>
      </c>
      <c r="IP165" s="153">
        <f t="shared" si="619"/>
        <v>0.10282641690421764</v>
      </c>
      <c r="IQ165" s="153">
        <f t="shared" si="620"/>
        <v>0.117184140208189</v>
      </c>
      <c r="IR165" s="153">
        <f t="shared" si="621"/>
        <v>5.4332814160130923E-2</v>
      </c>
      <c r="IS165" s="153">
        <f t="shared" si="622"/>
        <v>9.8460298378139535E-2</v>
      </c>
      <c r="IT165" s="153" t="str">
        <f t="shared" si="623"/>
        <v>i.a.</v>
      </c>
      <c r="IU165" s="150" t="e">
        <f t="shared" si="624"/>
        <v>#VALUE!</v>
      </c>
      <c r="IV165" s="150" t="e">
        <f t="shared" si="625"/>
        <v>#VALUE!</v>
      </c>
      <c r="IW165" s="150" t="e">
        <f t="shared" si="626"/>
        <v>#VALUE!</v>
      </c>
      <c r="IX165" s="150" t="e">
        <f t="shared" si="627"/>
        <v>#VALUE!</v>
      </c>
      <c r="IY165" s="150" t="e">
        <f t="shared" si="628"/>
        <v>#VALUE!</v>
      </c>
      <c r="IZ165" s="263" t="e">
        <f t="shared" si="498"/>
        <v>#VALUE!</v>
      </c>
      <c r="JA165" s="263" t="e">
        <f t="shared" si="687"/>
        <v>#VALUE!</v>
      </c>
      <c r="JB165" s="263" t="e">
        <f t="shared" si="499"/>
        <v>#VALUE!</v>
      </c>
      <c r="JC165" s="263" t="e">
        <f t="shared" si="500"/>
        <v>#VALUE!</v>
      </c>
      <c r="JD165" s="153" t="str">
        <f t="shared" si="629"/>
        <v>i.a.</v>
      </c>
      <c r="JE165" s="153" t="str">
        <f t="shared" si="630"/>
        <v>i.a.</v>
      </c>
      <c r="JF165" s="153" t="str">
        <f t="shared" si="631"/>
        <v>i.a.</v>
      </c>
      <c r="JG165" s="153" t="str">
        <f t="shared" si="632"/>
        <v>i.a.</v>
      </c>
      <c r="JH165" s="153" t="str">
        <f t="shared" si="633"/>
        <v>i.a.</v>
      </c>
      <c r="JI165" s="153" t="str">
        <f t="shared" si="634"/>
        <v>i.a.</v>
      </c>
      <c r="JJ165" s="153">
        <f t="shared" si="635"/>
        <v>0.48058061273382502</v>
      </c>
      <c r="JK165" s="153">
        <f t="shared" si="636"/>
        <v>0.48210860370850517</v>
      </c>
      <c r="JL165" s="153">
        <f t="shared" si="637"/>
        <v>0.45580367640975833</v>
      </c>
      <c r="JM165" s="153">
        <f t="shared" si="638"/>
        <v>0.44350611360947095</v>
      </c>
      <c r="JN165" s="153">
        <f t="shared" si="639"/>
        <v>0.42165553714640375</v>
      </c>
      <c r="JO165" s="153">
        <f t="shared" si="640"/>
        <v>0.42536657902547387</v>
      </c>
      <c r="JP165" s="153">
        <f t="shared" si="641"/>
        <v>0.36266281565931274</v>
      </c>
      <c r="JQ165" s="153">
        <f t="shared" si="642"/>
        <v>0.35159729688219932</v>
      </c>
      <c r="JR165" s="153">
        <f t="shared" si="643"/>
        <v>0.32344435421163326</v>
      </c>
      <c r="JS165" s="153" t="str">
        <f t="shared" si="644"/>
        <v>i.a.</v>
      </c>
      <c r="JT165" s="153" t="str">
        <f t="shared" si="645"/>
        <v>i.a.</v>
      </c>
      <c r="JU165" s="150" t="e">
        <f t="shared" si="646"/>
        <v>#VALUE!</v>
      </c>
      <c r="JV165" s="150" t="e">
        <f t="shared" si="647"/>
        <v>#DIV/0!</v>
      </c>
      <c r="JW165" s="150" t="e">
        <f t="shared" si="648"/>
        <v>#DIV/0!</v>
      </c>
      <c r="JX165" s="150" t="e">
        <f t="shared" si="649"/>
        <v>#DIV/0!</v>
      </c>
      <c r="JY165" s="150" t="e">
        <f t="shared" si="650"/>
        <v>#DIV/0!</v>
      </c>
      <c r="JZ165" s="263" t="e">
        <f t="shared" si="501"/>
        <v>#VALUE!</v>
      </c>
      <c r="KA165" s="263">
        <f t="shared" si="688"/>
        <v>0</v>
      </c>
      <c r="KB165" s="263">
        <f t="shared" si="502"/>
        <v>0</v>
      </c>
      <c r="KC165" s="263">
        <f t="shared" si="503"/>
        <v>0</v>
      </c>
      <c r="KD165" s="153" t="str">
        <f t="shared" ref="KD165:KD228" si="691">IFERROR(BY165/Y165,"i.a.")</f>
        <v>i.a.</v>
      </c>
      <c r="KE165" s="153">
        <f t="shared" ref="KE165:KE228" si="692">IFERROR(BZ165/Z165,"i.a.")</f>
        <v>0</v>
      </c>
      <c r="KF165" s="153">
        <f t="shared" ref="KF165:KF228" si="693">IFERROR(CA165/AA165,"i.a.")</f>
        <v>0</v>
      </c>
      <c r="KG165" s="153">
        <f t="shared" ref="KG165:KG228" si="694">IFERROR(CB165/AB165,"i.a.")</f>
        <v>0</v>
      </c>
      <c r="KH165" s="153">
        <f t="shared" si="483"/>
        <v>0</v>
      </c>
      <c r="KI165" s="153">
        <f t="shared" ref="KI165:KI228" si="695">IFERROR(CD165/AD165,"i.a.")</f>
        <v>0</v>
      </c>
      <c r="KJ165" s="153">
        <f t="shared" ref="KJ165:KJ228" si="696">IFERROR(CE165/AE165,"i.a.")</f>
        <v>8.0571066391766116E-2</v>
      </c>
      <c r="KK165" s="153">
        <f t="shared" ref="KK165:KK228" si="697">IFERROR(CF165/AF165,"i.a.")</f>
        <v>8.9114475742604102E-2</v>
      </c>
      <c r="KL165" s="153">
        <f t="shared" ref="KL165:KL228" si="698">IFERROR(CG165/AG165,"i.a.")</f>
        <v>7.733059463450466E-2</v>
      </c>
      <c r="KM165" s="153">
        <f t="shared" ref="KM165:KM228" si="699">IFERROR(CH165/AH165,"i.a.")</f>
        <v>8.3976387769529537E-2</v>
      </c>
      <c r="KN165" s="153">
        <f t="shared" ref="KN165:KN228" si="700">IFERROR(CI165/AI165,"i.a.")</f>
        <v>8.0716008533289169E-2</v>
      </c>
      <c r="KO165" s="153">
        <f t="shared" ref="KO165:KO228" si="701">IFERROR(CJ165/AJ165,"i.a.")</f>
        <v>6.5464121562650926E-2</v>
      </c>
      <c r="KP165" s="153">
        <f t="shared" ref="KP165:KP228" si="702">IFERROR(CK165/AK165,"i.a.")</f>
        <v>7.6118438277261419E-2</v>
      </c>
      <c r="KQ165" s="153">
        <f t="shared" ref="KQ165:KQ228" si="703">IFERROR(CL165/AL165,"i.a.")</f>
        <v>3.8432978527896851E-2</v>
      </c>
      <c r="KR165" s="153">
        <f t="shared" ref="KR165:KR228" si="704">IFERROR(CM165/AM165,"i.a.")</f>
        <v>6.749366705198756E-2</v>
      </c>
      <c r="KS165" s="153" t="str">
        <f t="shared" ref="KS165:KS228" si="705">IFERROR(CN165/AN165,"i.a.")</f>
        <v>i.a.</v>
      </c>
      <c r="KT165" s="153" t="str">
        <f t="shared" ref="KT165:KT228" si="706">IFERROR(CO165/AO165,"i.a.")</f>
        <v>i.a.</v>
      </c>
      <c r="KU165" s="150" t="e">
        <f t="shared" si="651"/>
        <v>#VALUE!</v>
      </c>
      <c r="KV165" s="150">
        <f t="shared" si="652"/>
        <v>-0.76935626871068141</v>
      </c>
      <c r="KW165" s="150">
        <f t="shared" si="653"/>
        <v>0.17391895970526008</v>
      </c>
      <c r="KX165" s="150">
        <f t="shared" si="654"/>
        <v>0.16758890205911511</v>
      </c>
      <c r="KY165" s="150">
        <f t="shared" si="655"/>
        <v>-0.16261975989521796</v>
      </c>
      <c r="KZ165" s="243" t="e">
        <f t="shared" si="504"/>
        <v>#VALUE!</v>
      </c>
      <c r="LA165" s="243">
        <f t="shared" si="689"/>
        <v>-1.3301971004795363</v>
      </c>
      <c r="LB165" s="243">
        <f t="shared" si="505"/>
        <v>0.25615174112327854</v>
      </c>
      <c r="LC165" s="243">
        <f t="shared" si="506"/>
        <v>0.21140033957106841</v>
      </c>
      <c r="LD165" s="254" t="str">
        <f>IFERROR(Tabel1[[#This Row],[2024 - Omsætning]]/Tabel1[[#This Row],[2024 - Ansatte]],"i.a.")</f>
        <v>i.a.</v>
      </c>
      <c r="LE165" s="254">
        <f>IFERROR(Tabel1[[#This Row],[2023 - Omsætning]]/Tabel1[[#This Row],[2023 - Ansatte]],"i.a.")</f>
        <v>0.39877704918032786</v>
      </c>
      <c r="LF165" s="254">
        <f>IFERROR(Tabel1[[#This Row],[2022 - Omsætning]]/Tabel1[[#This Row],[2022 - Ansatte]],"i.a.")</f>
        <v>1.7289741496598641</v>
      </c>
      <c r="LG165" s="254">
        <f>IFERROR(Tabel1[[#This Row],[2021 - Omsætning]]/Tabel1[[#This Row],[2021 - Ansatte]],"i.a.")</f>
        <v>1.4728224085365855</v>
      </c>
      <c r="LH165" s="254">
        <f>IFERROR(AC165/Tabel1[[#This Row],[2020 - Ansatte]],"i.a.")</f>
        <v>1.2614220689655171</v>
      </c>
      <c r="LI165" s="254">
        <f>IFERROR(Tabel1[[#This Row],[2019 - Omsætning]]/Tabel1[[#This Row],[2019 - Ansatte]],"i.a.")</f>
        <v>1.5063910139647843</v>
      </c>
      <c r="LJ165" s="254">
        <f>IFERROR(Tabel1[[#This Row],[2018 - Omsætning]]/Tabel1[[#This Row],[2018 - Ansatte]],"i.a.")</f>
        <v>1.5223398809523809</v>
      </c>
      <c r="LK165" s="254">
        <f>IFERROR(Tabel1[[#This Row],[2017 - Omsætning]]/Tabel1[[#This Row],[2017 - Ansatte]],"i.a.")</f>
        <v>1.5533752310536044</v>
      </c>
      <c r="LL165" s="254">
        <f>IFERROR(Tabel1[[#This Row],[2016 - Omsætning]]/Tabel1[[#This Row],[2016 - Ansatte]],"i.a.")</f>
        <v>1.6478493055555554</v>
      </c>
      <c r="LM165" s="254">
        <f>IFERROR(Tabel1[[#This Row],[2015 - Omsætning]]/Tabel1[[#This Row],[2015 - Ansatte]],"i.a.")</f>
        <v>1.6575866873065015</v>
      </c>
      <c r="LN165" s="254">
        <f>IFERROR(Tabel1[[#This Row],[2014 - Omsætning]]/Tabel1[[#This Row],[2014 - Ansatte]],"i.a.")</f>
        <v>1.5185666949872558</v>
      </c>
      <c r="LO165" s="254">
        <f>IFERROR(Tabel1[[#This Row],[2013 - Omsætning]]/Tabel1[[#This Row],[2013 - Ansatte]],"i.a.")</f>
        <v>1.4429851528384281</v>
      </c>
      <c r="LP165" s="254">
        <f>IFERROR(Tabel1[[#This Row],[2012 - Omsætning]]/Tabel1[[#This Row],[2012 - Ansatte]],"i.a.")</f>
        <v>1.4700481099656357</v>
      </c>
      <c r="LQ165" s="254">
        <f>IFERROR(Tabel1[[#This Row],[2011 - Omsætning]]/Tabel1[[#This Row],[2011 - Ansatte]],"i.a.")</f>
        <v>1.4589202898550724</v>
      </c>
      <c r="LR165" s="254">
        <f>IFERROR(Tabel1[[#This Row],[2010 - Omsætning]]/Tabel1[[#This Row],[2010 - Ansatte]],"i.a.")</f>
        <v>1.6752884043607532</v>
      </c>
      <c r="LS165" s="254" t="str">
        <f>IFERROR(Tabel1[[#This Row],[2009 - Omsætning]]/Tabel1[[#This Row],[2009 - Ansatte]],"i.a.")</f>
        <v>i.a.</v>
      </c>
      <c r="LT165" s="254" t="str">
        <f>IFERROR(Tabel1[[#This Row],[2008 - Omsætning]]/Tabel1[[#This Row],[2008 - Ansatte]],"i.a.")</f>
        <v>i.a.</v>
      </c>
      <c r="LU165" s="158" t="e">
        <f t="shared" si="656"/>
        <v>#VALUE!</v>
      </c>
      <c r="LV165" s="158" t="e">
        <f t="shared" si="657"/>
        <v>#DIV/0!</v>
      </c>
      <c r="LW165" s="158" t="e">
        <f t="shared" si="658"/>
        <v>#DIV/0!</v>
      </c>
      <c r="LX165" s="158" t="e">
        <f t="shared" si="659"/>
        <v>#DIV/0!</v>
      </c>
      <c r="LY165" s="158" t="e">
        <f t="shared" si="660"/>
        <v>#DIV/0!</v>
      </c>
      <c r="LZ165" s="243" t="e">
        <f t="shared" si="507"/>
        <v>#VALUE!</v>
      </c>
      <c r="MA165" s="243">
        <f t="shared" si="690"/>
        <v>0</v>
      </c>
      <c r="MB165" s="243">
        <f t="shared" si="508"/>
        <v>0</v>
      </c>
      <c r="MC165" s="243">
        <f t="shared" si="509"/>
        <v>0</v>
      </c>
      <c r="MD165" s="244" t="str">
        <f t="shared" si="661"/>
        <v>i.a.</v>
      </c>
      <c r="ME165" s="244">
        <f t="shared" si="662"/>
        <v>0</v>
      </c>
      <c r="MF165" s="244">
        <f t="shared" si="663"/>
        <v>0</v>
      </c>
      <c r="MG165" s="244">
        <f t="shared" si="664"/>
        <v>0</v>
      </c>
      <c r="MH165" s="244">
        <f t="shared" si="665"/>
        <v>0</v>
      </c>
      <c r="MI165" s="244">
        <f t="shared" si="666"/>
        <v>0</v>
      </c>
      <c r="MJ165" s="244">
        <f t="shared" si="667"/>
        <v>0.1173172619047619</v>
      </c>
      <c r="MK165" s="244">
        <f t="shared" si="668"/>
        <v>0.14611645101663587</v>
      </c>
      <c r="ML165" s="244">
        <f t="shared" si="669"/>
        <v>0.12062986111111111</v>
      </c>
      <c r="MM165" s="244">
        <f t="shared" si="670"/>
        <v>0.13248761609907123</v>
      </c>
      <c r="MN165" s="244">
        <f t="shared" si="671"/>
        <v>0.11420220900594732</v>
      </c>
      <c r="MO165" s="244">
        <f t="shared" si="672"/>
        <v>8.4591266375545857E-2</v>
      </c>
      <c r="MP165" s="244">
        <f t="shared" si="673"/>
        <v>9.3626288659793805E-2</v>
      </c>
      <c r="MQ165" s="244">
        <f t="shared" si="674"/>
        <v>4.7498188405797101E-2</v>
      </c>
      <c r="MR165" s="244">
        <f t="shared" si="675"/>
        <v>8.6581764122893964E-2</v>
      </c>
      <c r="MS165" s="244" t="str">
        <f t="shared" si="676"/>
        <v>i.a.</v>
      </c>
      <c r="MT165" s="244" t="str">
        <f t="shared" si="677"/>
        <v>i.a.</v>
      </c>
    </row>
    <row r="166" spans="1:358" ht="18" customHeight="1" x14ac:dyDescent="0.25">
      <c r="A166" s="20" t="s">
        <v>925</v>
      </c>
      <c r="B166" s="331">
        <v>10613442</v>
      </c>
      <c r="C166" t="s">
        <v>928</v>
      </c>
      <c r="D166" s="5"/>
      <c r="E166" s="5">
        <v>256200</v>
      </c>
      <c r="F166" s="203">
        <v>45586</v>
      </c>
      <c r="G166" s="176" t="s">
        <v>70</v>
      </c>
      <c r="H166" s="176" t="s">
        <v>70</v>
      </c>
      <c r="I166" s="148" t="s">
        <v>70</v>
      </c>
      <c r="J166" s="148" t="s">
        <v>70</v>
      </c>
      <c r="K166" s="148" t="s">
        <v>70</v>
      </c>
      <c r="L166" s="148"/>
      <c r="M166" s="148"/>
      <c r="N166" s="364"/>
      <c r="O166" s="364"/>
      <c r="P166" s="335" t="e">
        <f>Y166/Tabel1[[#This Row],[2023 - Omsætning]]-1</f>
        <v>#DIV/0!</v>
      </c>
      <c r="Q166" s="335" t="e">
        <f>Z166/Tabel1[[#This Row],[2022 - Omsætning]]-1</f>
        <v>#DIV/0!</v>
      </c>
      <c r="R166" s="335" t="e">
        <f>AA166/Tabel1[[#This Row],[2021 - Omsætning]]-1</f>
        <v>#DIV/0!</v>
      </c>
      <c r="S166" s="150" t="e">
        <f>AB166/Tabel1[[#This Row],[2020 - Omsætning]]-1</f>
        <v>#DIV/0!</v>
      </c>
      <c r="T166" s="335" t="e">
        <f>AC166/Tabel1[[#This Row],[2019 - Omsætning]]-1</f>
        <v>#DIV/0!</v>
      </c>
      <c r="U166" s="242">
        <f t="shared" si="484"/>
        <v>0</v>
      </c>
      <c r="V166" s="242"/>
      <c r="W166" s="242">
        <f t="shared" si="538"/>
        <v>0</v>
      </c>
      <c r="X166" s="355">
        <f t="shared" si="537"/>
        <v>0</v>
      </c>
      <c r="Y166" s="165"/>
      <c r="Z166" s="165"/>
      <c r="AA166" s="165"/>
      <c r="AB166" s="164"/>
      <c r="AC166" s="365"/>
      <c r="AD166" s="164"/>
      <c r="AE166" s="165"/>
      <c r="AF166" s="178"/>
      <c r="AG166" s="366"/>
      <c r="AH166" s="366"/>
      <c r="AI166" s="366"/>
      <c r="AJ166" s="366"/>
      <c r="AK166" s="366"/>
      <c r="AL166" s="366"/>
      <c r="AM166" s="366"/>
      <c r="AN166" s="366"/>
      <c r="AO166" s="366"/>
      <c r="AP166" s="153">
        <f t="shared" si="552"/>
        <v>5.3287805887525467E-3</v>
      </c>
      <c r="AQ166" s="153">
        <f t="shared" si="553"/>
        <v>-5.9553349875930528E-2</v>
      </c>
      <c r="AR166" s="153">
        <f t="shared" si="554"/>
        <v>0.17304948347697049</v>
      </c>
      <c r="AS166" s="150">
        <f t="shared" si="555"/>
        <v>7.0573139435414961E-2</v>
      </c>
      <c r="AT166" s="153" t="e">
        <f t="shared" si="556"/>
        <v>#DIV/0!</v>
      </c>
      <c r="AU166" s="242">
        <f t="shared" si="511"/>
        <v>0.10299999999999798</v>
      </c>
      <c r="AV166" s="242">
        <f t="shared" ref="AV166:AV190" si="707">AZ166-BA166</f>
        <v>-1.2240000000000002</v>
      </c>
      <c r="AW166" s="242">
        <f t="shared" si="512"/>
        <v>3.032</v>
      </c>
      <c r="AX166" s="242">
        <f t="shared" si="513"/>
        <v>1.1550000000000011</v>
      </c>
      <c r="AY166" s="121">
        <v>19.431999999999999</v>
      </c>
      <c r="AZ166" s="121">
        <v>19.329000000000001</v>
      </c>
      <c r="BA166" s="165">
        <v>20.553000000000001</v>
      </c>
      <c r="BB166" s="120">
        <v>17.521000000000001</v>
      </c>
      <c r="BC166" s="138">
        <v>16.366</v>
      </c>
      <c r="BD166" s="120"/>
      <c r="BE166" s="121"/>
      <c r="BF166" s="122"/>
      <c r="BG166" s="367"/>
      <c r="BH166" s="367"/>
      <c r="BI166" s="367"/>
      <c r="BJ166" s="367"/>
      <c r="BK166" s="367"/>
      <c r="BL166" s="367"/>
      <c r="BM166" s="367"/>
      <c r="BN166" s="367"/>
      <c r="BO166" s="367"/>
      <c r="BP166" s="152">
        <f t="shared" si="557"/>
        <v>-0.2972560975609756</v>
      </c>
      <c r="BQ166" s="152">
        <f t="shared" si="558"/>
        <v>-0.35225870155517158</v>
      </c>
      <c r="BR166" s="152">
        <f t="shared" si="559"/>
        <v>0.56228306980331666</v>
      </c>
      <c r="BS166" s="152">
        <f t="shared" si="560"/>
        <v>9.3719999999999999</v>
      </c>
      <c r="BT166" s="152" t="e">
        <f t="shared" si="561"/>
        <v>#DIV/0!</v>
      </c>
      <c r="BU166" s="242">
        <f t="shared" si="514"/>
        <v>-0.78</v>
      </c>
      <c r="BV166" s="242">
        <f t="shared" ref="BV166:BV190" si="708">BZ166-CA166</f>
        <v>-1.427</v>
      </c>
      <c r="BW166" s="242">
        <f t="shared" si="515"/>
        <v>1.4580000000000002</v>
      </c>
      <c r="BX166" s="242">
        <f t="shared" si="516"/>
        <v>2.343</v>
      </c>
      <c r="BY166" s="121">
        <v>1.8440000000000001</v>
      </c>
      <c r="BZ166" s="121">
        <v>2.6240000000000001</v>
      </c>
      <c r="CA166" s="121">
        <v>4.0510000000000002</v>
      </c>
      <c r="CB166" s="120">
        <v>2.593</v>
      </c>
      <c r="CC166" s="121">
        <v>0.25</v>
      </c>
      <c r="CD166" s="120"/>
      <c r="CE166" s="121"/>
      <c r="CF166" s="122"/>
      <c r="CG166" s="367"/>
      <c r="CH166" s="367"/>
      <c r="CI166" s="367"/>
      <c r="CJ166" s="367"/>
      <c r="CK166" s="367"/>
      <c r="CL166" s="367"/>
      <c r="CM166" s="367"/>
      <c r="CN166" s="367"/>
      <c r="CO166" s="367"/>
      <c r="CP166" s="152">
        <f t="shared" si="562"/>
        <v>-0.36471036585365857</v>
      </c>
      <c r="CQ166" s="152">
        <f t="shared" si="563"/>
        <v>-0.35225870155517158</v>
      </c>
      <c r="CR166" s="152">
        <f t="shared" si="564"/>
        <v>0.56228306980331666</v>
      </c>
      <c r="CS166" s="152">
        <f t="shared" si="565"/>
        <v>9.3719999999999999</v>
      </c>
      <c r="CT166" s="152" t="e">
        <f t="shared" si="566"/>
        <v>#DIV/0!</v>
      </c>
      <c r="CU166" s="242">
        <f t="shared" si="517"/>
        <v>-0.95700000000000007</v>
      </c>
      <c r="CV166" s="242">
        <f t="shared" ref="CV166:CV190" si="709">CZ166-DA166</f>
        <v>-1.427</v>
      </c>
      <c r="CW166" s="242">
        <f t="shared" si="518"/>
        <v>1.4580000000000002</v>
      </c>
      <c r="CX166" s="242">
        <f t="shared" si="519"/>
        <v>2.343</v>
      </c>
      <c r="CY166" s="121">
        <v>1.667</v>
      </c>
      <c r="CZ166" s="121">
        <v>2.6240000000000001</v>
      </c>
      <c r="DA166" s="121">
        <v>4.0510000000000002</v>
      </c>
      <c r="DB166" s="120">
        <v>2.593</v>
      </c>
      <c r="DC166" s="121">
        <v>0.25</v>
      </c>
      <c r="DD166" s="120"/>
      <c r="DE166" s="121"/>
      <c r="DF166" s="122"/>
      <c r="DG166" s="367"/>
      <c r="DH166" s="367"/>
      <c r="DI166" s="367"/>
      <c r="DJ166" s="367"/>
      <c r="DK166" s="367"/>
      <c r="DL166" s="367"/>
      <c r="DM166" s="367"/>
      <c r="DN166" s="367"/>
      <c r="DO166" s="367"/>
      <c r="DP166" s="152">
        <f t="shared" si="567"/>
        <v>-2.7439407258570851E-2</v>
      </c>
      <c r="DQ166" s="152">
        <f t="shared" si="568"/>
        <v>-6.1077703101049381E-2</v>
      </c>
      <c r="DR166" s="152">
        <f t="shared" si="569"/>
        <v>8.4873680844259669E-2</v>
      </c>
      <c r="DS166" s="152">
        <f t="shared" si="570"/>
        <v>0.15703396729075705</v>
      </c>
      <c r="DT166" s="152" t="e">
        <f t="shared" si="571"/>
        <v>#DIV/0!</v>
      </c>
      <c r="DU166" s="242">
        <f t="shared" si="520"/>
        <v>-0.43699999999999939</v>
      </c>
      <c r="DV166" s="242">
        <f t="shared" ref="DV166:DV190" si="710">DZ166-EA166</f>
        <v>-1.0359999999999996</v>
      </c>
      <c r="DW166" s="242">
        <f t="shared" si="521"/>
        <v>1.327</v>
      </c>
      <c r="DX166" s="242">
        <f t="shared" si="522"/>
        <v>2.1219999999999999</v>
      </c>
      <c r="DY166" s="121">
        <v>15.489000000000001</v>
      </c>
      <c r="DZ166" s="121">
        <v>15.926</v>
      </c>
      <c r="EA166" s="121">
        <v>16.962</v>
      </c>
      <c r="EB166" s="120">
        <v>15.635</v>
      </c>
      <c r="EC166" s="121">
        <v>13.513</v>
      </c>
      <c r="ED166" s="120"/>
      <c r="EE166" s="121"/>
      <c r="EF166" s="122"/>
      <c r="EG166" s="367"/>
      <c r="EH166" s="367"/>
      <c r="EI166" s="367"/>
      <c r="EJ166" s="367"/>
      <c r="EK166" s="367"/>
      <c r="EL166" s="367"/>
      <c r="EM166" s="367"/>
      <c r="EN166" s="367"/>
      <c r="EO166" s="367"/>
      <c r="EP166" s="153">
        <f t="shared" si="572"/>
        <v>-5.3869714863115335E-2</v>
      </c>
      <c r="EQ166" s="153">
        <f t="shared" si="573"/>
        <v>3.9486640845532703E-2</v>
      </c>
      <c r="ER166" s="153">
        <f t="shared" si="574"/>
        <v>4.8743545611015501E-2</v>
      </c>
      <c r="ES166" s="153">
        <f t="shared" si="575"/>
        <v>9.3113751650337247E-3</v>
      </c>
      <c r="ET166" s="153" t="e">
        <f t="shared" si="576"/>
        <v>#DIV/0!</v>
      </c>
      <c r="EU166" s="242">
        <f t="shared" si="523"/>
        <v>-1.7059999999999995</v>
      </c>
      <c r="EV166" s="242">
        <f t="shared" ref="EV166:EV190" si="711">EZ166-FA166</f>
        <v>1.2029999999999994</v>
      </c>
      <c r="EW166" s="242">
        <f t="shared" si="524"/>
        <v>1.4160000000000004</v>
      </c>
      <c r="EX166" s="242">
        <f t="shared" si="525"/>
        <v>0.26800000000000068</v>
      </c>
      <c r="EY166" s="121">
        <v>29.963000000000001</v>
      </c>
      <c r="EZ166" s="121">
        <v>31.669</v>
      </c>
      <c r="FA166" s="121">
        <v>30.466000000000001</v>
      </c>
      <c r="FB166" s="120">
        <v>29.05</v>
      </c>
      <c r="FC166" s="121">
        <v>28.782</v>
      </c>
      <c r="FD166" s="120"/>
      <c r="FE166" s="121"/>
      <c r="FF166" s="122"/>
      <c r="FG166" s="367"/>
      <c r="FH166" s="367"/>
      <c r="FI166" s="367"/>
      <c r="FJ166" s="367"/>
      <c r="FK166" s="367"/>
      <c r="FL166" s="367"/>
      <c r="FM166" s="367"/>
      <c r="FN166" s="367"/>
      <c r="FO166" s="367"/>
      <c r="FP166" s="153">
        <f t="shared" si="577"/>
        <v>2.9411764705882353E-2</v>
      </c>
      <c r="FQ166" s="153">
        <f t="shared" si="578"/>
        <v>3.0303030303030304E-2</v>
      </c>
      <c r="FR166" s="153">
        <f t="shared" si="579"/>
        <v>3.125E-2</v>
      </c>
      <c r="FS166" s="153">
        <f t="shared" si="580"/>
        <v>0</v>
      </c>
      <c r="FT166" s="153" t="e">
        <f t="shared" si="581"/>
        <v>#DIV/0!</v>
      </c>
      <c r="FU166" s="242">
        <f t="shared" si="539"/>
        <v>1</v>
      </c>
      <c r="FV166" s="242">
        <f t="shared" ref="FV166:FV190" si="712">FZ166-GA166</f>
        <v>1</v>
      </c>
      <c r="FW166" s="242">
        <f t="shared" si="540"/>
        <v>1</v>
      </c>
      <c r="FX166" s="242">
        <f t="shared" si="541"/>
        <v>0</v>
      </c>
      <c r="FY166" s="167">
        <v>35</v>
      </c>
      <c r="FZ166" s="167">
        <v>34</v>
      </c>
      <c r="GA166" s="167">
        <v>33</v>
      </c>
      <c r="GB166" s="166">
        <v>32</v>
      </c>
      <c r="GC166" s="155">
        <v>32</v>
      </c>
      <c r="GD166" s="166"/>
      <c r="GE166" s="167"/>
      <c r="GF166" s="166"/>
      <c r="GG166" s="369"/>
      <c r="GH166" s="369"/>
      <c r="GI166" s="369"/>
      <c r="GJ166" s="369"/>
      <c r="GK166" s="369"/>
      <c r="GL166" s="369"/>
      <c r="GM166" s="369"/>
      <c r="GN166" s="369"/>
      <c r="GO166" s="369"/>
      <c r="GP166" s="204"/>
      <c r="GQ166" t="s">
        <v>386</v>
      </c>
      <c r="GR166" s="5">
        <v>4450</v>
      </c>
      <c r="GS166" s="5" t="s">
        <v>930</v>
      </c>
      <c r="GT166" s="7" t="s">
        <v>72</v>
      </c>
      <c r="GU166" s="172"/>
      <c r="GV166" s="101"/>
      <c r="GW166" s="340">
        <f t="shared" si="582"/>
        <v>-0.33492263288859214</v>
      </c>
      <c r="GX166" s="340">
        <f t="shared" si="583"/>
        <v>-0.35799005395870609</v>
      </c>
      <c r="GY166" s="340">
        <f t="shared" si="584"/>
        <v>0.39698214309988883</v>
      </c>
      <c r="GZ166" s="340">
        <f t="shared" si="585"/>
        <v>8.6169092905173574</v>
      </c>
      <c r="HA166" s="340" t="e">
        <f t="shared" si="586"/>
        <v>#VALUE!</v>
      </c>
      <c r="HB166" s="278">
        <f t="shared" si="492"/>
        <v>-5.3444234292122708E-2</v>
      </c>
      <c r="HC166" s="278"/>
      <c r="HD166" s="278">
        <f t="shared" si="493"/>
        <v>7.0630897286812933E-2</v>
      </c>
      <c r="HE166" s="263">
        <f t="shared" si="494"/>
        <v>0.15941887979200323</v>
      </c>
      <c r="HF166" s="153">
        <f t="shared" si="587"/>
        <v>0.10612764602896706</v>
      </c>
      <c r="HG166" s="153">
        <f t="shared" si="588"/>
        <v>0.15957188032108977</v>
      </c>
      <c r="HH166" s="153">
        <f t="shared" si="589"/>
        <v>0.24855048010553119</v>
      </c>
      <c r="HI166" s="153">
        <f t="shared" si="590"/>
        <v>0.17791958281871825</v>
      </c>
      <c r="HJ166" s="343">
        <f t="shared" si="591"/>
        <v>1.8500703026715016E-2</v>
      </c>
      <c r="HK166" s="153" t="str">
        <f t="shared" si="592"/>
        <v>Negativ EK</v>
      </c>
      <c r="HL166" s="343" t="str">
        <f t="shared" si="593"/>
        <v>Negativ EK</v>
      </c>
      <c r="HM166" s="211" t="str">
        <f t="shared" si="594"/>
        <v>Negativ EK</v>
      </c>
      <c r="HN166" s="211" t="str">
        <f t="shared" si="595"/>
        <v>Negativ EK</v>
      </c>
      <c r="HO166" s="211" t="str">
        <f t="shared" si="596"/>
        <v>Negativ EK</v>
      </c>
      <c r="HP166" s="211" t="str">
        <f t="shared" si="597"/>
        <v>Negativ EK</v>
      </c>
      <c r="HQ166" s="211" t="str">
        <f t="shared" si="598"/>
        <v>Negativ EK</v>
      </c>
      <c r="HR166" s="211" t="str">
        <f t="shared" si="599"/>
        <v>Negativ EK</v>
      </c>
      <c r="HS166" s="211" t="str">
        <f t="shared" si="600"/>
        <v>Negativ EK</v>
      </c>
      <c r="HT166" s="211" t="str">
        <f t="shared" si="601"/>
        <v>Negativ EK</v>
      </c>
      <c r="HU166" s="211" t="str">
        <f t="shared" si="602"/>
        <v>Negativ EK</v>
      </c>
      <c r="HV166" s="153">
        <f t="shared" si="603"/>
        <v>-0.29152076229801427</v>
      </c>
      <c r="HW166" s="153">
        <f t="shared" si="604"/>
        <v>-0.37956109892584838</v>
      </c>
      <c r="HX166" s="153">
        <f t="shared" si="605"/>
        <v>0.51807840736718525</v>
      </c>
      <c r="HY166" s="150">
        <f t="shared" si="606"/>
        <v>9.3239349840918528</v>
      </c>
      <c r="HZ166" s="150" t="e">
        <f t="shared" si="607"/>
        <v>#VALUE!</v>
      </c>
      <c r="IA166" s="263">
        <f t="shared" si="495"/>
        <v>-2.462220906960616E-2</v>
      </c>
      <c r="IB166" s="263"/>
      <c r="IC166" s="263">
        <f t="shared" si="496"/>
        <v>4.6457923305544033E-2</v>
      </c>
      <c r="ID166" s="356">
        <f t="shared" si="497"/>
        <v>8.0987552846326277E-2</v>
      </c>
      <c r="IE166" s="153">
        <f t="shared" si="608"/>
        <v>5.9839044652128762E-2</v>
      </c>
      <c r="IF166" s="153">
        <f t="shared" si="609"/>
        <v>8.4461253721734922E-2</v>
      </c>
      <c r="IG166" s="153">
        <f t="shared" si="610"/>
        <v>0.13613146044761071</v>
      </c>
      <c r="IH166" s="153">
        <f t="shared" si="611"/>
        <v>8.9673537142066675E-2</v>
      </c>
      <c r="II166" s="153">
        <f t="shared" si="612"/>
        <v>8.685984295740393E-3</v>
      </c>
      <c r="IJ166" s="153" t="str">
        <f t="shared" si="613"/>
        <v>i.a.</v>
      </c>
      <c r="IK166" s="153" t="str">
        <f t="shared" si="614"/>
        <v>i.a.</v>
      </c>
      <c r="IL166" s="211" t="str">
        <f t="shared" si="615"/>
        <v>i.a.</v>
      </c>
      <c r="IM166" s="211" t="str">
        <f t="shared" si="616"/>
        <v>i.a.</v>
      </c>
      <c r="IN166" s="211" t="str">
        <f t="shared" si="617"/>
        <v>i.a.</v>
      </c>
      <c r="IO166" s="211" t="str">
        <f t="shared" si="618"/>
        <v>i.a.</v>
      </c>
      <c r="IP166" s="211" t="str">
        <f t="shared" si="619"/>
        <v>i.a.</v>
      </c>
      <c r="IQ166" s="211" t="str">
        <f t="shared" si="620"/>
        <v>i.a.</v>
      </c>
      <c r="IR166" s="211" t="str">
        <f t="shared" si="621"/>
        <v>i.a.</v>
      </c>
      <c r="IS166" s="211" t="str">
        <f t="shared" si="622"/>
        <v>i.a.</v>
      </c>
      <c r="IT166" s="211" t="str">
        <f t="shared" si="623"/>
        <v>i.a.</v>
      </c>
      <c r="IU166" s="153">
        <f t="shared" si="624"/>
        <v>2.7935167090355411E-2</v>
      </c>
      <c r="IV166" s="153">
        <f t="shared" si="625"/>
        <v>-9.6744238930075818E-2</v>
      </c>
      <c r="IW166" s="153">
        <f t="shared" si="626"/>
        <v>3.4450877323105963E-2</v>
      </c>
      <c r="IX166" s="150">
        <f t="shared" si="627"/>
        <v>0.14635978129303165</v>
      </c>
      <c r="IY166" s="150" t="e">
        <f t="shared" si="628"/>
        <v>#VALUE!</v>
      </c>
      <c r="IZ166" s="263">
        <f t="shared" si="498"/>
        <v>1.4048295528150567E-2</v>
      </c>
      <c r="JA166" s="263"/>
      <c r="JB166" s="263">
        <f t="shared" si="499"/>
        <v>1.8541806091110558E-2</v>
      </c>
      <c r="JC166" s="356">
        <f t="shared" si="500"/>
        <v>6.8715159634936296E-2</v>
      </c>
      <c r="JD166" s="153">
        <f t="shared" si="629"/>
        <v>0.5169375563194607</v>
      </c>
      <c r="JE166" s="153">
        <f t="shared" si="630"/>
        <v>0.50288926079131013</v>
      </c>
      <c r="JF166" s="153">
        <f t="shared" si="631"/>
        <v>0.55675178887940657</v>
      </c>
      <c r="JG166" s="153">
        <f t="shared" si="632"/>
        <v>0.53820998278829602</v>
      </c>
      <c r="JH166" s="153">
        <f t="shared" si="633"/>
        <v>0.46949482315335972</v>
      </c>
      <c r="JI166" s="153" t="str">
        <f t="shared" si="634"/>
        <v>i.a.</v>
      </c>
      <c r="JJ166" s="153" t="str">
        <f t="shared" si="635"/>
        <v>i.a.</v>
      </c>
      <c r="JK166" s="211" t="str">
        <f t="shared" si="636"/>
        <v>i.a.</v>
      </c>
      <c r="JL166" s="212" t="str">
        <f t="shared" si="637"/>
        <v>i.a.</v>
      </c>
      <c r="JM166" s="212" t="str">
        <f t="shared" si="638"/>
        <v>i.a.</v>
      </c>
      <c r="JN166" s="212" t="str">
        <f t="shared" si="639"/>
        <v>i.a.</v>
      </c>
      <c r="JO166" s="212" t="str">
        <f t="shared" si="640"/>
        <v>i.a.</v>
      </c>
      <c r="JP166" s="212" t="str">
        <f t="shared" si="641"/>
        <v>i.a.</v>
      </c>
      <c r="JQ166" s="211" t="str">
        <f t="shared" si="642"/>
        <v>i.a.</v>
      </c>
      <c r="JR166" s="211" t="str">
        <f t="shared" si="643"/>
        <v>i.a.</v>
      </c>
      <c r="JS166" s="211" t="str">
        <f t="shared" si="644"/>
        <v>i.a.</v>
      </c>
      <c r="JT166" s="211" t="str">
        <f t="shared" si="645"/>
        <v>i.a.</v>
      </c>
      <c r="JU166" s="153" t="e">
        <f t="shared" si="646"/>
        <v>#VALUE!</v>
      </c>
      <c r="JV166" s="153" t="e">
        <f t="shared" si="647"/>
        <v>#VALUE!</v>
      </c>
      <c r="JW166" s="153" t="e">
        <f t="shared" si="648"/>
        <v>#VALUE!</v>
      </c>
      <c r="JX166" s="150" t="e">
        <f t="shared" si="649"/>
        <v>#VALUE!</v>
      </c>
      <c r="JY166" s="150" t="e">
        <f t="shared" si="650"/>
        <v>#VALUE!</v>
      </c>
      <c r="JZ166" s="263" t="e">
        <f t="shared" si="501"/>
        <v>#VALUE!</v>
      </c>
      <c r="KA166" s="263"/>
      <c r="KB166" s="263" t="e">
        <f t="shared" si="502"/>
        <v>#VALUE!</v>
      </c>
      <c r="KC166" s="356" t="e">
        <f t="shared" si="503"/>
        <v>#VALUE!</v>
      </c>
      <c r="KD166" s="153" t="str">
        <f t="shared" si="691"/>
        <v>i.a.</v>
      </c>
      <c r="KE166" s="153" t="str">
        <f t="shared" si="692"/>
        <v>i.a.</v>
      </c>
      <c r="KF166" s="153" t="str">
        <f t="shared" si="693"/>
        <v>i.a.</v>
      </c>
      <c r="KG166" s="153" t="str">
        <f t="shared" si="694"/>
        <v>i.a.</v>
      </c>
      <c r="KH166" s="153" t="str">
        <f t="shared" ref="KH166:KH229" si="713">IFERROR(CC166/AC166,"i.a.")</f>
        <v>i.a.</v>
      </c>
      <c r="KI166" s="153" t="str">
        <f t="shared" si="695"/>
        <v>i.a.</v>
      </c>
      <c r="KJ166" s="153" t="str">
        <f t="shared" si="696"/>
        <v>i.a.</v>
      </c>
      <c r="KK166" s="211" t="str">
        <f t="shared" si="697"/>
        <v>i.a.</v>
      </c>
      <c r="KL166" s="212" t="str">
        <f t="shared" si="698"/>
        <v>i.a.</v>
      </c>
      <c r="KM166" s="212" t="str">
        <f t="shared" si="699"/>
        <v>i.a.</v>
      </c>
      <c r="KN166" s="212" t="str">
        <f t="shared" si="700"/>
        <v>i.a.</v>
      </c>
      <c r="KO166" s="212" t="str">
        <f t="shared" si="701"/>
        <v>i.a.</v>
      </c>
      <c r="KP166" s="212" t="str">
        <f t="shared" si="702"/>
        <v>i.a.</v>
      </c>
      <c r="KQ166" s="211" t="str">
        <f t="shared" si="703"/>
        <v>i.a.</v>
      </c>
      <c r="KR166" s="211" t="str">
        <f t="shared" si="704"/>
        <v>i.a.</v>
      </c>
      <c r="KS166" s="211" t="str">
        <f t="shared" si="705"/>
        <v>i.a.</v>
      </c>
      <c r="KT166" s="211" t="str">
        <f t="shared" si="706"/>
        <v>i.a.</v>
      </c>
      <c r="KU166" s="153" t="e">
        <f t="shared" si="651"/>
        <v>#DIV/0!</v>
      </c>
      <c r="KV166" s="153" t="e">
        <f t="shared" si="652"/>
        <v>#DIV/0!</v>
      </c>
      <c r="KW166" s="153" t="e">
        <f t="shared" si="653"/>
        <v>#DIV/0!</v>
      </c>
      <c r="KX166" s="150" t="e">
        <f t="shared" si="654"/>
        <v>#DIV/0!</v>
      </c>
      <c r="KY166" s="150" t="e">
        <f t="shared" si="655"/>
        <v>#VALUE!</v>
      </c>
      <c r="KZ166" s="263">
        <f t="shared" si="504"/>
        <v>0</v>
      </c>
      <c r="LA166" s="263"/>
      <c r="LB166" s="263">
        <f t="shared" si="505"/>
        <v>0</v>
      </c>
      <c r="LC166" s="386">
        <f t="shared" si="506"/>
        <v>0</v>
      </c>
      <c r="LD166" s="347">
        <f>IFERROR(Tabel1[[#This Row],[2024 - Omsætning]]/Tabel1[[#This Row],[2024 - Ansatte]],"i.a.")</f>
        <v>0</v>
      </c>
      <c r="LE166" s="347">
        <f>IFERROR(Tabel1[[#This Row],[2023 - Omsætning]]/Tabel1[[#This Row],[2023 - Ansatte]],"i.a.")</f>
        <v>0</v>
      </c>
      <c r="LF166" s="347">
        <f>IFERROR(Tabel1[[#This Row],[2022 - Omsætning]]/Tabel1[[#This Row],[2022 - Ansatte]],"i.a.")</f>
        <v>0</v>
      </c>
      <c r="LG166" s="254">
        <f>IFERROR(Tabel1[[#This Row],[2021 - Omsætning]]/Tabel1[[#This Row],[2021 - Ansatte]],"i.a.")</f>
        <v>0</v>
      </c>
      <c r="LH166" s="254">
        <f>IFERROR(AC166/Tabel1[[#This Row],[2020 - Ansatte]],"i.a.")</f>
        <v>0</v>
      </c>
      <c r="LI166" s="254" t="str">
        <f>IFERROR(Tabel1[[#This Row],[2019 - Omsætning]]/Tabel1[[#This Row],[2019 - Ansatte]],"i.a.")</f>
        <v>i.a.</v>
      </c>
      <c r="LJ166" s="254" t="str">
        <f>IFERROR(Tabel1[[#This Row],[2018 - Omsætning]]/Tabel1[[#This Row],[2018 - Ansatte]],"i.a.")</f>
        <v>i.a.</v>
      </c>
      <c r="LK166" s="259" t="str">
        <f>IFERROR(Tabel1[[#This Row],[2017 - Omsætning]]/Tabel1[[#This Row],[2017 - Ansatte]],"i.a.")</f>
        <v>i.a.</v>
      </c>
      <c r="LL166" s="260" t="str">
        <f>IFERROR(Tabel1[[#This Row],[2016 - Omsætning]]/Tabel1[[#This Row],[2016 - Ansatte]],"i.a.")</f>
        <v>i.a.</v>
      </c>
      <c r="LM166" s="260" t="str">
        <f>IFERROR(Tabel1[[#This Row],[2015 - Omsætning]]/Tabel1[[#This Row],[2015 - Ansatte]],"i.a.")</f>
        <v>i.a.</v>
      </c>
      <c r="LN166" s="260" t="str">
        <f>IFERROR(Tabel1[[#This Row],[2014 - Omsætning]]/Tabel1[[#This Row],[2014 - Ansatte]],"i.a.")</f>
        <v>i.a.</v>
      </c>
      <c r="LO166" s="260" t="str">
        <f>IFERROR(Tabel1[[#This Row],[2013 - Omsætning]]/Tabel1[[#This Row],[2013 - Ansatte]],"i.a.")</f>
        <v>i.a.</v>
      </c>
      <c r="LP166" s="260" t="str">
        <f>IFERROR(Tabel1[[#This Row],[2012 - Omsætning]]/Tabel1[[#This Row],[2012 - Ansatte]],"i.a.")</f>
        <v>i.a.</v>
      </c>
      <c r="LQ166" s="260" t="str">
        <f>IFERROR(Tabel1[[#This Row],[2011 - Omsætning]]/Tabel1[[#This Row],[2011 - Ansatte]],"i.a.")</f>
        <v>i.a.</v>
      </c>
      <c r="LR166" s="260" t="str">
        <f>IFERROR(Tabel1[[#This Row],[2010 - Omsætning]]/Tabel1[[#This Row],[2010 - Ansatte]],"i.a.")</f>
        <v>i.a.</v>
      </c>
      <c r="LS166" s="260" t="str">
        <f>IFERROR(Tabel1[[#This Row],[2009 - Omsætning]]/Tabel1[[#This Row],[2009 - Ansatte]],"i.a.")</f>
        <v>i.a.</v>
      </c>
      <c r="LT166" s="260" t="str">
        <f>IFERROR(Tabel1[[#This Row],[2008 - Omsætning]]/Tabel1[[#This Row],[2008 - Ansatte]],"i.a.")</f>
        <v>i.a.</v>
      </c>
      <c r="LU166" s="254">
        <f t="shared" si="656"/>
        <v>-0.38286149825783966</v>
      </c>
      <c r="LV166" s="254">
        <f t="shared" si="657"/>
        <v>-0.37130991621531362</v>
      </c>
      <c r="LW166" s="254">
        <f t="shared" si="658"/>
        <v>0.5149411585971555</v>
      </c>
      <c r="LX166" s="340">
        <f t="shared" si="659"/>
        <v>9.3719999999999999</v>
      </c>
      <c r="LY166" s="351" t="e">
        <f t="shared" si="660"/>
        <v>#VALUE!</v>
      </c>
      <c r="LZ166" s="278">
        <f t="shared" si="507"/>
        <v>-2.9547899159663861E-2</v>
      </c>
      <c r="MA166" s="278"/>
      <c r="MB166" s="278">
        <f t="shared" si="508"/>
        <v>4.1726325757575761E-2</v>
      </c>
      <c r="MC166" s="243">
        <f t="shared" si="509"/>
        <v>7.3218749999999999E-2</v>
      </c>
      <c r="MD166" s="352">
        <f t="shared" si="661"/>
        <v>4.762857142857143E-2</v>
      </c>
      <c r="ME166" s="352">
        <f t="shared" si="662"/>
        <v>7.7176470588235291E-2</v>
      </c>
      <c r="MF166" s="352">
        <f t="shared" si="663"/>
        <v>0.12275757575757576</v>
      </c>
      <c r="MG166" s="245">
        <f t="shared" si="664"/>
        <v>8.1031249999999999E-2</v>
      </c>
      <c r="MH166" s="304">
        <f t="shared" si="665"/>
        <v>7.8125E-3</v>
      </c>
      <c r="MI166" s="245" t="str">
        <f t="shared" si="666"/>
        <v>i.a.</v>
      </c>
      <c r="MJ166" s="245" t="str">
        <f t="shared" si="667"/>
        <v>i.a.</v>
      </c>
      <c r="MK166" s="253" t="str">
        <f t="shared" si="668"/>
        <v>i.a.</v>
      </c>
      <c r="ML166" s="245" t="str">
        <f t="shared" si="669"/>
        <v>i.a.</v>
      </c>
      <c r="MM166" s="245" t="str">
        <f t="shared" si="670"/>
        <v>i.a.</v>
      </c>
      <c r="MN166" s="245" t="str">
        <f t="shared" si="671"/>
        <v>i.a.</v>
      </c>
      <c r="MO166" s="245" t="str">
        <f t="shared" si="672"/>
        <v>i.a.</v>
      </c>
      <c r="MP166" s="245" t="str">
        <f t="shared" si="673"/>
        <v>i.a.</v>
      </c>
      <c r="MQ166" s="245" t="str">
        <f t="shared" si="674"/>
        <v>i.a.</v>
      </c>
      <c r="MR166" s="245" t="str">
        <f t="shared" si="675"/>
        <v>i.a.</v>
      </c>
      <c r="MS166" s="245" t="str">
        <f t="shared" si="676"/>
        <v>i.a.</v>
      </c>
      <c r="MT166" s="245" t="str">
        <f t="shared" si="677"/>
        <v>i.a.</v>
      </c>
    </row>
    <row r="167" spans="1:358" s="101" customFormat="1" ht="18" customHeight="1" x14ac:dyDescent="0.25">
      <c r="A167" s="20" t="s">
        <v>702</v>
      </c>
      <c r="B167" s="273">
        <v>28507496</v>
      </c>
      <c r="C167" s="5" t="s">
        <v>83</v>
      </c>
      <c r="D167" s="5"/>
      <c r="E167" s="5">
        <v>259900</v>
      </c>
      <c r="F167" s="203">
        <v>45580</v>
      </c>
      <c r="G167" s="148" t="s">
        <v>70</v>
      </c>
      <c r="H167" s="148" t="s">
        <v>70</v>
      </c>
      <c r="I167" s="148" t="s">
        <v>70</v>
      </c>
      <c r="J167" s="148" t="s">
        <v>70</v>
      </c>
      <c r="K167" s="357" t="s">
        <v>70</v>
      </c>
      <c r="L167" s="148" t="s">
        <v>70</v>
      </c>
      <c r="M167" s="357" t="s">
        <v>70</v>
      </c>
      <c r="N167" s="357" t="s">
        <v>70</v>
      </c>
      <c r="O167" s="357" t="s">
        <v>70</v>
      </c>
      <c r="P167" s="150" t="e">
        <f>Y167/Tabel1[[#This Row],[2023 - Omsætning]]-1</f>
        <v>#DIV/0!</v>
      </c>
      <c r="Q167" s="150" t="e">
        <f>Z167/Tabel1[[#This Row],[2022 - Omsætning]]-1</f>
        <v>#DIV/0!</v>
      </c>
      <c r="R167" s="150" t="e">
        <f>AA167/Tabel1[[#This Row],[2021 - Omsætning]]-1</f>
        <v>#DIV/0!</v>
      </c>
      <c r="S167" s="150" t="e">
        <f>AB167/Tabel1[[#This Row],[2020 - Omsætning]]-1</f>
        <v>#DIV/0!</v>
      </c>
      <c r="T167" s="150" t="e">
        <f>AC167/Tabel1[[#This Row],[2019 - Omsætning]]-1</f>
        <v>#DIV/0!</v>
      </c>
      <c r="U167" s="242">
        <f t="shared" si="484"/>
        <v>0</v>
      </c>
      <c r="V167" s="242">
        <f t="shared" ref="V167:V176" si="714">Z167-AA167</f>
        <v>0</v>
      </c>
      <c r="W167" s="242">
        <f t="shared" si="538"/>
        <v>0</v>
      </c>
      <c r="X167" s="242">
        <f t="shared" si="537"/>
        <v>0</v>
      </c>
      <c r="Y167" s="151"/>
      <c r="Z167" s="151"/>
      <c r="AA167" s="151"/>
      <c r="AB167" s="361"/>
      <c r="AC167" s="361"/>
      <c r="AD167" s="361"/>
      <c r="AE167" s="361"/>
      <c r="AF167" s="361"/>
      <c r="AG167" s="361"/>
      <c r="AH167" s="361"/>
      <c r="AI167" s="361"/>
      <c r="AJ167" s="361"/>
      <c r="AK167" s="361"/>
      <c r="AL167" s="361"/>
      <c r="AM167" s="361"/>
      <c r="AN167" s="361"/>
      <c r="AO167" s="361"/>
      <c r="AP167" s="150">
        <f t="shared" si="552"/>
        <v>4.8510929629810615E-2</v>
      </c>
      <c r="AQ167" s="150">
        <f t="shared" si="553"/>
        <v>-0.22746505477899501</v>
      </c>
      <c r="AR167" s="150">
        <f t="shared" si="554"/>
        <v>0.49168779938010693</v>
      </c>
      <c r="AS167" s="150">
        <f t="shared" si="555"/>
        <v>0.23109476897460812</v>
      </c>
      <c r="AT167" s="150">
        <f t="shared" si="556"/>
        <v>4.707249745750397E-2</v>
      </c>
      <c r="AU167" s="242">
        <f t="shared" si="511"/>
        <v>0.99199999999999733</v>
      </c>
      <c r="AV167" s="242">
        <f t="shared" si="707"/>
        <v>-6.0209999999999972</v>
      </c>
      <c r="AW167" s="242">
        <f t="shared" si="512"/>
        <v>8.7249999999999979</v>
      </c>
      <c r="AX167" s="242">
        <f t="shared" si="513"/>
        <v>3.3310000000000013</v>
      </c>
      <c r="AY167" s="119">
        <v>21.440999999999999</v>
      </c>
      <c r="AZ167" s="119">
        <v>20.449000000000002</v>
      </c>
      <c r="BA167" s="119">
        <v>26.47</v>
      </c>
      <c r="BB167" s="362">
        <v>17.745000000000001</v>
      </c>
      <c r="BC167" s="362">
        <v>14.414</v>
      </c>
      <c r="BD167" s="362">
        <v>13.766</v>
      </c>
      <c r="BE167" s="362">
        <v>11.891</v>
      </c>
      <c r="BF167" s="362">
        <v>13.648</v>
      </c>
      <c r="BG167" s="362">
        <v>12.366</v>
      </c>
      <c r="BH167" s="362">
        <v>8.5589999999999993</v>
      </c>
      <c r="BI167" s="362"/>
      <c r="BJ167" s="362"/>
      <c r="BK167" s="362"/>
      <c r="BL167" s="362"/>
      <c r="BM167" s="362"/>
      <c r="BN167" s="362"/>
      <c r="BO167" s="362"/>
      <c r="BP167" s="152">
        <f t="shared" si="557"/>
        <v>-0.12785388127853878</v>
      </c>
      <c r="BQ167" s="152">
        <f t="shared" si="558"/>
        <v>-0.59282036613272304</v>
      </c>
      <c r="BR167" s="152">
        <f t="shared" si="559"/>
        <v>3.5373134328358216</v>
      </c>
      <c r="BS167" s="152">
        <f t="shared" si="560"/>
        <v>2.5920745920745918</v>
      </c>
      <c r="BT167" s="152">
        <f t="shared" si="561"/>
        <v>-0.74853458382180538</v>
      </c>
      <c r="BU167" s="242">
        <f t="shared" si="514"/>
        <v>-0.36399999999999988</v>
      </c>
      <c r="BV167" s="242">
        <f t="shared" si="708"/>
        <v>-4.1449999999999996</v>
      </c>
      <c r="BW167" s="242">
        <f t="shared" si="515"/>
        <v>5.4510000000000005</v>
      </c>
      <c r="BX167" s="242">
        <f t="shared" si="516"/>
        <v>1.1119999999999999</v>
      </c>
      <c r="BY167" s="119">
        <v>2.4830000000000001</v>
      </c>
      <c r="BZ167" s="119">
        <v>2.847</v>
      </c>
      <c r="CA167" s="119">
        <v>6.992</v>
      </c>
      <c r="CB167" s="362">
        <v>1.5409999999999999</v>
      </c>
      <c r="CC167" s="362">
        <v>0.42899999999999999</v>
      </c>
      <c r="CD167" s="362">
        <v>1.706</v>
      </c>
      <c r="CE167" s="362">
        <v>0.63700000000000001</v>
      </c>
      <c r="CF167" s="362">
        <v>2.508</v>
      </c>
      <c r="CG167" s="362">
        <v>2.7759999999999998</v>
      </c>
      <c r="CH167" s="362">
        <v>0.59199999999999997</v>
      </c>
      <c r="CI167" s="362"/>
      <c r="CJ167" s="362"/>
      <c r="CK167" s="362"/>
      <c r="CL167" s="362"/>
      <c r="CM167" s="362"/>
      <c r="CN167" s="362"/>
      <c r="CO167" s="362"/>
      <c r="CP167" s="152">
        <f t="shared" si="562"/>
        <v>-0.12835180550589917</v>
      </c>
      <c r="CQ167" s="152">
        <f t="shared" si="563"/>
        <v>-0.59498986388647557</v>
      </c>
      <c r="CR167" s="152">
        <f t="shared" si="564"/>
        <v>3.8125435540069685</v>
      </c>
      <c r="CS167" s="152">
        <f t="shared" si="565"/>
        <v>4.1805054151624539</v>
      </c>
      <c r="CT167" s="152">
        <f t="shared" si="566"/>
        <v>-0.81919060052219317</v>
      </c>
      <c r="CU167" s="242">
        <f t="shared" si="517"/>
        <v>-0.35899999999999999</v>
      </c>
      <c r="CV167" s="242">
        <f t="shared" si="709"/>
        <v>-4.109</v>
      </c>
      <c r="CW167" s="242">
        <f t="shared" si="518"/>
        <v>5.4710000000000001</v>
      </c>
      <c r="CX167" s="242">
        <f t="shared" si="519"/>
        <v>1.1579999999999999</v>
      </c>
      <c r="CY167" s="119">
        <v>2.4380000000000002</v>
      </c>
      <c r="CZ167" s="119">
        <v>2.7970000000000002</v>
      </c>
      <c r="DA167" s="119">
        <v>6.9059999999999997</v>
      </c>
      <c r="DB167" s="362">
        <v>1.4350000000000001</v>
      </c>
      <c r="DC167" s="362">
        <v>0.27700000000000002</v>
      </c>
      <c r="DD167" s="362">
        <v>1.532</v>
      </c>
      <c r="DE167" s="362">
        <v>0.50600000000000001</v>
      </c>
      <c r="DF167" s="362">
        <v>2.3820000000000001</v>
      </c>
      <c r="DG167" s="362">
        <v>2.593</v>
      </c>
      <c r="DH167" s="362">
        <v>0.44900000000000001</v>
      </c>
      <c r="DI167" s="362"/>
      <c r="DJ167" s="362"/>
      <c r="DK167" s="362"/>
      <c r="DL167" s="362"/>
      <c r="DM167" s="362"/>
      <c r="DN167" s="362"/>
      <c r="DO167" s="362"/>
      <c r="DP167" s="152">
        <f t="shared" si="567"/>
        <v>8.536933168552141E-2</v>
      </c>
      <c r="DQ167" s="152">
        <f t="shared" si="568"/>
        <v>1.7016339553321103E-2</v>
      </c>
      <c r="DR167" s="152">
        <f t="shared" si="569"/>
        <v>1.0831822759315206</v>
      </c>
      <c r="DS167" s="152">
        <f t="shared" si="570"/>
        <v>0.28827192527244416</v>
      </c>
      <c r="DT167" s="152">
        <f t="shared" si="571"/>
        <v>-9.2535907699552583E-2</v>
      </c>
      <c r="DU167" s="242">
        <f t="shared" si="520"/>
        <v>0.89799999999999969</v>
      </c>
      <c r="DV167" s="242">
        <f t="shared" si="710"/>
        <v>0.17600000000000016</v>
      </c>
      <c r="DW167" s="242">
        <f t="shared" si="521"/>
        <v>5.3780000000000001</v>
      </c>
      <c r="DX167" s="242">
        <f t="shared" si="522"/>
        <v>1.1109999999999998</v>
      </c>
      <c r="DY167" s="119">
        <v>11.417</v>
      </c>
      <c r="DZ167" s="119">
        <v>10.519</v>
      </c>
      <c r="EA167" s="119">
        <v>10.343</v>
      </c>
      <c r="EB167" s="362">
        <v>4.9649999999999999</v>
      </c>
      <c r="EC167" s="362">
        <v>3.8540000000000001</v>
      </c>
      <c r="ED167" s="362">
        <v>4.2469999999999999</v>
      </c>
      <c r="EE167" s="362">
        <v>3.0579999999999998</v>
      </c>
      <c r="EF167" s="362">
        <v>4.4580000000000002</v>
      </c>
      <c r="EG167" s="362">
        <v>4.5979999999999999</v>
      </c>
      <c r="EH167" s="362">
        <v>2.7280000000000002</v>
      </c>
      <c r="EI167" s="362"/>
      <c r="EJ167" s="362"/>
      <c r="EK167" s="362"/>
      <c r="EL167" s="362"/>
      <c r="EM167" s="362"/>
      <c r="EN167" s="362"/>
      <c r="EO167" s="362"/>
      <c r="EP167" s="153">
        <f t="shared" si="572"/>
        <v>6.3160129504803231E-3</v>
      </c>
      <c r="EQ167" s="153">
        <f t="shared" si="573"/>
        <v>-0.13743533397427088</v>
      </c>
      <c r="ER167" s="153">
        <f t="shared" si="574"/>
        <v>0.10373926225366351</v>
      </c>
      <c r="ES167" s="153">
        <f t="shared" si="575"/>
        <v>0.39101708019962034</v>
      </c>
      <c r="ET167" s="153">
        <f t="shared" si="576"/>
        <v>-6.6959601259181475E-2</v>
      </c>
      <c r="EU167" s="242">
        <f t="shared" si="523"/>
        <v>0.11899999999999977</v>
      </c>
      <c r="EV167" s="242">
        <f t="shared" si="711"/>
        <v>-3.0019999999999989</v>
      </c>
      <c r="EW167" s="242">
        <f t="shared" si="524"/>
        <v>2.0530000000000008</v>
      </c>
      <c r="EX167" s="242">
        <f t="shared" si="525"/>
        <v>5.5629999999999988</v>
      </c>
      <c r="EY167" s="119">
        <v>18.96</v>
      </c>
      <c r="EZ167" s="119">
        <v>18.841000000000001</v>
      </c>
      <c r="FA167" s="119">
        <v>21.843</v>
      </c>
      <c r="FB167" s="362">
        <v>19.79</v>
      </c>
      <c r="FC167" s="362">
        <v>14.227</v>
      </c>
      <c r="FD167" s="362">
        <v>15.247999999999999</v>
      </c>
      <c r="FE167" s="362">
        <v>11.134</v>
      </c>
      <c r="FF167" s="362">
        <v>11.891999999999999</v>
      </c>
      <c r="FG167" s="362">
        <v>13.029</v>
      </c>
      <c r="FH167" s="362">
        <v>9.0690000000000008</v>
      </c>
      <c r="FI167" s="362"/>
      <c r="FJ167" s="362"/>
      <c r="FK167" s="362"/>
      <c r="FL167" s="362"/>
      <c r="FM167" s="362"/>
      <c r="FN167" s="362"/>
      <c r="FO167" s="362"/>
      <c r="FP167" s="153">
        <f t="shared" si="577"/>
        <v>-3.2258064516129031E-2</v>
      </c>
      <c r="FQ167" s="153">
        <f t="shared" si="578"/>
        <v>-8.8235294117647065E-2</v>
      </c>
      <c r="FR167" s="153">
        <f t="shared" si="579"/>
        <v>0.13333333333333333</v>
      </c>
      <c r="FS167" s="153">
        <f t="shared" si="580"/>
        <v>0.1111111111111111</v>
      </c>
      <c r="FT167" s="153">
        <f t="shared" si="581"/>
        <v>0.22727272727272727</v>
      </c>
      <c r="FU167" s="242">
        <f t="shared" si="539"/>
        <v>-1</v>
      </c>
      <c r="FV167" s="242">
        <f t="shared" si="712"/>
        <v>-3</v>
      </c>
      <c r="FW167" s="242">
        <f t="shared" si="540"/>
        <v>4</v>
      </c>
      <c r="FX167" s="242">
        <f t="shared" si="541"/>
        <v>3</v>
      </c>
      <c r="FY167" s="154">
        <v>30</v>
      </c>
      <c r="FZ167" s="154">
        <v>31</v>
      </c>
      <c r="GA167" s="154">
        <v>34</v>
      </c>
      <c r="GB167" s="359">
        <v>30</v>
      </c>
      <c r="GC167" s="359">
        <v>27</v>
      </c>
      <c r="GD167" s="359">
        <v>22</v>
      </c>
      <c r="GE167" s="359">
        <v>20</v>
      </c>
      <c r="GF167" s="359">
        <v>19</v>
      </c>
      <c r="GG167" s="359"/>
      <c r="GH167" s="359"/>
      <c r="GI167" s="359"/>
      <c r="GJ167" s="359"/>
      <c r="GK167" s="359"/>
      <c r="GL167" s="359"/>
      <c r="GM167" s="359"/>
      <c r="GN167" s="359"/>
      <c r="GO167" s="359"/>
      <c r="GP167" s="5"/>
      <c r="GQ167" s="5" t="s">
        <v>389</v>
      </c>
      <c r="GR167" s="5">
        <v>5700</v>
      </c>
      <c r="GS167" s="5" t="s">
        <v>77</v>
      </c>
      <c r="GT167" s="220" t="s">
        <v>78</v>
      </c>
      <c r="GU167" s="172"/>
      <c r="GW167" s="158">
        <f t="shared" si="582"/>
        <v>-0.1710282351597405</v>
      </c>
      <c r="GX167" s="158">
        <f t="shared" si="583"/>
        <v>-0.70281396013681174</v>
      </c>
      <c r="GY167" s="158">
        <f t="shared" si="584"/>
        <v>1.7725255815774399</v>
      </c>
      <c r="GZ167" s="158">
        <f t="shared" si="585"/>
        <v>3.7587339118075791</v>
      </c>
      <c r="HA167" s="158">
        <f t="shared" si="586"/>
        <v>-0.83695683703427004</v>
      </c>
      <c r="HB167" s="263">
        <f t="shared" si="492"/>
        <v>-4.5860030077825159E-2</v>
      </c>
      <c r="HC167" s="263">
        <f t="shared" ref="HC167:HC176" si="715">HG167-HH167</f>
        <v>-0.6341302859556861</v>
      </c>
      <c r="HD167" s="263">
        <f t="shared" si="493"/>
        <v>0.57683959849498279</v>
      </c>
      <c r="HE167" s="263">
        <f t="shared" si="494"/>
        <v>0.25704710370835693</v>
      </c>
      <c r="HF167" s="153">
        <f t="shared" si="587"/>
        <v>0.22228300510576224</v>
      </c>
      <c r="HG167" s="153">
        <f t="shared" si="588"/>
        <v>0.2681430351835874</v>
      </c>
      <c r="HH167" s="153">
        <f t="shared" si="589"/>
        <v>0.9022733211392735</v>
      </c>
      <c r="HI167" s="153">
        <f t="shared" si="590"/>
        <v>0.32543372264429077</v>
      </c>
      <c r="HJ167" s="153">
        <f t="shared" si="591"/>
        <v>6.8386618935933854E-2</v>
      </c>
      <c r="HK167" s="153">
        <f t="shared" si="592"/>
        <v>0.41943874058863795</v>
      </c>
      <c r="HL167" s="153">
        <f t="shared" si="593"/>
        <v>0.1346460883448643</v>
      </c>
      <c r="HM167" s="153">
        <f t="shared" si="594"/>
        <v>0.52606007067137805</v>
      </c>
      <c r="HN167" s="153">
        <f t="shared" si="595"/>
        <v>0.70788970788970784</v>
      </c>
      <c r="HO167" s="153">
        <f t="shared" si="596"/>
        <v>0.16458944281524926</v>
      </c>
      <c r="HP167" s="153" t="str">
        <f t="shared" si="597"/>
        <v>Negativ EK</v>
      </c>
      <c r="HQ167" s="153" t="str">
        <f t="shared" si="598"/>
        <v>Negativ EK</v>
      </c>
      <c r="HR167" s="153" t="str">
        <f t="shared" si="599"/>
        <v>Negativ EK</v>
      </c>
      <c r="HS167" s="211" t="str">
        <f t="shared" si="600"/>
        <v>Negativ EK</v>
      </c>
      <c r="HT167" s="211" t="str">
        <f t="shared" si="601"/>
        <v>Negativ EK</v>
      </c>
      <c r="HU167" s="211" t="str">
        <f t="shared" si="602"/>
        <v>Negativ EK</v>
      </c>
      <c r="HV167" s="150">
        <f t="shared" si="603"/>
        <v>-6.1337194940241542E-2</v>
      </c>
      <c r="HW167" s="150">
        <f t="shared" si="604"/>
        <v>-0.58332244379126108</v>
      </c>
      <c r="HX167" s="150">
        <f t="shared" si="605"/>
        <v>2.7072944790136697</v>
      </c>
      <c r="HY167" s="150">
        <f t="shared" si="606"/>
        <v>2.1124554958226365</v>
      </c>
      <c r="HZ167" s="150">
        <f t="shared" si="607"/>
        <v>-0.7749224559927691</v>
      </c>
      <c r="IA167" s="263">
        <f t="shared" si="495"/>
        <v>-8.5845538292629864E-3</v>
      </c>
      <c r="IB167" s="263">
        <f t="shared" ref="IB167:IB176" si="716">IF167-IG167</f>
        <v>-0.19593065726651923</v>
      </c>
      <c r="IC167" s="263">
        <f t="shared" si="496"/>
        <v>0.24528563907223244</v>
      </c>
      <c r="ID167" s="263">
        <f t="shared" si="497"/>
        <v>6.1492343186287428E-2</v>
      </c>
      <c r="IE167" s="153">
        <f t="shared" si="608"/>
        <v>0.13137218592100738</v>
      </c>
      <c r="IF167" s="153">
        <f t="shared" si="609"/>
        <v>0.13995673975027037</v>
      </c>
      <c r="IG167" s="153">
        <f t="shared" si="610"/>
        <v>0.3358873970167896</v>
      </c>
      <c r="IH167" s="153">
        <f t="shared" si="611"/>
        <v>9.0601757944557146E-2</v>
      </c>
      <c r="II167" s="153">
        <f t="shared" si="612"/>
        <v>2.9109414758269718E-2</v>
      </c>
      <c r="IJ167" s="153">
        <f t="shared" si="613"/>
        <v>0.12933060419983322</v>
      </c>
      <c r="IK167" s="153">
        <f t="shared" si="614"/>
        <v>5.5328758794406324E-2</v>
      </c>
      <c r="IL167" s="211">
        <f t="shared" si="615"/>
        <v>0.20127603226194776</v>
      </c>
      <c r="IM167" s="211">
        <f t="shared" si="616"/>
        <v>0.25124445651190153</v>
      </c>
      <c r="IN167" s="211">
        <f t="shared" si="617"/>
        <v>6.5277318337192622E-2</v>
      </c>
      <c r="IO167" s="211" t="str">
        <f t="shared" si="618"/>
        <v>i.a.</v>
      </c>
      <c r="IP167" s="211" t="str">
        <f t="shared" si="619"/>
        <v>i.a.</v>
      </c>
      <c r="IQ167" s="211" t="str">
        <f t="shared" si="620"/>
        <v>i.a.</v>
      </c>
      <c r="IR167" s="211" t="str">
        <f t="shared" si="621"/>
        <v>i.a.</v>
      </c>
      <c r="IS167" s="211" t="str">
        <f t="shared" si="622"/>
        <v>i.a.</v>
      </c>
      <c r="IT167" s="211" t="str">
        <f t="shared" si="623"/>
        <v>i.a.</v>
      </c>
      <c r="IU167" s="150">
        <f t="shared" si="624"/>
        <v>7.8557150753528912E-2</v>
      </c>
      <c r="IV167" s="150">
        <f t="shared" si="625"/>
        <v>0.17906097897474602</v>
      </c>
      <c r="IW167" s="150">
        <f t="shared" si="626"/>
        <v>0.88738622170419779</v>
      </c>
      <c r="IX167" s="150">
        <f t="shared" si="627"/>
        <v>-7.3863330932235127E-2</v>
      </c>
      <c r="IY167" s="150">
        <f t="shared" si="628"/>
        <v>-2.74117888945512E-2</v>
      </c>
      <c r="IZ167" s="263">
        <f t="shared" si="498"/>
        <v>4.3858747878370075E-2</v>
      </c>
      <c r="JA167" s="263">
        <f t="shared" ref="JA167:JA176" si="717">JE167-JF167</f>
        <v>8.4788156642210233E-2</v>
      </c>
      <c r="JB167" s="263">
        <f t="shared" si="499"/>
        <v>0.22263125774438314</v>
      </c>
      <c r="JC167" s="263">
        <f t="shared" si="500"/>
        <v>-2.0009086765504613E-2</v>
      </c>
      <c r="JD167" s="153">
        <f t="shared" si="629"/>
        <v>0.60216244725738388</v>
      </c>
      <c r="JE167" s="153">
        <f t="shared" si="630"/>
        <v>0.55830369937901381</v>
      </c>
      <c r="JF167" s="153">
        <f t="shared" si="631"/>
        <v>0.47351554273680357</v>
      </c>
      <c r="JG167" s="153">
        <f t="shared" si="632"/>
        <v>0.25088428499242044</v>
      </c>
      <c r="JH167" s="153">
        <f t="shared" si="633"/>
        <v>0.27089337175792505</v>
      </c>
      <c r="JI167" s="153">
        <f t="shared" si="634"/>
        <v>0.2785283315844701</v>
      </c>
      <c r="JJ167" s="153">
        <f t="shared" si="635"/>
        <v>0.27465421232261539</v>
      </c>
      <c r="JK167" s="211">
        <f t="shared" si="636"/>
        <v>0.37487386478304746</v>
      </c>
      <c r="JL167" s="212">
        <f t="shared" si="637"/>
        <v>0.3529050579476552</v>
      </c>
      <c r="JM167" s="212">
        <f t="shared" si="638"/>
        <v>0.30080493990517143</v>
      </c>
      <c r="JN167" s="212" t="str">
        <f t="shared" si="639"/>
        <v>i.a.</v>
      </c>
      <c r="JO167" s="212" t="str">
        <f t="shared" si="640"/>
        <v>i.a.</v>
      </c>
      <c r="JP167" s="212" t="str">
        <f t="shared" si="641"/>
        <v>i.a.</v>
      </c>
      <c r="JQ167" s="211" t="str">
        <f t="shared" si="642"/>
        <v>i.a.</v>
      </c>
      <c r="JR167" s="211" t="str">
        <f t="shared" si="643"/>
        <v>i.a.</v>
      </c>
      <c r="JS167" s="211" t="str">
        <f t="shared" si="644"/>
        <v>i.a.</v>
      </c>
      <c r="JT167" s="211" t="str">
        <f t="shared" si="645"/>
        <v>i.a.</v>
      </c>
      <c r="JU167" s="150" t="e">
        <f t="shared" si="646"/>
        <v>#VALUE!</v>
      </c>
      <c r="JV167" s="150" t="e">
        <f t="shared" si="647"/>
        <v>#VALUE!</v>
      </c>
      <c r="JW167" s="150" t="e">
        <f t="shared" si="648"/>
        <v>#VALUE!</v>
      </c>
      <c r="JX167" s="150" t="e">
        <f t="shared" si="649"/>
        <v>#VALUE!</v>
      </c>
      <c r="JY167" s="150" t="e">
        <f t="shared" si="650"/>
        <v>#VALUE!</v>
      </c>
      <c r="JZ167" s="263" t="e">
        <f t="shared" si="501"/>
        <v>#VALUE!</v>
      </c>
      <c r="KA167" s="263" t="e">
        <f t="shared" ref="KA167:KA176" si="718">KE167-KF167</f>
        <v>#VALUE!</v>
      </c>
      <c r="KB167" s="263" t="e">
        <f t="shared" si="502"/>
        <v>#VALUE!</v>
      </c>
      <c r="KC167" s="263" t="e">
        <f t="shared" si="503"/>
        <v>#VALUE!</v>
      </c>
      <c r="KD167" s="153" t="str">
        <f t="shared" si="691"/>
        <v>i.a.</v>
      </c>
      <c r="KE167" s="153" t="str">
        <f t="shared" si="692"/>
        <v>i.a.</v>
      </c>
      <c r="KF167" s="153" t="str">
        <f t="shared" si="693"/>
        <v>i.a.</v>
      </c>
      <c r="KG167" s="153" t="str">
        <f t="shared" si="694"/>
        <v>i.a.</v>
      </c>
      <c r="KH167" s="153" t="str">
        <f t="shared" si="713"/>
        <v>i.a.</v>
      </c>
      <c r="KI167" s="153" t="str">
        <f t="shared" si="695"/>
        <v>i.a.</v>
      </c>
      <c r="KJ167" s="153" t="str">
        <f t="shared" si="696"/>
        <v>i.a.</v>
      </c>
      <c r="KK167" s="211" t="str">
        <f t="shared" si="697"/>
        <v>i.a.</v>
      </c>
      <c r="KL167" s="212" t="str">
        <f t="shared" si="698"/>
        <v>i.a.</v>
      </c>
      <c r="KM167" s="212" t="str">
        <f t="shared" si="699"/>
        <v>i.a.</v>
      </c>
      <c r="KN167" s="212" t="str">
        <f t="shared" si="700"/>
        <v>i.a.</v>
      </c>
      <c r="KO167" s="212" t="str">
        <f t="shared" si="701"/>
        <v>i.a.</v>
      </c>
      <c r="KP167" s="212" t="str">
        <f t="shared" si="702"/>
        <v>i.a.</v>
      </c>
      <c r="KQ167" s="211" t="str">
        <f t="shared" si="703"/>
        <v>i.a.</v>
      </c>
      <c r="KR167" s="211" t="str">
        <f t="shared" si="704"/>
        <v>i.a.</v>
      </c>
      <c r="KS167" s="211" t="str">
        <f t="shared" si="705"/>
        <v>i.a.</v>
      </c>
      <c r="KT167" s="211" t="str">
        <f t="shared" si="706"/>
        <v>i.a.</v>
      </c>
      <c r="KU167" s="150" t="e">
        <f t="shared" si="651"/>
        <v>#DIV/0!</v>
      </c>
      <c r="KV167" s="150" t="e">
        <f t="shared" si="652"/>
        <v>#DIV/0!</v>
      </c>
      <c r="KW167" s="150" t="e">
        <f t="shared" si="653"/>
        <v>#DIV/0!</v>
      </c>
      <c r="KX167" s="150" t="e">
        <f t="shared" si="654"/>
        <v>#DIV/0!</v>
      </c>
      <c r="KY167" s="150" t="e">
        <f t="shared" si="655"/>
        <v>#DIV/0!</v>
      </c>
      <c r="KZ167" s="243">
        <f t="shared" si="504"/>
        <v>0</v>
      </c>
      <c r="LA167" s="243">
        <f t="shared" ref="LA167:LA176" si="719">LE167-LF167</f>
        <v>0</v>
      </c>
      <c r="LB167" s="243">
        <f t="shared" si="505"/>
        <v>0</v>
      </c>
      <c r="LC167" s="243">
        <f t="shared" si="506"/>
        <v>0</v>
      </c>
      <c r="LD167" s="254">
        <f>IFERROR(Tabel1[[#This Row],[2024 - Omsætning]]/Tabel1[[#This Row],[2024 - Ansatte]],"i.a.")</f>
        <v>0</v>
      </c>
      <c r="LE167" s="254">
        <f>IFERROR(Tabel1[[#This Row],[2023 - Omsætning]]/Tabel1[[#This Row],[2023 - Ansatte]],"i.a.")</f>
        <v>0</v>
      </c>
      <c r="LF167" s="254">
        <f>IFERROR(Tabel1[[#This Row],[2022 - Omsætning]]/Tabel1[[#This Row],[2022 - Ansatte]],"i.a.")</f>
        <v>0</v>
      </c>
      <c r="LG167" s="254">
        <f>IFERROR(Tabel1[[#This Row],[2021 - Omsætning]]/Tabel1[[#This Row],[2021 - Ansatte]],"i.a.")</f>
        <v>0</v>
      </c>
      <c r="LH167" s="254">
        <f>IFERROR(AC167/Tabel1[[#This Row],[2020 - Ansatte]],"i.a.")</f>
        <v>0</v>
      </c>
      <c r="LI167" s="254">
        <f>IFERROR(Tabel1[[#This Row],[2019 - Omsætning]]/Tabel1[[#This Row],[2019 - Ansatte]],"i.a.")</f>
        <v>0</v>
      </c>
      <c r="LJ167" s="254">
        <f>IFERROR(Tabel1[[#This Row],[2018 - Omsætning]]/Tabel1[[#This Row],[2018 - Ansatte]],"i.a.")</f>
        <v>0</v>
      </c>
      <c r="LK167" s="259">
        <f>IFERROR(Tabel1[[#This Row],[2017 - Omsætning]]/Tabel1[[#This Row],[2017 - Ansatte]],"i.a.")</f>
        <v>0</v>
      </c>
      <c r="LL167" s="260" t="str">
        <f>IFERROR(Tabel1[[#This Row],[2016 - Omsætning]]/Tabel1[[#This Row],[2016 - Ansatte]],"i.a.")</f>
        <v>i.a.</v>
      </c>
      <c r="LM167" s="260" t="str">
        <f>IFERROR(Tabel1[[#This Row],[2015 - Omsætning]]/Tabel1[[#This Row],[2015 - Ansatte]],"i.a.")</f>
        <v>i.a.</v>
      </c>
      <c r="LN167" s="260" t="str">
        <f>IFERROR(Tabel1[[#This Row],[2014 - Omsætning]]/Tabel1[[#This Row],[2014 - Ansatte]],"i.a.")</f>
        <v>i.a.</v>
      </c>
      <c r="LO167" s="260" t="str">
        <f>IFERROR(Tabel1[[#This Row],[2013 - Omsætning]]/Tabel1[[#This Row],[2013 - Ansatte]],"i.a.")</f>
        <v>i.a.</v>
      </c>
      <c r="LP167" s="260" t="str">
        <f>IFERROR(Tabel1[[#This Row],[2012 - Omsætning]]/Tabel1[[#This Row],[2012 - Ansatte]],"i.a.")</f>
        <v>i.a.</v>
      </c>
      <c r="LQ167" s="260" t="str">
        <f>IFERROR(Tabel1[[#This Row],[2011 - Omsætning]]/Tabel1[[#This Row],[2011 - Ansatte]],"i.a.")</f>
        <v>i.a.</v>
      </c>
      <c r="LR167" s="260" t="str">
        <f>IFERROR(Tabel1[[#This Row],[2010 - Omsætning]]/Tabel1[[#This Row],[2010 - Ansatte]],"i.a.")</f>
        <v>i.a.</v>
      </c>
      <c r="LS167" s="260" t="str">
        <f>IFERROR(Tabel1[[#This Row],[2009 - Omsætning]]/Tabel1[[#This Row],[2009 - Ansatte]],"i.a.")</f>
        <v>i.a.</v>
      </c>
      <c r="LT167" s="260" t="str">
        <f>IFERROR(Tabel1[[#This Row],[2008 - Omsætning]]/Tabel1[[#This Row],[2008 - Ansatte]],"i.a.")</f>
        <v>i.a.</v>
      </c>
      <c r="LU167" s="158">
        <f t="shared" si="656"/>
        <v>-9.9296865689429165E-2</v>
      </c>
      <c r="LV167" s="158">
        <f t="shared" si="657"/>
        <v>-0.55579533458516661</v>
      </c>
      <c r="LW167" s="158">
        <f t="shared" si="658"/>
        <v>3.2463619594179129</v>
      </c>
      <c r="LX167" s="158">
        <f t="shared" si="659"/>
        <v>3.662454873646209</v>
      </c>
      <c r="LY167" s="158">
        <f t="shared" si="660"/>
        <v>-0.85267382264771296</v>
      </c>
      <c r="LZ167" s="243">
        <f t="shared" si="507"/>
        <v>-8.9591397849462379E-3</v>
      </c>
      <c r="MA167" s="243">
        <f t="shared" ref="MA167:MA176" si="720">ME167-MF167</f>
        <v>-0.11289184060721061</v>
      </c>
      <c r="MB167" s="243">
        <f t="shared" si="508"/>
        <v>0.15528431372549018</v>
      </c>
      <c r="MC167" s="243">
        <f t="shared" si="509"/>
        <v>3.7574074074074072E-2</v>
      </c>
      <c r="MD167" s="244">
        <f t="shared" si="661"/>
        <v>8.1266666666666668E-2</v>
      </c>
      <c r="ME167" s="244">
        <f t="shared" si="662"/>
        <v>9.0225806451612905E-2</v>
      </c>
      <c r="MF167" s="244">
        <f t="shared" si="663"/>
        <v>0.20311764705882351</v>
      </c>
      <c r="MG167" s="244">
        <f t="shared" si="664"/>
        <v>4.7833333333333332E-2</v>
      </c>
      <c r="MH167" s="246">
        <f t="shared" si="665"/>
        <v>1.025925925925926E-2</v>
      </c>
      <c r="MI167" s="245">
        <f t="shared" si="666"/>
        <v>6.9636363636363635E-2</v>
      </c>
      <c r="MJ167" s="245">
        <f t="shared" si="667"/>
        <v>2.53E-2</v>
      </c>
      <c r="MK167" s="253">
        <f t="shared" si="668"/>
        <v>0.12536842105263157</v>
      </c>
      <c r="ML167" s="245" t="str">
        <f t="shared" si="669"/>
        <v>i.a.</v>
      </c>
      <c r="MM167" s="245" t="str">
        <f t="shared" si="670"/>
        <v>i.a.</v>
      </c>
      <c r="MN167" s="245" t="str">
        <f t="shared" si="671"/>
        <v>i.a.</v>
      </c>
      <c r="MO167" s="245" t="str">
        <f t="shared" si="672"/>
        <v>i.a.</v>
      </c>
      <c r="MP167" s="245" t="str">
        <f t="shared" si="673"/>
        <v>i.a.</v>
      </c>
      <c r="MQ167" s="245" t="str">
        <f t="shared" si="674"/>
        <v>i.a.</v>
      </c>
      <c r="MR167" s="245" t="str">
        <f t="shared" si="675"/>
        <v>i.a.</v>
      </c>
      <c r="MS167" s="245" t="str">
        <f t="shared" si="676"/>
        <v>i.a.</v>
      </c>
      <c r="MT167" s="245" t="str">
        <f t="shared" si="677"/>
        <v>i.a.</v>
      </c>
    </row>
    <row r="168" spans="1:358" ht="18" customHeight="1" x14ac:dyDescent="0.25">
      <c r="A168" s="3" t="s">
        <v>248</v>
      </c>
      <c r="B168" s="273">
        <v>19056171</v>
      </c>
      <c r="C168" s="117" t="s">
        <v>588</v>
      </c>
      <c r="D168" s="5" t="s">
        <v>370</v>
      </c>
      <c r="E168" s="5">
        <v>282500</v>
      </c>
      <c r="F168" s="203">
        <v>45762</v>
      </c>
      <c r="G168" s="148" t="s">
        <v>84</v>
      </c>
      <c r="H168" s="148" t="s">
        <v>84</v>
      </c>
      <c r="I168" s="148" t="s">
        <v>84</v>
      </c>
      <c r="J168" s="148" t="s">
        <v>84</v>
      </c>
      <c r="K168" s="148" t="s">
        <v>84</v>
      </c>
      <c r="L168" s="148" t="s">
        <v>84</v>
      </c>
      <c r="M168" s="148" t="s">
        <v>84</v>
      </c>
      <c r="N168" s="148" t="s">
        <v>84</v>
      </c>
      <c r="O168" s="357" t="s">
        <v>84</v>
      </c>
      <c r="P168" s="150">
        <f>Y168/Tabel1[[#This Row],[2023 - Omsætning]]-1</f>
        <v>4.0970934216738142E-2</v>
      </c>
      <c r="Q168" s="150">
        <f>Z168/Tabel1[[#This Row],[2022 - Omsætning]]-1</f>
        <v>0.12878110294134348</v>
      </c>
      <c r="R168" s="150">
        <f>AA168/Tabel1[[#This Row],[2021 - Omsætning]]-1</f>
        <v>6.3599181016582351E-2</v>
      </c>
      <c r="S168" s="150">
        <f>AB168/Tabel1[[#This Row],[2020 - Omsætning]]-1</f>
        <v>-7.0264118287818977E-2</v>
      </c>
      <c r="T168" s="150">
        <f>AC168/Tabel1[[#This Row],[2019 - Omsætning]]-1</f>
        <v>0.18170682858764797</v>
      </c>
      <c r="U168" s="242">
        <f t="shared" si="484"/>
        <v>81.489999999999782</v>
      </c>
      <c r="V168" s="242">
        <f t="shared" si="714"/>
        <v>226.9190000000001</v>
      </c>
      <c r="W168" s="242">
        <f t="shared" si="538"/>
        <v>105.36399999999981</v>
      </c>
      <c r="X168" s="242">
        <f t="shared" si="537"/>
        <v>-125.20299999999997</v>
      </c>
      <c r="Y168" s="151">
        <v>2070.4609999999998</v>
      </c>
      <c r="Z168" s="151">
        <v>1988.971</v>
      </c>
      <c r="AA168" s="151">
        <v>1762.0519999999999</v>
      </c>
      <c r="AB168" s="151">
        <v>1656.6880000000001</v>
      </c>
      <c r="AC168" s="361">
        <v>1781.8910000000001</v>
      </c>
      <c r="AD168" s="151">
        <v>1507.896</v>
      </c>
      <c r="AE168" s="151">
        <v>1349.3440000000001</v>
      </c>
      <c r="AF168" s="151">
        <v>1293.896</v>
      </c>
      <c r="AG168" s="361">
        <v>1298.0940000000001</v>
      </c>
      <c r="AH168" s="361">
        <v>1338.4259999999999</v>
      </c>
      <c r="AI168" s="361">
        <v>1264.3050000000001</v>
      </c>
      <c r="AJ168" s="361">
        <v>1205.402</v>
      </c>
      <c r="AK168" s="361">
        <v>1273.2739999999999</v>
      </c>
      <c r="AL168" s="361">
        <v>1468.1959999999999</v>
      </c>
      <c r="AM168" s="361">
        <v>1265.7059999999999</v>
      </c>
      <c r="AN168" s="361">
        <v>1489.9190000000001</v>
      </c>
      <c r="AO168" s="361">
        <v>1678.1959999999999</v>
      </c>
      <c r="AP168" s="150" t="e">
        <f t="shared" si="552"/>
        <v>#DIV/0!</v>
      </c>
      <c r="AQ168" s="150" t="e">
        <f t="shared" si="553"/>
        <v>#DIV/0!</v>
      </c>
      <c r="AR168" s="150" t="e">
        <f t="shared" si="554"/>
        <v>#DIV/0!</v>
      </c>
      <c r="AS168" s="150" t="e">
        <f t="shared" si="555"/>
        <v>#DIV/0!</v>
      </c>
      <c r="AT168" s="150">
        <f t="shared" si="556"/>
        <v>-1</v>
      </c>
      <c r="AU168" s="242">
        <f t="shared" si="511"/>
        <v>0</v>
      </c>
      <c r="AV168" s="242">
        <f t="shared" si="707"/>
        <v>0</v>
      </c>
      <c r="AW168" s="242">
        <f t="shared" si="512"/>
        <v>0</v>
      </c>
      <c r="AX168" s="242">
        <f t="shared" si="513"/>
        <v>0</v>
      </c>
      <c r="AY168" s="119"/>
      <c r="AZ168" s="119"/>
      <c r="BA168" s="119"/>
      <c r="BB168" s="119"/>
      <c r="BC168" s="119"/>
      <c r="BD168" s="119">
        <v>373.99799999999999</v>
      </c>
      <c r="BE168" s="119">
        <v>370.24099999999999</v>
      </c>
      <c r="BF168" s="119">
        <v>279.26</v>
      </c>
      <c r="BG168" s="362">
        <v>271.34300000000002</v>
      </c>
      <c r="BH168" s="362">
        <v>290.79700000000003</v>
      </c>
      <c r="BI168" s="362">
        <v>239.864</v>
      </c>
      <c r="BJ168" s="362">
        <v>221.541</v>
      </c>
      <c r="BK168" s="362">
        <v>239.04</v>
      </c>
      <c r="BL168" s="362">
        <v>281.53699999999998</v>
      </c>
      <c r="BM168" s="362">
        <v>156.583</v>
      </c>
      <c r="BN168" s="362">
        <v>254.363</v>
      </c>
      <c r="BO168" s="362">
        <v>270.79500000000002</v>
      </c>
      <c r="BP168" s="152" t="e">
        <f t="shared" si="557"/>
        <v>#DIV/0!</v>
      </c>
      <c r="BQ168" s="152" t="e">
        <f t="shared" si="558"/>
        <v>#DIV/0!</v>
      </c>
      <c r="BR168" s="152" t="e">
        <f t="shared" si="559"/>
        <v>#DIV/0!</v>
      </c>
      <c r="BS168" s="152" t="e">
        <f t="shared" si="560"/>
        <v>#DIV/0!</v>
      </c>
      <c r="BT168" s="152">
        <f t="shared" si="561"/>
        <v>-1</v>
      </c>
      <c r="BU168" s="242">
        <f t="shared" si="514"/>
        <v>0</v>
      </c>
      <c r="BV168" s="242">
        <f t="shared" si="708"/>
        <v>0</v>
      </c>
      <c r="BW168" s="242">
        <f t="shared" si="515"/>
        <v>0</v>
      </c>
      <c r="BX168" s="242">
        <f t="shared" si="516"/>
        <v>0</v>
      </c>
      <c r="BY168" s="119"/>
      <c r="BZ168" s="119"/>
      <c r="CA168" s="119"/>
      <c r="CB168" s="119"/>
      <c r="CC168" s="119"/>
      <c r="CD168" s="119">
        <v>219.39699999999999</v>
      </c>
      <c r="CE168" s="119">
        <v>79.751999999999995</v>
      </c>
      <c r="CF168" s="119">
        <v>23.204000000000001</v>
      </c>
      <c r="CG168" s="362">
        <v>98.762</v>
      </c>
      <c r="CH168" s="362">
        <v>120.925</v>
      </c>
      <c r="CI168" s="362">
        <v>64.356999999999999</v>
      </c>
      <c r="CJ168" s="362">
        <v>14.472</v>
      </c>
      <c r="CK168" s="362">
        <v>343.61599999999999</v>
      </c>
      <c r="CL168" s="362">
        <v>97.21</v>
      </c>
      <c r="CM168" s="362">
        <v>-49.747</v>
      </c>
      <c r="CN168" s="362">
        <v>-67.492000000000004</v>
      </c>
      <c r="CO168" s="362">
        <v>4.6630000000000003</v>
      </c>
      <c r="CP168" s="152" t="e">
        <f t="shared" si="562"/>
        <v>#DIV/0!</v>
      </c>
      <c r="CQ168" s="152" t="e">
        <f t="shared" si="563"/>
        <v>#DIV/0!</v>
      </c>
      <c r="CR168" s="152" t="e">
        <f t="shared" si="564"/>
        <v>#DIV/0!</v>
      </c>
      <c r="CS168" s="152" t="e">
        <f t="shared" si="565"/>
        <v>#DIV/0!</v>
      </c>
      <c r="CT168" s="152">
        <f t="shared" si="566"/>
        <v>-1</v>
      </c>
      <c r="CU168" s="242">
        <f t="shared" si="517"/>
        <v>0</v>
      </c>
      <c r="CV168" s="242">
        <f t="shared" si="709"/>
        <v>0</v>
      </c>
      <c r="CW168" s="242">
        <f t="shared" si="518"/>
        <v>0</v>
      </c>
      <c r="CX168" s="242">
        <f t="shared" si="519"/>
        <v>0</v>
      </c>
      <c r="CY168" s="119"/>
      <c r="CZ168" s="119"/>
      <c r="DA168" s="119"/>
      <c r="DB168" s="119"/>
      <c r="DC168" s="119"/>
      <c r="DD168" s="119">
        <v>202.71199999999999</v>
      </c>
      <c r="DE168" s="119">
        <v>48.354999999999997</v>
      </c>
      <c r="DF168" s="119">
        <v>17.597000000000001</v>
      </c>
      <c r="DG168" s="362">
        <v>91.522999999999996</v>
      </c>
      <c r="DH168" s="362">
        <v>223.14500000000001</v>
      </c>
      <c r="DI168" s="362">
        <v>83.257000000000005</v>
      </c>
      <c r="DJ168" s="362">
        <v>14.815</v>
      </c>
      <c r="DK168" s="362">
        <v>285.66500000000002</v>
      </c>
      <c r="DL168" s="362">
        <v>-124.646</v>
      </c>
      <c r="DM168" s="362">
        <v>-64.286000000000001</v>
      </c>
      <c r="DN168" s="362">
        <v>54.671999999999997</v>
      </c>
      <c r="DO168" s="362">
        <v>12.273999999999999</v>
      </c>
      <c r="DP168" s="152" t="e">
        <f t="shared" si="567"/>
        <v>#DIV/0!</v>
      </c>
      <c r="DQ168" s="152" t="e">
        <f t="shared" si="568"/>
        <v>#DIV/0!</v>
      </c>
      <c r="DR168" s="152" t="e">
        <f t="shared" si="569"/>
        <v>#DIV/0!</v>
      </c>
      <c r="DS168" s="152" t="e">
        <f t="shared" si="570"/>
        <v>#DIV/0!</v>
      </c>
      <c r="DT168" s="152">
        <f t="shared" si="571"/>
        <v>-1</v>
      </c>
      <c r="DU168" s="242">
        <f t="shared" si="520"/>
        <v>0</v>
      </c>
      <c r="DV168" s="242">
        <f t="shared" si="710"/>
        <v>0</v>
      </c>
      <c r="DW168" s="242">
        <f t="shared" si="521"/>
        <v>0</v>
      </c>
      <c r="DX168" s="242">
        <f t="shared" si="522"/>
        <v>0</v>
      </c>
      <c r="DY168" s="119"/>
      <c r="DZ168" s="119"/>
      <c r="EA168" s="119"/>
      <c r="EB168" s="119"/>
      <c r="EC168" s="119"/>
      <c r="ED168" s="119">
        <v>1329.3630000000001</v>
      </c>
      <c r="EE168" s="119">
        <v>1172.1500000000001</v>
      </c>
      <c r="EF168" s="119">
        <v>1139.4929999999999</v>
      </c>
      <c r="EG168" s="362">
        <v>1121.922</v>
      </c>
      <c r="EH168" s="362">
        <v>1048.1400000000001</v>
      </c>
      <c r="EI168" s="362">
        <v>953.38199999999995</v>
      </c>
      <c r="EJ168" s="362">
        <v>869.07399999999996</v>
      </c>
      <c r="EK168" s="362">
        <v>722.08299999999997</v>
      </c>
      <c r="EL168" s="362">
        <v>492.57299999999998</v>
      </c>
      <c r="EM168" s="362">
        <v>677.50900000000001</v>
      </c>
      <c r="EN168" s="362">
        <v>601.60900000000004</v>
      </c>
      <c r="EO168" s="362">
        <v>473.82900000000001</v>
      </c>
      <c r="EP168" s="153" t="e">
        <f t="shared" si="572"/>
        <v>#DIV/0!</v>
      </c>
      <c r="EQ168" s="153" t="e">
        <f t="shared" si="573"/>
        <v>#DIV/0!</v>
      </c>
      <c r="ER168" s="153" t="e">
        <f t="shared" si="574"/>
        <v>#DIV/0!</v>
      </c>
      <c r="ES168" s="153" t="e">
        <f t="shared" si="575"/>
        <v>#DIV/0!</v>
      </c>
      <c r="ET168" s="153">
        <f t="shared" si="576"/>
        <v>-1</v>
      </c>
      <c r="EU168" s="242">
        <f t="shared" si="523"/>
        <v>0</v>
      </c>
      <c r="EV168" s="242">
        <f t="shared" si="711"/>
        <v>0</v>
      </c>
      <c r="EW168" s="242">
        <f t="shared" si="524"/>
        <v>0</v>
      </c>
      <c r="EX168" s="242">
        <f t="shared" si="525"/>
        <v>0</v>
      </c>
      <c r="EY168" s="119"/>
      <c r="EZ168" s="119"/>
      <c r="FA168" s="119"/>
      <c r="FB168" s="119"/>
      <c r="FC168" s="119"/>
      <c r="FD168" s="119">
        <v>1920.9280000000001</v>
      </c>
      <c r="FE168" s="119">
        <v>1729.883</v>
      </c>
      <c r="FF168" s="119">
        <v>1519.672</v>
      </c>
      <c r="FG168" s="362">
        <v>1554.327</v>
      </c>
      <c r="FH168" s="362">
        <v>1517.5250000000001</v>
      </c>
      <c r="FI168" s="362">
        <v>1358.704</v>
      </c>
      <c r="FJ168" s="362">
        <v>1242.2380000000001</v>
      </c>
      <c r="FK168" s="362">
        <v>1327.8679999999999</v>
      </c>
      <c r="FL168" s="362">
        <v>1789.385</v>
      </c>
      <c r="FM168" s="362">
        <v>1930.173</v>
      </c>
      <c r="FN168" s="362">
        <v>1835.2570000000001</v>
      </c>
      <c r="FO168" s="362">
        <v>2007.0229999999999</v>
      </c>
      <c r="FP168" s="153">
        <f t="shared" si="577"/>
        <v>-1.4341590612777053E-2</v>
      </c>
      <c r="FQ168" s="153">
        <f t="shared" si="578"/>
        <v>9.2592592592592587E-2</v>
      </c>
      <c r="FR168" s="153">
        <f t="shared" si="579"/>
        <v>1.5918958031837915E-2</v>
      </c>
      <c r="FS168" s="153">
        <f t="shared" si="580"/>
        <v>-1.7069701280227598E-2</v>
      </c>
      <c r="FT168" s="153">
        <f t="shared" si="581"/>
        <v>6.6767830045523516E-2</v>
      </c>
      <c r="FU168" s="242">
        <f t="shared" si="539"/>
        <v>-11</v>
      </c>
      <c r="FV168" s="242">
        <f t="shared" si="712"/>
        <v>65</v>
      </c>
      <c r="FW168" s="242">
        <f t="shared" si="540"/>
        <v>11</v>
      </c>
      <c r="FX168" s="242">
        <f t="shared" si="541"/>
        <v>-12</v>
      </c>
      <c r="FY168" s="154">
        <v>756</v>
      </c>
      <c r="FZ168" s="154">
        <v>767</v>
      </c>
      <c r="GA168" s="154">
        <v>702</v>
      </c>
      <c r="GB168" s="154">
        <v>691</v>
      </c>
      <c r="GC168" s="154">
        <v>703</v>
      </c>
      <c r="GD168" s="154">
        <v>659</v>
      </c>
      <c r="GE168" s="154">
        <v>616</v>
      </c>
      <c r="GF168" s="154">
        <v>626</v>
      </c>
      <c r="GG168" s="359">
        <v>631</v>
      </c>
      <c r="GH168" s="359">
        <v>649</v>
      </c>
      <c r="GI168" s="359">
        <v>611</v>
      </c>
      <c r="GJ168" s="359">
        <v>674</v>
      </c>
      <c r="GK168" s="359">
        <v>711</v>
      </c>
      <c r="GL168" s="359">
        <v>730</v>
      </c>
      <c r="GM168" s="359">
        <v>752</v>
      </c>
      <c r="GN168" s="359">
        <v>878</v>
      </c>
      <c r="GO168" s="359">
        <v>905</v>
      </c>
      <c r="GP168" s="5"/>
      <c r="GQ168" s="5" t="s">
        <v>389</v>
      </c>
      <c r="GR168" s="5">
        <v>8270</v>
      </c>
      <c r="GS168" s="5" t="s">
        <v>249</v>
      </c>
      <c r="GT168" s="7" t="s">
        <v>94</v>
      </c>
      <c r="GU168" s="172" t="s">
        <v>73</v>
      </c>
      <c r="GW168" s="158" t="e">
        <f t="shared" si="582"/>
        <v>#VALUE!</v>
      </c>
      <c r="GX168" s="158" t="e">
        <f t="shared" si="583"/>
        <v>#VALUE!</v>
      </c>
      <c r="GY168" s="158" t="e">
        <f t="shared" si="584"/>
        <v>#VALUE!</v>
      </c>
      <c r="GZ168" s="158" t="e">
        <f t="shared" si="585"/>
        <v>#VALUE!</v>
      </c>
      <c r="HA168" s="158">
        <f t="shared" si="586"/>
        <v>-1</v>
      </c>
      <c r="HB168" s="263" t="e">
        <f t="shared" si="492"/>
        <v>#VALUE!</v>
      </c>
      <c r="HC168" s="263" t="e">
        <f t="shared" si="715"/>
        <v>#VALUE!</v>
      </c>
      <c r="HD168" s="263" t="e">
        <f t="shared" si="493"/>
        <v>#VALUE!</v>
      </c>
      <c r="HE168" s="263" t="e">
        <f t="shared" si="494"/>
        <v>#VALUE!</v>
      </c>
      <c r="HF168" s="153" t="str">
        <f t="shared" si="587"/>
        <v>Negativ EK</v>
      </c>
      <c r="HG168" s="153" t="str">
        <f t="shared" si="588"/>
        <v>Negativ EK</v>
      </c>
      <c r="HH168" s="153" t="str">
        <f t="shared" si="589"/>
        <v>Negativ EK</v>
      </c>
      <c r="HI168" s="153" t="str">
        <f t="shared" si="590"/>
        <v>Negativ EK</v>
      </c>
      <c r="HJ168" s="153">
        <f t="shared" si="591"/>
        <v>0</v>
      </c>
      <c r="HK168" s="153">
        <f t="shared" si="592"/>
        <v>0.16207151431953382</v>
      </c>
      <c r="HL168" s="153">
        <f t="shared" si="593"/>
        <v>4.183604475258506E-2</v>
      </c>
      <c r="HM168" s="153">
        <f t="shared" si="594"/>
        <v>1.5562822392174812E-2</v>
      </c>
      <c r="HN168" s="153">
        <f t="shared" si="595"/>
        <v>8.4350585374980067E-2</v>
      </c>
      <c r="HO168" s="153">
        <f t="shared" si="596"/>
        <v>0.22297531578468788</v>
      </c>
      <c r="HP168" s="153">
        <f t="shared" si="597"/>
        <v>9.1367912311737576E-2</v>
      </c>
      <c r="HQ168" s="153">
        <f t="shared" si="598"/>
        <v>1.8621669640393752E-2</v>
      </c>
      <c r="HR168" s="153">
        <f t="shared" si="599"/>
        <v>0.47036362558617423</v>
      </c>
      <c r="HS168" s="153">
        <f t="shared" si="600"/>
        <v>-0.21305515339950537</v>
      </c>
      <c r="HT168" s="153">
        <f t="shared" si="601"/>
        <v>-0.10051613690058306</v>
      </c>
      <c r="HU168" s="153">
        <f t="shared" si="602"/>
        <v>0.10167392262501417</v>
      </c>
      <c r="HV168" s="150" t="e">
        <f t="shared" si="603"/>
        <v>#VALUE!</v>
      </c>
      <c r="HW168" s="150" t="e">
        <f t="shared" si="604"/>
        <v>#VALUE!</v>
      </c>
      <c r="HX168" s="150" t="e">
        <f t="shared" si="605"/>
        <v>#VALUE!</v>
      </c>
      <c r="HY168" s="150" t="e">
        <f t="shared" si="606"/>
        <v>#VALUE!</v>
      </c>
      <c r="HZ168" s="150">
        <f t="shared" si="607"/>
        <v>-1</v>
      </c>
      <c r="IA168" s="263" t="e">
        <f t="shared" si="495"/>
        <v>#VALUE!</v>
      </c>
      <c r="IB168" s="263" t="e">
        <f t="shared" si="716"/>
        <v>#VALUE!</v>
      </c>
      <c r="IC168" s="263" t="e">
        <f t="shared" si="496"/>
        <v>#VALUE!</v>
      </c>
      <c r="ID168" s="263" t="e">
        <f t="shared" si="497"/>
        <v>#VALUE!</v>
      </c>
      <c r="IE168" s="153" t="str">
        <f t="shared" si="608"/>
        <v>i.a.</v>
      </c>
      <c r="IF168" s="153" t="str">
        <f t="shared" si="609"/>
        <v>i.a.</v>
      </c>
      <c r="IG168" s="153" t="str">
        <f t="shared" si="610"/>
        <v>i.a.</v>
      </c>
      <c r="IH168" s="153" t="str">
        <f t="shared" si="611"/>
        <v>i.a.</v>
      </c>
      <c r="II168" s="153">
        <f t="shared" si="612"/>
        <v>0</v>
      </c>
      <c r="IJ168" s="153">
        <f t="shared" si="613"/>
        <v>0.12019082883227862</v>
      </c>
      <c r="IK168" s="153">
        <f t="shared" si="614"/>
        <v>4.9084874698227907E-2</v>
      </c>
      <c r="IL168" s="153">
        <f t="shared" si="615"/>
        <v>1.5096947006163633E-2</v>
      </c>
      <c r="IM168" s="153">
        <f t="shared" si="616"/>
        <v>6.4301274931214139E-2</v>
      </c>
      <c r="IN168" s="153">
        <f t="shared" si="617"/>
        <v>8.4085794281331547E-2</v>
      </c>
      <c r="IO168" s="153">
        <f t="shared" si="618"/>
        <v>4.9487454929790821E-2</v>
      </c>
      <c r="IP168" s="153">
        <f t="shared" si="619"/>
        <v>1.1261792315180775E-2</v>
      </c>
      <c r="IQ168" s="153">
        <f t="shared" si="620"/>
        <v>0.22046077106991316</v>
      </c>
      <c r="IR168" s="153">
        <f t="shared" si="621"/>
        <v>5.2269651394063484E-2</v>
      </c>
      <c r="IS168" s="153">
        <f t="shared" si="622"/>
        <v>-2.6423011448891625E-2</v>
      </c>
      <c r="IT168" s="153">
        <f t="shared" si="623"/>
        <v>-3.5131224168983004E-2</v>
      </c>
      <c r="IU168" s="150" t="e">
        <f t="shared" si="624"/>
        <v>#VALUE!</v>
      </c>
      <c r="IV168" s="150" t="e">
        <f t="shared" si="625"/>
        <v>#VALUE!</v>
      </c>
      <c r="IW168" s="150" t="e">
        <f t="shared" si="626"/>
        <v>#VALUE!</v>
      </c>
      <c r="IX168" s="150" t="e">
        <f t="shared" si="627"/>
        <v>#VALUE!</v>
      </c>
      <c r="IY168" s="150" t="e">
        <f t="shared" si="628"/>
        <v>#VALUE!</v>
      </c>
      <c r="IZ168" s="263" t="e">
        <f t="shared" si="498"/>
        <v>#VALUE!</v>
      </c>
      <c r="JA168" s="263" t="e">
        <f t="shared" si="717"/>
        <v>#VALUE!</v>
      </c>
      <c r="JB168" s="263" t="e">
        <f t="shared" si="499"/>
        <v>#VALUE!</v>
      </c>
      <c r="JC168" s="263" t="e">
        <f t="shared" si="500"/>
        <v>#VALUE!</v>
      </c>
      <c r="JD168" s="153" t="str">
        <f t="shared" si="629"/>
        <v>i.a.</v>
      </c>
      <c r="JE168" s="153" t="str">
        <f t="shared" si="630"/>
        <v>i.a.</v>
      </c>
      <c r="JF168" s="153" t="str">
        <f t="shared" si="631"/>
        <v>i.a.</v>
      </c>
      <c r="JG168" s="153" t="str">
        <f t="shared" si="632"/>
        <v>i.a.</v>
      </c>
      <c r="JH168" s="153" t="str">
        <f t="shared" si="633"/>
        <v>i.a.</v>
      </c>
      <c r="JI168" s="153">
        <f t="shared" si="634"/>
        <v>0.69204207549684316</v>
      </c>
      <c r="JJ168" s="153">
        <f t="shared" si="635"/>
        <v>0.67758917799643104</v>
      </c>
      <c r="JK168" s="153">
        <f t="shared" si="636"/>
        <v>0.74982825241236262</v>
      </c>
      <c r="JL168" s="153">
        <f t="shared" si="637"/>
        <v>0.7218056432140727</v>
      </c>
      <c r="JM168" s="153">
        <f t="shared" si="638"/>
        <v>0.69069043343602254</v>
      </c>
      <c r="JN168" s="153">
        <f t="shared" si="639"/>
        <v>0.70168484084833782</v>
      </c>
      <c r="JO168" s="153">
        <f t="shared" si="640"/>
        <v>0.69960345763050225</v>
      </c>
      <c r="JP168" s="153">
        <f t="shared" si="641"/>
        <v>0.54379125033512365</v>
      </c>
      <c r="JQ168" s="153">
        <f t="shared" si="642"/>
        <v>0.27527502465931031</v>
      </c>
      <c r="JR168" s="153">
        <f t="shared" si="643"/>
        <v>0.35100946909940201</v>
      </c>
      <c r="JS168" s="153">
        <f t="shared" si="644"/>
        <v>0.32780640531544086</v>
      </c>
      <c r="JT168" s="153">
        <f t="shared" si="645"/>
        <v>0.23608548581655517</v>
      </c>
      <c r="JU168" s="150" t="e">
        <f t="shared" si="646"/>
        <v>#DIV/0!</v>
      </c>
      <c r="JV168" s="150" t="e">
        <f t="shared" si="647"/>
        <v>#DIV/0!</v>
      </c>
      <c r="JW168" s="150" t="e">
        <f t="shared" si="648"/>
        <v>#DIV/0!</v>
      </c>
      <c r="JX168" s="150" t="e">
        <f t="shared" si="649"/>
        <v>#DIV/0!</v>
      </c>
      <c r="JY168" s="150">
        <f t="shared" si="650"/>
        <v>-1</v>
      </c>
      <c r="JZ168" s="263">
        <f t="shared" si="501"/>
        <v>0</v>
      </c>
      <c r="KA168" s="263">
        <f t="shared" si="718"/>
        <v>0</v>
      </c>
      <c r="KB168" s="263">
        <f t="shared" si="502"/>
        <v>0</v>
      </c>
      <c r="KC168" s="263">
        <f t="shared" si="503"/>
        <v>0</v>
      </c>
      <c r="KD168" s="153">
        <f t="shared" si="691"/>
        <v>0</v>
      </c>
      <c r="KE168" s="153">
        <f t="shared" si="692"/>
        <v>0</v>
      </c>
      <c r="KF168" s="153">
        <f t="shared" si="693"/>
        <v>0</v>
      </c>
      <c r="KG168" s="153">
        <f t="shared" si="694"/>
        <v>0</v>
      </c>
      <c r="KH168" s="153">
        <f t="shared" si="713"/>
        <v>0</v>
      </c>
      <c r="KI168" s="153">
        <f t="shared" si="695"/>
        <v>0.14549876118777422</v>
      </c>
      <c r="KJ168" s="153">
        <f t="shared" si="696"/>
        <v>5.9104275855526828E-2</v>
      </c>
      <c r="KK168" s="153">
        <f t="shared" si="697"/>
        <v>1.7933435144710241E-2</v>
      </c>
      <c r="KL168" s="153">
        <f t="shared" si="698"/>
        <v>7.6082317613362357E-2</v>
      </c>
      <c r="KM168" s="153">
        <f t="shared" si="699"/>
        <v>9.0348663280599747E-2</v>
      </c>
      <c r="KN168" s="153">
        <f t="shared" si="700"/>
        <v>5.0903065320472507E-2</v>
      </c>
      <c r="KO168" s="153">
        <f t="shared" si="701"/>
        <v>1.2005953200674961E-2</v>
      </c>
      <c r="KP168" s="153">
        <f t="shared" si="702"/>
        <v>0.26986807238661908</v>
      </c>
      <c r="KQ168" s="153">
        <f t="shared" si="703"/>
        <v>6.6210505954245893E-2</v>
      </c>
      <c r="KR168" s="153">
        <f t="shared" si="704"/>
        <v>-3.9303756164543742E-2</v>
      </c>
      <c r="KS168" s="153">
        <f t="shared" si="705"/>
        <v>-4.5299106864198656E-2</v>
      </c>
      <c r="KT168" s="153">
        <f t="shared" si="706"/>
        <v>2.7785789025834887E-3</v>
      </c>
      <c r="KU168" s="150">
        <f t="shared" si="651"/>
        <v>5.611733669872758E-2</v>
      </c>
      <c r="KV168" s="150">
        <f t="shared" si="652"/>
        <v>3.3121687437839893E-2</v>
      </c>
      <c r="KW168" s="150">
        <f t="shared" si="653"/>
        <v>4.6933096983558992E-2</v>
      </c>
      <c r="KX168" s="150">
        <f t="shared" si="654"/>
        <v>-5.4118198489633555E-2</v>
      </c>
      <c r="KY168" s="150">
        <f t="shared" si="655"/>
        <v>0.10774509251672854</v>
      </c>
      <c r="KZ168" s="243">
        <f t="shared" si="504"/>
        <v>0.14552249711995424</v>
      </c>
      <c r="LA168" s="243">
        <f t="shared" si="719"/>
        <v>8.3136945289488118E-2</v>
      </c>
      <c r="LB168" s="243">
        <f t="shared" si="505"/>
        <v>0.1125231527865389</v>
      </c>
      <c r="LC168" s="243">
        <f t="shared" si="506"/>
        <v>-0.13717315906812466</v>
      </c>
      <c r="LD168" s="254">
        <f>IFERROR(Tabel1[[#This Row],[2024 - Omsætning]]/Tabel1[[#This Row],[2024 - Ansatte]],"i.a.")</f>
        <v>2.7387050264550261</v>
      </c>
      <c r="LE168" s="254">
        <f>IFERROR(Tabel1[[#This Row],[2023 - Omsætning]]/Tabel1[[#This Row],[2023 - Ansatte]],"i.a.")</f>
        <v>2.5931825293350719</v>
      </c>
      <c r="LF168" s="254">
        <f>IFERROR(Tabel1[[#This Row],[2022 - Omsætning]]/Tabel1[[#This Row],[2022 - Ansatte]],"i.a.")</f>
        <v>2.5100455840455838</v>
      </c>
      <c r="LG168" s="254">
        <f>IFERROR(Tabel1[[#This Row],[2021 - Omsætning]]/Tabel1[[#This Row],[2021 - Ansatte]],"i.a.")</f>
        <v>2.3975224312590449</v>
      </c>
      <c r="LH168" s="254">
        <f>IFERROR(AC168/Tabel1[[#This Row],[2020 - Ansatte]],"i.a.")</f>
        <v>2.5346955903271695</v>
      </c>
      <c r="LI168" s="254">
        <f>IFERROR(Tabel1[[#This Row],[2019 - Omsætning]]/Tabel1[[#This Row],[2019 - Ansatte]],"i.a.")</f>
        <v>2.2881578148710164</v>
      </c>
      <c r="LJ168" s="254">
        <f>IFERROR(Tabel1[[#This Row],[2018 - Omsætning]]/Tabel1[[#This Row],[2018 - Ansatte]],"i.a.")</f>
        <v>2.1904935064935067</v>
      </c>
      <c r="LK168" s="254">
        <f>IFERROR(Tabel1[[#This Row],[2017 - Omsætning]]/Tabel1[[#This Row],[2017 - Ansatte]],"i.a.")</f>
        <v>2.0669265175718849</v>
      </c>
      <c r="LL168" s="254">
        <f>IFERROR(Tabel1[[#This Row],[2016 - Omsætning]]/Tabel1[[#This Row],[2016 - Ansatte]],"i.a.")</f>
        <v>2.0572012678288432</v>
      </c>
      <c r="LM168" s="254">
        <f>IFERROR(Tabel1[[#This Row],[2015 - Omsætning]]/Tabel1[[#This Row],[2015 - Ansatte]],"i.a.")</f>
        <v>2.0622896764252694</v>
      </c>
      <c r="LN168" s="254">
        <f>IFERROR(Tabel1[[#This Row],[2014 - Omsætning]]/Tabel1[[#This Row],[2014 - Ansatte]],"i.a.")</f>
        <v>2.0692389525368249</v>
      </c>
      <c r="LO168" s="254">
        <f>IFERROR(Tabel1[[#This Row],[2013 - Omsætning]]/Tabel1[[#This Row],[2013 - Ansatte]],"i.a.")</f>
        <v>1.7884302670623147</v>
      </c>
      <c r="LP168" s="254">
        <f>IFERROR(Tabel1[[#This Row],[2012 - Omsætning]]/Tabel1[[#This Row],[2012 - Ansatte]],"i.a.")</f>
        <v>1.7908213783403655</v>
      </c>
      <c r="LQ168" s="254">
        <f>IFERROR(Tabel1[[#This Row],[2011 - Omsætning]]/Tabel1[[#This Row],[2011 - Ansatte]],"i.a.")</f>
        <v>2.0112273972602739</v>
      </c>
      <c r="LR168" s="254">
        <f>IFERROR(Tabel1[[#This Row],[2010 - Omsætning]]/Tabel1[[#This Row],[2010 - Ansatte]],"i.a.")</f>
        <v>1.6831196808510638</v>
      </c>
      <c r="LS168" s="254">
        <f>IFERROR(Tabel1[[#This Row],[2009 - Omsætning]]/Tabel1[[#This Row],[2009 - Ansatte]],"i.a.")</f>
        <v>1.6969464692482916</v>
      </c>
      <c r="LT168" s="254">
        <f>IFERROR(Tabel1[[#This Row],[2008 - Omsætning]]/Tabel1[[#This Row],[2008 - Ansatte]],"i.a.")</f>
        <v>1.854360220994475</v>
      </c>
      <c r="LU168" s="158" t="e">
        <f t="shared" si="656"/>
        <v>#DIV/0!</v>
      </c>
      <c r="LV168" s="158" t="e">
        <f t="shared" si="657"/>
        <v>#DIV/0!</v>
      </c>
      <c r="LW168" s="158" t="e">
        <f t="shared" si="658"/>
        <v>#DIV/0!</v>
      </c>
      <c r="LX168" s="158" t="e">
        <f t="shared" si="659"/>
        <v>#DIV/0!</v>
      </c>
      <c r="LY168" s="158">
        <f t="shared" si="660"/>
        <v>-1</v>
      </c>
      <c r="LZ168" s="243">
        <f t="shared" si="507"/>
        <v>0</v>
      </c>
      <c r="MA168" s="243">
        <f t="shared" si="720"/>
        <v>0</v>
      </c>
      <c r="MB168" s="243">
        <f t="shared" si="508"/>
        <v>0</v>
      </c>
      <c r="MC168" s="243">
        <f t="shared" si="509"/>
        <v>0</v>
      </c>
      <c r="MD168" s="244">
        <f t="shared" si="661"/>
        <v>0</v>
      </c>
      <c r="ME168" s="244">
        <f t="shared" si="662"/>
        <v>0</v>
      </c>
      <c r="MF168" s="244">
        <f t="shared" si="663"/>
        <v>0</v>
      </c>
      <c r="MG168" s="244">
        <f t="shared" si="664"/>
        <v>0</v>
      </c>
      <c r="MH168" s="244">
        <f t="shared" si="665"/>
        <v>0</v>
      </c>
      <c r="MI168" s="244">
        <f t="shared" si="666"/>
        <v>0.30760546282245826</v>
      </c>
      <c r="MJ168" s="244">
        <f t="shared" si="667"/>
        <v>7.8498376623376623E-2</v>
      </c>
      <c r="MK168" s="244">
        <f t="shared" si="668"/>
        <v>2.8110223642172527E-2</v>
      </c>
      <c r="ML168" s="244">
        <f t="shared" si="669"/>
        <v>0.1450443740095087</v>
      </c>
      <c r="MM168" s="244">
        <f t="shared" si="670"/>
        <v>0.34382896764252696</v>
      </c>
      <c r="MN168" s="244">
        <f t="shared" si="671"/>
        <v>0.13626350245499183</v>
      </c>
      <c r="MO168" s="244">
        <f t="shared" si="672"/>
        <v>2.1980712166172107E-2</v>
      </c>
      <c r="MP168" s="244">
        <f t="shared" si="673"/>
        <v>0.40177918424753872</v>
      </c>
      <c r="MQ168" s="244">
        <f t="shared" si="674"/>
        <v>-0.17074794520547945</v>
      </c>
      <c r="MR168" s="244">
        <f t="shared" si="675"/>
        <v>-8.5486702127659575E-2</v>
      </c>
      <c r="MS168" s="244">
        <f t="shared" si="676"/>
        <v>6.226879271070615E-2</v>
      </c>
      <c r="MT168" s="244">
        <f t="shared" si="677"/>
        <v>1.3562430939226518E-2</v>
      </c>
    </row>
    <row r="169" spans="1:358" ht="18" customHeight="1" x14ac:dyDescent="0.25">
      <c r="A169" s="101" t="s">
        <v>250</v>
      </c>
      <c r="B169" s="273">
        <v>51452216</v>
      </c>
      <c r="C169" s="117" t="s">
        <v>588</v>
      </c>
      <c r="D169" s="5" t="s">
        <v>730</v>
      </c>
      <c r="E169" s="5">
        <v>282200</v>
      </c>
      <c r="F169" s="203">
        <v>45796</v>
      </c>
      <c r="G169" s="148"/>
      <c r="H169" s="148" t="s">
        <v>74</v>
      </c>
      <c r="I169" s="148" t="s">
        <v>74</v>
      </c>
      <c r="J169" s="148" t="s">
        <v>74</v>
      </c>
      <c r="K169" s="148" t="s">
        <v>74</v>
      </c>
      <c r="L169" s="148" t="s">
        <v>74</v>
      </c>
      <c r="M169" s="148" t="s">
        <v>74</v>
      </c>
      <c r="N169" s="148" t="s">
        <v>74</v>
      </c>
      <c r="O169" s="357" t="s">
        <v>84</v>
      </c>
      <c r="P169" s="150">
        <f>Y169/Tabel1[[#This Row],[2023 - Omsætning]]-1</f>
        <v>-1</v>
      </c>
      <c r="Q169" s="150">
        <f>Z169/Tabel1[[#This Row],[2022 - Omsætning]]-1</f>
        <v>6.177698160025491E-2</v>
      </c>
      <c r="R169" s="150" t="e">
        <f>AA169/Tabel1[[#This Row],[2021 - Omsætning]]-1</f>
        <v>#DIV/0!</v>
      </c>
      <c r="S169" s="150" t="e">
        <f>AB169/Tabel1[[#This Row],[2020 - Omsætning]]-1</f>
        <v>#DIV/0!</v>
      </c>
      <c r="T169" s="150" t="e">
        <f>AC169/Tabel1[[#This Row],[2019 - Omsætning]]-1</f>
        <v>#DIV/0!</v>
      </c>
      <c r="U169" s="242">
        <f t="shared" ref="U169:U232" si="721">Y169-Z169</f>
        <v>-343.178</v>
      </c>
      <c r="V169" s="242">
        <f t="shared" si="714"/>
        <v>19.966999999999985</v>
      </c>
      <c r="W169" s="242">
        <f t="shared" si="538"/>
        <v>323.21100000000001</v>
      </c>
      <c r="X169" s="242">
        <f t="shared" si="537"/>
        <v>0</v>
      </c>
      <c r="Y169" s="151"/>
      <c r="Z169" s="151">
        <v>343.178</v>
      </c>
      <c r="AA169" s="151">
        <v>323.21100000000001</v>
      </c>
      <c r="AB169" s="361"/>
      <c r="AC169" s="361"/>
      <c r="AD169" s="361"/>
      <c r="AE169" s="361"/>
      <c r="AF169" s="361">
        <v>389.78800000000001</v>
      </c>
      <c r="AG169" s="361">
        <v>274.755</v>
      </c>
      <c r="AH169" s="361">
        <v>193.67599999999999</v>
      </c>
      <c r="AI169" s="361">
        <v>145.54499999999999</v>
      </c>
      <c r="AJ169" s="361">
        <v>108.995</v>
      </c>
      <c r="AK169" s="361">
        <v>90.174000000000007</v>
      </c>
      <c r="AL169" s="361">
        <v>65.575999999999993</v>
      </c>
      <c r="AM169" s="361">
        <v>98.965999999999994</v>
      </c>
      <c r="AN169" s="361">
        <v>105.563</v>
      </c>
      <c r="AO169" s="361">
        <v>131.625</v>
      </c>
      <c r="AP169" s="150">
        <f t="shared" si="552"/>
        <v>-2.9932391975398195E-2</v>
      </c>
      <c r="AQ169" s="150">
        <f t="shared" si="553"/>
        <v>0.2714512731438708</v>
      </c>
      <c r="AR169" s="150">
        <f t="shared" si="554"/>
        <v>-2.4472020131373114E-2</v>
      </c>
      <c r="AS169" s="150">
        <f t="shared" si="555"/>
        <v>0.14240409881302457</v>
      </c>
      <c r="AT169" s="150">
        <f t="shared" si="556"/>
        <v>-9.9185266532114486E-2</v>
      </c>
      <c r="AU169" s="242">
        <f t="shared" si="511"/>
        <v>-5.1489999999999725</v>
      </c>
      <c r="AV169" s="242">
        <f t="shared" si="707"/>
        <v>36.725999999999999</v>
      </c>
      <c r="AW169" s="242">
        <f t="shared" si="512"/>
        <v>-3.3940000000000055</v>
      </c>
      <c r="AX169" s="242">
        <f t="shared" si="513"/>
        <v>17.287999999999997</v>
      </c>
      <c r="AY169" s="119">
        <v>166.87200000000001</v>
      </c>
      <c r="AZ169" s="119">
        <v>172.02099999999999</v>
      </c>
      <c r="BA169" s="119">
        <v>135.29499999999999</v>
      </c>
      <c r="BB169" s="362">
        <v>138.68899999999999</v>
      </c>
      <c r="BC169" s="362">
        <v>121.401</v>
      </c>
      <c r="BD169" s="362">
        <v>134.768</v>
      </c>
      <c r="BE169" s="362">
        <v>144.71</v>
      </c>
      <c r="BF169" s="362">
        <v>181.876</v>
      </c>
      <c r="BG169" s="362">
        <f>274.755-141.755</f>
        <v>133</v>
      </c>
      <c r="BH169" s="362">
        <f>193.676-105.299</f>
        <v>88.376999999999981</v>
      </c>
      <c r="BI169" s="362">
        <f>145.545-65.731</f>
        <v>79.813999999999993</v>
      </c>
      <c r="BJ169" s="362">
        <f>108.995-50.375</f>
        <v>58.620000000000005</v>
      </c>
      <c r="BK169" s="362">
        <f>87.628-39.407</f>
        <v>48.221000000000004</v>
      </c>
      <c r="BL169" s="362">
        <v>41.60499999999999</v>
      </c>
      <c r="BM169" s="362">
        <v>55.461999999999996</v>
      </c>
      <c r="BN169" s="362">
        <v>64.253</v>
      </c>
      <c r="BO169" s="362">
        <v>70.998999999999995</v>
      </c>
      <c r="BP169" s="152">
        <f t="shared" si="557"/>
        <v>-0.20396621019951389</v>
      </c>
      <c r="BQ169" s="152">
        <f t="shared" si="558"/>
        <v>0.90478591730081603</v>
      </c>
      <c r="BR169" s="152">
        <f t="shared" si="559"/>
        <v>-0.32403706113848346</v>
      </c>
      <c r="BS169" s="152">
        <f t="shared" si="560"/>
        <v>-5.2135346296187469E-2</v>
      </c>
      <c r="BT169" s="152">
        <f t="shared" si="561"/>
        <v>1.5843652096076348E-2</v>
      </c>
      <c r="BU169" s="242">
        <f t="shared" si="514"/>
        <v>-8.4750000000000014</v>
      </c>
      <c r="BV169" s="242">
        <f t="shared" si="708"/>
        <v>19.737000000000002</v>
      </c>
      <c r="BW169" s="242">
        <f t="shared" si="515"/>
        <v>-10.457000000000001</v>
      </c>
      <c r="BX169" s="242">
        <f t="shared" si="516"/>
        <v>-1.7749999999999986</v>
      </c>
      <c r="BY169" s="119">
        <v>33.076000000000001</v>
      </c>
      <c r="BZ169" s="119">
        <v>41.551000000000002</v>
      </c>
      <c r="CA169" s="119">
        <v>21.814</v>
      </c>
      <c r="CB169" s="362">
        <v>32.271000000000001</v>
      </c>
      <c r="CC169" s="362">
        <v>34.045999999999999</v>
      </c>
      <c r="CD169" s="362">
        <v>33.515000000000001</v>
      </c>
      <c r="CE169" s="362">
        <v>30.689</v>
      </c>
      <c r="CF169" s="362">
        <v>51.725999999999999</v>
      </c>
      <c r="CG169" s="362">
        <v>34.392000000000003</v>
      </c>
      <c r="CH169" s="362">
        <v>14.468999999999999</v>
      </c>
      <c r="CI169" s="362">
        <v>18.138999999999999</v>
      </c>
      <c r="CJ169" s="362">
        <v>6.9290000000000003</v>
      </c>
      <c r="CK169" s="362">
        <v>4.806</v>
      </c>
      <c r="CL169" s="362">
        <v>-3.145</v>
      </c>
      <c r="CM169" s="362">
        <v>3.1280000000000001</v>
      </c>
      <c r="CN169" s="362">
        <v>6.6189999999999998</v>
      </c>
      <c r="CO169" s="362">
        <v>12.895</v>
      </c>
      <c r="CP169" s="152">
        <f t="shared" si="562"/>
        <v>-0.25578183571913982</v>
      </c>
      <c r="CQ169" s="152">
        <f t="shared" si="563"/>
        <v>1.1087740384615381</v>
      </c>
      <c r="CR169" s="152">
        <f t="shared" si="564"/>
        <v>-0.32518093336660836</v>
      </c>
      <c r="CS169" s="152">
        <f t="shared" si="565"/>
        <v>-3.0134333777078609E-2</v>
      </c>
      <c r="CT169" s="152">
        <f t="shared" si="566"/>
        <v>-1.9344884880132952E-2</v>
      </c>
      <c r="CU169" s="242">
        <f t="shared" si="517"/>
        <v>-11.667999999999999</v>
      </c>
      <c r="CV169" s="242">
        <f t="shared" si="709"/>
        <v>23.984999999999996</v>
      </c>
      <c r="CW169" s="242">
        <f t="shared" si="518"/>
        <v>-10.423999999999996</v>
      </c>
      <c r="CX169" s="242">
        <f t="shared" si="519"/>
        <v>-0.99600000000000222</v>
      </c>
      <c r="CY169" s="119">
        <v>33.948999999999998</v>
      </c>
      <c r="CZ169" s="119">
        <v>45.616999999999997</v>
      </c>
      <c r="DA169" s="119">
        <v>21.632000000000001</v>
      </c>
      <c r="DB169" s="362">
        <v>32.055999999999997</v>
      </c>
      <c r="DC169" s="362">
        <v>33.052</v>
      </c>
      <c r="DD169" s="362">
        <v>33.704000000000001</v>
      </c>
      <c r="DE169" s="362">
        <v>31.042000000000002</v>
      </c>
      <c r="DF169" s="362">
        <v>51.344999999999999</v>
      </c>
      <c r="DG169" s="362">
        <v>32.790999999999997</v>
      </c>
      <c r="DH169" s="362">
        <v>18.178000000000001</v>
      </c>
      <c r="DI169" s="362">
        <v>-8.9269999999999996</v>
      </c>
      <c r="DJ169" s="362">
        <v>4.0270000000000001</v>
      </c>
      <c r="DK169" s="362">
        <v>2.04</v>
      </c>
      <c r="DL169" s="362">
        <v>-12.271000000000001</v>
      </c>
      <c r="DM169" s="362">
        <v>2.1659999999999999</v>
      </c>
      <c r="DN169" s="362">
        <v>10.603</v>
      </c>
      <c r="DO169" s="362">
        <v>10.903</v>
      </c>
      <c r="DP169" s="152">
        <f t="shared" si="567"/>
        <v>-6.5003448077696729E-2</v>
      </c>
      <c r="DQ169" s="152">
        <f t="shared" si="568"/>
        <v>0.16708865004443393</v>
      </c>
      <c r="DR169" s="152">
        <f t="shared" si="569"/>
        <v>-5.6576314353283544E-2</v>
      </c>
      <c r="DS169" s="152">
        <f t="shared" si="570"/>
        <v>7.8760871471504953E-3</v>
      </c>
      <c r="DT169" s="152">
        <f t="shared" si="571"/>
        <v>0.25922765737459719</v>
      </c>
      <c r="DU169" s="242">
        <f t="shared" si="520"/>
        <v>-9.0490000000000066</v>
      </c>
      <c r="DV169" s="242">
        <f t="shared" si="710"/>
        <v>19.929999999999993</v>
      </c>
      <c r="DW169" s="242">
        <f t="shared" si="521"/>
        <v>-7.1529999999999916</v>
      </c>
      <c r="DX169" s="242">
        <f t="shared" si="522"/>
        <v>0.98799999999999955</v>
      </c>
      <c r="DY169" s="119">
        <v>130.15899999999999</v>
      </c>
      <c r="DZ169" s="119">
        <v>139.208</v>
      </c>
      <c r="EA169" s="119">
        <v>119.27800000000001</v>
      </c>
      <c r="EB169" s="362">
        <v>126.431</v>
      </c>
      <c r="EC169" s="362">
        <v>125.443</v>
      </c>
      <c r="ED169" s="362">
        <v>99.619</v>
      </c>
      <c r="EE169" s="362">
        <v>97.349000000000004</v>
      </c>
      <c r="EF169" s="362">
        <v>103.129</v>
      </c>
      <c r="EG169" s="362">
        <v>71.980999999999995</v>
      </c>
      <c r="EH169" s="362">
        <v>50.231999999999999</v>
      </c>
      <c r="EI169" s="362">
        <v>35.366</v>
      </c>
      <c r="EJ169" s="362">
        <v>48.749000000000002</v>
      </c>
      <c r="EK169" s="362">
        <v>49.058999999999997</v>
      </c>
      <c r="EL169" s="362">
        <v>48.350999999999999</v>
      </c>
      <c r="EM169" s="362">
        <v>59.113</v>
      </c>
      <c r="EN169" s="362">
        <v>63.988999999999997</v>
      </c>
      <c r="EO169" s="362">
        <v>63.703000000000003</v>
      </c>
      <c r="EP169" s="153">
        <f t="shared" si="572"/>
        <v>-0.20432653896058242</v>
      </c>
      <c r="EQ169" s="153">
        <f t="shared" si="573"/>
        <v>0.20780484039062808</v>
      </c>
      <c r="ER169" s="153">
        <f t="shared" si="574"/>
        <v>-4.18371045409828E-2</v>
      </c>
      <c r="ES169" s="153">
        <f t="shared" si="575"/>
        <v>0.18541803673988339</v>
      </c>
      <c r="ET169" s="153">
        <f t="shared" si="576"/>
        <v>-2.1098169145858891E-2</v>
      </c>
      <c r="EU169" s="242">
        <f t="shared" si="523"/>
        <v>-63.935000000000002</v>
      </c>
      <c r="EV169" s="242">
        <f t="shared" si="711"/>
        <v>53.836000000000013</v>
      </c>
      <c r="EW169" s="242">
        <f t="shared" si="524"/>
        <v>-11.312000000000012</v>
      </c>
      <c r="EX169" s="242">
        <f t="shared" si="525"/>
        <v>42.292000000000002</v>
      </c>
      <c r="EY169" s="119">
        <v>248.971</v>
      </c>
      <c r="EZ169" s="119">
        <v>312.90600000000001</v>
      </c>
      <c r="FA169" s="119">
        <v>259.07</v>
      </c>
      <c r="FB169" s="362">
        <v>270.38200000000001</v>
      </c>
      <c r="FC169" s="362">
        <v>228.09</v>
      </c>
      <c r="FD169" s="362">
        <v>233.006</v>
      </c>
      <c r="FE169" s="362">
        <v>229.55</v>
      </c>
      <c r="FF169" s="362">
        <v>261.18099999999998</v>
      </c>
      <c r="FG169" s="362">
        <v>208.33600000000001</v>
      </c>
      <c r="FH169" s="362">
        <v>166.88499999999999</v>
      </c>
      <c r="FI169" s="362">
        <v>111.605</v>
      </c>
      <c r="FJ169" s="362">
        <v>126.886</v>
      </c>
      <c r="FK169" s="362">
        <v>120.949</v>
      </c>
      <c r="FL169" s="362">
        <v>118.869</v>
      </c>
      <c r="FM169" s="362">
        <v>90.408000000000001</v>
      </c>
      <c r="FN169" s="362">
        <v>97.978999999999999</v>
      </c>
      <c r="FO169" s="362">
        <v>97.772999999999996</v>
      </c>
      <c r="FP169" s="153">
        <f t="shared" si="577"/>
        <v>6.0402684563758392E-2</v>
      </c>
      <c r="FQ169" s="153">
        <f t="shared" si="578"/>
        <v>1.3605442176870748E-2</v>
      </c>
      <c r="FR169" s="153">
        <f t="shared" si="579"/>
        <v>5.7553956834532377E-2</v>
      </c>
      <c r="FS169" s="153">
        <f t="shared" si="580"/>
        <v>5.3030303030303032E-2</v>
      </c>
      <c r="FT169" s="153">
        <f t="shared" si="581"/>
        <v>-7.0422535211267609E-2</v>
      </c>
      <c r="FU169" s="242">
        <f t="shared" si="539"/>
        <v>9</v>
      </c>
      <c r="FV169" s="242">
        <f t="shared" si="712"/>
        <v>2</v>
      </c>
      <c r="FW169" s="242">
        <f t="shared" si="540"/>
        <v>8</v>
      </c>
      <c r="FX169" s="242">
        <f t="shared" si="541"/>
        <v>7</v>
      </c>
      <c r="FY169" s="154">
        <v>158</v>
      </c>
      <c r="FZ169" s="154">
        <v>149</v>
      </c>
      <c r="GA169" s="154">
        <v>147</v>
      </c>
      <c r="GB169" s="359">
        <v>139</v>
      </c>
      <c r="GC169" s="359">
        <v>132</v>
      </c>
      <c r="GD169" s="359">
        <v>142</v>
      </c>
      <c r="GE169" s="359">
        <v>134</v>
      </c>
      <c r="GF169" s="359">
        <v>128</v>
      </c>
      <c r="GG169" s="359">
        <v>105</v>
      </c>
      <c r="GH169" s="359">
        <v>84</v>
      </c>
      <c r="GI169" s="359">
        <v>75</v>
      </c>
      <c r="GJ169" s="359">
        <v>64</v>
      </c>
      <c r="GK169" s="359">
        <v>65</v>
      </c>
      <c r="GL169" s="359">
        <v>72</v>
      </c>
      <c r="GM169" s="359">
        <v>81</v>
      </c>
      <c r="GN169" s="359">
        <v>88</v>
      </c>
      <c r="GO169" s="359">
        <v>90</v>
      </c>
      <c r="GP169" s="167" t="s">
        <v>251</v>
      </c>
      <c r="GQ169" s="5" t="s">
        <v>386</v>
      </c>
      <c r="GR169" s="5">
        <v>5220</v>
      </c>
      <c r="GS169" s="5" t="s">
        <v>138</v>
      </c>
      <c r="GT169" s="190" t="s">
        <v>78</v>
      </c>
      <c r="GU169" s="172"/>
      <c r="GV169" s="101"/>
      <c r="GW169" s="158">
        <f t="shared" si="582"/>
        <v>-0.28584430753469264</v>
      </c>
      <c r="GX169" s="158">
        <f t="shared" si="583"/>
        <v>1.0045370357247438</v>
      </c>
      <c r="GY169" s="158">
        <f t="shared" si="584"/>
        <v>-0.30824928029002241</v>
      </c>
      <c r="GZ169" s="158">
        <f t="shared" si="585"/>
        <v>-0.13337658284911039</v>
      </c>
      <c r="HA169" s="158">
        <f t="shared" si="586"/>
        <v>-0.14175793019288033</v>
      </c>
      <c r="HB169" s="263">
        <f t="shared" si="492"/>
        <v>-0.10089025925435091</v>
      </c>
      <c r="HC169" s="263">
        <f t="shared" si="715"/>
        <v>0.17687707944599229</v>
      </c>
      <c r="HD169" s="263">
        <f t="shared" si="493"/>
        <v>-7.8461762063388507E-2</v>
      </c>
      <c r="HE169" s="263">
        <f t="shared" si="494"/>
        <v>-3.9174652463132786E-2</v>
      </c>
      <c r="HF169" s="153">
        <f t="shared" si="587"/>
        <v>0.25206502652514973</v>
      </c>
      <c r="HG169" s="153">
        <f t="shared" si="588"/>
        <v>0.35295528577950064</v>
      </c>
      <c r="HH169" s="153">
        <f t="shared" si="589"/>
        <v>0.17607820633350835</v>
      </c>
      <c r="HI169" s="153">
        <f t="shared" si="590"/>
        <v>0.25453996839689685</v>
      </c>
      <c r="HJ169" s="153">
        <f t="shared" si="591"/>
        <v>0.29371462086002964</v>
      </c>
      <c r="HK169" s="153">
        <f t="shared" si="592"/>
        <v>0.34222817919662074</v>
      </c>
      <c r="HL169" s="153">
        <f t="shared" si="593"/>
        <v>0.30967986512235757</v>
      </c>
      <c r="HM169" s="153">
        <f t="shared" si="594"/>
        <v>0.58643138598595168</v>
      </c>
      <c r="HN169" s="153">
        <f t="shared" si="595"/>
        <v>0.53662049045518889</v>
      </c>
      <c r="HO169" s="153">
        <f t="shared" si="596"/>
        <v>0.42472954975583543</v>
      </c>
      <c r="HP169" s="153">
        <f t="shared" si="597"/>
        <v>-0.21225702906734825</v>
      </c>
      <c r="HQ169" s="153">
        <f t="shared" si="598"/>
        <v>8.2345002453787022E-2</v>
      </c>
      <c r="HR169" s="153">
        <f t="shared" si="599"/>
        <v>4.1884816753926704E-2</v>
      </c>
      <c r="HS169" s="153">
        <f t="shared" si="600"/>
        <v>-0.22837415320479418</v>
      </c>
      <c r="HT169" s="153">
        <f t="shared" si="601"/>
        <v>3.5190329970268552E-2</v>
      </c>
      <c r="HU169" s="153">
        <f t="shared" si="602"/>
        <v>0.16607148450960121</v>
      </c>
      <c r="HV169" s="150">
        <f t="shared" si="603"/>
        <v>-0.18965854990518755</v>
      </c>
      <c r="HW169" s="150">
        <f t="shared" si="604"/>
        <v>0.76317312874447818</v>
      </c>
      <c r="HX169" s="150">
        <f t="shared" si="605"/>
        <v>-0.36358990416472536</v>
      </c>
      <c r="HY169" s="150">
        <f t="shared" si="606"/>
        <v>-0.1232073208440731</v>
      </c>
      <c r="HZ169" s="150">
        <f t="shared" si="607"/>
        <v>1.9060187767737508E-2</v>
      </c>
      <c r="IA169" s="263">
        <f t="shared" si="495"/>
        <v>-2.7555360389633299E-2</v>
      </c>
      <c r="IB169" s="263">
        <f t="shared" si="716"/>
        <v>6.2887130959679238E-2</v>
      </c>
      <c r="IC169" s="263">
        <f t="shared" si="496"/>
        <v>-4.7077508053811862E-2</v>
      </c>
      <c r="ID169" s="263">
        <f t="shared" si="497"/>
        <v>-1.8194547102804243E-2</v>
      </c>
      <c r="IE169" s="153">
        <f t="shared" si="608"/>
        <v>0.11773395244866761</v>
      </c>
      <c r="IF169" s="153">
        <f t="shared" si="609"/>
        <v>0.1452893128383009</v>
      </c>
      <c r="IG169" s="153">
        <f t="shared" si="610"/>
        <v>8.2402181878621666E-2</v>
      </c>
      <c r="IH169" s="153">
        <f t="shared" si="611"/>
        <v>0.12947968993243353</v>
      </c>
      <c r="II169" s="153">
        <f t="shared" si="612"/>
        <v>0.14767423703523777</v>
      </c>
      <c r="IJ169" s="153">
        <f t="shared" si="613"/>
        <v>0.1449121836058769</v>
      </c>
      <c r="IK169" s="153">
        <f t="shared" si="614"/>
        <v>0.1250746335568774</v>
      </c>
      <c r="IL169" s="153">
        <f t="shared" si="615"/>
        <v>0.22033706979725973</v>
      </c>
      <c r="IM169" s="153">
        <f t="shared" si="616"/>
        <v>0.18331596579082729</v>
      </c>
      <c r="IN169" s="153">
        <f t="shared" si="617"/>
        <v>0.10391037380157275</v>
      </c>
      <c r="IO169" s="153">
        <f t="shared" si="618"/>
        <v>0.15211475485448089</v>
      </c>
      <c r="IP169" s="153">
        <f t="shared" si="619"/>
        <v>5.591623459156294E-2</v>
      </c>
      <c r="IQ169" s="153">
        <f t="shared" si="620"/>
        <v>4.0080394299010086E-2</v>
      </c>
      <c r="IR169" s="153">
        <f t="shared" si="621"/>
        <v>-3.0055858981158944E-2</v>
      </c>
      <c r="IS169" s="153">
        <f t="shared" si="622"/>
        <v>3.3208236237107655E-2</v>
      </c>
      <c r="IT169" s="153">
        <f t="shared" si="623"/>
        <v>6.7626384404757031E-2</v>
      </c>
      <c r="IU169" s="150">
        <f t="shared" si="624"/>
        <v>0.17510083935799842</v>
      </c>
      <c r="IV169" s="150">
        <f t="shared" si="625"/>
        <v>-3.3710901781968068E-2</v>
      </c>
      <c r="IW169" s="150">
        <f t="shared" si="626"/>
        <v>-1.5382780821667953E-2</v>
      </c>
      <c r="IX169" s="150">
        <f t="shared" si="627"/>
        <v>-0.14977159456844924</v>
      </c>
      <c r="IY169" s="150">
        <f t="shared" si="628"/>
        <v>0.28636765984578622</v>
      </c>
      <c r="IZ169" s="263">
        <f t="shared" si="498"/>
        <v>7.7900192534972934E-2</v>
      </c>
      <c r="JA169" s="263">
        <f t="shared" si="717"/>
        <v>-1.5520781807038975E-2</v>
      </c>
      <c r="JB169" s="263">
        <f t="shared" si="499"/>
        <v>-7.1930097494075085E-3</v>
      </c>
      <c r="JC169" s="263">
        <f t="shared" si="500"/>
        <v>-8.2370108893199956E-2</v>
      </c>
      <c r="JD169" s="153">
        <f t="shared" si="629"/>
        <v>0.52278779456241886</v>
      </c>
      <c r="JE169" s="153">
        <f t="shared" si="630"/>
        <v>0.44488760202744593</v>
      </c>
      <c r="JF169" s="153">
        <f t="shared" si="631"/>
        <v>0.4604083838344849</v>
      </c>
      <c r="JG169" s="153">
        <f t="shared" si="632"/>
        <v>0.46760139358389241</v>
      </c>
      <c r="JH169" s="153">
        <f t="shared" si="633"/>
        <v>0.54997150247709237</v>
      </c>
      <c r="JI169" s="153">
        <f t="shared" si="634"/>
        <v>0.42753834665201756</v>
      </c>
      <c r="JJ169" s="153">
        <f t="shared" si="635"/>
        <v>0.42408625571770858</v>
      </c>
      <c r="JK169" s="153">
        <f t="shared" si="636"/>
        <v>0.39485644055272018</v>
      </c>
      <c r="JL169" s="153">
        <f t="shared" si="637"/>
        <v>0.3455043775439674</v>
      </c>
      <c r="JM169" s="153">
        <f t="shared" si="638"/>
        <v>0.30099769302214102</v>
      </c>
      <c r="JN169" s="153">
        <f t="shared" si="639"/>
        <v>0.31688544420052861</v>
      </c>
      <c r="JO169" s="153">
        <f t="shared" si="640"/>
        <v>0.38419526188862446</v>
      </c>
      <c r="JP169" s="153">
        <f t="shared" si="641"/>
        <v>0.40561724363161333</v>
      </c>
      <c r="JQ169" s="153">
        <f t="shared" si="642"/>
        <v>0.40675870075461223</v>
      </c>
      <c r="JR169" s="153">
        <f t="shared" si="643"/>
        <v>0.65384700468985046</v>
      </c>
      <c r="JS169" s="153">
        <f t="shared" si="644"/>
        <v>0.65308892721909795</v>
      </c>
      <c r="JT169" s="153">
        <f t="shared" si="645"/>
        <v>0.65153979114888572</v>
      </c>
      <c r="JU169" s="150" t="e">
        <f t="shared" si="646"/>
        <v>#VALUE!</v>
      </c>
      <c r="JV169" s="150">
        <f t="shared" si="647"/>
        <v>0.79396045526436454</v>
      </c>
      <c r="JW169" s="150" t="e">
        <f t="shared" si="648"/>
        <v>#VALUE!</v>
      </c>
      <c r="JX169" s="150" t="e">
        <f t="shared" si="649"/>
        <v>#VALUE!</v>
      </c>
      <c r="JY169" s="150" t="e">
        <f t="shared" si="650"/>
        <v>#VALUE!</v>
      </c>
      <c r="JZ169" s="263" t="e">
        <f t="shared" si="501"/>
        <v>#VALUE!</v>
      </c>
      <c r="KA169" s="263">
        <f t="shared" si="718"/>
        <v>5.3585593841598361E-2</v>
      </c>
      <c r="KB169" s="263" t="e">
        <f t="shared" si="502"/>
        <v>#VALUE!</v>
      </c>
      <c r="KC169" s="263" t="e">
        <f t="shared" si="503"/>
        <v>#VALUE!</v>
      </c>
      <c r="KD169" s="153" t="str">
        <f t="shared" si="691"/>
        <v>i.a.</v>
      </c>
      <c r="KE169" s="153">
        <f t="shared" si="692"/>
        <v>0.12107710867246736</v>
      </c>
      <c r="KF169" s="153">
        <f t="shared" si="693"/>
        <v>6.7491514830869001E-2</v>
      </c>
      <c r="KG169" s="153" t="str">
        <f t="shared" si="694"/>
        <v>i.a.</v>
      </c>
      <c r="KH169" s="153" t="str">
        <f t="shared" si="713"/>
        <v>i.a.</v>
      </c>
      <c r="KI169" s="153" t="str">
        <f t="shared" si="695"/>
        <v>i.a.</v>
      </c>
      <c r="KJ169" s="153" t="str">
        <f t="shared" si="696"/>
        <v>i.a.</v>
      </c>
      <c r="KK169" s="153">
        <f t="shared" si="697"/>
        <v>0.13270290516896363</v>
      </c>
      <c r="KL169" s="153">
        <f t="shared" si="698"/>
        <v>0.12517333624501831</v>
      </c>
      <c r="KM169" s="153">
        <f t="shared" si="699"/>
        <v>7.470724302443256E-2</v>
      </c>
      <c r="KN169" s="153">
        <f t="shared" si="700"/>
        <v>0.12462812188670172</v>
      </c>
      <c r="KO169" s="153">
        <f t="shared" si="701"/>
        <v>6.3571723473553832E-2</v>
      </c>
      <c r="KP169" s="153">
        <f t="shared" si="702"/>
        <v>5.3296959212189764E-2</v>
      </c>
      <c r="KQ169" s="153">
        <f t="shared" si="703"/>
        <v>-4.7959619372941326E-2</v>
      </c>
      <c r="KR169" s="153">
        <f t="shared" si="704"/>
        <v>3.1606814461532247E-2</v>
      </c>
      <c r="KS169" s="153">
        <f t="shared" si="705"/>
        <v>6.2701893655921104E-2</v>
      </c>
      <c r="KT169" s="153">
        <f t="shared" si="706"/>
        <v>9.7967711301044633E-2</v>
      </c>
      <c r="KU169" s="150">
        <f t="shared" si="651"/>
        <v>-1</v>
      </c>
      <c r="KV169" s="150">
        <f t="shared" si="652"/>
        <v>4.7524941578774932E-2</v>
      </c>
      <c r="KW169" s="150" t="e">
        <f t="shared" si="653"/>
        <v>#DIV/0!</v>
      </c>
      <c r="KX169" s="150" t="e">
        <f t="shared" si="654"/>
        <v>#DIV/0!</v>
      </c>
      <c r="KY169" s="150" t="e">
        <f t="shared" si="655"/>
        <v>#DIV/0!</v>
      </c>
      <c r="KZ169" s="243">
        <f t="shared" si="504"/>
        <v>-2.3032080536912751</v>
      </c>
      <c r="LA169" s="243">
        <f t="shared" si="719"/>
        <v>0.10449376797698928</v>
      </c>
      <c r="LB169" s="243">
        <f t="shared" si="505"/>
        <v>2.1987142857142858</v>
      </c>
      <c r="LC169" s="243">
        <f t="shared" si="506"/>
        <v>0</v>
      </c>
      <c r="LD169" s="254">
        <f>IFERROR(Tabel1[[#This Row],[2024 - Omsætning]]/Tabel1[[#This Row],[2024 - Ansatte]],"i.a.")</f>
        <v>0</v>
      </c>
      <c r="LE169" s="254">
        <f>IFERROR(Tabel1[[#This Row],[2023 - Omsætning]]/Tabel1[[#This Row],[2023 - Ansatte]],"i.a.")</f>
        <v>2.3032080536912751</v>
      </c>
      <c r="LF169" s="254">
        <f>IFERROR(Tabel1[[#This Row],[2022 - Omsætning]]/Tabel1[[#This Row],[2022 - Ansatte]],"i.a.")</f>
        <v>2.1987142857142858</v>
      </c>
      <c r="LG169" s="254">
        <f>IFERROR(Tabel1[[#This Row],[2021 - Omsætning]]/Tabel1[[#This Row],[2021 - Ansatte]],"i.a.")</f>
        <v>0</v>
      </c>
      <c r="LH169" s="254">
        <f>IFERROR(AC169/Tabel1[[#This Row],[2020 - Ansatte]],"i.a.")</f>
        <v>0</v>
      </c>
      <c r="LI169" s="254">
        <f>IFERROR(Tabel1[[#This Row],[2019 - Omsætning]]/Tabel1[[#This Row],[2019 - Ansatte]],"i.a.")</f>
        <v>0</v>
      </c>
      <c r="LJ169" s="254">
        <f>IFERROR(Tabel1[[#This Row],[2018 - Omsætning]]/Tabel1[[#This Row],[2018 - Ansatte]],"i.a.")</f>
        <v>0</v>
      </c>
      <c r="LK169" s="254">
        <f>IFERROR(Tabel1[[#This Row],[2017 - Omsætning]]/Tabel1[[#This Row],[2017 - Ansatte]],"i.a.")</f>
        <v>3.0452187500000001</v>
      </c>
      <c r="LL169" s="254">
        <f>IFERROR(Tabel1[[#This Row],[2016 - Omsætning]]/Tabel1[[#This Row],[2016 - Ansatte]],"i.a.")</f>
        <v>2.6167142857142855</v>
      </c>
      <c r="LM169" s="254">
        <f>IFERROR(Tabel1[[#This Row],[2015 - Omsætning]]/Tabel1[[#This Row],[2015 - Ansatte]],"i.a.")</f>
        <v>2.3056666666666663</v>
      </c>
      <c r="LN169" s="254">
        <f>IFERROR(Tabel1[[#This Row],[2014 - Omsætning]]/Tabel1[[#This Row],[2014 - Ansatte]],"i.a.")</f>
        <v>1.9405999999999999</v>
      </c>
      <c r="LO169" s="254">
        <f>IFERROR(Tabel1[[#This Row],[2013 - Omsætning]]/Tabel1[[#This Row],[2013 - Ansatte]],"i.a.")</f>
        <v>1.7030468750000001</v>
      </c>
      <c r="LP169" s="254">
        <f>IFERROR(Tabel1[[#This Row],[2012 - Omsætning]]/Tabel1[[#This Row],[2012 - Ansatte]],"i.a.")</f>
        <v>1.3872923076923078</v>
      </c>
      <c r="LQ169" s="254">
        <f>IFERROR(Tabel1[[#This Row],[2011 - Omsætning]]/Tabel1[[#This Row],[2011 - Ansatte]],"i.a.")</f>
        <v>0.91077777777777769</v>
      </c>
      <c r="LR169" s="254">
        <f>IFERROR(Tabel1[[#This Row],[2010 - Omsætning]]/Tabel1[[#This Row],[2010 - Ansatte]],"i.a.")</f>
        <v>1.2218024691358025</v>
      </c>
      <c r="LS169" s="254">
        <f>IFERROR(Tabel1[[#This Row],[2009 - Omsætning]]/Tabel1[[#This Row],[2009 - Ansatte]],"i.a.")</f>
        <v>1.1995795454545455</v>
      </c>
      <c r="LT169" s="254">
        <f>IFERROR(Tabel1[[#This Row],[2008 - Omsætning]]/Tabel1[[#This Row],[2008 - Ansatte]],"i.a.")</f>
        <v>1.4624999999999999</v>
      </c>
      <c r="LU169" s="158">
        <f t="shared" si="656"/>
        <v>-0.29817400963387236</v>
      </c>
      <c r="LV169" s="158">
        <f t="shared" si="657"/>
        <v>1.0804683466701082</v>
      </c>
      <c r="LW169" s="158">
        <f t="shared" si="658"/>
        <v>-0.36190578053033029</v>
      </c>
      <c r="LX169" s="158">
        <f t="shared" si="659"/>
        <v>-7.8976489630031482E-2</v>
      </c>
      <c r="LY169" s="158">
        <f t="shared" si="660"/>
        <v>5.4947169295614502E-2</v>
      </c>
      <c r="LZ169" s="243">
        <f t="shared" si="507"/>
        <v>-9.1287273808512454E-2</v>
      </c>
      <c r="MA169" s="243">
        <f t="shared" si="720"/>
        <v>0.15899789983107335</v>
      </c>
      <c r="MB169" s="243">
        <f t="shared" si="508"/>
        <v>-8.3462242450937169E-2</v>
      </c>
      <c r="MC169" s="243">
        <f t="shared" si="509"/>
        <v>-1.9775234357968186E-2</v>
      </c>
      <c r="MD169" s="244">
        <f t="shared" si="661"/>
        <v>0.21486708860759493</v>
      </c>
      <c r="ME169" s="244">
        <f t="shared" si="662"/>
        <v>0.30615436241610738</v>
      </c>
      <c r="MF169" s="244">
        <f t="shared" si="663"/>
        <v>0.14715646258503404</v>
      </c>
      <c r="MG169" s="244">
        <f t="shared" si="664"/>
        <v>0.23061870503597121</v>
      </c>
      <c r="MH169" s="245">
        <f t="shared" si="665"/>
        <v>0.25039393939393939</v>
      </c>
      <c r="MI169" s="245">
        <f t="shared" si="666"/>
        <v>0.23735211267605635</v>
      </c>
      <c r="MJ169" s="245">
        <f t="shared" si="667"/>
        <v>0.23165671641791047</v>
      </c>
      <c r="MK169" s="245">
        <f t="shared" si="668"/>
        <v>0.40113281249999999</v>
      </c>
      <c r="ML169" s="245">
        <f t="shared" si="669"/>
        <v>0.31229523809523807</v>
      </c>
      <c r="MM169" s="245">
        <f t="shared" si="670"/>
        <v>0.21640476190476191</v>
      </c>
      <c r="MN169" s="245">
        <f t="shared" si="671"/>
        <v>-0.11902666666666666</v>
      </c>
      <c r="MO169" s="245">
        <f t="shared" si="672"/>
        <v>6.2921875000000002E-2</v>
      </c>
      <c r="MP169" s="245">
        <f t="shared" si="673"/>
        <v>3.1384615384615386E-2</v>
      </c>
      <c r="MQ169" s="245">
        <f t="shared" si="674"/>
        <v>-0.17043055555555556</v>
      </c>
      <c r="MR169" s="245">
        <f t="shared" si="675"/>
        <v>2.6740740740740739E-2</v>
      </c>
      <c r="MS169" s="245">
        <f t="shared" si="676"/>
        <v>0.12048863636363637</v>
      </c>
      <c r="MT169" s="245">
        <f t="shared" si="677"/>
        <v>0.12114444444444444</v>
      </c>
    </row>
    <row r="170" spans="1:358" ht="18" customHeight="1" x14ac:dyDescent="0.25">
      <c r="A170" s="20" t="s">
        <v>856</v>
      </c>
      <c r="B170" s="273">
        <v>13484279</v>
      </c>
      <c r="C170" s="5" t="s">
        <v>83</v>
      </c>
      <c r="D170" s="5"/>
      <c r="E170" s="5">
        <v>251100</v>
      </c>
      <c r="F170" s="203">
        <v>45628</v>
      </c>
      <c r="G170" s="148" t="s">
        <v>84</v>
      </c>
      <c r="H170" s="148" t="s">
        <v>84</v>
      </c>
      <c r="I170" s="148" t="s">
        <v>84</v>
      </c>
      <c r="J170" s="148" t="s">
        <v>84</v>
      </c>
      <c r="K170" s="148" t="s">
        <v>84</v>
      </c>
      <c r="L170" s="148" t="s">
        <v>84</v>
      </c>
      <c r="M170" s="148" t="s">
        <v>84</v>
      </c>
      <c r="N170" s="357" t="s">
        <v>84</v>
      </c>
      <c r="O170" s="357" t="s">
        <v>84</v>
      </c>
      <c r="P170" s="150" t="e">
        <f>Y170/Tabel1[[#This Row],[2023 - Omsætning]]-1</f>
        <v>#DIV/0!</v>
      </c>
      <c r="Q170" s="150" t="e">
        <f>Z170/Tabel1[[#This Row],[2022 - Omsætning]]-1</f>
        <v>#DIV/0!</v>
      </c>
      <c r="R170" s="150" t="e">
        <f>AA170/Tabel1[[#This Row],[2021 - Omsætning]]-1</f>
        <v>#DIV/0!</v>
      </c>
      <c r="S170" s="150" t="e">
        <f>AB170/Tabel1[[#This Row],[2020 - Omsætning]]-1</f>
        <v>#DIV/0!</v>
      </c>
      <c r="T170" s="150" t="e">
        <f>AC170/Tabel1[[#This Row],[2019 - Omsætning]]-1</f>
        <v>#DIV/0!</v>
      </c>
      <c r="U170" s="242">
        <f t="shared" si="721"/>
        <v>0</v>
      </c>
      <c r="V170" s="242">
        <f t="shared" si="714"/>
        <v>0</v>
      </c>
      <c r="W170" s="242">
        <f t="shared" si="538"/>
        <v>0</v>
      </c>
      <c r="X170" s="242">
        <f t="shared" si="537"/>
        <v>0</v>
      </c>
      <c r="Y170" s="151"/>
      <c r="Z170" s="151"/>
      <c r="AA170" s="151"/>
      <c r="AB170" s="151"/>
      <c r="AC170" s="361"/>
      <c r="AD170" s="361"/>
      <c r="AE170" s="361"/>
      <c r="AF170" s="361"/>
      <c r="AG170" s="361"/>
      <c r="AH170" s="361"/>
      <c r="AI170" s="361"/>
      <c r="AJ170" s="361"/>
      <c r="AK170" s="361"/>
      <c r="AL170" s="361"/>
      <c r="AM170" s="361"/>
      <c r="AN170" s="361"/>
      <c r="AO170" s="361"/>
      <c r="AP170" s="150">
        <f t="shared" si="552"/>
        <v>5.2480496648719885E-2</v>
      </c>
      <c r="AQ170" s="150">
        <f t="shared" si="553"/>
        <v>0.16459259733196849</v>
      </c>
      <c r="AR170" s="150">
        <f t="shared" si="554"/>
        <v>0.10735604088067024</v>
      </c>
      <c r="AS170" s="150">
        <f t="shared" si="555"/>
        <v>0.41188386225523288</v>
      </c>
      <c r="AT170" s="150">
        <f t="shared" si="556"/>
        <v>-9.5608451192627664E-3</v>
      </c>
      <c r="AU170" s="242">
        <f t="shared" si="511"/>
        <v>3.820999999999998</v>
      </c>
      <c r="AV170" s="242">
        <f t="shared" si="707"/>
        <v>10.290000000000006</v>
      </c>
      <c r="AW170" s="242">
        <f t="shared" si="512"/>
        <v>6.0609999999999999</v>
      </c>
      <c r="AX170" s="242">
        <f t="shared" si="513"/>
        <v>16.47</v>
      </c>
      <c r="AY170" s="119">
        <v>76.629000000000005</v>
      </c>
      <c r="AZ170" s="119">
        <v>72.808000000000007</v>
      </c>
      <c r="BA170" s="119">
        <v>62.518000000000001</v>
      </c>
      <c r="BB170" s="119">
        <v>56.457000000000001</v>
      </c>
      <c r="BC170" s="119">
        <v>39.987000000000002</v>
      </c>
      <c r="BD170" s="362">
        <v>40.372999999999998</v>
      </c>
      <c r="BE170" s="362">
        <v>34.841999999999999</v>
      </c>
      <c r="BF170" s="362">
        <v>25.312999999999999</v>
      </c>
      <c r="BG170" s="362">
        <v>26.317</v>
      </c>
      <c r="BH170" s="362">
        <v>28.94</v>
      </c>
      <c r="BI170" s="362">
        <v>28.481000000000002</v>
      </c>
      <c r="BJ170" s="362"/>
      <c r="BK170" s="362"/>
      <c r="BL170" s="362"/>
      <c r="BM170" s="362"/>
      <c r="BN170" s="362"/>
      <c r="BO170" s="362"/>
      <c r="BP170" s="152">
        <f t="shared" si="557"/>
        <v>-0.43649361929578412</v>
      </c>
      <c r="BQ170" s="152">
        <f t="shared" si="558"/>
        <v>-7.1641791044775305E-3</v>
      </c>
      <c r="BR170" s="152">
        <f t="shared" si="559"/>
        <v>-5.7400112549240358E-2</v>
      </c>
      <c r="BS170" s="152">
        <f t="shared" si="560"/>
        <v>1.3820375335120643</v>
      </c>
      <c r="BT170" s="152">
        <f t="shared" si="561"/>
        <v>-0.40240320427236309</v>
      </c>
      <c r="BU170" s="242">
        <f t="shared" si="514"/>
        <v>-6.5330000000000013</v>
      </c>
      <c r="BV170" s="242">
        <f t="shared" si="708"/>
        <v>-0.10799999999999876</v>
      </c>
      <c r="BW170" s="242">
        <f t="shared" si="515"/>
        <v>-0.91800000000000104</v>
      </c>
      <c r="BX170" s="242">
        <f t="shared" si="516"/>
        <v>9.2789999999999999</v>
      </c>
      <c r="BY170" s="119">
        <v>8.4339999999999993</v>
      </c>
      <c r="BZ170" s="119">
        <v>14.967000000000001</v>
      </c>
      <c r="CA170" s="119">
        <v>15.074999999999999</v>
      </c>
      <c r="CB170" s="119">
        <v>15.993</v>
      </c>
      <c r="CC170" s="119">
        <v>6.7140000000000004</v>
      </c>
      <c r="CD170" s="362">
        <v>11.234999999999999</v>
      </c>
      <c r="CE170" s="362">
        <v>6.1429999999999998</v>
      </c>
      <c r="CF170" s="362">
        <v>4.218</v>
      </c>
      <c r="CG170" s="362">
        <v>5.9509999999999996</v>
      </c>
      <c r="CH170" s="362">
        <v>8.9580000000000002</v>
      </c>
      <c r="CI170" s="362">
        <v>8.7769999999999992</v>
      </c>
      <c r="CJ170" s="362"/>
      <c r="CK170" s="362"/>
      <c r="CL170" s="362"/>
      <c r="CM170" s="362"/>
      <c r="CN170" s="362"/>
      <c r="CO170" s="362"/>
      <c r="CP170" s="152">
        <f t="shared" si="562"/>
        <v>-0.50494216614090426</v>
      </c>
      <c r="CQ170" s="152">
        <f t="shared" si="563"/>
        <v>-7.2378036049828938E-3</v>
      </c>
      <c r="CR170" s="152">
        <f t="shared" si="564"/>
        <v>-7.37446013021337E-2</v>
      </c>
      <c r="CS170" s="152">
        <f t="shared" si="565"/>
        <v>1.5722102470568728</v>
      </c>
      <c r="CT170" s="152">
        <f t="shared" si="566"/>
        <v>-0.44947512551346419</v>
      </c>
      <c r="CU170" s="242">
        <f t="shared" si="517"/>
        <v>-7.2030000000000003</v>
      </c>
      <c r="CV170" s="242">
        <f t="shared" si="709"/>
        <v>-0.1039999999999992</v>
      </c>
      <c r="CW170" s="242">
        <f t="shared" si="518"/>
        <v>-1.1440000000000001</v>
      </c>
      <c r="CX170" s="242">
        <f t="shared" si="519"/>
        <v>9.4819999999999993</v>
      </c>
      <c r="CY170" s="119">
        <v>7.0620000000000003</v>
      </c>
      <c r="CZ170" s="119">
        <v>14.265000000000001</v>
      </c>
      <c r="DA170" s="119">
        <v>14.369</v>
      </c>
      <c r="DB170" s="119">
        <v>15.513</v>
      </c>
      <c r="DC170" s="119">
        <v>6.0309999999999997</v>
      </c>
      <c r="DD170" s="362">
        <v>10.955</v>
      </c>
      <c r="DE170" s="362">
        <v>5.9969999999999999</v>
      </c>
      <c r="DF170" s="362">
        <v>4.1390000000000002</v>
      </c>
      <c r="DG170" s="362">
        <v>5.8559999999999999</v>
      </c>
      <c r="DH170" s="362">
        <v>8.8580000000000005</v>
      </c>
      <c r="DI170" s="362">
        <v>8.5559999999999992</v>
      </c>
      <c r="DJ170" s="362"/>
      <c r="DK170" s="362"/>
      <c r="DL170" s="362"/>
      <c r="DM170" s="362"/>
      <c r="DN170" s="362"/>
      <c r="DO170" s="362"/>
      <c r="DP170" s="152">
        <f t="shared" si="567"/>
        <v>6.3041023710952215E-2</v>
      </c>
      <c r="DQ170" s="152">
        <f t="shared" si="568"/>
        <v>0.22058035372482968</v>
      </c>
      <c r="DR170" s="152">
        <f t="shared" si="569"/>
        <v>0.18113582926388136</v>
      </c>
      <c r="DS170" s="152">
        <f t="shared" si="570"/>
        <v>0.57401784019738089</v>
      </c>
      <c r="DT170" s="152">
        <f t="shared" si="571"/>
        <v>-5.8097962102252439E-2</v>
      </c>
      <c r="DU170" s="242">
        <f t="shared" si="520"/>
        <v>3.0150000000000006</v>
      </c>
      <c r="DV170" s="242">
        <f t="shared" si="710"/>
        <v>8.6430000000000007</v>
      </c>
      <c r="DW170" s="242">
        <f t="shared" si="521"/>
        <v>6.0090000000000003</v>
      </c>
      <c r="DX170" s="242">
        <f t="shared" si="522"/>
        <v>12.097999999999999</v>
      </c>
      <c r="DY170" s="119">
        <v>50.841000000000001</v>
      </c>
      <c r="DZ170" s="119">
        <v>47.826000000000001</v>
      </c>
      <c r="EA170" s="119">
        <v>39.183</v>
      </c>
      <c r="EB170" s="119">
        <v>33.173999999999999</v>
      </c>
      <c r="EC170" s="119">
        <v>21.076000000000001</v>
      </c>
      <c r="ED170" s="362">
        <v>22.376000000000001</v>
      </c>
      <c r="EE170" s="362">
        <v>18.834</v>
      </c>
      <c r="EF170" s="362">
        <v>19.125</v>
      </c>
      <c r="EG170" s="362">
        <v>20.385999999999999</v>
      </c>
      <c r="EH170" s="362">
        <v>23.805</v>
      </c>
      <c r="EI170" s="362">
        <v>22.824000000000002</v>
      </c>
      <c r="EJ170" s="362"/>
      <c r="EK170" s="362"/>
      <c r="EL170" s="362"/>
      <c r="EM170" s="362"/>
      <c r="EN170" s="362"/>
      <c r="EO170" s="362"/>
      <c r="EP170" s="153">
        <f t="shared" si="572"/>
        <v>2.4551886132938121E-2</v>
      </c>
      <c r="EQ170" s="153">
        <f t="shared" si="573"/>
        <v>0.13930866033027128</v>
      </c>
      <c r="ER170" s="153">
        <f t="shared" si="574"/>
        <v>0.28312916456593135</v>
      </c>
      <c r="ES170" s="153">
        <f t="shared" si="575"/>
        <v>0.19154083455106344</v>
      </c>
      <c r="ET170" s="153">
        <f t="shared" si="576"/>
        <v>0.11815112014814282</v>
      </c>
      <c r="EU170" s="242">
        <f t="shared" si="523"/>
        <v>2.6340000000000003</v>
      </c>
      <c r="EV170" s="242">
        <f t="shared" si="711"/>
        <v>13.117999999999995</v>
      </c>
      <c r="EW170" s="242">
        <f t="shared" si="524"/>
        <v>20.778000000000006</v>
      </c>
      <c r="EX170" s="242">
        <f t="shared" si="525"/>
        <v>11.796999999999997</v>
      </c>
      <c r="EY170" s="119">
        <v>109.917</v>
      </c>
      <c r="EZ170" s="119">
        <v>107.283</v>
      </c>
      <c r="FA170" s="119">
        <v>94.165000000000006</v>
      </c>
      <c r="FB170" s="119">
        <v>73.387</v>
      </c>
      <c r="FC170" s="119">
        <v>61.59</v>
      </c>
      <c r="FD170" s="362">
        <v>55.082000000000001</v>
      </c>
      <c r="FE170" s="362">
        <v>36.654000000000003</v>
      </c>
      <c r="FF170" s="362">
        <v>32.756</v>
      </c>
      <c r="FG170" s="362">
        <v>33.853999999999999</v>
      </c>
      <c r="FH170" s="362">
        <v>39.6</v>
      </c>
      <c r="FI170" s="362">
        <v>37.773000000000003</v>
      </c>
      <c r="FJ170" s="362"/>
      <c r="FK170" s="362"/>
      <c r="FL170" s="362"/>
      <c r="FM170" s="362"/>
      <c r="FN170" s="362"/>
      <c r="FO170" s="362"/>
      <c r="FP170" s="153">
        <f t="shared" si="577"/>
        <v>0.13</v>
      </c>
      <c r="FQ170" s="153">
        <f t="shared" si="578"/>
        <v>0.21951219512195122</v>
      </c>
      <c r="FR170" s="153">
        <f t="shared" si="579"/>
        <v>0.20588235294117646</v>
      </c>
      <c r="FS170" s="153">
        <f t="shared" si="580"/>
        <v>0.11475409836065574</v>
      </c>
      <c r="FT170" s="153">
        <f t="shared" si="581"/>
        <v>0.15094339622641509</v>
      </c>
      <c r="FU170" s="242">
        <f t="shared" si="539"/>
        <v>13</v>
      </c>
      <c r="FV170" s="242">
        <f t="shared" si="712"/>
        <v>18</v>
      </c>
      <c r="FW170" s="242">
        <f t="shared" si="540"/>
        <v>14</v>
      </c>
      <c r="FX170" s="242">
        <f t="shared" si="541"/>
        <v>7</v>
      </c>
      <c r="FY170" s="154">
        <v>113</v>
      </c>
      <c r="FZ170" s="154">
        <v>100</v>
      </c>
      <c r="GA170" s="154">
        <v>82</v>
      </c>
      <c r="GB170" s="154">
        <v>68</v>
      </c>
      <c r="GC170" s="154">
        <v>61</v>
      </c>
      <c r="GD170" s="154">
        <v>53</v>
      </c>
      <c r="GE170" s="154">
        <v>48</v>
      </c>
      <c r="GF170" s="154">
        <v>37</v>
      </c>
      <c r="GG170" s="154">
        <v>35</v>
      </c>
      <c r="GH170" s="359"/>
      <c r="GI170" s="359"/>
      <c r="GJ170" s="359"/>
      <c r="GK170" s="359"/>
      <c r="GL170" s="359"/>
      <c r="GM170" s="359"/>
      <c r="GN170" s="359"/>
      <c r="GO170" s="359"/>
      <c r="GP170" s="5"/>
      <c r="GQ170" s="5" t="s">
        <v>386</v>
      </c>
      <c r="GR170" s="5">
        <v>8840</v>
      </c>
      <c r="GS170" s="5" t="s">
        <v>379</v>
      </c>
      <c r="GT170" s="7" t="s">
        <v>94</v>
      </c>
      <c r="GU170" s="172" t="s">
        <v>73</v>
      </c>
      <c r="GV170" s="86"/>
      <c r="GW170" s="158">
        <f t="shared" si="582"/>
        <v>-0.56343572758626426</v>
      </c>
      <c r="GX170" s="158">
        <f t="shared" si="583"/>
        <v>-0.17441535651996634</v>
      </c>
      <c r="GY170" s="158">
        <f t="shared" si="584"/>
        <v>-0.30553567202400256</v>
      </c>
      <c r="GZ170" s="158">
        <f t="shared" si="585"/>
        <v>1.0602337263615713</v>
      </c>
      <c r="HA170" s="158">
        <f t="shared" si="586"/>
        <v>-0.4778806481268954</v>
      </c>
      <c r="HB170" s="263">
        <f t="shared" si="492"/>
        <v>-0.1847489490516627</v>
      </c>
      <c r="HC170" s="263">
        <f t="shared" si="715"/>
        <v>-6.9272475581779125E-2</v>
      </c>
      <c r="HD170" s="263">
        <f t="shared" si="493"/>
        <v>-0.17473824442795766</v>
      </c>
      <c r="HE170" s="263">
        <f t="shared" si="494"/>
        <v>0.29431416752677142</v>
      </c>
      <c r="HF170" s="153">
        <f t="shared" si="587"/>
        <v>0.14314816503998298</v>
      </c>
      <c r="HG170" s="153">
        <f t="shared" si="588"/>
        <v>0.32789711409164568</v>
      </c>
      <c r="HH170" s="153">
        <f t="shared" si="589"/>
        <v>0.39716958967342481</v>
      </c>
      <c r="HI170" s="153">
        <f t="shared" si="590"/>
        <v>0.57190783410138246</v>
      </c>
      <c r="HJ170" s="153">
        <f t="shared" si="591"/>
        <v>0.27759366657461104</v>
      </c>
      <c r="HK170" s="153">
        <f t="shared" si="592"/>
        <v>0.53166707109924771</v>
      </c>
      <c r="HL170" s="153">
        <f t="shared" si="593"/>
        <v>0.31597249664111277</v>
      </c>
      <c r="HM170" s="153">
        <f t="shared" si="594"/>
        <v>0.2095112753410443</v>
      </c>
      <c r="HN170" s="153">
        <f t="shared" si="595"/>
        <v>0.265031341223326</v>
      </c>
      <c r="HO170" s="153">
        <f t="shared" si="596"/>
        <v>0.37993523343841812</v>
      </c>
      <c r="HP170" s="153">
        <f t="shared" si="597"/>
        <v>0.37486855941114611</v>
      </c>
      <c r="HQ170" s="153" t="str">
        <f t="shared" si="598"/>
        <v>Negativ EK</v>
      </c>
      <c r="HR170" s="153" t="str">
        <f t="shared" si="599"/>
        <v>Negativ EK</v>
      </c>
      <c r="HS170" s="153" t="str">
        <f t="shared" si="600"/>
        <v>Negativ EK</v>
      </c>
      <c r="HT170" s="153" t="str">
        <f t="shared" si="601"/>
        <v>Negativ EK</v>
      </c>
      <c r="HU170" s="153" t="str">
        <f t="shared" si="602"/>
        <v>Negativ EK</v>
      </c>
      <c r="HV170" s="150">
        <f t="shared" si="603"/>
        <v>-0.47736080395901065</v>
      </c>
      <c r="HW170" s="150">
        <f t="shared" si="604"/>
        <v>-0.17422050622152321</v>
      </c>
      <c r="HX170" s="150">
        <f t="shared" si="605"/>
        <v>-0.24065779573839066</v>
      </c>
      <c r="HY170" s="150">
        <f t="shared" si="606"/>
        <v>1.0589958519593676</v>
      </c>
      <c r="HZ170" s="150">
        <f t="shared" si="607"/>
        <v>-0.530125997215523</v>
      </c>
      <c r="IA170" s="263">
        <f t="shared" si="495"/>
        <v>-7.0933036345404391E-2</v>
      </c>
      <c r="IB170" s="263">
        <f t="shared" si="716"/>
        <v>-3.1349958595414701E-2</v>
      </c>
      <c r="IC170" s="263">
        <f t="shared" si="496"/>
        <v>-5.7029569885892889E-2</v>
      </c>
      <c r="ID170" s="263">
        <f t="shared" si="497"/>
        <v>0.12188182511751225</v>
      </c>
      <c r="IE170" s="153">
        <f t="shared" si="608"/>
        <v>7.7661141804788211E-2</v>
      </c>
      <c r="IF170" s="153">
        <f t="shared" si="609"/>
        <v>0.1485941781501926</v>
      </c>
      <c r="IG170" s="153">
        <f t="shared" si="610"/>
        <v>0.1799441367456073</v>
      </c>
      <c r="IH170" s="153">
        <f t="shared" si="611"/>
        <v>0.23697370663150019</v>
      </c>
      <c r="II170" s="153">
        <f t="shared" si="612"/>
        <v>0.11509188151398794</v>
      </c>
      <c r="IJ170" s="153">
        <f t="shared" si="613"/>
        <v>0.24494200749978196</v>
      </c>
      <c r="IK170" s="153">
        <f t="shared" si="614"/>
        <v>0.17700619507275608</v>
      </c>
      <c r="IL170" s="153">
        <f t="shared" si="615"/>
        <v>0.12664765050292748</v>
      </c>
      <c r="IM170" s="153">
        <f t="shared" si="616"/>
        <v>0.16203338143600074</v>
      </c>
      <c r="IN170" s="153">
        <f t="shared" si="617"/>
        <v>0.23155364274359272</v>
      </c>
      <c r="IO170" s="153">
        <f t="shared" si="618"/>
        <v>0.23236173986710079</v>
      </c>
      <c r="IP170" s="153" t="str">
        <f t="shared" si="619"/>
        <v>i.a.</v>
      </c>
      <c r="IQ170" s="153" t="str">
        <f t="shared" si="620"/>
        <v>i.a.</v>
      </c>
      <c r="IR170" s="153" t="str">
        <f t="shared" si="621"/>
        <v>i.a.</v>
      </c>
      <c r="IS170" s="153" t="str">
        <f t="shared" si="622"/>
        <v>i.a.</v>
      </c>
      <c r="IT170" s="153" t="str">
        <f t="shared" si="623"/>
        <v>i.a.</v>
      </c>
      <c r="IU170" s="150">
        <f t="shared" si="624"/>
        <v>3.7566801739331426E-2</v>
      </c>
      <c r="IV170" s="150">
        <f t="shared" si="625"/>
        <v>7.1334218920971471E-2</v>
      </c>
      <c r="IW170" s="150">
        <f t="shared" si="626"/>
        <v>-7.9487972153258007E-2</v>
      </c>
      <c r="IX170" s="150">
        <f t="shared" si="627"/>
        <v>0.32099361982035912</v>
      </c>
      <c r="IY170" s="150">
        <f t="shared" si="628"/>
        <v>-0.15762545784244647</v>
      </c>
      <c r="IZ170" s="263">
        <f t="shared" si="498"/>
        <v>1.6747013599407778E-2</v>
      </c>
      <c r="JA170" s="263">
        <f t="shared" si="717"/>
        <v>2.9682883236663571E-2</v>
      </c>
      <c r="JB170" s="263">
        <f t="shared" si="499"/>
        <v>-3.5931895134181546E-2</v>
      </c>
      <c r="JC170" s="263">
        <f t="shared" si="500"/>
        <v>0.10984350594794429</v>
      </c>
      <c r="JD170" s="153">
        <f t="shared" si="629"/>
        <v>0.46253991648243675</v>
      </c>
      <c r="JE170" s="153">
        <f t="shared" si="630"/>
        <v>0.44579290288302897</v>
      </c>
      <c r="JF170" s="153">
        <f t="shared" si="631"/>
        <v>0.4161100196463654</v>
      </c>
      <c r="JG170" s="153">
        <f t="shared" si="632"/>
        <v>0.45204191478054695</v>
      </c>
      <c r="JH170" s="153">
        <f t="shared" si="633"/>
        <v>0.34219840883260266</v>
      </c>
      <c r="JI170" s="153">
        <f t="shared" si="634"/>
        <v>0.40623071057695803</v>
      </c>
      <c r="JJ170" s="153">
        <f t="shared" si="635"/>
        <v>0.51383205107218854</v>
      </c>
      <c r="JK170" s="153">
        <f t="shared" si="636"/>
        <v>0.58386249847356209</v>
      </c>
      <c r="JL170" s="153">
        <f t="shared" si="637"/>
        <v>0.60217404147220421</v>
      </c>
      <c r="JM170" s="153">
        <f t="shared" si="638"/>
        <v>0.60113636363636358</v>
      </c>
      <c r="JN170" s="153">
        <f t="shared" si="639"/>
        <v>0.60424112461281865</v>
      </c>
      <c r="JO170" s="153" t="str">
        <f t="shared" si="640"/>
        <v>i.a.</v>
      </c>
      <c r="JP170" s="153" t="str">
        <f t="shared" si="641"/>
        <v>i.a.</v>
      </c>
      <c r="JQ170" s="153" t="str">
        <f t="shared" si="642"/>
        <v>i.a.</v>
      </c>
      <c r="JR170" s="153" t="str">
        <f t="shared" si="643"/>
        <v>i.a.</v>
      </c>
      <c r="JS170" s="153" t="str">
        <f t="shared" si="644"/>
        <v>i.a.</v>
      </c>
      <c r="JT170" s="153" t="str">
        <f t="shared" si="645"/>
        <v>i.a.</v>
      </c>
      <c r="JU170" s="150" t="e">
        <f t="shared" si="646"/>
        <v>#VALUE!</v>
      </c>
      <c r="JV170" s="150" t="e">
        <f t="shared" si="647"/>
        <v>#VALUE!</v>
      </c>
      <c r="JW170" s="150" t="e">
        <f t="shared" si="648"/>
        <v>#VALUE!</v>
      </c>
      <c r="JX170" s="150" t="e">
        <f t="shared" si="649"/>
        <v>#VALUE!</v>
      </c>
      <c r="JY170" s="150" t="e">
        <f t="shared" si="650"/>
        <v>#VALUE!</v>
      </c>
      <c r="JZ170" s="263" t="e">
        <f t="shared" si="501"/>
        <v>#VALUE!</v>
      </c>
      <c r="KA170" s="263" t="e">
        <f t="shared" si="718"/>
        <v>#VALUE!</v>
      </c>
      <c r="KB170" s="263" t="e">
        <f t="shared" si="502"/>
        <v>#VALUE!</v>
      </c>
      <c r="KC170" s="263" t="e">
        <f t="shared" si="503"/>
        <v>#VALUE!</v>
      </c>
      <c r="KD170" s="153" t="str">
        <f t="shared" si="691"/>
        <v>i.a.</v>
      </c>
      <c r="KE170" s="153" t="str">
        <f t="shared" si="692"/>
        <v>i.a.</v>
      </c>
      <c r="KF170" s="153" t="str">
        <f t="shared" si="693"/>
        <v>i.a.</v>
      </c>
      <c r="KG170" s="153" t="str">
        <f t="shared" si="694"/>
        <v>i.a.</v>
      </c>
      <c r="KH170" s="153" t="str">
        <f t="shared" si="713"/>
        <v>i.a.</v>
      </c>
      <c r="KI170" s="153" t="str">
        <f t="shared" si="695"/>
        <v>i.a.</v>
      </c>
      <c r="KJ170" s="153" t="str">
        <f t="shared" si="696"/>
        <v>i.a.</v>
      </c>
      <c r="KK170" s="153" t="str">
        <f t="shared" si="697"/>
        <v>i.a.</v>
      </c>
      <c r="KL170" s="153" t="str">
        <f t="shared" si="698"/>
        <v>i.a.</v>
      </c>
      <c r="KM170" s="153" t="str">
        <f t="shared" si="699"/>
        <v>i.a.</v>
      </c>
      <c r="KN170" s="153" t="str">
        <f t="shared" si="700"/>
        <v>i.a.</v>
      </c>
      <c r="KO170" s="153" t="str">
        <f t="shared" si="701"/>
        <v>i.a.</v>
      </c>
      <c r="KP170" s="153" t="str">
        <f t="shared" si="702"/>
        <v>i.a.</v>
      </c>
      <c r="KQ170" s="153" t="str">
        <f t="shared" si="703"/>
        <v>i.a.</v>
      </c>
      <c r="KR170" s="153" t="str">
        <f t="shared" si="704"/>
        <v>i.a.</v>
      </c>
      <c r="KS170" s="153" t="str">
        <f t="shared" si="705"/>
        <v>i.a.</v>
      </c>
      <c r="KT170" s="153" t="str">
        <f t="shared" si="706"/>
        <v>i.a.</v>
      </c>
      <c r="KU170" s="150" t="e">
        <f t="shared" si="651"/>
        <v>#DIV/0!</v>
      </c>
      <c r="KV170" s="150" t="e">
        <f t="shared" si="652"/>
        <v>#DIV/0!</v>
      </c>
      <c r="KW170" s="150" t="e">
        <f t="shared" si="653"/>
        <v>#DIV/0!</v>
      </c>
      <c r="KX170" s="150" t="e">
        <f t="shared" si="654"/>
        <v>#DIV/0!</v>
      </c>
      <c r="KY170" s="150" t="e">
        <f t="shared" si="655"/>
        <v>#DIV/0!</v>
      </c>
      <c r="KZ170" s="243">
        <f t="shared" si="504"/>
        <v>0</v>
      </c>
      <c r="LA170" s="243">
        <f t="shared" si="719"/>
        <v>0</v>
      </c>
      <c r="LB170" s="243">
        <f t="shared" si="505"/>
        <v>0</v>
      </c>
      <c r="LC170" s="243">
        <f t="shared" si="506"/>
        <v>0</v>
      </c>
      <c r="LD170" s="254">
        <f>IFERROR(Tabel1[[#This Row],[2024 - Omsætning]]/Tabel1[[#This Row],[2024 - Ansatte]],"i.a.")</f>
        <v>0</v>
      </c>
      <c r="LE170" s="254">
        <f>IFERROR(Tabel1[[#This Row],[2023 - Omsætning]]/Tabel1[[#This Row],[2023 - Ansatte]],"i.a.")</f>
        <v>0</v>
      </c>
      <c r="LF170" s="254">
        <f>IFERROR(Tabel1[[#This Row],[2022 - Omsætning]]/Tabel1[[#This Row],[2022 - Ansatte]],"i.a.")</f>
        <v>0</v>
      </c>
      <c r="LG170" s="254">
        <f>IFERROR(Tabel1[[#This Row],[2021 - Omsætning]]/Tabel1[[#This Row],[2021 - Ansatte]],"i.a.")</f>
        <v>0</v>
      </c>
      <c r="LH170" s="254">
        <f>IFERROR(AC170/Tabel1[[#This Row],[2020 - Ansatte]],"i.a.")</f>
        <v>0</v>
      </c>
      <c r="LI170" s="254">
        <f>IFERROR(Tabel1[[#This Row],[2019 - Omsætning]]/Tabel1[[#This Row],[2019 - Ansatte]],"i.a.")</f>
        <v>0</v>
      </c>
      <c r="LJ170" s="254">
        <f>IFERROR(Tabel1[[#This Row],[2018 - Omsætning]]/Tabel1[[#This Row],[2018 - Ansatte]],"i.a.")</f>
        <v>0</v>
      </c>
      <c r="LK170" s="254">
        <f>IFERROR(Tabel1[[#This Row],[2017 - Omsætning]]/Tabel1[[#This Row],[2017 - Ansatte]],"i.a.")</f>
        <v>0</v>
      </c>
      <c r="LL170" s="254">
        <f>IFERROR(Tabel1[[#This Row],[2016 - Omsætning]]/Tabel1[[#This Row],[2016 - Ansatte]],"i.a.")</f>
        <v>0</v>
      </c>
      <c r="LM170" s="254" t="str">
        <f>IFERROR(Tabel1[[#This Row],[2015 - Omsætning]]/Tabel1[[#This Row],[2015 - Ansatte]],"i.a.")</f>
        <v>i.a.</v>
      </c>
      <c r="LN170" s="254" t="str">
        <f>IFERROR(Tabel1[[#This Row],[2014 - Omsætning]]/Tabel1[[#This Row],[2014 - Ansatte]],"i.a.")</f>
        <v>i.a.</v>
      </c>
      <c r="LO170" s="254" t="str">
        <f>IFERROR(Tabel1[[#This Row],[2013 - Omsætning]]/Tabel1[[#This Row],[2013 - Ansatte]],"i.a.")</f>
        <v>i.a.</v>
      </c>
      <c r="LP170" s="254" t="str">
        <f>IFERROR(Tabel1[[#This Row],[2012 - Omsætning]]/Tabel1[[#This Row],[2012 - Ansatte]],"i.a.")</f>
        <v>i.a.</v>
      </c>
      <c r="LQ170" s="254" t="str">
        <f>IFERROR(Tabel1[[#This Row],[2011 - Omsætning]]/Tabel1[[#This Row],[2011 - Ansatte]],"i.a.")</f>
        <v>i.a.</v>
      </c>
      <c r="LR170" s="254" t="str">
        <f>IFERROR(Tabel1[[#This Row],[2010 - Omsætning]]/Tabel1[[#This Row],[2010 - Ansatte]],"i.a.")</f>
        <v>i.a.</v>
      </c>
      <c r="LS170" s="254" t="str">
        <f>IFERROR(Tabel1[[#This Row],[2009 - Omsætning]]/Tabel1[[#This Row],[2009 - Ansatte]],"i.a.")</f>
        <v>i.a.</v>
      </c>
      <c r="LT170" s="254" t="str">
        <f>IFERROR(Tabel1[[#This Row],[2008 - Omsætning]]/Tabel1[[#This Row],[2008 - Ansatte]],"i.a.")</f>
        <v>i.a.</v>
      </c>
      <c r="LU170" s="158">
        <f t="shared" si="656"/>
        <v>-0.56189572224858786</v>
      </c>
      <c r="LV170" s="158">
        <f t="shared" si="657"/>
        <v>-0.18593499895608598</v>
      </c>
      <c r="LW170" s="158">
        <f t="shared" si="658"/>
        <v>-0.23188576693347682</v>
      </c>
      <c r="LX170" s="158">
        <f t="shared" si="659"/>
        <v>1.3074238980951363</v>
      </c>
      <c r="LY170" s="158">
        <f t="shared" si="660"/>
        <v>-0.521675109052682</v>
      </c>
      <c r="LZ170" s="243">
        <f t="shared" si="507"/>
        <v>-8.0154424778761058E-2</v>
      </c>
      <c r="MA170" s="243">
        <f t="shared" si="720"/>
        <v>-3.2581707317073161E-2</v>
      </c>
      <c r="MB170" s="243">
        <f t="shared" si="508"/>
        <v>-5.2900645624103321E-2</v>
      </c>
      <c r="MC170" s="243">
        <f t="shared" si="509"/>
        <v>0.12926350048216009</v>
      </c>
      <c r="MD170" s="244">
        <f t="shared" si="661"/>
        <v>6.2495575221238941E-2</v>
      </c>
      <c r="ME170" s="244">
        <f t="shared" si="662"/>
        <v>0.14265</v>
      </c>
      <c r="MF170" s="244">
        <f t="shared" si="663"/>
        <v>0.17523170731707316</v>
      </c>
      <c r="MG170" s="244">
        <f t="shared" si="664"/>
        <v>0.22813235294117648</v>
      </c>
      <c r="MH170" s="244">
        <f t="shared" si="665"/>
        <v>9.8868852459016388E-2</v>
      </c>
      <c r="MI170" s="244">
        <f t="shared" si="666"/>
        <v>0.20669811320754716</v>
      </c>
      <c r="MJ170" s="244">
        <f t="shared" si="667"/>
        <v>0.12493749999999999</v>
      </c>
      <c r="MK170" s="244">
        <f t="shared" si="668"/>
        <v>0.11186486486486487</v>
      </c>
      <c r="ML170" s="244">
        <f t="shared" si="669"/>
        <v>0.16731428571428572</v>
      </c>
      <c r="MM170" s="244" t="str">
        <f t="shared" si="670"/>
        <v>i.a.</v>
      </c>
      <c r="MN170" s="244" t="str">
        <f t="shared" si="671"/>
        <v>i.a.</v>
      </c>
      <c r="MO170" s="244" t="str">
        <f t="shared" si="672"/>
        <v>i.a.</v>
      </c>
      <c r="MP170" s="244" t="str">
        <f t="shared" si="673"/>
        <v>i.a.</v>
      </c>
      <c r="MQ170" s="244" t="str">
        <f t="shared" si="674"/>
        <v>i.a.</v>
      </c>
      <c r="MR170" s="244" t="str">
        <f t="shared" si="675"/>
        <v>i.a.</v>
      </c>
      <c r="MS170" s="244" t="str">
        <f t="shared" si="676"/>
        <v>i.a.</v>
      </c>
      <c r="MT170" s="244" t="str">
        <f t="shared" si="677"/>
        <v>i.a.</v>
      </c>
    </row>
    <row r="171" spans="1:358" ht="18" customHeight="1" x14ac:dyDescent="0.25">
      <c r="A171" s="116" t="s">
        <v>579</v>
      </c>
      <c r="B171" s="273">
        <v>36540982</v>
      </c>
      <c r="C171" s="5" t="s">
        <v>83</v>
      </c>
      <c r="D171" s="5"/>
      <c r="E171" s="133">
        <v>281200</v>
      </c>
      <c r="F171" s="203">
        <v>45628</v>
      </c>
      <c r="G171" s="148" t="s">
        <v>70</v>
      </c>
      <c r="H171" s="148" t="s">
        <v>70</v>
      </c>
      <c r="I171" s="148" t="s">
        <v>70</v>
      </c>
      <c r="J171" s="148" t="s">
        <v>70</v>
      </c>
      <c r="K171" s="148" t="s">
        <v>70</v>
      </c>
      <c r="L171" s="148" t="s">
        <v>70</v>
      </c>
      <c r="M171" s="357" t="s">
        <v>70</v>
      </c>
      <c r="N171" s="357" t="s">
        <v>70</v>
      </c>
      <c r="O171" s="357" t="s">
        <v>70</v>
      </c>
      <c r="P171" s="150" t="e">
        <f>Y171/Tabel1[[#This Row],[2023 - Omsætning]]-1</f>
        <v>#DIV/0!</v>
      </c>
      <c r="Q171" s="150" t="e">
        <f>Z171/Tabel1[[#This Row],[2022 - Omsætning]]-1</f>
        <v>#DIV/0!</v>
      </c>
      <c r="R171" s="150" t="e">
        <f>AA171/Tabel1[[#This Row],[2021 - Omsætning]]-1</f>
        <v>#DIV/0!</v>
      </c>
      <c r="S171" s="150" t="e">
        <f>AB171/Tabel1[[#This Row],[2020 - Omsætning]]-1</f>
        <v>#DIV/0!</v>
      </c>
      <c r="T171" s="150" t="e">
        <f>AC171/Tabel1[[#This Row],[2019 - Omsætning]]-1</f>
        <v>#DIV/0!</v>
      </c>
      <c r="U171" s="242">
        <f t="shared" si="721"/>
        <v>0</v>
      </c>
      <c r="V171" s="242">
        <f t="shared" si="714"/>
        <v>0</v>
      </c>
      <c r="W171" s="242">
        <f t="shared" si="538"/>
        <v>0</v>
      </c>
      <c r="X171" s="242">
        <f t="shared" si="537"/>
        <v>0</v>
      </c>
      <c r="Y171" s="151"/>
      <c r="Z171" s="151"/>
      <c r="AA171" s="151"/>
      <c r="AB171" s="151"/>
      <c r="AC171" s="361"/>
      <c r="AD171" s="361"/>
      <c r="AE171" s="361"/>
      <c r="AF171" s="361"/>
      <c r="AG171" s="361"/>
      <c r="AH171" s="361"/>
      <c r="AI171" s="361"/>
      <c r="AJ171" s="361"/>
      <c r="AK171" s="361"/>
      <c r="AL171" s="361"/>
      <c r="AM171" s="361"/>
      <c r="AN171" s="361"/>
      <c r="AO171" s="361"/>
      <c r="AP171" s="150">
        <f t="shared" si="552"/>
        <v>6.5959661033748118E-2</v>
      </c>
      <c r="AQ171" s="150">
        <f t="shared" si="553"/>
        <v>0.12280213665702187</v>
      </c>
      <c r="AR171" s="150">
        <f t="shared" si="554"/>
        <v>8.6183971956968572E-2</v>
      </c>
      <c r="AS171" s="150">
        <f t="shared" si="555"/>
        <v>5.4691298006805944E-3</v>
      </c>
      <c r="AT171" s="150">
        <f t="shared" si="556"/>
        <v>2.50404883518127E-2</v>
      </c>
      <c r="AU171" s="242">
        <f t="shared" si="511"/>
        <v>1.3310000000000031</v>
      </c>
      <c r="AV171" s="242">
        <f t="shared" si="707"/>
        <v>2.2069999999999972</v>
      </c>
      <c r="AW171" s="242">
        <f t="shared" si="512"/>
        <v>1.4260000000000019</v>
      </c>
      <c r="AX171" s="242">
        <f t="shared" si="513"/>
        <v>8.9999999999999858E-2</v>
      </c>
      <c r="AY171" s="119">
        <v>21.51</v>
      </c>
      <c r="AZ171" s="119">
        <v>20.178999999999998</v>
      </c>
      <c r="BA171" s="119">
        <v>17.972000000000001</v>
      </c>
      <c r="BB171" s="119">
        <v>16.545999999999999</v>
      </c>
      <c r="BC171" s="119">
        <v>16.456</v>
      </c>
      <c r="BD171" s="362">
        <v>16.053999999999998</v>
      </c>
      <c r="BE171" s="362">
        <v>15.606</v>
      </c>
      <c r="BF171" s="362">
        <v>15.497</v>
      </c>
      <c r="BG171" s="362">
        <v>15.656000000000001</v>
      </c>
      <c r="BH171" s="362"/>
      <c r="BI171" s="362"/>
      <c r="BJ171" s="362"/>
      <c r="BK171" s="362"/>
      <c r="BL171" s="362"/>
      <c r="BM171" s="362"/>
      <c r="BN171" s="362"/>
      <c r="BO171" s="362"/>
      <c r="BP171" s="152">
        <f t="shared" si="557"/>
        <v>-3.3085013146362793E-2</v>
      </c>
      <c r="BQ171" s="152">
        <f t="shared" si="558"/>
        <v>0.4209215442092154</v>
      </c>
      <c r="BR171" s="152">
        <f t="shared" si="559"/>
        <v>9.1032608695652259E-2</v>
      </c>
      <c r="BS171" s="152">
        <f t="shared" si="560"/>
        <v>0.28783902012248463</v>
      </c>
      <c r="BT171" s="152">
        <f t="shared" si="561"/>
        <v>-0.30262355094569859</v>
      </c>
      <c r="BU171" s="242">
        <f t="shared" si="514"/>
        <v>-0.1509999999999998</v>
      </c>
      <c r="BV171" s="242">
        <f t="shared" si="708"/>
        <v>1.3519999999999999</v>
      </c>
      <c r="BW171" s="242">
        <f t="shared" si="515"/>
        <v>0.26800000000000024</v>
      </c>
      <c r="BX171" s="242">
        <f t="shared" si="516"/>
        <v>0.65799999999999992</v>
      </c>
      <c r="BY171" s="119">
        <v>4.4130000000000003</v>
      </c>
      <c r="BZ171" s="119">
        <v>4.5640000000000001</v>
      </c>
      <c r="CA171" s="119">
        <v>3.2120000000000002</v>
      </c>
      <c r="CB171" s="119">
        <v>2.944</v>
      </c>
      <c r="CC171" s="119">
        <v>2.286</v>
      </c>
      <c r="CD171" s="362">
        <v>3.278</v>
      </c>
      <c r="CE171" s="362">
        <v>4.0780000000000003</v>
      </c>
      <c r="CF171" s="362">
        <v>4.8390000000000004</v>
      </c>
      <c r="CG171" s="362">
        <v>0.54700000000000004</v>
      </c>
      <c r="CH171" s="362"/>
      <c r="CI171" s="362"/>
      <c r="CJ171" s="362"/>
      <c r="CK171" s="362"/>
      <c r="CL171" s="362"/>
      <c r="CM171" s="362"/>
      <c r="CN171" s="362"/>
      <c r="CO171" s="362"/>
      <c r="CP171" s="152">
        <f t="shared" si="562"/>
        <v>1.0313901345291539E-2</v>
      </c>
      <c r="CQ171" s="152">
        <f t="shared" si="563"/>
        <v>0.42310146777281432</v>
      </c>
      <c r="CR171" s="152">
        <f t="shared" si="564"/>
        <v>6.4176570458404095E-2</v>
      </c>
      <c r="CS171" s="152">
        <f t="shared" si="565"/>
        <v>0.33560090702947837</v>
      </c>
      <c r="CT171" s="152">
        <f t="shared" si="566"/>
        <v>-0.309426871280927</v>
      </c>
      <c r="CU171" s="242">
        <f t="shared" si="517"/>
        <v>4.6000000000000263E-2</v>
      </c>
      <c r="CV171" s="242">
        <f t="shared" si="709"/>
        <v>1.3260000000000001</v>
      </c>
      <c r="CW171" s="242">
        <f t="shared" si="518"/>
        <v>0.18900000000000006</v>
      </c>
      <c r="CX171" s="242">
        <f t="shared" si="519"/>
        <v>0.73999999999999977</v>
      </c>
      <c r="CY171" s="119">
        <v>4.5060000000000002</v>
      </c>
      <c r="CZ171" s="119">
        <v>4.46</v>
      </c>
      <c r="DA171" s="119">
        <v>3.1339999999999999</v>
      </c>
      <c r="DB171" s="119">
        <v>2.9449999999999998</v>
      </c>
      <c r="DC171" s="119">
        <v>2.2050000000000001</v>
      </c>
      <c r="DD171" s="362">
        <v>3.1930000000000001</v>
      </c>
      <c r="DE171" s="362">
        <v>4.0110000000000001</v>
      </c>
      <c r="DF171" s="362">
        <v>4.6580000000000004</v>
      </c>
      <c r="DG171" s="362">
        <v>0.27800000000000002</v>
      </c>
      <c r="DH171" s="362"/>
      <c r="DI171" s="362"/>
      <c r="DJ171" s="362"/>
      <c r="DK171" s="362"/>
      <c r="DL171" s="362"/>
      <c r="DM171" s="362"/>
      <c r="DN171" s="362"/>
      <c r="DO171" s="362"/>
      <c r="DP171" s="152">
        <f t="shared" si="567"/>
        <v>0.18685491202738111</v>
      </c>
      <c r="DQ171" s="152">
        <f t="shared" si="568"/>
        <v>0.22351632532879684</v>
      </c>
      <c r="DR171" s="152">
        <f t="shared" si="569"/>
        <v>0.18832128139335966</v>
      </c>
      <c r="DS171" s="152">
        <f t="shared" si="570"/>
        <v>0.21571036960015122</v>
      </c>
      <c r="DT171" s="152">
        <f t="shared" si="571"/>
        <v>0.18878525677042382</v>
      </c>
      <c r="DU171" s="242">
        <f t="shared" si="520"/>
        <v>3.4939999999999998</v>
      </c>
      <c r="DV171" s="242">
        <f t="shared" si="710"/>
        <v>3.4160000000000021</v>
      </c>
      <c r="DW171" s="242">
        <f t="shared" si="521"/>
        <v>2.4219999999999988</v>
      </c>
      <c r="DX171" s="242">
        <f t="shared" si="522"/>
        <v>2.282</v>
      </c>
      <c r="DY171" s="119">
        <v>22.193000000000001</v>
      </c>
      <c r="DZ171" s="119">
        <v>18.699000000000002</v>
      </c>
      <c r="EA171" s="119">
        <v>15.282999999999999</v>
      </c>
      <c r="EB171" s="119">
        <v>12.861000000000001</v>
      </c>
      <c r="EC171" s="119">
        <v>10.579000000000001</v>
      </c>
      <c r="ED171" s="362">
        <v>8.8989999999999991</v>
      </c>
      <c r="EE171" s="362">
        <v>7.4160000000000004</v>
      </c>
      <c r="EF171" s="362">
        <v>4.306</v>
      </c>
      <c r="EG171" s="362">
        <v>0.68200000000000005</v>
      </c>
      <c r="EH171" s="362"/>
      <c r="EI171" s="362"/>
      <c r="EJ171" s="362"/>
      <c r="EK171" s="362"/>
      <c r="EL171" s="362"/>
      <c r="EM171" s="362"/>
      <c r="EN171" s="362"/>
      <c r="EO171" s="362"/>
      <c r="EP171" s="153">
        <f t="shared" si="572"/>
        <v>0.1147212064334487</v>
      </c>
      <c r="EQ171" s="153">
        <f t="shared" si="573"/>
        <v>0.16025231855217215</v>
      </c>
      <c r="ER171" s="153">
        <f t="shared" si="574"/>
        <v>0.1288039332033567</v>
      </c>
      <c r="ES171" s="153">
        <f t="shared" si="575"/>
        <v>0.19517754926295536</v>
      </c>
      <c r="ET171" s="153">
        <f t="shared" si="576"/>
        <v>0.24737773284468589</v>
      </c>
      <c r="EU171" s="242">
        <f t="shared" si="523"/>
        <v>3.5449999999999982</v>
      </c>
      <c r="EV171" s="242">
        <f t="shared" si="711"/>
        <v>4.2680000000000007</v>
      </c>
      <c r="EW171" s="242">
        <f t="shared" si="524"/>
        <v>3.0389999999999979</v>
      </c>
      <c r="EX171" s="242">
        <f t="shared" si="525"/>
        <v>3.8530000000000015</v>
      </c>
      <c r="EY171" s="119">
        <v>34.445999999999998</v>
      </c>
      <c r="EZ171" s="119">
        <v>30.901</v>
      </c>
      <c r="FA171" s="119">
        <v>26.632999999999999</v>
      </c>
      <c r="FB171" s="119">
        <v>23.594000000000001</v>
      </c>
      <c r="FC171" s="119">
        <v>19.741</v>
      </c>
      <c r="FD171" s="362">
        <v>15.826000000000001</v>
      </c>
      <c r="FE171" s="362">
        <v>15.798999999999999</v>
      </c>
      <c r="FF171" s="362">
        <v>13.343999999999999</v>
      </c>
      <c r="FG171" s="362">
        <v>9.6950000000000003</v>
      </c>
      <c r="FH171" s="362"/>
      <c r="FI171" s="362"/>
      <c r="FJ171" s="362"/>
      <c r="FK171" s="362"/>
      <c r="FL171" s="362"/>
      <c r="FM171" s="362"/>
      <c r="FN171" s="362"/>
      <c r="FO171" s="362"/>
      <c r="FP171" s="153">
        <f t="shared" si="577"/>
        <v>3.0303030303030304E-2</v>
      </c>
      <c r="FQ171" s="153">
        <f t="shared" si="578"/>
        <v>0</v>
      </c>
      <c r="FR171" s="153">
        <f t="shared" si="579"/>
        <v>3.125E-2</v>
      </c>
      <c r="FS171" s="153">
        <f t="shared" si="580"/>
        <v>-5.8823529411764705E-2</v>
      </c>
      <c r="FT171" s="153">
        <f t="shared" si="581"/>
        <v>6.25E-2</v>
      </c>
      <c r="FU171" s="242">
        <f t="shared" si="539"/>
        <v>1</v>
      </c>
      <c r="FV171" s="242">
        <f t="shared" si="712"/>
        <v>0</v>
      </c>
      <c r="FW171" s="242">
        <f t="shared" si="540"/>
        <v>1</v>
      </c>
      <c r="FX171" s="242">
        <f t="shared" si="541"/>
        <v>-2</v>
      </c>
      <c r="FY171" s="154">
        <v>34</v>
      </c>
      <c r="FZ171" s="154">
        <v>33</v>
      </c>
      <c r="GA171" s="154">
        <v>33</v>
      </c>
      <c r="GB171" s="154">
        <v>32</v>
      </c>
      <c r="GC171" s="154">
        <v>34</v>
      </c>
      <c r="GD171" s="359">
        <v>32</v>
      </c>
      <c r="GE171" s="359">
        <v>29</v>
      </c>
      <c r="GF171" s="359">
        <v>28</v>
      </c>
      <c r="GG171" s="359">
        <v>22</v>
      </c>
      <c r="GH171" s="359"/>
      <c r="GI171" s="359"/>
      <c r="GJ171" s="359"/>
      <c r="GK171" s="359"/>
      <c r="GL171" s="359"/>
      <c r="GM171" s="359"/>
      <c r="GN171" s="359"/>
      <c r="GO171" s="359"/>
      <c r="GP171" s="133"/>
      <c r="GQ171" s="5" t="s">
        <v>386</v>
      </c>
      <c r="GR171" s="133">
        <v>7430</v>
      </c>
      <c r="GS171" s="133" t="s">
        <v>288</v>
      </c>
      <c r="GT171" s="168" t="s">
        <v>94</v>
      </c>
      <c r="GU171" s="169"/>
      <c r="GV171" s="170"/>
      <c r="GW171" s="158">
        <f t="shared" si="582"/>
        <v>-0.16041066723281591</v>
      </c>
      <c r="GX171" s="158">
        <f t="shared" si="583"/>
        <v>0.17861714169260451</v>
      </c>
      <c r="GY171" s="158">
        <f t="shared" si="584"/>
        <v>-0.11369034922026035</v>
      </c>
      <c r="GZ171" s="158">
        <f t="shared" si="585"/>
        <v>0.10984788682253331</v>
      </c>
      <c r="HA171" s="158">
        <f t="shared" si="586"/>
        <v>-0.42156789223474311</v>
      </c>
      <c r="HB171" s="263">
        <f t="shared" ref="HB171:HB234" si="722">HF171-HG171</f>
        <v>-4.2106502022150494E-2</v>
      </c>
      <c r="HC171" s="263">
        <f t="shared" si="715"/>
        <v>3.97801394304024E-2</v>
      </c>
      <c r="HD171" s="263">
        <f t="shared" ref="HD171:HD234" si="723">HH171-HI171</f>
        <v>-2.856809543120023E-2</v>
      </c>
      <c r="HE171" s="263">
        <f t="shared" ref="HE171:HE234" si="724">HI171-HJ171</f>
        <v>2.4870581214055443E-2</v>
      </c>
      <c r="HF171" s="153">
        <f t="shared" si="587"/>
        <v>0.22038540545828034</v>
      </c>
      <c r="HG171" s="153">
        <f t="shared" si="588"/>
        <v>0.26249190748043083</v>
      </c>
      <c r="HH171" s="153">
        <f t="shared" si="589"/>
        <v>0.22271176805002843</v>
      </c>
      <c r="HI171" s="153">
        <f t="shared" si="590"/>
        <v>0.25127986348122866</v>
      </c>
      <c r="HJ171" s="153">
        <f t="shared" si="591"/>
        <v>0.22640928226717322</v>
      </c>
      <c r="HK171" s="153">
        <f t="shared" si="592"/>
        <v>0.39141893962611102</v>
      </c>
      <c r="HL171" s="153">
        <f t="shared" si="593"/>
        <v>0.68435420576693395</v>
      </c>
      <c r="HM171" s="153">
        <f t="shared" si="594"/>
        <v>1.8676824378508421</v>
      </c>
      <c r="HN171" s="153">
        <f t="shared" si="595"/>
        <v>0.40762463343108507</v>
      </c>
      <c r="HO171" s="153" t="str">
        <f t="shared" si="596"/>
        <v>Negativ EK</v>
      </c>
      <c r="HP171" s="153" t="str">
        <f t="shared" si="597"/>
        <v>Negativ EK</v>
      </c>
      <c r="HQ171" s="153" t="str">
        <f t="shared" si="598"/>
        <v>Negativ EK</v>
      </c>
      <c r="HR171" s="153" t="str">
        <f t="shared" si="599"/>
        <v>Negativ EK</v>
      </c>
      <c r="HS171" s="153" t="str">
        <f t="shared" si="600"/>
        <v>Negativ EK</v>
      </c>
      <c r="HT171" s="153" t="str">
        <f t="shared" si="601"/>
        <v>Negativ EK</v>
      </c>
      <c r="HU171" s="153" t="str">
        <f t="shared" si="602"/>
        <v>Negativ EK</v>
      </c>
      <c r="HV171" s="150">
        <f t="shared" si="603"/>
        <v>-0.14869103625817293</v>
      </c>
      <c r="HW171" s="150">
        <f t="shared" si="604"/>
        <v>0.24046001322689647</v>
      </c>
      <c r="HX171" s="150">
        <f t="shared" si="605"/>
        <v>-5.8675650589800468E-2</v>
      </c>
      <c r="HY171" s="150">
        <f t="shared" si="606"/>
        <v>5.6987894973956697E-2</v>
      </c>
      <c r="HZ171" s="150">
        <f t="shared" si="607"/>
        <v>-0.37991592764803667</v>
      </c>
      <c r="IA171" s="263">
        <f t="shared" ref="IA171:IA234" si="725">IE171-IF171</f>
        <v>-2.3590429640987981E-2</v>
      </c>
      <c r="IB171" s="263">
        <f t="shared" si="716"/>
        <v>3.075467626912981E-2</v>
      </c>
      <c r="IC171" s="263">
        <f t="shared" ref="IC171:IC234" si="726">IG171-IH171</f>
        <v>-7.9723602324390241E-3</v>
      </c>
      <c r="ID171" s="263">
        <f t="shared" ref="ID171:ID234" si="727">IH171-II171</f>
        <v>7.3255730261458651E-3</v>
      </c>
      <c r="IE171" s="153">
        <f t="shared" si="608"/>
        <v>0.13506358363811655</v>
      </c>
      <c r="IF171" s="153">
        <f t="shared" si="609"/>
        <v>0.15865401327910453</v>
      </c>
      <c r="IG171" s="153">
        <f t="shared" si="610"/>
        <v>0.12789933700997472</v>
      </c>
      <c r="IH171" s="153">
        <f t="shared" si="611"/>
        <v>0.13587169724241374</v>
      </c>
      <c r="II171" s="153">
        <f t="shared" si="612"/>
        <v>0.12854612421626788</v>
      </c>
      <c r="IJ171" s="153">
        <f t="shared" si="613"/>
        <v>0.20730434782608695</v>
      </c>
      <c r="IK171" s="153">
        <f t="shared" si="614"/>
        <v>0.27986137322856264</v>
      </c>
      <c r="IL171" s="153">
        <f t="shared" si="615"/>
        <v>0.42007031555189028</v>
      </c>
      <c r="IM171" s="153">
        <f t="shared" si="616"/>
        <v>5.6420835482207325E-2</v>
      </c>
      <c r="IN171" s="153" t="str">
        <f t="shared" si="617"/>
        <v>i.a.</v>
      </c>
      <c r="IO171" s="153" t="str">
        <f t="shared" si="618"/>
        <v>i.a.</v>
      </c>
      <c r="IP171" s="153" t="str">
        <f t="shared" si="619"/>
        <v>i.a.</v>
      </c>
      <c r="IQ171" s="153" t="str">
        <f t="shared" si="620"/>
        <v>i.a.</v>
      </c>
      <c r="IR171" s="153" t="str">
        <f t="shared" si="621"/>
        <v>i.a.</v>
      </c>
      <c r="IS171" s="153" t="str">
        <f t="shared" si="622"/>
        <v>i.a.</v>
      </c>
      <c r="IT171" s="153" t="str">
        <f t="shared" si="623"/>
        <v>i.a.</v>
      </c>
      <c r="IU171" s="150">
        <f t="shared" si="624"/>
        <v>6.4710086412300416E-2</v>
      </c>
      <c r="IV171" s="150">
        <f t="shared" si="625"/>
        <v>5.4526076582694712E-2</v>
      </c>
      <c r="IW171" s="150">
        <f t="shared" si="626"/>
        <v>5.2726028355608856E-2</v>
      </c>
      <c r="IX171" s="150">
        <f t="shared" si="627"/>
        <v>1.7179723924581697E-2</v>
      </c>
      <c r="IY171" s="150">
        <f t="shared" si="628"/>
        <v>-4.6972520457487905E-2</v>
      </c>
      <c r="IZ171" s="263">
        <f t="shared" ref="IZ171:IZ234" si="728">JD171-JE171</f>
        <v>3.9157758837047529E-2</v>
      </c>
      <c r="JA171" s="263">
        <f t="shared" si="717"/>
        <v>3.1289078527140135E-2</v>
      </c>
      <c r="JB171" s="263">
        <f t="shared" ref="JB171:JB234" si="729">JF171-JG171</f>
        <v>2.8740758272505107E-2</v>
      </c>
      <c r="JC171" s="263">
        <f t="shared" ref="JC171:JC234" si="730">JG171-JH171</f>
        <v>9.2064383464945942E-3</v>
      </c>
      <c r="JD171" s="153">
        <f t="shared" si="629"/>
        <v>0.64428380653776929</v>
      </c>
      <c r="JE171" s="153">
        <f t="shared" si="630"/>
        <v>0.60512604770072176</v>
      </c>
      <c r="JF171" s="153">
        <f t="shared" si="631"/>
        <v>0.57383696917358162</v>
      </c>
      <c r="JG171" s="153">
        <f t="shared" si="632"/>
        <v>0.54509621090107652</v>
      </c>
      <c r="JH171" s="153">
        <f t="shared" si="633"/>
        <v>0.53588977255458192</v>
      </c>
      <c r="JI171" s="153">
        <f t="shared" si="634"/>
        <v>0.56230254012384673</v>
      </c>
      <c r="JJ171" s="153">
        <f t="shared" si="635"/>
        <v>0.46939679726564976</v>
      </c>
      <c r="JK171" s="153">
        <f t="shared" si="636"/>
        <v>0.32269184652278177</v>
      </c>
      <c r="JL171" s="153">
        <f t="shared" si="637"/>
        <v>7.0345538937596708E-2</v>
      </c>
      <c r="JM171" s="153" t="str">
        <f t="shared" si="638"/>
        <v>i.a.</v>
      </c>
      <c r="JN171" s="153" t="str">
        <f t="shared" si="639"/>
        <v>i.a.</v>
      </c>
      <c r="JO171" s="153" t="str">
        <f t="shared" si="640"/>
        <v>i.a.</v>
      </c>
      <c r="JP171" s="153" t="str">
        <f t="shared" si="641"/>
        <v>i.a.</v>
      </c>
      <c r="JQ171" s="153" t="str">
        <f t="shared" si="642"/>
        <v>i.a.</v>
      </c>
      <c r="JR171" s="153" t="str">
        <f t="shared" si="643"/>
        <v>i.a.</v>
      </c>
      <c r="JS171" s="153" t="str">
        <f t="shared" si="644"/>
        <v>i.a.</v>
      </c>
      <c r="JT171" s="153" t="str">
        <f t="shared" si="645"/>
        <v>i.a.</v>
      </c>
      <c r="JU171" s="150" t="e">
        <f t="shared" si="646"/>
        <v>#VALUE!</v>
      </c>
      <c r="JV171" s="150" t="e">
        <f t="shared" si="647"/>
        <v>#VALUE!</v>
      </c>
      <c r="JW171" s="150" t="e">
        <f t="shared" si="648"/>
        <v>#VALUE!</v>
      </c>
      <c r="JX171" s="150" t="e">
        <f t="shared" si="649"/>
        <v>#VALUE!</v>
      </c>
      <c r="JY171" s="150" t="e">
        <f t="shared" si="650"/>
        <v>#VALUE!</v>
      </c>
      <c r="JZ171" s="263" t="e">
        <f t="shared" ref="JZ171:JZ234" si="731">KD171-KE171</f>
        <v>#VALUE!</v>
      </c>
      <c r="KA171" s="263" t="e">
        <f t="shared" si="718"/>
        <v>#VALUE!</v>
      </c>
      <c r="KB171" s="263" t="e">
        <f t="shared" ref="KB171:KB234" si="732">KF171-KG171</f>
        <v>#VALUE!</v>
      </c>
      <c r="KC171" s="263" t="e">
        <f t="shared" ref="KC171:KC234" si="733">KG171-KH171</f>
        <v>#VALUE!</v>
      </c>
      <c r="KD171" s="153" t="str">
        <f t="shared" si="691"/>
        <v>i.a.</v>
      </c>
      <c r="KE171" s="153" t="str">
        <f t="shared" si="692"/>
        <v>i.a.</v>
      </c>
      <c r="KF171" s="153" t="str">
        <f t="shared" si="693"/>
        <v>i.a.</v>
      </c>
      <c r="KG171" s="153" t="str">
        <f t="shared" si="694"/>
        <v>i.a.</v>
      </c>
      <c r="KH171" s="153" t="str">
        <f t="shared" si="713"/>
        <v>i.a.</v>
      </c>
      <c r="KI171" s="153" t="str">
        <f t="shared" si="695"/>
        <v>i.a.</v>
      </c>
      <c r="KJ171" s="153" t="str">
        <f t="shared" si="696"/>
        <v>i.a.</v>
      </c>
      <c r="KK171" s="153" t="str">
        <f t="shared" si="697"/>
        <v>i.a.</v>
      </c>
      <c r="KL171" s="153" t="str">
        <f t="shared" si="698"/>
        <v>i.a.</v>
      </c>
      <c r="KM171" s="153" t="str">
        <f t="shared" si="699"/>
        <v>i.a.</v>
      </c>
      <c r="KN171" s="153" t="str">
        <f t="shared" si="700"/>
        <v>i.a.</v>
      </c>
      <c r="KO171" s="153" t="str">
        <f t="shared" si="701"/>
        <v>i.a.</v>
      </c>
      <c r="KP171" s="153" t="str">
        <f t="shared" si="702"/>
        <v>i.a.</v>
      </c>
      <c r="KQ171" s="153" t="str">
        <f t="shared" si="703"/>
        <v>i.a.</v>
      </c>
      <c r="KR171" s="153" t="str">
        <f t="shared" si="704"/>
        <v>i.a.</v>
      </c>
      <c r="KS171" s="153" t="str">
        <f t="shared" si="705"/>
        <v>i.a.</v>
      </c>
      <c r="KT171" s="153" t="str">
        <f t="shared" si="706"/>
        <v>i.a.</v>
      </c>
      <c r="KU171" s="150" t="e">
        <f t="shared" si="651"/>
        <v>#DIV/0!</v>
      </c>
      <c r="KV171" s="150" t="e">
        <f t="shared" si="652"/>
        <v>#DIV/0!</v>
      </c>
      <c r="KW171" s="150" t="e">
        <f t="shared" si="653"/>
        <v>#DIV/0!</v>
      </c>
      <c r="KX171" s="150" t="e">
        <f t="shared" si="654"/>
        <v>#DIV/0!</v>
      </c>
      <c r="KY171" s="150" t="e">
        <f t="shared" si="655"/>
        <v>#DIV/0!</v>
      </c>
      <c r="KZ171" s="243">
        <f t="shared" ref="KZ171:KZ234" si="734">LD171-LE171</f>
        <v>0</v>
      </c>
      <c r="LA171" s="243">
        <f t="shared" si="719"/>
        <v>0</v>
      </c>
      <c r="LB171" s="243">
        <f t="shared" ref="LB171:LB234" si="735">LF171-LG171</f>
        <v>0</v>
      </c>
      <c r="LC171" s="243">
        <f t="shared" ref="LC171:LC234" si="736">LG171-LH171</f>
        <v>0</v>
      </c>
      <c r="LD171" s="254">
        <f>IFERROR(Tabel1[[#This Row],[2024 - Omsætning]]/Tabel1[[#This Row],[2024 - Ansatte]],"i.a.")</f>
        <v>0</v>
      </c>
      <c r="LE171" s="254">
        <f>IFERROR(Tabel1[[#This Row],[2023 - Omsætning]]/Tabel1[[#This Row],[2023 - Ansatte]],"i.a.")</f>
        <v>0</v>
      </c>
      <c r="LF171" s="254">
        <f>IFERROR(Tabel1[[#This Row],[2022 - Omsætning]]/Tabel1[[#This Row],[2022 - Ansatte]],"i.a.")</f>
        <v>0</v>
      </c>
      <c r="LG171" s="254">
        <f>IFERROR(Tabel1[[#This Row],[2021 - Omsætning]]/Tabel1[[#This Row],[2021 - Ansatte]],"i.a.")</f>
        <v>0</v>
      </c>
      <c r="LH171" s="254">
        <f>IFERROR(AC171/Tabel1[[#This Row],[2020 - Ansatte]],"i.a.")</f>
        <v>0</v>
      </c>
      <c r="LI171" s="254">
        <f>IFERROR(Tabel1[[#This Row],[2019 - Omsætning]]/Tabel1[[#This Row],[2019 - Ansatte]],"i.a.")</f>
        <v>0</v>
      </c>
      <c r="LJ171" s="254">
        <f>IFERROR(Tabel1[[#This Row],[2018 - Omsætning]]/Tabel1[[#This Row],[2018 - Ansatte]],"i.a.")</f>
        <v>0</v>
      </c>
      <c r="LK171" s="254">
        <f>IFERROR(Tabel1[[#This Row],[2017 - Omsætning]]/Tabel1[[#This Row],[2017 - Ansatte]],"i.a.")</f>
        <v>0</v>
      </c>
      <c r="LL171" s="254">
        <f>IFERROR(Tabel1[[#This Row],[2016 - Omsætning]]/Tabel1[[#This Row],[2016 - Ansatte]],"i.a.")</f>
        <v>0</v>
      </c>
      <c r="LM171" s="254" t="str">
        <f>IFERROR(Tabel1[[#This Row],[2015 - Omsætning]]/Tabel1[[#This Row],[2015 - Ansatte]],"i.a.")</f>
        <v>i.a.</v>
      </c>
      <c r="LN171" s="254" t="str">
        <f>IFERROR(Tabel1[[#This Row],[2014 - Omsætning]]/Tabel1[[#This Row],[2014 - Ansatte]],"i.a.")</f>
        <v>i.a.</v>
      </c>
      <c r="LO171" s="254" t="str">
        <f>IFERROR(Tabel1[[#This Row],[2013 - Omsætning]]/Tabel1[[#This Row],[2013 - Ansatte]],"i.a.")</f>
        <v>i.a.</v>
      </c>
      <c r="LP171" s="254" t="str">
        <f>IFERROR(Tabel1[[#This Row],[2012 - Omsætning]]/Tabel1[[#This Row],[2012 - Ansatte]],"i.a.")</f>
        <v>i.a.</v>
      </c>
      <c r="LQ171" s="254" t="str">
        <f>IFERROR(Tabel1[[#This Row],[2011 - Omsætning]]/Tabel1[[#This Row],[2011 - Ansatte]],"i.a.")</f>
        <v>i.a.</v>
      </c>
      <c r="LR171" s="254" t="str">
        <f>IFERROR(Tabel1[[#This Row],[2010 - Omsætning]]/Tabel1[[#This Row],[2010 - Ansatte]],"i.a.")</f>
        <v>i.a.</v>
      </c>
      <c r="LS171" s="254" t="str">
        <f>IFERROR(Tabel1[[#This Row],[2009 - Omsætning]]/Tabel1[[#This Row],[2009 - Ansatte]],"i.a.")</f>
        <v>i.a.</v>
      </c>
      <c r="LT171" s="254" t="str">
        <f>IFERROR(Tabel1[[#This Row],[2008 - Omsætning]]/Tabel1[[#This Row],[2008 - Ansatte]],"i.a.")</f>
        <v>i.a.</v>
      </c>
      <c r="LU171" s="158">
        <f t="shared" si="656"/>
        <v>-1.9401213400158244E-2</v>
      </c>
      <c r="LV171" s="158">
        <f t="shared" si="657"/>
        <v>0.42310146777281443</v>
      </c>
      <c r="LW171" s="158">
        <f t="shared" si="658"/>
        <v>3.192879559602823E-2</v>
      </c>
      <c r="LX171" s="158">
        <f t="shared" si="659"/>
        <v>0.41907596371882083</v>
      </c>
      <c r="LY171" s="158">
        <f t="shared" si="660"/>
        <v>-0.35004882002910781</v>
      </c>
      <c r="LZ171" s="243">
        <f t="shared" ref="LZ171:LZ234" si="737">MD171-ME171</f>
        <v>-2.6221033868092658E-3</v>
      </c>
      <c r="MA171" s="243">
        <f t="shared" si="720"/>
        <v>4.0181818181818194E-2</v>
      </c>
      <c r="MB171" s="243">
        <f t="shared" ref="MB171:MB234" si="738">MF171-MG171</f>
        <v>2.9384469696969728E-3</v>
      </c>
      <c r="MC171" s="243">
        <f t="shared" ref="MC171:MC234" si="739">MG171-MH171</f>
        <v>2.717830882352941E-2</v>
      </c>
      <c r="MD171" s="244">
        <f t="shared" si="661"/>
        <v>0.1325294117647059</v>
      </c>
      <c r="ME171" s="244">
        <f t="shared" si="662"/>
        <v>0.13515151515151516</v>
      </c>
      <c r="MF171" s="244">
        <f t="shared" si="663"/>
        <v>9.4969696969696968E-2</v>
      </c>
      <c r="MG171" s="244">
        <f t="shared" si="664"/>
        <v>9.2031249999999995E-2</v>
      </c>
      <c r="MH171" s="244">
        <f t="shared" si="665"/>
        <v>6.4852941176470585E-2</v>
      </c>
      <c r="MI171" s="244">
        <f t="shared" si="666"/>
        <v>9.9781250000000002E-2</v>
      </c>
      <c r="MJ171" s="244">
        <f t="shared" si="667"/>
        <v>0.13831034482758622</v>
      </c>
      <c r="MK171" s="244">
        <f t="shared" si="668"/>
        <v>0.16635714285714287</v>
      </c>
      <c r="ML171" s="244">
        <f t="shared" si="669"/>
        <v>1.2636363636363638E-2</v>
      </c>
      <c r="MM171" s="244" t="str">
        <f t="shared" si="670"/>
        <v>i.a.</v>
      </c>
      <c r="MN171" s="244" t="str">
        <f t="shared" si="671"/>
        <v>i.a.</v>
      </c>
      <c r="MO171" s="244" t="str">
        <f t="shared" si="672"/>
        <v>i.a.</v>
      </c>
      <c r="MP171" s="244" t="str">
        <f t="shared" si="673"/>
        <v>i.a.</v>
      </c>
      <c r="MQ171" s="244" t="str">
        <f t="shared" si="674"/>
        <v>i.a.</v>
      </c>
      <c r="MR171" s="244" t="str">
        <f t="shared" si="675"/>
        <v>i.a.</v>
      </c>
      <c r="MS171" s="244" t="str">
        <f t="shared" si="676"/>
        <v>i.a.</v>
      </c>
      <c r="MT171" s="244" t="str">
        <f t="shared" si="677"/>
        <v>i.a.</v>
      </c>
    </row>
    <row r="172" spans="1:358" ht="18" customHeight="1" x14ac:dyDescent="0.25">
      <c r="A172" s="3" t="s">
        <v>785</v>
      </c>
      <c r="B172" s="273">
        <v>61232915</v>
      </c>
      <c r="C172" s="5" t="s">
        <v>790</v>
      </c>
      <c r="D172" s="5" t="s">
        <v>786</v>
      </c>
      <c r="E172" s="5">
        <v>467200</v>
      </c>
      <c r="F172" s="203">
        <v>45406</v>
      </c>
      <c r="G172" s="148"/>
      <c r="H172" s="148" t="s">
        <v>74</v>
      </c>
      <c r="I172" s="148" t="s">
        <v>74</v>
      </c>
      <c r="J172" s="148" t="s">
        <v>74</v>
      </c>
      <c r="K172" s="148" t="s">
        <v>74</v>
      </c>
      <c r="L172" s="148" t="s">
        <v>74</v>
      </c>
      <c r="M172" s="148" t="s">
        <v>74</v>
      </c>
      <c r="N172" s="357" t="s">
        <v>74</v>
      </c>
      <c r="O172" s="357" t="s">
        <v>74</v>
      </c>
      <c r="P172" s="150">
        <f>Y172/Tabel1[[#This Row],[2023 - Omsætning]]-1</f>
        <v>-1</v>
      </c>
      <c r="Q172" s="150">
        <f>Z172/Tabel1[[#This Row],[2022 - Omsætning]]-1</f>
        <v>-0.20815848353200372</v>
      </c>
      <c r="R172" s="150">
        <f>AA172/Tabel1[[#This Row],[2021 - Omsætning]]-1</f>
        <v>0.41977148444023404</v>
      </c>
      <c r="S172" s="150">
        <f>AB172/Tabel1[[#This Row],[2020 - Omsætning]]-1</f>
        <v>0.38484613521532318</v>
      </c>
      <c r="T172" s="150">
        <f>AC172/Tabel1[[#This Row],[2019 - Omsætning]]-1</f>
        <v>-3.3045384648537457E-2</v>
      </c>
      <c r="U172" s="242">
        <f t="shared" si="721"/>
        <v>-1851.2929999999999</v>
      </c>
      <c r="V172" s="242">
        <f t="shared" si="714"/>
        <v>-486.66599999999994</v>
      </c>
      <c r="W172" s="242">
        <f t="shared" si="538"/>
        <v>691.24399999999991</v>
      </c>
      <c r="X172" s="242">
        <f t="shared" si="537"/>
        <v>457.61899999999991</v>
      </c>
      <c r="Y172" s="151"/>
      <c r="Z172" s="151">
        <v>1851.2929999999999</v>
      </c>
      <c r="AA172" s="151">
        <v>2337.9589999999998</v>
      </c>
      <c r="AB172" s="151">
        <v>1646.7149999999999</v>
      </c>
      <c r="AC172" s="361">
        <v>1189.096</v>
      </c>
      <c r="AD172" s="151">
        <v>1229.7329999999999</v>
      </c>
      <c r="AE172" s="151">
        <v>1066.0609999999999</v>
      </c>
      <c r="AF172" s="151">
        <v>1115.9929999999999</v>
      </c>
      <c r="AG172" s="361">
        <v>901.25199999999995</v>
      </c>
      <c r="AH172" s="361">
        <v>931.63699999999994</v>
      </c>
      <c r="AI172" s="361">
        <v>943.2</v>
      </c>
      <c r="AJ172" s="361">
        <v>1223.46</v>
      </c>
      <c r="AK172" s="361">
        <v>1363.123</v>
      </c>
      <c r="AL172" s="361"/>
      <c r="AM172" s="361"/>
      <c r="AN172" s="361"/>
      <c r="AO172" s="361"/>
      <c r="AP172" s="150">
        <f t="shared" si="552"/>
        <v>-1</v>
      </c>
      <c r="AQ172" s="150">
        <f t="shared" si="553"/>
        <v>-0.19352786110353609</v>
      </c>
      <c r="AR172" s="150">
        <f t="shared" si="554"/>
        <v>-0.30749340241628931</v>
      </c>
      <c r="AS172" s="150">
        <f t="shared" si="555"/>
        <v>3.0384652990984997</v>
      </c>
      <c r="AT172" s="150">
        <f t="shared" si="556"/>
        <v>0.31376528619874633</v>
      </c>
      <c r="AU172" s="242">
        <f t="shared" si="511"/>
        <v>-115.336</v>
      </c>
      <c r="AV172" s="242">
        <f t="shared" si="707"/>
        <v>-27.677000000000007</v>
      </c>
      <c r="AW172" s="242">
        <f t="shared" si="512"/>
        <v>-63.501999999999981</v>
      </c>
      <c r="AX172" s="242">
        <f t="shared" si="513"/>
        <v>155.37799999999999</v>
      </c>
      <c r="AY172" s="119"/>
      <c r="AZ172" s="119">
        <v>115.336</v>
      </c>
      <c r="BA172" s="119">
        <v>143.01300000000001</v>
      </c>
      <c r="BB172" s="119">
        <v>206.51499999999999</v>
      </c>
      <c r="BC172" s="119">
        <v>51.137</v>
      </c>
      <c r="BD172" s="119">
        <v>38.923999999999999</v>
      </c>
      <c r="BE172" s="119">
        <v>42.713999999999999</v>
      </c>
      <c r="BF172" s="362">
        <v>52.348999999999997</v>
      </c>
      <c r="BG172" s="362">
        <v>46.581000000000003</v>
      </c>
      <c r="BH172" s="362">
        <v>27.651</v>
      </c>
      <c r="BI172" s="362">
        <v>27.651</v>
      </c>
      <c r="BJ172" s="362">
        <v>30.603999999999999</v>
      </c>
      <c r="BK172" s="362">
        <v>33.619</v>
      </c>
      <c r="BL172" s="362"/>
      <c r="BM172" s="362"/>
      <c r="BN172" s="362"/>
      <c r="BO172" s="362"/>
      <c r="BP172" s="152">
        <f t="shared" si="557"/>
        <v>-1</v>
      </c>
      <c r="BQ172" s="152">
        <f t="shared" si="558"/>
        <v>-0.21689452411041596</v>
      </c>
      <c r="BR172" s="152">
        <f t="shared" si="559"/>
        <v>-0.3317396948589455</v>
      </c>
      <c r="BS172" s="152">
        <f t="shared" si="560"/>
        <v>4.4602896341463412</v>
      </c>
      <c r="BT172" s="152">
        <f t="shared" si="561"/>
        <v>0.44350313565848815</v>
      </c>
      <c r="BU172" s="242">
        <f t="shared" si="514"/>
        <v>-74.98</v>
      </c>
      <c r="BV172" s="242">
        <f t="shared" si="708"/>
        <v>-20.766999999999996</v>
      </c>
      <c r="BW172" s="242">
        <f t="shared" si="515"/>
        <v>-47.530999999999992</v>
      </c>
      <c r="BX172" s="242">
        <f t="shared" si="516"/>
        <v>117.038</v>
      </c>
      <c r="BY172" s="119"/>
      <c r="BZ172" s="119">
        <v>74.98</v>
      </c>
      <c r="CA172" s="119">
        <v>95.747</v>
      </c>
      <c r="CB172" s="119">
        <v>143.27799999999999</v>
      </c>
      <c r="CC172" s="119">
        <v>26.24</v>
      </c>
      <c r="CD172" s="119">
        <v>18.178000000000001</v>
      </c>
      <c r="CE172" s="119">
        <v>20.655000000000001</v>
      </c>
      <c r="CF172" s="362">
        <v>27.378</v>
      </c>
      <c r="CG172" s="362">
        <v>25.507999999999999</v>
      </c>
      <c r="CH172" s="362">
        <v>11.276999999999999</v>
      </c>
      <c r="CI172" s="362">
        <v>11.72</v>
      </c>
      <c r="CJ172" s="362">
        <v>14.202999999999999</v>
      </c>
      <c r="CK172" s="362">
        <v>16.713999999999999</v>
      </c>
      <c r="CL172" s="362"/>
      <c r="CM172" s="362"/>
      <c r="CN172" s="362"/>
      <c r="CO172" s="362"/>
      <c r="CP172" s="152">
        <f t="shared" si="562"/>
        <v>-1</v>
      </c>
      <c r="CQ172" s="152">
        <f t="shared" si="563"/>
        <v>-0.26143063616967582</v>
      </c>
      <c r="CR172" s="152">
        <f t="shared" si="564"/>
        <v>-0.37514424765440768</v>
      </c>
      <c r="CS172" s="152">
        <f t="shared" si="565"/>
        <v>5.1591470951792333</v>
      </c>
      <c r="CT172" s="152">
        <f t="shared" si="566"/>
        <v>0.58372369432986082</v>
      </c>
      <c r="CU172" s="242">
        <f t="shared" si="517"/>
        <v>-64.387</v>
      </c>
      <c r="CV172" s="242">
        <f t="shared" si="709"/>
        <v>-22.790999999999997</v>
      </c>
      <c r="CW172" s="242">
        <f t="shared" si="518"/>
        <v>-52.338999999999999</v>
      </c>
      <c r="CX172" s="242">
        <f t="shared" si="519"/>
        <v>116.86499999999999</v>
      </c>
      <c r="CY172" s="119"/>
      <c r="CZ172" s="119">
        <v>64.387</v>
      </c>
      <c r="DA172" s="119">
        <v>87.177999999999997</v>
      </c>
      <c r="DB172" s="119">
        <v>139.517</v>
      </c>
      <c r="DC172" s="119">
        <v>22.652000000000001</v>
      </c>
      <c r="DD172" s="119">
        <v>14.303000000000001</v>
      </c>
      <c r="DE172" s="119">
        <v>16.417000000000002</v>
      </c>
      <c r="DF172" s="362">
        <v>22.751000000000001</v>
      </c>
      <c r="DG172" s="362">
        <v>22.334</v>
      </c>
      <c r="DH172" s="362">
        <v>8.4060000000000006</v>
      </c>
      <c r="DI172" s="362">
        <v>7.2880000000000003</v>
      </c>
      <c r="DJ172" s="362">
        <v>10.423999999999999</v>
      </c>
      <c r="DK172" s="362">
        <v>13.461</v>
      </c>
      <c r="DL172" s="362"/>
      <c r="DM172" s="362"/>
      <c r="DN172" s="362"/>
      <c r="DO172" s="362"/>
      <c r="DP172" s="152">
        <f t="shared" si="567"/>
        <v>-1</v>
      </c>
      <c r="DQ172" s="152">
        <f t="shared" si="568"/>
        <v>-0.18302913592331144</v>
      </c>
      <c r="DR172" s="152">
        <f t="shared" si="569"/>
        <v>7.265091384258969E-2</v>
      </c>
      <c r="DS172" s="152">
        <f t="shared" si="570"/>
        <v>0.78053340106680213</v>
      </c>
      <c r="DT172" s="152">
        <f t="shared" si="571"/>
        <v>7.2424764104687303E-2</v>
      </c>
      <c r="DU172" s="242">
        <f t="shared" si="520"/>
        <v>-153.57499999999999</v>
      </c>
      <c r="DV172" s="242">
        <f t="shared" si="710"/>
        <v>-34.406000000000006</v>
      </c>
      <c r="DW172" s="242">
        <f t="shared" si="521"/>
        <v>12.731999999999999</v>
      </c>
      <c r="DX172" s="242">
        <f t="shared" si="522"/>
        <v>76.823999999999998</v>
      </c>
      <c r="DY172" s="119"/>
      <c r="DZ172" s="119">
        <v>153.57499999999999</v>
      </c>
      <c r="EA172" s="119">
        <v>187.98099999999999</v>
      </c>
      <c r="EB172" s="119">
        <v>175.249</v>
      </c>
      <c r="EC172" s="119">
        <v>98.424999999999997</v>
      </c>
      <c r="ED172" s="119">
        <v>91.778000000000006</v>
      </c>
      <c r="EE172" s="119">
        <v>93.655000000000001</v>
      </c>
      <c r="EF172" s="362">
        <v>97.911000000000001</v>
      </c>
      <c r="EG172" s="362">
        <v>100.032</v>
      </c>
      <c r="EH172" s="362">
        <v>88.84</v>
      </c>
      <c r="EI172" s="362">
        <v>86.477999999999994</v>
      </c>
      <c r="EJ172" s="362">
        <v>85.043999999999997</v>
      </c>
      <c r="EK172" s="362">
        <v>82.265000000000001</v>
      </c>
      <c r="EL172" s="362"/>
      <c r="EM172" s="362"/>
      <c r="EN172" s="362"/>
      <c r="EO172" s="362"/>
      <c r="EP172" s="153">
        <f t="shared" si="572"/>
        <v>-1</v>
      </c>
      <c r="EQ172" s="153">
        <f t="shared" si="573"/>
        <v>-0.338533427109728</v>
      </c>
      <c r="ER172" s="153">
        <f t="shared" si="574"/>
        <v>-5.2367562013965405E-3</v>
      </c>
      <c r="ES172" s="153">
        <f t="shared" si="575"/>
        <v>0.43068265647238851</v>
      </c>
      <c r="ET172" s="153">
        <f t="shared" si="576"/>
        <v>-5.9739516318263526E-2</v>
      </c>
      <c r="EU172" s="242">
        <f t="shared" si="523"/>
        <v>-343.27800000000002</v>
      </c>
      <c r="EV172" s="242">
        <f t="shared" si="711"/>
        <v>-175.68700000000001</v>
      </c>
      <c r="EW172" s="242">
        <f t="shared" si="524"/>
        <v>-2.7319999999999709</v>
      </c>
      <c r="EX172" s="242">
        <f t="shared" si="525"/>
        <v>157.048</v>
      </c>
      <c r="EY172" s="119"/>
      <c r="EZ172" s="119">
        <v>343.27800000000002</v>
      </c>
      <c r="FA172" s="119">
        <v>518.96500000000003</v>
      </c>
      <c r="FB172" s="119">
        <v>521.697</v>
      </c>
      <c r="FC172" s="119">
        <v>364.649</v>
      </c>
      <c r="FD172" s="119">
        <v>387.81700000000001</v>
      </c>
      <c r="FE172" s="119">
        <v>445.73200000000003</v>
      </c>
      <c r="FF172" s="362">
        <v>478.04199999999997</v>
      </c>
      <c r="FG172" s="362">
        <v>325.88900000000001</v>
      </c>
      <c r="FH172" s="362">
        <v>396.43400000000003</v>
      </c>
      <c r="FI172" s="362">
        <v>290.60899999999998</v>
      </c>
      <c r="FJ172" s="362">
        <v>365.01</v>
      </c>
      <c r="FK172" s="362">
        <v>443.56400000000002</v>
      </c>
      <c r="FL172" s="362"/>
      <c r="FM172" s="362"/>
      <c r="FN172" s="362"/>
      <c r="FO172" s="362"/>
      <c r="FP172" s="153">
        <f t="shared" si="577"/>
        <v>-1</v>
      </c>
      <c r="FQ172" s="153">
        <f t="shared" si="578"/>
        <v>0</v>
      </c>
      <c r="FR172" s="153">
        <f t="shared" si="579"/>
        <v>0</v>
      </c>
      <c r="FS172" s="153">
        <f t="shared" si="580"/>
        <v>0</v>
      </c>
      <c r="FT172" s="153">
        <f t="shared" si="581"/>
        <v>4.3478260869565216E-2</v>
      </c>
      <c r="FU172" s="242">
        <f t="shared" si="539"/>
        <v>-24</v>
      </c>
      <c r="FV172" s="242">
        <f t="shared" si="712"/>
        <v>0</v>
      </c>
      <c r="FW172" s="242">
        <f t="shared" si="540"/>
        <v>0</v>
      </c>
      <c r="FX172" s="242">
        <f t="shared" si="541"/>
        <v>0</v>
      </c>
      <c r="FY172" s="154"/>
      <c r="FZ172" s="154">
        <v>24</v>
      </c>
      <c r="GA172" s="154">
        <v>24</v>
      </c>
      <c r="GB172" s="154">
        <v>24</v>
      </c>
      <c r="GC172" s="154">
        <v>24</v>
      </c>
      <c r="GD172" s="154">
        <v>23</v>
      </c>
      <c r="GE172" s="154">
        <v>24</v>
      </c>
      <c r="GF172" s="359">
        <v>24</v>
      </c>
      <c r="GG172" s="359">
        <v>21</v>
      </c>
      <c r="GH172" s="359">
        <v>22</v>
      </c>
      <c r="GI172" s="359">
        <v>22</v>
      </c>
      <c r="GJ172" s="359">
        <v>23</v>
      </c>
      <c r="GK172" s="359">
        <v>23</v>
      </c>
      <c r="GL172" s="359"/>
      <c r="GM172" s="359"/>
      <c r="GN172" s="359"/>
      <c r="GO172" s="359"/>
      <c r="GP172" s="192" t="s">
        <v>796</v>
      </c>
      <c r="GQ172" s="5" t="s">
        <v>386</v>
      </c>
      <c r="GR172" s="5">
        <v>7100</v>
      </c>
      <c r="GS172" s="5" t="s">
        <v>252</v>
      </c>
      <c r="GT172" s="174" t="s">
        <v>78</v>
      </c>
      <c r="GU172" s="16"/>
      <c r="GW172" s="158">
        <f t="shared" si="582"/>
        <v>-1</v>
      </c>
      <c r="GX172" s="158">
        <f t="shared" si="583"/>
        <v>-0.21456349756968487</v>
      </c>
      <c r="GY172" s="158">
        <f t="shared" si="584"/>
        <v>-0.52920526066837104</v>
      </c>
      <c r="GZ172" s="158">
        <f t="shared" si="585"/>
        <v>3.2805975538208814</v>
      </c>
      <c r="HA172" s="158">
        <f t="shared" si="586"/>
        <v>0.54400632908350066</v>
      </c>
      <c r="HB172" s="263">
        <f t="shared" si="722"/>
        <v>-0.37702163042078024</v>
      </c>
      <c r="HC172" s="263">
        <f t="shared" si="715"/>
        <v>-0.10299378680797283</v>
      </c>
      <c r="HD172" s="263">
        <f t="shared" si="723"/>
        <v>-0.53956992883992727</v>
      </c>
      <c r="HE172" s="263">
        <f t="shared" si="724"/>
        <v>0.78139772547384223</v>
      </c>
      <c r="HF172" s="153">
        <f t="shared" si="587"/>
        <v>0</v>
      </c>
      <c r="HG172" s="153">
        <f t="shared" si="588"/>
        <v>0.37702163042078024</v>
      </c>
      <c r="HH172" s="153">
        <f t="shared" si="589"/>
        <v>0.48001541722875307</v>
      </c>
      <c r="HI172" s="153">
        <f t="shared" si="590"/>
        <v>1.0195853460686803</v>
      </c>
      <c r="HJ172" s="153">
        <f t="shared" si="591"/>
        <v>0.23818762059483817</v>
      </c>
      <c r="HK172" s="153">
        <f t="shared" si="592"/>
        <v>0.15426596129060094</v>
      </c>
      <c r="HL172" s="153">
        <f t="shared" si="593"/>
        <v>0.1713978472171471</v>
      </c>
      <c r="HM172" s="153">
        <f t="shared" si="594"/>
        <v>0.22987425673047296</v>
      </c>
      <c r="HN172" s="153">
        <f t="shared" si="595"/>
        <v>0.23649879283324154</v>
      </c>
      <c r="HO172" s="153">
        <f t="shared" si="596"/>
        <v>9.5894317754024128E-2</v>
      </c>
      <c r="HP172" s="153">
        <f t="shared" si="597"/>
        <v>8.4980352374622509E-2</v>
      </c>
      <c r="HQ172" s="153">
        <f t="shared" si="598"/>
        <v>0.12460776168646037</v>
      </c>
      <c r="HR172" s="153">
        <f t="shared" si="599"/>
        <v>0.16362973317935939</v>
      </c>
      <c r="HS172" s="153" t="str">
        <f t="shared" si="600"/>
        <v>Negativ EK</v>
      </c>
      <c r="HT172" s="153" t="str">
        <f t="shared" si="601"/>
        <v>Negativ EK</v>
      </c>
      <c r="HU172" s="153" t="str">
        <f t="shared" si="602"/>
        <v>Negativ EK</v>
      </c>
      <c r="HV172" s="150">
        <f t="shared" si="603"/>
        <v>-1</v>
      </c>
      <c r="HW172" s="150">
        <f t="shared" si="604"/>
        <v>-5.4850998210242141E-2</v>
      </c>
      <c r="HX172" s="150">
        <f t="shared" si="605"/>
        <v>-0.43083359590284542</v>
      </c>
      <c r="HY172" s="150">
        <f t="shared" si="606"/>
        <v>3.6355286759883398</v>
      </c>
      <c r="HZ172" s="150">
        <f t="shared" si="607"/>
        <v>0.59904978460820424</v>
      </c>
      <c r="IA172" s="263">
        <f t="shared" si="725"/>
        <v>-0.17391848933537296</v>
      </c>
      <c r="IB172" s="263">
        <f t="shared" si="716"/>
        <v>-1.009322628410772E-2</v>
      </c>
      <c r="IC172" s="263">
        <f t="shared" si="726"/>
        <v>-0.13928866594708586</v>
      </c>
      <c r="ID172" s="263">
        <f t="shared" si="727"/>
        <v>0.25355636655459257</v>
      </c>
      <c r="IE172" s="153">
        <f t="shared" si="608"/>
        <v>0</v>
      </c>
      <c r="IF172" s="153">
        <f t="shared" si="609"/>
        <v>0.17391848933537296</v>
      </c>
      <c r="IG172" s="153">
        <f t="shared" si="610"/>
        <v>0.18401171561948068</v>
      </c>
      <c r="IH172" s="153">
        <f t="shared" si="611"/>
        <v>0.32330038156656654</v>
      </c>
      <c r="II172" s="153">
        <f t="shared" si="612"/>
        <v>6.9744015011973956E-2</v>
      </c>
      <c r="IJ172" s="153">
        <f t="shared" si="613"/>
        <v>4.3615912201922145E-2</v>
      </c>
      <c r="IK172" s="153">
        <f t="shared" si="614"/>
        <v>4.4718729905799476E-2</v>
      </c>
      <c r="IL172" s="153">
        <f t="shared" si="615"/>
        <v>6.8110322900845968E-2</v>
      </c>
      <c r="IM172" s="153">
        <f t="shared" si="616"/>
        <v>7.0627683183285023E-2</v>
      </c>
      <c r="IN172" s="153">
        <f t="shared" si="617"/>
        <v>3.2827639609165654E-2</v>
      </c>
      <c r="IO172" s="153">
        <f t="shared" si="618"/>
        <v>3.5752472091260326E-2</v>
      </c>
      <c r="IP172" s="153">
        <f t="shared" si="619"/>
        <v>3.5130983682384043E-2</v>
      </c>
      <c r="IQ172" s="153">
        <f t="shared" si="620"/>
        <v>3.7681146350921173E-2</v>
      </c>
      <c r="IR172" s="153" t="str">
        <f t="shared" si="621"/>
        <v>i.a.</v>
      </c>
      <c r="IS172" s="153" t="str">
        <f t="shared" si="622"/>
        <v>i.a.</v>
      </c>
      <c r="IT172" s="153" t="str">
        <f t="shared" si="623"/>
        <v>i.a.</v>
      </c>
      <c r="IU172" s="150" t="e">
        <f t="shared" si="624"/>
        <v>#VALUE!</v>
      </c>
      <c r="IV172" s="150">
        <f t="shared" si="625"/>
        <v>0.23509017319944384</v>
      </c>
      <c r="IW172" s="150">
        <f t="shared" si="626"/>
        <v>7.829769598901179E-2</v>
      </c>
      <c r="IX172" s="150">
        <f t="shared" si="627"/>
        <v>0.24453413411541233</v>
      </c>
      <c r="IY172" s="150">
        <f t="shared" si="628"/>
        <v>0.1405613473252019</v>
      </c>
      <c r="IZ172" s="263" t="e">
        <f t="shared" si="728"/>
        <v>#VALUE!</v>
      </c>
      <c r="JA172" s="263">
        <f t="shared" si="717"/>
        <v>8.5155040991597986E-2</v>
      </c>
      <c r="JB172" s="263">
        <f t="shared" si="729"/>
        <v>2.630184364559951E-2</v>
      </c>
      <c r="JC172" s="263">
        <f t="shared" si="730"/>
        <v>6.6003943930490583E-2</v>
      </c>
      <c r="JD172" s="153" t="str">
        <f t="shared" si="629"/>
        <v>i.a.</v>
      </c>
      <c r="JE172" s="153">
        <f t="shared" si="630"/>
        <v>0.44737792692802913</v>
      </c>
      <c r="JF172" s="153">
        <f t="shared" si="631"/>
        <v>0.36222288593643115</v>
      </c>
      <c r="JG172" s="153">
        <f t="shared" si="632"/>
        <v>0.33592104229083164</v>
      </c>
      <c r="JH172" s="153">
        <f t="shared" si="633"/>
        <v>0.26991709836034106</v>
      </c>
      <c r="JI172" s="153">
        <f t="shared" si="634"/>
        <v>0.23665285431015146</v>
      </c>
      <c r="JJ172" s="153">
        <f t="shared" si="635"/>
        <v>0.21011504670968204</v>
      </c>
      <c r="JK172" s="153">
        <f t="shared" si="636"/>
        <v>0.20481673158425412</v>
      </c>
      <c r="JL172" s="153">
        <f t="shared" si="637"/>
        <v>0.30695113980527111</v>
      </c>
      <c r="JM172" s="153">
        <f t="shared" si="638"/>
        <v>0.2240978321738297</v>
      </c>
      <c r="JN172" s="153">
        <f t="shared" si="639"/>
        <v>0.29757509230615709</v>
      </c>
      <c r="JO172" s="153">
        <f t="shared" si="640"/>
        <v>0.232990876962275</v>
      </c>
      <c r="JP172" s="153">
        <f t="shared" si="641"/>
        <v>0.18546365349757871</v>
      </c>
      <c r="JQ172" s="153" t="str">
        <f t="shared" si="642"/>
        <v>i.a.</v>
      </c>
      <c r="JR172" s="153" t="str">
        <f t="shared" si="643"/>
        <v>i.a.</v>
      </c>
      <c r="JS172" s="153" t="str">
        <f t="shared" si="644"/>
        <v>i.a.</v>
      </c>
      <c r="JT172" s="153" t="str">
        <f t="shared" si="645"/>
        <v>i.a.</v>
      </c>
      <c r="JU172" s="150" t="e">
        <f t="shared" si="646"/>
        <v>#VALUE!</v>
      </c>
      <c r="JV172" s="150">
        <f t="shared" si="647"/>
        <v>-1.1032561941661422E-2</v>
      </c>
      <c r="JW172" s="150">
        <f t="shared" si="648"/>
        <v>-0.52931840619089054</v>
      </c>
      <c r="JX172" s="150">
        <f t="shared" si="649"/>
        <v>2.9428854190341855</v>
      </c>
      <c r="JY172" s="150">
        <f t="shared" si="650"/>
        <v>0.49283442339619288</v>
      </c>
      <c r="JZ172" s="263" t="e">
        <f t="shared" si="731"/>
        <v>#VALUE!</v>
      </c>
      <c r="KA172" s="263">
        <f t="shared" si="718"/>
        <v>-4.5181917571191638E-4</v>
      </c>
      <c r="KB172" s="263">
        <f t="shared" si="732"/>
        <v>-4.6055135589472627E-2</v>
      </c>
      <c r="KC172" s="263">
        <f t="shared" si="733"/>
        <v>6.4941193474250203E-2</v>
      </c>
      <c r="KD172" s="153" t="str">
        <f t="shared" si="691"/>
        <v>i.a.</v>
      </c>
      <c r="KE172" s="153">
        <f t="shared" si="692"/>
        <v>4.0501422519287872E-2</v>
      </c>
      <c r="KF172" s="153">
        <f t="shared" si="693"/>
        <v>4.0953241694999788E-2</v>
      </c>
      <c r="KG172" s="153">
        <f t="shared" si="694"/>
        <v>8.7008377284472416E-2</v>
      </c>
      <c r="KH172" s="153">
        <f t="shared" si="713"/>
        <v>2.2067183810222216E-2</v>
      </c>
      <c r="KI172" s="153">
        <f t="shared" si="695"/>
        <v>1.478207057954857E-2</v>
      </c>
      <c r="KJ172" s="153">
        <f t="shared" si="696"/>
        <v>1.9375063903472694E-2</v>
      </c>
      <c r="KK172" s="153">
        <f t="shared" si="697"/>
        <v>2.4532411941651965E-2</v>
      </c>
      <c r="KL172" s="153">
        <f t="shared" si="698"/>
        <v>2.8302849813370733E-2</v>
      </c>
      <c r="KM172" s="153">
        <f t="shared" si="699"/>
        <v>1.2104499928620267E-2</v>
      </c>
      <c r="KN172" s="153">
        <f t="shared" si="700"/>
        <v>1.2425784563189143E-2</v>
      </c>
      <c r="KO172" s="153">
        <f t="shared" si="701"/>
        <v>1.1608879734523399E-2</v>
      </c>
      <c r="KP172" s="153">
        <f t="shared" si="702"/>
        <v>1.2261549397963352E-2</v>
      </c>
      <c r="KQ172" s="153" t="str">
        <f t="shared" si="703"/>
        <v>i.a.</v>
      </c>
      <c r="KR172" s="153" t="str">
        <f t="shared" si="704"/>
        <v>i.a.</v>
      </c>
      <c r="KS172" s="153" t="str">
        <f t="shared" si="705"/>
        <v>i.a.</v>
      </c>
      <c r="KT172" s="153" t="str">
        <f t="shared" si="706"/>
        <v>i.a.</v>
      </c>
      <c r="KU172" s="150" t="e">
        <f t="shared" si="651"/>
        <v>#VALUE!</v>
      </c>
      <c r="KV172" s="150">
        <f t="shared" si="652"/>
        <v>-0.20815848353200375</v>
      </c>
      <c r="KW172" s="150">
        <f t="shared" si="653"/>
        <v>0.4197714844402341</v>
      </c>
      <c r="KX172" s="150">
        <f t="shared" si="654"/>
        <v>0.38484613521532307</v>
      </c>
      <c r="KY172" s="150">
        <f t="shared" si="655"/>
        <v>-7.3335160288181697E-2</v>
      </c>
      <c r="KZ172" s="243" t="e">
        <f t="shared" si="734"/>
        <v>#VALUE!</v>
      </c>
      <c r="LA172" s="243">
        <f t="shared" si="719"/>
        <v>-20.277749999999997</v>
      </c>
      <c r="LB172" s="243">
        <f t="shared" si="735"/>
        <v>28.801833333333335</v>
      </c>
      <c r="LC172" s="243">
        <f t="shared" si="736"/>
        <v>19.067458333333327</v>
      </c>
      <c r="LD172" s="254" t="str">
        <f>IFERROR(Tabel1[[#This Row],[2024 - Omsætning]]/Tabel1[[#This Row],[2024 - Ansatte]],"i.a.")</f>
        <v>i.a.</v>
      </c>
      <c r="LE172" s="254">
        <f>IFERROR(Tabel1[[#This Row],[2023 - Omsætning]]/Tabel1[[#This Row],[2023 - Ansatte]],"i.a.")</f>
        <v>77.137208333333334</v>
      </c>
      <c r="LF172" s="254">
        <f>IFERROR(Tabel1[[#This Row],[2022 - Omsætning]]/Tabel1[[#This Row],[2022 - Ansatte]],"i.a.")</f>
        <v>97.414958333333331</v>
      </c>
      <c r="LG172" s="254">
        <f>IFERROR(Tabel1[[#This Row],[2021 - Omsætning]]/Tabel1[[#This Row],[2021 - Ansatte]],"i.a.")</f>
        <v>68.613124999999997</v>
      </c>
      <c r="LH172" s="254">
        <f>IFERROR(AC172/Tabel1[[#This Row],[2020 - Ansatte]],"i.a.")</f>
        <v>49.545666666666669</v>
      </c>
      <c r="LI172" s="254">
        <f>IFERROR(Tabel1[[#This Row],[2019 - Omsætning]]/Tabel1[[#This Row],[2019 - Ansatte]],"i.a.")</f>
        <v>53.46665217391304</v>
      </c>
      <c r="LJ172" s="254">
        <f>IFERROR(Tabel1[[#This Row],[2018 - Omsætning]]/Tabel1[[#This Row],[2018 - Ansatte]],"i.a.")</f>
        <v>44.41920833333333</v>
      </c>
      <c r="LK172" s="254">
        <f>IFERROR(Tabel1[[#This Row],[2017 - Omsætning]]/Tabel1[[#This Row],[2017 - Ansatte]],"i.a.")</f>
        <v>46.499708333333331</v>
      </c>
      <c r="LL172" s="254">
        <f>IFERROR(Tabel1[[#This Row],[2016 - Omsætning]]/Tabel1[[#This Row],[2016 - Ansatte]],"i.a.")</f>
        <v>42.916761904761906</v>
      </c>
      <c r="LM172" s="254">
        <f>IFERROR(Tabel1[[#This Row],[2015 - Omsætning]]/Tabel1[[#This Row],[2015 - Ansatte]],"i.a.")</f>
        <v>42.347136363636359</v>
      </c>
      <c r="LN172" s="254">
        <f>IFERROR(Tabel1[[#This Row],[2014 - Omsætning]]/Tabel1[[#This Row],[2014 - Ansatte]],"i.a.")</f>
        <v>42.872727272727275</v>
      </c>
      <c r="LO172" s="254">
        <f>IFERROR(Tabel1[[#This Row],[2013 - Omsætning]]/Tabel1[[#This Row],[2013 - Ansatte]],"i.a.")</f>
        <v>53.193913043478261</v>
      </c>
      <c r="LP172" s="254">
        <f>IFERROR(Tabel1[[#This Row],[2012 - Omsætning]]/Tabel1[[#This Row],[2012 - Ansatte]],"i.a.")</f>
        <v>59.266217391304352</v>
      </c>
      <c r="LQ172" s="254" t="str">
        <f>IFERROR(Tabel1[[#This Row],[2011 - Omsætning]]/Tabel1[[#This Row],[2011 - Ansatte]],"i.a.")</f>
        <v>i.a.</v>
      </c>
      <c r="LR172" s="254" t="str">
        <f>IFERROR(Tabel1[[#This Row],[2010 - Omsætning]]/Tabel1[[#This Row],[2010 - Ansatte]],"i.a.")</f>
        <v>i.a.</v>
      </c>
      <c r="LS172" s="254" t="str">
        <f>IFERROR(Tabel1[[#This Row],[2009 - Omsætning]]/Tabel1[[#This Row],[2009 - Ansatte]],"i.a.")</f>
        <v>i.a.</v>
      </c>
      <c r="LT172" s="254" t="str">
        <f>IFERROR(Tabel1[[#This Row],[2008 - Omsætning]]/Tabel1[[#This Row],[2008 - Ansatte]],"i.a.")</f>
        <v>i.a.</v>
      </c>
      <c r="LU172" s="158" t="e">
        <f t="shared" si="656"/>
        <v>#VALUE!</v>
      </c>
      <c r="LV172" s="158">
        <f t="shared" si="657"/>
        <v>-0.26143063616967577</v>
      </c>
      <c r="LW172" s="158">
        <f t="shared" si="658"/>
        <v>-0.37514424765440768</v>
      </c>
      <c r="LX172" s="158">
        <f t="shared" si="659"/>
        <v>5.1591470951792333</v>
      </c>
      <c r="LY172" s="158">
        <f t="shared" si="660"/>
        <v>0.51773520706611675</v>
      </c>
      <c r="LZ172" s="243" t="e">
        <f t="shared" si="737"/>
        <v>#VALUE!</v>
      </c>
      <c r="MA172" s="243">
        <f t="shared" si="720"/>
        <v>-0.94962499999999972</v>
      </c>
      <c r="MB172" s="243">
        <f t="shared" si="738"/>
        <v>-2.1807916666666665</v>
      </c>
      <c r="MC172" s="243">
        <f t="shared" si="739"/>
        <v>4.8693749999999998</v>
      </c>
      <c r="MD172" s="244" t="str">
        <f t="shared" si="661"/>
        <v>i.a.</v>
      </c>
      <c r="ME172" s="244">
        <f t="shared" si="662"/>
        <v>2.6827916666666667</v>
      </c>
      <c r="MF172" s="244">
        <f t="shared" si="663"/>
        <v>3.6324166666666664</v>
      </c>
      <c r="MG172" s="244">
        <f t="shared" si="664"/>
        <v>5.8132083333333329</v>
      </c>
      <c r="MH172" s="244">
        <f t="shared" si="665"/>
        <v>0.94383333333333341</v>
      </c>
      <c r="MI172" s="244">
        <f t="shared" si="666"/>
        <v>0.62186956521739134</v>
      </c>
      <c r="MJ172" s="244">
        <f t="shared" si="667"/>
        <v>0.68404166666666677</v>
      </c>
      <c r="MK172" s="244">
        <f t="shared" si="668"/>
        <v>0.94795833333333335</v>
      </c>
      <c r="ML172" s="244">
        <f t="shared" si="669"/>
        <v>1.0635238095238095</v>
      </c>
      <c r="MM172" s="244">
        <f t="shared" si="670"/>
        <v>0.38209090909090909</v>
      </c>
      <c r="MN172" s="244">
        <f t="shared" si="671"/>
        <v>0.33127272727272727</v>
      </c>
      <c r="MO172" s="244">
        <f t="shared" si="672"/>
        <v>0.45321739130434779</v>
      </c>
      <c r="MP172" s="244">
        <f t="shared" si="673"/>
        <v>0.58526086956521739</v>
      </c>
      <c r="MQ172" s="244" t="str">
        <f t="shared" si="674"/>
        <v>i.a.</v>
      </c>
      <c r="MR172" s="244" t="str">
        <f t="shared" si="675"/>
        <v>i.a.</v>
      </c>
      <c r="MS172" s="244" t="str">
        <f t="shared" si="676"/>
        <v>i.a.</v>
      </c>
      <c r="MT172" s="244" t="str">
        <f t="shared" si="677"/>
        <v>i.a.</v>
      </c>
    </row>
    <row r="173" spans="1:358" ht="18" customHeight="1" x14ac:dyDescent="0.25">
      <c r="A173" s="100" t="s">
        <v>403</v>
      </c>
      <c r="B173" s="273">
        <v>31332346</v>
      </c>
      <c r="C173" s="5" t="s">
        <v>96</v>
      </c>
      <c r="D173" s="5"/>
      <c r="E173" s="118">
        <v>245400</v>
      </c>
      <c r="F173" s="203">
        <v>45589</v>
      </c>
      <c r="G173" s="148" t="s">
        <v>70</v>
      </c>
      <c r="H173" s="148" t="s">
        <v>70</v>
      </c>
      <c r="I173" s="148" t="s">
        <v>70</v>
      </c>
      <c r="J173" s="148" t="s">
        <v>70</v>
      </c>
      <c r="K173" s="148" t="s">
        <v>70</v>
      </c>
      <c r="L173" s="148" t="s">
        <v>70</v>
      </c>
      <c r="M173" s="148" t="s">
        <v>70</v>
      </c>
      <c r="N173" s="357" t="s">
        <v>70</v>
      </c>
      <c r="O173" s="357" t="s">
        <v>70</v>
      </c>
      <c r="P173" s="150" t="e">
        <f>Y173/Tabel1[[#This Row],[2023 - Omsætning]]-1</f>
        <v>#DIV/0!</v>
      </c>
      <c r="Q173" s="150" t="e">
        <f>Z173/Tabel1[[#This Row],[2022 - Omsætning]]-1</f>
        <v>#DIV/0!</v>
      </c>
      <c r="R173" s="150" t="e">
        <f>AA173/Tabel1[[#This Row],[2021 - Omsætning]]-1</f>
        <v>#DIV/0!</v>
      </c>
      <c r="S173" s="150" t="e">
        <f>AB173/Tabel1[[#This Row],[2020 - Omsætning]]-1</f>
        <v>#DIV/0!</v>
      </c>
      <c r="T173" s="150" t="e">
        <f>AC173/Tabel1[[#This Row],[2019 - Omsætning]]-1</f>
        <v>#DIV/0!</v>
      </c>
      <c r="U173" s="242">
        <f t="shared" si="721"/>
        <v>0</v>
      </c>
      <c r="V173" s="242">
        <f t="shared" si="714"/>
        <v>0</v>
      </c>
      <c r="W173" s="242">
        <f t="shared" si="538"/>
        <v>0</v>
      </c>
      <c r="X173" s="242">
        <f t="shared" si="537"/>
        <v>0</v>
      </c>
      <c r="Y173" s="151"/>
      <c r="Z173" s="151"/>
      <c r="AA173" s="151"/>
      <c r="AB173" s="151"/>
      <c r="AC173" s="361"/>
      <c r="AD173" s="361"/>
      <c r="AE173" s="361"/>
      <c r="AF173" s="361"/>
      <c r="AG173" s="361"/>
      <c r="AH173" s="361"/>
      <c r="AI173" s="361"/>
      <c r="AJ173" s="361"/>
      <c r="AK173" s="361"/>
      <c r="AL173" s="361"/>
      <c r="AM173" s="361"/>
      <c r="AN173" s="361"/>
      <c r="AO173" s="361"/>
      <c r="AP173" s="150">
        <f t="shared" si="552"/>
        <v>0.16290322580645158</v>
      </c>
      <c r="AQ173" s="150">
        <f t="shared" si="553"/>
        <v>0.76738882554161925</v>
      </c>
      <c r="AR173" s="150">
        <f t="shared" si="554"/>
        <v>-0.32382420971472625</v>
      </c>
      <c r="AS173" s="150">
        <f t="shared" si="555"/>
        <v>-0.30474403645135356</v>
      </c>
      <c r="AT173" s="150">
        <f t="shared" si="556"/>
        <v>8.3783783783782945E-3</v>
      </c>
      <c r="AU173" s="242">
        <f t="shared" si="511"/>
        <v>0.50499999999999989</v>
      </c>
      <c r="AV173" s="242">
        <f t="shared" si="707"/>
        <v>1.3460000000000001</v>
      </c>
      <c r="AW173" s="242">
        <f t="shared" si="512"/>
        <v>-0.83999999999999986</v>
      </c>
      <c r="AX173" s="242">
        <f t="shared" si="513"/>
        <v>-1.137</v>
      </c>
      <c r="AY173" s="119">
        <v>3.605</v>
      </c>
      <c r="AZ173" s="119">
        <v>3.1</v>
      </c>
      <c r="BA173" s="119">
        <v>1.754</v>
      </c>
      <c r="BB173" s="119">
        <v>2.5939999999999999</v>
      </c>
      <c r="BC173" s="119">
        <v>3.7309999999999999</v>
      </c>
      <c r="BD173" s="362">
        <v>3.7</v>
      </c>
      <c r="BE173" s="362">
        <v>3.8929999999999998</v>
      </c>
      <c r="BF173" s="362">
        <v>4.468</v>
      </c>
      <c r="BG173" s="362">
        <v>4.9359999999999999</v>
      </c>
      <c r="BH173" s="362">
        <v>3.7810000000000001</v>
      </c>
      <c r="BI173" s="362">
        <v>3.5539999999999998</v>
      </c>
      <c r="BJ173" s="362"/>
      <c r="BK173" s="362"/>
      <c r="BL173" s="362"/>
      <c r="BM173" s="362"/>
      <c r="BN173" s="362"/>
      <c r="BO173" s="362"/>
      <c r="BP173" s="152">
        <f t="shared" si="557"/>
        <v>0.25951557093425609</v>
      </c>
      <c r="BQ173" s="152">
        <f t="shared" si="558"/>
        <v>1.4890016920473772</v>
      </c>
      <c r="BR173" s="152">
        <f t="shared" si="559"/>
        <v>-0.10674157303370775</v>
      </c>
      <c r="BS173" s="152">
        <f t="shared" si="560"/>
        <v>-2.5838926174496648</v>
      </c>
      <c r="BT173" s="152">
        <f t="shared" si="561"/>
        <v>-2.9102564102564101</v>
      </c>
      <c r="BU173" s="242">
        <f t="shared" si="514"/>
        <v>0.15000000000000002</v>
      </c>
      <c r="BV173" s="242">
        <f t="shared" si="708"/>
        <v>1.7599999999999998</v>
      </c>
      <c r="BW173" s="242">
        <f t="shared" si="515"/>
        <v>-0.11399999999999988</v>
      </c>
      <c r="BX173" s="242">
        <f t="shared" si="516"/>
        <v>-0.77</v>
      </c>
      <c r="BY173" s="119">
        <v>0.72799999999999998</v>
      </c>
      <c r="BZ173" s="119">
        <v>0.57799999999999996</v>
      </c>
      <c r="CA173" s="119">
        <v>-1.1819999999999999</v>
      </c>
      <c r="CB173" s="119">
        <v>-1.0680000000000001</v>
      </c>
      <c r="CC173" s="119">
        <v>-0.29799999999999999</v>
      </c>
      <c r="CD173" s="362">
        <v>0.156</v>
      </c>
      <c r="CE173" s="362">
        <v>0.23699999999999999</v>
      </c>
      <c r="CF173" s="362">
        <v>0.83599999999999997</v>
      </c>
      <c r="CG173" s="362">
        <v>1.0469999999999999</v>
      </c>
      <c r="CH173" s="362">
        <v>0.41099999999999998</v>
      </c>
      <c r="CI173" s="362">
        <v>0.439</v>
      </c>
      <c r="CJ173" s="362"/>
      <c r="CK173" s="362"/>
      <c r="CL173" s="362"/>
      <c r="CM173" s="362"/>
      <c r="CN173" s="362"/>
      <c r="CO173" s="362"/>
      <c r="CP173" s="152">
        <f t="shared" si="562"/>
        <v>0.54966887417218557</v>
      </c>
      <c r="CQ173" s="152">
        <f t="shared" si="563"/>
        <v>1.2335653518948182</v>
      </c>
      <c r="CR173" s="152">
        <f t="shared" si="564"/>
        <v>-0.16381638163816375</v>
      </c>
      <c r="CS173" s="152">
        <f t="shared" si="565"/>
        <v>-2.4718749999999998</v>
      </c>
      <c r="CT173" s="152">
        <f t="shared" si="566"/>
        <v>-3.3703703703703702</v>
      </c>
      <c r="CU173" s="242">
        <f t="shared" si="517"/>
        <v>0.16600000000000004</v>
      </c>
      <c r="CV173" s="242">
        <f t="shared" si="709"/>
        <v>1.595</v>
      </c>
      <c r="CW173" s="242">
        <f t="shared" si="518"/>
        <v>-0.18199999999999994</v>
      </c>
      <c r="CX173" s="242">
        <f t="shared" si="519"/>
        <v>-0.79099999999999993</v>
      </c>
      <c r="CY173" s="119">
        <v>0.46800000000000003</v>
      </c>
      <c r="CZ173" s="119">
        <v>0.30199999999999999</v>
      </c>
      <c r="DA173" s="119">
        <v>-1.2929999999999999</v>
      </c>
      <c r="DB173" s="119">
        <v>-1.111</v>
      </c>
      <c r="DC173" s="119">
        <v>-0.32</v>
      </c>
      <c r="DD173" s="362">
        <v>0.13500000000000001</v>
      </c>
      <c r="DE173" s="362">
        <v>0.20499999999999999</v>
      </c>
      <c r="DF173" s="362">
        <v>0.82099999999999995</v>
      </c>
      <c r="DG173" s="362">
        <v>1.01</v>
      </c>
      <c r="DH173" s="362">
        <v>0.35199999999999998</v>
      </c>
      <c r="DI173" s="362">
        <v>0.379</v>
      </c>
      <c r="DJ173" s="362"/>
      <c r="DK173" s="362"/>
      <c r="DL173" s="362"/>
      <c r="DM173" s="362"/>
      <c r="DN173" s="362"/>
      <c r="DO173" s="362"/>
      <c r="DP173" s="152">
        <f t="shared" si="567"/>
        <v>0.41196388261851002</v>
      </c>
      <c r="DQ173" s="152">
        <f t="shared" si="568"/>
        <v>0.35889570552147237</v>
      </c>
      <c r="DR173" s="152">
        <f t="shared" si="569"/>
        <v>-0.60770156438026468</v>
      </c>
      <c r="DS173" s="152">
        <f t="shared" si="570"/>
        <v>-0.34308300395256913</v>
      </c>
      <c r="DT173" s="152">
        <f t="shared" si="571"/>
        <v>-9.0255303847536966E-2</v>
      </c>
      <c r="DU173" s="242">
        <f t="shared" si="520"/>
        <v>0.36499999999999988</v>
      </c>
      <c r="DV173" s="242">
        <f t="shared" si="710"/>
        <v>0.23399999999999999</v>
      </c>
      <c r="DW173" s="242">
        <f t="shared" si="521"/>
        <v>-1.0099999999999998</v>
      </c>
      <c r="DX173" s="242">
        <f t="shared" si="522"/>
        <v>-0.86799999999999988</v>
      </c>
      <c r="DY173" s="119">
        <v>1.2509999999999999</v>
      </c>
      <c r="DZ173" s="119">
        <v>0.88600000000000001</v>
      </c>
      <c r="EA173" s="119">
        <v>0.65200000000000002</v>
      </c>
      <c r="EB173" s="119">
        <v>1.6619999999999999</v>
      </c>
      <c r="EC173" s="119">
        <v>2.5299999999999998</v>
      </c>
      <c r="ED173" s="362">
        <v>2.7810000000000001</v>
      </c>
      <c r="EE173" s="362">
        <v>2.6779999999999999</v>
      </c>
      <c r="EF173" s="362">
        <v>3.02</v>
      </c>
      <c r="EG173" s="362">
        <v>2.8820000000000001</v>
      </c>
      <c r="EH173" s="362">
        <v>2.0939999999999999</v>
      </c>
      <c r="EI173" s="362">
        <v>1.8280000000000001</v>
      </c>
      <c r="EJ173" s="362"/>
      <c r="EK173" s="362"/>
      <c r="EL173" s="362"/>
      <c r="EM173" s="362"/>
      <c r="EN173" s="362"/>
      <c r="EO173" s="362"/>
      <c r="EP173" s="153">
        <f t="shared" si="572"/>
        <v>3.8343310143989659E-2</v>
      </c>
      <c r="EQ173" s="153">
        <f t="shared" si="573"/>
        <v>-0.15640780674218643</v>
      </c>
      <c r="ER173" s="153">
        <f t="shared" si="574"/>
        <v>8.0359775877322306E-2</v>
      </c>
      <c r="ES173" s="153">
        <f t="shared" si="575"/>
        <v>0.44052676295666943</v>
      </c>
      <c r="ET173" s="153">
        <f t="shared" si="576"/>
        <v>1.7286084701815054E-2</v>
      </c>
      <c r="EU173" s="242">
        <f t="shared" si="523"/>
        <v>0.2370000000000001</v>
      </c>
      <c r="EV173" s="242">
        <f t="shared" si="711"/>
        <v>-1.1459999999999999</v>
      </c>
      <c r="EW173" s="242">
        <f t="shared" si="524"/>
        <v>0.54499999999999993</v>
      </c>
      <c r="EX173" s="242">
        <f t="shared" si="525"/>
        <v>2.0739999999999998</v>
      </c>
      <c r="EY173" s="119">
        <v>6.4180000000000001</v>
      </c>
      <c r="EZ173" s="119">
        <v>6.181</v>
      </c>
      <c r="FA173" s="119">
        <v>7.327</v>
      </c>
      <c r="FB173" s="119">
        <v>6.782</v>
      </c>
      <c r="FC173" s="119">
        <v>4.7080000000000002</v>
      </c>
      <c r="FD173" s="362">
        <v>4.6280000000000001</v>
      </c>
      <c r="FE173" s="362">
        <v>4.9550000000000001</v>
      </c>
      <c r="FF173" s="362">
        <v>4.758</v>
      </c>
      <c r="FG173" s="362">
        <v>5.0910000000000002</v>
      </c>
      <c r="FH173" s="362">
        <v>5.1289999999999996</v>
      </c>
      <c r="FI173" s="362">
        <v>4.9589999999999996</v>
      </c>
      <c r="FJ173" s="362"/>
      <c r="FK173" s="362"/>
      <c r="FL173" s="362"/>
      <c r="FM173" s="362"/>
      <c r="FN173" s="362"/>
      <c r="FO173" s="362"/>
      <c r="FP173" s="153">
        <f t="shared" si="577"/>
        <v>0</v>
      </c>
      <c r="FQ173" s="153">
        <f t="shared" si="578"/>
        <v>0.2</v>
      </c>
      <c r="FR173" s="153">
        <f t="shared" si="579"/>
        <v>-0.375</v>
      </c>
      <c r="FS173" s="153">
        <f t="shared" si="580"/>
        <v>0</v>
      </c>
      <c r="FT173" s="153">
        <f t="shared" si="581"/>
        <v>0</v>
      </c>
      <c r="FU173" s="242">
        <f t="shared" si="539"/>
        <v>0</v>
      </c>
      <c r="FV173" s="242">
        <f t="shared" si="712"/>
        <v>1</v>
      </c>
      <c r="FW173" s="242">
        <f t="shared" si="540"/>
        <v>-3</v>
      </c>
      <c r="FX173" s="242">
        <f t="shared" si="541"/>
        <v>0</v>
      </c>
      <c r="FY173" s="154">
        <v>6</v>
      </c>
      <c r="FZ173" s="154">
        <v>6</v>
      </c>
      <c r="GA173" s="154">
        <v>5</v>
      </c>
      <c r="GB173" s="154">
        <v>8</v>
      </c>
      <c r="GC173" s="154">
        <v>8</v>
      </c>
      <c r="GD173" s="359">
        <v>8</v>
      </c>
      <c r="GE173" s="359">
        <v>9</v>
      </c>
      <c r="GF173" s="359">
        <v>9</v>
      </c>
      <c r="GG173" s="359">
        <v>10</v>
      </c>
      <c r="GH173" s="359"/>
      <c r="GI173" s="359"/>
      <c r="GJ173" s="359"/>
      <c r="GK173" s="359"/>
      <c r="GL173" s="359"/>
      <c r="GM173" s="359"/>
      <c r="GN173" s="359"/>
      <c r="GO173" s="359"/>
      <c r="GP173" s="118"/>
      <c r="GQ173" s="5" t="s">
        <v>386</v>
      </c>
      <c r="GR173" s="118">
        <v>9600</v>
      </c>
      <c r="GS173" s="5" t="s">
        <v>176</v>
      </c>
      <c r="GT173" s="7" t="s">
        <v>82</v>
      </c>
      <c r="GU173" s="161"/>
      <c r="GV173" s="162"/>
      <c r="GW173" s="158">
        <f t="shared" si="582"/>
        <v>0.11529748641872781</v>
      </c>
      <c r="GX173" s="158">
        <f t="shared" si="583"/>
        <v>1.3514110691057279</v>
      </c>
      <c r="GY173" s="158">
        <f t="shared" si="584"/>
        <v>-1.1083484320774342</v>
      </c>
      <c r="GZ173" s="158">
        <f t="shared" si="585"/>
        <v>-3.3986469763835876</v>
      </c>
      <c r="HA173" s="158">
        <f t="shared" si="586"/>
        <v>-3.4364247508664754</v>
      </c>
      <c r="HB173" s="263">
        <f t="shared" si="722"/>
        <v>4.5279376981086861E-2</v>
      </c>
      <c r="HC173" s="263">
        <f t="shared" si="715"/>
        <v>1.5102631913169455</v>
      </c>
      <c r="HD173" s="263">
        <f t="shared" si="723"/>
        <v>-0.58748812406394524</v>
      </c>
      <c r="HE173" s="263">
        <f t="shared" si="724"/>
        <v>-0.40955263884117793</v>
      </c>
      <c r="HF173" s="153">
        <f t="shared" si="587"/>
        <v>0.43799719232569023</v>
      </c>
      <c r="HG173" s="153">
        <f t="shared" si="588"/>
        <v>0.39271781534460337</v>
      </c>
      <c r="HH173" s="153">
        <f t="shared" si="589"/>
        <v>-1.1175453759723422</v>
      </c>
      <c r="HI173" s="153">
        <f t="shared" si="590"/>
        <v>-0.53005725190839692</v>
      </c>
      <c r="HJ173" s="153">
        <f t="shared" si="591"/>
        <v>-0.12050461306721898</v>
      </c>
      <c r="HK173" s="153">
        <f t="shared" si="592"/>
        <v>4.9459607986810775E-2</v>
      </c>
      <c r="HL173" s="153">
        <f t="shared" si="593"/>
        <v>7.1955071955071948E-2</v>
      </c>
      <c r="HM173" s="153">
        <f t="shared" si="594"/>
        <v>0.27821077600813282</v>
      </c>
      <c r="HN173" s="153">
        <f t="shared" si="595"/>
        <v>0.40594855305466238</v>
      </c>
      <c r="HO173" s="153">
        <f t="shared" si="596"/>
        <v>0.1795002549719531</v>
      </c>
      <c r="HP173" s="153">
        <f t="shared" si="597"/>
        <v>0.20733041575492342</v>
      </c>
      <c r="HQ173" s="153" t="str">
        <f t="shared" si="598"/>
        <v>Negativ EK</v>
      </c>
      <c r="HR173" s="153" t="str">
        <f t="shared" si="599"/>
        <v>Negativ EK</v>
      </c>
      <c r="HS173" s="153" t="str">
        <f t="shared" si="600"/>
        <v>Negativ EK</v>
      </c>
      <c r="HT173" s="153" t="str">
        <f t="shared" si="601"/>
        <v>Negativ EK</v>
      </c>
      <c r="HU173" s="153" t="str">
        <f t="shared" si="602"/>
        <v>Negativ EK</v>
      </c>
      <c r="HV173" s="150">
        <f t="shared" si="603"/>
        <v>0.35038783492181363</v>
      </c>
      <c r="HW173" s="150">
        <f t="shared" si="604"/>
        <v>1.5107584300485968</v>
      </c>
      <c r="HX173" s="150">
        <f t="shared" si="605"/>
        <v>9.8698655173484862E-2</v>
      </c>
      <c r="HY173" s="150">
        <f t="shared" si="606"/>
        <v>-1.9120297194525733</v>
      </c>
      <c r="HZ173" s="150">
        <f t="shared" si="607"/>
        <v>-2.9607955419330745</v>
      </c>
      <c r="IA173" s="263">
        <f t="shared" si="725"/>
        <v>2.9985811161505518E-2</v>
      </c>
      <c r="IB173" s="263">
        <f t="shared" si="716"/>
        <v>0.25313154218122352</v>
      </c>
      <c r="IC173" s="263">
        <f t="shared" si="726"/>
        <v>1.8348157306402407E-2</v>
      </c>
      <c r="ID173" s="263">
        <f t="shared" si="727"/>
        <v>-0.12206188011929453</v>
      </c>
      <c r="IE173" s="153">
        <f t="shared" si="608"/>
        <v>0.11556472735931422</v>
      </c>
      <c r="IF173" s="153">
        <f t="shared" si="609"/>
        <v>8.5578916197808705E-2</v>
      </c>
      <c r="IG173" s="153">
        <f t="shared" si="610"/>
        <v>-0.16755262598341483</v>
      </c>
      <c r="IH173" s="153">
        <f t="shared" si="611"/>
        <v>-0.18590078328981724</v>
      </c>
      <c r="II173" s="153">
        <f t="shared" si="612"/>
        <v>-6.3838903170522709E-2</v>
      </c>
      <c r="IJ173" s="153">
        <f t="shared" si="613"/>
        <v>3.2557654179275801E-2</v>
      </c>
      <c r="IK173" s="153">
        <f t="shared" si="614"/>
        <v>4.8800576546895909E-2</v>
      </c>
      <c r="IL173" s="153">
        <f t="shared" si="615"/>
        <v>0.16976342775916337</v>
      </c>
      <c r="IM173" s="153">
        <f t="shared" si="616"/>
        <v>0.20489236790606655</v>
      </c>
      <c r="IN173" s="153">
        <f t="shared" si="617"/>
        <v>8.1482950039651073E-2</v>
      </c>
      <c r="IO173" s="153">
        <f t="shared" si="618"/>
        <v>8.8525912482355321E-2</v>
      </c>
      <c r="IP173" s="153" t="str">
        <f t="shared" si="619"/>
        <v>i.a.</v>
      </c>
      <c r="IQ173" s="153" t="str">
        <f t="shared" si="620"/>
        <v>i.a.</v>
      </c>
      <c r="IR173" s="153" t="str">
        <f t="shared" si="621"/>
        <v>i.a.</v>
      </c>
      <c r="IS173" s="153" t="str">
        <f t="shared" si="622"/>
        <v>i.a.</v>
      </c>
      <c r="IT173" s="153" t="str">
        <f t="shared" si="623"/>
        <v>i.a.</v>
      </c>
      <c r="IU173" s="150">
        <f t="shared" si="624"/>
        <v>0.35982373924353539</v>
      </c>
      <c r="IV173" s="150">
        <f t="shared" si="625"/>
        <v>0.61084433495483392</v>
      </c>
      <c r="IW173" s="150">
        <f t="shared" si="626"/>
        <v>-0.63688167184754407</v>
      </c>
      <c r="IX173" s="150">
        <f t="shared" si="627"/>
        <v>-0.54397445924634247</v>
      </c>
      <c r="IY173" s="150">
        <f t="shared" si="628"/>
        <v>-0.10571400726559077</v>
      </c>
      <c r="IZ173" s="263">
        <f t="shared" si="728"/>
        <v>5.157803477912512E-2</v>
      </c>
      <c r="JA173" s="263">
        <f t="shared" si="717"/>
        <v>5.4356558808591748E-2</v>
      </c>
      <c r="JB173" s="263">
        <f t="shared" si="729"/>
        <v>-0.15607451173851639</v>
      </c>
      <c r="JC173" s="263">
        <f t="shared" si="730"/>
        <v>-0.29232272342677279</v>
      </c>
      <c r="JD173" s="153">
        <f t="shared" si="629"/>
        <v>0.19492053599252102</v>
      </c>
      <c r="JE173" s="153">
        <f t="shared" si="630"/>
        <v>0.1433425012133959</v>
      </c>
      <c r="JF173" s="153">
        <f t="shared" si="631"/>
        <v>8.8985942404804147E-2</v>
      </c>
      <c r="JG173" s="153">
        <f t="shared" si="632"/>
        <v>0.24506045414332053</v>
      </c>
      <c r="JH173" s="153">
        <f t="shared" si="633"/>
        <v>0.53738317757009335</v>
      </c>
      <c r="JI173" s="153">
        <f t="shared" si="634"/>
        <v>0.60090751944684528</v>
      </c>
      <c r="JJ173" s="153">
        <f t="shared" si="635"/>
        <v>0.5404641775983855</v>
      </c>
      <c r="JK173" s="153">
        <f t="shared" si="636"/>
        <v>0.63472047078604454</v>
      </c>
      <c r="JL173" s="153">
        <f t="shared" si="637"/>
        <v>0.56609703398153599</v>
      </c>
      <c r="JM173" s="153">
        <f t="shared" si="638"/>
        <v>0.40826671865860792</v>
      </c>
      <c r="JN173" s="153">
        <f t="shared" si="639"/>
        <v>0.36862270619076432</v>
      </c>
      <c r="JO173" s="153" t="str">
        <f t="shared" si="640"/>
        <v>i.a.</v>
      </c>
      <c r="JP173" s="153" t="str">
        <f t="shared" si="641"/>
        <v>i.a.</v>
      </c>
      <c r="JQ173" s="153" t="str">
        <f t="shared" si="642"/>
        <v>i.a.</v>
      </c>
      <c r="JR173" s="153" t="str">
        <f t="shared" si="643"/>
        <v>i.a.</v>
      </c>
      <c r="JS173" s="153" t="str">
        <f t="shared" si="644"/>
        <v>i.a.</v>
      </c>
      <c r="JT173" s="153" t="str">
        <f t="shared" si="645"/>
        <v>i.a.</v>
      </c>
      <c r="JU173" s="150" t="e">
        <f t="shared" si="646"/>
        <v>#VALUE!</v>
      </c>
      <c r="JV173" s="150" t="e">
        <f t="shared" si="647"/>
        <v>#VALUE!</v>
      </c>
      <c r="JW173" s="150" t="e">
        <f t="shared" si="648"/>
        <v>#VALUE!</v>
      </c>
      <c r="JX173" s="150" t="e">
        <f t="shared" si="649"/>
        <v>#VALUE!</v>
      </c>
      <c r="JY173" s="150" t="e">
        <f t="shared" si="650"/>
        <v>#VALUE!</v>
      </c>
      <c r="JZ173" s="263" t="e">
        <f t="shared" si="731"/>
        <v>#VALUE!</v>
      </c>
      <c r="KA173" s="263" t="e">
        <f t="shared" si="718"/>
        <v>#VALUE!</v>
      </c>
      <c r="KB173" s="263" t="e">
        <f t="shared" si="732"/>
        <v>#VALUE!</v>
      </c>
      <c r="KC173" s="263" t="e">
        <f t="shared" si="733"/>
        <v>#VALUE!</v>
      </c>
      <c r="KD173" s="153" t="str">
        <f t="shared" si="691"/>
        <v>i.a.</v>
      </c>
      <c r="KE173" s="153" t="str">
        <f t="shared" si="692"/>
        <v>i.a.</v>
      </c>
      <c r="KF173" s="153" t="str">
        <f t="shared" si="693"/>
        <v>i.a.</v>
      </c>
      <c r="KG173" s="153" t="str">
        <f t="shared" si="694"/>
        <v>i.a.</v>
      </c>
      <c r="KH173" s="153" t="str">
        <f t="shared" si="713"/>
        <v>i.a.</v>
      </c>
      <c r="KI173" s="153" t="str">
        <f t="shared" si="695"/>
        <v>i.a.</v>
      </c>
      <c r="KJ173" s="153" t="str">
        <f t="shared" si="696"/>
        <v>i.a.</v>
      </c>
      <c r="KK173" s="153" t="str">
        <f t="shared" si="697"/>
        <v>i.a.</v>
      </c>
      <c r="KL173" s="153" t="str">
        <f t="shared" si="698"/>
        <v>i.a.</v>
      </c>
      <c r="KM173" s="153" t="str">
        <f t="shared" si="699"/>
        <v>i.a.</v>
      </c>
      <c r="KN173" s="153" t="str">
        <f t="shared" si="700"/>
        <v>i.a.</v>
      </c>
      <c r="KO173" s="153" t="str">
        <f t="shared" si="701"/>
        <v>i.a.</v>
      </c>
      <c r="KP173" s="153" t="str">
        <f t="shared" si="702"/>
        <v>i.a.</v>
      </c>
      <c r="KQ173" s="153" t="str">
        <f t="shared" si="703"/>
        <v>i.a.</v>
      </c>
      <c r="KR173" s="153" t="str">
        <f t="shared" si="704"/>
        <v>i.a.</v>
      </c>
      <c r="KS173" s="153" t="str">
        <f t="shared" si="705"/>
        <v>i.a.</v>
      </c>
      <c r="KT173" s="153" t="str">
        <f t="shared" si="706"/>
        <v>i.a.</v>
      </c>
      <c r="KU173" s="150" t="e">
        <f t="shared" si="651"/>
        <v>#DIV/0!</v>
      </c>
      <c r="KV173" s="150" t="e">
        <f t="shared" si="652"/>
        <v>#DIV/0!</v>
      </c>
      <c r="KW173" s="150" t="e">
        <f t="shared" si="653"/>
        <v>#DIV/0!</v>
      </c>
      <c r="KX173" s="150" t="e">
        <f t="shared" si="654"/>
        <v>#DIV/0!</v>
      </c>
      <c r="KY173" s="150" t="e">
        <f t="shared" si="655"/>
        <v>#DIV/0!</v>
      </c>
      <c r="KZ173" s="243">
        <f t="shared" si="734"/>
        <v>0</v>
      </c>
      <c r="LA173" s="243">
        <f t="shared" si="719"/>
        <v>0</v>
      </c>
      <c r="LB173" s="243">
        <f t="shared" si="735"/>
        <v>0</v>
      </c>
      <c r="LC173" s="243">
        <f t="shared" si="736"/>
        <v>0</v>
      </c>
      <c r="LD173" s="254">
        <f>IFERROR(Tabel1[[#This Row],[2024 - Omsætning]]/Tabel1[[#This Row],[2024 - Ansatte]],"i.a.")</f>
        <v>0</v>
      </c>
      <c r="LE173" s="254">
        <f>IFERROR(Tabel1[[#This Row],[2023 - Omsætning]]/Tabel1[[#This Row],[2023 - Ansatte]],"i.a.")</f>
        <v>0</v>
      </c>
      <c r="LF173" s="254">
        <f>IFERROR(Tabel1[[#This Row],[2022 - Omsætning]]/Tabel1[[#This Row],[2022 - Ansatte]],"i.a.")</f>
        <v>0</v>
      </c>
      <c r="LG173" s="254">
        <f>IFERROR(Tabel1[[#This Row],[2021 - Omsætning]]/Tabel1[[#This Row],[2021 - Ansatte]],"i.a.")</f>
        <v>0</v>
      </c>
      <c r="LH173" s="254">
        <f>IFERROR(AC173/Tabel1[[#This Row],[2020 - Ansatte]],"i.a.")</f>
        <v>0</v>
      </c>
      <c r="LI173" s="254">
        <f>IFERROR(Tabel1[[#This Row],[2019 - Omsætning]]/Tabel1[[#This Row],[2019 - Ansatte]],"i.a.")</f>
        <v>0</v>
      </c>
      <c r="LJ173" s="254">
        <f>IFERROR(Tabel1[[#This Row],[2018 - Omsætning]]/Tabel1[[#This Row],[2018 - Ansatte]],"i.a.")</f>
        <v>0</v>
      </c>
      <c r="LK173" s="254">
        <f>IFERROR(Tabel1[[#This Row],[2017 - Omsætning]]/Tabel1[[#This Row],[2017 - Ansatte]],"i.a.")</f>
        <v>0</v>
      </c>
      <c r="LL173" s="254">
        <f>IFERROR(Tabel1[[#This Row],[2016 - Omsætning]]/Tabel1[[#This Row],[2016 - Ansatte]],"i.a.")</f>
        <v>0</v>
      </c>
      <c r="LM173" s="254" t="str">
        <f>IFERROR(Tabel1[[#This Row],[2015 - Omsætning]]/Tabel1[[#This Row],[2015 - Ansatte]],"i.a.")</f>
        <v>i.a.</v>
      </c>
      <c r="LN173" s="254" t="str">
        <f>IFERROR(Tabel1[[#This Row],[2014 - Omsætning]]/Tabel1[[#This Row],[2014 - Ansatte]],"i.a.")</f>
        <v>i.a.</v>
      </c>
      <c r="LO173" s="254" t="str">
        <f>IFERROR(Tabel1[[#This Row],[2013 - Omsætning]]/Tabel1[[#This Row],[2013 - Ansatte]],"i.a.")</f>
        <v>i.a.</v>
      </c>
      <c r="LP173" s="254" t="str">
        <f>IFERROR(Tabel1[[#This Row],[2012 - Omsætning]]/Tabel1[[#This Row],[2012 - Ansatte]],"i.a.")</f>
        <v>i.a.</v>
      </c>
      <c r="LQ173" s="254" t="str">
        <f>IFERROR(Tabel1[[#This Row],[2011 - Omsætning]]/Tabel1[[#This Row],[2011 - Ansatte]],"i.a.")</f>
        <v>i.a.</v>
      </c>
      <c r="LR173" s="254" t="str">
        <f>IFERROR(Tabel1[[#This Row],[2010 - Omsætning]]/Tabel1[[#This Row],[2010 - Ansatte]],"i.a.")</f>
        <v>i.a.</v>
      </c>
      <c r="LS173" s="254" t="str">
        <f>IFERROR(Tabel1[[#This Row],[2009 - Omsætning]]/Tabel1[[#This Row],[2009 - Ansatte]],"i.a.")</f>
        <v>i.a.</v>
      </c>
      <c r="LT173" s="254" t="str">
        <f>IFERROR(Tabel1[[#This Row],[2008 - Omsætning]]/Tabel1[[#This Row],[2008 - Ansatte]],"i.a.")</f>
        <v>i.a.</v>
      </c>
      <c r="LU173" s="158">
        <f t="shared" si="656"/>
        <v>0.54966887417218535</v>
      </c>
      <c r="LV173" s="158">
        <f t="shared" si="657"/>
        <v>1.194637793245682</v>
      </c>
      <c r="LW173" s="158">
        <f t="shared" si="658"/>
        <v>-0.86210621062106207</v>
      </c>
      <c r="LX173" s="158">
        <f t="shared" si="659"/>
        <v>-2.4718749999999998</v>
      </c>
      <c r="LY173" s="158">
        <f t="shared" si="660"/>
        <v>-3.3703703703703702</v>
      </c>
      <c r="LZ173" s="243">
        <f t="shared" si="737"/>
        <v>2.7666666666666666E-2</v>
      </c>
      <c r="MA173" s="243">
        <f t="shared" si="720"/>
        <v>0.30893333333333334</v>
      </c>
      <c r="MB173" s="243">
        <f t="shared" si="738"/>
        <v>-0.119725</v>
      </c>
      <c r="MC173" s="243">
        <f t="shared" si="739"/>
        <v>-9.8874999999999991E-2</v>
      </c>
      <c r="MD173" s="244">
        <f t="shared" si="661"/>
        <v>7.8E-2</v>
      </c>
      <c r="ME173" s="244">
        <f t="shared" si="662"/>
        <v>5.0333333333333334E-2</v>
      </c>
      <c r="MF173" s="244">
        <f t="shared" si="663"/>
        <v>-0.2586</v>
      </c>
      <c r="MG173" s="244">
        <f t="shared" si="664"/>
        <v>-0.138875</v>
      </c>
      <c r="MH173" s="244">
        <f t="shared" si="665"/>
        <v>-0.04</v>
      </c>
      <c r="MI173" s="244">
        <f t="shared" si="666"/>
        <v>1.6875000000000001E-2</v>
      </c>
      <c r="MJ173" s="244">
        <f t="shared" si="667"/>
        <v>2.2777777777777775E-2</v>
      </c>
      <c r="MK173" s="244">
        <f t="shared" si="668"/>
        <v>9.1222222222222218E-2</v>
      </c>
      <c r="ML173" s="244">
        <f t="shared" si="669"/>
        <v>0.10100000000000001</v>
      </c>
      <c r="MM173" s="244" t="str">
        <f t="shared" si="670"/>
        <v>i.a.</v>
      </c>
      <c r="MN173" s="244" t="str">
        <f t="shared" si="671"/>
        <v>i.a.</v>
      </c>
      <c r="MO173" s="244" t="str">
        <f t="shared" si="672"/>
        <v>i.a.</v>
      </c>
      <c r="MP173" s="244" t="str">
        <f t="shared" si="673"/>
        <v>i.a.</v>
      </c>
      <c r="MQ173" s="244" t="str">
        <f t="shared" si="674"/>
        <v>i.a.</v>
      </c>
      <c r="MR173" s="244" t="str">
        <f t="shared" si="675"/>
        <v>i.a.</v>
      </c>
      <c r="MS173" s="244" t="str">
        <f t="shared" si="676"/>
        <v>i.a.</v>
      </c>
      <c r="MT173" s="244" t="str">
        <f t="shared" si="677"/>
        <v>i.a.</v>
      </c>
    </row>
    <row r="174" spans="1:358" ht="18" customHeight="1" x14ac:dyDescent="0.25">
      <c r="A174" s="3" t="s">
        <v>253</v>
      </c>
      <c r="B174" s="273">
        <v>70606917</v>
      </c>
      <c r="C174" s="117" t="s">
        <v>588</v>
      </c>
      <c r="D174" s="5" t="s">
        <v>370</v>
      </c>
      <c r="E174" s="5">
        <v>642020</v>
      </c>
      <c r="F174" s="203">
        <v>45475</v>
      </c>
      <c r="G174" s="148"/>
      <c r="H174" s="148" t="s">
        <v>105</v>
      </c>
      <c r="I174" s="148" t="s">
        <v>105</v>
      </c>
      <c r="J174" s="148" t="s">
        <v>105</v>
      </c>
      <c r="K174" s="148" t="s">
        <v>105</v>
      </c>
      <c r="L174" s="148" t="s">
        <v>105</v>
      </c>
      <c r="M174" s="148" t="s">
        <v>105</v>
      </c>
      <c r="N174" s="148" t="s">
        <v>105</v>
      </c>
      <c r="O174" s="357" t="s">
        <v>105</v>
      </c>
      <c r="P174" s="150">
        <f>Y174/Tabel1[[#This Row],[2023 - Omsætning]]-1</f>
        <v>-1</v>
      </c>
      <c r="Q174" s="150">
        <f>Z174/Tabel1[[#This Row],[2022 - Omsætning]]-1</f>
        <v>4.8552183571149543E-2</v>
      </c>
      <c r="R174" s="150">
        <f>AA174/Tabel1[[#This Row],[2021 - Omsætning]]-1</f>
        <v>9.2259614808044788E-2</v>
      </c>
      <c r="S174" s="150">
        <f>AB174/Tabel1[[#This Row],[2020 - Omsætning]]-1</f>
        <v>-0.35038055382657307</v>
      </c>
      <c r="T174" s="150">
        <f>AC174/Tabel1[[#This Row],[2019 - Omsætning]]-1</f>
        <v>0.25504849467605806</v>
      </c>
      <c r="U174" s="242">
        <f t="shared" si="721"/>
        <v>-1814.4860000000001</v>
      </c>
      <c r="V174" s="242">
        <f t="shared" si="714"/>
        <v>84.018000000000029</v>
      </c>
      <c r="W174" s="242">
        <f t="shared" si="538"/>
        <v>146.16700000000014</v>
      </c>
      <c r="X174" s="242">
        <f t="shared" si="537"/>
        <v>-854.51299999999992</v>
      </c>
      <c r="Y174" s="151"/>
      <c r="Z174" s="151">
        <v>1814.4860000000001</v>
      </c>
      <c r="AA174" s="151">
        <v>1730.4680000000001</v>
      </c>
      <c r="AB174" s="151">
        <v>1584.3009999999999</v>
      </c>
      <c r="AC174" s="361">
        <v>2438.8139999999999</v>
      </c>
      <c r="AD174" s="151">
        <v>1943.203</v>
      </c>
      <c r="AE174" s="151">
        <v>1982.8589999999999</v>
      </c>
      <c r="AF174" s="151">
        <v>1675.6669999999999</v>
      </c>
      <c r="AG174" s="361">
        <v>1603.6279999999999</v>
      </c>
      <c r="AH174" s="361">
        <v>1380.0730000000001</v>
      </c>
      <c r="AI174" s="361">
        <v>1094.3510000000001</v>
      </c>
      <c r="AJ174" s="361">
        <v>956.73099999999999</v>
      </c>
      <c r="AK174" s="361">
        <v>843.16200000000003</v>
      </c>
      <c r="AL174" s="361">
        <v>877.72799999999995</v>
      </c>
      <c r="AM174" s="361">
        <v>830.42399999999998</v>
      </c>
      <c r="AN174" s="361">
        <v>673.54200000000003</v>
      </c>
      <c r="AO174" s="361">
        <v>924.96299999999997</v>
      </c>
      <c r="AP174" s="150" t="e">
        <f t="shared" si="552"/>
        <v>#DIV/0!</v>
      </c>
      <c r="AQ174" s="150" t="e">
        <f t="shared" si="553"/>
        <v>#DIV/0!</v>
      </c>
      <c r="AR174" s="150" t="e">
        <f t="shared" si="554"/>
        <v>#DIV/0!</v>
      </c>
      <c r="AS174" s="150" t="e">
        <f t="shared" si="555"/>
        <v>#DIV/0!</v>
      </c>
      <c r="AT174" s="150">
        <f t="shared" si="556"/>
        <v>-1</v>
      </c>
      <c r="AU174" s="242">
        <f t="shared" si="511"/>
        <v>0</v>
      </c>
      <c r="AV174" s="242">
        <f t="shared" si="707"/>
        <v>0</v>
      </c>
      <c r="AW174" s="242">
        <f t="shared" si="512"/>
        <v>0</v>
      </c>
      <c r="AX174" s="242">
        <f t="shared" si="513"/>
        <v>0</v>
      </c>
      <c r="AY174" s="119"/>
      <c r="AZ174" s="119"/>
      <c r="BA174" s="119"/>
      <c r="BB174" s="119"/>
      <c r="BC174" s="119"/>
      <c r="BD174" s="119">
        <v>591.85799999999995</v>
      </c>
      <c r="BE174" s="119">
        <v>632.83900000000006</v>
      </c>
      <c r="BF174" s="119">
        <v>572.54200000000003</v>
      </c>
      <c r="BG174" s="362">
        <v>551.93899999999996</v>
      </c>
      <c r="BH174" s="362">
        <v>469.21800000000002</v>
      </c>
      <c r="BI174" s="362">
        <v>397.279</v>
      </c>
      <c r="BJ174" s="362">
        <v>364.68900000000002</v>
      </c>
      <c r="BK174" s="362">
        <v>309.25400000000002</v>
      </c>
      <c r="BL174" s="362">
        <v>356.05399999999997</v>
      </c>
      <c r="BM174" s="362">
        <v>343</v>
      </c>
      <c r="BN174" s="362">
        <v>258.68099999999998</v>
      </c>
      <c r="BO174" s="362">
        <v>380.46</v>
      </c>
      <c r="BP174" s="152" t="e">
        <f t="shared" si="557"/>
        <v>#DIV/0!</v>
      </c>
      <c r="BQ174" s="152" t="e">
        <f t="shared" si="558"/>
        <v>#DIV/0!</v>
      </c>
      <c r="BR174" s="152" t="e">
        <f t="shared" si="559"/>
        <v>#DIV/0!</v>
      </c>
      <c r="BS174" s="152" t="e">
        <f t="shared" si="560"/>
        <v>#DIV/0!</v>
      </c>
      <c r="BT174" s="152">
        <f t="shared" si="561"/>
        <v>-1</v>
      </c>
      <c r="BU174" s="242">
        <f t="shared" si="514"/>
        <v>0</v>
      </c>
      <c r="BV174" s="242">
        <f t="shared" si="708"/>
        <v>0</v>
      </c>
      <c r="BW174" s="242">
        <f t="shared" si="515"/>
        <v>0</v>
      </c>
      <c r="BX174" s="242">
        <f t="shared" si="516"/>
        <v>0</v>
      </c>
      <c r="BY174" s="119"/>
      <c r="BZ174" s="119"/>
      <c r="CA174" s="119"/>
      <c r="CB174" s="119"/>
      <c r="CC174" s="119"/>
      <c r="CD174" s="119">
        <v>152.87200000000001</v>
      </c>
      <c r="CE174" s="119">
        <v>209.756</v>
      </c>
      <c r="CF174" s="119">
        <v>169.08099999999999</v>
      </c>
      <c r="CG174" s="362">
        <v>181.649</v>
      </c>
      <c r="CH174" s="362">
        <v>130.16200000000001</v>
      </c>
      <c r="CI174" s="362">
        <v>100.66200000000001</v>
      </c>
      <c r="CJ174" s="362">
        <v>91.283000000000001</v>
      </c>
      <c r="CK174" s="362">
        <v>51.344999999999999</v>
      </c>
      <c r="CL174" s="362">
        <v>85.504999999999995</v>
      </c>
      <c r="CM174" s="362">
        <v>71.980999999999995</v>
      </c>
      <c r="CN174" s="362">
        <v>-16.234000000000002</v>
      </c>
      <c r="CO174" s="362">
        <v>-2.7530000000000001</v>
      </c>
      <c r="CP174" s="152" t="e">
        <f t="shared" si="562"/>
        <v>#DIV/0!</v>
      </c>
      <c r="CQ174" s="152" t="e">
        <f t="shared" si="563"/>
        <v>#DIV/0!</v>
      </c>
      <c r="CR174" s="152" t="e">
        <f t="shared" si="564"/>
        <v>#DIV/0!</v>
      </c>
      <c r="CS174" s="152" t="e">
        <f t="shared" si="565"/>
        <v>#DIV/0!</v>
      </c>
      <c r="CT174" s="152">
        <f t="shared" si="566"/>
        <v>-1</v>
      </c>
      <c r="CU174" s="242">
        <f t="shared" si="517"/>
        <v>0</v>
      </c>
      <c r="CV174" s="242">
        <f t="shared" si="709"/>
        <v>0</v>
      </c>
      <c r="CW174" s="242">
        <f t="shared" si="518"/>
        <v>0</v>
      </c>
      <c r="CX174" s="242">
        <f t="shared" si="519"/>
        <v>0</v>
      </c>
      <c r="CY174" s="119"/>
      <c r="CZ174" s="119"/>
      <c r="DA174" s="119"/>
      <c r="DB174" s="119"/>
      <c r="DC174" s="119"/>
      <c r="DD174" s="119">
        <v>143.24600000000001</v>
      </c>
      <c r="DE174" s="119">
        <v>205.17400000000001</v>
      </c>
      <c r="DF174" s="119">
        <v>121.31699999999999</v>
      </c>
      <c r="DG174" s="362">
        <v>176.602</v>
      </c>
      <c r="DH174" s="362">
        <v>120.82</v>
      </c>
      <c r="DI174" s="362">
        <v>89.578999999999994</v>
      </c>
      <c r="DJ174" s="362">
        <v>79.512</v>
      </c>
      <c r="DK174" s="362">
        <v>37.85</v>
      </c>
      <c r="DL174" s="362">
        <v>71.328000000000003</v>
      </c>
      <c r="DM174" s="362">
        <v>61.231999999999999</v>
      </c>
      <c r="DN174" s="362">
        <v>-29.757999999999999</v>
      </c>
      <c r="DO174" s="362">
        <v>-28.138000000000002</v>
      </c>
      <c r="DP174" s="152" t="e">
        <f t="shared" si="567"/>
        <v>#DIV/0!</v>
      </c>
      <c r="DQ174" s="152" t="e">
        <f t="shared" si="568"/>
        <v>#DIV/0!</v>
      </c>
      <c r="DR174" s="152" t="e">
        <f t="shared" si="569"/>
        <v>#DIV/0!</v>
      </c>
      <c r="DS174" s="152" t="e">
        <f t="shared" si="570"/>
        <v>#DIV/0!</v>
      </c>
      <c r="DT174" s="152">
        <f t="shared" si="571"/>
        <v>-1</v>
      </c>
      <c r="DU174" s="242">
        <f t="shared" si="520"/>
        <v>0</v>
      </c>
      <c r="DV174" s="242">
        <f t="shared" si="710"/>
        <v>0</v>
      </c>
      <c r="DW174" s="242">
        <f t="shared" si="521"/>
        <v>0</v>
      </c>
      <c r="DX174" s="242">
        <f t="shared" si="522"/>
        <v>0</v>
      </c>
      <c r="DY174" s="119"/>
      <c r="DZ174" s="119"/>
      <c r="EA174" s="119"/>
      <c r="EB174" s="119"/>
      <c r="EC174" s="119"/>
      <c r="ED174" s="119">
        <v>672.803</v>
      </c>
      <c r="EE174" s="119">
        <v>666.82399999999996</v>
      </c>
      <c r="EF174" s="119">
        <v>585.25599999999997</v>
      </c>
      <c r="EG174" s="362">
        <v>510.11500000000001</v>
      </c>
      <c r="EH174" s="362">
        <v>399.13499999999999</v>
      </c>
      <c r="EI174" s="362">
        <v>329.76</v>
      </c>
      <c r="EJ174" s="362">
        <v>291.15300000000002</v>
      </c>
      <c r="EK174" s="362">
        <v>285.97699999999998</v>
      </c>
      <c r="EL174" s="362">
        <v>262.32600000000002</v>
      </c>
      <c r="EM174" s="362">
        <v>245.584</v>
      </c>
      <c r="EN174" s="362">
        <v>199.66900000000001</v>
      </c>
      <c r="EO174" s="362">
        <v>222.36099999999999</v>
      </c>
      <c r="EP174" s="153" t="e">
        <f t="shared" si="572"/>
        <v>#DIV/0!</v>
      </c>
      <c r="EQ174" s="153" t="e">
        <f t="shared" si="573"/>
        <v>#DIV/0!</v>
      </c>
      <c r="ER174" s="153" t="e">
        <f t="shared" si="574"/>
        <v>#DIV/0!</v>
      </c>
      <c r="ES174" s="153" t="e">
        <f t="shared" si="575"/>
        <v>#DIV/0!</v>
      </c>
      <c r="ET174" s="153">
        <f t="shared" si="576"/>
        <v>-1</v>
      </c>
      <c r="EU174" s="242">
        <f t="shared" si="523"/>
        <v>0</v>
      </c>
      <c r="EV174" s="242">
        <f t="shared" si="711"/>
        <v>0</v>
      </c>
      <c r="EW174" s="242">
        <f t="shared" si="524"/>
        <v>0</v>
      </c>
      <c r="EX174" s="242">
        <f t="shared" si="525"/>
        <v>0</v>
      </c>
      <c r="EY174" s="119"/>
      <c r="EZ174" s="119"/>
      <c r="FA174" s="119"/>
      <c r="FB174" s="119"/>
      <c r="FC174" s="119"/>
      <c r="FD174" s="119">
        <v>1436.376</v>
      </c>
      <c r="FE174" s="119">
        <v>1385.8869999999999</v>
      </c>
      <c r="FF174" s="119">
        <v>1127.498</v>
      </c>
      <c r="FG174" s="362">
        <v>1073.0329999999999</v>
      </c>
      <c r="FH174" s="362">
        <v>960.59500000000003</v>
      </c>
      <c r="FI174" s="362">
        <v>848.02499999999998</v>
      </c>
      <c r="FJ174" s="362">
        <v>743.22400000000005</v>
      </c>
      <c r="FK174" s="362">
        <v>689.65499999999997</v>
      </c>
      <c r="FL174" s="362">
        <v>695.58500000000004</v>
      </c>
      <c r="FM174" s="362">
        <v>698.70799999999997</v>
      </c>
      <c r="FN174" s="362">
        <v>655.53300000000002</v>
      </c>
      <c r="FO174" s="362">
        <v>753.83500000000004</v>
      </c>
      <c r="FP174" s="153">
        <f t="shared" si="577"/>
        <v>-1</v>
      </c>
      <c r="FQ174" s="153">
        <f t="shared" si="578"/>
        <v>-1.6393442622950821E-2</v>
      </c>
      <c r="FR174" s="153">
        <f t="shared" si="579"/>
        <v>-3.629764065335753E-3</v>
      </c>
      <c r="FS174" s="153">
        <f t="shared" si="580"/>
        <v>-0.61060070671378097</v>
      </c>
      <c r="FT174" s="153">
        <f t="shared" si="581"/>
        <v>3.6630036630036632E-2</v>
      </c>
      <c r="FU174" s="242">
        <f t="shared" si="539"/>
        <v>-540</v>
      </c>
      <c r="FV174" s="242">
        <f t="shared" si="712"/>
        <v>-9</v>
      </c>
      <c r="FW174" s="242">
        <f t="shared" si="540"/>
        <v>-2</v>
      </c>
      <c r="FX174" s="242">
        <f t="shared" si="541"/>
        <v>-864</v>
      </c>
      <c r="FY174" s="154"/>
      <c r="FZ174" s="154">
        <v>540</v>
      </c>
      <c r="GA174" s="154">
        <v>549</v>
      </c>
      <c r="GB174" s="154">
        <v>551</v>
      </c>
      <c r="GC174" s="154">
        <v>1415</v>
      </c>
      <c r="GD174" s="154">
        <v>1365</v>
      </c>
      <c r="GE174" s="154">
        <v>1363</v>
      </c>
      <c r="GF174" s="154">
        <v>1331</v>
      </c>
      <c r="GG174" s="359">
        <v>1215</v>
      </c>
      <c r="GH174" s="359">
        <v>1189</v>
      </c>
      <c r="GI174" s="359">
        <v>939</v>
      </c>
      <c r="GJ174" s="359">
        <v>818</v>
      </c>
      <c r="GK174" s="359">
        <v>763</v>
      </c>
      <c r="GL174" s="359">
        <v>790</v>
      </c>
      <c r="GM174" s="359">
        <v>731</v>
      </c>
      <c r="GN174" s="359">
        <v>730</v>
      </c>
      <c r="GO174" s="359">
        <v>1220</v>
      </c>
      <c r="GP174" s="5" t="s">
        <v>372</v>
      </c>
      <c r="GQ174" s="5" t="s">
        <v>389</v>
      </c>
      <c r="GR174" s="5">
        <v>8700</v>
      </c>
      <c r="GS174" s="5" t="s">
        <v>93</v>
      </c>
      <c r="GT174" s="7" t="s">
        <v>94</v>
      </c>
      <c r="GU174" s="172" t="s">
        <v>73</v>
      </c>
      <c r="GV174" s="101" t="s">
        <v>586</v>
      </c>
      <c r="GW174" s="158" t="e">
        <f t="shared" si="582"/>
        <v>#VALUE!</v>
      </c>
      <c r="GX174" s="158" t="e">
        <f t="shared" si="583"/>
        <v>#VALUE!</v>
      </c>
      <c r="GY174" s="158" t="e">
        <f t="shared" si="584"/>
        <v>#VALUE!</v>
      </c>
      <c r="GZ174" s="158" t="e">
        <f t="shared" si="585"/>
        <v>#VALUE!</v>
      </c>
      <c r="HA174" s="158">
        <f t="shared" si="586"/>
        <v>-1</v>
      </c>
      <c r="HB174" s="263" t="e">
        <f t="shared" si="722"/>
        <v>#VALUE!</v>
      </c>
      <c r="HC174" s="263" t="e">
        <f t="shared" si="715"/>
        <v>#VALUE!</v>
      </c>
      <c r="HD174" s="263" t="e">
        <f t="shared" si="723"/>
        <v>#VALUE!</v>
      </c>
      <c r="HE174" s="263" t="e">
        <f t="shared" si="724"/>
        <v>#VALUE!</v>
      </c>
      <c r="HF174" s="153" t="str">
        <f t="shared" si="587"/>
        <v>Negativ EK</v>
      </c>
      <c r="HG174" s="153" t="str">
        <f t="shared" si="588"/>
        <v>Negativ EK</v>
      </c>
      <c r="HH174" s="153" t="str">
        <f t="shared" si="589"/>
        <v>Negativ EK</v>
      </c>
      <c r="HI174" s="153" t="str">
        <f t="shared" si="590"/>
        <v>Negativ EK</v>
      </c>
      <c r="HJ174" s="153">
        <f t="shared" si="591"/>
        <v>0</v>
      </c>
      <c r="HK174" s="153">
        <f t="shared" si="592"/>
        <v>0.21385952955561513</v>
      </c>
      <c r="HL174" s="153">
        <f t="shared" si="593"/>
        <v>0.32773305220113735</v>
      </c>
      <c r="HM174" s="153">
        <f t="shared" si="594"/>
        <v>0.22150851172798985</v>
      </c>
      <c r="HN174" s="153">
        <f t="shared" si="595"/>
        <v>0.38845642012647785</v>
      </c>
      <c r="HO174" s="153">
        <f t="shared" si="596"/>
        <v>0.3315155132083496</v>
      </c>
      <c r="HP174" s="153">
        <f t="shared" si="597"/>
        <v>0.28853961827180297</v>
      </c>
      <c r="HQ174" s="153">
        <f t="shared" si="598"/>
        <v>0.27554277199244537</v>
      </c>
      <c r="HR174" s="153">
        <f t="shared" si="599"/>
        <v>0.13806234873783291</v>
      </c>
      <c r="HS174" s="153">
        <f t="shared" si="600"/>
        <v>0.28086865783308068</v>
      </c>
      <c r="HT174" s="153">
        <f t="shared" si="601"/>
        <v>0.27504362688179529</v>
      </c>
      <c r="HU174" s="153">
        <f t="shared" si="602"/>
        <v>-0.14102315001303226</v>
      </c>
      <c r="HV174" s="150" t="e">
        <f t="shared" si="603"/>
        <v>#VALUE!</v>
      </c>
      <c r="HW174" s="150" t="e">
        <f t="shared" si="604"/>
        <v>#VALUE!</v>
      </c>
      <c r="HX174" s="150" t="e">
        <f t="shared" si="605"/>
        <v>#VALUE!</v>
      </c>
      <c r="HY174" s="150" t="e">
        <f t="shared" si="606"/>
        <v>#VALUE!</v>
      </c>
      <c r="HZ174" s="150">
        <f t="shared" si="607"/>
        <v>-1</v>
      </c>
      <c r="IA174" s="263" t="e">
        <f t="shared" si="725"/>
        <v>#VALUE!</v>
      </c>
      <c r="IB174" s="263" t="e">
        <f t="shared" si="716"/>
        <v>#VALUE!</v>
      </c>
      <c r="IC174" s="263" t="e">
        <f t="shared" si="726"/>
        <v>#VALUE!</v>
      </c>
      <c r="ID174" s="263" t="e">
        <f t="shared" si="727"/>
        <v>#VALUE!</v>
      </c>
      <c r="IE174" s="153" t="str">
        <f t="shared" si="608"/>
        <v>i.a.</v>
      </c>
      <c r="IF174" s="153" t="str">
        <f t="shared" si="609"/>
        <v>i.a.</v>
      </c>
      <c r="IG174" s="153" t="str">
        <f t="shared" si="610"/>
        <v>i.a.</v>
      </c>
      <c r="IH174" s="153" t="str">
        <f t="shared" si="611"/>
        <v>i.a.</v>
      </c>
      <c r="II174" s="153">
        <f t="shared" si="612"/>
        <v>0</v>
      </c>
      <c r="IJ174" s="153">
        <f t="shared" si="613"/>
        <v>0.10833292290619267</v>
      </c>
      <c r="IK174" s="153">
        <f t="shared" si="614"/>
        <v>0.16691115766187828</v>
      </c>
      <c r="IL174" s="153">
        <f t="shared" si="615"/>
        <v>0.15367290894788577</v>
      </c>
      <c r="IM174" s="153">
        <f t="shared" si="616"/>
        <v>0.17864525862153749</v>
      </c>
      <c r="IN174" s="153">
        <f t="shared" si="617"/>
        <v>0.14393515498004006</v>
      </c>
      <c r="IO174" s="153">
        <f t="shared" si="618"/>
        <v>0.12651948249456874</v>
      </c>
      <c r="IP174" s="153">
        <f t="shared" si="619"/>
        <v>0.1274120145525198</v>
      </c>
      <c r="IQ174" s="153">
        <f t="shared" si="620"/>
        <v>7.4131558430308109E-2</v>
      </c>
      <c r="IR174" s="153">
        <f t="shared" si="621"/>
        <v>0.12264997385771856</v>
      </c>
      <c r="IS174" s="153">
        <f t="shared" si="622"/>
        <v>0.10630456469712554</v>
      </c>
      <c r="IT174" s="153">
        <f t="shared" si="623"/>
        <v>-2.3037276282702603E-2</v>
      </c>
      <c r="IU174" s="150" t="e">
        <f t="shared" si="624"/>
        <v>#VALUE!</v>
      </c>
      <c r="IV174" s="150" t="e">
        <f t="shared" si="625"/>
        <v>#VALUE!</v>
      </c>
      <c r="IW174" s="150" t="e">
        <f t="shared" si="626"/>
        <v>#VALUE!</v>
      </c>
      <c r="IX174" s="150" t="e">
        <f t="shared" si="627"/>
        <v>#VALUE!</v>
      </c>
      <c r="IY174" s="150" t="e">
        <f t="shared" si="628"/>
        <v>#VALUE!</v>
      </c>
      <c r="IZ174" s="263" t="e">
        <f t="shared" si="728"/>
        <v>#VALUE!</v>
      </c>
      <c r="JA174" s="263" t="e">
        <f t="shared" si="717"/>
        <v>#VALUE!</v>
      </c>
      <c r="JB174" s="263" t="e">
        <f t="shared" si="729"/>
        <v>#VALUE!</v>
      </c>
      <c r="JC174" s="263" t="e">
        <f t="shared" si="730"/>
        <v>#VALUE!</v>
      </c>
      <c r="JD174" s="153" t="str">
        <f t="shared" si="629"/>
        <v>i.a.</v>
      </c>
      <c r="JE174" s="153" t="str">
        <f t="shared" si="630"/>
        <v>i.a.</v>
      </c>
      <c r="JF174" s="153" t="str">
        <f t="shared" si="631"/>
        <v>i.a.</v>
      </c>
      <c r="JG174" s="153" t="str">
        <f t="shared" si="632"/>
        <v>i.a.</v>
      </c>
      <c r="JH174" s="153" t="str">
        <f t="shared" si="633"/>
        <v>i.a.</v>
      </c>
      <c r="JI174" s="153">
        <f t="shared" si="634"/>
        <v>0.46840312007440948</v>
      </c>
      <c r="JJ174" s="153">
        <f t="shared" si="635"/>
        <v>0.48115322533511029</v>
      </c>
      <c r="JK174" s="153">
        <f t="shared" si="636"/>
        <v>0.51907497840350936</v>
      </c>
      <c r="JL174" s="153">
        <f t="shared" si="637"/>
        <v>0.4753954445017069</v>
      </c>
      <c r="JM174" s="153">
        <f t="shared" si="638"/>
        <v>0.4155080965443293</v>
      </c>
      <c r="JN174" s="153">
        <f t="shared" si="639"/>
        <v>0.38885646059962853</v>
      </c>
      <c r="JO174" s="153">
        <f t="shared" si="640"/>
        <v>0.39174326986211427</v>
      </c>
      <c r="JP174" s="153">
        <f t="shared" si="641"/>
        <v>0.41466675366668837</v>
      </c>
      <c r="JQ174" s="153">
        <f t="shared" si="642"/>
        <v>0.37713004161964392</v>
      </c>
      <c r="JR174" s="153">
        <f t="shared" si="643"/>
        <v>0.35148302295093231</v>
      </c>
      <c r="JS174" s="153">
        <f t="shared" si="644"/>
        <v>0.30459031048017415</v>
      </c>
      <c r="JT174" s="153">
        <f t="shared" si="645"/>
        <v>0.29497303786637658</v>
      </c>
      <c r="JU174" s="150" t="e">
        <f t="shared" si="646"/>
        <v>#VALUE!</v>
      </c>
      <c r="JV174" s="150" t="e">
        <f t="shared" si="647"/>
        <v>#DIV/0!</v>
      </c>
      <c r="JW174" s="150" t="e">
        <f t="shared" si="648"/>
        <v>#DIV/0!</v>
      </c>
      <c r="JX174" s="150" t="e">
        <f t="shared" si="649"/>
        <v>#DIV/0!</v>
      </c>
      <c r="JY174" s="150">
        <f t="shared" si="650"/>
        <v>-1</v>
      </c>
      <c r="JZ174" s="263" t="e">
        <f t="shared" si="731"/>
        <v>#VALUE!</v>
      </c>
      <c r="KA174" s="263">
        <f t="shared" si="718"/>
        <v>0</v>
      </c>
      <c r="KB174" s="263">
        <f t="shared" si="732"/>
        <v>0</v>
      </c>
      <c r="KC174" s="263">
        <f t="shared" si="733"/>
        <v>0</v>
      </c>
      <c r="KD174" s="153" t="str">
        <f t="shared" si="691"/>
        <v>i.a.</v>
      </c>
      <c r="KE174" s="153">
        <f t="shared" si="692"/>
        <v>0</v>
      </c>
      <c r="KF174" s="153">
        <f t="shared" si="693"/>
        <v>0</v>
      </c>
      <c r="KG174" s="153">
        <f t="shared" si="694"/>
        <v>0</v>
      </c>
      <c r="KH174" s="153">
        <f t="shared" si="713"/>
        <v>0</v>
      </c>
      <c r="KI174" s="153">
        <f t="shared" si="695"/>
        <v>7.8670113209994022E-2</v>
      </c>
      <c r="KJ174" s="153">
        <f t="shared" si="696"/>
        <v>0.10578462714696305</v>
      </c>
      <c r="KK174" s="153">
        <f t="shared" si="697"/>
        <v>0.10090369984012336</v>
      </c>
      <c r="KL174" s="153">
        <f t="shared" si="698"/>
        <v>0.11327377671130712</v>
      </c>
      <c r="KM174" s="153">
        <f t="shared" si="699"/>
        <v>9.4315300712353625E-2</v>
      </c>
      <c r="KN174" s="153">
        <f t="shared" si="700"/>
        <v>9.1983285070329351E-2</v>
      </c>
      <c r="KO174" s="153">
        <f t="shared" si="701"/>
        <v>9.5411353870628213E-2</v>
      </c>
      <c r="KP174" s="153">
        <f t="shared" si="702"/>
        <v>6.0895770919467428E-2</v>
      </c>
      <c r="KQ174" s="153">
        <f t="shared" si="703"/>
        <v>9.7416283860148015E-2</v>
      </c>
      <c r="KR174" s="153">
        <f t="shared" si="704"/>
        <v>8.6679816575628829E-2</v>
      </c>
      <c r="KS174" s="153">
        <f t="shared" si="705"/>
        <v>-2.4102431622675349E-2</v>
      </c>
      <c r="KT174" s="153">
        <f t="shared" si="706"/>
        <v>-2.9763352696270014E-3</v>
      </c>
      <c r="KU174" s="150" t="e">
        <f t="shared" si="651"/>
        <v>#VALUE!</v>
      </c>
      <c r="KV174" s="150">
        <f t="shared" si="652"/>
        <v>6.6028053297335298E-2</v>
      </c>
      <c r="KW174" s="150">
        <f t="shared" si="653"/>
        <v>9.6238702657982969E-2</v>
      </c>
      <c r="KX174" s="150">
        <f t="shared" si="654"/>
        <v>0.66826046521851035</v>
      </c>
      <c r="KY174" s="150">
        <f t="shared" si="655"/>
        <v>0.21070049133061422</v>
      </c>
      <c r="KZ174" s="243" t="e">
        <f t="shared" si="734"/>
        <v>#VALUE!</v>
      </c>
      <c r="LA174" s="243">
        <f t="shared" si="719"/>
        <v>0.20812282938676363</v>
      </c>
      <c r="LB174" s="243">
        <f t="shared" si="735"/>
        <v>0.27671701063474607</v>
      </c>
      <c r="LC174" s="243">
        <f t="shared" si="736"/>
        <v>1.1517759563402232</v>
      </c>
      <c r="LD174" s="254" t="str">
        <f>IFERROR(Tabel1[[#This Row],[2024 - Omsætning]]/Tabel1[[#This Row],[2024 - Ansatte]],"i.a.")</f>
        <v>i.a.</v>
      </c>
      <c r="LE174" s="254">
        <f>IFERROR(Tabel1[[#This Row],[2023 - Omsætning]]/Tabel1[[#This Row],[2023 - Ansatte]],"i.a.")</f>
        <v>3.3601592592592593</v>
      </c>
      <c r="LF174" s="254">
        <f>IFERROR(Tabel1[[#This Row],[2022 - Omsætning]]/Tabel1[[#This Row],[2022 - Ansatte]],"i.a.")</f>
        <v>3.1520364298724957</v>
      </c>
      <c r="LG174" s="254">
        <f>IFERROR(Tabel1[[#This Row],[2021 - Omsætning]]/Tabel1[[#This Row],[2021 - Ansatte]],"i.a.")</f>
        <v>2.8753194192377496</v>
      </c>
      <c r="LH174" s="254">
        <f>IFERROR(AC174/Tabel1[[#This Row],[2020 - Ansatte]],"i.a.")</f>
        <v>1.7235434628975264</v>
      </c>
      <c r="LI174" s="254">
        <f>IFERROR(Tabel1[[#This Row],[2019 - Omsætning]]/Tabel1[[#This Row],[2019 - Ansatte]],"i.a.")</f>
        <v>1.4235919413919413</v>
      </c>
      <c r="LJ174" s="254">
        <f>IFERROR(Tabel1[[#This Row],[2018 - Omsætning]]/Tabel1[[#This Row],[2018 - Ansatte]],"i.a.")</f>
        <v>1.4547754952311078</v>
      </c>
      <c r="LK174" s="254">
        <f>IFERROR(Tabel1[[#This Row],[2017 - Omsætning]]/Tabel1[[#This Row],[2017 - Ansatte]],"i.a.")</f>
        <v>1.2589534184823441</v>
      </c>
      <c r="LL174" s="254">
        <f>IFERROR(Tabel1[[#This Row],[2016 - Omsætning]]/Tabel1[[#This Row],[2016 - Ansatte]],"i.a.")</f>
        <v>1.3198584362139918</v>
      </c>
      <c r="LM174" s="254">
        <f>IFERROR(Tabel1[[#This Row],[2015 - Omsætning]]/Tabel1[[#This Row],[2015 - Ansatte]],"i.a.")</f>
        <v>1.1607005887300252</v>
      </c>
      <c r="LN174" s="254">
        <f>IFERROR(Tabel1[[#This Row],[2014 - Omsætning]]/Tabel1[[#This Row],[2014 - Ansatte]],"i.a.")</f>
        <v>1.1654430244941427</v>
      </c>
      <c r="LO174" s="254">
        <f>IFERROR(Tabel1[[#This Row],[2013 - Omsætning]]/Tabel1[[#This Row],[2013 - Ansatte]],"i.a.")</f>
        <v>1.1695977995110025</v>
      </c>
      <c r="LP174" s="254">
        <f>IFERROR(Tabel1[[#This Row],[2012 - Omsætning]]/Tabel1[[#This Row],[2012 - Ansatte]],"i.a.")</f>
        <v>1.1050615989515074</v>
      </c>
      <c r="LQ174" s="254">
        <f>IFERROR(Tabel1[[#This Row],[2011 - Omsætning]]/Tabel1[[#This Row],[2011 - Ansatte]],"i.a.")</f>
        <v>1.1110481012658227</v>
      </c>
      <c r="LR174" s="254">
        <f>IFERROR(Tabel1[[#This Row],[2010 - Omsætning]]/Tabel1[[#This Row],[2010 - Ansatte]],"i.a.")</f>
        <v>1.1360109439124486</v>
      </c>
      <c r="LS174" s="254">
        <f>IFERROR(Tabel1[[#This Row],[2009 - Omsætning]]/Tabel1[[#This Row],[2009 - Ansatte]],"i.a.")</f>
        <v>0.92266027397260275</v>
      </c>
      <c r="LT174" s="254">
        <f>IFERROR(Tabel1[[#This Row],[2008 - Omsætning]]/Tabel1[[#This Row],[2008 - Ansatte]],"i.a.")</f>
        <v>0.75816639344262293</v>
      </c>
      <c r="LU174" s="158" t="e">
        <f t="shared" si="656"/>
        <v>#VALUE!</v>
      </c>
      <c r="LV174" s="158" t="e">
        <f t="shared" si="657"/>
        <v>#DIV/0!</v>
      </c>
      <c r="LW174" s="158" t="e">
        <f t="shared" si="658"/>
        <v>#DIV/0!</v>
      </c>
      <c r="LX174" s="158" t="e">
        <f t="shared" si="659"/>
        <v>#DIV/0!</v>
      </c>
      <c r="LY174" s="158">
        <f t="shared" si="660"/>
        <v>-1</v>
      </c>
      <c r="LZ174" s="243" t="e">
        <f t="shared" si="737"/>
        <v>#VALUE!</v>
      </c>
      <c r="MA174" s="243">
        <f t="shared" si="720"/>
        <v>0</v>
      </c>
      <c r="MB174" s="243">
        <f t="shared" si="738"/>
        <v>0</v>
      </c>
      <c r="MC174" s="243">
        <f t="shared" si="739"/>
        <v>0</v>
      </c>
      <c r="MD174" s="244" t="str">
        <f t="shared" si="661"/>
        <v>i.a.</v>
      </c>
      <c r="ME174" s="244">
        <f t="shared" si="662"/>
        <v>0</v>
      </c>
      <c r="MF174" s="244">
        <f t="shared" si="663"/>
        <v>0</v>
      </c>
      <c r="MG174" s="244">
        <f t="shared" si="664"/>
        <v>0</v>
      </c>
      <c r="MH174" s="244">
        <f t="shared" si="665"/>
        <v>0</v>
      </c>
      <c r="MI174" s="244">
        <f t="shared" si="666"/>
        <v>0.10494212454212455</v>
      </c>
      <c r="MJ174" s="244">
        <f t="shared" si="667"/>
        <v>0.15053118121790168</v>
      </c>
      <c r="MK174" s="244">
        <f t="shared" si="668"/>
        <v>9.1147257700976703E-2</v>
      </c>
      <c r="ML174" s="244">
        <f t="shared" si="669"/>
        <v>0.14535144032921812</v>
      </c>
      <c r="MM174" s="244">
        <f t="shared" si="670"/>
        <v>0.1016148023549201</v>
      </c>
      <c r="MN174" s="244">
        <f t="shared" si="671"/>
        <v>9.5398296059637899E-2</v>
      </c>
      <c r="MO174" s="244">
        <f t="shared" si="672"/>
        <v>9.7202933985330073E-2</v>
      </c>
      <c r="MP174" s="244">
        <f t="shared" si="673"/>
        <v>4.9606815203145478E-2</v>
      </c>
      <c r="MQ174" s="244">
        <f t="shared" si="674"/>
        <v>9.0288607594936718E-2</v>
      </c>
      <c r="MR174" s="244">
        <f t="shared" si="675"/>
        <v>8.3764705882352936E-2</v>
      </c>
      <c r="MS174" s="244">
        <f t="shared" si="676"/>
        <v>-4.0764383561643837E-2</v>
      </c>
      <c r="MT174" s="244">
        <f t="shared" si="677"/>
        <v>-2.3063934426229511E-2</v>
      </c>
    </row>
    <row r="175" spans="1:358" ht="18" customHeight="1" x14ac:dyDescent="0.25">
      <c r="A175" s="20" t="s">
        <v>539</v>
      </c>
      <c r="B175" s="273">
        <v>10656575</v>
      </c>
      <c r="C175" s="5" t="s">
        <v>83</v>
      </c>
      <c r="D175" s="5"/>
      <c r="E175" s="5">
        <v>251100</v>
      </c>
      <c r="F175" s="203">
        <v>45772</v>
      </c>
      <c r="G175" s="148" t="s">
        <v>74</v>
      </c>
      <c r="H175" s="148" t="s">
        <v>74</v>
      </c>
      <c r="I175" s="148" t="s">
        <v>74</v>
      </c>
      <c r="J175" s="148" t="s">
        <v>74</v>
      </c>
      <c r="K175" s="148" t="s">
        <v>74</v>
      </c>
      <c r="L175" s="148" t="s">
        <v>74</v>
      </c>
      <c r="M175" s="357" t="s">
        <v>74</v>
      </c>
      <c r="N175" s="357" t="s">
        <v>74</v>
      </c>
      <c r="O175" s="357" t="s">
        <v>74</v>
      </c>
      <c r="P175" s="150" t="e">
        <f>Y175/Tabel1[[#This Row],[2023 - Omsætning]]-1</f>
        <v>#DIV/0!</v>
      </c>
      <c r="Q175" s="150" t="e">
        <f>Z175/Tabel1[[#This Row],[2022 - Omsætning]]-1</f>
        <v>#DIV/0!</v>
      </c>
      <c r="R175" s="150" t="e">
        <f>AA175/Tabel1[[#This Row],[2021 - Omsætning]]-1</f>
        <v>#DIV/0!</v>
      </c>
      <c r="S175" s="150" t="e">
        <f>AB175/Tabel1[[#This Row],[2020 - Omsætning]]-1</f>
        <v>#DIV/0!</v>
      </c>
      <c r="T175" s="150" t="e">
        <f>AC175/Tabel1[[#This Row],[2019 - Omsætning]]-1</f>
        <v>#DIV/0!</v>
      </c>
      <c r="U175" s="242">
        <f t="shared" si="721"/>
        <v>0</v>
      </c>
      <c r="V175" s="242">
        <f t="shared" si="714"/>
        <v>0</v>
      </c>
      <c r="W175" s="242">
        <f t="shared" si="538"/>
        <v>0</v>
      </c>
      <c r="X175" s="242">
        <f t="shared" si="537"/>
        <v>0</v>
      </c>
      <c r="Y175" s="151"/>
      <c r="Z175" s="151"/>
      <c r="AA175" s="151"/>
      <c r="AB175" s="151"/>
      <c r="AC175" s="361"/>
      <c r="AD175" s="361"/>
      <c r="AE175" s="361"/>
      <c r="AF175" s="361"/>
      <c r="AG175" s="361"/>
      <c r="AH175" s="361"/>
      <c r="AI175" s="361"/>
      <c r="AJ175" s="361"/>
      <c r="AK175" s="361"/>
      <c r="AL175" s="361"/>
      <c r="AM175" s="361"/>
      <c r="AN175" s="361"/>
      <c r="AO175" s="361"/>
      <c r="AP175" s="150">
        <f t="shared" si="552"/>
        <v>-1.0037850675374868E-2</v>
      </c>
      <c r="AQ175" s="150">
        <f t="shared" si="553"/>
        <v>-8.5764689917220749E-2</v>
      </c>
      <c r="AR175" s="150">
        <f t="shared" si="554"/>
        <v>4.9509533389115359E-2</v>
      </c>
      <c r="AS175" s="150">
        <f t="shared" si="555"/>
        <v>2.2313222313222296E-2</v>
      </c>
      <c r="AT175" s="150">
        <f t="shared" si="556"/>
        <v>-0.11218653050672178</v>
      </c>
      <c r="AU175" s="242">
        <f t="shared" si="511"/>
        <v>-0.54100000000000392</v>
      </c>
      <c r="AV175" s="242">
        <f t="shared" si="707"/>
        <v>-5.0559999999999974</v>
      </c>
      <c r="AW175" s="242">
        <f t="shared" si="512"/>
        <v>2.7809999999999988</v>
      </c>
      <c r="AX175" s="242">
        <f t="shared" si="513"/>
        <v>1.2259999999999991</v>
      </c>
      <c r="AY175" s="119">
        <v>53.354999999999997</v>
      </c>
      <c r="AZ175" s="119">
        <v>53.896000000000001</v>
      </c>
      <c r="BA175" s="119">
        <v>58.951999999999998</v>
      </c>
      <c r="BB175" s="119">
        <v>56.170999999999999</v>
      </c>
      <c r="BC175" s="119">
        <v>54.945</v>
      </c>
      <c r="BD175" s="362">
        <v>61.887999999999998</v>
      </c>
      <c r="BE175" s="362">
        <v>49.936</v>
      </c>
      <c r="BF175" s="362">
        <v>50.63</v>
      </c>
      <c r="BG175" s="362">
        <v>56.72</v>
      </c>
      <c r="BH175" s="362">
        <v>45.484999999999999</v>
      </c>
      <c r="BI175" s="362"/>
      <c r="BJ175" s="362"/>
      <c r="BK175" s="362"/>
      <c r="BL175" s="362"/>
      <c r="BM175" s="362"/>
      <c r="BN175" s="362"/>
      <c r="BO175" s="362"/>
      <c r="BP175" s="152">
        <f t="shared" si="557"/>
        <v>-0.63715760222310436</v>
      </c>
      <c r="BQ175" s="152">
        <f t="shared" si="558"/>
        <v>-0.58267064280980774</v>
      </c>
      <c r="BR175" s="152">
        <f t="shared" si="559"/>
        <v>4.3207742827514696E-2</v>
      </c>
      <c r="BS175" s="152">
        <f t="shared" si="560"/>
        <v>5.6803652968036522E-2</v>
      </c>
      <c r="BT175" s="152">
        <f t="shared" si="561"/>
        <v>-0.34383988494726747</v>
      </c>
      <c r="BU175" s="242">
        <f t="shared" si="514"/>
        <v>-3.21</v>
      </c>
      <c r="BV175" s="242">
        <f t="shared" si="708"/>
        <v>-7.0339999999999989</v>
      </c>
      <c r="BW175" s="242">
        <f t="shared" si="515"/>
        <v>0.5</v>
      </c>
      <c r="BX175" s="242">
        <f t="shared" si="516"/>
        <v>0.62199999999999989</v>
      </c>
      <c r="BY175" s="119">
        <v>1.8280000000000001</v>
      </c>
      <c r="BZ175" s="119">
        <v>5.0380000000000003</v>
      </c>
      <c r="CA175" s="119">
        <v>12.071999999999999</v>
      </c>
      <c r="CB175" s="119">
        <v>11.571999999999999</v>
      </c>
      <c r="CC175" s="119">
        <v>10.95</v>
      </c>
      <c r="CD175" s="362">
        <v>16.687999999999999</v>
      </c>
      <c r="CE175" s="362">
        <v>6.5940000000000003</v>
      </c>
      <c r="CF175" s="362">
        <v>6.8159999999999998</v>
      </c>
      <c r="CG175" s="362">
        <v>13.670999999999999</v>
      </c>
      <c r="CH175" s="362">
        <v>8.7170000000000005</v>
      </c>
      <c r="CI175" s="362"/>
      <c r="CJ175" s="362"/>
      <c r="CK175" s="362"/>
      <c r="CL175" s="362"/>
      <c r="CM175" s="362"/>
      <c r="CN175" s="362"/>
      <c r="CO175" s="362"/>
      <c r="CP175" s="152">
        <f t="shared" si="562"/>
        <v>-0.8757480763750356</v>
      </c>
      <c r="CQ175" s="152">
        <f t="shared" si="563"/>
        <v>-0.68353174603174593</v>
      </c>
      <c r="CR175" s="152">
        <f t="shared" si="564"/>
        <v>1.5477607839545627E-2</v>
      </c>
      <c r="CS175" s="152">
        <f t="shared" si="565"/>
        <v>0.14024644945697576</v>
      </c>
      <c r="CT175" s="152">
        <f t="shared" si="566"/>
        <v>-0.37640010419380043</v>
      </c>
      <c r="CU175" s="242">
        <f t="shared" si="517"/>
        <v>-3.073</v>
      </c>
      <c r="CV175" s="242">
        <f t="shared" si="709"/>
        <v>-7.5789999999999988</v>
      </c>
      <c r="CW175" s="242">
        <f t="shared" si="518"/>
        <v>0.16899999999999871</v>
      </c>
      <c r="CX175" s="242">
        <f t="shared" si="519"/>
        <v>1.343</v>
      </c>
      <c r="CY175" s="119">
        <v>0.436</v>
      </c>
      <c r="CZ175" s="119">
        <v>3.5089999999999999</v>
      </c>
      <c r="DA175" s="119">
        <v>11.087999999999999</v>
      </c>
      <c r="DB175" s="119">
        <v>10.919</v>
      </c>
      <c r="DC175" s="119">
        <v>9.5760000000000005</v>
      </c>
      <c r="DD175" s="362">
        <v>15.356</v>
      </c>
      <c r="DE175" s="362">
        <v>5.0599999999999996</v>
      </c>
      <c r="DF175" s="362">
        <v>5.33</v>
      </c>
      <c r="DG175" s="362">
        <v>12.199</v>
      </c>
      <c r="DH175" s="362">
        <v>7.1150000000000002</v>
      </c>
      <c r="DI175" s="362"/>
      <c r="DJ175" s="362"/>
      <c r="DK175" s="362"/>
      <c r="DL175" s="362"/>
      <c r="DM175" s="362"/>
      <c r="DN175" s="362"/>
      <c r="DO175" s="362"/>
      <c r="DP175" s="152">
        <f t="shared" si="567"/>
        <v>-0.14390736416987443</v>
      </c>
      <c r="DQ175" s="152">
        <f t="shared" si="568"/>
        <v>-0.25212959248684486</v>
      </c>
      <c r="DR175" s="152">
        <f t="shared" si="569"/>
        <v>0.24450121868851499</v>
      </c>
      <c r="DS175" s="152">
        <f t="shared" si="570"/>
        <v>5.3620049504950404E-2</v>
      </c>
      <c r="DT175" s="152">
        <f t="shared" si="571"/>
        <v>-8.674766883300368E-2</v>
      </c>
      <c r="DU175" s="242">
        <f t="shared" si="520"/>
        <v>-4.5609999999999999</v>
      </c>
      <c r="DV175" s="242">
        <f t="shared" si="710"/>
        <v>-10.684999999999999</v>
      </c>
      <c r="DW175" s="242">
        <f t="shared" si="521"/>
        <v>8.3260000000000005</v>
      </c>
      <c r="DX175" s="242">
        <f t="shared" si="522"/>
        <v>1.732999999999997</v>
      </c>
      <c r="DY175" s="119">
        <v>27.132999999999999</v>
      </c>
      <c r="DZ175" s="119">
        <v>31.693999999999999</v>
      </c>
      <c r="EA175" s="119">
        <v>42.378999999999998</v>
      </c>
      <c r="EB175" s="119">
        <v>34.052999999999997</v>
      </c>
      <c r="EC175" s="119">
        <v>32.32</v>
      </c>
      <c r="ED175" s="362">
        <v>35.39</v>
      </c>
      <c r="EE175" s="362">
        <v>29.306999999999999</v>
      </c>
      <c r="EF175" s="362">
        <v>32.457000000000001</v>
      </c>
      <c r="EG175" s="362">
        <v>43.274999999999999</v>
      </c>
      <c r="EH175" s="362">
        <v>38.707999999999998</v>
      </c>
      <c r="EI175" s="362"/>
      <c r="EJ175" s="362"/>
      <c r="EK175" s="362"/>
      <c r="EL175" s="362"/>
      <c r="EM175" s="362"/>
      <c r="EN175" s="362"/>
      <c r="EO175" s="362"/>
      <c r="EP175" s="153">
        <f t="shared" si="572"/>
        <v>3.4999013043016246E-2</v>
      </c>
      <c r="EQ175" s="153">
        <f t="shared" si="573"/>
        <v>-0.16022951864839022</v>
      </c>
      <c r="ER175" s="153">
        <f t="shared" si="574"/>
        <v>6.3346575732512539E-2</v>
      </c>
      <c r="ES175" s="153">
        <f t="shared" si="575"/>
        <v>3.9858444012068887E-2</v>
      </c>
      <c r="ET175" s="153">
        <f t="shared" si="576"/>
        <v>-8.2315495290342544E-2</v>
      </c>
      <c r="EU175" s="242">
        <f t="shared" si="523"/>
        <v>2.3050000000000068</v>
      </c>
      <c r="EV175" s="242">
        <f t="shared" si="711"/>
        <v>-12.566000000000003</v>
      </c>
      <c r="EW175" s="242">
        <f t="shared" si="524"/>
        <v>4.671999999999997</v>
      </c>
      <c r="EX175" s="242">
        <f t="shared" si="525"/>
        <v>2.8269999999999982</v>
      </c>
      <c r="EY175" s="119">
        <v>68.164000000000001</v>
      </c>
      <c r="EZ175" s="119">
        <v>65.858999999999995</v>
      </c>
      <c r="FA175" s="119">
        <v>78.424999999999997</v>
      </c>
      <c r="FB175" s="119">
        <v>73.753</v>
      </c>
      <c r="FC175" s="119">
        <v>70.926000000000002</v>
      </c>
      <c r="FD175" s="362">
        <v>77.287999999999997</v>
      </c>
      <c r="FE175" s="362">
        <v>74.433999999999997</v>
      </c>
      <c r="FF175" s="362">
        <v>77.052999999999997</v>
      </c>
      <c r="FG175" s="362">
        <v>92.025999999999996</v>
      </c>
      <c r="FH175" s="362">
        <v>85.207999999999998</v>
      </c>
      <c r="FI175" s="362"/>
      <c r="FJ175" s="362"/>
      <c r="FK175" s="362"/>
      <c r="FL175" s="362"/>
      <c r="FM175" s="362"/>
      <c r="FN175" s="362"/>
      <c r="FO175" s="362"/>
      <c r="FP175" s="153">
        <f t="shared" si="577"/>
        <v>3.7974683544303799E-2</v>
      </c>
      <c r="FQ175" s="153">
        <f t="shared" si="578"/>
        <v>5.3333333333333337E-2</v>
      </c>
      <c r="FR175" s="153">
        <f t="shared" si="579"/>
        <v>1.3513513513513514E-2</v>
      </c>
      <c r="FS175" s="153">
        <f t="shared" si="580"/>
        <v>-5.128205128205128E-2</v>
      </c>
      <c r="FT175" s="153">
        <f t="shared" si="581"/>
        <v>-2.5000000000000001E-2</v>
      </c>
      <c r="FU175" s="242">
        <f t="shared" si="539"/>
        <v>3</v>
      </c>
      <c r="FV175" s="242">
        <f t="shared" si="712"/>
        <v>4</v>
      </c>
      <c r="FW175" s="242">
        <f t="shared" si="540"/>
        <v>1</v>
      </c>
      <c r="FX175" s="242">
        <f t="shared" si="541"/>
        <v>-4</v>
      </c>
      <c r="FY175" s="154">
        <v>82</v>
      </c>
      <c r="FZ175" s="154">
        <v>79</v>
      </c>
      <c r="GA175" s="154">
        <v>75</v>
      </c>
      <c r="GB175" s="154">
        <v>74</v>
      </c>
      <c r="GC175" s="154">
        <v>78</v>
      </c>
      <c r="GD175" s="359">
        <v>80</v>
      </c>
      <c r="GE175" s="359">
        <v>79</v>
      </c>
      <c r="GF175" s="359">
        <v>82</v>
      </c>
      <c r="GG175" s="359">
        <v>82</v>
      </c>
      <c r="GH175" s="359">
        <v>73</v>
      </c>
      <c r="GI175" s="359"/>
      <c r="GJ175" s="359"/>
      <c r="GK175" s="359"/>
      <c r="GL175" s="359"/>
      <c r="GM175" s="359"/>
      <c r="GN175" s="359"/>
      <c r="GO175" s="359"/>
      <c r="GP175" s="204"/>
      <c r="GQ175" s="5" t="s">
        <v>390</v>
      </c>
      <c r="GR175" s="5">
        <v>8723</v>
      </c>
      <c r="GS175" s="5" t="s">
        <v>540</v>
      </c>
      <c r="GT175" s="7" t="s">
        <v>94</v>
      </c>
      <c r="GU175" s="172" t="s">
        <v>73</v>
      </c>
      <c r="GV175" s="101"/>
      <c r="GW175" s="158">
        <f t="shared" si="582"/>
        <v>-0.84354611422183712</v>
      </c>
      <c r="GX175" s="158">
        <f t="shared" si="583"/>
        <v>-0.67345319364273637</v>
      </c>
      <c r="GY175" s="158">
        <f t="shared" si="584"/>
        <v>-0.11816653672369999</v>
      </c>
      <c r="GZ175" s="158">
        <f t="shared" si="585"/>
        <v>0.1632152696538029</v>
      </c>
      <c r="HA175" s="158">
        <f t="shared" si="586"/>
        <v>-0.40414942462009029</v>
      </c>
      <c r="HB175" s="263">
        <f t="shared" si="722"/>
        <v>-7.9921248357820718E-2</v>
      </c>
      <c r="HC175" s="263">
        <f t="shared" si="715"/>
        <v>-0.19539588159699242</v>
      </c>
      <c r="HD175" s="263">
        <f t="shared" si="723"/>
        <v>-3.8879074758895349E-2</v>
      </c>
      <c r="HE175" s="263">
        <f t="shared" si="724"/>
        <v>4.6165985000880705E-2</v>
      </c>
      <c r="HF175" s="153">
        <f t="shared" si="587"/>
        <v>1.4823125435599301E-2</v>
      </c>
      <c r="HG175" s="153">
        <f t="shared" si="588"/>
        <v>9.4744373793420017E-2</v>
      </c>
      <c r="HH175" s="153">
        <f t="shared" si="589"/>
        <v>0.29014025539041244</v>
      </c>
      <c r="HI175" s="153">
        <f t="shared" si="590"/>
        <v>0.32901933014930779</v>
      </c>
      <c r="HJ175" s="153">
        <f t="shared" si="591"/>
        <v>0.28285334514842708</v>
      </c>
      <c r="HK175" s="153">
        <f t="shared" si="592"/>
        <v>0.47470516407252267</v>
      </c>
      <c r="HL175" s="153">
        <f t="shared" si="593"/>
        <v>0.16384949161323747</v>
      </c>
      <c r="HM175" s="153">
        <f t="shared" si="594"/>
        <v>0.14075952041409179</v>
      </c>
      <c r="HN175" s="153">
        <f t="shared" si="595"/>
        <v>0.29759828257077686</v>
      </c>
      <c r="HO175" s="153">
        <f t="shared" si="596"/>
        <v>0.18381213185904724</v>
      </c>
      <c r="HP175" s="153" t="str">
        <f t="shared" si="597"/>
        <v>Negativ EK</v>
      </c>
      <c r="HQ175" s="153" t="str">
        <f t="shared" si="598"/>
        <v>Negativ EK</v>
      </c>
      <c r="HR175" s="153" t="str">
        <f t="shared" si="599"/>
        <v>Negativ EK</v>
      </c>
      <c r="HS175" s="153" t="str">
        <f t="shared" si="600"/>
        <v>Negativ EK</v>
      </c>
      <c r="HT175" s="153" t="str">
        <f t="shared" si="601"/>
        <v>Negativ EK</v>
      </c>
      <c r="HU175" s="153" t="str">
        <f t="shared" si="602"/>
        <v>Negativ EK</v>
      </c>
      <c r="HV175" s="150">
        <f t="shared" si="603"/>
        <v>-0.60937784916886206</v>
      </c>
      <c r="HW175" s="150">
        <f t="shared" si="604"/>
        <v>-0.55983791052029974</v>
      </c>
      <c r="HX175" s="150">
        <f t="shared" si="605"/>
        <v>-8.1992599157433982E-3</v>
      </c>
      <c r="HY175" s="150">
        <f t="shared" si="606"/>
        <v>8.2624960229228689E-2</v>
      </c>
      <c r="HZ175" s="150">
        <f t="shared" si="607"/>
        <v>-0.32830957280668044</v>
      </c>
      <c r="IA175" s="263">
        <f t="shared" si="725"/>
        <v>-4.2555593192768811E-2</v>
      </c>
      <c r="IB175" s="263">
        <f t="shared" si="716"/>
        <v>-8.8821817290292399E-2</v>
      </c>
      <c r="IC175" s="263">
        <f t="shared" si="726"/>
        <v>-1.3116186280660302E-3</v>
      </c>
      <c r="ID175" s="263">
        <f t="shared" si="727"/>
        <v>1.2208608019621009E-2</v>
      </c>
      <c r="IE175" s="153">
        <f t="shared" si="608"/>
        <v>2.7278899890317336E-2</v>
      </c>
      <c r="IF175" s="153">
        <f t="shared" si="609"/>
        <v>6.9834493083086147E-2</v>
      </c>
      <c r="IG175" s="153">
        <f t="shared" si="610"/>
        <v>0.15865631037337855</v>
      </c>
      <c r="IH175" s="153">
        <f t="shared" si="611"/>
        <v>0.15996792900144458</v>
      </c>
      <c r="II175" s="153">
        <f t="shared" si="612"/>
        <v>0.14775932098182357</v>
      </c>
      <c r="IJ175" s="153">
        <f t="shared" si="613"/>
        <v>0.21998128155442193</v>
      </c>
      <c r="IK175" s="153">
        <f t="shared" si="614"/>
        <v>8.7056975185989566E-2</v>
      </c>
      <c r="IL175" s="153">
        <f t="shared" si="615"/>
        <v>8.0625033268472132E-2</v>
      </c>
      <c r="IM175" s="153">
        <f t="shared" si="616"/>
        <v>0.15427062527506011</v>
      </c>
      <c r="IN175" s="153">
        <f t="shared" si="617"/>
        <v>0.10230260069477046</v>
      </c>
      <c r="IO175" s="153" t="str">
        <f t="shared" si="618"/>
        <v>i.a.</v>
      </c>
      <c r="IP175" s="153" t="str">
        <f t="shared" si="619"/>
        <v>i.a.</v>
      </c>
      <c r="IQ175" s="153" t="str">
        <f t="shared" si="620"/>
        <v>i.a.</v>
      </c>
      <c r="IR175" s="153" t="str">
        <f t="shared" si="621"/>
        <v>i.a.</v>
      </c>
      <c r="IS175" s="153" t="str">
        <f t="shared" si="622"/>
        <v>i.a.</v>
      </c>
      <c r="IT175" s="153" t="str">
        <f t="shared" si="623"/>
        <v>i.a.</v>
      </c>
      <c r="IU175" s="150">
        <f t="shared" si="624"/>
        <v>-0.17285656793708948</v>
      </c>
      <c r="IV175" s="150">
        <f t="shared" si="625"/>
        <v>-0.10943475137461547</v>
      </c>
      <c r="IW175" s="150">
        <f t="shared" si="626"/>
        <v>0.17036274634279938</v>
      </c>
      <c r="IX175" s="150">
        <f t="shared" si="627"/>
        <v>1.3234114289427029E-2</v>
      </c>
      <c r="IY175" s="150">
        <f t="shared" si="628"/>
        <v>-4.82973562255299E-3</v>
      </c>
      <c r="IZ175" s="263">
        <f t="shared" si="728"/>
        <v>-8.3185533703793169E-2</v>
      </c>
      <c r="JA175" s="263">
        <f t="shared" si="717"/>
        <v>-5.9135930232767975E-2</v>
      </c>
      <c r="JB175" s="263">
        <f t="shared" si="729"/>
        <v>7.8659344043108037E-2</v>
      </c>
      <c r="JC175" s="263">
        <f t="shared" si="730"/>
        <v>6.0306033589132557E-3</v>
      </c>
      <c r="JD175" s="153">
        <f t="shared" si="629"/>
        <v>0.39805469162607826</v>
      </c>
      <c r="JE175" s="153">
        <f t="shared" si="630"/>
        <v>0.48124022532987143</v>
      </c>
      <c r="JF175" s="153">
        <f t="shared" si="631"/>
        <v>0.5403761555626394</v>
      </c>
      <c r="JG175" s="153">
        <f t="shared" si="632"/>
        <v>0.46171681151953137</v>
      </c>
      <c r="JH175" s="153">
        <f t="shared" si="633"/>
        <v>0.45568620816061811</v>
      </c>
      <c r="JI175" s="153">
        <f t="shared" si="634"/>
        <v>0.45789773315391785</v>
      </c>
      <c r="JJ175" s="153">
        <f t="shared" si="635"/>
        <v>0.39373135932503961</v>
      </c>
      <c r="JK175" s="153">
        <f t="shared" si="636"/>
        <v>0.42122954330136403</v>
      </c>
      <c r="JL175" s="153">
        <f t="shared" si="637"/>
        <v>0.47024753873905201</v>
      </c>
      <c r="JM175" s="153">
        <f t="shared" si="638"/>
        <v>0.45427659374706597</v>
      </c>
      <c r="JN175" s="153" t="str">
        <f t="shared" si="639"/>
        <v>i.a.</v>
      </c>
      <c r="JO175" s="153" t="str">
        <f t="shared" si="640"/>
        <v>i.a.</v>
      </c>
      <c r="JP175" s="153" t="str">
        <f t="shared" si="641"/>
        <v>i.a.</v>
      </c>
      <c r="JQ175" s="153" t="str">
        <f t="shared" si="642"/>
        <v>i.a.</v>
      </c>
      <c r="JR175" s="153" t="str">
        <f t="shared" si="643"/>
        <v>i.a.</v>
      </c>
      <c r="JS175" s="153" t="str">
        <f t="shared" si="644"/>
        <v>i.a.</v>
      </c>
      <c r="JT175" s="153" t="str">
        <f t="shared" si="645"/>
        <v>i.a.</v>
      </c>
      <c r="JU175" s="150" t="e">
        <f t="shared" si="646"/>
        <v>#VALUE!</v>
      </c>
      <c r="JV175" s="150" t="e">
        <f t="shared" si="647"/>
        <v>#VALUE!</v>
      </c>
      <c r="JW175" s="150" t="e">
        <f t="shared" si="648"/>
        <v>#VALUE!</v>
      </c>
      <c r="JX175" s="150" t="e">
        <f t="shared" si="649"/>
        <v>#VALUE!</v>
      </c>
      <c r="JY175" s="150" t="e">
        <f t="shared" si="650"/>
        <v>#VALUE!</v>
      </c>
      <c r="JZ175" s="263" t="e">
        <f t="shared" si="731"/>
        <v>#VALUE!</v>
      </c>
      <c r="KA175" s="263" t="e">
        <f t="shared" si="718"/>
        <v>#VALUE!</v>
      </c>
      <c r="KB175" s="263" t="e">
        <f t="shared" si="732"/>
        <v>#VALUE!</v>
      </c>
      <c r="KC175" s="263" t="e">
        <f t="shared" si="733"/>
        <v>#VALUE!</v>
      </c>
      <c r="KD175" s="153" t="str">
        <f t="shared" si="691"/>
        <v>i.a.</v>
      </c>
      <c r="KE175" s="153" t="str">
        <f t="shared" si="692"/>
        <v>i.a.</v>
      </c>
      <c r="KF175" s="153" t="str">
        <f t="shared" si="693"/>
        <v>i.a.</v>
      </c>
      <c r="KG175" s="153" t="str">
        <f t="shared" si="694"/>
        <v>i.a.</v>
      </c>
      <c r="KH175" s="153" t="str">
        <f t="shared" si="713"/>
        <v>i.a.</v>
      </c>
      <c r="KI175" s="153" t="str">
        <f t="shared" si="695"/>
        <v>i.a.</v>
      </c>
      <c r="KJ175" s="153" t="str">
        <f t="shared" si="696"/>
        <v>i.a.</v>
      </c>
      <c r="KK175" s="153" t="str">
        <f t="shared" si="697"/>
        <v>i.a.</v>
      </c>
      <c r="KL175" s="153" t="str">
        <f t="shared" si="698"/>
        <v>i.a.</v>
      </c>
      <c r="KM175" s="153" t="str">
        <f t="shared" si="699"/>
        <v>i.a.</v>
      </c>
      <c r="KN175" s="153" t="str">
        <f t="shared" si="700"/>
        <v>i.a.</v>
      </c>
      <c r="KO175" s="153" t="str">
        <f t="shared" si="701"/>
        <v>i.a.</v>
      </c>
      <c r="KP175" s="153" t="str">
        <f t="shared" si="702"/>
        <v>i.a.</v>
      </c>
      <c r="KQ175" s="153" t="str">
        <f t="shared" si="703"/>
        <v>i.a.</v>
      </c>
      <c r="KR175" s="153" t="str">
        <f t="shared" si="704"/>
        <v>i.a.</v>
      </c>
      <c r="KS175" s="153" t="str">
        <f t="shared" si="705"/>
        <v>i.a.</v>
      </c>
      <c r="KT175" s="153" t="str">
        <f t="shared" si="706"/>
        <v>i.a.</v>
      </c>
      <c r="KU175" s="150" t="e">
        <f t="shared" si="651"/>
        <v>#DIV/0!</v>
      </c>
      <c r="KV175" s="150" t="e">
        <f t="shared" si="652"/>
        <v>#DIV/0!</v>
      </c>
      <c r="KW175" s="150" t="e">
        <f t="shared" si="653"/>
        <v>#DIV/0!</v>
      </c>
      <c r="KX175" s="150" t="e">
        <f t="shared" si="654"/>
        <v>#DIV/0!</v>
      </c>
      <c r="KY175" s="150" t="e">
        <f t="shared" si="655"/>
        <v>#DIV/0!</v>
      </c>
      <c r="KZ175" s="243">
        <f t="shared" si="734"/>
        <v>0</v>
      </c>
      <c r="LA175" s="243">
        <f t="shared" si="719"/>
        <v>0</v>
      </c>
      <c r="LB175" s="243">
        <f t="shared" si="735"/>
        <v>0</v>
      </c>
      <c r="LC175" s="243">
        <f t="shared" si="736"/>
        <v>0</v>
      </c>
      <c r="LD175" s="254">
        <f>IFERROR(Tabel1[[#This Row],[2024 - Omsætning]]/Tabel1[[#This Row],[2024 - Ansatte]],"i.a.")</f>
        <v>0</v>
      </c>
      <c r="LE175" s="254">
        <f>IFERROR(Tabel1[[#This Row],[2023 - Omsætning]]/Tabel1[[#This Row],[2023 - Ansatte]],"i.a.")</f>
        <v>0</v>
      </c>
      <c r="LF175" s="254">
        <f>IFERROR(Tabel1[[#This Row],[2022 - Omsætning]]/Tabel1[[#This Row],[2022 - Ansatte]],"i.a.")</f>
        <v>0</v>
      </c>
      <c r="LG175" s="254">
        <f>IFERROR(Tabel1[[#This Row],[2021 - Omsætning]]/Tabel1[[#This Row],[2021 - Ansatte]],"i.a.")</f>
        <v>0</v>
      </c>
      <c r="LH175" s="254">
        <f>IFERROR(AC175/Tabel1[[#This Row],[2020 - Ansatte]],"i.a.")</f>
        <v>0</v>
      </c>
      <c r="LI175" s="254">
        <f>IFERROR(Tabel1[[#This Row],[2019 - Omsætning]]/Tabel1[[#This Row],[2019 - Ansatte]],"i.a.")</f>
        <v>0</v>
      </c>
      <c r="LJ175" s="254">
        <f>IFERROR(Tabel1[[#This Row],[2018 - Omsætning]]/Tabel1[[#This Row],[2018 - Ansatte]],"i.a.")</f>
        <v>0</v>
      </c>
      <c r="LK175" s="254">
        <f>IFERROR(Tabel1[[#This Row],[2017 - Omsætning]]/Tabel1[[#This Row],[2017 - Ansatte]],"i.a.")</f>
        <v>0</v>
      </c>
      <c r="LL175" s="254">
        <f>IFERROR(Tabel1[[#This Row],[2016 - Omsætning]]/Tabel1[[#This Row],[2016 - Ansatte]],"i.a.")</f>
        <v>0</v>
      </c>
      <c r="LM175" s="254">
        <f>IFERROR(Tabel1[[#This Row],[2015 - Omsætning]]/Tabel1[[#This Row],[2015 - Ansatte]],"i.a.")</f>
        <v>0</v>
      </c>
      <c r="LN175" s="254" t="str">
        <f>IFERROR(Tabel1[[#This Row],[2014 - Omsætning]]/Tabel1[[#This Row],[2014 - Ansatte]],"i.a.")</f>
        <v>i.a.</v>
      </c>
      <c r="LO175" s="254" t="str">
        <f>IFERROR(Tabel1[[#This Row],[2013 - Omsætning]]/Tabel1[[#This Row],[2013 - Ansatte]],"i.a.")</f>
        <v>i.a.</v>
      </c>
      <c r="LP175" s="254" t="str">
        <f>IFERROR(Tabel1[[#This Row],[2012 - Omsætning]]/Tabel1[[#This Row],[2012 - Ansatte]],"i.a.")</f>
        <v>i.a.</v>
      </c>
      <c r="LQ175" s="254" t="str">
        <f>IFERROR(Tabel1[[#This Row],[2011 - Omsætning]]/Tabel1[[#This Row],[2011 - Ansatte]],"i.a.")</f>
        <v>i.a.</v>
      </c>
      <c r="LR175" s="254" t="str">
        <f>IFERROR(Tabel1[[#This Row],[2010 - Omsætning]]/Tabel1[[#This Row],[2010 - Ansatte]],"i.a.")</f>
        <v>i.a.</v>
      </c>
      <c r="LS175" s="254" t="str">
        <f>IFERROR(Tabel1[[#This Row],[2009 - Omsætning]]/Tabel1[[#This Row],[2009 - Ansatte]],"i.a.")</f>
        <v>i.a.</v>
      </c>
      <c r="LT175" s="254" t="str">
        <f>IFERROR(Tabel1[[#This Row],[2008 - Omsætning]]/Tabel1[[#This Row],[2008 - Ansatte]],"i.a.")</f>
        <v>i.a.</v>
      </c>
      <c r="LU175" s="158">
        <f t="shared" si="656"/>
        <v>-0.88029387845887586</v>
      </c>
      <c r="LV175" s="158">
        <f t="shared" si="657"/>
        <v>-0.69955545509342976</v>
      </c>
      <c r="LW175" s="158">
        <f t="shared" si="658"/>
        <v>1.9379064016851117E-3</v>
      </c>
      <c r="LX175" s="158">
        <f t="shared" si="659"/>
        <v>0.20188139267086638</v>
      </c>
      <c r="LY175" s="158">
        <f t="shared" si="660"/>
        <v>-0.36041036327569281</v>
      </c>
      <c r="LZ175" s="243">
        <f t="shared" si="737"/>
        <v>-3.9100648348255634E-2</v>
      </c>
      <c r="MA175" s="243">
        <f t="shared" si="720"/>
        <v>-0.10342227848101265</v>
      </c>
      <c r="MB175" s="243">
        <f t="shared" si="738"/>
        <v>2.8594594594594236E-4</v>
      </c>
      <c r="MC175" s="243">
        <f t="shared" si="739"/>
        <v>2.4784823284823287E-2</v>
      </c>
      <c r="MD175" s="244">
        <f t="shared" si="661"/>
        <v>5.3170731707317077E-3</v>
      </c>
      <c r="ME175" s="244">
        <f t="shared" si="662"/>
        <v>4.441772151898734E-2</v>
      </c>
      <c r="MF175" s="244">
        <f t="shared" si="663"/>
        <v>0.14784</v>
      </c>
      <c r="MG175" s="244">
        <f t="shared" si="664"/>
        <v>0.14755405405405406</v>
      </c>
      <c r="MH175" s="244">
        <f t="shared" si="665"/>
        <v>0.12276923076923077</v>
      </c>
      <c r="MI175" s="244">
        <f t="shared" si="666"/>
        <v>0.19195000000000001</v>
      </c>
      <c r="MJ175" s="244">
        <f t="shared" si="667"/>
        <v>6.4050632911392402E-2</v>
      </c>
      <c r="MK175" s="244">
        <f t="shared" si="668"/>
        <v>6.5000000000000002E-2</v>
      </c>
      <c r="ML175" s="244">
        <f t="shared" si="669"/>
        <v>0.14876829268292682</v>
      </c>
      <c r="MM175" s="244">
        <f t="shared" si="670"/>
        <v>9.7465753424657534E-2</v>
      </c>
      <c r="MN175" s="244" t="str">
        <f t="shared" si="671"/>
        <v>i.a.</v>
      </c>
      <c r="MO175" s="244" t="str">
        <f t="shared" si="672"/>
        <v>i.a.</v>
      </c>
      <c r="MP175" s="244" t="str">
        <f t="shared" si="673"/>
        <v>i.a.</v>
      </c>
      <c r="MQ175" s="244" t="str">
        <f t="shared" si="674"/>
        <v>i.a.</v>
      </c>
      <c r="MR175" s="244" t="str">
        <f t="shared" si="675"/>
        <v>i.a.</v>
      </c>
      <c r="MS175" s="244" t="str">
        <f t="shared" si="676"/>
        <v>i.a.</v>
      </c>
      <c r="MT175" s="244" t="str">
        <f t="shared" si="677"/>
        <v>i.a.</v>
      </c>
    </row>
    <row r="176" spans="1:358" ht="18" customHeight="1" x14ac:dyDescent="0.25">
      <c r="A176" s="101" t="s">
        <v>808</v>
      </c>
      <c r="B176" s="273">
        <v>39169649</v>
      </c>
      <c r="C176" s="117" t="s">
        <v>588</v>
      </c>
      <c r="D176" s="5" t="s">
        <v>123</v>
      </c>
      <c r="E176" s="5">
        <v>642020</v>
      </c>
      <c r="F176" s="203">
        <v>45474</v>
      </c>
      <c r="G176" s="148"/>
      <c r="H176" s="148" t="s">
        <v>74</v>
      </c>
      <c r="I176" s="148" t="s">
        <v>74</v>
      </c>
      <c r="J176" s="148" t="s">
        <v>74</v>
      </c>
      <c r="K176" s="148" t="s">
        <v>74</v>
      </c>
      <c r="L176" s="148" t="s">
        <v>74</v>
      </c>
      <c r="M176" s="148" t="s">
        <v>74</v>
      </c>
      <c r="N176" s="148" t="s">
        <v>74</v>
      </c>
      <c r="O176" s="357" t="s">
        <v>74</v>
      </c>
      <c r="P176" s="150">
        <f>Y176/Tabel1[[#This Row],[2023 - Omsætning]]-1</f>
        <v>-1</v>
      </c>
      <c r="Q176" s="150">
        <f>Z176/Tabel1[[#This Row],[2022 - Omsætning]]-1</f>
        <v>0.11027572609001912</v>
      </c>
      <c r="R176" s="150">
        <f>AA176/Tabel1[[#This Row],[2021 - Omsætning]]-1</f>
        <v>0.22768565679409725</v>
      </c>
      <c r="S176" s="150">
        <f>AB176/Tabel1[[#This Row],[2020 - Omsætning]]-1</f>
        <v>1.6341654877576994E-2</v>
      </c>
      <c r="T176" s="150">
        <f>AC176/Tabel1[[#This Row],[2019 - Omsætning]]-1</f>
        <v>0.10464530517713322</v>
      </c>
      <c r="U176" s="242">
        <f t="shared" si="721"/>
        <v>-1962.4290000000001</v>
      </c>
      <c r="V176" s="242">
        <f t="shared" si="714"/>
        <v>194.91399999999999</v>
      </c>
      <c r="W176" s="242">
        <f t="shared" si="538"/>
        <v>327.80200000000013</v>
      </c>
      <c r="X176" s="242">
        <f t="shared" si="537"/>
        <v>23.148999999999887</v>
      </c>
      <c r="Y176" s="151"/>
      <c r="Z176" s="151">
        <v>1962.4290000000001</v>
      </c>
      <c r="AA176" s="151">
        <v>1767.5150000000001</v>
      </c>
      <c r="AB176" s="361">
        <v>1439.713</v>
      </c>
      <c r="AC176" s="361">
        <v>1416.5640000000001</v>
      </c>
      <c r="AD176" s="361">
        <v>1282.3699999999999</v>
      </c>
      <c r="AE176" s="361">
        <v>1209.056</v>
      </c>
      <c r="AF176" s="361">
        <v>1317.181</v>
      </c>
      <c r="AG176" s="361">
        <v>1163.3910000000001</v>
      </c>
      <c r="AH176" s="361">
        <v>1005.304</v>
      </c>
      <c r="AI176" s="361">
        <v>801.21400000000006</v>
      </c>
      <c r="AJ176" s="361">
        <v>598.649</v>
      </c>
      <c r="AK176" s="361">
        <v>693.16099999999994</v>
      </c>
      <c r="AL176" s="361">
        <v>604.55999999999995</v>
      </c>
      <c r="AM176" s="361">
        <v>595.95899999999995</v>
      </c>
      <c r="AN176" s="361">
        <v>542.09699999999998</v>
      </c>
      <c r="AO176" s="361">
        <v>557.51700000000005</v>
      </c>
      <c r="AP176" s="150">
        <f t="shared" si="552"/>
        <v>-1</v>
      </c>
      <c r="AQ176" s="150">
        <f t="shared" si="553"/>
        <v>0.13432465923172229</v>
      </c>
      <c r="AR176" s="150">
        <f t="shared" si="554"/>
        <v>-7.8745148286096744E-2</v>
      </c>
      <c r="AS176" s="150">
        <f t="shared" si="555"/>
        <v>8.9825674240342088E-2</v>
      </c>
      <c r="AT176" s="150">
        <f t="shared" si="556"/>
        <v>-7.4617325021135578E-2</v>
      </c>
      <c r="AU176" s="242">
        <f t="shared" si="511"/>
        <v>-306.65899999999999</v>
      </c>
      <c r="AV176" s="242">
        <f t="shared" si="707"/>
        <v>36.313999999999965</v>
      </c>
      <c r="AW176" s="242">
        <f t="shared" si="512"/>
        <v>-23.107999999999947</v>
      </c>
      <c r="AX176" s="242">
        <f t="shared" si="513"/>
        <v>24.186999999999955</v>
      </c>
      <c r="AY176" s="119"/>
      <c r="AZ176" s="119">
        <v>306.65899999999999</v>
      </c>
      <c r="BA176" s="119">
        <v>270.34500000000003</v>
      </c>
      <c r="BB176" s="362">
        <v>293.45299999999997</v>
      </c>
      <c r="BC176" s="362">
        <v>269.26600000000002</v>
      </c>
      <c r="BD176" s="362">
        <v>290.97800000000001</v>
      </c>
      <c r="BE176" s="362">
        <v>254.24</v>
      </c>
      <c r="BF176" s="362">
        <v>291.839</v>
      </c>
      <c r="BG176" s="362">
        <v>254.27600000000001</v>
      </c>
      <c r="BH176" s="362">
        <v>215.13900000000001</v>
      </c>
      <c r="BI176" s="362">
        <v>133.55199999999999</v>
      </c>
      <c r="BJ176" s="362">
        <v>146.661</v>
      </c>
      <c r="BK176" s="362">
        <v>145.15299999999999</v>
      </c>
      <c r="BL176" s="362">
        <v>153.67400000000001</v>
      </c>
      <c r="BM176" s="362">
        <v>133.56399999999999</v>
      </c>
      <c r="BN176" s="362">
        <v>92.721000000000004</v>
      </c>
      <c r="BO176" s="362">
        <v>113.419</v>
      </c>
      <c r="BP176" s="152">
        <f t="shared" si="557"/>
        <v>-1</v>
      </c>
      <c r="BQ176" s="152">
        <f t="shared" si="558"/>
        <v>3.0803076372741902</v>
      </c>
      <c r="BR176" s="152">
        <f t="shared" si="559"/>
        <v>-0.85212124418112567</v>
      </c>
      <c r="BS176" s="152">
        <f t="shared" si="560"/>
        <v>4.58298877731837</v>
      </c>
      <c r="BT176" s="152">
        <f t="shared" si="561"/>
        <v>-0.84115591208688112</v>
      </c>
      <c r="BU176" s="242">
        <f t="shared" si="514"/>
        <v>-22.812999999999999</v>
      </c>
      <c r="BV176" s="242">
        <f t="shared" si="708"/>
        <v>17.221999999999998</v>
      </c>
      <c r="BW176" s="242">
        <f t="shared" si="515"/>
        <v>-32.216999999999999</v>
      </c>
      <c r="BX176" s="242">
        <f t="shared" si="516"/>
        <v>31.036000000000001</v>
      </c>
      <c r="BY176" s="119"/>
      <c r="BZ176" s="119">
        <v>22.812999999999999</v>
      </c>
      <c r="CA176" s="119">
        <v>5.5910000000000002</v>
      </c>
      <c r="CB176" s="362">
        <v>37.808</v>
      </c>
      <c r="CC176" s="362">
        <v>6.7720000000000002</v>
      </c>
      <c r="CD176" s="362">
        <v>42.633000000000003</v>
      </c>
      <c r="CE176" s="362">
        <v>27.094999999999999</v>
      </c>
      <c r="CF176" s="362">
        <v>80.858000000000004</v>
      </c>
      <c r="CG176" s="362">
        <v>69.492999999999995</v>
      </c>
      <c r="CH176" s="362">
        <v>55.670999999999999</v>
      </c>
      <c r="CI176" s="362">
        <v>10.006</v>
      </c>
      <c r="CJ176" s="362">
        <v>21.878</v>
      </c>
      <c r="CK176" s="362">
        <v>26.471</v>
      </c>
      <c r="CL176" s="362">
        <v>39.593000000000004</v>
      </c>
      <c r="CM176" s="362">
        <v>28.31</v>
      </c>
      <c r="CN176" s="362">
        <v>4.5510000000000002</v>
      </c>
      <c r="CO176" s="362">
        <v>13.528</v>
      </c>
      <c r="CP176" s="152">
        <f t="shared" si="562"/>
        <v>1</v>
      </c>
      <c r="CQ176" s="152">
        <f t="shared" si="563"/>
        <v>-1.624645892351275</v>
      </c>
      <c r="CR176" s="152">
        <f t="shared" si="564"/>
        <v>-0.90208044382801655</v>
      </c>
      <c r="CS176" s="152">
        <f t="shared" si="565"/>
        <v>123.84848484848483</v>
      </c>
      <c r="CT176" s="152">
        <f t="shared" si="566"/>
        <v>-0.99319005925532855</v>
      </c>
      <c r="CU176" s="242">
        <f t="shared" si="517"/>
        <v>1.764</v>
      </c>
      <c r="CV176" s="242">
        <f t="shared" si="709"/>
        <v>-4.5880000000000001</v>
      </c>
      <c r="CW176" s="242">
        <f t="shared" si="518"/>
        <v>-26.015999999999998</v>
      </c>
      <c r="CX176" s="242">
        <f t="shared" si="519"/>
        <v>28.608999999999998</v>
      </c>
      <c r="CY176" s="119"/>
      <c r="CZ176" s="119">
        <v>-1.764</v>
      </c>
      <c r="DA176" s="119">
        <v>2.8239999999999998</v>
      </c>
      <c r="DB176" s="362">
        <v>28.84</v>
      </c>
      <c r="DC176" s="362">
        <v>0.23100000000000001</v>
      </c>
      <c r="DD176" s="362">
        <v>33.920999999999999</v>
      </c>
      <c r="DE176" s="362">
        <v>22.184000000000001</v>
      </c>
      <c r="DF176" s="362">
        <v>74.147000000000006</v>
      </c>
      <c r="DG176" s="362">
        <v>61.395000000000003</v>
      </c>
      <c r="DH176" s="362">
        <v>50.774000000000001</v>
      </c>
      <c r="DI176" s="362">
        <v>7.8890000000000002</v>
      </c>
      <c r="DJ176" s="362">
        <v>11.212999999999999</v>
      </c>
      <c r="DK176" s="362">
        <v>22.678000000000001</v>
      </c>
      <c r="DL176" s="362">
        <v>20.782</v>
      </c>
      <c r="DM176" s="362">
        <v>15.446</v>
      </c>
      <c r="DN176" s="362">
        <v>1.526</v>
      </c>
      <c r="DO176" s="362">
        <v>6.7169999999999996</v>
      </c>
      <c r="DP176" s="152">
        <f t="shared" si="567"/>
        <v>-1</v>
      </c>
      <c r="DQ176" s="152">
        <f t="shared" si="568"/>
        <v>0.10252462115437401</v>
      </c>
      <c r="DR176" s="152">
        <f t="shared" si="569"/>
        <v>-3.6644502754984288E-3</v>
      </c>
      <c r="DS176" s="152">
        <f t="shared" si="570"/>
        <v>0.14252679075014099</v>
      </c>
      <c r="DT176" s="152">
        <f t="shared" si="571"/>
        <v>-7.352249568897945E-2</v>
      </c>
      <c r="DU176" s="242">
        <f t="shared" si="520"/>
        <v>-289.27600000000001</v>
      </c>
      <c r="DV176" s="242">
        <f t="shared" si="710"/>
        <v>26.900000000000034</v>
      </c>
      <c r="DW176" s="242">
        <f t="shared" si="521"/>
        <v>-0.96500000000003183</v>
      </c>
      <c r="DX176" s="242">
        <f t="shared" si="522"/>
        <v>32.850999999999999</v>
      </c>
      <c r="DY176" s="119"/>
      <c r="DZ176" s="119">
        <v>289.27600000000001</v>
      </c>
      <c r="EA176" s="119">
        <v>262.37599999999998</v>
      </c>
      <c r="EB176" s="362">
        <v>263.34100000000001</v>
      </c>
      <c r="EC176" s="362">
        <v>230.49</v>
      </c>
      <c r="ED176" s="362">
        <v>248.78100000000001</v>
      </c>
      <c r="EE176" s="362">
        <v>213.06299999999999</v>
      </c>
      <c r="EF176" s="362">
        <v>204.88300000000001</v>
      </c>
      <c r="EG176" s="362">
        <v>175.089</v>
      </c>
      <c r="EH176" s="362">
        <f>84.98+48.678</f>
        <v>133.65800000000002</v>
      </c>
      <c r="EI176" s="362">
        <f>49.788+23.89</f>
        <v>73.677999999999997</v>
      </c>
      <c r="EJ176" s="362">
        <f>51.605+24.937</f>
        <v>76.542000000000002</v>
      </c>
      <c r="EK176" s="362">
        <f>64.595+25.27</f>
        <v>89.864999999999995</v>
      </c>
      <c r="EL176" s="362">
        <v>55.601999999999997</v>
      </c>
      <c r="EM176" s="362">
        <v>47.158999999999999</v>
      </c>
      <c r="EN176" s="362">
        <v>39.058999999999997</v>
      </c>
      <c r="EO176" s="362">
        <v>39.701000000000001</v>
      </c>
      <c r="EP176" s="153">
        <f t="shared" si="572"/>
        <v>-1</v>
      </c>
      <c r="EQ176" s="153">
        <f t="shared" si="573"/>
        <v>0.44722880214576222</v>
      </c>
      <c r="ER176" s="153">
        <f t="shared" si="574"/>
        <v>0.40156014962527115</v>
      </c>
      <c r="ES176" s="153">
        <f t="shared" si="575"/>
        <v>-8.4086830143774022E-2</v>
      </c>
      <c r="ET176" s="153">
        <f t="shared" si="576"/>
        <v>0.13319507635681355</v>
      </c>
      <c r="EU176" s="242">
        <f t="shared" si="523"/>
        <v>-1523.7380000000001</v>
      </c>
      <c r="EV176" s="242">
        <f t="shared" si="711"/>
        <v>470.87200000000007</v>
      </c>
      <c r="EW176" s="242">
        <f t="shared" si="524"/>
        <v>301.65599999999995</v>
      </c>
      <c r="EX176" s="242">
        <f t="shared" si="525"/>
        <v>-68.966000000000008</v>
      </c>
      <c r="EY176" s="119"/>
      <c r="EZ176" s="119">
        <v>1523.7380000000001</v>
      </c>
      <c r="FA176" s="119">
        <v>1052.866</v>
      </c>
      <c r="FB176" s="362">
        <v>751.21</v>
      </c>
      <c r="FC176" s="362">
        <v>820.17600000000004</v>
      </c>
      <c r="FD176" s="362">
        <v>723.77300000000002</v>
      </c>
      <c r="FE176" s="362">
        <v>715.09500000000003</v>
      </c>
      <c r="FF176" s="362">
        <v>495.57600000000002</v>
      </c>
      <c r="FG176" s="362">
        <v>400.36599999999999</v>
      </c>
      <c r="FH176" s="362">
        <v>450.60199999999998</v>
      </c>
      <c r="FI176" s="362">
        <v>285.12099999999998</v>
      </c>
      <c r="FJ176" s="362">
        <v>359.91300000000001</v>
      </c>
      <c r="FK176" s="362">
        <v>332.76600000000002</v>
      </c>
      <c r="FL176" s="362">
        <v>278.69200000000001</v>
      </c>
      <c r="FM176" s="362">
        <v>381.94099999999997</v>
      </c>
      <c r="FN176" s="362">
        <v>428.822</v>
      </c>
      <c r="FO176" s="362">
        <v>296.26</v>
      </c>
      <c r="FP176" s="153">
        <f t="shared" si="577"/>
        <v>-1</v>
      </c>
      <c r="FQ176" s="153">
        <f t="shared" si="578"/>
        <v>7.9922027290448339E-2</v>
      </c>
      <c r="FR176" s="153">
        <f t="shared" si="579"/>
        <v>1.383399209486166E-2</v>
      </c>
      <c r="FS176" s="153">
        <f t="shared" si="580"/>
        <v>-8.3333333333333329E-2</v>
      </c>
      <c r="FT176" s="153">
        <f t="shared" si="581"/>
        <v>0.12653061224489795</v>
      </c>
      <c r="FU176" s="242">
        <f t="shared" si="539"/>
        <v>-554</v>
      </c>
      <c r="FV176" s="242">
        <f t="shared" si="712"/>
        <v>41</v>
      </c>
      <c r="FW176" s="242">
        <f t="shared" si="540"/>
        <v>7</v>
      </c>
      <c r="FX176" s="242">
        <f t="shared" si="541"/>
        <v>-46</v>
      </c>
      <c r="FY176" s="154"/>
      <c r="FZ176" s="154">
        <v>554</v>
      </c>
      <c r="GA176" s="154">
        <v>513</v>
      </c>
      <c r="GB176" s="359">
        <v>506</v>
      </c>
      <c r="GC176" s="359">
        <v>552</v>
      </c>
      <c r="GD176" s="359">
        <v>490</v>
      </c>
      <c r="GE176" s="359">
        <v>461</v>
      </c>
      <c r="GF176" s="359">
        <v>413</v>
      </c>
      <c r="GG176" s="359">
        <v>375</v>
      </c>
      <c r="GH176" s="359">
        <v>313</v>
      </c>
      <c r="GI176" s="359">
        <v>258</v>
      </c>
      <c r="GJ176" s="359">
        <v>255</v>
      </c>
      <c r="GK176" s="359">
        <v>245</v>
      </c>
      <c r="GL176" s="359">
        <v>240</v>
      </c>
      <c r="GM176" s="359">
        <v>236</v>
      </c>
      <c r="GN176" s="359">
        <v>204</v>
      </c>
      <c r="GO176" s="359">
        <v>234</v>
      </c>
      <c r="GP176" s="173"/>
      <c r="GQ176" s="5" t="s">
        <v>390</v>
      </c>
      <c r="GR176" s="5">
        <v>9990</v>
      </c>
      <c r="GS176" s="5" t="s">
        <v>171</v>
      </c>
      <c r="GT176" s="157" t="s">
        <v>82</v>
      </c>
      <c r="GU176" s="172" t="s">
        <v>73</v>
      </c>
      <c r="GV176" s="101"/>
      <c r="GW176" s="158">
        <f t="shared" si="582"/>
        <v>1</v>
      </c>
      <c r="GX176" s="158">
        <f t="shared" si="583"/>
        <v>-1.5952792060741827</v>
      </c>
      <c r="GY176" s="158">
        <f t="shared" si="584"/>
        <v>-0.90801950033199097</v>
      </c>
      <c r="GZ176" s="158">
        <f t="shared" si="585"/>
        <v>120.16748074101906</v>
      </c>
      <c r="HA176" s="158">
        <f t="shared" si="586"/>
        <v>-0.99343767873857991</v>
      </c>
      <c r="HB176" s="263">
        <f t="shared" si="722"/>
        <v>6.3953361902068691E-3</v>
      </c>
      <c r="HC176" s="263">
        <f t="shared" si="715"/>
        <v>-1.7138758982317454E-2</v>
      </c>
      <c r="HD176" s="263">
        <f t="shared" si="723"/>
        <v>-0.1060576690794001</v>
      </c>
      <c r="HE176" s="263">
        <f t="shared" si="724"/>
        <v>0.11583712785115478</v>
      </c>
      <c r="HF176" s="153">
        <f t="shared" si="587"/>
        <v>0</v>
      </c>
      <c r="HG176" s="153">
        <f t="shared" si="588"/>
        <v>-6.3953361902068691E-3</v>
      </c>
      <c r="HH176" s="153">
        <f t="shared" si="589"/>
        <v>1.0743422792110584E-2</v>
      </c>
      <c r="HI176" s="153">
        <f t="shared" si="590"/>
        <v>0.11680109187151069</v>
      </c>
      <c r="HJ176" s="153">
        <f t="shared" si="591"/>
        <v>9.6396402035591551E-4</v>
      </c>
      <c r="HK176" s="153">
        <f t="shared" si="592"/>
        <v>0.14689375633330734</v>
      </c>
      <c r="HL176" s="153">
        <f t="shared" si="593"/>
        <v>0.10615725476496964</v>
      </c>
      <c r="HM176" s="153">
        <f t="shared" si="594"/>
        <v>0.39027612560925545</v>
      </c>
      <c r="HN176" s="153">
        <f t="shared" si="595"/>
        <v>0.3977042691912796</v>
      </c>
      <c r="HO176" s="153">
        <f t="shared" si="596"/>
        <v>0.48977505112474434</v>
      </c>
      <c r="HP176" s="153">
        <f t="shared" si="597"/>
        <v>0.10503261882572228</v>
      </c>
      <c r="HQ176" s="153">
        <f t="shared" si="598"/>
        <v>0.13476596537405278</v>
      </c>
      <c r="HR176" s="153">
        <f t="shared" si="599"/>
        <v>0.3117958024844123</v>
      </c>
      <c r="HS176" s="153">
        <f t="shared" si="600"/>
        <v>0.40447251389145689</v>
      </c>
      <c r="HT176" s="153">
        <f t="shared" si="601"/>
        <v>0.3583010508246538</v>
      </c>
      <c r="HU176" s="153">
        <f t="shared" si="602"/>
        <v>3.8750634840020323E-2</v>
      </c>
      <c r="HV176" s="150">
        <f t="shared" si="603"/>
        <v>-1</v>
      </c>
      <c r="HW176" s="150">
        <f t="shared" si="604"/>
        <v>1.8569330331797482</v>
      </c>
      <c r="HX176" s="150">
        <f t="shared" si="605"/>
        <v>-0.87119466885475016</v>
      </c>
      <c r="HY176" s="150">
        <f t="shared" si="606"/>
        <v>4.4855076599587367</v>
      </c>
      <c r="HZ176" s="150">
        <f t="shared" si="607"/>
        <v>-0.85196682332941465</v>
      </c>
      <c r="IA176" s="263">
        <f t="shared" si="725"/>
        <v>-1.7707804536513952E-2</v>
      </c>
      <c r="IB176" s="263">
        <f t="shared" si="716"/>
        <v>1.1509617763894617E-2</v>
      </c>
      <c r="IC176" s="263">
        <f t="shared" si="726"/>
        <v>-4.192238958481289E-2</v>
      </c>
      <c r="ID176" s="263">
        <f t="shared" si="727"/>
        <v>3.9348265873083328E-2</v>
      </c>
      <c r="IE176" s="153">
        <f t="shared" si="608"/>
        <v>0</v>
      </c>
      <c r="IF176" s="153">
        <f t="shared" si="609"/>
        <v>1.7707804536513952E-2</v>
      </c>
      <c r="IG176" s="153">
        <f t="shared" si="610"/>
        <v>6.1981867726193353E-3</v>
      </c>
      <c r="IH176" s="153">
        <f t="shared" si="611"/>
        <v>4.8120576357432228E-2</v>
      </c>
      <c r="II176" s="153">
        <f t="shared" si="612"/>
        <v>8.7723104843488997E-3</v>
      </c>
      <c r="IJ176" s="153">
        <f t="shared" si="613"/>
        <v>5.9259084224543186E-2</v>
      </c>
      <c r="IK176" s="153">
        <f t="shared" si="614"/>
        <v>4.4760302344732793E-2</v>
      </c>
      <c r="IL176" s="153">
        <f t="shared" si="615"/>
        <v>0.18049829118402755</v>
      </c>
      <c r="IM176" s="153">
        <f t="shared" si="616"/>
        <v>0.16332694061351308</v>
      </c>
      <c r="IN176" s="153">
        <f t="shared" si="617"/>
        <v>0.15133684824315674</v>
      </c>
      <c r="IO176" s="153">
        <f t="shared" si="618"/>
        <v>3.1024721177488321E-2</v>
      </c>
      <c r="IP176" s="153">
        <f t="shared" si="619"/>
        <v>6.3169231346698829E-2</v>
      </c>
      <c r="IQ176" s="153">
        <f t="shared" si="620"/>
        <v>8.6583215854563994E-2</v>
      </c>
      <c r="IR176" s="153">
        <f t="shared" si="621"/>
        <v>0.11986382757143528</v>
      </c>
      <c r="IS176" s="153">
        <f t="shared" si="622"/>
        <v>6.9835451297111495E-2</v>
      </c>
      <c r="IT176" s="153">
        <f t="shared" si="623"/>
        <v>1.2553062963913047E-2</v>
      </c>
      <c r="IU176" s="150" t="e">
        <f t="shared" si="624"/>
        <v>#VALUE!</v>
      </c>
      <c r="IV176" s="150">
        <f t="shared" si="625"/>
        <v>-0.23818222832513131</v>
      </c>
      <c r="IW176" s="150">
        <f t="shared" si="626"/>
        <v>-0.28912394520428719</v>
      </c>
      <c r="IX176" s="150">
        <f t="shared" si="627"/>
        <v>0.24741823608616442</v>
      </c>
      <c r="IY176" s="150">
        <f t="shared" si="628"/>
        <v>-0.18242011138133729</v>
      </c>
      <c r="IZ176" s="263" t="e">
        <f t="shared" si="728"/>
        <v>#VALUE!</v>
      </c>
      <c r="JA176" s="263">
        <f t="shared" si="717"/>
        <v>-5.9355416870745803E-2</v>
      </c>
      <c r="JB176" s="263">
        <f t="shared" si="729"/>
        <v>-0.10135406724356996</v>
      </c>
      <c r="JC176" s="263">
        <f t="shared" si="730"/>
        <v>6.953072174204078E-2</v>
      </c>
      <c r="JD176" s="153" t="str">
        <f t="shared" si="629"/>
        <v>i.a.</v>
      </c>
      <c r="JE176" s="153">
        <f t="shared" si="630"/>
        <v>0.1898462859100449</v>
      </c>
      <c r="JF176" s="153">
        <f t="shared" si="631"/>
        <v>0.24920170278079071</v>
      </c>
      <c r="JG176" s="153">
        <f t="shared" si="632"/>
        <v>0.35055577002436067</v>
      </c>
      <c r="JH176" s="153">
        <f t="shared" si="633"/>
        <v>0.28102504828231989</v>
      </c>
      <c r="JI176" s="153">
        <f t="shared" si="634"/>
        <v>0.3437279367978634</v>
      </c>
      <c r="JJ176" s="153">
        <f t="shared" si="635"/>
        <v>0.29795062194533589</v>
      </c>
      <c r="JK176" s="153">
        <f t="shared" si="636"/>
        <v>0.41342397533375302</v>
      </c>
      <c r="JL176" s="153">
        <f t="shared" si="637"/>
        <v>0.43732235004970454</v>
      </c>
      <c r="JM176" s="153">
        <f t="shared" si="638"/>
        <v>0.29662096484258843</v>
      </c>
      <c r="JN176" s="153">
        <f t="shared" si="639"/>
        <v>0.25840958750846132</v>
      </c>
      <c r="JO176" s="153">
        <f t="shared" si="640"/>
        <v>0.21266806144818332</v>
      </c>
      <c r="JP176" s="153">
        <f t="shared" si="641"/>
        <v>0.27005463298534099</v>
      </c>
      <c r="JQ176" s="153">
        <f t="shared" si="642"/>
        <v>0.19951057080935225</v>
      </c>
      <c r="JR176" s="153">
        <f t="shared" si="643"/>
        <v>0.12347194985612962</v>
      </c>
      <c r="JS176" s="153">
        <f t="shared" si="644"/>
        <v>9.1084412646739193E-2</v>
      </c>
      <c r="JT176" s="153">
        <f t="shared" si="645"/>
        <v>0.13400729089313443</v>
      </c>
      <c r="JU176" s="150" t="e">
        <f t="shared" si="646"/>
        <v>#VALUE!</v>
      </c>
      <c r="JV176" s="150">
        <f t="shared" si="647"/>
        <v>2.6750399395324314</v>
      </c>
      <c r="JW176" s="150">
        <f t="shared" si="648"/>
        <v>-0.87954672680217205</v>
      </c>
      <c r="JX176" s="150">
        <f t="shared" si="649"/>
        <v>4.4932204643239446</v>
      </c>
      <c r="JY176" s="150">
        <f t="shared" si="650"/>
        <v>-0.8562035368559795</v>
      </c>
      <c r="JZ176" s="263" t="e">
        <f t="shared" si="731"/>
        <v>#VALUE!</v>
      </c>
      <c r="KA176" s="263">
        <f t="shared" si="718"/>
        <v>8.4616811183643847E-3</v>
      </c>
      <c r="KB176" s="263">
        <f t="shared" si="732"/>
        <v>-2.3097591427552935E-2</v>
      </c>
      <c r="KC176" s="263">
        <f t="shared" si="733"/>
        <v>2.148020773110269E-2</v>
      </c>
      <c r="KD176" s="153" t="str">
        <f t="shared" si="691"/>
        <v>i.a.</v>
      </c>
      <c r="KE176" s="153">
        <f t="shared" si="692"/>
        <v>1.1624879167603006E-2</v>
      </c>
      <c r="KF176" s="153">
        <f t="shared" si="693"/>
        <v>3.1631980492386204E-3</v>
      </c>
      <c r="KG176" s="153">
        <f t="shared" si="694"/>
        <v>2.6260789476791554E-2</v>
      </c>
      <c r="KH176" s="153">
        <f t="shared" si="713"/>
        <v>4.7805817456888638E-3</v>
      </c>
      <c r="KI176" s="153">
        <f t="shared" si="695"/>
        <v>3.324547517487153E-2</v>
      </c>
      <c r="KJ176" s="153">
        <f t="shared" si="696"/>
        <v>2.2410045523118861E-2</v>
      </c>
      <c r="KK176" s="153">
        <f t="shared" si="697"/>
        <v>6.1387159395709476E-2</v>
      </c>
      <c r="KL176" s="153">
        <f t="shared" si="698"/>
        <v>5.9733142168024327E-2</v>
      </c>
      <c r="KM176" s="153">
        <f t="shared" si="699"/>
        <v>5.5377278912647321E-2</v>
      </c>
      <c r="KN176" s="153">
        <f t="shared" si="700"/>
        <v>1.2488548627457833E-2</v>
      </c>
      <c r="KO176" s="153">
        <f t="shared" si="701"/>
        <v>3.6545621891960062E-2</v>
      </c>
      <c r="KP176" s="153">
        <f t="shared" si="702"/>
        <v>3.8188819047811406E-2</v>
      </c>
      <c r="KQ176" s="153">
        <f t="shared" si="703"/>
        <v>6.5490604737329636E-2</v>
      </c>
      <c r="KR176" s="153">
        <f t="shared" si="704"/>
        <v>4.7503267842250896E-2</v>
      </c>
      <c r="KS176" s="153">
        <f t="shared" si="705"/>
        <v>8.3951765090011579E-3</v>
      </c>
      <c r="KT176" s="153">
        <f t="shared" si="706"/>
        <v>2.4264730940939915E-2</v>
      </c>
      <c r="KU176" s="150" t="e">
        <f t="shared" si="651"/>
        <v>#VALUE!</v>
      </c>
      <c r="KV176" s="150">
        <f t="shared" si="652"/>
        <v>2.8107305928122311E-2</v>
      </c>
      <c r="KW176" s="150">
        <f t="shared" si="653"/>
        <v>0.21093361079495745</v>
      </c>
      <c r="KX176" s="150">
        <f t="shared" si="654"/>
        <v>0.10873635077553843</v>
      </c>
      <c r="KY176" s="150">
        <f t="shared" si="655"/>
        <v>-1.9427174752182426E-2</v>
      </c>
      <c r="KZ176" s="243" t="e">
        <f t="shared" si="734"/>
        <v>#VALUE!</v>
      </c>
      <c r="LA176" s="243">
        <f t="shared" si="719"/>
        <v>9.6842270638489492E-2</v>
      </c>
      <c r="LB176" s="243">
        <f t="shared" si="735"/>
        <v>0.6001657343842699</v>
      </c>
      <c r="LC176" s="243">
        <f t="shared" si="736"/>
        <v>0.27904347826086928</v>
      </c>
      <c r="LD176" s="254" t="str">
        <f>IFERROR(Tabel1[[#This Row],[2024 - Omsætning]]/Tabel1[[#This Row],[2024 - Ansatte]],"i.a.")</f>
        <v>i.a.</v>
      </c>
      <c r="LE176" s="254">
        <f>IFERROR(Tabel1[[#This Row],[2023 - Omsætning]]/Tabel1[[#This Row],[2023 - Ansatte]],"i.a.")</f>
        <v>3.5422906137184116</v>
      </c>
      <c r="LF176" s="254">
        <f>IFERROR(Tabel1[[#This Row],[2022 - Omsætning]]/Tabel1[[#This Row],[2022 - Ansatte]],"i.a.")</f>
        <v>3.4454483430799221</v>
      </c>
      <c r="LG176" s="254">
        <f>IFERROR(Tabel1[[#This Row],[2021 - Omsætning]]/Tabel1[[#This Row],[2021 - Ansatte]],"i.a.")</f>
        <v>2.8452826086956522</v>
      </c>
      <c r="LH176" s="254">
        <f>IFERROR(AC176/Tabel1[[#This Row],[2020 - Ansatte]],"i.a.")</f>
        <v>2.5662391304347829</v>
      </c>
      <c r="LI176" s="254">
        <f>IFERROR(Tabel1[[#This Row],[2019 - Omsætning]]/Tabel1[[#This Row],[2019 - Ansatte]],"i.a.")</f>
        <v>2.6170816326530608</v>
      </c>
      <c r="LJ176" s="254">
        <f>IFERROR(Tabel1[[#This Row],[2018 - Omsætning]]/Tabel1[[#This Row],[2018 - Ansatte]],"i.a.")</f>
        <v>2.6226811279826463</v>
      </c>
      <c r="LK176" s="254">
        <f>IFERROR(Tabel1[[#This Row],[2017 - Omsætning]]/Tabel1[[#This Row],[2017 - Ansatte]],"i.a.")</f>
        <v>3.1893002421307508</v>
      </c>
      <c r="LL176" s="254">
        <f>IFERROR(Tabel1[[#This Row],[2016 - Omsætning]]/Tabel1[[#This Row],[2016 - Ansatte]],"i.a.")</f>
        <v>3.102376</v>
      </c>
      <c r="LM176" s="254">
        <f>IFERROR(Tabel1[[#This Row],[2015 - Omsætning]]/Tabel1[[#This Row],[2015 - Ansatte]],"i.a.")</f>
        <v>3.2118338658146963</v>
      </c>
      <c r="LN176" s="254">
        <f>IFERROR(Tabel1[[#This Row],[2014 - Omsætning]]/Tabel1[[#This Row],[2014 - Ansatte]],"i.a.")</f>
        <v>3.1054806201550389</v>
      </c>
      <c r="LO176" s="254">
        <f>IFERROR(Tabel1[[#This Row],[2013 - Omsætning]]/Tabel1[[#This Row],[2013 - Ansatte]],"i.a.")</f>
        <v>2.3476431372549018</v>
      </c>
      <c r="LP176" s="254">
        <f>IFERROR(Tabel1[[#This Row],[2012 - Omsætning]]/Tabel1[[#This Row],[2012 - Ansatte]],"i.a.")</f>
        <v>2.8292285714285712</v>
      </c>
      <c r="LQ176" s="254">
        <f>IFERROR(Tabel1[[#This Row],[2011 - Omsætning]]/Tabel1[[#This Row],[2011 - Ansatte]],"i.a.")</f>
        <v>2.5189999999999997</v>
      </c>
      <c r="LR176" s="254">
        <f>IFERROR(Tabel1[[#This Row],[2010 - Omsætning]]/Tabel1[[#This Row],[2010 - Ansatte]],"i.a.")</f>
        <v>2.5252499999999998</v>
      </c>
      <c r="LS176" s="254">
        <f>IFERROR(Tabel1[[#This Row],[2009 - Omsætning]]/Tabel1[[#This Row],[2009 - Ansatte]],"i.a.")</f>
        <v>2.6573382352941177</v>
      </c>
      <c r="LT176" s="254">
        <f>IFERROR(Tabel1[[#This Row],[2008 - Omsætning]]/Tabel1[[#This Row],[2008 - Ansatte]],"i.a.")</f>
        <v>2.3825512820512822</v>
      </c>
      <c r="LU176" s="158" t="e">
        <f t="shared" si="656"/>
        <v>#VALUE!</v>
      </c>
      <c r="LV176" s="158">
        <f t="shared" si="657"/>
        <v>-1.5784175862386352</v>
      </c>
      <c r="LW176" s="158">
        <f t="shared" si="658"/>
        <v>-0.9034165781227611</v>
      </c>
      <c r="LX176" s="158">
        <f t="shared" si="659"/>
        <v>135.19834710743802</v>
      </c>
      <c r="LY176" s="158">
        <f t="shared" si="660"/>
        <v>-0.99395494390418659</v>
      </c>
      <c r="LZ176" s="243" t="e">
        <f t="shared" si="737"/>
        <v>#VALUE!</v>
      </c>
      <c r="MA176" s="243">
        <f t="shared" si="720"/>
        <v>-8.6889888178126821E-3</v>
      </c>
      <c r="MB176" s="243">
        <f t="shared" si="738"/>
        <v>-5.1491174136483062E-2</v>
      </c>
      <c r="MC176" s="243">
        <f t="shared" si="739"/>
        <v>5.6577569169960477E-2</v>
      </c>
      <c r="MD176" s="244" t="str">
        <f t="shared" si="661"/>
        <v>i.a.</v>
      </c>
      <c r="ME176" s="244">
        <f t="shared" si="662"/>
        <v>-3.1841155234657039E-3</v>
      </c>
      <c r="MF176" s="244">
        <f t="shared" si="663"/>
        <v>5.5048732943469786E-3</v>
      </c>
      <c r="MG176" s="244">
        <f t="shared" si="664"/>
        <v>5.6996047430830039E-2</v>
      </c>
      <c r="MH176" s="245">
        <f t="shared" si="665"/>
        <v>4.1847826086956522E-4</v>
      </c>
      <c r="MI176" s="245">
        <f t="shared" si="666"/>
        <v>6.9226530612244902E-2</v>
      </c>
      <c r="MJ176" s="245">
        <f t="shared" si="667"/>
        <v>4.8121475054229937E-2</v>
      </c>
      <c r="MK176" s="245">
        <f t="shared" si="668"/>
        <v>0.17953268765133173</v>
      </c>
      <c r="ML176" s="245">
        <f t="shared" si="669"/>
        <v>0.16372</v>
      </c>
      <c r="MM176" s="245">
        <f t="shared" si="670"/>
        <v>0.16221725239616613</v>
      </c>
      <c r="MN176" s="245">
        <f t="shared" si="671"/>
        <v>3.0577519379844962E-2</v>
      </c>
      <c r="MO176" s="245">
        <f t="shared" si="672"/>
        <v>4.3972549019607843E-2</v>
      </c>
      <c r="MP176" s="245">
        <f t="shared" si="673"/>
        <v>9.2563265306122453E-2</v>
      </c>
      <c r="MQ176" s="245">
        <f t="shared" si="674"/>
        <v>8.6591666666666664E-2</v>
      </c>
      <c r="MR176" s="245">
        <f t="shared" si="675"/>
        <v>6.5449152542372879E-2</v>
      </c>
      <c r="MS176" s="245">
        <f t="shared" si="676"/>
        <v>7.4803921568627448E-3</v>
      </c>
      <c r="MT176" s="245">
        <f t="shared" si="677"/>
        <v>2.8705128205128203E-2</v>
      </c>
    </row>
    <row r="177" spans="1:358" ht="18" customHeight="1" x14ac:dyDescent="0.25">
      <c r="A177" s="20" t="s">
        <v>927</v>
      </c>
      <c r="B177" s="331">
        <v>10061350</v>
      </c>
      <c r="C177" t="s">
        <v>928</v>
      </c>
      <c r="D177" s="5"/>
      <c r="E177" s="5">
        <v>256200</v>
      </c>
      <c r="F177" s="203">
        <v>45468</v>
      </c>
      <c r="G177" s="176"/>
      <c r="H177" s="176" t="s">
        <v>74</v>
      </c>
      <c r="I177" s="148" t="s">
        <v>74</v>
      </c>
      <c r="J177" s="148" t="s">
        <v>74</v>
      </c>
      <c r="K177" s="148" t="s">
        <v>74</v>
      </c>
      <c r="L177" s="148"/>
      <c r="M177" s="148"/>
      <c r="N177" s="364"/>
      <c r="O177" s="364"/>
      <c r="P177" s="335" t="e">
        <f>Y177/Tabel1[[#This Row],[2023 - Omsætning]]-1</f>
        <v>#DIV/0!</v>
      </c>
      <c r="Q177" s="335" t="e">
        <f>Z177/Tabel1[[#This Row],[2022 - Omsætning]]-1</f>
        <v>#DIV/0!</v>
      </c>
      <c r="R177" s="335" t="e">
        <f>AA177/Tabel1[[#This Row],[2021 - Omsætning]]-1</f>
        <v>#DIV/0!</v>
      </c>
      <c r="S177" s="150" t="e">
        <f>AB177/Tabel1[[#This Row],[2020 - Omsætning]]-1</f>
        <v>#DIV/0!</v>
      </c>
      <c r="T177" s="335" t="e">
        <f>AC177/Tabel1[[#This Row],[2019 - Omsætning]]-1</f>
        <v>#DIV/0!</v>
      </c>
      <c r="U177" s="242">
        <f t="shared" si="721"/>
        <v>0</v>
      </c>
      <c r="V177" s="242"/>
      <c r="W177" s="242">
        <f t="shared" si="538"/>
        <v>0</v>
      </c>
      <c r="X177" s="355">
        <f t="shared" si="537"/>
        <v>0</v>
      </c>
      <c r="Y177" s="165"/>
      <c r="Z177" s="165"/>
      <c r="AA177" s="165"/>
      <c r="AB177" s="164"/>
      <c r="AC177" s="365"/>
      <c r="AD177" s="164"/>
      <c r="AE177" s="165"/>
      <c r="AF177" s="178"/>
      <c r="AG177" s="366"/>
      <c r="AH177" s="366"/>
      <c r="AI177" s="366"/>
      <c r="AJ177" s="366"/>
      <c r="AK177" s="366"/>
      <c r="AL177" s="366"/>
      <c r="AM177" s="366"/>
      <c r="AN177" s="366"/>
      <c r="AO177" s="366"/>
      <c r="AP177" s="153">
        <f t="shared" si="552"/>
        <v>-1</v>
      </c>
      <c r="AQ177" s="153">
        <f t="shared" si="553"/>
        <v>7.1744216272420017E-2</v>
      </c>
      <c r="AR177" s="153">
        <f t="shared" si="554"/>
        <v>9.3829968723343676E-2</v>
      </c>
      <c r="AS177" s="150">
        <f t="shared" si="555"/>
        <v>0.2915901579140654</v>
      </c>
      <c r="AT177" s="153" t="e">
        <f t="shared" si="556"/>
        <v>#DIV/0!</v>
      </c>
      <c r="AU177" s="242">
        <f t="shared" ref="AU177:AU240" si="740">AY177-AZ177</f>
        <v>-20.614999999999998</v>
      </c>
      <c r="AV177" s="242">
        <f t="shared" si="707"/>
        <v>1.379999999999999</v>
      </c>
      <c r="AW177" s="242">
        <f t="shared" ref="AW177:AW240" si="741">BA177-BB177</f>
        <v>1.6499999999999986</v>
      </c>
      <c r="AX177" s="242">
        <f t="shared" ref="AX177:AX240" si="742">BB177-BC177</f>
        <v>3.9700000000000006</v>
      </c>
      <c r="AY177" s="121"/>
      <c r="AZ177" s="121">
        <v>20.614999999999998</v>
      </c>
      <c r="BA177" s="165">
        <v>19.234999999999999</v>
      </c>
      <c r="BB177" s="120">
        <v>17.585000000000001</v>
      </c>
      <c r="BC177" s="138">
        <v>13.615</v>
      </c>
      <c r="BD177" s="120"/>
      <c r="BE177" s="121"/>
      <c r="BF177" s="122"/>
      <c r="BG177" s="367"/>
      <c r="BH177" s="367"/>
      <c r="BI177" s="367"/>
      <c r="BJ177" s="367"/>
      <c r="BK177" s="367"/>
      <c r="BL177" s="367"/>
      <c r="BM177" s="367"/>
      <c r="BN177" s="367"/>
      <c r="BO177" s="367"/>
      <c r="BP177" s="152">
        <f t="shared" si="557"/>
        <v>-1</v>
      </c>
      <c r="BQ177" s="152">
        <f t="shared" si="558"/>
        <v>-0.51759834368530011</v>
      </c>
      <c r="BR177" s="152">
        <f t="shared" si="559"/>
        <v>1.9451219512195117</v>
      </c>
      <c r="BS177" s="152">
        <f t="shared" si="560"/>
        <v>1.0570236439499305</v>
      </c>
      <c r="BT177" s="152" t="e">
        <f t="shared" si="561"/>
        <v>#DIV/0!</v>
      </c>
      <c r="BU177" s="242">
        <f t="shared" ref="BU177:BU240" si="743">BY177-BZ177</f>
        <v>-0.23300000000000001</v>
      </c>
      <c r="BV177" s="242">
        <f t="shared" si="708"/>
        <v>-0.24999999999999997</v>
      </c>
      <c r="BW177" s="242">
        <f t="shared" ref="BW177:BW240" si="744">CA177-CB177</f>
        <v>0.31899999999999995</v>
      </c>
      <c r="BX177" s="242">
        <f t="shared" ref="BX177:BX240" si="745">CB177-CC177</f>
        <v>3.04</v>
      </c>
      <c r="BY177" s="121"/>
      <c r="BZ177" s="121">
        <v>0.23300000000000001</v>
      </c>
      <c r="CA177" s="121">
        <v>0.48299999999999998</v>
      </c>
      <c r="CB177" s="120">
        <v>0.16400000000000001</v>
      </c>
      <c r="CC177" s="121">
        <v>-2.8759999999999999</v>
      </c>
      <c r="CD177" s="120"/>
      <c r="CE177" s="121"/>
      <c r="CF177" s="122"/>
      <c r="CG177" s="367"/>
      <c r="CH177" s="367"/>
      <c r="CI177" s="367"/>
      <c r="CJ177" s="367"/>
      <c r="CK177" s="367"/>
      <c r="CL177" s="367"/>
      <c r="CM177" s="367"/>
      <c r="CN177" s="367"/>
      <c r="CO177" s="367"/>
      <c r="CP177" s="152">
        <f t="shared" si="562"/>
        <v>-1</v>
      </c>
      <c r="CQ177" s="152">
        <f t="shared" si="563"/>
        <v>-0.51759834368530011</v>
      </c>
      <c r="CR177" s="152">
        <f t="shared" si="564"/>
        <v>1.9451219512195117</v>
      </c>
      <c r="CS177" s="152">
        <f t="shared" si="565"/>
        <v>1.0570236439499305</v>
      </c>
      <c r="CT177" s="152" t="e">
        <f t="shared" si="566"/>
        <v>#DIV/0!</v>
      </c>
      <c r="CU177" s="242">
        <f t="shared" ref="CU177:CU240" si="746">CY177-CZ177</f>
        <v>-0.23300000000000001</v>
      </c>
      <c r="CV177" s="242">
        <f t="shared" si="709"/>
        <v>-0.24999999999999997</v>
      </c>
      <c r="CW177" s="242">
        <f t="shared" ref="CW177:CW240" si="747">DA177-DB177</f>
        <v>0.31899999999999995</v>
      </c>
      <c r="CX177" s="242">
        <f t="shared" ref="CX177:CX240" si="748">DB177-DC177</f>
        <v>3.04</v>
      </c>
      <c r="CY177" s="121"/>
      <c r="CZ177" s="121">
        <v>0.23300000000000001</v>
      </c>
      <c r="DA177" s="121">
        <v>0.48299999999999998</v>
      </c>
      <c r="DB177" s="120">
        <v>0.16400000000000001</v>
      </c>
      <c r="DC177" s="121">
        <v>-2.8759999999999999</v>
      </c>
      <c r="DD177" s="120"/>
      <c r="DE177" s="121"/>
      <c r="DF177" s="122"/>
      <c r="DG177" s="367"/>
      <c r="DH177" s="367"/>
      <c r="DI177" s="367"/>
      <c r="DJ177" s="367"/>
      <c r="DK177" s="367"/>
      <c r="DL177" s="367"/>
      <c r="DM177" s="367"/>
      <c r="DN177" s="367"/>
      <c r="DO177" s="367"/>
      <c r="DP177" s="152">
        <f t="shared" si="567"/>
        <v>-1</v>
      </c>
      <c r="DQ177" s="152">
        <f t="shared" si="568"/>
        <v>2.0611229566453386E-2</v>
      </c>
      <c r="DR177" s="152">
        <f t="shared" si="569"/>
        <v>5.235602094240846E-2</v>
      </c>
      <c r="DS177" s="152">
        <f t="shared" si="570"/>
        <v>2.0610687022900732E-2</v>
      </c>
      <c r="DT177" s="152" t="e">
        <f t="shared" si="571"/>
        <v>#DIV/0!</v>
      </c>
      <c r="DU177" s="242">
        <f t="shared" ref="DU177:DU240" si="749">DY177-DZ177</f>
        <v>-7.18</v>
      </c>
      <c r="DV177" s="242">
        <f t="shared" si="710"/>
        <v>0.14499999999999957</v>
      </c>
      <c r="DW177" s="242">
        <f t="shared" ref="DW177:DW240" si="750">EA177-EB177</f>
        <v>0.35000000000000053</v>
      </c>
      <c r="DX177" s="242">
        <f t="shared" ref="DX177:DX240" si="751">EB177-EC177</f>
        <v>0.13499999999999979</v>
      </c>
      <c r="DY177" s="121"/>
      <c r="DZ177" s="121">
        <v>7.18</v>
      </c>
      <c r="EA177" s="121">
        <v>7.0350000000000001</v>
      </c>
      <c r="EB177" s="120">
        <v>6.6849999999999996</v>
      </c>
      <c r="EC177" s="121">
        <v>6.55</v>
      </c>
      <c r="ED177" s="120"/>
      <c r="EE177" s="121"/>
      <c r="EF177" s="122"/>
      <c r="EG177" s="367"/>
      <c r="EH177" s="367"/>
      <c r="EI177" s="367"/>
      <c r="EJ177" s="367"/>
      <c r="EK177" s="367"/>
      <c r="EL177" s="367"/>
      <c r="EM177" s="367"/>
      <c r="EN177" s="367"/>
      <c r="EO177" s="367"/>
      <c r="EP177" s="153">
        <f t="shared" si="572"/>
        <v>-1</v>
      </c>
      <c r="EQ177" s="153">
        <f t="shared" si="573"/>
        <v>0.14685618184777305</v>
      </c>
      <c r="ER177" s="153">
        <f t="shared" si="574"/>
        <v>-8.2090481288748282E-2</v>
      </c>
      <c r="ES177" s="153">
        <f t="shared" si="575"/>
        <v>3.1248395213885862E-2</v>
      </c>
      <c r="ET177" s="153" t="e">
        <f t="shared" si="576"/>
        <v>#DIV/0!</v>
      </c>
      <c r="EU177" s="242">
        <f t="shared" ref="EU177:EU240" si="752">EY177-EZ177</f>
        <v>-42.28</v>
      </c>
      <c r="EV177" s="242">
        <f t="shared" si="711"/>
        <v>5.4140000000000015</v>
      </c>
      <c r="EW177" s="242">
        <f t="shared" ref="EW177:EW240" si="753">FA177-FB177</f>
        <v>-3.296999999999997</v>
      </c>
      <c r="EX177" s="242">
        <f t="shared" ref="EX177:EX240" si="754">FB177-FC177</f>
        <v>1.2169999999999987</v>
      </c>
      <c r="EY177" s="121"/>
      <c r="EZ177" s="121">
        <v>42.28</v>
      </c>
      <c r="FA177" s="121">
        <v>36.866</v>
      </c>
      <c r="FB177" s="120">
        <v>40.162999999999997</v>
      </c>
      <c r="FC177" s="121">
        <v>38.945999999999998</v>
      </c>
      <c r="FD177" s="120"/>
      <c r="FE177" s="121"/>
      <c r="FF177" s="122"/>
      <c r="FG177" s="367"/>
      <c r="FH177" s="367"/>
      <c r="FI177" s="367"/>
      <c r="FJ177" s="367"/>
      <c r="FK177" s="367"/>
      <c r="FL177" s="367"/>
      <c r="FM177" s="367"/>
      <c r="FN177" s="367"/>
      <c r="FO177" s="367"/>
      <c r="FP177" s="153">
        <f t="shared" si="577"/>
        <v>-1</v>
      </c>
      <c r="FQ177" s="153">
        <f t="shared" si="578"/>
        <v>3.125E-2</v>
      </c>
      <c r="FR177" s="153">
        <f t="shared" si="579"/>
        <v>6.6666666666666666E-2</v>
      </c>
      <c r="FS177" s="153">
        <f t="shared" si="580"/>
        <v>0.2</v>
      </c>
      <c r="FT177" s="153" t="e">
        <f t="shared" si="581"/>
        <v>#DIV/0!</v>
      </c>
      <c r="FU177" s="242">
        <f t="shared" si="539"/>
        <v>-33</v>
      </c>
      <c r="FV177" s="242">
        <f t="shared" si="712"/>
        <v>1</v>
      </c>
      <c r="FW177" s="242">
        <f t="shared" si="540"/>
        <v>2</v>
      </c>
      <c r="FX177" s="242">
        <f t="shared" si="541"/>
        <v>5</v>
      </c>
      <c r="FY177" s="167"/>
      <c r="FZ177" s="167">
        <v>33</v>
      </c>
      <c r="GA177" s="167">
        <v>32</v>
      </c>
      <c r="GB177" s="166">
        <v>30</v>
      </c>
      <c r="GC177" s="155">
        <v>25</v>
      </c>
      <c r="GD177" s="166"/>
      <c r="GE177" s="167"/>
      <c r="GF177" s="166"/>
      <c r="GG177" s="369"/>
      <c r="GH177" s="369"/>
      <c r="GI177" s="369"/>
      <c r="GJ177" s="369"/>
      <c r="GK177" s="369"/>
      <c r="GL177" s="369"/>
      <c r="GM177" s="369"/>
      <c r="GN177" s="369"/>
      <c r="GO177" s="369"/>
      <c r="GP177" s="204"/>
      <c r="GQ177" t="s">
        <v>387</v>
      </c>
      <c r="GR177" s="5">
        <v>9300</v>
      </c>
      <c r="GS177" s="5" t="s">
        <v>293</v>
      </c>
      <c r="GT177" s="7" t="s">
        <v>82</v>
      </c>
      <c r="GU177" s="172"/>
      <c r="GV177" s="101"/>
      <c r="GW177" s="340">
        <f t="shared" si="582"/>
        <v>-1</v>
      </c>
      <c r="GX177" s="340">
        <f t="shared" si="583"/>
        <v>-0.53439671300473579</v>
      </c>
      <c r="GY177" s="340">
        <f t="shared" si="584"/>
        <v>1.841012319561971</v>
      </c>
      <c r="GZ177" s="340">
        <f t="shared" si="585"/>
        <v>1.0564419898559947</v>
      </c>
      <c r="HA177" s="340" t="e">
        <f t="shared" si="586"/>
        <v>#VALUE!</v>
      </c>
      <c r="HB177" s="278">
        <f t="shared" si="722"/>
        <v>-3.2782272247625747E-2</v>
      </c>
      <c r="HC177" s="278"/>
      <c r="HD177" s="278">
        <f t="shared" si="723"/>
        <v>4.5625390314796108E-2</v>
      </c>
      <c r="HE177" s="263">
        <f t="shared" si="724"/>
        <v>0.46386674241615888</v>
      </c>
      <c r="HF177" s="153">
        <f t="shared" si="587"/>
        <v>0</v>
      </c>
      <c r="HG177" s="153">
        <f t="shared" si="588"/>
        <v>3.2782272247625747E-2</v>
      </c>
      <c r="HH177" s="153">
        <f t="shared" si="589"/>
        <v>7.040816326530612E-2</v>
      </c>
      <c r="HI177" s="153">
        <f t="shared" si="590"/>
        <v>2.4782772950510012E-2</v>
      </c>
      <c r="HJ177" s="343">
        <f t="shared" si="591"/>
        <v>-0.43908396946564887</v>
      </c>
      <c r="HK177" s="153" t="str">
        <f t="shared" si="592"/>
        <v>Negativ EK</v>
      </c>
      <c r="HL177" s="343" t="str">
        <f t="shared" si="593"/>
        <v>Negativ EK</v>
      </c>
      <c r="HM177" s="211" t="str">
        <f t="shared" si="594"/>
        <v>Negativ EK</v>
      </c>
      <c r="HN177" s="211" t="str">
        <f t="shared" si="595"/>
        <v>Negativ EK</v>
      </c>
      <c r="HO177" s="211" t="str">
        <f t="shared" si="596"/>
        <v>Negativ EK</v>
      </c>
      <c r="HP177" s="211" t="str">
        <f t="shared" si="597"/>
        <v>Negativ EK</v>
      </c>
      <c r="HQ177" s="211" t="str">
        <f t="shared" si="598"/>
        <v>Negativ EK</v>
      </c>
      <c r="HR177" s="211" t="str">
        <f t="shared" si="599"/>
        <v>Negativ EK</v>
      </c>
      <c r="HS177" s="211" t="str">
        <f t="shared" si="600"/>
        <v>Negativ EK</v>
      </c>
      <c r="HT177" s="211" t="str">
        <f t="shared" si="601"/>
        <v>Negativ EK</v>
      </c>
      <c r="HU177" s="211" t="str">
        <f t="shared" si="602"/>
        <v>Negativ EK</v>
      </c>
      <c r="HV177" s="153">
        <f t="shared" si="603"/>
        <v>-1</v>
      </c>
      <c r="HW177" s="153">
        <f t="shared" si="604"/>
        <v>-0.53050164020588519</v>
      </c>
      <c r="HX177" s="153">
        <f t="shared" si="605"/>
        <v>2.0246485406668184</v>
      </c>
      <c r="HY177" s="150">
        <f t="shared" si="606"/>
        <v>1.0561464014783146</v>
      </c>
      <c r="HZ177" s="150" t="e">
        <f t="shared" si="607"/>
        <v>#VALUE!</v>
      </c>
      <c r="IA177" s="263">
        <f t="shared" si="725"/>
        <v>-5.8878528289490308E-3</v>
      </c>
      <c r="IB177" s="263"/>
      <c r="IC177" s="263">
        <f t="shared" si="726"/>
        <v>8.3945533547221743E-3</v>
      </c>
      <c r="ID177" s="356">
        <f t="shared" si="727"/>
        <v>7.7992015884856797E-2</v>
      </c>
      <c r="IE177" s="153">
        <f t="shared" si="608"/>
        <v>0</v>
      </c>
      <c r="IF177" s="153">
        <f t="shared" si="609"/>
        <v>5.8878528289490308E-3</v>
      </c>
      <c r="IG177" s="153">
        <f t="shared" si="610"/>
        <v>1.2540731412844513E-2</v>
      </c>
      <c r="IH177" s="153">
        <f t="shared" si="611"/>
        <v>4.146178058122338E-3</v>
      </c>
      <c r="II177" s="153">
        <f t="shared" si="612"/>
        <v>-7.3845837826734456E-2</v>
      </c>
      <c r="IJ177" s="153" t="str">
        <f t="shared" si="613"/>
        <v>i.a.</v>
      </c>
      <c r="IK177" s="153" t="str">
        <f t="shared" si="614"/>
        <v>i.a.</v>
      </c>
      <c r="IL177" s="211" t="str">
        <f t="shared" si="615"/>
        <v>i.a.</v>
      </c>
      <c r="IM177" s="211" t="str">
        <f t="shared" si="616"/>
        <v>i.a.</v>
      </c>
      <c r="IN177" s="211" t="str">
        <f t="shared" si="617"/>
        <v>i.a.</v>
      </c>
      <c r="IO177" s="211" t="str">
        <f t="shared" si="618"/>
        <v>i.a.</v>
      </c>
      <c r="IP177" s="211" t="str">
        <f t="shared" si="619"/>
        <v>i.a.</v>
      </c>
      <c r="IQ177" s="211" t="str">
        <f t="shared" si="620"/>
        <v>i.a.</v>
      </c>
      <c r="IR177" s="211" t="str">
        <f t="shared" si="621"/>
        <v>i.a.</v>
      </c>
      <c r="IS177" s="211" t="str">
        <f t="shared" si="622"/>
        <v>i.a.</v>
      </c>
      <c r="IT177" s="211" t="str">
        <f t="shared" si="623"/>
        <v>i.a.</v>
      </c>
      <c r="IU177" s="153" t="e">
        <f t="shared" si="624"/>
        <v>#VALUE!</v>
      </c>
      <c r="IV177" s="153">
        <f t="shared" si="625"/>
        <v>-0.11007914878909963</v>
      </c>
      <c r="IW177" s="153">
        <f t="shared" si="626"/>
        <v>0.14647032141024099</v>
      </c>
      <c r="IX177" s="150">
        <f t="shared" si="627"/>
        <v>-1.031536944964531E-2</v>
      </c>
      <c r="IY177" s="150" t="e">
        <f t="shared" si="628"/>
        <v>#VALUE!</v>
      </c>
      <c r="IZ177" s="263" t="e">
        <f t="shared" si="728"/>
        <v>#VALUE!</v>
      </c>
      <c r="JA177" s="263"/>
      <c r="JB177" s="263">
        <f t="shared" si="729"/>
        <v>2.4379505978822824E-2</v>
      </c>
      <c r="JC177" s="356">
        <f t="shared" si="730"/>
        <v>-1.7348551814095614E-3</v>
      </c>
      <c r="JD177" s="153" t="str">
        <f t="shared" si="629"/>
        <v>i.a.</v>
      </c>
      <c r="JE177" s="153">
        <f t="shared" si="630"/>
        <v>0.16982024597918635</v>
      </c>
      <c r="JF177" s="153">
        <f t="shared" si="631"/>
        <v>0.19082623555579667</v>
      </c>
      <c r="JG177" s="153">
        <f t="shared" si="632"/>
        <v>0.16644672957697385</v>
      </c>
      <c r="JH177" s="153">
        <f t="shared" si="633"/>
        <v>0.16818158475838341</v>
      </c>
      <c r="JI177" s="153" t="str">
        <f t="shared" si="634"/>
        <v>i.a.</v>
      </c>
      <c r="JJ177" s="153" t="str">
        <f t="shared" si="635"/>
        <v>i.a.</v>
      </c>
      <c r="JK177" s="211" t="str">
        <f t="shared" si="636"/>
        <v>i.a.</v>
      </c>
      <c r="JL177" s="212" t="str">
        <f t="shared" si="637"/>
        <v>i.a.</v>
      </c>
      <c r="JM177" s="212" t="str">
        <f t="shared" si="638"/>
        <v>i.a.</v>
      </c>
      <c r="JN177" s="212" t="str">
        <f t="shared" si="639"/>
        <v>i.a.</v>
      </c>
      <c r="JO177" s="212" t="str">
        <f t="shared" si="640"/>
        <v>i.a.</v>
      </c>
      <c r="JP177" s="212" t="str">
        <f t="shared" si="641"/>
        <v>i.a.</v>
      </c>
      <c r="JQ177" s="211" t="str">
        <f t="shared" si="642"/>
        <v>i.a.</v>
      </c>
      <c r="JR177" s="211" t="str">
        <f t="shared" si="643"/>
        <v>i.a.</v>
      </c>
      <c r="JS177" s="211" t="str">
        <f t="shared" si="644"/>
        <v>i.a.</v>
      </c>
      <c r="JT177" s="211" t="str">
        <f t="shared" si="645"/>
        <v>i.a.</v>
      </c>
      <c r="JU177" s="153" t="e">
        <f t="shared" si="646"/>
        <v>#VALUE!</v>
      </c>
      <c r="JV177" s="153" t="e">
        <f t="shared" si="647"/>
        <v>#VALUE!</v>
      </c>
      <c r="JW177" s="153" t="e">
        <f t="shared" si="648"/>
        <v>#VALUE!</v>
      </c>
      <c r="JX177" s="150" t="e">
        <f t="shared" si="649"/>
        <v>#VALUE!</v>
      </c>
      <c r="JY177" s="150" t="e">
        <f t="shared" si="650"/>
        <v>#VALUE!</v>
      </c>
      <c r="JZ177" s="263" t="e">
        <f t="shared" si="731"/>
        <v>#VALUE!</v>
      </c>
      <c r="KA177" s="263"/>
      <c r="KB177" s="263" t="e">
        <f t="shared" si="732"/>
        <v>#VALUE!</v>
      </c>
      <c r="KC177" s="356" t="e">
        <f t="shared" si="733"/>
        <v>#VALUE!</v>
      </c>
      <c r="KD177" s="153" t="str">
        <f t="shared" si="691"/>
        <v>i.a.</v>
      </c>
      <c r="KE177" s="153" t="str">
        <f t="shared" si="692"/>
        <v>i.a.</v>
      </c>
      <c r="KF177" s="153" t="str">
        <f t="shared" si="693"/>
        <v>i.a.</v>
      </c>
      <c r="KG177" s="153" t="str">
        <f t="shared" si="694"/>
        <v>i.a.</v>
      </c>
      <c r="KH177" s="153" t="str">
        <f t="shared" si="713"/>
        <v>i.a.</v>
      </c>
      <c r="KI177" s="153" t="str">
        <f t="shared" si="695"/>
        <v>i.a.</v>
      </c>
      <c r="KJ177" s="153" t="str">
        <f t="shared" si="696"/>
        <v>i.a.</v>
      </c>
      <c r="KK177" s="211" t="str">
        <f t="shared" si="697"/>
        <v>i.a.</v>
      </c>
      <c r="KL177" s="212" t="str">
        <f t="shared" si="698"/>
        <v>i.a.</v>
      </c>
      <c r="KM177" s="212" t="str">
        <f t="shared" si="699"/>
        <v>i.a.</v>
      </c>
      <c r="KN177" s="212" t="str">
        <f t="shared" si="700"/>
        <v>i.a.</v>
      </c>
      <c r="KO177" s="212" t="str">
        <f t="shared" si="701"/>
        <v>i.a.</v>
      </c>
      <c r="KP177" s="212" t="str">
        <f t="shared" si="702"/>
        <v>i.a.</v>
      </c>
      <c r="KQ177" s="211" t="str">
        <f t="shared" si="703"/>
        <v>i.a.</v>
      </c>
      <c r="KR177" s="211" t="str">
        <f t="shared" si="704"/>
        <v>i.a.</v>
      </c>
      <c r="KS177" s="211" t="str">
        <f t="shared" si="705"/>
        <v>i.a.</v>
      </c>
      <c r="KT177" s="211" t="str">
        <f t="shared" si="706"/>
        <v>i.a.</v>
      </c>
      <c r="KU177" s="153" t="e">
        <f t="shared" si="651"/>
        <v>#VALUE!</v>
      </c>
      <c r="KV177" s="153" t="e">
        <f t="shared" si="652"/>
        <v>#DIV/0!</v>
      </c>
      <c r="KW177" s="153" t="e">
        <f t="shared" si="653"/>
        <v>#DIV/0!</v>
      </c>
      <c r="KX177" s="150" t="e">
        <f t="shared" si="654"/>
        <v>#DIV/0!</v>
      </c>
      <c r="KY177" s="150" t="e">
        <f t="shared" si="655"/>
        <v>#VALUE!</v>
      </c>
      <c r="KZ177" s="263" t="e">
        <f t="shared" si="734"/>
        <v>#VALUE!</v>
      </c>
      <c r="LA177" s="263"/>
      <c r="LB177" s="263">
        <f t="shared" si="735"/>
        <v>0</v>
      </c>
      <c r="LC177" s="386">
        <f t="shared" si="736"/>
        <v>0</v>
      </c>
      <c r="LD177" s="347" t="str">
        <f>IFERROR(Tabel1[[#This Row],[2024 - Omsætning]]/Tabel1[[#This Row],[2024 - Ansatte]],"i.a.")</f>
        <v>i.a.</v>
      </c>
      <c r="LE177" s="347">
        <f>IFERROR(Tabel1[[#This Row],[2023 - Omsætning]]/Tabel1[[#This Row],[2023 - Ansatte]],"i.a.")</f>
        <v>0</v>
      </c>
      <c r="LF177" s="347">
        <f>IFERROR(Tabel1[[#This Row],[2022 - Omsætning]]/Tabel1[[#This Row],[2022 - Ansatte]],"i.a.")</f>
        <v>0</v>
      </c>
      <c r="LG177" s="254">
        <f>IFERROR(Tabel1[[#This Row],[2021 - Omsætning]]/Tabel1[[#This Row],[2021 - Ansatte]],"i.a.")</f>
        <v>0</v>
      </c>
      <c r="LH177" s="254">
        <f>IFERROR(AC177/Tabel1[[#This Row],[2020 - Ansatte]],"i.a.")</f>
        <v>0</v>
      </c>
      <c r="LI177" s="254" t="str">
        <f>IFERROR(Tabel1[[#This Row],[2019 - Omsætning]]/Tabel1[[#This Row],[2019 - Ansatte]],"i.a.")</f>
        <v>i.a.</v>
      </c>
      <c r="LJ177" s="254" t="str">
        <f>IFERROR(Tabel1[[#This Row],[2018 - Omsætning]]/Tabel1[[#This Row],[2018 - Ansatte]],"i.a.")</f>
        <v>i.a.</v>
      </c>
      <c r="LK177" s="259" t="str">
        <f>IFERROR(Tabel1[[#This Row],[2017 - Omsætning]]/Tabel1[[#This Row],[2017 - Ansatte]],"i.a.")</f>
        <v>i.a.</v>
      </c>
      <c r="LL177" s="260" t="str">
        <f>IFERROR(Tabel1[[#This Row],[2016 - Omsætning]]/Tabel1[[#This Row],[2016 - Ansatte]],"i.a.")</f>
        <v>i.a.</v>
      </c>
      <c r="LM177" s="260" t="str">
        <f>IFERROR(Tabel1[[#This Row],[2015 - Omsætning]]/Tabel1[[#This Row],[2015 - Ansatte]],"i.a.")</f>
        <v>i.a.</v>
      </c>
      <c r="LN177" s="260" t="str">
        <f>IFERROR(Tabel1[[#This Row],[2014 - Omsætning]]/Tabel1[[#This Row],[2014 - Ansatte]],"i.a.")</f>
        <v>i.a.</v>
      </c>
      <c r="LO177" s="260" t="str">
        <f>IFERROR(Tabel1[[#This Row],[2013 - Omsætning]]/Tabel1[[#This Row],[2013 - Ansatte]],"i.a.")</f>
        <v>i.a.</v>
      </c>
      <c r="LP177" s="260" t="str">
        <f>IFERROR(Tabel1[[#This Row],[2012 - Omsætning]]/Tabel1[[#This Row],[2012 - Ansatte]],"i.a.")</f>
        <v>i.a.</v>
      </c>
      <c r="LQ177" s="260" t="str">
        <f>IFERROR(Tabel1[[#This Row],[2011 - Omsætning]]/Tabel1[[#This Row],[2011 - Ansatte]],"i.a.")</f>
        <v>i.a.</v>
      </c>
      <c r="LR177" s="260" t="str">
        <f>IFERROR(Tabel1[[#This Row],[2010 - Omsætning]]/Tabel1[[#This Row],[2010 - Ansatte]],"i.a.")</f>
        <v>i.a.</v>
      </c>
      <c r="LS177" s="260" t="str">
        <f>IFERROR(Tabel1[[#This Row],[2009 - Omsætning]]/Tabel1[[#This Row],[2009 - Ansatte]],"i.a.")</f>
        <v>i.a.</v>
      </c>
      <c r="LT177" s="260" t="str">
        <f>IFERROR(Tabel1[[#This Row],[2008 - Omsætning]]/Tabel1[[#This Row],[2008 - Ansatte]],"i.a.")</f>
        <v>i.a.</v>
      </c>
      <c r="LU177" s="254" t="e">
        <f t="shared" si="656"/>
        <v>#VALUE!</v>
      </c>
      <c r="LV177" s="254">
        <f t="shared" si="657"/>
        <v>-0.5322165756948366</v>
      </c>
      <c r="LW177" s="254">
        <f t="shared" si="658"/>
        <v>1.7610518292682926</v>
      </c>
      <c r="LX177" s="340">
        <f t="shared" si="659"/>
        <v>1.0475197032916086</v>
      </c>
      <c r="LY177" s="351" t="e">
        <f t="shared" si="660"/>
        <v>#VALUE!</v>
      </c>
      <c r="LZ177" s="278" t="e">
        <f t="shared" si="737"/>
        <v>#VALUE!</v>
      </c>
      <c r="MA177" s="278"/>
      <c r="MB177" s="278">
        <f t="shared" si="738"/>
        <v>9.627083333333333E-3</v>
      </c>
      <c r="MC177" s="243">
        <f t="shared" si="739"/>
        <v>0.12050666666666665</v>
      </c>
      <c r="MD177" s="352" t="str">
        <f t="shared" si="661"/>
        <v>i.a.</v>
      </c>
      <c r="ME177" s="352">
        <f t="shared" si="662"/>
        <v>7.0606060606060606E-3</v>
      </c>
      <c r="MF177" s="352">
        <f t="shared" si="663"/>
        <v>1.509375E-2</v>
      </c>
      <c r="MG177" s="245">
        <f t="shared" si="664"/>
        <v>5.4666666666666665E-3</v>
      </c>
      <c r="MH177" s="304">
        <f t="shared" si="665"/>
        <v>-0.11503999999999999</v>
      </c>
      <c r="MI177" s="245" t="str">
        <f t="shared" si="666"/>
        <v>i.a.</v>
      </c>
      <c r="MJ177" s="245" t="str">
        <f t="shared" si="667"/>
        <v>i.a.</v>
      </c>
      <c r="MK177" s="253" t="str">
        <f t="shared" si="668"/>
        <v>i.a.</v>
      </c>
      <c r="ML177" s="245" t="str">
        <f t="shared" si="669"/>
        <v>i.a.</v>
      </c>
      <c r="MM177" s="245" t="str">
        <f t="shared" si="670"/>
        <v>i.a.</v>
      </c>
      <c r="MN177" s="245" t="str">
        <f t="shared" si="671"/>
        <v>i.a.</v>
      </c>
      <c r="MO177" s="245" t="str">
        <f t="shared" si="672"/>
        <v>i.a.</v>
      </c>
      <c r="MP177" s="245" t="str">
        <f t="shared" si="673"/>
        <v>i.a.</v>
      </c>
      <c r="MQ177" s="245" t="str">
        <f t="shared" si="674"/>
        <v>i.a.</v>
      </c>
      <c r="MR177" s="245" t="str">
        <f t="shared" si="675"/>
        <v>i.a.</v>
      </c>
      <c r="MS177" s="245" t="str">
        <f t="shared" si="676"/>
        <v>i.a.</v>
      </c>
      <c r="MT177" s="245" t="str">
        <f t="shared" si="677"/>
        <v>i.a.</v>
      </c>
    </row>
    <row r="178" spans="1:358" ht="18" customHeight="1" x14ac:dyDescent="0.25">
      <c r="A178" s="20" t="s">
        <v>716</v>
      </c>
      <c r="B178" s="273">
        <v>21825832</v>
      </c>
      <c r="C178" s="117" t="s">
        <v>87</v>
      </c>
      <c r="D178" s="223"/>
      <c r="E178" s="133">
        <v>251100</v>
      </c>
      <c r="F178" s="203">
        <v>45408</v>
      </c>
      <c r="G178" s="148"/>
      <c r="H178" s="148" t="s">
        <v>74</v>
      </c>
      <c r="I178" s="148" t="s">
        <v>74</v>
      </c>
      <c r="J178" s="148" t="s">
        <v>74</v>
      </c>
      <c r="K178" s="148" t="s">
        <v>74</v>
      </c>
      <c r="L178" s="148" t="s">
        <v>74</v>
      </c>
      <c r="M178" s="148" t="s">
        <v>74</v>
      </c>
      <c r="N178" s="148" t="s">
        <v>74</v>
      </c>
      <c r="O178" s="148" t="s">
        <v>74</v>
      </c>
      <c r="P178" s="150" t="e">
        <f>Y178/Tabel1[[#This Row],[2023 - Omsætning]]-1</f>
        <v>#DIV/0!</v>
      </c>
      <c r="Q178" s="150" t="e">
        <f>Z178/Tabel1[[#This Row],[2022 - Omsætning]]-1</f>
        <v>#DIV/0!</v>
      </c>
      <c r="R178" s="150" t="e">
        <f>AA178/Tabel1[[#This Row],[2021 - Omsætning]]-1</f>
        <v>#DIV/0!</v>
      </c>
      <c r="S178" s="150" t="e">
        <f>AB178/Tabel1[[#This Row],[2020 - Omsætning]]-1</f>
        <v>#DIV/0!</v>
      </c>
      <c r="T178" s="150" t="e">
        <f>AC178/Tabel1[[#This Row],[2019 - Omsætning]]-1</f>
        <v>#DIV/0!</v>
      </c>
      <c r="U178" s="242">
        <f t="shared" si="721"/>
        <v>0</v>
      </c>
      <c r="V178" s="242">
        <f t="shared" ref="V178:V190" si="755">Z178-AA178</f>
        <v>0</v>
      </c>
      <c r="W178" s="242">
        <f t="shared" si="538"/>
        <v>0</v>
      </c>
      <c r="X178" s="242">
        <f t="shared" si="537"/>
        <v>0</v>
      </c>
      <c r="Y178" s="151"/>
      <c r="Z178" s="151"/>
      <c r="AA178" s="151"/>
      <c r="AB178" s="151"/>
      <c r="AC178" s="361"/>
      <c r="AD178" s="361"/>
      <c r="AE178" s="361"/>
      <c r="AF178" s="361"/>
      <c r="AG178" s="361"/>
      <c r="AH178" s="361"/>
      <c r="AI178" s="361"/>
      <c r="AJ178" s="361"/>
      <c r="AK178" s="361"/>
      <c r="AL178" s="361"/>
      <c r="AM178" s="361"/>
      <c r="AN178" s="361"/>
      <c r="AO178" s="361"/>
      <c r="AP178" s="150">
        <f t="shared" si="552"/>
        <v>-1</v>
      </c>
      <c r="AQ178" s="150">
        <f t="shared" si="553"/>
        <v>-8.3452211126961579E-2</v>
      </c>
      <c r="AR178" s="150">
        <f t="shared" si="554"/>
        <v>0.25801024413952978</v>
      </c>
      <c r="AS178" s="150">
        <f t="shared" si="555"/>
        <v>-0.16538209504789833</v>
      </c>
      <c r="AT178" s="150">
        <f t="shared" si="556"/>
        <v>3.4374134588756569</v>
      </c>
      <c r="AU178" s="242">
        <f t="shared" si="740"/>
        <v>-30.84</v>
      </c>
      <c r="AV178" s="242">
        <f t="shared" si="707"/>
        <v>-2.8080000000000034</v>
      </c>
      <c r="AW178" s="242">
        <f t="shared" si="741"/>
        <v>6.9010000000000034</v>
      </c>
      <c r="AX178" s="242">
        <f t="shared" si="742"/>
        <v>-5.2999999999999972</v>
      </c>
      <c r="AY178" s="119"/>
      <c r="AZ178" s="119">
        <v>30.84</v>
      </c>
      <c r="BA178" s="119">
        <v>33.648000000000003</v>
      </c>
      <c r="BB178" s="119">
        <v>26.747</v>
      </c>
      <c r="BC178" s="119">
        <v>32.046999999999997</v>
      </c>
      <c r="BD178" s="362">
        <v>7.2220000000000004</v>
      </c>
      <c r="BE178" s="362">
        <v>34.734999999999999</v>
      </c>
      <c r="BF178" s="362">
        <v>31.759</v>
      </c>
      <c r="BG178" s="362">
        <v>33.673000000000002</v>
      </c>
      <c r="BH178" s="362"/>
      <c r="BI178" s="362"/>
      <c r="BJ178" s="362"/>
      <c r="BK178" s="362"/>
      <c r="BL178" s="362"/>
      <c r="BM178" s="362"/>
      <c r="BN178" s="362"/>
      <c r="BO178" s="362"/>
      <c r="BP178" s="152">
        <f t="shared" si="557"/>
        <v>-1</v>
      </c>
      <c r="BQ178" s="152">
        <f t="shared" si="558"/>
        <v>-0.65818473251853338</v>
      </c>
      <c r="BR178" s="152">
        <f t="shared" si="559"/>
        <v>2.2375402925861643</v>
      </c>
      <c r="BS178" s="152">
        <f t="shared" si="560"/>
        <v>-1.3640093786635408</v>
      </c>
      <c r="BT178" s="152">
        <f t="shared" si="561"/>
        <v>-1.3720017444395987</v>
      </c>
      <c r="BU178" s="242">
        <f t="shared" si="743"/>
        <v>-1.706</v>
      </c>
      <c r="BV178" s="242">
        <f t="shared" si="708"/>
        <v>-3.2849999999999997</v>
      </c>
      <c r="BW178" s="242">
        <f t="shared" si="744"/>
        <v>9.0240000000000009</v>
      </c>
      <c r="BX178" s="242">
        <f t="shared" si="745"/>
        <v>-2.3270000000000004</v>
      </c>
      <c r="BY178" s="119"/>
      <c r="BZ178" s="119">
        <v>1.706</v>
      </c>
      <c r="CA178" s="119">
        <v>4.9909999999999997</v>
      </c>
      <c r="CB178" s="119">
        <v>-4.0330000000000004</v>
      </c>
      <c r="CC178" s="119">
        <v>-1.706</v>
      </c>
      <c r="CD178" s="362">
        <v>4.5860000000000003</v>
      </c>
      <c r="CE178" s="362">
        <v>1.67</v>
      </c>
      <c r="CF178" s="362">
        <v>1.4950000000000001</v>
      </c>
      <c r="CG178" s="362">
        <v>4.7610000000000001</v>
      </c>
      <c r="CH178" s="362"/>
      <c r="CI178" s="362"/>
      <c r="CJ178" s="362"/>
      <c r="CK178" s="362"/>
      <c r="CL178" s="362"/>
      <c r="CM178" s="362"/>
      <c r="CN178" s="362"/>
      <c r="CO178" s="362"/>
      <c r="CP178" s="152">
        <f t="shared" si="562"/>
        <v>-1</v>
      </c>
      <c r="CQ178" s="152">
        <f t="shared" si="563"/>
        <v>-0.65466772151898733</v>
      </c>
      <c r="CR178" s="152">
        <f t="shared" si="564"/>
        <v>2.2839004570848145</v>
      </c>
      <c r="CS178" s="152">
        <f t="shared" si="565"/>
        <v>-1.5856861457649378</v>
      </c>
      <c r="CT178" s="152">
        <f t="shared" si="566"/>
        <v>-1.3198236035279294</v>
      </c>
      <c r="CU178" s="242">
        <f t="shared" si="746"/>
        <v>-1.746</v>
      </c>
      <c r="CV178" s="242">
        <f t="shared" si="709"/>
        <v>-3.31</v>
      </c>
      <c r="CW178" s="242">
        <f t="shared" si="747"/>
        <v>8.9939999999999998</v>
      </c>
      <c r="CX178" s="242">
        <f t="shared" si="748"/>
        <v>-2.415</v>
      </c>
      <c r="CY178" s="119"/>
      <c r="CZ178" s="119">
        <v>1.746</v>
      </c>
      <c r="DA178" s="119">
        <v>5.056</v>
      </c>
      <c r="DB178" s="119">
        <v>-3.9380000000000002</v>
      </c>
      <c r="DC178" s="119">
        <v>-1.5229999999999999</v>
      </c>
      <c r="DD178" s="362">
        <v>4.7619999999999996</v>
      </c>
      <c r="DE178" s="362">
        <v>1.6919999999999999</v>
      </c>
      <c r="DF178" s="362">
        <v>1.7170000000000001</v>
      </c>
      <c r="DG178" s="362">
        <v>5.133</v>
      </c>
      <c r="DH178" s="362"/>
      <c r="DI178" s="362"/>
      <c r="DJ178" s="362"/>
      <c r="DK178" s="362"/>
      <c r="DL178" s="362"/>
      <c r="DM178" s="362"/>
      <c r="DN178" s="362"/>
      <c r="DO178" s="362"/>
      <c r="DP178" s="152">
        <f t="shared" si="567"/>
        <v>-1</v>
      </c>
      <c r="DQ178" s="152">
        <f t="shared" si="568"/>
        <v>8.4309714214865744E-2</v>
      </c>
      <c r="DR178" s="152">
        <f t="shared" si="569"/>
        <v>0.32362353327316001</v>
      </c>
      <c r="DS178" s="152">
        <f t="shared" si="570"/>
        <v>-0.20158542976939203</v>
      </c>
      <c r="DT178" s="152">
        <f t="shared" si="571"/>
        <v>-0.19480930526982124</v>
      </c>
      <c r="DU178" s="242">
        <f t="shared" si="749"/>
        <v>-17.491</v>
      </c>
      <c r="DV178" s="242">
        <f t="shared" si="710"/>
        <v>1.3599999999999994</v>
      </c>
      <c r="DW178" s="242">
        <f t="shared" si="750"/>
        <v>3.9440000000000008</v>
      </c>
      <c r="DX178" s="242">
        <f t="shared" si="751"/>
        <v>-3.077</v>
      </c>
      <c r="DY178" s="119"/>
      <c r="DZ178" s="119">
        <v>17.491</v>
      </c>
      <c r="EA178" s="119">
        <v>16.131</v>
      </c>
      <c r="EB178" s="119">
        <v>12.186999999999999</v>
      </c>
      <c r="EC178" s="119">
        <v>15.263999999999999</v>
      </c>
      <c r="ED178" s="362">
        <v>18.957000000000001</v>
      </c>
      <c r="EE178" s="362">
        <v>17.956</v>
      </c>
      <c r="EF178" s="362">
        <v>16.744</v>
      </c>
      <c r="EG178" s="362">
        <v>19.416</v>
      </c>
      <c r="EH178" s="362"/>
      <c r="EI178" s="362"/>
      <c r="EJ178" s="362"/>
      <c r="EK178" s="362"/>
      <c r="EL178" s="362"/>
      <c r="EM178" s="362"/>
      <c r="EN178" s="362"/>
      <c r="EO178" s="362"/>
      <c r="EP178" s="153">
        <f t="shared" si="572"/>
        <v>-1</v>
      </c>
      <c r="EQ178" s="153">
        <f t="shared" si="573"/>
        <v>-0.1171605789110957</v>
      </c>
      <c r="ER178" s="153">
        <f t="shared" si="574"/>
        <v>-0.18667607797546135</v>
      </c>
      <c r="ES178" s="153">
        <f t="shared" si="575"/>
        <v>0.14174310839318299</v>
      </c>
      <c r="ET178" s="153">
        <f t="shared" si="576"/>
        <v>-0.15317141710156565</v>
      </c>
      <c r="EU178" s="242">
        <f t="shared" si="752"/>
        <v>-34.587000000000003</v>
      </c>
      <c r="EV178" s="242">
        <f t="shared" si="711"/>
        <v>-4.5899999999999963</v>
      </c>
      <c r="EW178" s="242">
        <f t="shared" si="753"/>
        <v>-8.9919999999999973</v>
      </c>
      <c r="EX178" s="242">
        <f t="shared" si="754"/>
        <v>5.9799999999999969</v>
      </c>
      <c r="EY178" s="119"/>
      <c r="EZ178" s="119">
        <v>34.587000000000003</v>
      </c>
      <c r="FA178" s="119">
        <v>39.177</v>
      </c>
      <c r="FB178" s="119">
        <v>48.168999999999997</v>
      </c>
      <c r="FC178" s="119">
        <v>42.189</v>
      </c>
      <c r="FD178" s="362">
        <v>49.82</v>
      </c>
      <c r="FE178" s="362">
        <v>43.414999999999999</v>
      </c>
      <c r="FF178" s="362">
        <v>46.695</v>
      </c>
      <c r="FG178" s="362">
        <v>44.341999999999999</v>
      </c>
      <c r="FH178" s="362"/>
      <c r="FI178" s="362"/>
      <c r="FJ178" s="362"/>
      <c r="FK178" s="362"/>
      <c r="FL178" s="362"/>
      <c r="FM178" s="362"/>
      <c r="FN178" s="362"/>
      <c r="FO178" s="362"/>
      <c r="FP178" s="153">
        <f t="shared" si="577"/>
        <v>-1</v>
      </c>
      <c r="FQ178" s="153">
        <f t="shared" si="578"/>
        <v>-4.5454545454545456E-2</v>
      </c>
      <c r="FR178" s="153">
        <f t="shared" si="579"/>
        <v>-0.10204081632653061</v>
      </c>
      <c r="FS178" s="153">
        <f t="shared" si="580"/>
        <v>-9.2592592592592587E-2</v>
      </c>
      <c r="FT178" s="153">
        <f t="shared" si="581"/>
        <v>-0.12903225806451613</v>
      </c>
      <c r="FU178" s="242">
        <f t="shared" si="539"/>
        <v>-42</v>
      </c>
      <c r="FV178" s="242">
        <f t="shared" si="712"/>
        <v>-2</v>
      </c>
      <c r="FW178" s="242">
        <f t="shared" si="540"/>
        <v>-5</v>
      </c>
      <c r="FX178" s="242">
        <f t="shared" si="541"/>
        <v>-5</v>
      </c>
      <c r="FY178" s="154"/>
      <c r="FZ178" s="154">
        <v>42</v>
      </c>
      <c r="GA178" s="154">
        <v>44</v>
      </c>
      <c r="GB178" s="154">
        <v>49</v>
      </c>
      <c r="GC178" s="154">
        <v>54</v>
      </c>
      <c r="GD178" s="359">
        <v>62</v>
      </c>
      <c r="GE178" s="359">
        <v>58</v>
      </c>
      <c r="GF178" s="359">
        <v>56</v>
      </c>
      <c r="GG178" s="359">
        <v>53</v>
      </c>
      <c r="GH178" s="359"/>
      <c r="GI178" s="359"/>
      <c r="GJ178" s="359"/>
      <c r="GK178" s="359"/>
      <c r="GL178" s="359"/>
      <c r="GM178" s="359"/>
      <c r="GN178" s="359"/>
      <c r="GO178" s="359"/>
      <c r="GP178" s="133"/>
      <c r="GQ178" s="5" t="s">
        <v>386</v>
      </c>
      <c r="GR178" s="5">
        <v>4230</v>
      </c>
      <c r="GS178" s="5" t="s">
        <v>535</v>
      </c>
      <c r="GT178" s="7" t="s">
        <v>72</v>
      </c>
      <c r="GU178" s="169"/>
      <c r="GV178" s="170"/>
      <c r="GW178" s="158">
        <f t="shared" si="582"/>
        <v>-1</v>
      </c>
      <c r="GX178" s="158">
        <f t="shared" si="583"/>
        <v>-0.70914521854662671</v>
      </c>
      <c r="GY178" s="158">
        <f t="shared" si="584"/>
        <v>2.2445918301940546</v>
      </c>
      <c r="GZ178" s="158">
        <f t="shared" si="585"/>
        <v>-2.2233713013814413</v>
      </c>
      <c r="HA178" s="158">
        <f t="shared" si="586"/>
        <v>-1.3449825743557016</v>
      </c>
      <c r="HB178" s="263">
        <f t="shared" si="722"/>
        <v>-0.10386056748557491</v>
      </c>
      <c r="HC178" s="263">
        <f t="shared" ref="HC178:HC190" si="756">HG178-HH178</f>
        <v>-0.2532267974413267</v>
      </c>
      <c r="HD178" s="263">
        <f t="shared" si="723"/>
        <v>0.64399858856174186</v>
      </c>
      <c r="HE178" s="263">
        <f t="shared" si="724"/>
        <v>-0.19790155121147451</v>
      </c>
      <c r="HF178" s="153">
        <f t="shared" si="587"/>
        <v>0</v>
      </c>
      <c r="HG178" s="153">
        <f t="shared" si="588"/>
        <v>0.10386056748557491</v>
      </c>
      <c r="HH178" s="153">
        <f t="shared" si="589"/>
        <v>0.35708736492690163</v>
      </c>
      <c r="HI178" s="153">
        <f t="shared" si="590"/>
        <v>-0.28691122363484028</v>
      </c>
      <c r="HJ178" s="153">
        <f t="shared" si="591"/>
        <v>-8.9009672423365757E-2</v>
      </c>
      <c r="HK178" s="153">
        <f t="shared" si="592"/>
        <v>0.25801208246417251</v>
      </c>
      <c r="HL178" s="153">
        <f t="shared" si="593"/>
        <v>9.7521613832853016E-2</v>
      </c>
      <c r="HM178" s="153">
        <f t="shared" si="594"/>
        <v>9.4966814159292048E-2</v>
      </c>
      <c r="HN178" s="153">
        <f t="shared" si="595"/>
        <v>0.26436959208899874</v>
      </c>
      <c r="HO178" s="153" t="str">
        <f t="shared" si="596"/>
        <v>Negativ EK</v>
      </c>
      <c r="HP178" s="153" t="str">
        <f t="shared" si="597"/>
        <v>Negativ EK</v>
      </c>
      <c r="HQ178" s="153" t="str">
        <f t="shared" si="598"/>
        <v>Negativ EK</v>
      </c>
      <c r="HR178" s="153" t="str">
        <f t="shared" si="599"/>
        <v>Negativ EK</v>
      </c>
      <c r="HS178" s="153" t="str">
        <f t="shared" si="600"/>
        <v>Negativ EK</v>
      </c>
      <c r="HT178" s="153" t="str">
        <f t="shared" si="601"/>
        <v>Negativ EK</v>
      </c>
      <c r="HU178" s="153" t="str">
        <f t="shared" si="602"/>
        <v>Negativ EK</v>
      </c>
      <c r="HV178" s="150">
        <f t="shared" si="603"/>
        <v>-1</v>
      </c>
      <c r="HW178" s="150">
        <f t="shared" si="604"/>
        <v>-0.59524705339411932</v>
      </c>
      <c r="HX178" s="150">
        <f t="shared" si="605"/>
        <v>2.2802150728997392</v>
      </c>
      <c r="HY178" s="150">
        <f t="shared" si="606"/>
        <v>-1.4072039987765741</v>
      </c>
      <c r="HZ178" s="150">
        <f t="shared" si="607"/>
        <v>-1.3769585871254548</v>
      </c>
      <c r="IA178" s="263">
        <f t="shared" si="725"/>
        <v>-4.6255626050648008E-2</v>
      </c>
      <c r="IB178" s="263">
        <f t="shared" ref="IB178:IB190" si="757">IF178-IG178</f>
        <v>-6.8025508746595131E-2</v>
      </c>
      <c r="IC178" s="263">
        <f t="shared" si="726"/>
        <v>0.20354827218408217</v>
      </c>
      <c r="ID178" s="263">
        <f t="shared" si="727"/>
        <v>-5.2183808582048179E-2</v>
      </c>
      <c r="IE178" s="153">
        <f t="shared" si="608"/>
        <v>0</v>
      </c>
      <c r="IF178" s="153">
        <f t="shared" si="609"/>
        <v>4.6255626050648008E-2</v>
      </c>
      <c r="IG178" s="153">
        <f t="shared" si="610"/>
        <v>0.11428113479724314</v>
      </c>
      <c r="IH178" s="153">
        <f t="shared" si="611"/>
        <v>-8.9267137386839016E-2</v>
      </c>
      <c r="II178" s="153">
        <f t="shared" si="612"/>
        <v>-3.7083328804790837E-2</v>
      </c>
      <c r="IJ178" s="153">
        <f t="shared" si="613"/>
        <v>9.8375073738402971E-2</v>
      </c>
      <c r="IK178" s="153">
        <f t="shared" si="614"/>
        <v>3.7065808456331152E-2</v>
      </c>
      <c r="IL178" s="153">
        <f t="shared" si="615"/>
        <v>3.2843788789173635E-2</v>
      </c>
      <c r="IM178" s="153">
        <f t="shared" si="616"/>
        <v>0.10736998782192955</v>
      </c>
      <c r="IN178" s="153" t="str">
        <f t="shared" si="617"/>
        <v>i.a.</v>
      </c>
      <c r="IO178" s="153" t="str">
        <f t="shared" si="618"/>
        <v>i.a.</v>
      </c>
      <c r="IP178" s="153" t="str">
        <f t="shared" si="619"/>
        <v>i.a.</v>
      </c>
      <c r="IQ178" s="153" t="str">
        <f t="shared" si="620"/>
        <v>i.a.</v>
      </c>
      <c r="IR178" s="153" t="str">
        <f t="shared" si="621"/>
        <v>i.a.</v>
      </c>
      <c r="IS178" s="153" t="str">
        <f t="shared" si="622"/>
        <v>i.a.</v>
      </c>
      <c r="IT178" s="153" t="str">
        <f t="shared" si="623"/>
        <v>i.a.</v>
      </c>
      <c r="IU178" s="150" t="e">
        <f t="shared" si="624"/>
        <v>#VALUE!</v>
      </c>
      <c r="IV178" s="150">
        <f t="shared" si="625"/>
        <v>0.22820717824025757</v>
      </c>
      <c r="IW178" s="150">
        <f t="shared" si="626"/>
        <v>0.6274248149229098</v>
      </c>
      <c r="IX178" s="150">
        <f t="shared" si="627"/>
        <v>-0.30070559273684061</v>
      </c>
      <c r="IY178" s="150">
        <f t="shared" si="628"/>
        <v>-4.9169204971497224E-2</v>
      </c>
      <c r="IZ178" s="263" t="e">
        <f t="shared" si="728"/>
        <v>#VALUE!</v>
      </c>
      <c r="JA178" s="263">
        <f t="shared" ref="JA178:JA199" si="758">JE178-JF178</f>
        <v>9.3963549842856653E-2</v>
      </c>
      <c r="JB178" s="263">
        <f t="shared" si="729"/>
        <v>0.1587416433695012</v>
      </c>
      <c r="JC178" s="263">
        <f t="shared" si="730"/>
        <v>-0.1087954245783293</v>
      </c>
      <c r="JD178" s="153" t="str">
        <f t="shared" si="629"/>
        <v>i.a.</v>
      </c>
      <c r="JE178" s="153">
        <f t="shared" si="630"/>
        <v>0.50571023795067505</v>
      </c>
      <c r="JF178" s="153">
        <f t="shared" si="631"/>
        <v>0.41174668810781839</v>
      </c>
      <c r="JG178" s="153">
        <f t="shared" si="632"/>
        <v>0.2530050447383172</v>
      </c>
      <c r="JH178" s="153">
        <f t="shared" si="633"/>
        <v>0.3618004693166465</v>
      </c>
      <c r="JI178" s="153">
        <f t="shared" si="634"/>
        <v>0.38050983540746691</v>
      </c>
      <c r="JJ178" s="153">
        <f t="shared" si="635"/>
        <v>0.41358977311988943</v>
      </c>
      <c r="JK178" s="153">
        <f t="shared" si="636"/>
        <v>0.35858228932433878</v>
      </c>
      <c r="JL178" s="153">
        <f t="shared" si="637"/>
        <v>0.43786928871047764</v>
      </c>
      <c r="JM178" s="153" t="str">
        <f t="shared" si="638"/>
        <v>i.a.</v>
      </c>
      <c r="JN178" s="153" t="str">
        <f t="shared" si="639"/>
        <v>i.a.</v>
      </c>
      <c r="JO178" s="153" t="str">
        <f t="shared" si="640"/>
        <v>i.a.</v>
      </c>
      <c r="JP178" s="153" t="str">
        <f t="shared" si="641"/>
        <v>i.a.</v>
      </c>
      <c r="JQ178" s="153" t="str">
        <f t="shared" si="642"/>
        <v>i.a.</v>
      </c>
      <c r="JR178" s="153" t="str">
        <f t="shared" si="643"/>
        <v>i.a.</v>
      </c>
      <c r="JS178" s="153" t="str">
        <f t="shared" si="644"/>
        <v>i.a.</v>
      </c>
      <c r="JT178" s="153" t="str">
        <f t="shared" si="645"/>
        <v>i.a.</v>
      </c>
      <c r="JU178" s="150" t="e">
        <f t="shared" si="646"/>
        <v>#VALUE!</v>
      </c>
      <c r="JV178" s="150" t="e">
        <f t="shared" si="647"/>
        <v>#VALUE!</v>
      </c>
      <c r="JW178" s="150" t="e">
        <f t="shared" si="648"/>
        <v>#VALUE!</v>
      </c>
      <c r="JX178" s="150" t="e">
        <f t="shared" si="649"/>
        <v>#VALUE!</v>
      </c>
      <c r="JY178" s="150" t="e">
        <f t="shared" si="650"/>
        <v>#VALUE!</v>
      </c>
      <c r="JZ178" s="263" t="e">
        <f t="shared" si="731"/>
        <v>#VALUE!</v>
      </c>
      <c r="KA178" s="263" t="e">
        <f t="shared" ref="KA178:KA190" si="759">KE178-KF178</f>
        <v>#VALUE!</v>
      </c>
      <c r="KB178" s="263" t="e">
        <f t="shared" si="732"/>
        <v>#VALUE!</v>
      </c>
      <c r="KC178" s="263" t="e">
        <f t="shared" si="733"/>
        <v>#VALUE!</v>
      </c>
      <c r="KD178" s="153" t="str">
        <f t="shared" si="691"/>
        <v>i.a.</v>
      </c>
      <c r="KE178" s="153" t="str">
        <f t="shared" si="692"/>
        <v>i.a.</v>
      </c>
      <c r="KF178" s="153" t="str">
        <f t="shared" si="693"/>
        <v>i.a.</v>
      </c>
      <c r="KG178" s="153" t="str">
        <f t="shared" si="694"/>
        <v>i.a.</v>
      </c>
      <c r="KH178" s="153" t="str">
        <f t="shared" si="713"/>
        <v>i.a.</v>
      </c>
      <c r="KI178" s="153" t="str">
        <f t="shared" si="695"/>
        <v>i.a.</v>
      </c>
      <c r="KJ178" s="153" t="str">
        <f t="shared" si="696"/>
        <v>i.a.</v>
      </c>
      <c r="KK178" s="153" t="str">
        <f t="shared" si="697"/>
        <v>i.a.</v>
      </c>
      <c r="KL178" s="153" t="str">
        <f t="shared" si="698"/>
        <v>i.a.</v>
      </c>
      <c r="KM178" s="153" t="str">
        <f t="shared" si="699"/>
        <v>i.a.</v>
      </c>
      <c r="KN178" s="153" t="str">
        <f t="shared" si="700"/>
        <v>i.a.</v>
      </c>
      <c r="KO178" s="153" t="str">
        <f t="shared" si="701"/>
        <v>i.a.</v>
      </c>
      <c r="KP178" s="153" t="str">
        <f t="shared" si="702"/>
        <v>i.a.</v>
      </c>
      <c r="KQ178" s="153" t="str">
        <f t="shared" si="703"/>
        <v>i.a.</v>
      </c>
      <c r="KR178" s="153" t="str">
        <f t="shared" si="704"/>
        <v>i.a.</v>
      </c>
      <c r="KS178" s="153" t="str">
        <f t="shared" si="705"/>
        <v>i.a.</v>
      </c>
      <c r="KT178" s="153" t="str">
        <f t="shared" si="706"/>
        <v>i.a.</v>
      </c>
      <c r="KU178" s="150" t="e">
        <f t="shared" si="651"/>
        <v>#VALUE!</v>
      </c>
      <c r="KV178" s="150" t="e">
        <f t="shared" si="652"/>
        <v>#DIV/0!</v>
      </c>
      <c r="KW178" s="150" t="e">
        <f t="shared" si="653"/>
        <v>#DIV/0!</v>
      </c>
      <c r="KX178" s="150" t="e">
        <f t="shared" si="654"/>
        <v>#DIV/0!</v>
      </c>
      <c r="KY178" s="150" t="e">
        <f t="shared" si="655"/>
        <v>#DIV/0!</v>
      </c>
      <c r="KZ178" s="243" t="e">
        <f t="shared" si="734"/>
        <v>#VALUE!</v>
      </c>
      <c r="LA178" s="243">
        <f t="shared" ref="LA178:LA190" si="760">LE178-LF178</f>
        <v>0</v>
      </c>
      <c r="LB178" s="243">
        <f t="shared" si="735"/>
        <v>0</v>
      </c>
      <c r="LC178" s="243">
        <f t="shared" si="736"/>
        <v>0</v>
      </c>
      <c r="LD178" s="254" t="str">
        <f>IFERROR(Tabel1[[#This Row],[2024 - Omsætning]]/Tabel1[[#This Row],[2024 - Ansatte]],"i.a.")</f>
        <v>i.a.</v>
      </c>
      <c r="LE178" s="254">
        <f>IFERROR(Tabel1[[#This Row],[2023 - Omsætning]]/Tabel1[[#This Row],[2023 - Ansatte]],"i.a.")</f>
        <v>0</v>
      </c>
      <c r="LF178" s="254">
        <f>IFERROR(Tabel1[[#This Row],[2022 - Omsætning]]/Tabel1[[#This Row],[2022 - Ansatte]],"i.a.")</f>
        <v>0</v>
      </c>
      <c r="LG178" s="254">
        <f>IFERROR(Tabel1[[#This Row],[2021 - Omsætning]]/Tabel1[[#This Row],[2021 - Ansatte]],"i.a.")</f>
        <v>0</v>
      </c>
      <c r="LH178" s="254">
        <f>IFERROR(AC178/Tabel1[[#This Row],[2020 - Ansatte]],"i.a.")</f>
        <v>0</v>
      </c>
      <c r="LI178" s="254">
        <f>IFERROR(Tabel1[[#This Row],[2019 - Omsætning]]/Tabel1[[#This Row],[2019 - Ansatte]],"i.a.")</f>
        <v>0</v>
      </c>
      <c r="LJ178" s="254">
        <f>IFERROR(Tabel1[[#This Row],[2018 - Omsætning]]/Tabel1[[#This Row],[2018 - Ansatte]],"i.a.")</f>
        <v>0</v>
      </c>
      <c r="LK178" s="254">
        <f>IFERROR(Tabel1[[#This Row],[2017 - Omsætning]]/Tabel1[[#This Row],[2017 - Ansatte]],"i.a.")</f>
        <v>0</v>
      </c>
      <c r="LL178" s="254">
        <f>IFERROR(Tabel1[[#This Row],[2016 - Omsætning]]/Tabel1[[#This Row],[2016 - Ansatte]],"i.a.")</f>
        <v>0</v>
      </c>
      <c r="LM178" s="254" t="str">
        <f>IFERROR(Tabel1[[#This Row],[2015 - Omsætning]]/Tabel1[[#This Row],[2015 - Ansatte]],"i.a.")</f>
        <v>i.a.</v>
      </c>
      <c r="LN178" s="254" t="str">
        <f>IFERROR(Tabel1[[#This Row],[2014 - Omsætning]]/Tabel1[[#This Row],[2014 - Ansatte]],"i.a.")</f>
        <v>i.a.</v>
      </c>
      <c r="LO178" s="254" t="str">
        <f>IFERROR(Tabel1[[#This Row],[2013 - Omsætning]]/Tabel1[[#This Row],[2013 - Ansatte]],"i.a.")</f>
        <v>i.a.</v>
      </c>
      <c r="LP178" s="254" t="str">
        <f>IFERROR(Tabel1[[#This Row],[2012 - Omsætning]]/Tabel1[[#This Row],[2012 - Ansatte]],"i.a.")</f>
        <v>i.a.</v>
      </c>
      <c r="LQ178" s="254" t="str">
        <f>IFERROR(Tabel1[[#This Row],[2011 - Omsætning]]/Tabel1[[#This Row],[2011 - Ansatte]],"i.a.")</f>
        <v>i.a.</v>
      </c>
      <c r="LR178" s="254" t="str">
        <f>IFERROR(Tabel1[[#This Row],[2010 - Omsætning]]/Tabel1[[#This Row],[2010 - Ansatte]],"i.a.")</f>
        <v>i.a.</v>
      </c>
      <c r="LS178" s="254" t="str">
        <f>IFERROR(Tabel1[[#This Row],[2009 - Omsætning]]/Tabel1[[#This Row],[2009 - Ansatte]],"i.a.")</f>
        <v>i.a.</v>
      </c>
      <c r="LT178" s="254" t="str">
        <f>IFERROR(Tabel1[[#This Row],[2008 - Omsætning]]/Tabel1[[#This Row],[2008 - Ansatte]],"i.a.")</f>
        <v>i.a.</v>
      </c>
      <c r="LU178" s="158" t="e">
        <f t="shared" si="656"/>
        <v>#VALUE!</v>
      </c>
      <c r="LV178" s="158">
        <f t="shared" si="657"/>
        <v>-0.63822332730560583</v>
      </c>
      <c r="LW178" s="158">
        <f t="shared" si="658"/>
        <v>2.429798236298998</v>
      </c>
      <c r="LX178" s="158">
        <f t="shared" si="659"/>
        <v>-1.8495316708429925</v>
      </c>
      <c r="LY178" s="158">
        <f t="shared" si="660"/>
        <v>-1.3672048781246597</v>
      </c>
      <c r="LZ178" s="243" t="e">
        <f t="shared" si="737"/>
        <v>#VALUE!</v>
      </c>
      <c r="MA178" s="243">
        <f t="shared" ref="MA178:MA190" si="761">ME178-MF178</f>
        <v>-7.333766233766234E-2</v>
      </c>
      <c r="MB178" s="243">
        <f t="shared" si="738"/>
        <v>0.19527643784786641</v>
      </c>
      <c r="MC178" s="243">
        <f t="shared" si="739"/>
        <v>-5.2163643235071805E-2</v>
      </c>
      <c r="MD178" s="244" t="str">
        <f t="shared" si="661"/>
        <v>i.a.</v>
      </c>
      <c r="ME178" s="244">
        <f t="shared" si="662"/>
        <v>4.1571428571428572E-2</v>
      </c>
      <c r="MF178" s="244">
        <f t="shared" si="663"/>
        <v>0.11490909090909091</v>
      </c>
      <c r="MG178" s="244">
        <f t="shared" si="664"/>
        <v>-8.0367346938775508E-2</v>
      </c>
      <c r="MH178" s="244">
        <f t="shared" si="665"/>
        <v>-2.8203703703703703E-2</v>
      </c>
      <c r="MI178" s="244">
        <f t="shared" si="666"/>
        <v>7.6806451612903212E-2</v>
      </c>
      <c r="MJ178" s="244">
        <f t="shared" si="667"/>
        <v>2.9172413793103449E-2</v>
      </c>
      <c r="MK178" s="244">
        <f t="shared" si="668"/>
        <v>3.0660714285714288E-2</v>
      </c>
      <c r="ML178" s="244">
        <f t="shared" si="669"/>
        <v>9.6849056603773589E-2</v>
      </c>
      <c r="MM178" s="244" t="str">
        <f t="shared" si="670"/>
        <v>i.a.</v>
      </c>
      <c r="MN178" s="244" t="str">
        <f t="shared" si="671"/>
        <v>i.a.</v>
      </c>
      <c r="MO178" s="244" t="str">
        <f t="shared" si="672"/>
        <v>i.a.</v>
      </c>
      <c r="MP178" s="244" t="str">
        <f t="shared" si="673"/>
        <v>i.a.</v>
      </c>
      <c r="MQ178" s="244" t="str">
        <f t="shared" si="674"/>
        <v>i.a.</v>
      </c>
      <c r="MR178" s="244" t="str">
        <f t="shared" si="675"/>
        <v>i.a.</v>
      </c>
      <c r="MS178" s="244" t="str">
        <f t="shared" si="676"/>
        <v>i.a.</v>
      </c>
      <c r="MT178" s="244" t="str">
        <f t="shared" si="677"/>
        <v>i.a.</v>
      </c>
    </row>
    <row r="179" spans="1:358" ht="18" customHeight="1" x14ac:dyDescent="0.25">
      <c r="A179" s="116" t="s">
        <v>581</v>
      </c>
      <c r="B179" s="273">
        <v>78799412</v>
      </c>
      <c r="C179" s="5" t="s">
        <v>83</v>
      </c>
      <c r="D179" s="5"/>
      <c r="E179" s="133">
        <v>251100</v>
      </c>
      <c r="F179" s="203">
        <v>45320</v>
      </c>
      <c r="G179" s="148"/>
      <c r="H179" s="148" t="s">
        <v>84</v>
      </c>
      <c r="I179" s="148" t="s">
        <v>74</v>
      </c>
      <c r="J179" s="148" t="s">
        <v>74</v>
      </c>
      <c r="K179" s="148" t="s">
        <v>74</v>
      </c>
      <c r="L179" s="148" t="s">
        <v>74</v>
      </c>
      <c r="M179" s="357" t="s">
        <v>74</v>
      </c>
      <c r="N179" s="357" t="s">
        <v>74</v>
      </c>
      <c r="O179" s="357" t="s">
        <v>74</v>
      </c>
      <c r="P179" s="150" t="e">
        <f>Y179/Tabel1[[#This Row],[2023 - Omsætning]]-1</f>
        <v>#DIV/0!</v>
      </c>
      <c r="Q179" s="150" t="e">
        <f>Z179/Tabel1[[#This Row],[2022 - Omsætning]]-1</f>
        <v>#DIV/0!</v>
      </c>
      <c r="R179" s="150" t="e">
        <f>AA179/Tabel1[[#This Row],[2021 - Omsætning]]-1</f>
        <v>#DIV/0!</v>
      </c>
      <c r="S179" s="150" t="e">
        <f>AB179/Tabel1[[#This Row],[2020 - Omsætning]]-1</f>
        <v>#DIV/0!</v>
      </c>
      <c r="T179" s="150" t="e">
        <f>AC179/Tabel1[[#This Row],[2019 - Omsætning]]-1</f>
        <v>#DIV/0!</v>
      </c>
      <c r="U179" s="242">
        <f t="shared" si="721"/>
        <v>0</v>
      </c>
      <c r="V179" s="242">
        <f t="shared" si="755"/>
        <v>0</v>
      </c>
      <c r="W179" s="242">
        <f t="shared" si="538"/>
        <v>0</v>
      </c>
      <c r="X179" s="242">
        <f t="shared" si="537"/>
        <v>0</v>
      </c>
      <c r="Y179" s="151"/>
      <c r="Z179" s="151"/>
      <c r="AA179" s="151"/>
      <c r="AB179" s="151"/>
      <c r="AC179" s="361"/>
      <c r="AD179" s="361"/>
      <c r="AE179" s="361"/>
      <c r="AF179" s="361"/>
      <c r="AG179" s="361"/>
      <c r="AH179" s="361"/>
      <c r="AI179" s="361"/>
      <c r="AJ179" s="361"/>
      <c r="AK179" s="361"/>
      <c r="AL179" s="361"/>
      <c r="AM179" s="361"/>
      <c r="AN179" s="361"/>
      <c r="AO179" s="361"/>
      <c r="AP179" s="150">
        <f t="shared" si="552"/>
        <v>-1</v>
      </c>
      <c r="AQ179" s="150">
        <f t="shared" si="553"/>
        <v>-6.1085271317829475E-2</v>
      </c>
      <c r="AR179" s="150">
        <f t="shared" si="554"/>
        <v>-7.2609633357296893E-2</v>
      </c>
      <c r="AS179" s="150">
        <f t="shared" si="555"/>
        <v>0.1921494686321564</v>
      </c>
      <c r="AT179" s="150">
        <f t="shared" si="556"/>
        <v>-0.30089874176153397</v>
      </c>
      <c r="AU179" s="242">
        <f t="shared" si="740"/>
        <v>-6.056</v>
      </c>
      <c r="AV179" s="242">
        <f t="shared" si="707"/>
        <v>-0.39400000000000013</v>
      </c>
      <c r="AW179" s="242">
        <f t="shared" si="741"/>
        <v>-0.50499999999999989</v>
      </c>
      <c r="AX179" s="242">
        <f t="shared" si="742"/>
        <v>1.1210000000000004</v>
      </c>
      <c r="AY179" s="119"/>
      <c r="AZ179" s="119">
        <v>6.056</v>
      </c>
      <c r="BA179" s="119">
        <v>6.45</v>
      </c>
      <c r="BB179" s="119">
        <v>6.9550000000000001</v>
      </c>
      <c r="BC179" s="119">
        <v>5.8339999999999996</v>
      </c>
      <c r="BD179" s="362">
        <v>8.3450000000000006</v>
      </c>
      <c r="BE179" s="362">
        <v>11.638</v>
      </c>
      <c r="BF179" s="362">
        <v>10.907999999999999</v>
      </c>
      <c r="BG179" s="362">
        <v>10.297000000000001</v>
      </c>
      <c r="BH179" s="362">
        <v>10.311999999999999</v>
      </c>
      <c r="BI179" s="362"/>
      <c r="BJ179" s="362"/>
      <c r="BK179" s="362"/>
      <c r="BL179" s="362"/>
      <c r="BM179" s="362"/>
      <c r="BN179" s="362"/>
      <c r="BO179" s="362"/>
      <c r="BP179" s="152">
        <f t="shared" si="557"/>
        <v>-1</v>
      </c>
      <c r="BQ179" s="152">
        <f t="shared" si="558"/>
        <v>0.63609684519442411</v>
      </c>
      <c r="BR179" s="152">
        <f t="shared" si="559"/>
        <v>4.3644716692189847E-2</v>
      </c>
      <c r="BS179" s="152">
        <f t="shared" si="560"/>
        <v>3.5505226480836245</v>
      </c>
      <c r="BT179" s="152">
        <f t="shared" si="561"/>
        <v>3.4741379310344822</v>
      </c>
      <c r="BU179" s="242">
        <f t="shared" si="743"/>
        <v>-2.23</v>
      </c>
      <c r="BV179" s="242">
        <f t="shared" si="708"/>
        <v>0.86699999999999999</v>
      </c>
      <c r="BW179" s="242">
        <f t="shared" si="744"/>
        <v>5.699999999999994E-2</v>
      </c>
      <c r="BX179" s="242">
        <f t="shared" si="745"/>
        <v>1.0190000000000001</v>
      </c>
      <c r="BY179" s="119"/>
      <c r="BZ179" s="119">
        <v>2.23</v>
      </c>
      <c r="CA179" s="119">
        <v>1.363</v>
      </c>
      <c r="CB179" s="119">
        <v>1.306</v>
      </c>
      <c r="CC179" s="119">
        <v>0.28699999999999998</v>
      </c>
      <c r="CD179" s="362">
        <v>-0.11600000000000001</v>
      </c>
      <c r="CE179" s="362">
        <v>-2.4769999999999999</v>
      </c>
      <c r="CF179" s="362">
        <v>-0.88600000000000001</v>
      </c>
      <c r="CG179" s="362">
        <v>0.157</v>
      </c>
      <c r="CH179" s="362">
        <v>-0.32800000000000001</v>
      </c>
      <c r="CI179" s="362"/>
      <c r="CJ179" s="362"/>
      <c r="CK179" s="362"/>
      <c r="CL179" s="362"/>
      <c r="CM179" s="362"/>
      <c r="CN179" s="362"/>
      <c r="CO179" s="362"/>
      <c r="CP179" s="152">
        <f t="shared" si="562"/>
        <v>-1</v>
      </c>
      <c r="CQ179" s="152">
        <f t="shared" si="563"/>
        <v>0.66127790608160131</v>
      </c>
      <c r="CR179" s="152">
        <f t="shared" si="564"/>
        <v>3.0134813639968307E-2</v>
      </c>
      <c r="CS179" s="152">
        <f t="shared" si="565"/>
        <v>3.9066147859922178</v>
      </c>
      <c r="CT179" s="152">
        <f t="shared" si="566"/>
        <v>2.3112244897959182</v>
      </c>
      <c r="CU179" s="242">
        <f t="shared" si="746"/>
        <v>-2.1579999999999999</v>
      </c>
      <c r="CV179" s="242">
        <f t="shared" si="709"/>
        <v>0.85899999999999999</v>
      </c>
      <c r="CW179" s="242">
        <f t="shared" si="747"/>
        <v>3.8000000000000034E-2</v>
      </c>
      <c r="CX179" s="242">
        <f t="shared" si="748"/>
        <v>1.004</v>
      </c>
      <c r="CY179" s="119"/>
      <c r="CZ179" s="119">
        <v>2.1579999999999999</v>
      </c>
      <c r="DA179" s="119">
        <v>1.2989999999999999</v>
      </c>
      <c r="DB179" s="119">
        <v>1.2609999999999999</v>
      </c>
      <c r="DC179" s="119">
        <v>0.25700000000000001</v>
      </c>
      <c r="DD179" s="362">
        <v>-0.19600000000000001</v>
      </c>
      <c r="DE179" s="362">
        <v>-2.4900000000000002</v>
      </c>
      <c r="DF179" s="362">
        <v>-0.9</v>
      </c>
      <c r="DG179" s="362">
        <v>0.14099999999999999</v>
      </c>
      <c r="DH179" s="362">
        <v>-0.34799999999999998</v>
      </c>
      <c r="DI179" s="362"/>
      <c r="DJ179" s="362"/>
      <c r="DK179" s="362"/>
      <c r="DL179" s="362"/>
      <c r="DM179" s="362"/>
      <c r="DN179" s="362"/>
      <c r="DO179" s="362"/>
      <c r="DP179" s="152">
        <f t="shared" si="567"/>
        <v>-1</v>
      </c>
      <c r="DQ179" s="152">
        <f t="shared" si="568"/>
        <v>6.2373567093728793E-2</v>
      </c>
      <c r="DR179" s="152">
        <f t="shared" si="569"/>
        <v>-0.14053897421037376</v>
      </c>
      <c r="DS179" s="152">
        <f t="shared" si="570"/>
        <v>2.0192475940507433</v>
      </c>
      <c r="DT179" s="152">
        <f t="shared" si="571"/>
        <v>0.55088195386702854</v>
      </c>
      <c r="DU179" s="242">
        <f t="shared" si="749"/>
        <v>-3.1509999999999998</v>
      </c>
      <c r="DV179" s="242">
        <f t="shared" si="710"/>
        <v>0.18499999999999961</v>
      </c>
      <c r="DW179" s="242">
        <f t="shared" si="750"/>
        <v>-0.48499999999999988</v>
      </c>
      <c r="DX179" s="242">
        <f t="shared" si="751"/>
        <v>2.3079999999999998</v>
      </c>
      <c r="DY179" s="119"/>
      <c r="DZ179" s="119">
        <v>3.1509999999999998</v>
      </c>
      <c r="EA179" s="119">
        <v>2.9660000000000002</v>
      </c>
      <c r="EB179" s="119">
        <v>3.4510000000000001</v>
      </c>
      <c r="EC179" s="119">
        <v>1.143</v>
      </c>
      <c r="ED179" s="362">
        <v>0.73699999999999999</v>
      </c>
      <c r="EE179" s="362">
        <v>0.75900000000000001</v>
      </c>
      <c r="EF179" s="362">
        <v>3.3620000000000001</v>
      </c>
      <c r="EG179" s="362">
        <v>4.0709999999999997</v>
      </c>
      <c r="EH179" s="362">
        <v>3.972</v>
      </c>
      <c r="EI179" s="362"/>
      <c r="EJ179" s="362"/>
      <c r="EK179" s="362"/>
      <c r="EL179" s="362"/>
      <c r="EM179" s="362"/>
      <c r="EN179" s="362"/>
      <c r="EO179" s="362"/>
      <c r="EP179" s="153">
        <f t="shared" si="572"/>
        <v>-1</v>
      </c>
      <c r="EQ179" s="153">
        <f t="shared" si="573"/>
        <v>0.22284434490481531</v>
      </c>
      <c r="ER179" s="153">
        <f t="shared" si="574"/>
        <v>-0.11430696751797675</v>
      </c>
      <c r="ES179" s="153">
        <f t="shared" si="575"/>
        <v>0.69989462592202334</v>
      </c>
      <c r="ET179" s="153">
        <f t="shared" si="576"/>
        <v>-2.4064171122994651E-2</v>
      </c>
      <c r="EU179" s="242">
        <f t="shared" si="752"/>
        <v>-8.7360000000000007</v>
      </c>
      <c r="EV179" s="242">
        <f t="shared" si="711"/>
        <v>1.5920000000000005</v>
      </c>
      <c r="EW179" s="242">
        <f t="shared" si="753"/>
        <v>-0.9220000000000006</v>
      </c>
      <c r="EX179" s="242">
        <f t="shared" si="754"/>
        <v>3.3210000000000006</v>
      </c>
      <c r="EY179" s="119"/>
      <c r="EZ179" s="119">
        <v>8.7360000000000007</v>
      </c>
      <c r="FA179" s="119">
        <v>7.1440000000000001</v>
      </c>
      <c r="FB179" s="119">
        <v>8.0660000000000007</v>
      </c>
      <c r="FC179" s="119">
        <v>4.7450000000000001</v>
      </c>
      <c r="FD179" s="362">
        <v>4.8620000000000001</v>
      </c>
      <c r="FE179" s="362">
        <v>8.2590000000000003</v>
      </c>
      <c r="FF179" s="362">
        <v>8.2040000000000006</v>
      </c>
      <c r="FG179" s="362">
        <v>7.6020000000000003</v>
      </c>
      <c r="FH179" s="362">
        <v>8.1080000000000005</v>
      </c>
      <c r="FI179" s="362"/>
      <c r="FJ179" s="362"/>
      <c r="FK179" s="362"/>
      <c r="FL179" s="362"/>
      <c r="FM179" s="362"/>
      <c r="FN179" s="362"/>
      <c r="FO179" s="362"/>
      <c r="FP179" s="153">
        <f t="shared" si="577"/>
        <v>-1</v>
      </c>
      <c r="FQ179" s="153">
        <f t="shared" si="578"/>
        <v>0</v>
      </c>
      <c r="FR179" s="153">
        <f t="shared" si="579"/>
        <v>0.1111111111111111</v>
      </c>
      <c r="FS179" s="153">
        <f t="shared" si="580"/>
        <v>-0.35714285714285715</v>
      </c>
      <c r="FT179" s="153">
        <f t="shared" si="581"/>
        <v>-0.33333333333333331</v>
      </c>
      <c r="FU179" s="242">
        <f t="shared" si="539"/>
        <v>-10</v>
      </c>
      <c r="FV179" s="242">
        <f t="shared" si="712"/>
        <v>0</v>
      </c>
      <c r="FW179" s="242">
        <f t="shared" si="540"/>
        <v>1</v>
      </c>
      <c r="FX179" s="242">
        <f t="shared" si="541"/>
        <v>-5</v>
      </c>
      <c r="FY179" s="154"/>
      <c r="FZ179" s="154">
        <v>10</v>
      </c>
      <c r="GA179" s="154">
        <v>10</v>
      </c>
      <c r="GB179" s="154">
        <v>9</v>
      </c>
      <c r="GC179" s="154">
        <v>14</v>
      </c>
      <c r="GD179" s="359">
        <v>21</v>
      </c>
      <c r="GE179" s="359">
        <v>30</v>
      </c>
      <c r="GF179" s="359">
        <v>26</v>
      </c>
      <c r="GG179" s="359">
        <v>23</v>
      </c>
      <c r="GH179" s="359">
        <v>26</v>
      </c>
      <c r="GI179" s="359"/>
      <c r="GJ179" s="359"/>
      <c r="GK179" s="359"/>
      <c r="GL179" s="359"/>
      <c r="GM179" s="359"/>
      <c r="GN179" s="359"/>
      <c r="GO179" s="359"/>
      <c r="GP179" s="5"/>
      <c r="GQ179" s="5" t="s">
        <v>386</v>
      </c>
      <c r="GR179" s="133">
        <v>6000</v>
      </c>
      <c r="GS179" s="133" t="s">
        <v>213</v>
      </c>
      <c r="GT179" s="168" t="s">
        <v>78</v>
      </c>
      <c r="GU179" s="169"/>
      <c r="GV179" s="170"/>
      <c r="GW179" s="158">
        <f t="shared" si="582"/>
        <v>-1</v>
      </c>
      <c r="GX179" s="158">
        <f t="shared" si="583"/>
        <v>0.74275303634553447</v>
      </c>
      <c r="GY179" s="158">
        <f t="shared" si="584"/>
        <v>-0.26251529782421457</v>
      </c>
      <c r="GZ179" s="158">
        <f t="shared" si="585"/>
        <v>1.007931170584538</v>
      </c>
      <c r="HA179" s="158">
        <f t="shared" si="586"/>
        <v>2.0433999131567524</v>
      </c>
      <c r="HB179" s="263">
        <f t="shared" si="722"/>
        <v>-0.70557462808566285</v>
      </c>
      <c r="HC179" s="263">
        <f t="shared" si="756"/>
        <v>0.30071254299917383</v>
      </c>
      <c r="HD179" s="263">
        <f t="shared" si="723"/>
        <v>-0.14411484133928365</v>
      </c>
      <c r="HE179" s="263">
        <f t="shared" si="724"/>
        <v>0.2755726711066237</v>
      </c>
      <c r="HF179" s="153">
        <f t="shared" si="587"/>
        <v>0</v>
      </c>
      <c r="HG179" s="153">
        <f t="shared" si="588"/>
        <v>0.70557462808566285</v>
      </c>
      <c r="HH179" s="153">
        <f t="shared" si="589"/>
        <v>0.40486208508648902</v>
      </c>
      <c r="HI179" s="153">
        <f t="shared" si="590"/>
        <v>0.54897692642577267</v>
      </c>
      <c r="HJ179" s="153">
        <f t="shared" si="591"/>
        <v>0.27340425531914897</v>
      </c>
      <c r="HK179" s="153">
        <f t="shared" si="592"/>
        <v>-0.26203208556149732</v>
      </c>
      <c r="HL179" s="153">
        <f t="shared" si="593"/>
        <v>-1.2084445522931326</v>
      </c>
      <c r="HM179" s="153">
        <f t="shared" si="594"/>
        <v>-0.24216332570967308</v>
      </c>
      <c r="HN179" s="153">
        <f t="shared" si="595"/>
        <v>3.5061544199925403E-2</v>
      </c>
      <c r="HO179" s="153">
        <f t="shared" si="596"/>
        <v>-8.7613293051359509E-2</v>
      </c>
      <c r="HP179" s="153" t="str">
        <f t="shared" si="597"/>
        <v>Negativ EK</v>
      </c>
      <c r="HQ179" s="153" t="str">
        <f t="shared" si="598"/>
        <v>Negativ EK</v>
      </c>
      <c r="HR179" s="153" t="str">
        <f t="shared" si="599"/>
        <v>Negativ EK</v>
      </c>
      <c r="HS179" s="153" t="str">
        <f t="shared" si="600"/>
        <v>Negativ EK</v>
      </c>
      <c r="HT179" s="153" t="str">
        <f t="shared" si="601"/>
        <v>Negativ EK</v>
      </c>
      <c r="HU179" s="153" t="str">
        <f t="shared" si="602"/>
        <v>Negativ EK</v>
      </c>
      <c r="HV179" s="150">
        <f t="shared" si="603"/>
        <v>-1</v>
      </c>
      <c r="HW179" s="150">
        <f t="shared" si="604"/>
        <v>0.56706757023974741</v>
      </c>
      <c r="HX179" s="150">
        <f t="shared" si="605"/>
        <v>-0.12096433494124635</v>
      </c>
      <c r="HY179" s="150">
        <f t="shared" si="606"/>
        <v>2.4124479806525154</v>
      </c>
      <c r="HZ179" s="150">
        <f t="shared" si="607"/>
        <v>4.3791156233062818</v>
      </c>
      <c r="IA179" s="263">
        <f t="shared" si="725"/>
        <v>-0.28085642317380349</v>
      </c>
      <c r="IB179" s="263">
        <f t="shared" si="757"/>
        <v>0.10163222856499352</v>
      </c>
      <c r="IC179" s="263">
        <f t="shared" si="726"/>
        <v>-2.4663089756188861E-2</v>
      </c>
      <c r="ID179" s="263">
        <f t="shared" si="727"/>
        <v>0.14413918402149931</v>
      </c>
      <c r="IE179" s="153">
        <f t="shared" si="608"/>
        <v>0</v>
      </c>
      <c r="IF179" s="153">
        <f t="shared" si="609"/>
        <v>0.28085642317380349</v>
      </c>
      <c r="IG179" s="153">
        <f t="shared" si="610"/>
        <v>0.17922419460880998</v>
      </c>
      <c r="IH179" s="153">
        <f t="shared" si="611"/>
        <v>0.20388728436499884</v>
      </c>
      <c r="II179" s="153">
        <f t="shared" si="612"/>
        <v>5.9748100343499533E-2</v>
      </c>
      <c r="IJ179" s="153">
        <f t="shared" si="613"/>
        <v>-1.7681579147930799E-2</v>
      </c>
      <c r="IK179" s="153">
        <f t="shared" si="614"/>
        <v>-0.30091720828524565</v>
      </c>
      <c r="IL179" s="153">
        <f t="shared" si="615"/>
        <v>-0.11210932557256738</v>
      </c>
      <c r="IM179" s="153">
        <f t="shared" si="616"/>
        <v>1.998726925525143E-2</v>
      </c>
      <c r="IN179" s="153">
        <f t="shared" si="617"/>
        <v>-4.0453872718302912E-2</v>
      </c>
      <c r="IO179" s="153" t="str">
        <f t="shared" si="618"/>
        <v>i.a.</v>
      </c>
      <c r="IP179" s="153" t="str">
        <f t="shared" si="619"/>
        <v>i.a.</v>
      </c>
      <c r="IQ179" s="153" t="str">
        <f t="shared" si="620"/>
        <v>i.a.</v>
      </c>
      <c r="IR179" s="153" t="str">
        <f t="shared" si="621"/>
        <v>i.a.</v>
      </c>
      <c r="IS179" s="153" t="str">
        <f t="shared" si="622"/>
        <v>i.a.</v>
      </c>
      <c r="IT179" s="153" t="str">
        <f t="shared" si="623"/>
        <v>i.a.</v>
      </c>
      <c r="IU179" s="150" t="e">
        <f t="shared" si="624"/>
        <v>#VALUE!</v>
      </c>
      <c r="IV179" s="150">
        <f t="shared" si="625"/>
        <v>-0.13122747672646548</v>
      </c>
      <c r="IW179" s="150">
        <f t="shared" si="626"/>
        <v>-2.9617492438532275E-2</v>
      </c>
      <c r="IX179" s="150">
        <f t="shared" si="627"/>
        <v>0.77613808997902045</v>
      </c>
      <c r="IY179" s="150">
        <f t="shared" si="628"/>
        <v>0.5891228787569005</v>
      </c>
      <c r="IZ179" s="263" t="e">
        <f t="shared" si="728"/>
        <v>#VALUE!</v>
      </c>
      <c r="JA179" s="263">
        <f t="shared" si="758"/>
        <v>-5.4482180287051596E-2</v>
      </c>
      <c r="JB179" s="263">
        <f t="shared" si="729"/>
        <v>-1.2671704240686199E-2</v>
      </c>
      <c r="JC179" s="263">
        <f t="shared" si="730"/>
        <v>0.18696013421412441</v>
      </c>
      <c r="JD179" s="153" t="str">
        <f t="shared" si="629"/>
        <v>i.a.</v>
      </c>
      <c r="JE179" s="153">
        <f t="shared" si="630"/>
        <v>0.36069139194139188</v>
      </c>
      <c r="JF179" s="153">
        <f t="shared" si="631"/>
        <v>0.41517357222844348</v>
      </c>
      <c r="JG179" s="153">
        <f t="shared" si="632"/>
        <v>0.42784527646912968</v>
      </c>
      <c r="JH179" s="153">
        <f t="shared" si="633"/>
        <v>0.24088514225500526</v>
      </c>
      <c r="JI179" s="153">
        <f t="shared" si="634"/>
        <v>0.15158371040723981</v>
      </c>
      <c r="JJ179" s="153">
        <f t="shared" si="635"/>
        <v>9.18997457319288E-2</v>
      </c>
      <c r="JK179" s="153">
        <f t="shared" si="636"/>
        <v>0.40980009751340807</v>
      </c>
      <c r="JL179" s="153">
        <f t="shared" si="637"/>
        <v>0.53551696921862657</v>
      </c>
      <c r="JM179" s="153">
        <f t="shared" si="638"/>
        <v>0.48988653182042424</v>
      </c>
      <c r="JN179" s="153" t="str">
        <f t="shared" si="639"/>
        <v>i.a.</v>
      </c>
      <c r="JO179" s="153" t="str">
        <f t="shared" si="640"/>
        <v>i.a.</v>
      </c>
      <c r="JP179" s="153" t="str">
        <f t="shared" si="641"/>
        <v>i.a.</v>
      </c>
      <c r="JQ179" s="153" t="str">
        <f t="shared" si="642"/>
        <v>i.a.</v>
      </c>
      <c r="JR179" s="153" t="str">
        <f t="shared" si="643"/>
        <v>i.a.</v>
      </c>
      <c r="JS179" s="153" t="str">
        <f t="shared" si="644"/>
        <v>i.a.</v>
      </c>
      <c r="JT179" s="153" t="str">
        <f t="shared" si="645"/>
        <v>i.a.</v>
      </c>
      <c r="JU179" s="150" t="e">
        <f t="shared" si="646"/>
        <v>#VALUE!</v>
      </c>
      <c r="JV179" s="150" t="e">
        <f t="shared" si="647"/>
        <v>#VALUE!</v>
      </c>
      <c r="JW179" s="150" t="e">
        <f t="shared" si="648"/>
        <v>#VALUE!</v>
      </c>
      <c r="JX179" s="150" t="e">
        <f t="shared" si="649"/>
        <v>#VALUE!</v>
      </c>
      <c r="JY179" s="150" t="e">
        <f t="shared" si="650"/>
        <v>#VALUE!</v>
      </c>
      <c r="JZ179" s="263" t="e">
        <f t="shared" si="731"/>
        <v>#VALUE!</v>
      </c>
      <c r="KA179" s="263" t="e">
        <f t="shared" si="759"/>
        <v>#VALUE!</v>
      </c>
      <c r="KB179" s="263" t="e">
        <f t="shared" si="732"/>
        <v>#VALUE!</v>
      </c>
      <c r="KC179" s="263" t="e">
        <f t="shared" si="733"/>
        <v>#VALUE!</v>
      </c>
      <c r="KD179" s="153" t="str">
        <f t="shared" si="691"/>
        <v>i.a.</v>
      </c>
      <c r="KE179" s="153" t="str">
        <f t="shared" si="692"/>
        <v>i.a.</v>
      </c>
      <c r="KF179" s="153" t="str">
        <f t="shared" si="693"/>
        <v>i.a.</v>
      </c>
      <c r="KG179" s="153" t="str">
        <f t="shared" si="694"/>
        <v>i.a.</v>
      </c>
      <c r="KH179" s="153" t="str">
        <f t="shared" si="713"/>
        <v>i.a.</v>
      </c>
      <c r="KI179" s="153" t="str">
        <f t="shared" si="695"/>
        <v>i.a.</v>
      </c>
      <c r="KJ179" s="153" t="str">
        <f t="shared" si="696"/>
        <v>i.a.</v>
      </c>
      <c r="KK179" s="153" t="str">
        <f t="shared" si="697"/>
        <v>i.a.</v>
      </c>
      <c r="KL179" s="153" t="str">
        <f t="shared" si="698"/>
        <v>i.a.</v>
      </c>
      <c r="KM179" s="153" t="str">
        <f t="shared" si="699"/>
        <v>i.a.</v>
      </c>
      <c r="KN179" s="153" t="str">
        <f t="shared" si="700"/>
        <v>i.a.</v>
      </c>
      <c r="KO179" s="153" t="str">
        <f t="shared" si="701"/>
        <v>i.a.</v>
      </c>
      <c r="KP179" s="153" t="str">
        <f t="shared" si="702"/>
        <v>i.a.</v>
      </c>
      <c r="KQ179" s="153" t="str">
        <f t="shared" si="703"/>
        <v>i.a.</v>
      </c>
      <c r="KR179" s="153" t="str">
        <f t="shared" si="704"/>
        <v>i.a.</v>
      </c>
      <c r="KS179" s="153" t="str">
        <f t="shared" si="705"/>
        <v>i.a.</v>
      </c>
      <c r="KT179" s="153" t="str">
        <f t="shared" si="706"/>
        <v>i.a.</v>
      </c>
      <c r="KU179" s="150" t="e">
        <f t="shared" si="651"/>
        <v>#VALUE!</v>
      </c>
      <c r="KV179" s="150" t="e">
        <f t="shared" si="652"/>
        <v>#DIV/0!</v>
      </c>
      <c r="KW179" s="150" t="e">
        <f t="shared" si="653"/>
        <v>#DIV/0!</v>
      </c>
      <c r="KX179" s="150" t="e">
        <f t="shared" si="654"/>
        <v>#DIV/0!</v>
      </c>
      <c r="KY179" s="150" t="e">
        <f t="shared" si="655"/>
        <v>#DIV/0!</v>
      </c>
      <c r="KZ179" s="243" t="e">
        <f t="shared" si="734"/>
        <v>#VALUE!</v>
      </c>
      <c r="LA179" s="243">
        <f t="shared" si="760"/>
        <v>0</v>
      </c>
      <c r="LB179" s="243">
        <f t="shared" si="735"/>
        <v>0</v>
      </c>
      <c r="LC179" s="243">
        <f t="shared" si="736"/>
        <v>0</v>
      </c>
      <c r="LD179" s="254" t="str">
        <f>IFERROR(Tabel1[[#This Row],[2024 - Omsætning]]/Tabel1[[#This Row],[2024 - Ansatte]],"i.a.")</f>
        <v>i.a.</v>
      </c>
      <c r="LE179" s="254">
        <f>IFERROR(Tabel1[[#This Row],[2023 - Omsætning]]/Tabel1[[#This Row],[2023 - Ansatte]],"i.a.")</f>
        <v>0</v>
      </c>
      <c r="LF179" s="254">
        <f>IFERROR(Tabel1[[#This Row],[2022 - Omsætning]]/Tabel1[[#This Row],[2022 - Ansatte]],"i.a.")</f>
        <v>0</v>
      </c>
      <c r="LG179" s="254">
        <f>IFERROR(Tabel1[[#This Row],[2021 - Omsætning]]/Tabel1[[#This Row],[2021 - Ansatte]],"i.a.")</f>
        <v>0</v>
      </c>
      <c r="LH179" s="254">
        <f>IFERROR(AC179/Tabel1[[#This Row],[2020 - Ansatte]],"i.a.")</f>
        <v>0</v>
      </c>
      <c r="LI179" s="254">
        <f>IFERROR(Tabel1[[#This Row],[2019 - Omsætning]]/Tabel1[[#This Row],[2019 - Ansatte]],"i.a.")</f>
        <v>0</v>
      </c>
      <c r="LJ179" s="254">
        <f>IFERROR(Tabel1[[#This Row],[2018 - Omsætning]]/Tabel1[[#This Row],[2018 - Ansatte]],"i.a.")</f>
        <v>0</v>
      </c>
      <c r="LK179" s="254">
        <f>IFERROR(Tabel1[[#This Row],[2017 - Omsætning]]/Tabel1[[#This Row],[2017 - Ansatte]],"i.a.")</f>
        <v>0</v>
      </c>
      <c r="LL179" s="254">
        <f>IFERROR(Tabel1[[#This Row],[2016 - Omsætning]]/Tabel1[[#This Row],[2016 - Ansatte]],"i.a.")</f>
        <v>0</v>
      </c>
      <c r="LM179" s="254">
        <f>IFERROR(Tabel1[[#This Row],[2015 - Omsætning]]/Tabel1[[#This Row],[2015 - Ansatte]],"i.a.")</f>
        <v>0</v>
      </c>
      <c r="LN179" s="254" t="str">
        <f>IFERROR(Tabel1[[#This Row],[2014 - Omsætning]]/Tabel1[[#This Row],[2014 - Ansatte]],"i.a.")</f>
        <v>i.a.</v>
      </c>
      <c r="LO179" s="254" t="str">
        <f>IFERROR(Tabel1[[#This Row],[2013 - Omsætning]]/Tabel1[[#This Row],[2013 - Ansatte]],"i.a.")</f>
        <v>i.a.</v>
      </c>
      <c r="LP179" s="254" t="str">
        <f>IFERROR(Tabel1[[#This Row],[2012 - Omsætning]]/Tabel1[[#This Row],[2012 - Ansatte]],"i.a.")</f>
        <v>i.a.</v>
      </c>
      <c r="LQ179" s="254" t="str">
        <f>IFERROR(Tabel1[[#This Row],[2011 - Omsætning]]/Tabel1[[#This Row],[2011 - Ansatte]],"i.a.")</f>
        <v>i.a.</v>
      </c>
      <c r="LR179" s="254" t="str">
        <f>IFERROR(Tabel1[[#This Row],[2010 - Omsætning]]/Tabel1[[#This Row],[2010 - Ansatte]],"i.a.")</f>
        <v>i.a.</v>
      </c>
      <c r="LS179" s="254" t="str">
        <f>IFERROR(Tabel1[[#This Row],[2009 - Omsætning]]/Tabel1[[#This Row],[2009 - Ansatte]],"i.a.")</f>
        <v>i.a.</v>
      </c>
      <c r="LT179" s="254" t="str">
        <f>IFERROR(Tabel1[[#This Row],[2008 - Omsætning]]/Tabel1[[#This Row],[2008 - Ansatte]],"i.a.")</f>
        <v>i.a.</v>
      </c>
      <c r="LU179" s="158" t="e">
        <f t="shared" si="656"/>
        <v>#VALUE!</v>
      </c>
      <c r="LV179" s="158">
        <f t="shared" si="657"/>
        <v>0.66127790608160131</v>
      </c>
      <c r="LW179" s="158">
        <f t="shared" si="658"/>
        <v>-7.2878667724028581E-2</v>
      </c>
      <c r="LX179" s="158">
        <f t="shared" si="659"/>
        <v>6.6325118893212283</v>
      </c>
      <c r="LY179" s="158">
        <f t="shared" si="660"/>
        <v>2.9668367346938771</v>
      </c>
      <c r="LZ179" s="243" t="e">
        <f t="shared" si="737"/>
        <v>#VALUE!</v>
      </c>
      <c r="MA179" s="243">
        <f t="shared" si="761"/>
        <v>8.5900000000000004E-2</v>
      </c>
      <c r="MB179" s="243">
        <f t="shared" si="738"/>
        <v>-1.0211111111111115E-2</v>
      </c>
      <c r="MC179" s="243">
        <f t="shared" si="739"/>
        <v>0.12175396825396825</v>
      </c>
      <c r="MD179" s="244" t="str">
        <f t="shared" si="661"/>
        <v>i.a.</v>
      </c>
      <c r="ME179" s="244">
        <f t="shared" si="662"/>
        <v>0.21579999999999999</v>
      </c>
      <c r="MF179" s="244">
        <f t="shared" si="663"/>
        <v>0.12989999999999999</v>
      </c>
      <c r="MG179" s="244">
        <f t="shared" si="664"/>
        <v>0.1401111111111111</v>
      </c>
      <c r="MH179" s="244">
        <f t="shared" si="665"/>
        <v>1.8357142857142857E-2</v>
      </c>
      <c r="MI179" s="244">
        <f t="shared" si="666"/>
        <v>-9.3333333333333341E-3</v>
      </c>
      <c r="MJ179" s="244">
        <f t="shared" si="667"/>
        <v>-8.3000000000000004E-2</v>
      </c>
      <c r="MK179" s="244">
        <f t="shared" si="668"/>
        <v>-3.4615384615384617E-2</v>
      </c>
      <c r="ML179" s="244">
        <f t="shared" si="669"/>
        <v>6.1304347826086954E-3</v>
      </c>
      <c r="MM179" s="244">
        <f t="shared" si="670"/>
        <v>-1.3384615384615384E-2</v>
      </c>
      <c r="MN179" s="244" t="str">
        <f t="shared" si="671"/>
        <v>i.a.</v>
      </c>
      <c r="MO179" s="244" t="str">
        <f t="shared" si="672"/>
        <v>i.a.</v>
      </c>
      <c r="MP179" s="244" t="str">
        <f t="shared" si="673"/>
        <v>i.a.</v>
      </c>
      <c r="MQ179" s="244" t="str">
        <f t="shared" si="674"/>
        <v>i.a.</v>
      </c>
      <c r="MR179" s="244" t="str">
        <f t="shared" si="675"/>
        <v>i.a.</v>
      </c>
      <c r="MS179" s="244" t="str">
        <f t="shared" si="676"/>
        <v>i.a.</v>
      </c>
      <c r="MT179" s="244" t="str">
        <f t="shared" si="677"/>
        <v>i.a.</v>
      </c>
    </row>
    <row r="180" spans="1:358" ht="18" customHeight="1" x14ac:dyDescent="0.25">
      <c r="A180" s="116" t="s">
        <v>576</v>
      </c>
      <c r="B180" s="273">
        <v>37841676</v>
      </c>
      <c r="C180" s="5" t="s">
        <v>83</v>
      </c>
      <c r="D180" s="5"/>
      <c r="E180" s="133">
        <v>259900</v>
      </c>
      <c r="F180" s="203">
        <v>45682</v>
      </c>
      <c r="G180" s="148" t="s">
        <v>74</v>
      </c>
      <c r="H180" s="148" t="s">
        <v>74</v>
      </c>
      <c r="I180" s="148" t="s">
        <v>74</v>
      </c>
      <c r="J180" s="148" t="s">
        <v>74</v>
      </c>
      <c r="K180" s="148" t="s">
        <v>74</v>
      </c>
      <c r="L180" s="148" t="s">
        <v>74</v>
      </c>
      <c r="M180" s="357" t="s">
        <v>74</v>
      </c>
      <c r="N180" s="357" t="s">
        <v>74</v>
      </c>
      <c r="O180" s="357" t="s">
        <v>74</v>
      </c>
      <c r="P180" s="150" t="e">
        <f>Y180/Tabel1[[#This Row],[2023 - Omsætning]]-1</f>
        <v>#DIV/0!</v>
      </c>
      <c r="Q180" s="150" t="e">
        <f>Z180/Tabel1[[#This Row],[2022 - Omsætning]]-1</f>
        <v>#DIV/0!</v>
      </c>
      <c r="R180" s="150" t="e">
        <f>AA180/Tabel1[[#This Row],[2021 - Omsætning]]-1</f>
        <v>#DIV/0!</v>
      </c>
      <c r="S180" s="150" t="e">
        <f>AB180/Tabel1[[#This Row],[2020 - Omsætning]]-1</f>
        <v>#DIV/0!</v>
      </c>
      <c r="T180" s="150" t="e">
        <f>AC180/Tabel1[[#This Row],[2019 - Omsætning]]-1</f>
        <v>#DIV/0!</v>
      </c>
      <c r="U180" s="242">
        <f t="shared" si="721"/>
        <v>0</v>
      </c>
      <c r="V180" s="242">
        <f t="shared" si="755"/>
        <v>0</v>
      </c>
      <c r="W180" s="242">
        <f t="shared" si="538"/>
        <v>0</v>
      </c>
      <c r="X180" s="242">
        <f t="shared" ref="X180:X243" si="762">AB180-AC180</f>
        <v>0</v>
      </c>
      <c r="Y180" s="151"/>
      <c r="Z180" s="151"/>
      <c r="AA180" s="151"/>
      <c r="AB180" s="151"/>
      <c r="AC180" s="361"/>
      <c r="AD180" s="361"/>
      <c r="AE180" s="361"/>
      <c r="AF180" s="361"/>
      <c r="AG180" s="361"/>
      <c r="AH180" s="361"/>
      <c r="AI180" s="361"/>
      <c r="AJ180" s="361"/>
      <c r="AK180" s="361"/>
      <c r="AL180" s="361"/>
      <c r="AM180" s="361"/>
      <c r="AN180" s="361"/>
      <c r="AO180" s="361"/>
      <c r="AP180" s="150">
        <f t="shared" si="552"/>
        <v>0.12943214421046945</v>
      </c>
      <c r="AQ180" s="150">
        <f t="shared" si="553"/>
        <v>-2.6276256489998154E-2</v>
      </c>
      <c r="AR180" s="150">
        <f t="shared" si="554"/>
        <v>9.2796866449699075E-2</v>
      </c>
      <c r="AS180" s="150">
        <f t="shared" si="555"/>
        <v>0.48608971066598167</v>
      </c>
      <c r="AT180" s="150">
        <f t="shared" si="556"/>
        <v>4.4434510505140801E-2</v>
      </c>
      <c r="AU180" s="242">
        <f t="shared" si="740"/>
        <v>4.7820000000000036</v>
      </c>
      <c r="AV180" s="242">
        <f t="shared" si="707"/>
        <v>-0.99699999999999989</v>
      </c>
      <c r="AW180" s="242">
        <f t="shared" si="741"/>
        <v>3.2220000000000013</v>
      </c>
      <c r="AX180" s="242">
        <f t="shared" si="742"/>
        <v>11.356999999999996</v>
      </c>
      <c r="AY180" s="119">
        <v>41.728000000000002</v>
      </c>
      <c r="AZ180" s="119">
        <v>36.945999999999998</v>
      </c>
      <c r="BA180" s="119">
        <v>37.942999999999998</v>
      </c>
      <c r="BB180" s="119">
        <v>34.720999999999997</v>
      </c>
      <c r="BC180" s="119">
        <v>23.364000000000001</v>
      </c>
      <c r="BD180" s="362">
        <v>22.37</v>
      </c>
      <c r="BE180" s="362">
        <v>20.094000000000001</v>
      </c>
      <c r="BF180" s="362">
        <v>17.513999999999999</v>
      </c>
      <c r="BG180" s="362">
        <v>18.582999999999998</v>
      </c>
      <c r="BH180" s="362"/>
      <c r="BI180" s="362"/>
      <c r="BJ180" s="362"/>
      <c r="BK180" s="362"/>
      <c r="BL180" s="362"/>
      <c r="BM180" s="362"/>
      <c r="BN180" s="362"/>
      <c r="BO180" s="362"/>
      <c r="BP180" s="152">
        <f t="shared" si="557"/>
        <v>-3.0574976520922576E-2</v>
      </c>
      <c r="BQ180" s="152">
        <f t="shared" si="558"/>
        <v>-9.7730910460408646E-2</v>
      </c>
      <c r="BR180" s="152">
        <f t="shared" si="559"/>
        <v>5.3566114472770654E-2</v>
      </c>
      <c r="BS180" s="152">
        <f t="shared" si="560"/>
        <v>0.96242943352151067</v>
      </c>
      <c r="BT180" s="152">
        <f t="shared" si="561"/>
        <v>-3.2215523737754381E-2</v>
      </c>
      <c r="BU180" s="242">
        <f t="shared" si="743"/>
        <v>-0.29300000000000104</v>
      </c>
      <c r="BV180" s="242">
        <f t="shared" si="708"/>
        <v>-1.0380000000000003</v>
      </c>
      <c r="BW180" s="242">
        <f t="shared" si="744"/>
        <v>0.54000000000000092</v>
      </c>
      <c r="BX180" s="242">
        <f t="shared" si="745"/>
        <v>4.944</v>
      </c>
      <c r="BY180" s="119">
        <v>9.2899999999999991</v>
      </c>
      <c r="BZ180" s="119">
        <v>9.5830000000000002</v>
      </c>
      <c r="CA180" s="119">
        <v>10.621</v>
      </c>
      <c r="CB180" s="119">
        <v>10.081</v>
      </c>
      <c r="CC180" s="119">
        <v>5.1369999999999996</v>
      </c>
      <c r="CD180" s="362">
        <v>5.3079999999999998</v>
      </c>
      <c r="CE180" s="362">
        <v>4.6100000000000003</v>
      </c>
      <c r="CF180" s="362">
        <v>0.30199999999999999</v>
      </c>
      <c r="CG180" s="362">
        <v>0.71299999999999997</v>
      </c>
      <c r="CH180" s="362"/>
      <c r="CI180" s="362"/>
      <c r="CJ180" s="362"/>
      <c r="CK180" s="362"/>
      <c r="CL180" s="362"/>
      <c r="CM180" s="362"/>
      <c r="CN180" s="362"/>
      <c r="CO180" s="362"/>
      <c r="CP180" s="152">
        <f t="shared" si="562"/>
        <v>-1.8976221154972567E-2</v>
      </c>
      <c r="CQ180" s="152">
        <f t="shared" si="563"/>
        <v>-0.12691757005522597</v>
      </c>
      <c r="CR180" s="152">
        <f t="shared" si="564"/>
        <v>4.2319582134100864E-2</v>
      </c>
      <c r="CS180" s="152">
        <f t="shared" si="565"/>
        <v>1.2367668097281832</v>
      </c>
      <c r="CT180" s="152">
        <f t="shared" si="566"/>
        <v>-3.2749077490774985E-2</v>
      </c>
      <c r="CU180" s="242">
        <f t="shared" si="746"/>
        <v>-0.16200000000000081</v>
      </c>
      <c r="CV180" s="242">
        <f t="shared" si="709"/>
        <v>-1.2409999999999997</v>
      </c>
      <c r="CW180" s="242">
        <f t="shared" si="747"/>
        <v>0.39700000000000024</v>
      </c>
      <c r="CX180" s="242">
        <f t="shared" si="748"/>
        <v>5.1870000000000003</v>
      </c>
      <c r="CY180" s="119">
        <v>8.375</v>
      </c>
      <c r="CZ180" s="119">
        <v>8.5370000000000008</v>
      </c>
      <c r="DA180" s="119">
        <v>9.7780000000000005</v>
      </c>
      <c r="DB180" s="119">
        <v>9.3810000000000002</v>
      </c>
      <c r="DC180" s="119">
        <v>4.194</v>
      </c>
      <c r="DD180" s="362">
        <v>4.3360000000000003</v>
      </c>
      <c r="DE180" s="362">
        <v>3.7290000000000001</v>
      </c>
      <c r="DF180" s="362">
        <v>-0.873</v>
      </c>
      <c r="DG180" s="362">
        <v>-0.67800000000000005</v>
      </c>
      <c r="DH180" s="362"/>
      <c r="DI180" s="362"/>
      <c r="DJ180" s="362"/>
      <c r="DK180" s="362"/>
      <c r="DL180" s="362"/>
      <c r="DM180" s="362"/>
      <c r="DN180" s="362"/>
      <c r="DO180" s="362"/>
      <c r="DP180" s="152">
        <f t="shared" si="567"/>
        <v>6.5017968602231885E-2</v>
      </c>
      <c r="DQ180" s="152">
        <f t="shared" si="568"/>
        <v>7.8374381724542294E-2</v>
      </c>
      <c r="DR180" s="152">
        <f t="shared" si="569"/>
        <v>0.23869378473976754</v>
      </c>
      <c r="DS180" s="152">
        <f t="shared" si="570"/>
        <v>0.96037642397226342</v>
      </c>
      <c r="DT180" s="152">
        <f t="shared" si="571"/>
        <v>0.46649718540039969</v>
      </c>
      <c r="DU180" s="242">
        <f t="shared" si="749"/>
        <v>1.375</v>
      </c>
      <c r="DV180" s="242">
        <f t="shared" si="710"/>
        <v>1.536999999999999</v>
      </c>
      <c r="DW180" s="242">
        <f t="shared" si="750"/>
        <v>3.7789999999999999</v>
      </c>
      <c r="DX180" s="242">
        <f t="shared" si="751"/>
        <v>7.7560000000000002</v>
      </c>
      <c r="DY180" s="119">
        <v>22.523</v>
      </c>
      <c r="DZ180" s="119">
        <v>21.148</v>
      </c>
      <c r="EA180" s="119">
        <v>19.611000000000001</v>
      </c>
      <c r="EB180" s="119">
        <v>15.832000000000001</v>
      </c>
      <c r="EC180" s="119">
        <v>8.0760000000000005</v>
      </c>
      <c r="ED180" s="362">
        <v>5.5069999999999997</v>
      </c>
      <c r="EE180" s="362">
        <v>3.3959999999999999</v>
      </c>
      <c r="EF180" s="362">
        <v>-0.33300000000000002</v>
      </c>
      <c r="EG180" s="362">
        <v>0.54100000000000004</v>
      </c>
      <c r="EH180" s="362"/>
      <c r="EI180" s="362"/>
      <c r="EJ180" s="362"/>
      <c r="EK180" s="362"/>
      <c r="EL180" s="362"/>
      <c r="EM180" s="362"/>
      <c r="EN180" s="362"/>
      <c r="EO180" s="362"/>
      <c r="EP180" s="153">
        <f t="shared" si="572"/>
        <v>8.1325232666621103E-2</v>
      </c>
      <c r="EQ180" s="153">
        <f t="shared" si="573"/>
        <v>-5.3864433631322746E-3</v>
      </c>
      <c r="ER180" s="153">
        <f t="shared" si="574"/>
        <v>2.9430408403525381E-4</v>
      </c>
      <c r="ES180" s="153">
        <f t="shared" si="575"/>
        <v>0.12494269851780164</v>
      </c>
      <c r="ET180" s="153">
        <f t="shared" si="576"/>
        <v>0.45241353800628809</v>
      </c>
      <c r="EU180" s="242">
        <f t="shared" si="752"/>
        <v>3.5739999999999981</v>
      </c>
      <c r="EV180" s="242">
        <f t="shared" si="711"/>
        <v>-0.23799999999999955</v>
      </c>
      <c r="EW180" s="242">
        <f t="shared" si="753"/>
        <v>1.300000000000523E-2</v>
      </c>
      <c r="EX180" s="242">
        <f t="shared" si="754"/>
        <v>4.9059999999999988</v>
      </c>
      <c r="EY180" s="119">
        <v>47.521000000000001</v>
      </c>
      <c r="EZ180" s="119">
        <v>43.947000000000003</v>
      </c>
      <c r="FA180" s="119">
        <v>44.185000000000002</v>
      </c>
      <c r="FB180" s="119">
        <v>44.171999999999997</v>
      </c>
      <c r="FC180" s="119">
        <v>39.265999999999998</v>
      </c>
      <c r="FD180" s="362">
        <v>27.035</v>
      </c>
      <c r="FE180" s="362">
        <v>24.971</v>
      </c>
      <c r="FF180" s="362">
        <v>19.408000000000001</v>
      </c>
      <c r="FG180" s="362">
        <v>20.308</v>
      </c>
      <c r="FH180" s="362"/>
      <c r="FI180" s="362"/>
      <c r="FJ180" s="362"/>
      <c r="FK180" s="362"/>
      <c r="FL180" s="362"/>
      <c r="FM180" s="362"/>
      <c r="FN180" s="362"/>
      <c r="FO180" s="362"/>
      <c r="FP180" s="153">
        <f t="shared" si="577"/>
        <v>6.5217391304347824E-2</v>
      </c>
      <c r="FQ180" s="153">
        <f t="shared" si="578"/>
        <v>-2.1276595744680851E-2</v>
      </c>
      <c r="FR180" s="153">
        <f t="shared" si="579"/>
        <v>4.4444444444444446E-2</v>
      </c>
      <c r="FS180" s="153">
        <f t="shared" si="580"/>
        <v>0.21621621621621623</v>
      </c>
      <c r="FT180" s="153">
        <f t="shared" si="581"/>
        <v>2.7777777777777776E-2</v>
      </c>
      <c r="FU180" s="242">
        <f t="shared" si="539"/>
        <v>3</v>
      </c>
      <c r="FV180" s="242">
        <f t="shared" si="712"/>
        <v>-1</v>
      </c>
      <c r="FW180" s="242">
        <f t="shared" si="540"/>
        <v>2</v>
      </c>
      <c r="FX180" s="242">
        <f t="shared" si="541"/>
        <v>8</v>
      </c>
      <c r="FY180" s="154">
        <v>49</v>
      </c>
      <c r="FZ180" s="154">
        <v>46</v>
      </c>
      <c r="GA180" s="154">
        <v>47</v>
      </c>
      <c r="GB180" s="154">
        <v>45</v>
      </c>
      <c r="GC180" s="154">
        <v>37</v>
      </c>
      <c r="GD180" s="359">
        <v>36</v>
      </c>
      <c r="GE180" s="359">
        <v>35</v>
      </c>
      <c r="GF180" s="359">
        <v>38</v>
      </c>
      <c r="GG180" s="359">
        <v>43</v>
      </c>
      <c r="GH180" s="359"/>
      <c r="GI180" s="359"/>
      <c r="GJ180" s="359"/>
      <c r="GK180" s="359"/>
      <c r="GL180" s="359"/>
      <c r="GM180" s="359"/>
      <c r="GN180" s="359"/>
      <c r="GO180" s="359"/>
      <c r="GP180" s="133"/>
      <c r="GQ180" s="5" t="s">
        <v>386</v>
      </c>
      <c r="GR180" s="133">
        <v>7752</v>
      </c>
      <c r="GS180" s="133" t="s">
        <v>583</v>
      </c>
      <c r="GT180" s="168" t="s">
        <v>82</v>
      </c>
      <c r="GU180" s="169"/>
      <c r="GV180" s="170"/>
      <c r="GW180" s="158">
        <f t="shared" si="582"/>
        <v>-8.4391284789803858E-2</v>
      </c>
      <c r="GX180" s="158">
        <f t="shared" si="583"/>
        <v>-0.24078950502876362</v>
      </c>
      <c r="GY180" s="158">
        <f t="shared" si="584"/>
        <v>-0.29690555061190971</v>
      </c>
      <c r="GZ180" s="158">
        <f t="shared" si="585"/>
        <v>0.27078817034205771</v>
      </c>
      <c r="HA180" s="158">
        <f t="shared" si="586"/>
        <v>-0.3660137699256697</v>
      </c>
      <c r="HB180" s="263">
        <f t="shared" si="722"/>
        <v>-3.5351622868596166E-2</v>
      </c>
      <c r="HC180" s="263">
        <f t="shared" si="756"/>
        <v>-0.13285781565732308</v>
      </c>
      <c r="HD180" s="263">
        <f t="shared" si="723"/>
        <v>-0.23299907732058933</v>
      </c>
      <c r="HE180" s="263">
        <f t="shared" si="724"/>
        <v>0.1672216132540072</v>
      </c>
      <c r="HF180" s="153">
        <f t="shared" si="587"/>
        <v>0.38354972407318361</v>
      </c>
      <c r="HG180" s="153">
        <f t="shared" si="588"/>
        <v>0.41890134694177977</v>
      </c>
      <c r="HH180" s="153">
        <f t="shared" si="589"/>
        <v>0.55175916259910285</v>
      </c>
      <c r="HI180" s="153">
        <f t="shared" si="590"/>
        <v>0.78475823991969218</v>
      </c>
      <c r="HJ180" s="153">
        <f t="shared" si="591"/>
        <v>0.61753662666568498</v>
      </c>
      <c r="HK180" s="153">
        <f t="shared" si="592"/>
        <v>0.97405368976749429</v>
      </c>
      <c r="HL180" s="153">
        <f t="shared" si="593"/>
        <v>2.4348677766895204</v>
      </c>
      <c r="HM180" s="153">
        <f t="shared" si="594"/>
        <v>-8.3942307692307683</v>
      </c>
      <c r="HN180" s="153">
        <f t="shared" si="595"/>
        <v>-1.2532347504621073</v>
      </c>
      <c r="HO180" s="153" t="str">
        <f t="shared" si="596"/>
        <v>Negativ EK</v>
      </c>
      <c r="HP180" s="153" t="str">
        <f t="shared" si="597"/>
        <v>Negativ EK</v>
      </c>
      <c r="HQ180" s="153" t="str">
        <f t="shared" si="598"/>
        <v>Negativ EK</v>
      </c>
      <c r="HR180" s="153" t="str">
        <f t="shared" si="599"/>
        <v>Negativ EK</v>
      </c>
      <c r="HS180" s="153" t="str">
        <f t="shared" si="600"/>
        <v>Negativ EK</v>
      </c>
      <c r="HT180" s="153" t="str">
        <f t="shared" si="601"/>
        <v>Negativ EK</v>
      </c>
      <c r="HU180" s="153" t="str">
        <f t="shared" si="602"/>
        <v>Negativ EK</v>
      </c>
      <c r="HV180" s="150">
        <f t="shared" si="603"/>
        <v>-6.5931624510669792E-2</v>
      </c>
      <c r="HW180" s="150">
        <f t="shared" si="604"/>
        <v>-9.5427427671564577E-2</v>
      </c>
      <c r="HX180" s="150">
        <f t="shared" si="605"/>
        <v>-5.0878882332014213E-3</v>
      </c>
      <c r="HY180" s="150">
        <f t="shared" si="606"/>
        <v>0.55937383292875786</v>
      </c>
      <c r="HZ180" s="150">
        <f t="shared" si="607"/>
        <v>-0.2408772194613302</v>
      </c>
      <c r="IA180" s="263">
        <f t="shared" si="725"/>
        <v>-1.4338100977754925E-2</v>
      </c>
      <c r="IB180" s="263">
        <f t="shared" si="757"/>
        <v>-2.2941809008899972E-2</v>
      </c>
      <c r="IC180" s="263">
        <f t="shared" si="726"/>
        <v>-1.2294398542367635E-3</v>
      </c>
      <c r="ID180" s="263">
        <f t="shared" si="727"/>
        <v>8.6680544177464264E-2</v>
      </c>
      <c r="IE180" s="153">
        <f t="shared" si="608"/>
        <v>0.20313114969169543</v>
      </c>
      <c r="IF180" s="153">
        <f t="shared" si="609"/>
        <v>0.21746925066945036</v>
      </c>
      <c r="IG180" s="153">
        <f t="shared" si="610"/>
        <v>0.24041105967835033</v>
      </c>
      <c r="IH180" s="153">
        <f t="shared" si="611"/>
        <v>0.24164049953258709</v>
      </c>
      <c r="II180" s="153">
        <f t="shared" si="612"/>
        <v>0.15495995535512283</v>
      </c>
      <c r="IJ180" s="153">
        <f t="shared" si="613"/>
        <v>0.20413029265853938</v>
      </c>
      <c r="IK180" s="153">
        <f t="shared" si="614"/>
        <v>0.2077559205930733</v>
      </c>
      <c r="IL180" s="153">
        <f t="shared" si="615"/>
        <v>1.5207976634102125E-2</v>
      </c>
      <c r="IM180" s="153">
        <f t="shared" si="616"/>
        <v>3.5109316525507188E-2</v>
      </c>
      <c r="IN180" s="153" t="str">
        <f t="shared" si="617"/>
        <v>i.a.</v>
      </c>
      <c r="IO180" s="153" t="str">
        <f t="shared" si="618"/>
        <v>i.a.</v>
      </c>
      <c r="IP180" s="153" t="str">
        <f t="shared" si="619"/>
        <v>i.a.</v>
      </c>
      <c r="IQ180" s="153" t="str">
        <f t="shared" si="620"/>
        <v>i.a.</v>
      </c>
      <c r="IR180" s="153" t="str">
        <f t="shared" si="621"/>
        <v>i.a.</v>
      </c>
      <c r="IS180" s="153" t="str">
        <f t="shared" si="622"/>
        <v>i.a.</v>
      </c>
      <c r="IT180" s="153" t="str">
        <f t="shared" si="623"/>
        <v>i.a.</v>
      </c>
      <c r="IU180" s="150">
        <f t="shared" si="624"/>
        <v>-1.5080813405393644E-2</v>
      </c>
      <c r="IV180" s="150">
        <f t="shared" si="625"/>
        <v>8.4214441406669394E-2</v>
      </c>
      <c r="IW180" s="150">
        <f t="shared" si="626"/>
        <v>0.23832933935781392</v>
      </c>
      <c r="IX180" s="150">
        <f t="shared" si="627"/>
        <v>0.74264558235295874</v>
      </c>
      <c r="IY180" s="150">
        <f t="shared" si="628"/>
        <v>9.6967199943922139E-3</v>
      </c>
      <c r="IZ180" s="263">
        <f t="shared" si="728"/>
        <v>-7.257128857425188E-3</v>
      </c>
      <c r="JA180" s="263">
        <f t="shared" si="758"/>
        <v>3.7377603494991363E-2</v>
      </c>
      <c r="JB180" s="263">
        <f t="shared" si="729"/>
        <v>8.5421309895701125E-2</v>
      </c>
      <c r="JC180" s="263">
        <f t="shared" si="730"/>
        <v>0.15274297669949818</v>
      </c>
      <c r="JD180" s="153">
        <f t="shared" si="629"/>
        <v>0.47395888133667219</v>
      </c>
      <c r="JE180" s="153">
        <f t="shared" si="630"/>
        <v>0.48121601019409738</v>
      </c>
      <c r="JF180" s="153">
        <f t="shared" si="631"/>
        <v>0.44383840669910601</v>
      </c>
      <c r="JG180" s="153">
        <f t="shared" si="632"/>
        <v>0.35841709680340489</v>
      </c>
      <c r="JH180" s="153">
        <f t="shared" si="633"/>
        <v>0.2056741201039067</v>
      </c>
      <c r="JI180" s="153">
        <f t="shared" si="634"/>
        <v>0.20369890882189753</v>
      </c>
      <c r="JJ180" s="153">
        <f t="shared" si="635"/>
        <v>0.13599775739858236</v>
      </c>
      <c r="JK180" s="153">
        <f t="shared" si="636"/>
        <v>-1.7157873042044518E-2</v>
      </c>
      <c r="JL180" s="153">
        <f t="shared" si="637"/>
        <v>2.6639747882607843E-2</v>
      </c>
      <c r="JM180" s="153" t="str">
        <f t="shared" si="638"/>
        <v>i.a.</v>
      </c>
      <c r="JN180" s="153" t="str">
        <f t="shared" si="639"/>
        <v>i.a.</v>
      </c>
      <c r="JO180" s="153" t="str">
        <f t="shared" si="640"/>
        <v>i.a.</v>
      </c>
      <c r="JP180" s="153" t="str">
        <f t="shared" si="641"/>
        <v>i.a.</v>
      </c>
      <c r="JQ180" s="153" t="str">
        <f t="shared" si="642"/>
        <v>i.a.</v>
      </c>
      <c r="JR180" s="153" t="str">
        <f t="shared" si="643"/>
        <v>i.a.</v>
      </c>
      <c r="JS180" s="153" t="str">
        <f t="shared" si="644"/>
        <v>i.a.</v>
      </c>
      <c r="JT180" s="153" t="str">
        <f t="shared" si="645"/>
        <v>i.a.</v>
      </c>
      <c r="JU180" s="150" t="e">
        <f t="shared" si="646"/>
        <v>#VALUE!</v>
      </c>
      <c r="JV180" s="150" t="e">
        <f t="shared" si="647"/>
        <v>#VALUE!</v>
      </c>
      <c r="JW180" s="150" t="e">
        <f t="shared" si="648"/>
        <v>#VALUE!</v>
      </c>
      <c r="JX180" s="150" t="e">
        <f t="shared" si="649"/>
        <v>#VALUE!</v>
      </c>
      <c r="JY180" s="150" t="e">
        <f t="shared" si="650"/>
        <v>#VALUE!</v>
      </c>
      <c r="JZ180" s="263" t="e">
        <f t="shared" si="731"/>
        <v>#VALUE!</v>
      </c>
      <c r="KA180" s="263" t="e">
        <f t="shared" si="759"/>
        <v>#VALUE!</v>
      </c>
      <c r="KB180" s="263" t="e">
        <f t="shared" si="732"/>
        <v>#VALUE!</v>
      </c>
      <c r="KC180" s="263" t="e">
        <f t="shared" si="733"/>
        <v>#VALUE!</v>
      </c>
      <c r="KD180" s="153" t="str">
        <f t="shared" si="691"/>
        <v>i.a.</v>
      </c>
      <c r="KE180" s="153" t="str">
        <f t="shared" si="692"/>
        <v>i.a.</v>
      </c>
      <c r="KF180" s="153" t="str">
        <f t="shared" si="693"/>
        <v>i.a.</v>
      </c>
      <c r="KG180" s="153" t="str">
        <f t="shared" si="694"/>
        <v>i.a.</v>
      </c>
      <c r="KH180" s="153" t="str">
        <f t="shared" si="713"/>
        <v>i.a.</v>
      </c>
      <c r="KI180" s="153" t="str">
        <f t="shared" si="695"/>
        <v>i.a.</v>
      </c>
      <c r="KJ180" s="153" t="str">
        <f t="shared" si="696"/>
        <v>i.a.</v>
      </c>
      <c r="KK180" s="153" t="str">
        <f t="shared" si="697"/>
        <v>i.a.</v>
      </c>
      <c r="KL180" s="153" t="str">
        <f t="shared" si="698"/>
        <v>i.a.</v>
      </c>
      <c r="KM180" s="153" t="str">
        <f t="shared" si="699"/>
        <v>i.a.</v>
      </c>
      <c r="KN180" s="153" t="str">
        <f t="shared" si="700"/>
        <v>i.a.</v>
      </c>
      <c r="KO180" s="153" t="str">
        <f t="shared" si="701"/>
        <v>i.a.</v>
      </c>
      <c r="KP180" s="153" t="str">
        <f t="shared" si="702"/>
        <v>i.a.</v>
      </c>
      <c r="KQ180" s="153" t="str">
        <f t="shared" si="703"/>
        <v>i.a.</v>
      </c>
      <c r="KR180" s="153" t="str">
        <f t="shared" si="704"/>
        <v>i.a.</v>
      </c>
      <c r="KS180" s="153" t="str">
        <f t="shared" si="705"/>
        <v>i.a.</v>
      </c>
      <c r="KT180" s="153" t="str">
        <f t="shared" si="706"/>
        <v>i.a.</v>
      </c>
      <c r="KU180" s="150" t="e">
        <f t="shared" si="651"/>
        <v>#DIV/0!</v>
      </c>
      <c r="KV180" s="150" t="e">
        <f t="shared" si="652"/>
        <v>#DIV/0!</v>
      </c>
      <c r="KW180" s="150" t="e">
        <f t="shared" si="653"/>
        <v>#DIV/0!</v>
      </c>
      <c r="KX180" s="150" t="e">
        <f t="shared" si="654"/>
        <v>#DIV/0!</v>
      </c>
      <c r="KY180" s="150" t="e">
        <f t="shared" si="655"/>
        <v>#DIV/0!</v>
      </c>
      <c r="KZ180" s="243">
        <f t="shared" si="734"/>
        <v>0</v>
      </c>
      <c r="LA180" s="243">
        <f t="shared" si="760"/>
        <v>0</v>
      </c>
      <c r="LB180" s="243">
        <f t="shared" si="735"/>
        <v>0</v>
      </c>
      <c r="LC180" s="243">
        <f t="shared" si="736"/>
        <v>0</v>
      </c>
      <c r="LD180" s="254">
        <f>IFERROR(Tabel1[[#This Row],[2024 - Omsætning]]/Tabel1[[#This Row],[2024 - Ansatte]],"i.a.")</f>
        <v>0</v>
      </c>
      <c r="LE180" s="254">
        <f>IFERROR(Tabel1[[#This Row],[2023 - Omsætning]]/Tabel1[[#This Row],[2023 - Ansatte]],"i.a.")</f>
        <v>0</v>
      </c>
      <c r="LF180" s="254">
        <f>IFERROR(Tabel1[[#This Row],[2022 - Omsætning]]/Tabel1[[#This Row],[2022 - Ansatte]],"i.a.")</f>
        <v>0</v>
      </c>
      <c r="LG180" s="254">
        <f>IFERROR(Tabel1[[#This Row],[2021 - Omsætning]]/Tabel1[[#This Row],[2021 - Ansatte]],"i.a.")</f>
        <v>0</v>
      </c>
      <c r="LH180" s="254">
        <f>IFERROR(AC180/Tabel1[[#This Row],[2020 - Ansatte]],"i.a.")</f>
        <v>0</v>
      </c>
      <c r="LI180" s="254">
        <f>IFERROR(Tabel1[[#This Row],[2019 - Omsætning]]/Tabel1[[#This Row],[2019 - Ansatte]],"i.a.")</f>
        <v>0</v>
      </c>
      <c r="LJ180" s="254">
        <f>IFERROR(Tabel1[[#This Row],[2018 - Omsætning]]/Tabel1[[#This Row],[2018 - Ansatte]],"i.a.")</f>
        <v>0</v>
      </c>
      <c r="LK180" s="254">
        <f>IFERROR(Tabel1[[#This Row],[2017 - Omsætning]]/Tabel1[[#This Row],[2017 - Ansatte]],"i.a.")</f>
        <v>0</v>
      </c>
      <c r="LL180" s="254">
        <f>IFERROR(Tabel1[[#This Row],[2016 - Omsætning]]/Tabel1[[#This Row],[2016 - Ansatte]],"i.a.")</f>
        <v>0</v>
      </c>
      <c r="LM180" s="254" t="str">
        <f>IFERROR(Tabel1[[#This Row],[2015 - Omsætning]]/Tabel1[[#This Row],[2015 - Ansatte]],"i.a.")</f>
        <v>i.a.</v>
      </c>
      <c r="LN180" s="254" t="str">
        <f>IFERROR(Tabel1[[#This Row],[2014 - Omsætning]]/Tabel1[[#This Row],[2014 - Ansatte]],"i.a.")</f>
        <v>i.a.</v>
      </c>
      <c r="LO180" s="254" t="str">
        <f>IFERROR(Tabel1[[#This Row],[2013 - Omsætning]]/Tabel1[[#This Row],[2013 - Ansatte]],"i.a.")</f>
        <v>i.a.</v>
      </c>
      <c r="LP180" s="254" t="str">
        <f>IFERROR(Tabel1[[#This Row],[2012 - Omsætning]]/Tabel1[[#This Row],[2012 - Ansatte]],"i.a.")</f>
        <v>i.a.</v>
      </c>
      <c r="LQ180" s="254" t="str">
        <f>IFERROR(Tabel1[[#This Row],[2011 - Omsætning]]/Tabel1[[#This Row],[2011 - Ansatte]],"i.a.")</f>
        <v>i.a.</v>
      </c>
      <c r="LR180" s="254" t="str">
        <f>IFERROR(Tabel1[[#This Row],[2010 - Omsætning]]/Tabel1[[#This Row],[2010 - Ansatte]],"i.a.")</f>
        <v>i.a.</v>
      </c>
      <c r="LS180" s="254" t="str">
        <f>IFERROR(Tabel1[[#This Row],[2009 - Omsætning]]/Tabel1[[#This Row],[2009 - Ansatte]],"i.a.")</f>
        <v>i.a.</v>
      </c>
      <c r="LT180" s="254" t="str">
        <f>IFERROR(Tabel1[[#This Row],[2008 - Omsætning]]/Tabel1[[#This Row],[2008 - Ansatte]],"i.a.")</f>
        <v>i.a.</v>
      </c>
      <c r="LU180" s="158">
        <f t="shared" si="656"/>
        <v>-7.903890149242325E-2</v>
      </c>
      <c r="LV180" s="158">
        <f t="shared" si="657"/>
        <v>-0.10793751723033958</v>
      </c>
      <c r="LW180" s="158">
        <f t="shared" si="658"/>
        <v>-2.0344426375629525E-3</v>
      </c>
      <c r="LX180" s="158">
        <f t="shared" si="659"/>
        <v>0.83911937688761717</v>
      </c>
      <c r="LY180" s="158">
        <f t="shared" si="660"/>
        <v>-5.889099431534859E-2</v>
      </c>
      <c r="LZ180" s="243">
        <f t="shared" si="737"/>
        <v>-1.4668589174800378E-2</v>
      </c>
      <c r="MA180" s="243">
        <f t="shared" si="761"/>
        <v>-2.2455596669750222E-2</v>
      </c>
      <c r="MB180" s="243">
        <f t="shared" si="738"/>
        <v>-4.2411347517729014E-4</v>
      </c>
      <c r="MC180" s="243">
        <f t="shared" si="739"/>
        <v>9.5115315315315307E-2</v>
      </c>
      <c r="MD180" s="244">
        <f t="shared" si="661"/>
        <v>0.17091836734693877</v>
      </c>
      <c r="ME180" s="244">
        <f t="shared" si="662"/>
        <v>0.18558695652173915</v>
      </c>
      <c r="MF180" s="244">
        <f t="shared" si="663"/>
        <v>0.20804255319148937</v>
      </c>
      <c r="MG180" s="244">
        <f t="shared" si="664"/>
        <v>0.20846666666666666</v>
      </c>
      <c r="MH180" s="244">
        <f t="shared" si="665"/>
        <v>0.11335135135135135</v>
      </c>
      <c r="MI180" s="244">
        <f t="shared" si="666"/>
        <v>0.12044444444444445</v>
      </c>
      <c r="MJ180" s="244">
        <f t="shared" si="667"/>
        <v>0.10654285714285715</v>
      </c>
      <c r="MK180" s="244">
        <f t="shared" si="668"/>
        <v>-2.2973684210526316E-2</v>
      </c>
      <c r="ML180" s="244">
        <f t="shared" si="669"/>
        <v>-1.5767441860465116E-2</v>
      </c>
      <c r="MM180" s="244" t="str">
        <f t="shared" si="670"/>
        <v>i.a.</v>
      </c>
      <c r="MN180" s="244" t="str">
        <f t="shared" si="671"/>
        <v>i.a.</v>
      </c>
      <c r="MO180" s="244" t="str">
        <f t="shared" si="672"/>
        <v>i.a.</v>
      </c>
      <c r="MP180" s="244" t="str">
        <f t="shared" si="673"/>
        <v>i.a.</v>
      </c>
      <c r="MQ180" s="244" t="str">
        <f t="shared" si="674"/>
        <v>i.a.</v>
      </c>
      <c r="MR180" s="244" t="str">
        <f t="shared" si="675"/>
        <v>i.a.</v>
      </c>
      <c r="MS180" s="244" t="str">
        <f t="shared" si="676"/>
        <v>i.a.</v>
      </c>
      <c r="MT180" s="244" t="str">
        <f t="shared" si="677"/>
        <v>i.a.</v>
      </c>
    </row>
    <row r="181" spans="1:358" ht="18" customHeight="1" x14ac:dyDescent="0.25">
      <c r="A181" s="20" t="s">
        <v>378</v>
      </c>
      <c r="B181" s="273">
        <v>10604001</v>
      </c>
      <c r="C181" s="292" t="s">
        <v>83</v>
      </c>
      <c r="D181" s="5"/>
      <c r="E181" s="5">
        <v>256200</v>
      </c>
      <c r="F181" s="203">
        <v>45708</v>
      </c>
      <c r="G181" s="148" t="s">
        <v>74</v>
      </c>
      <c r="H181" s="148" t="s">
        <v>74</v>
      </c>
      <c r="I181" s="148" t="s">
        <v>74</v>
      </c>
      <c r="J181" s="148" t="s">
        <v>74</v>
      </c>
      <c r="K181" s="148" t="s">
        <v>74</v>
      </c>
      <c r="L181" s="148" t="s">
        <v>74</v>
      </c>
      <c r="M181" s="148" t="s">
        <v>74</v>
      </c>
      <c r="N181" s="357" t="s">
        <v>74</v>
      </c>
      <c r="O181" s="357" t="s">
        <v>74</v>
      </c>
      <c r="P181" s="150" t="e">
        <f>Y181/Tabel1[[#This Row],[2023 - Omsætning]]-1</f>
        <v>#DIV/0!</v>
      </c>
      <c r="Q181" s="150" t="e">
        <f>Z181/Tabel1[[#This Row],[2022 - Omsætning]]-1</f>
        <v>#DIV/0!</v>
      </c>
      <c r="R181" s="150" t="e">
        <f>AA181/Tabel1[[#This Row],[2021 - Omsætning]]-1</f>
        <v>#DIV/0!</v>
      </c>
      <c r="S181" s="150" t="e">
        <f>AB181/Tabel1[[#This Row],[2020 - Omsætning]]-1</f>
        <v>#DIV/0!</v>
      </c>
      <c r="T181" s="150" t="e">
        <f>AC181/Tabel1[[#This Row],[2019 - Omsætning]]-1</f>
        <v>#DIV/0!</v>
      </c>
      <c r="U181" s="242">
        <f t="shared" si="721"/>
        <v>0</v>
      </c>
      <c r="V181" s="242">
        <f t="shared" si="755"/>
        <v>0</v>
      </c>
      <c r="W181" s="242">
        <f t="shared" ref="W181:W244" si="763">AA181-AB181</f>
        <v>0</v>
      </c>
      <c r="X181" s="242">
        <f t="shared" si="762"/>
        <v>0</v>
      </c>
      <c r="Y181" s="151"/>
      <c r="Z181" s="151"/>
      <c r="AA181" s="151"/>
      <c r="AB181" s="151"/>
      <c r="AC181" s="361"/>
      <c r="AD181" s="361"/>
      <c r="AE181" s="361"/>
      <c r="AF181" s="361"/>
      <c r="AG181" s="361"/>
      <c r="AH181" s="361"/>
      <c r="AI181" s="361"/>
      <c r="AJ181" s="361"/>
      <c r="AK181" s="361"/>
      <c r="AL181" s="361"/>
      <c r="AM181" s="361"/>
      <c r="AN181" s="361"/>
      <c r="AO181" s="361"/>
      <c r="AP181" s="150">
        <f t="shared" si="552"/>
        <v>-0.19929492472845081</v>
      </c>
      <c r="AQ181" s="150">
        <f t="shared" si="553"/>
        <v>-1.5847216578626509E-2</v>
      </c>
      <c r="AR181" s="150">
        <f t="shared" si="554"/>
        <v>0.12185286485728304</v>
      </c>
      <c r="AS181" s="150">
        <f t="shared" si="555"/>
        <v>1.0595074745432225</v>
      </c>
      <c r="AT181" s="150">
        <f t="shared" si="556"/>
        <v>-0.19405156859321351</v>
      </c>
      <c r="AU181" s="242">
        <f t="shared" si="740"/>
        <v>-6.2750000000000021</v>
      </c>
      <c r="AV181" s="242">
        <f t="shared" si="707"/>
        <v>-0.5069999999999979</v>
      </c>
      <c r="AW181" s="242">
        <f t="shared" si="741"/>
        <v>3.4749999999999979</v>
      </c>
      <c r="AX181" s="242">
        <f t="shared" si="742"/>
        <v>14.671000000000001</v>
      </c>
      <c r="AY181" s="119">
        <v>25.210999999999999</v>
      </c>
      <c r="AZ181" s="119">
        <v>31.486000000000001</v>
      </c>
      <c r="BA181" s="119">
        <v>31.992999999999999</v>
      </c>
      <c r="BB181" s="119">
        <v>28.518000000000001</v>
      </c>
      <c r="BC181" s="119">
        <v>13.847</v>
      </c>
      <c r="BD181" s="362">
        <v>17.181000000000001</v>
      </c>
      <c r="BE181" s="362">
        <v>16.486000000000001</v>
      </c>
      <c r="BF181" s="362">
        <v>13.601000000000001</v>
      </c>
      <c r="BG181" s="362">
        <v>7.52</v>
      </c>
      <c r="BH181" s="362">
        <v>9.5269999999999992</v>
      </c>
      <c r="BI181" s="362">
        <v>12.391</v>
      </c>
      <c r="BJ181" s="362"/>
      <c r="BK181" s="362"/>
      <c r="BL181" s="362"/>
      <c r="BM181" s="362"/>
      <c r="BN181" s="362"/>
      <c r="BO181" s="362"/>
      <c r="BP181" s="152">
        <f t="shared" si="557"/>
        <v>-0.42350630060849981</v>
      </c>
      <c r="BQ181" s="152">
        <f t="shared" si="558"/>
        <v>-5.2093741484240258E-2</v>
      </c>
      <c r="BR181" s="152">
        <f t="shared" si="559"/>
        <v>8.7577179550506284E-2</v>
      </c>
      <c r="BS181" s="152">
        <f t="shared" si="560"/>
        <v>2.1672403003754694</v>
      </c>
      <c r="BT181" s="152">
        <f t="shared" si="561"/>
        <v>-0.36750445280031663</v>
      </c>
      <c r="BU181" s="242">
        <f t="shared" si="743"/>
        <v>-8.8389999999999986</v>
      </c>
      <c r="BV181" s="242">
        <f t="shared" si="708"/>
        <v>-1.147000000000002</v>
      </c>
      <c r="BW181" s="242">
        <f t="shared" si="744"/>
        <v>1.7729999999999997</v>
      </c>
      <c r="BX181" s="242">
        <f t="shared" si="745"/>
        <v>13.853000000000002</v>
      </c>
      <c r="BY181" s="119">
        <v>12.032</v>
      </c>
      <c r="BZ181" s="119">
        <v>20.870999999999999</v>
      </c>
      <c r="CA181" s="119">
        <v>22.018000000000001</v>
      </c>
      <c r="CB181" s="119">
        <v>20.245000000000001</v>
      </c>
      <c r="CC181" s="119">
        <v>6.3920000000000003</v>
      </c>
      <c r="CD181" s="362">
        <v>10.106</v>
      </c>
      <c r="CE181" s="362">
        <v>9.8800000000000008</v>
      </c>
      <c r="CF181" s="362">
        <v>7.4880000000000004</v>
      </c>
      <c r="CG181" s="362">
        <v>2.012</v>
      </c>
      <c r="CH181" s="362">
        <v>3.84</v>
      </c>
      <c r="CI181" s="362">
        <v>6.2629999999999999</v>
      </c>
      <c r="CJ181" s="362"/>
      <c r="CK181" s="362"/>
      <c r="CL181" s="362"/>
      <c r="CM181" s="362"/>
      <c r="CN181" s="362"/>
      <c r="CO181" s="362"/>
      <c r="CP181" s="152">
        <f t="shared" si="562"/>
        <v>-0.44785427906746522</v>
      </c>
      <c r="CQ181" s="152">
        <f t="shared" si="563"/>
        <v>-6.9415016121603015E-2</v>
      </c>
      <c r="CR181" s="152">
        <f t="shared" si="564"/>
        <v>8.3982424605552344E-2</v>
      </c>
      <c r="CS181" s="152">
        <f t="shared" si="565"/>
        <v>2.2875902823374918</v>
      </c>
      <c r="CT181" s="152">
        <f t="shared" si="566"/>
        <v>-0.359006734006734</v>
      </c>
      <c r="CU181" s="242">
        <f t="shared" si="746"/>
        <v>-9.048</v>
      </c>
      <c r="CV181" s="242">
        <f t="shared" si="709"/>
        <v>-1.5070000000000014</v>
      </c>
      <c r="CW181" s="242">
        <f t="shared" si="747"/>
        <v>1.6820000000000022</v>
      </c>
      <c r="CX181" s="242">
        <f t="shared" si="748"/>
        <v>13.936</v>
      </c>
      <c r="CY181" s="119">
        <v>11.154999999999999</v>
      </c>
      <c r="CZ181" s="119">
        <v>20.202999999999999</v>
      </c>
      <c r="DA181" s="119">
        <v>21.71</v>
      </c>
      <c r="DB181" s="119">
        <v>20.027999999999999</v>
      </c>
      <c r="DC181" s="119">
        <v>6.0919999999999996</v>
      </c>
      <c r="DD181" s="362">
        <v>9.5039999999999996</v>
      </c>
      <c r="DE181" s="362">
        <v>9.5190000000000001</v>
      </c>
      <c r="DF181" s="362">
        <v>7.069</v>
      </c>
      <c r="DG181" s="362">
        <v>1.4490000000000001</v>
      </c>
      <c r="DH181" s="362">
        <v>3.117</v>
      </c>
      <c r="DI181" s="362">
        <v>5.6289999999999996</v>
      </c>
      <c r="DJ181" s="362"/>
      <c r="DK181" s="362"/>
      <c r="DL181" s="362"/>
      <c r="DM181" s="362"/>
      <c r="DN181" s="362"/>
      <c r="DO181" s="362"/>
      <c r="DP181" s="152">
        <f t="shared" si="567"/>
        <v>0.12202116088203298</v>
      </c>
      <c r="DQ181" s="152">
        <f t="shared" si="568"/>
        <v>0.14159391932570733</v>
      </c>
      <c r="DR181" s="152">
        <f t="shared" si="569"/>
        <v>3.6707626292178622E-2</v>
      </c>
      <c r="DS181" s="152">
        <f t="shared" si="570"/>
        <v>0.82924218638504377</v>
      </c>
      <c r="DT181" s="152">
        <f t="shared" si="571"/>
        <v>-0.1883940464469798</v>
      </c>
      <c r="DU181" s="242">
        <f t="shared" si="749"/>
        <v>3.7019999999999982</v>
      </c>
      <c r="DV181" s="242">
        <f t="shared" si="710"/>
        <v>3.7629999999999981</v>
      </c>
      <c r="DW181" s="242">
        <f t="shared" si="750"/>
        <v>0.94099999999999895</v>
      </c>
      <c r="DX181" s="242">
        <f t="shared" si="751"/>
        <v>11.621000000000002</v>
      </c>
      <c r="DY181" s="119">
        <v>34.040999999999997</v>
      </c>
      <c r="DZ181" s="119">
        <v>30.338999999999999</v>
      </c>
      <c r="EA181" s="119">
        <v>26.576000000000001</v>
      </c>
      <c r="EB181" s="119">
        <v>25.635000000000002</v>
      </c>
      <c r="EC181" s="119">
        <v>14.013999999999999</v>
      </c>
      <c r="ED181" s="362">
        <v>17.266999999999999</v>
      </c>
      <c r="EE181" s="362">
        <v>23.867000000000001</v>
      </c>
      <c r="EF181" s="362">
        <v>21.966000000000001</v>
      </c>
      <c r="EG181" s="362">
        <v>17.579000000000001</v>
      </c>
      <c r="EH181" s="362">
        <v>18.834</v>
      </c>
      <c r="EI181" s="362">
        <v>20.693999999999999</v>
      </c>
      <c r="EJ181" s="362"/>
      <c r="EK181" s="362"/>
      <c r="EL181" s="362"/>
      <c r="EM181" s="362"/>
      <c r="EN181" s="362"/>
      <c r="EO181" s="362"/>
      <c r="EP181" s="153">
        <f t="shared" si="572"/>
        <v>-3.1653938527133919E-2</v>
      </c>
      <c r="EQ181" s="153">
        <f t="shared" si="573"/>
        <v>0.21892011907307218</v>
      </c>
      <c r="ER181" s="153">
        <f t="shared" si="574"/>
        <v>5.5234913757461852E-3</v>
      </c>
      <c r="ES181" s="153">
        <f t="shared" si="575"/>
        <v>0.35812146258197824</v>
      </c>
      <c r="ET181" s="153">
        <f t="shared" si="576"/>
        <v>8.7489619461677506E-2</v>
      </c>
      <c r="EU181" s="242">
        <f t="shared" si="752"/>
        <v>-2.3460000000000036</v>
      </c>
      <c r="EV181" s="242">
        <f t="shared" si="711"/>
        <v>13.311000000000007</v>
      </c>
      <c r="EW181" s="242">
        <f t="shared" si="753"/>
        <v>0.33399999999999608</v>
      </c>
      <c r="EX181" s="242">
        <f t="shared" si="754"/>
        <v>15.945</v>
      </c>
      <c r="EY181" s="119">
        <v>71.768000000000001</v>
      </c>
      <c r="EZ181" s="119">
        <v>74.114000000000004</v>
      </c>
      <c r="FA181" s="119">
        <v>60.802999999999997</v>
      </c>
      <c r="FB181" s="119">
        <v>60.469000000000001</v>
      </c>
      <c r="FC181" s="119">
        <v>44.524000000000001</v>
      </c>
      <c r="FD181" s="362">
        <v>40.942</v>
      </c>
      <c r="FE181" s="362">
        <v>45.514000000000003</v>
      </c>
      <c r="FF181" s="362">
        <v>43.774999999999999</v>
      </c>
      <c r="FG181" s="362">
        <v>40.430999999999997</v>
      </c>
      <c r="FH181" s="362">
        <v>40.081000000000003</v>
      </c>
      <c r="FI181" s="362">
        <v>40.427</v>
      </c>
      <c r="FJ181" s="362"/>
      <c r="FK181" s="362"/>
      <c r="FL181" s="362"/>
      <c r="FM181" s="362"/>
      <c r="FN181" s="362"/>
      <c r="FO181" s="362"/>
      <c r="FP181" s="153">
        <f t="shared" si="577"/>
        <v>0</v>
      </c>
      <c r="FQ181" s="153">
        <f t="shared" si="578"/>
        <v>0</v>
      </c>
      <c r="FR181" s="153">
        <f t="shared" si="579"/>
        <v>0.18823529411764706</v>
      </c>
      <c r="FS181" s="153">
        <f t="shared" si="580"/>
        <v>3.6585365853658534E-2</v>
      </c>
      <c r="FT181" s="153">
        <f t="shared" si="581"/>
        <v>6.4935064935064929E-2</v>
      </c>
      <c r="FU181" s="242">
        <f t="shared" si="539"/>
        <v>0</v>
      </c>
      <c r="FV181" s="242">
        <f t="shared" si="712"/>
        <v>0</v>
      </c>
      <c r="FW181" s="242">
        <f t="shared" si="540"/>
        <v>16</v>
      </c>
      <c r="FX181" s="242">
        <f t="shared" si="541"/>
        <v>3</v>
      </c>
      <c r="FY181" s="154">
        <v>101</v>
      </c>
      <c r="FZ181" s="154">
        <v>101</v>
      </c>
      <c r="GA181" s="154">
        <v>101</v>
      </c>
      <c r="GB181" s="154">
        <v>85</v>
      </c>
      <c r="GC181" s="154">
        <v>82</v>
      </c>
      <c r="GD181" s="359">
        <v>77</v>
      </c>
      <c r="GE181" s="359">
        <v>74</v>
      </c>
      <c r="GF181" s="359">
        <v>75</v>
      </c>
      <c r="GG181" s="359">
        <v>73</v>
      </c>
      <c r="GH181" s="359">
        <v>77</v>
      </c>
      <c r="GI181" s="359">
        <v>75</v>
      </c>
      <c r="GJ181" s="359"/>
      <c r="GK181" s="359"/>
      <c r="GL181" s="359"/>
      <c r="GM181" s="359"/>
      <c r="GN181" s="359"/>
      <c r="GO181" s="359"/>
      <c r="GP181" s="5"/>
      <c r="GQ181" s="5" t="s">
        <v>386</v>
      </c>
      <c r="GR181" s="5">
        <v>3630</v>
      </c>
      <c r="GS181" s="5" t="s">
        <v>382</v>
      </c>
      <c r="GT181" s="7" t="s">
        <v>76</v>
      </c>
      <c r="GU181" s="172" t="s">
        <v>73</v>
      </c>
      <c r="GV181" s="86"/>
      <c r="GW181" s="158">
        <f t="shared" si="582"/>
        <v>-0.51187676752290745</v>
      </c>
      <c r="GX181" s="158">
        <f t="shared" si="583"/>
        <v>-0.14632746036589683</v>
      </c>
      <c r="GY181" s="158">
        <f t="shared" si="584"/>
        <v>-0.17682444019104124</v>
      </c>
      <c r="GZ181" s="158">
        <f t="shared" si="585"/>
        <v>1.5937378400917825</v>
      </c>
      <c r="HA181" s="158">
        <f t="shared" si="586"/>
        <v>-0.15710440831920325</v>
      </c>
      <c r="HB181" s="263">
        <f t="shared" si="722"/>
        <v>-0.36339967791497141</v>
      </c>
      <c r="HC181" s="263">
        <f t="shared" si="756"/>
        <v>-0.12168965024778766</v>
      </c>
      <c r="HD181" s="263">
        <f t="shared" si="723"/>
        <v>-0.17863955651573427</v>
      </c>
      <c r="HE181" s="263">
        <f t="shared" si="724"/>
        <v>0.62076346164375429</v>
      </c>
      <c r="HF181" s="153">
        <f t="shared" si="587"/>
        <v>0.34653619136377756</v>
      </c>
      <c r="HG181" s="153">
        <f t="shared" si="588"/>
        <v>0.70993586927874897</v>
      </c>
      <c r="HH181" s="153">
        <f t="shared" si="589"/>
        <v>0.83162551952653663</v>
      </c>
      <c r="HI181" s="153">
        <f t="shared" si="590"/>
        <v>1.0102650760422709</v>
      </c>
      <c r="HJ181" s="153">
        <f t="shared" si="591"/>
        <v>0.38950161439851666</v>
      </c>
      <c r="HK181" s="153">
        <f t="shared" si="592"/>
        <v>0.46209947974911264</v>
      </c>
      <c r="HL181" s="153">
        <f t="shared" si="593"/>
        <v>0.415377566382301</v>
      </c>
      <c r="HM181" s="153">
        <f t="shared" si="594"/>
        <v>0.35751675306612718</v>
      </c>
      <c r="HN181" s="153">
        <f t="shared" si="595"/>
        <v>7.9586960700848614E-2</v>
      </c>
      <c r="HO181" s="153">
        <f t="shared" si="596"/>
        <v>0.1577109896782028</v>
      </c>
      <c r="HP181" s="153">
        <f t="shared" si="597"/>
        <v>0.27201121097902775</v>
      </c>
      <c r="HQ181" s="153" t="str">
        <f t="shared" si="598"/>
        <v>Negativ EK</v>
      </c>
      <c r="HR181" s="153" t="str">
        <f t="shared" si="599"/>
        <v>Negativ EK</v>
      </c>
      <c r="HS181" s="153" t="str">
        <f t="shared" si="600"/>
        <v>Negativ EK</v>
      </c>
      <c r="HT181" s="153" t="str">
        <f t="shared" si="601"/>
        <v>Negativ EK</v>
      </c>
      <c r="HU181" s="153" t="str">
        <f t="shared" si="602"/>
        <v>Negativ EK</v>
      </c>
      <c r="HV181" s="150">
        <f t="shared" si="603"/>
        <v>-0.4668375780370228</v>
      </c>
      <c r="HW181" s="150">
        <f t="shared" si="604"/>
        <v>-0.14796142974774712</v>
      </c>
      <c r="HX181" s="150">
        <f t="shared" si="605"/>
        <v>-5.84142191722219E-2</v>
      </c>
      <c r="HY181" s="150">
        <f t="shared" si="606"/>
        <v>1.5781848267207326</v>
      </c>
      <c r="HZ181" s="150">
        <f t="shared" si="607"/>
        <v>-0.3601779066681976</v>
      </c>
      <c r="IA181" s="263">
        <f t="shared" si="725"/>
        <v>-0.14443497989446402</v>
      </c>
      <c r="IB181" s="263">
        <f t="shared" si="757"/>
        <v>-5.3727402206377339E-2</v>
      </c>
      <c r="IC181" s="263">
        <f t="shared" si="726"/>
        <v>-2.2527137373760775E-2</v>
      </c>
      <c r="ID181" s="263">
        <f t="shared" si="727"/>
        <v>0.23606480734792604</v>
      </c>
      <c r="IE181" s="153">
        <f t="shared" si="608"/>
        <v>0.16495523779493015</v>
      </c>
      <c r="IF181" s="153">
        <f t="shared" si="609"/>
        <v>0.30939021768939418</v>
      </c>
      <c r="IG181" s="153">
        <f t="shared" si="610"/>
        <v>0.36311761989577152</v>
      </c>
      <c r="IH181" s="153">
        <f t="shared" si="611"/>
        <v>0.38564475726953229</v>
      </c>
      <c r="II181" s="153">
        <f t="shared" si="612"/>
        <v>0.14957994992160625</v>
      </c>
      <c r="IJ181" s="153">
        <f t="shared" si="613"/>
        <v>0.23378365873970575</v>
      </c>
      <c r="IK181" s="153">
        <f t="shared" si="614"/>
        <v>0.22130385601809854</v>
      </c>
      <c r="IL181" s="153">
        <f t="shared" si="615"/>
        <v>0.17784955941381853</v>
      </c>
      <c r="IM181" s="153">
        <f t="shared" si="616"/>
        <v>4.998012718600954E-2</v>
      </c>
      <c r="IN181" s="153">
        <f t="shared" si="617"/>
        <v>9.5394246534505872E-2</v>
      </c>
      <c r="IO181" s="153">
        <f t="shared" si="618"/>
        <v>0.15492121601899719</v>
      </c>
      <c r="IP181" s="153" t="str">
        <f t="shared" si="619"/>
        <v>i.a.</v>
      </c>
      <c r="IQ181" s="153" t="str">
        <f t="shared" si="620"/>
        <v>i.a.</v>
      </c>
      <c r="IR181" s="153" t="str">
        <f t="shared" si="621"/>
        <v>i.a.</v>
      </c>
      <c r="IS181" s="153" t="str">
        <f t="shared" si="622"/>
        <v>i.a.</v>
      </c>
      <c r="IT181" s="153" t="str">
        <f t="shared" si="623"/>
        <v>i.a.</v>
      </c>
      <c r="IU181" s="150">
        <f t="shared" si="624"/>
        <v>0.15869853301765399</v>
      </c>
      <c r="IV181" s="150">
        <f t="shared" si="625"/>
        <v>-6.3438283229066264E-2</v>
      </c>
      <c r="IW181" s="150">
        <f t="shared" si="626"/>
        <v>3.1012835785434085E-2</v>
      </c>
      <c r="IX181" s="150">
        <f t="shared" si="627"/>
        <v>0.34689145027382107</v>
      </c>
      <c r="IY181" s="150">
        <f t="shared" si="628"/>
        <v>-0.25368855111023825</v>
      </c>
      <c r="IZ181" s="263">
        <f t="shared" si="728"/>
        <v>6.4964174018709075E-2</v>
      </c>
      <c r="JA181" s="263">
        <f t="shared" si="758"/>
        <v>-2.7727839335158877E-2</v>
      </c>
      <c r="JB181" s="263">
        <f t="shared" si="729"/>
        <v>1.3147464739942827E-2</v>
      </c>
      <c r="JC181" s="263">
        <f t="shared" si="730"/>
        <v>0.10918463714260462</v>
      </c>
      <c r="JD181" s="153">
        <f t="shared" si="629"/>
        <v>0.47432003121168204</v>
      </c>
      <c r="JE181" s="153">
        <f t="shared" si="630"/>
        <v>0.40935585719297296</v>
      </c>
      <c r="JF181" s="153">
        <f t="shared" si="631"/>
        <v>0.43708369652813184</v>
      </c>
      <c r="JG181" s="153">
        <f t="shared" si="632"/>
        <v>0.42393623178818901</v>
      </c>
      <c r="JH181" s="153">
        <f t="shared" si="633"/>
        <v>0.31475159464558439</v>
      </c>
      <c r="JI181" s="153">
        <f t="shared" si="634"/>
        <v>0.42174295344633872</v>
      </c>
      <c r="JJ181" s="153">
        <f t="shared" si="635"/>
        <v>0.52438810036472294</v>
      </c>
      <c r="JK181" s="153">
        <f t="shared" si="636"/>
        <v>0.5017932609937179</v>
      </c>
      <c r="JL181" s="153">
        <f t="shared" si="637"/>
        <v>0.43479013628156615</v>
      </c>
      <c r="JM181" s="153">
        <f t="shared" si="638"/>
        <v>0.46989845562735455</v>
      </c>
      <c r="JN181" s="153">
        <f t="shared" si="639"/>
        <v>0.5118856209958691</v>
      </c>
      <c r="JO181" s="153" t="str">
        <f t="shared" si="640"/>
        <v>i.a.</v>
      </c>
      <c r="JP181" s="153" t="str">
        <f t="shared" si="641"/>
        <v>i.a.</v>
      </c>
      <c r="JQ181" s="153" t="str">
        <f t="shared" si="642"/>
        <v>i.a.</v>
      </c>
      <c r="JR181" s="153" t="str">
        <f t="shared" si="643"/>
        <v>i.a.</v>
      </c>
      <c r="JS181" s="153" t="str">
        <f t="shared" si="644"/>
        <v>i.a.</v>
      </c>
      <c r="JT181" s="153" t="str">
        <f t="shared" si="645"/>
        <v>i.a.</v>
      </c>
      <c r="JU181" s="150" t="e">
        <f t="shared" si="646"/>
        <v>#VALUE!</v>
      </c>
      <c r="JV181" s="150" t="e">
        <f t="shared" si="647"/>
        <v>#VALUE!</v>
      </c>
      <c r="JW181" s="150" t="e">
        <f t="shared" si="648"/>
        <v>#VALUE!</v>
      </c>
      <c r="JX181" s="150" t="e">
        <f t="shared" si="649"/>
        <v>#VALUE!</v>
      </c>
      <c r="JY181" s="150" t="e">
        <f t="shared" si="650"/>
        <v>#VALUE!</v>
      </c>
      <c r="JZ181" s="263" t="e">
        <f t="shared" si="731"/>
        <v>#VALUE!</v>
      </c>
      <c r="KA181" s="263" t="e">
        <f t="shared" si="759"/>
        <v>#VALUE!</v>
      </c>
      <c r="KB181" s="263" t="e">
        <f t="shared" si="732"/>
        <v>#VALUE!</v>
      </c>
      <c r="KC181" s="263" t="e">
        <f t="shared" si="733"/>
        <v>#VALUE!</v>
      </c>
      <c r="KD181" s="153" t="str">
        <f t="shared" si="691"/>
        <v>i.a.</v>
      </c>
      <c r="KE181" s="153" t="str">
        <f t="shared" si="692"/>
        <v>i.a.</v>
      </c>
      <c r="KF181" s="153" t="str">
        <f t="shared" si="693"/>
        <v>i.a.</v>
      </c>
      <c r="KG181" s="153" t="str">
        <f t="shared" si="694"/>
        <v>i.a.</v>
      </c>
      <c r="KH181" s="153" t="str">
        <f t="shared" si="713"/>
        <v>i.a.</v>
      </c>
      <c r="KI181" s="153" t="str">
        <f t="shared" si="695"/>
        <v>i.a.</v>
      </c>
      <c r="KJ181" s="153" t="str">
        <f t="shared" si="696"/>
        <v>i.a.</v>
      </c>
      <c r="KK181" s="153" t="str">
        <f t="shared" si="697"/>
        <v>i.a.</v>
      </c>
      <c r="KL181" s="153" t="str">
        <f t="shared" si="698"/>
        <v>i.a.</v>
      </c>
      <c r="KM181" s="153" t="str">
        <f t="shared" si="699"/>
        <v>i.a.</v>
      </c>
      <c r="KN181" s="153" t="str">
        <f t="shared" si="700"/>
        <v>i.a.</v>
      </c>
      <c r="KO181" s="153" t="str">
        <f t="shared" si="701"/>
        <v>i.a.</v>
      </c>
      <c r="KP181" s="153" t="str">
        <f t="shared" si="702"/>
        <v>i.a.</v>
      </c>
      <c r="KQ181" s="153" t="str">
        <f t="shared" si="703"/>
        <v>i.a.</v>
      </c>
      <c r="KR181" s="153" t="str">
        <f t="shared" si="704"/>
        <v>i.a.</v>
      </c>
      <c r="KS181" s="153" t="str">
        <f t="shared" si="705"/>
        <v>i.a.</v>
      </c>
      <c r="KT181" s="153" t="str">
        <f t="shared" si="706"/>
        <v>i.a.</v>
      </c>
      <c r="KU181" s="150" t="e">
        <f t="shared" si="651"/>
        <v>#DIV/0!</v>
      </c>
      <c r="KV181" s="150" t="e">
        <f t="shared" si="652"/>
        <v>#DIV/0!</v>
      </c>
      <c r="KW181" s="150" t="e">
        <f t="shared" si="653"/>
        <v>#DIV/0!</v>
      </c>
      <c r="KX181" s="150" t="e">
        <f t="shared" si="654"/>
        <v>#DIV/0!</v>
      </c>
      <c r="KY181" s="150" t="e">
        <f t="shared" si="655"/>
        <v>#DIV/0!</v>
      </c>
      <c r="KZ181" s="243">
        <f t="shared" si="734"/>
        <v>0</v>
      </c>
      <c r="LA181" s="243">
        <f t="shared" si="760"/>
        <v>0</v>
      </c>
      <c r="LB181" s="243">
        <f t="shared" si="735"/>
        <v>0</v>
      </c>
      <c r="LC181" s="243">
        <f t="shared" si="736"/>
        <v>0</v>
      </c>
      <c r="LD181" s="254">
        <f>IFERROR(Tabel1[[#This Row],[2024 - Omsætning]]/Tabel1[[#This Row],[2024 - Ansatte]],"i.a.")</f>
        <v>0</v>
      </c>
      <c r="LE181" s="254">
        <f>IFERROR(Tabel1[[#This Row],[2023 - Omsætning]]/Tabel1[[#This Row],[2023 - Ansatte]],"i.a.")</f>
        <v>0</v>
      </c>
      <c r="LF181" s="254">
        <f>IFERROR(Tabel1[[#This Row],[2022 - Omsætning]]/Tabel1[[#This Row],[2022 - Ansatte]],"i.a.")</f>
        <v>0</v>
      </c>
      <c r="LG181" s="254">
        <f>IFERROR(Tabel1[[#This Row],[2021 - Omsætning]]/Tabel1[[#This Row],[2021 - Ansatte]],"i.a.")</f>
        <v>0</v>
      </c>
      <c r="LH181" s="254">
        <f>IFERROR(AC181/Tabel1[[#This Row],[2020 - Ansatte]],"i.a.")</f>
        <v>0</v>
      </c>
      <c r="LI181" s="254">
        <f>IFERROR(Tabel1[[#This Row],[2019 - Omsætning]]/Tabel1[[#This Row],[2019 - Ansatte]],"i.a.")</f>
        <v>0</v>
      </c>
      <c r="LJ181" s="254">
        <f>IFERROR(Tabel1[[#This Row],[2018 - Omsætning]]/Tabel1[[#This Row],[2018 - Ansatte]],"i.a.")</f>
        <v>0</v>
      </c>
      <c r="LK181" s="254">
        <f>IFERROR(Tabel1[[#This Row],[2017 - Omsætning]]/Tabel1[[#This Row],[2017 - Ansatte]],"i.a.")</f>
        <v>0</v>
      </c>
      <c r="LL181" s="254">
        <f>IFERROR(Tabel1[[#This Row],[2016 - Omsætning]]/Tabel1[[#This Row],[2016 - Ansatte]],"i.a.")</f>
        <v>0</v>
      </c>
      <c r="LM181" s="254">
        <f>IFERROR(Tabel1[[#This Row],[2015 - Omsætning]]/Tabel1[[#This Row],[2015 - Ansatte]],"i.a.")</f>
        <v>0</v>
      </c>
      <c r="LN181" s="254">
        <f>IFERROR(Tabel1[[#This Row],[2014 - Omsætning]]/Tabel1[[#This Row],[2014 - Ansatte]],"i.a.")</f>
        <v>0</v>
      </c>
      <c r="LO181" s="254" t="str">
        <f>IFERROR(Tabel1[[#This Row],[2013 - Omsætning]]/Tabel1[[#This Row],[2013 - Ansatte]],"i.a.")</f>
        <v>i.a.</v>
      </c>
      <c r="LP181" s="254" t="str">
        <f>IFERROR(Tabel1[[#This Row],[2012 - Omsætning]]/Tabel1[[#This Row],[2012 - Ansatte]],"i.a.")</f>
        <v>i.a.</v>
      </c>
      <c r="LQ181" s="254" t="str">
        <f>IFERROR(Tabel1[[#This Row],[2011 - Omsætning]]/Tabel1[[#This Row],[2011 - Ansatte]],"i.a.")</f>
        <v>i.a.</v>
      </c>
      <c r="LR181" s="254" t="str">
        <f>IFERROR(Tabel1[[#This Row],[2010 - Omsætning]]/Tabel1[[#This Row],[2010 - Ansatte]],"i.a.")</f>
        <v>i.a.</v>
      </c>
      <c r="LS181" s="254" t="str">
        <f>IFERROR(Tabel1[[#This Row],[2009 - Omsætning]]/Tabel1[[#This Row],[2009 - Ansatte]],"i.a.")</f>
        <v>i.a.</v>
      </c>
      <c r="LT181" s="254" t="str">
        <f>IFERROR(Tabel1[[#This Row],[2008 - Omsætning]]/Tabel1[[#This Row],[2008 - Ansatte]],"i.a.")</f>
        <v>i.a.</v>
      </c>
      <c r="LU181" s="158">
        <f t="shared" si="656"/>
        <v>-0.44785427906746522</v>
      </c>
      <c r="LV181" s="158">
        <f t="shared" si="657"/>
        <v>-6.9415016121603015E-2</v>
      </c>
      <c r="LW181" s="158">
        <f t="shared" si="658"/>
        <v>-8.7737563450772882E-2</v>
      </c>
      <c r="LX181" s="158">
        <f t="shared" si="659"/>
        <v>2.1715576841373454</v>
      </c>
      <c r="LY181" s="158">
        <f t="shared" si="660"/>
        <v>-0.39809168925022587</v>
      </c>
      <c r="LZ181" s="243">
        <f t="shared" si="737"/>
        <v>-8.958415841584158E-2</v>
      </c>
      <c r="MA181" s="243">
        <f t="shared" si="761"/>
        <v>-1.4920792079207934E-2</v>
      </c>
      <c r="MB181" s="243">
        <f t="shared" si="738"/>
        <v>-2.0673034362259757E-2</v>
      </c>
      <c r="MC181" s="243">
        <f t="shared" si="739"/>
        <v>0.16133084648493545</v>
      </c>
      <c r="MD181" s="244">
        <f t="shared" si="661"/>
        <v>0.11044554455445543</v>
      </c>
      <c r="ME181" s="244">
        <f t="shared" si="662"/>
        <v>0.20002970297029701</v>
      </c>
      <c r="MF181" s="244">
        <f t="shared" si="663"/>
        <v>0.21495049504950495</v>
      </c>
      <c r="MG181" s="244">
        <f t="shared" si="664"/>
        <v>0.2356235294117647</v>
      </c>
      <c r="MH181" s="244">
        <f t="shared" si="665"/>
        <v>7.4292682926829265E-2</v>
      </c>
      <c r="MI181" s="244">
        <f t="shared" si="666"/>
        <v>0.12342857142857143</v>
      </c>
      <c r="MJ181" s="244">
        <f t="shared" si="667"/>
        <v>0.12863513513513514</v>
      </c>
      <c r="MK181" s="244">
        <f t="shared" si="668"/>
        <v>9.4253333333333328E-2</v>
      </c>
      <c r="ML181" s="244">
        <f t="shared" si="669"/>
        <v>1.9849315068493151E-2</v>
      </c>
      <c r="MM181" s="244">
        <f t="shared" si="670"/>
        <v>4.0480519480519478E-2</v>
      </c>
      <c r="MN181" s="244">
        <f t="shared" si="671"/>
        <v>7.5053333333333333E-2</v>
      </c>
      <c r="MO181" s="244" t="str">
        <f t="shared" si="672"/>
        <v>i.a.</v>
      </c>
      <c r="MP181" s="244" t="str">
        <f t="shared" si="673"/>
        <v>i.a.</v>
      </c>
      <c r="MQ181" s="244" t="str">
        <f t="shared" si="674"/>
        <v>i.a.</v>
      </c>
      <c r="MR181" s="244" t="str">
        <f t="shared" si="675"/>
        <v>i.a.</v>
      </c>
      <c r="MS181" s="244" t="str">
        <f t="shared" si="676"/>
        <v>i.a.</v>
      </c>
      <c r="MT181" s="244" t="str">
        <f t="shared" si="677"/>
        <v>i.a.</v>
      </c>
    </row>
    <row r="182" spans="1:358" ht="18" customHeight="1" x14ac:dyDescent="0.25">
      <c r="A182" s="20" t="s">
        <v>661</v>
      </c>
      <c r="B182" s="273">
        <v>26753716</v>
      </c>
      <c r="C182" s="292" t="s">
        <v>83</v>
      </c>
      <c r="D182" s="5"/>
      <c r="E182" s="5">
        <v>256200</v>
      </c>
      <c r="F182" s="203">
        <v>45471</v>
      </c>
      <c r="G182" s="148"/>
      <c r="H182" s="148" t="s">
        <v>74</v>
      </c>
      <c r="I182" s="148" t="s">
        <v>74</v>
      </c>
      <c r="J182" s="148" t="s">
        <v>74</v>
      </c>
      <c r="K182" s="357" t="s">
        <v>74</v>
      </c>
      <c r="L182" s="148" t="s">
        <v>74</v>
      </c>
      <c r="M182" s="357" t="s">
        <v>74</v>
      </c>
      <c r="N182" s="357" t="s">
        <v>74</v>
      </c>
      <c r="O182" s="357" t="s">
        <v>74</v>
      </c>
      <c r="P182" s="150">
        <f>Y182/Tabel1[[#This Row],[2023 - Omsætning]]-1</f>
        <v>-1</v>
      </c>
      <c r="Q182" s="150">
        <f>Z182/Tabel1[[#This Row],[2022 - Omsætning]]-1</f>
        <v>4.8710683181545367E-3</v>
      </c>
      <c r="R182" s="150">
        <f>AA182/Tabel1[[#This Row],[2021 - Omsætning]]-1</f>
        <v>7.8486433449933113E-2</v>
      </c>
      <c r="S182" s="150">
        <f>AB182/Tabel1[[#This Row],[2020 - Omsætning]]-1</f>
        <v>0.31322835121250669</v>
      </c>
      <c r="T182" s="150">
        <f>AC182/Tabel1[[#This Row],[2019 - Omsætning]]-1</f>
        <v>-0.11033793062272379</v>
      </c>
      <c r="U182" s="242">
        <f t="shared" si="721"/>
        <v>-424.14</v>
      </c>
      <c r="V182" s="242">
        <f t="shared" si="755"/>
        <v>2.0559999999999832</v>
      </c>
      <c r="W182" s="242">
        <f t="shared" si="763"/>
        <v>30.716999999999985</v>
      </c>
      <c r="X182" s="242">
        <f t="shared" si="762"/>
        <v>93.348000000000013</v>
      </c>
      <c r="Y182" s="151"/>
      <c r="Z182" s="151">
        <v>424.14</v>
      </c>
      <c r="AA182" s="151">
        <v>422.084</v>
      </c>
      <c r="AB182" s="361">
        <v>391.36700000000002</v>
      </c>
      <c r="AC182" s="361">
        <v>298.01900000000001</v>
      </c>
      <c r="AD182" s="361">
        <v>334.98</v>
      </c>
      <c r="AE182" s="361">
        <v>385.10700000000003</v>
      </c>
      <c r="AF182" s="361">
        <v>379.51600000000002</v>
      </c>
      <c r="AG182" s="361">
        <v>356.20499999999998</v>
      </c>
      <c r="AH182" s="361">
        <v>333.99200000000002</v>
      </c>
      <c r="AI182" s="361">
        <v>326.447</v>
      </c>
      <c r="AJ182" s="361">
        <v>367.19600000000003</v>
      </c>
      <c r="AK182" s="361">
        <v>377.14699999999999</v>
      </c>
      <c r="AL182" s="361"/>
      <c r="AM182" s="361"/>
      <c r="AN182" s="361"/>
      <c r="AO182" s="361"/>
      <c r="AP182" s="150">
        <f t="shared" si="552"/>
        <v>-1</v>
      </c>
      <c r="AQ182" s="150">
        <f t="shared" si="553"/>
        <v>-3.9724324521955359E-2</v>
      </c>
      <c r="AR182" s="150">
        <f t="shared" si="554"/>
        <v>3.1458004663704159E-2</v>
      </c>
      <c r="AS182" s="150">
        <f t="shared" si="555"/>
        <v>0.34100621191305008</v>
      </c>
      <c r="AT182" s="150">
        <f t="shared" si="556"/>
        <v>-0.19100610275817395</v>
      </c>
      <c r="AU182" s="242">
        <f t="shared" si="740"/>
        <v>-157.58699999999999</v>
      </c>
      <c r="AV182" s="242">
        <f t="shared" si="707"/>
        <v>-6.5190000000000055</v>
      </c>
      <c r="AW182" s="242">
        <f t="shared" si="741"/>
        <v>5.0049999999999955</v>
      </c>
      <c r="AX182" s="242">
        <f t="shared" si="742"/>
        <v>40.457999999999998</v>
      </c>
      <c r="AY182" s="119"/>
      <c r="AZ182" s="119">
        <v>157.58699999999999</v>
      </c>
      <c r="BA182" s="119">
        <v>164.10599999999999</v>
      </c>
      <c r="BB182" s="362">
        <v>159.101</v>
      </c>
      <c r="BC182" s="362">
        <v>118.643</v>
      </c>
      <c r="BD182" s="362">
        <v>146.655</v>
      </c>
      <c r="BE182" s="362">
        <v>159.49100000000001</v>
      </c>
      <c r="BF182" s="362">
        <v>154.74</v>
      </c>
      <c r="BG182" s="362">
        <v>137.13300000000001</v>
      </c>
      <c r="BH182" s="362">
        <v>131.08699999999999</v>
      </c>
      <c r="BI182" s="362">
        <v>130.12100000000001</v>
      </c>
      <c r="BJ182" s="362">
        <v>136.22</v>
      </c>
      <c r="BK182" s="362">
        <v>124.408</v>
      </c>
      <c r="BL182" s="362">
        <v>130.65600000000001</v>
      </c>
      <c r="BM182" s="362">
        <v>106.44199999999999</v>
      </c>
      <c r="BN182" s="362">
        <v>62.232999999999997</v>
      </c>
      <c r="BO182" s="362">
        <v>124.958</v>
      </c>
      <c r="BP182" s="152">
        <f t="shared" si="557"/>
        <v>-1</v>
      </c>
      <c r="BQ182" s="152">
        <f t="shared" si="558"/>
        <v>1.0628357063688296</v>
      </c>
      <c r="BR182" s="152">
        <f t="shared" si="559"/>
        <v>-0.3256094756209752</v>
      </c>
      <c r="BS182" s="152">
        <f t="shared" si="560"/>
        <v>45.502673796791449</v>
      </c>
      <c r="BT182" s="152">
        <f t="shared" si="561"/>
        <v>-0.97602102968519588</v>
      </c>
      <c r="BU182" s="242">
        <f t="shared" si="743"/>
        <v>-24.195</v>
      </c>
      <c r="BV182" s="242">
        <f t="shared" si="708"/>
        <v>12.466000000000001</v>
      </c>
      <c r="BW182" s="242">
        <f t="shared" si="744"/>
        <v>-5.6630000000000003</v>
      </c>
      <c r="BX182" s="242">
        <f t="shared" si="745"/>
        <v>17.018000000000001</v>
      </c>
      <c r="BY182" s="119"/>
      <c r="BZ182" s="119">
        <v>24.195</v>
      </c>
      <c r="CA182" s="119">
        <v>11.728999999999999</v>
      </c>
      <c r="CB182" s="362">
        <v>17.391999999999999</v>
      </c>
      <c r="CC182" s="362">
        <v>0.374</v>
      </c>
      <c r="CD182" s="362">
        <v>15.597</v>
      </c>
      <c r="CE182" s="362">
        <v>18.09</v>
      </c>
      <c r="CF182" s="362">
        <v>19.172000000000001</v>
      </c>
      <c r="CG182" s="362">
        <v>15.906000000000001</v>
      </c>
      <c r="CH182" s="362">
        <v>4.3840000000000003</v>
      </c>
      <c r="CI182" s="362">
        <v>16.224</v>
      </c>
      <c r="CJ182" s="362">
        <v>35.222000000000001</v>
      </c>
      <c r="CK182" s="362">
        <v>23.523</v>
      </c>
      <c r="CL182" s="362">
        <v>34.502000000000002</v>
      </c>
      <c r="CM182" s="362">
        <v>27.994</v>
      </c>
      <c r="CN182" s="362">
        <v>5.4039999999999999</v>
      </c>
      <c r="CO182" s="362">
        <v>46.155999999999999</v>
      </c>
      <c r="CP182" s="152">
        <f t="shared" si="562"/>
        <v>-1</v>
      </c>
      <c r="CQ182" s="152">
        <f t="shared" si="563"/>
        <v>-0.11821992632425801</v>
      </c>
      <c r="CR182" s="152">
        <f t="shared" si="564"/>
        <v>-5.558443635781983E-2</v>
      </c>
      <c r="CS182" s="152">
        <f t="shared" si="565"/>
        <v>4.3930800542740842</v>
      </c>
      <c r="CT182" s="152">
        <f t="shared" si="566"/>
        <v>-1.4120771596309758</v>
      </c>
      <c r="CU182" s="242">
        <f t="shared" si="746"/>
        <v>-20.824999999999999</v>
      </c>
      <c r="CV182" s="242">
        <f t="shared" si="709"/>
        <v>-2.7920000000000016</v>
      </c>
      <c r="CW182" s="242">
        <f t="shared" si="747"/>
        <v>-1.3900000000000006</v>
      </c>
      <c r="CX182" s="242">
        <f t="shared" si="748"/>
        <v>32.377000000000002</v>
      </c>
      <c r="CY182" s="119"/>
      <c r="CZ182" s="119">
        <v>20.824999999999999</v>
      </c>
      <c r="DA182" s="119">
        <v>23.617000000000001</v>
      </c>
      <c r="DB182" s="362">
        <v>25.007000000000001</v>
      </c>
      <c r="DC182" s="362">
        <v>-7.37</v>
      </c>
      <c r="DD182" s="362">
        <v>17.885000000000002</v>
      </c>
      <c r="DE182" s="362">
        <v>19.79</v>
      </c>
      <c r="DF182" s="362">
        <v>14.365</v>
      </c>
      <c r="DG182" s="362">
        <v>14.933</v>
      </c>
      <c r="DH182" s="362">
        <v>11.472</v>
      </c>
      <c r="DI182" s="362">
        <v>17.420000000000002</v>
      </c>
      <c r="DJ182" s="362">
        <v>34.126522000000001</v>
      </c>
      <c r="DK182" s="362">
        <v>20.773933</v>
      </c>
      <c r="DL182" s="362">
        <v>30.178000000000001</v>
      </c>
      <c r="DM182" s="362">
        <v>22.454999999999998</v>
      </c>
      <c r="DN182" s="362">
        <v>0.52800000000000002</v>
      </c>
      <c r="DO182" s="362">
        <v>37.953000000000003</v>
      </c>
      <c r="DP182" s="152">
        <f t="shared" si="567"/>
        <v>-1</v>
      </c>
      <c r="DQ182" s="152">
        <f t="shared" si="568"/>
        <v>0.16560321187245711</v>
      </c>
      <c r="DR182" s="152">
        <f t="shared" si="569"/>
        <v>0.20345984189126512</v>
      </c>
      <c r="DS182" s="152">
        <f t="shared" si="570"/>
        <v>0.94628463476070535</v>
      </c>
      <c r="DT182" s="152">
        <f t="shared" si="571"/>
        <v>-0.29074424213550892</v>
      </c>
      <c r="DU182" s="242">
        <f t="shared" si="749"/>
        <v>-130.065</v>
      </c>
      <c r="DV182" s="242">
        <f t="shared" si="710"/>
        <v>18.478999999999999</v>
      </c>
      <c r="DW182" s="242">
        <f t="shared" si="750"/>
        <v>18.864999999999995</v>
      </c>
      <c r="DX182" s="242">
        <f t="shared" si="751"/>
        <v>45.081000000000003</v>
      </c>
      <c r="DY182" s="119"/>
      <c r="DZ182" s="119">
        <v>130.065</v>
      </c>
      <c r="EA182" s="119">
        <v>111.586</v>
      </c>
      <c r="EB182" s="362">
        <v>92.721000000000004</v>
      </c>
      <c r="EC182" s="362">
        <v>47.64</v>
      </c>
      <c r="ED182" s="362">
        <v>67.168999999999997</v>
      </c>
      <c r="EE182" s="362">
        <v>67.757999999999996</v>
      </c>
      <c r="EF182" s="362">
        <v>63.341999999999999</v>
      </c>
      <c r="EG182" s="362">
        <v>62.125</v>
      </c>
      <c r="EH182" s="362">
        <v>57.527999999999999</v>
      </c>
      <c r="EI182" s="362">
        <v>58.283999999999999</v>
      </c>
      <c r="EJ182" s="362">
        <v>70.710999999999999</v>
      </c>
      <c r="EK182" s="362">
        <v>74.477000000000004</v>
      </c>
      <c r="EL182" s="362">
        <v>72.879000000000005</v>
      </c>
      <c r="EM182" s="362">
        <v>66.284000000000006</v>
      </c>
      <c r="EN182" s="362">
        <v>49.456000000000003</v>
      </c>
      <c r="EO182" s="362">
        <v>69.058000000000007</v>
      </c>
      <c r="EP182" s="153">
        <f t="shared" si="572"/>
        <v>-1</v>
      </c>
      <c r="EQ182" s="153">
        <f t="shared" si="573"/>
        <v>0.10119660976039947</v>
      </c>
      <c r="ER182" s="153">
        <f t="shared" si="574"/>
        <v>6.8134417895944238E-2</v>
      </c>
      <c r="ES182" s="153">
        <f t="shared" si="575"/>
        <v>0.21741772192646774</v>
      </c>
      <c r="ET182" s="153">
        <f t="shared" si="576"/>
        <v>-0.15972572077753022</v>
      </c>
      <c r="EU182" s="242">
        <f t="shared" si="752"/>
        <v>-355.86599999999999</v>
      </c>
      <c r="EV182" s="242">
        <f t="shared" si="711"/>
        <v>32.702999999999975</v>
      </c>
      <c r="EW182" s="242">
        <f t="shared" si="753"/>
        <v>20.614000000000033</v>
      </c>
      <c r="EX182" s="242">
        <f t="shared" si="754"/>
        <v>54.031999999999982</v>
      </c>
      <c r="EY182" s="119"/>
      <c r="EZ182" s="119">
        <v>355.86599999999999</v>
      </c>
      <c r="FA182" s="119">
        <v>323.16300000000001</v>
      </c>
      <c r="FB182" s="362">
        <v>302.54899999999998</v>
      </c>
      <c r="FC182" s="362">
        <v>248.517</v>
      </c>
      <c r="FD182" s="362">
        <v>295.75700000000001</v>
      </c>
      <c r="FE182" s="362">
        <v>291.72800000000001</v>
      </c>
      <c r="FF182" s="362">
        <v>290.98500000000001</v>
      </c>
      <c r="FG182" s="362">
        <v>298.04700000000003</v>
      </c>
      <c r="FH182" s="362">
        <v>283.892</v>
      </c>
      <c r="FI182" s="362">
        <v>240.602</v>
      </c>
      <c r="FJ182" s="362">
        <v>249.87899999999999</v>
      </c>
      <c r="FK182" s="362">
        <v>255.68100000000001</v>
      </c>
      <c r="FL182" s="362">
        <v>288.827</v>
      </c>
      <c r="FM182" s="362">
        <v>228.24</v>
      </c>
      <c r="FN182" s="362">
        <v>207.87200000000001</v>
      </c>
      <c r="FO182" s="362">
        <v>236.89400000000001</v>
      </c>
      <c r="FP182" s="153">
        <f t="shared" si="577"/>
        <v>-1</v>
      </c>
      <c r="FQ182" s="153">
        <f t="shared" si="578"/>
        <v>-0.12830188679245283</v>
      </c>
      <c r="FR182" s="153">
        <f t="shared" si="579"/>
        <v>0.10416666666666667</v>
      </c>
      <c r="FS182" s="153">
        <f t="shared" si="580"/>
        <v>9.0909090909090912E-2</v>
      </c>
      <c r="FT182" s="153">
        <f t="shared" si="581"/>
        <v>-7.5630252100840331E-2</v>
      </c>
      <c r="FU182" s="242">
        <f t="shared" si="539"/>
        <v>-231</v>
      </c>
      <c r="FV182" s="242">
        <f t="shared" si="712"/>
        <v>-34</v>
      </c>
      <c r="FW182" s="242">
        <f t="shared" si="540"/>
        <v>25</v>
      </c>
      <c r="FX182" s="242">
        <f t="shared" si="541"/>
        <v>20</v>
      </c>
      <c r="FY182" s="154"/>
      <c r="FZ182" s="154">
        <v>231</v>
      </c>
      <c r="GA182" s="154">
        <v>265</v>
      </c>
      <c r="GB182" s="359">
        <v>240</v>
      </c>
      <c r="GC182" s="359">
        <v>220</v>
      </c>
      <c r="GD182" s="359">
        <v>238</v>
      </c>
      <c r="GE182" s="359">
        <v>245</v>
      </c>
      <c r="GF182" s="359">
        <v>245</v>
      </c>
      <c r="GG182" s="359">
        <v>229</v>
      </c>
      <c r="GH182" s="359">
        <v>232</v>
      </c>
      <c r="GI182" s="359">
        <v>224</v>
      </c>
      <c r="GJ182" s="359">
        <v>202</v>
      </c>
      <c r="GK182" s="359">
        <v>204</v>
      </c>
      <c r="GL182" s="359">
        <v>189</v>
      </c>
      <c r="GM182" s="359">
        <v>150</v>
      </c>
      <c r="GN182" s="359">
        <v>116</v>
      </c>
      <c r="GO182" s="359">
        <v>174</v>
      </c>
      <c r="GP182" s="5" t="s">
        <v>720</v>
      </c>
      <c r="GQ182" s="5" t="s">
        <v>389</v>
      </c>
      <c r="GR182" s="5">
        <v>6971</v>
      </c>
      <c r="GS182" s="5" t="s">
        <v>254</v>
      </c>
      <c r="GT182" s="7" t="s">
        <v>94</v>
      </c>
      <c r="GU182" s="172" t="s">
        <v>73</v>
      </c>
      <c r="GV182" s="101"/>
      <c r="GW182" s="158">
        <f t="shared" si="582"/>
        <v>-1</v>
      </c>
      <c r="GX182" s="158">
        <f t="shared" si="583"/>
        <v>-0.2544874984483001</v>
      </c>
      <c r="GY182" s="158">
        <f t="shared" si="584"/>
        <v>-0.35117684206424638</v>
      </c>
      <c r="GZ182" s="158">
        <f t="shared" si="585"/>
        <v>3.7753872368475103</v>
      </c>
      <c r="HA182" s="158">
        <f t="shared" si="586"/>
        <v>-1.4842855082574418</v>
      </c>
      <c r="HB182" s="263">
        <f t="shared" si="722"/>
        <v>-0.17235600100972062</v>
      </c>
      <c r="HC182" s="263">
        <f t="shared" si="756"/>
        <v>-5.8835294442711239E-2</v>
      </c>
      <c r="HD182" s="263">
        <f t="shared" si="723"/>
        <v>-0.12513275467545273</v>
      </c>
      <c r="HE182" s="263">
        <f t="shared" si="724"/>
        <v>0.48471119747696001</v>
      </c>
      <c r="HF182" s="153">
        <f t="shared" si="587"/>
        <v>0</v>
      </c>
      <c r="HG182" s="153">
        <f t="shared" si="588"/>
        <v>0.17235600100972062</v>
      </c>
      <c r="HH182" s="153">
        <f t="shared" si="589"/>
        <v>0.23119129545243186</v>
      </c>
      <c r="HI182" s="153">
        <f t="shared" si="590"/>
        <v>0.3563240501278846</v>
      </c>
      <c r="HJ182" s="153">
        <f t="shared" si="591"/>
        <v>-0.12838714734907541</v>
      </c>
      <c r="HK182" s="153">
        <f t="shared" si="592"/>
        <v>0.26510631674905694</v>
      </c>
      <c r="HL182" s="153">
        <f t="shared" si="593"/>
        <v>0.30190694126620898</v>
      </c>
      <c r="HM182" s="153">
        <f t="shared" si="594"/>
        <v>0.22898451385623311</v>
      </c>
      <c r="HN182" s="153">
        <f t="shared" si="595"/>
        <v>0.2496051081042682</v>
      </c>
      <c r="HO182" s="153">
        <f t="shared" si="596"/>
        <v>0.19811418505854314</v>
      </c>
      <c r="HP182" s="153">
        <f t="shared" si="597"/>
        <v>0.27008798790650801</v>
      </c>
      <c r="HQ182" s="153">
        <f t="shared" si="598"/>
        <v>0.47010113783508284</v>
      </c>
      <c r="HR182" s="153">
        <f t="shared" si="599"/>
        <v>0.28195571269578434</v>
      </c>
      <c r="HS182" s="211">
        <f t="shared" si="600"/>
        <v>0.43370723540021411</v>
      </c>
      <c r="HT182" s="211">
        <f t="shared" si="601"/>
        <v>0.38802488335925345</v>
      </c>
      <c r="HU182" s="211">
        <f t="shared" si="602"/>
        <v>8.910339706701317E-3</v>
      </c>
      <c r="HV182" s="150">
        <f t="shared" si="603"/>
        <v>-1</v>
      </c>
      <c r="HW182" s="150">
        <f t="shared" si="604"/>
        <v>0.90086293148518393</v>
      </c>
      <c r="HX182" s="150">
        <f t="shared" si="605"/>
        <v>-0.40606271142721928</v>
      </c>
      <c r="HY182" s="150">
        <f t="shared" si="606"/>
        <v>44.929518928903001</v>
      </c>
      <c r="HZ182" s="150">
        <f t="shared" si="607"/>
        <v>-0.97411729133599489</v>
      </c>
      <c r="IA182" s="263">
        <f t="shared" si="725"/>
        <v>-7.1263524827363783E-2</v>
      </c>
      <c r="IB182" s="263">
        <f t="shared" si="757"/>
        <v>3.3773433539359077E-2</v>
      </c>
      <c r="IC182" s="263">
        <f t="shared" si="726"/>
        <v>-2.5631204527741494E-2</v>
      </c>
      <c r="ID182" s="263">
        <f t="shared" si="727"/>
        <v>6.1746988022245132E-2</v>
      </c>
      <c r="IE182" s="153">
        <f t="shared" si="608"/>
        <v>0</v>
      </c>
      <c r="IF182" s="153">
        <f t="shared" si="609"/>
        <v>7.1263524827363783E-2</v>
      </c>
      <c r="IG182" s="153">
        <f t="shared" si="610"/>
        <v>3.7490091288004707E-2</v>
      </c>
      <c r="IH182" s="153">
        <f t="shared" si="611"/>
        <v>6.3121295815746201E-2</v>
      </c>
      <c r="II182" s="153">
        <f t="shared" si="612"/>
        <v>1.3743077935010675E-3</v>
      </c>
      <c r="IJ182" s="153">
        <f t="shared" si="613"/>
        <v>5.3097525894278151E-2</v>
      </c>
      <c r="IK182" s="153">
        <f t="shared" si="614"/>
        <v>6.2088884236322174E-2</v>
      </c>
      <c r="IL182" s="211">
        <f t="shared" si="615"/>
        <v>6.5096633120102138E-2</v>
      </c>
      <c r="IM182" s="211">
        <f t="shared" si="616"/>
        <v>5.4665523362414266E-2</v>
      </c>
      <c r="IN182" s="211">
        <f t="shared" si="617"/>
        <v>1.6717064446876418E-2</v>
      </c>
      <c r="IO182" s="211">
        <f t="shared" si="618"/>
        <v>6.6155467795898315E-2</v>
      </c>
      <c r="IP182" s="211">
        <f t="shared" si="619"/>
        <v>0.13933855526544822</v>
      </c>
      <c r="IQ182" s="211">
        <f t="shared" si="620"/>
        <v>8.6400934421532821E-2</v>
      </c>
      <c r="IR182" s="211">
        <f t="shared" si="621"/>
        <v>0.13345272469525227</v>
      </c>
      <c r="IS182" s="211">
        <f t="shared" si="622"/>
        <v>0.12837986572256668</v>
      </c>
      <c r="IT182" s="211">
        <f t="shared" si="623"/>
        <v>2.4300418647108815E-2</v>
      </c>
      <c r="IU182" s="150" t="e">
        <f t="shared" si="624"/>
        <v>#VALUE!</v>
      </c>
      <c r="IV182" s="150">
        <f t="shared" si="625"/>
        <v>5.8487831819670599E-2</v>
      </c>
      <c r="IW182" s="150">
        <f t="shared" si="626"/>
        <v>0.12669325295395917</v>
      </c>
      <c r="IX182" s="150">
        <f t="shared" si="627"/>
        <v>0.59869911510805285</v>
      </c>
      <c r="IY182" s="150">
        <f t="shared" si="628"/>
        <v>-0.1559235175914393</v>
      </c>
      <c r="IZ182" s="263" t="e">
        <f t="shared" si="728"/>
        <v>#VALUE!</v>
      </c>
      <c r="JA182" s="263">
        <f t="shared" si="758"/>
        <v>2.0195453072999581E-2</v>
      </c>
      <c r="JB182" s="263">
        <f t="shared" si="729"/>
        <v>3.8827182066852151E-2</v>
      </c>
      <c r="JC182" s="263">
        <f t="shared" si="730"/>
        <v>0.11476891256432212</v>
      </c>
      <c r="JD182" s="153" t="str">
        <f t="shared" si="629"/>
        <v>i.a.</v>
      </c>
      <c r="JE182" s="153">
        <f t="shared" si="630"/>
        <v>0.36548869518301835</v>
      </c>
      <c r="JF182" s="153">
        <f t="shared" si="631"/>
        <v>0.34529324211001877</v>
      </c>
      <c r="JG182" s="153">
        <f t="shared" si="632"/>
        <v>0.30646606004316662</v>
      </c>
      <c r="JH182" s="153">
        <f t="shared" si="633"/>
        <v>0.1916971474788445</v>
      </c>
      <c r="JI182" s="153">
        <f t="shared" si="634"/>
        <v>0.22710874129775457</v>
      </c>
      <c r="JJ182" s="153">
        <f t="shared" si="635"/>
        <v>0.23226430099270551</v>
      </c>
      <c r="JK182" s="211">
        <f t="shared" si="636"/>
        <v>0.21768132377957625</v>
      </c>
      <c r="JL182" s="212">
        <f t="shared" si="637"/>
        <v>0.20844027955322481</v>
      </c>
      <c r="JM182" s="212">
        <f t="shared" si="638"/>
        <v>0.2026404407309822</v>
      </c>
      <c r="JN182" s="212">
        <f t="shared" si="639"/>
        <v>0.24224237537510079</v>
      </c>
      <c r="JO182" s="212">
        <f t="shared" si="640"/>
        <v>0.28298096278598844</v>
      </c>
      <c r="JP182" s="212">
        <f t="shared" si="641"/>
        <v>0.29128875434623613</v>
      </c>
      <c r="JQ182" s="211">
        <f t="shared" si="642"/>
        <v>0.25232751785671009</v>
      </c>
      <c r="JR182" s="211">
        <f t="shared" si="643"/>
        <v>0.29041359971959341</v>
      </c>
      <c r="JS182" s="211">
        <f t="shared" si="644"/>
        <v>0.23791564039408866</v>
      </c>
      <c r="JT182" s="211">
        <f t="shared" si="645"/>
        <v>0.29151434818948563</v>
      </c>
      <c r="JU182" s="150" t="e">
        <f t="shared" si="646"/>
        <v>#VALUE!</v>
      </c>
      <c r="JV182" s="150">
        <f t="shared" si="647"/>
        <v>1.0528362009878369</v>
      </c>
      <c r="JW182" s="150">
        <f t="shared" si="648"/>
        <v>-0.37468798543738735</v>
      </c>
      <c r="JX182" s="150">
        <f t="shared" si="649"/>
        <v>34.410957853487872</v>
      </c>
      <c r="JY182" s="150">
        <f t="shared" si="650"/>
        <v>-0.97304710278185924</v>
      </c>
      <c r="JZ182" s="263" t="e">
        <f t="shared" si="731"/>
        <v>#VALUE!</v>
      </c>
      <c r="KA182" s="263">
        <f t="shared" si="759"/>
        <v>2.9256536143010249E-2</v>
      </c>
      <c r="KB182" s="263">
        <f t="shared" si="732"/>
        <v>-1.665079948674017E-2</v>
      </c>
      <c r="KC182" s="263">
        <f t="shared" si="733"/>
        <v>4.318415348418881E-2</v>
      </c>
      <c r="KD182" s="153" t="str">
        <f t="shared" si="691"/>
        <v>i.a.</v>
      </c>
      <c r="KE182" s="153">
        <f t="shared" si="692"/>
        <v>5.7044843683689353E-2</v>
      </c>
      <c r="KF182" s="153">
        <f t="shared" si="693"/>
        <v>2.7788307540679104E-2</v>
      </c>
      <c r="KG182" s="153">
        <f t="shared" si="694"/>
        <v>4.4439107027419274E-2</v>
      </c>
      <c r="KH182" s="153">
        <f t="shared" si="713"/>
        <v>1.2549535432304652E-3</v>
      </c>
      <c r="KI182" s="153">
        <f t="shared" si="695"/>
        <v>4.6560988715744218E-2</v>
      </c>
      <c r="KJ182" s="153">
        <f t="shared" si="696"/>
        <v>4.6973957887028794E-2</v>
      </c>
      <c r="KK182" s="211">
        <f t="shared" si="697"/>
        <v>5.0516974251414958E-2</v>
      </c>
      <c r="KL182" s="212">
        <f t="shared" si="698"/>
        <v>4.4654061565671456E-2</v>
      </c>
      <c r="KM182" s="212">
        <f t="shared" si="699"/>
        <v>1.3126062899710174E-2</v>
      </c>
      <c r="KN182" s="212">
        <f t="shared" si="700"/>
        <v>4.9698725980021258E-2</v>
      </c>
      <c r="KO182" s="212">
        <f t="shared" si="701"/>
        <v>9.5921524199610017E-2</v>
      </c>
      <c r="KP182" s="212">
        <f t="shared" si="702"/>
        <v>6.2370905774141117E-2</v>
      </c>
      <c r="KQ182" s="211" t="str">
        <f t="shared" si="703"/>
        <v>i.a.</v>
      </c>
      <c r="KR182" s="211" t="str">
        <f t="shared" si="704"/>
        <v>i.a.</v>
      </c>
      <c r="KS182" s="211" t="str">
        <f t="shared" si="705"/>
        <v>i.a.</v>
      </c>
      <c r="KT182" s="211" t="str">
        <f t="shared" si="706"/>
        <v>i.a.</v>
      </c>
      <c r="KU182" s="150" t="e">
        <f t="shared" si="651"/>
        <v>#VALUE!</v>
      </c>
      <c r="KV182" s="150">
        <f t="shared" si="652"/>
        <v>0.15277416928273152</v>
      </c>
      <c r="KW182" s="150">
        <f t="shared" si="653"/>
        <v>-2.3257569705720987E-2</v>
      </c>
      <c r="KX182" s="150">
        <f t="shared" si="654"/>
        <v>0.20379265527813109</v>
      </c>
      <c r="KY182" s="150">
        <f t="shared" si="655"/>
        <v>-3.7547397673673946E-2</v>
      </c>
      <c r="KZ182" s="243" t="e">
        <f t="shared" si="734"/>
        <v>#VALUE!</v>
      </c>
      <c r="LA182" s="243">
        <f t="shared" si="760"/>
        <v>0.24333408478314134</v>
      </c>
      <c r="LB182" s="243">
        <f t="shared" si="735"/>
        <v>-3.7926022012578775E-2</v>
      </c>
      <c r="LC182" s="272">
        <f t="shared" si="736"/>
        <v>0.27606401515151524</v>
      </c>
      <c r="LD182" s="254" t="str">
        <f>IFERROR(Tabel1[[#This Row],[2024 - Omsætning]]/Tabel1[[#This Row],[2024 - Ansatte]],"i.a.")</f>
        <v>i.a.</v>
      </c>
      <c r="LE182" s="254">
        <f>IFERROR(Tabel1[[#This Row],[2023 - Omsætning]]/Tabel1[[#This Row],[2023 - Ansatte]],"i.a.")</f>
        <v>1.836103896103896</v>
      </c>
      <c r="LF182" s="254">
        <f>IFERROR(Tabel1[[#This Row],[2022 - Omsætning]]/Tabel1[[#This Row],[2022 - Ansatte]],"i.a.")</f>
        <v>1.5927698113207547</v>
      </c>
      <c r="LG182" s="254">
        <f>IFERROR(Tabel1[[#This Row],[2021 - Omsætning]]/Tabel1[[#This Row],[2021 - Ansatte]],"i.a.")</f>
        <v>1.6306958333333335</v>
      </c>
      <c r="LH182" s="254">
        <f>IFERROR(AC182/Tabel1[[#This Row],[2020 - Ansatte]],"i.a.")</f>
        <v>1.3546318181818182</v>
      </c>
      <c r="LI182" s="254">
        <f>IFERROR(Tabel1[[#This Row],[2019 - Omsætning]]/Tabel1[[#This Row],[2019 - Ansatte]],"i.a.")</f>
        <v>1.4074789915966388</v>
      </c>
      <c r="LJ182" s="254">
        <f>IFERROR(Tabel1[[#This Row],[2018 - Omsætning]]/Tabel1[[#This Row],[2018 - Ansatte]],"i.a.")</f>
        <v>1.571865306122449</v>
      </c>
      <c r="LK182" s="259">
        <f>IFERROR(Tabel1[[#This Row],[2017 - Omsætning]]/Tabel1[[#This Row],[2017 - Ansatte]],"i.a.")</f>
        <v>1.5490448979591838</v>
      </c>
      <c r="LL182" s="260">
        <f>IFERROR(Tabel1[[#This Row],[2016 - Omsætning]]/Tabel1[[#This Row],[2016 - Ansatte]],"i.a.")</f>
        <v>1.555480349344978</v>
      </c>
      <c r="LM182" s="260">
        <f>IFERROR(Tabel1[[#This Row],[2015 - Omsætning]]/Tabel1[[#This Row],[2015 - Ansatte]],"i.a.")</f>
        <v>1.4396206896551724</v>
      </c>
      <c r="LN182" s="260">
        <f>IFERROR(Tabel1[[#This Row],[2014 - Omsætning]]/Tabel1[[#This Row],[2014 - Ansatte]],"i.a.")</f>
        <v>1.4573526785714286</v>
      </c>
      <c r="LO182" s="260">
        <f>IFERROR(Tabel1[[#This Row],[2013 - Omsætning]]/Tabel1[[#This Row],[2013 - Ansatte]],"i.a.")</f>
        <v>1.8178019801980199</v>
      </c>
      <c r="LP182" s="260">
        <f>IFERROR(Tabel1[[#This Row],[2012 - Omsætning]]/Tabel1[[#This Row],[2012 - Ansatte]],"i.a.")</f>
        <v>1.8487598039215687</v>
      </c>
      <c r="LQ182" s="260">
        <f>IFERROR(Tabel1[[#This Row],[2011 - Omsætning]]/Tabel1[[#This Row],[2011 - Ansatte]],"i.a.")</f>
        <v>0</v>
      </c>
      <c r="LR182" s="260">
        <f>IFERROR(Tabel1[[#This Row],[2010 - Omsætning]]/Tabel1[[#This Row],[2010 - Ansatte]],"i.a.")</f>
        <v>0</v>
      </c>
      <c r="LS182" s="260">
        <f>IFERROR(Tabel1[[#This Row],[2009 - Omsætning]]/Tabel1[[#This Row],[2009 - Ansatte]],"i.a.")</f>
        <v>0</v>
      </c>
      <c r="LT182" s="260">
        <f>IFERROR(Tabel1[[#This Row],[2008 - Omsætning]]/Tabel1[[#This Row],[2008 - Ansatte]],"i.a.")</f>
        <v>0</v>
      </c>
      <c r="LU182" s="158" t="e">
        <f t="shared" si="656"/>
        <v>#VALUE!</v>
      </c>
      <c r="LV182" s="158">
        <f t="shared" si="657"/>
        <v>1.156588538559144E-2</v>
      </c>
      <c r="LW182" s="158">
        <f t="shared" si="658"/>
        <v>-0.14468024424859149</v>
      </c>
      <c r="LX182" s="158">
        <f t="shared" si="659"/>
        <v>4.1103233830845776</v>
      </c>
      <c r="LY182" s="158">
        <f t="shared" si="660"/>
        <v>-1.4457925636007829</v>
      </c>
      <c r="LZ182" s="243" t="e">
        <f t="shared" si="737"/>
        <v>#VALUE!</v>
      </c>
      <c r="MA182" s="243">
        <f t="shared" si="761"/>
        <v>1.0307604345340116E-3</v>
      </c>
      <c r="MB182" s="243">
        <f t="shared" si="738"/>
        <v>-1.5075078616352197E-2</v>
      </c>
      <c r="MC182" s="272">
        <f t="shared" si="739"/>
        <v>0.13769583333333335</v>
      </c>
      <c r="MD182" s="244" t="str">
        <f t="shared" si="661"/>
        <v>i.a.</v>
      </c>
      <c r="ME182" s="244">
        <f t="shared" si="662"/>
        <v>9.0151515151515149E-2</v>
      </c>
      <c r="MF182" s="244">
        <f t="shared" si="663"/>
        <v>8.9120754716981138E-2</v>
      </c>
      <c r="MG182" s="244">
        <f t="shared" si="664"/>
        <v>0.10419583333333333</v>
      </c>
      <c r="MH182" s="246">
        <f t="shared" si="665"/>
        <v>-3.3500000000000002E-2</v>
      </c>
      <c r="MI182" s="245">
        <f t="shared" si="666"/>
        <v>7.5147058823529414E-2</v>
      </c>
      <c r="MJ182" s="245">
        <f t="shared" si="667"/>
        <v>8.0775510204081635E-2</v>
      </c>
      <c r="MK182" s="253">
        <f t="shared" si="668"/>
        <v>5.8632653061224491E-2</v>
      </c>
      <c r="ML182" s="245">
        <f t="shared" si="669"/>
        <v>6.5209606986899565E-2</v>
      </c>
      <c r="MM182" s="245">
        <f t="shared" si="670"/>
        <v>4.9448275862068965E-2</v>
      </c>
      <c r="MN182" s="245">
        <f t="shared" si="671"/>
        <v>7.7767857142857152E-2</v>
      </c>
      <c r="MO182" s="245">
        <f t="shared" si="672"/>
        <v>0.16894317821782179</v>
      </c>
      <c r="MP182" s="245">
        <f t="shared" si="673"/>
        <v>0.10183300490196079</v>
      </c>
      <c r="MQ182" s="245">
        <f t="shared" si="674"/>
        <v>0.15967195767195769</v>
      </c>
      <c r="MR182" s="245">
        <f t="shared" si="675"/>
        <v>0.1497</v>
      </c>
      <c r="MS182" s="245">
        <f t="shared" si="676"/>
        <v>4.5517241379310347E-3</v>
      </c>
      <c r="MT182" s="245">
        <f t="shared" si="677"/>
        <v>0.21812068965517242</v>
      </c>
    </row>
    <row r="183" spans="1:358" ht="18" customHeight="1" x14ac:dyDescent="0.25">
      <c r="A183" s="20" t="s">
        <v>717</v>
      </c>
      <c r="B183" s="273">
        <v>34354332</v>
      </c>
      <c r="C183" s="117" t="s">
        <v>87</v>
      </c>
      <c r="D183" s="223"/>
      <c r="E183" s="133">
        <v>251100</v>
      </c>
      <c r="F183" s="203">
        <v>45525</v>
      </c>
      <c r="G183" s="148" t="s">
        <v>70</v>
      </c>
      <c r="H183" s="148" t="s">
        <v>70</v>
      </c>
      <c r="I183" s="148" t="s">
        <v>70</v>
      </c>
      <c r="J183" s="148" t="s">
        <v>70</v>
      </c>
      <c r="K183" s="148" t="s">
        <v>70</v>
      </c>
      <c r="L183" s="148" t="s">
        <v>70</v>
      </c>
      <c r="M183" s="148" t="s">
        <v>70</v>
      </c>
      <c r="N183" s="148" t="s">
        <v>70</v>
      </c>
      <c r="O183" s="148"/>
      <c r="P183" s="150" t="e">
        <f>Y183/Tabel1[[#This Row],[2023 - Omsætning]]-1</f>
        <v>#DIV/0!</v>
      </c>
      <c r="Q183" s="150" t="e">
        <f>Z183/Tabel1[[#This Row],[2022 - Omsætning]]-1</f>
        <v>#DIV/0!</v>
      </c>
      <c r="R183" s="150" t="e">
        <f>AA183/Tabel1[[#This Row],[2021 - Omsætning]]-1</f>
        <v>#DIV/0!</v>
      </c>
      <c r="S183" s="150" t="e">
        <f>AB183/Tabel1[[#This Row],[2020 - Omsætning]]-1</f>
        <v>#DIV/0!</v>
      </c>
      <c r="T183" s="150" t="e">
        <f>AC183/Tabel1[[#This Row],[2019 - Omsætning]]-1</f>
        <v>#DIV/0!</v>
      </c>
      <c r="U183" s="242">
        <f t="shared" si="721"/>
        <v>0</v>
      </c>
      <c r="V183" s="242">
        <f t="shared" si="755"/>
        <v>0</v>
      </c>
      <c r="W183" s="242">
        <f t="shared" si="763"/>
        <v>0</v>
      </c>
      <c r="X183" s="242">
        <f t="shared" si="762"/>
        <v>0</v>
      </c>
      <c r="Y183" s="151"/>
      <c r="Z183" s="151"/>
      <c r="AA183" s="151"/>
      <c r="AB183" s="151"/>
      <c r="AC183" s="361"/>
      <c r="AD183" s="361"/>
      <c r="AE183" s="361"/>
      <c r="AF183" s="361"/>
      <c r="AG183" s="361"/>
      <c r="AH183" s="361"/>
      <c r="AI183" s="361"/>
      <c r="AJ183" s="361"/>
      <c r="AK183" s="361"/>
      <c r="AL183" s="361"/>
      <c r="AM183" s="361"/>
      <c r="AN183" s="361"/>
      <c r="AO183" s="361"/>
      <c r="AP183" s="150">
        <f t="shared" si="552"/>
        <v>0.20944124332610875</v>
      </c>
      <c r="AQ183" s="150">
        <f t="shared" si="553"/>
        <v>0.45930725912211701</v>
      </c>
      <c r="AR183" s="150">
        <f t="shared" si="554"/>
        <v>-5.9015679442508753E-2</v>
      </c>
      <c r="AS183" s="150">
        <f t="shared" si="555"/>
        <v>-6.6603428416559418E-2</v>
      </c>
      <c r="AT183" s="150">
        <f t="shared" si="556"/>
        <v>0.25320540035662742</v>
      </c>
      <c r="AU183" s="242">
        <f t="shared" si="740"/>
        <v>3.9619999999999997</v>
      </c>
      <c r="AV183" s="242">
        <f t="shared" si="707"/>
        <v>5.9540000000000024</v>
      </c>
      <c r="AW183" s="242">
        <f t="shared" si="741"/>
        <v>-0.81300000000000061</v>
      </c>
      <c r="AX183" s="242">
        <f t="shared" si="742"/>
        <v>-0.98300000000000054</v>
      </c>
      <c r="AY183" s="119">
        <v>22.879000000000001</v>
      </c>
      <c r="AZ183" s="119">
        <v>18.917000000000002</v>
      </c>
      <c r="BA183" s="119">
        <v>12.962999999999999</v>
      </c>
      <c r="BB183" s="119">
        <v>13.776</v>
      </c>
      <c r="BC183" s="119">
        <v>14.759</v>
      </c>
      <c r="BD183" s="362">
        <v>11.776999999999999</v>
      </c>
      <c r="BE183" s="362">
        <v>12.303000000000001</v>
      </c>
      <c r="BF183" s="362">
        <v>9.2110000000000003</v>
      </c>
      <c r="BG183" s="362"/>
      <c r="BH183" s="362"/>
      <c r="BI183" s="362"/>
      <c r="BJ183" s="362"/>
      <c r="BK183" s="362"/>
      <c r="BL183" s="362"/>
      <c r="BM183" s="362"/>
      <c r="BN183" s="362"/>
      <c r="BO183" s="362"/>
      <c r="BP183" s="152">
        <f t="shared" si="557"/>
        <v>0.49825021872265957</v>
      </c>
      <c r="BQ183" s="152">
        <f t="shared" si="558"/>
        <v>3.6135216952573157</v>
      </c>
      <c r="BR183" s="152">
        <f t="shared" si="559"/>
        <v>-0.75200200200200196</v>
      </c>
      <c r="BS183" s="152">
        <f t="shared" si="560"/>
        <v>-6.5263157894736926E-2</v>
      </c>
      <c r="BT183" s="152">
        <f t="shared" si="561"/>
        <v>0.39341590612777061</v>
      </c>
      <c r="BU183" s="242">
        <f t="shared" si="743"/>
        <v>2.2779999999999996</v>
      </c>
      <c r="BV183" s="242">
        <f t="shared" si="708"/>
        <v>3.581</v>
      </c>
      <c r="BW183" s="242">
        <f t="shared" si="744"/>
        <v>-3.0049999999999999</v>
      </c>
      <c r="BX183" s="242">
        <f t="shared" si="745"/>
        <v>-0.27900000000000036</v>
      </c>
      <c r="BY183" s="119">
        <v>6.85</v>
      </c>
      <c r="BZ183" s="119">
        <v>4.5720000000000001</v>
      </c>
      <c r="CA183" s="119">
        <v>0.99099999999999999</v>
      </c>
      <c r="CB183" s="119">
        <v>3.996</v>
      </c>
      <c r="CC183" s="119">
        <v>4.2750000000000004</v>
      </c>
      <c r="CD183" s="362">
        <v>3.0680000000000001</v>
      </c>
      <c r="CE183" s="362">
        <v>4.1790000000000003</v>
      </c>
      <c r="CF183" s="362">
        <v>4.1589999999999998</v>
      </c>
      <c r="CG183" s="362"/>
      <c r="CH183" s="362"/>
      <c r="CI183" s="362"/>
      <c r="CJ183" s="362"/>
      <c r="CK183" s="362"/>
      <c r="CL183" s="362"/>
      <c r="CM183" s="362"/>
      <c r="CN183" s="362"/>
      <c r="CO183" s="362"/>
      <c r="CP183" s="152">
        <f t="shared" si="562"/>
        <v>1.0581967213114756</v>
      </c>
      <c r="CQ183" s="152">
        <f t="shared" si="563"/>
        <v>32.888888888888893</v>
      </c>
      <c r="CR183" s="152">
        <f t="shared" si="564"/>
        <v>-0.9242902208201893</v>
      </c>
      <c r="CS183" s="152">
        <f t="shared" si="565"/>
        <v>-0.34186851211072672</v>
      </c>
      <c r="CT183" s="152">
        <f t="shared" si="566"/>
        <v>1.4043261231281199</v>
      </c>
      <c r="CU183" s="242">
        <f t="shared" si="746"/>
        <v>2.5820000000000003</v>
      </c>
      <c r="CV183" s="242">
        <f t="shared" si="709"/>
        <v>2.3679999999999999</v>
      </c>
      <c r="CW183" s="242">
        <f t="shared" si="747"/>
        <v>-0.879</v>
      </c>
      <c r="CX183" s="242">
        <f t="shared" si="748"/>
        <v>-0.49400000000000011</v>
      </c>
      <c r="CY183" s="119">
        <v>5.0220000000000002</v>
      </c>
      <c r="CZ183" s="119">
        <v>2.44</v>
      </c>
      <c r="DA183" s="119">
        <v>7.1999999999999995E-2</v>
      </c>
      <c r="DB183" s="119">
        <v>0.95099999999999996</v>
      </c>
      <c r="DC183" s="119">
        <v>1.4450000000000001</v>
      </c>
      <c r="DD183" s="362">
        <v>0.60099999999999998</v>
      </c>
      <c r="DE183" s="362">
        <v>1.645</v>
      </c>
      <c r="DF183" s="362">
        <v>2.3450000000000002</v>
      </c>
      <c r="DG183" s="362"/>
      <c r="DH183" s="362"/>
      <c r="DI183" s="362"/>
      <c r="DJ183" s="362"/>
      <c r="DK183" s="362"/>
      <c r="DL183" s="362"/>
      <c r="DM183" s="362"/>
      <c r="DN183" s="362"/>
      <c r="DO183" s="362"/>
      <c r="DP183" s="152">
        <f t="shared" si="567"/>
        <v>0.22647212695460101</v>
      </c>
      <c r="DQ183" s="152">
        <f t="shared" si="568"/>
        <v>0.12880577427821516</v>
      </c>
      <c r="DR183" s="152">
        <f t="shared" si="569"/>
        <v>2.3018743834265138E-3</v>
      </c>
      <c r="DS183" s="152">
        <f t="shared" si="570"/>
        <v>4.9561675985366191E-2</v>
      </c>
      <c r="DT183" s="152">
        <f t="shared" si="571"/>
        <v>0.1626805778491171</v>
      </c>
      <c r="DU183" s="242">
        <f t="shared" si="749"/>
        <v>3.8960000000000008</v>
      </c>
      <c r="DV183" s="242">
        <f t="shared" si="710"/>
        <v>1.9629999999999992</v>
      </c>
      <c r="DW183" s="242">
        <f t="shared" si="750"/>
        <v>3.5000000000000142E-2</v>
      </c>
      <c r="DX183" s="242">
        <f t="shared" si="751"/>
        <v>0.71799999999999997</v>
      </c>
      <c r="DY183" s="119">
        <v>21.099</v>
      </c>
      <c r="DZ183" s="119">
        <v>17.202999999999999</v>
      </c>
      <c r="EA183" s="119">
        <v>15.24</v>
      </c>
      <c r="EB183" s="119">
        <v>15.205</v>
      </c>
      <c r="EC183" s="119">
        <v>14.487</v>
      </c>
      <c r="ED183" s="362">
        <v>12.46</v>
      </c>
      <c r="EE183" s="362">
        <v>12.002000000000001</v>
      </c>
      <c r="EF183" s="362">
        <v>10.721</v>
      </c>
      <c r="EG183" s="362"/>
      <c r="EH183" s="362"/>
      <c r="EI183" s="362"/>
      <c r="EJ183" s="362"/>
      <c r="EK183" s="362"/>
      <c r="EL183" s="362"/>
      <c r="EM183" s="362"/>
      <c r="EN183" s="362"/>
      <c r="EO183" s="362"/>
      <c r="EP183" s="153">
        <f t="shared" si="572"/>
        <v>0.28836547995435241</v>
      </c>
      <c r="EQ183" s="153">
        <f t="shared" si="573"/>
        <v>-9.0517754751331392E-2</v>
      </c>
      <c r="ER183" s="153">
        <f t="shared" si="574"/>
        <v>-7.4659529245060183E-2</v>
      </c>
      <c r="ES183" s="153">
        <f t="shared" si="575"/>
        <v>3.5964769205676046E-2</v>
      </c>
      <c r="ET183" s="153">
        <f t="shared" si="576"/>
        <v>0.42704187323976445</v>
      </c>
      <c r="EU183" s="242">
        <f t="shared" si="752"/>
        <v>15.414000000000001</v>
      </c>
      <c r="EV183" s="242">
        <f t="shared" si="711"/>
        <v>-5.32</v>
      </c>
      <c r="EW183" s="242">
        <f t="shared" si="753"/>
        <v>-4.7419999999999973</v>
      </c>
      <c r="EX183" s="242">
        <f t="shared" si="754"/>
        <v>2.2049999999999983</v>
      </c>
      <c r="EY183" s="119">
        <v>68.867000000000004</v>
      </c>
      <c r="EZ183" s="119">
        <v>53.453000000000003</v>
      </c>
      <c r="FA183" s="119">
        <v>58.773000000000003</v>
      </c>
      <c r="FB183" s="119">
        <v>63.515000000000001</v>
      </c>
      <c r="FC183" s="119">
        <v>61.31</v>
      </c>
      <c r="FD183" s="362">
        <v>42.963000000000001</v>
      </c>
      <c r="FE183" s="362">
        <v>46.88</v>
      </c>
      <c r="FF183" s="362">
        <v>32.896000000000001</v>
      </c>
      <c r="FG183" s="362"/>
      <c r="FH183" s="362"/>
      <c r="FI183" s="362"/>
      <c r="FJ183" s="362"/>
      <c r="FK183" s="362"/>
      <c r="FL183" s="362"/>
      <c r="FM183" s="362"/>
      <c r="FN183" s="362"/>
      <c r="FO183" s="362"/>
      <c r="FP183" s="153">
        <f t="shared" si="577"/>
        <v>0.08</v>
      </c>
      <c r="FQ183" s="153">
        <f t="shared" si="578"/>
        <v>0</v>
      </c>
      <c r="FR183" s="153">
        <f t="shared" si="579"/>
        <v>-5.6603773584905662E-2</v>
      </c>
      <c r="FS183" s="153">
        <f t="shared" si="580"/>
        <v>0.06</v>
      </c>
      <c r="FT183" s="153">
        <f t="shared" si="581"/>
        <v>-7.407407407407407E-2</v>
      </c>
      <c r="FU183" s="242">
        <f t="shared" si="539"/>
        <v>4</v>
      </c>
      <c r="FV183" s="242">
        <f t="shared" si="712"/>
        <v>0</v>
      </c>
      <c r="FW183" s="242">
        <f t="shared" si="540"/>
        <v>-3</v>
      </c>
      <c r="FX183" s="242">
        <f t="shared" si="541"/>
        <v>3</v>
      </c>
      <c r="FY183" s="154">
        <v>54</v>
      </c>
      <c r="FZ183" s="154">
        <v>50</v>
      </c>
      <c r="GA183" s="154">
        <v>50</v>
      </c>
      <c r="GB183" s="154">
        <v>53</v>
      </c>
      <c r="GC183" s="154">
        <v>50</v>
      </c>
      <c r="GD183" s="359">
        <v>54</v>
      </c>
      <c r="GE183" s="359">
        <v>37</v>
      </c>
      <c r="GF183" s="359">
        <v>25</v>
      </c>
      <c r="GG183" s="359">
        <v>20</v>
      </c>
      <c r="GH183" s="359"/>
      <c r="GI183" s="359"/>
      <c r="GJ183" s="359"/>
      <c r="GK183" s="359"/>
      <c r="GL183" s="359"/>
      <c r="GM183" s="359"/>
      <c r="GN183" s="359"/>
      <c r="GO183" s="359"/>
      <c r="GP183" s="133"/>
      <c r="GQ183" s="5" t="s">
        <v>389</v>
      </c>
      <c r="GR183" s="5">
        <v>8800</v>
      </c>
      <c r="GS183" s="5" t="s">
        <v>310</v>
      </c>
      <c r="GT183" s="7" t="s">
        <v>94</v>
      </c>
      <c r="GU183" s="169"/>
      <c r="GV183" s="170"/>
      <c r="GW183" s="158">
        <f t="shared" si="582"/>
        <v>0.74335742858096709</v>
      </c>
      <c r="GX183" s="158">
        <f t="shared" si="583"/>
        <v>30.801843917708666</v>
      </c>
      <c r="GY183" s="158">
        <f t="shared" si="584"/>
        <v>-0.92616276027567934</v>
      </c>
      <c r="GZ183" s="158">
        <f t="shared" si="585"/>
        <v>-0.40271220516798295</v>
      </c>
      <c r="HA183" s="158">
        <f t="shared" si="586"/>
        <v>1.1826038380509916</v>
      </c>
      <c r="HB183" s="263">
        <f t="shared" si="722"/>
        <v>0.11181408166554016</v>
      </c>
      <c r="HC183" s="263">
        <f t="shared" si="756"/>
        <v>0.145687814884219</v>
      </c>
      <c r="HD183" s="263">
        <f t="shared" si="723"/>
        <v>-5.9327817932249165E-2</v>
      </c>
      <c r="HE183" s="263">
        <f t="shared" si="724"/>
        <v>-4.3189901396647884E-2</v>
      </c>
      <c r="HF183" s="153">
        <f t="shared" si="587"/>
        <v>0.26223173724609683</v>
      </c>
      <c r="HG183" s="153">
        <f t="shared" si="588"/>
        <v>0.15041765558055667</v>
      </c>
      <c r="HH183" s="153">
        <f t="shared" si="589"/>
        <v>4.7298406963376576E-3</v>
      </c>
      <c r="HI183" s="153">
        <f t="shared" si="590"/>
        <v>6.4057658628586825E-2</v>
      </c>
      <c r="HJ183" s="153">
        <f t="shared" si="591"/>
        <v>0.10724756002523471</v>
      </c>
      <c r="HK183" s="153">
        <f t="shared" si="592"/>
        <v>4.9137437658408951E-2</v>
      </c>
      <c r="HL183" s="153">
        <f t="shared" si="593"/>
        <v>0.14478721999735952</v>
      </c>
      <c r="HM183" s="153">
        <f t="shared" si="594"/>
        <v>0.21872959611976497</v>
      </c>
      <c r="HN183" s="153" t="str">
        <f t="shared" si="595"/>
        <v>Negativ EK</v>
      </c>
      <c r="HO183" s="153" t="str">
        <f t="shared" si="596"/>
        <v>Negativ EK</v>
      </c>
      <c r="HP183" s="153" t="str">
        <f t="shared" si="597"/>
        <v>Negativ EK</v>
      </c>
      <c r="HQ183" s="153" t="str">
        <f t="shared" si="598"/>
        <v>Negativ EK</v>
      </c>
      <c r="HR183" s="153" t="str">
        <f t="shared" si="599"/>
        <v>Negativ EK</v>
      </c>
      <c r="HS183" s="153" t="str">
        <f t="shared" si="600"/>
        <v>Negativ EK</v>
      </c>
      <c r="HT183" s="153" t="str">
        <f t="shared" si="601"/>
        <v>Negativ EK</v>
      </c>
      <c r="HU183" s="153" t="str">
        <f t="shared" si="602"/>
        <v>Negativ EK</v>
      </c>
      <c r="HV183" s="150">
        <f t="shared" si="603"/>
        <v>0.37461272928686395</v>
      </c>
      <c r="HW183" s="150">
        <f t="shared" si="604"/>
        <v>4.0271625208920101</v>
      </c>
      <c r="HX183" s="150">
        <f t="shared" si="605"/>
        <v>-0.74685700886350181</v>
      </c>
      <c r="HY183" s="150">
        <f t="shared" si="606"/>
        <v>-0.21916431214226234</v>
      </c>
      <c r="HZ183" s="150">
        <f t="shared" si="607"/>
        <v>0.20058562863097151</v>
      </c>
      <c r="IA183" s="263">
        <f t="shared" si="725"/>
        <v>3.0522862764413627E-2</v>
      </c>
      <c r="IB183" s="263">
        <f t="shared" si="757"/>
        <v>6.5270804301386584E-2</v>
      </c>
      <c r="IC183" s="263">
        <f t="shared" si="726"/>
        <v>-4.7817994911573056E-2</v>
      </c>
      <c r="ID183" s="263">
        <f t="shared" si="727"/>
        <v>-1.797066228857272E-2</v>
      </c>
      <c r="IE183" s="153">
        <f t="shared" si="608"/>
        <v>0.1120013080444735</v>
      </c>
      <c r="IF183" s="153">
        <f t="shared" si="609"/>
        <v>8.1478445280059875E-2</v>
      </c>
      <c r="IG183" s="153">
        <f t="shared" si="610"/>
        <v>1.6207640978673294E-2</v>
      </c>
      <c r="IH183" s="153">
        <f t="shared" si="611"/>
        <v>6.4025635890246346E-2</v>
      </c>
      <c r="II183" s="153">
        <f t="shared" si="612"/>
        <v>8.1996298178819066E-2</v>
      </c>
      <c r="IJ183" s="153">
        <f t="shared" si="613"/>
        <v>6.8296917956880338E-2</v>
      </c>
      <c r="IK183" s="153">
        <f t="shared" si="614"/>
        <v>0.10476835138387484</v>
      </c>
      <c r="IL183" s="153">
        <f t="shared" si="615"/>
        <v>0.12642874513618677</v>
      </c>
      <c r="IM183" s="153" t="str">
        <f t="shared" si="616"/>
        <v>i.a.</v>
      </c>
      <c r="IN183" s="153" t="str">
        <f t="shared" si="617"/>
        <v>i.a.</v>
      </c>
      <c r="IO183" s="153" t="str">
        <f t="shared" si="618"/>
        <v>i.a.</v>
      </c>
      <c r="IP183" s="153" t="str">
        <f t="shared" si="619"/>
        <v>i.a.</v>
      </c>
      <c r="IQ183" s="153" t="str">
        <f t="shared" si="620"/>
        <v>i.a.</v>
      </c>
      <c r="IR183" s="153" t="str">
        <f t="shared" si="621"/>
        <v>i.a.</v>
      </c>
      <c r="IS183" s="153" t="str">
        <f t="shared" si="622"/>
        <v>i.a.</v>
      </c>
      <c r="IT183" s="153" t="str">
        <f t="shared" si="623"/>
        <v>i.a.</v>
      </c>
      <c r="IU183" s="150">
        <f t="shared" si="624"/>
        <v>-4.8040213714779498E-2</v>
      </c>
      <c r="IV183" s="150">
        <f t="shared" si="625"/>
        <v>0.24115207325414001</v>
      </c>
      <c r="IW183" s="150">
        <f t="shared" si="626"/>
        <v>8.3170904181568653E-2</v>
      </c>
      <c r="IX183" s="150">
        <f t="shared" si="627"/>
        <v>1.3124873725305804E-2</v>
      </c>
      <c r="IY183" s="150">
        <f t="shared" si="628"/>
        <v>-0.18525125320287689</v>
      </c>
      <c r="IZ183" s="263">
        <f t="shared" si="728"/>
        <v>-1.5460980609794617E-2</v>
      </c>
      <c r="JA183" s="263">
        <f t="shared" si="758"/>
        <v>6.2531393605789964E-2</v>
      </c>
      <c r="JB183" s="263">
        <f t="shared" si="729"/>
        <v>1.9910471511938144E-2</v>
      </c>
      <c r="JC183" s="263">
        <f t="shared" si="730"/>
        <v>3.1012892783967572E-3</v>
      </c>
      <c r="JD183" s="153">
        <f t="shared" si="629"/>
        <v>0.3063731540505612</v>
      </c>
      <c r="JE183" s="153">
        <f t="shared" si="630"/>
        <v>0.32183413466035582</v>
      </c>
      <c r="JF183" s="153">
        <f t="shared" si="631"/>
        <v>0.25930274105456586</v>
      </c>
      <c r="JG183" s="153">
        <f t="shared" si="632"/>
        <v>0.23939226954262771</v>
      </c>
      <c r="JH183" s="153">
        <f t="shared" si="633"/>
        <v>0.23629098026423095</v>
      </c>
      <c r="JI183" s="153">
        <f t="shared" si="634"/>
        <v>0.29001699136466264</v>
      </c>
      <c r="JJ183" s="153">
        <f t="shared" si="635"/>
        <v>0.25601535836177475</v>
      </c>
      <c r="JK183" s="153">
        <f t="shared" si="636"/>
        <v>0.32590588521400776</v>
      </c>
      <c r="JL183" s="153" t="str">
        <f t="shared" si="637"/>
        <v>i.a.</v>
      </c>
      <c r="JM183" s="153" t="str">
        <f t="shared" si="638"/>
        <v>i.a.</v>
      </c>
      <c r="JN183" s="153" t="str">
        <f t="shared" si="639"/>
        <v>i.a.</v>
      </c>
      <c r="JO183" s="153" t="str">
        <f t="shared" si="640"/>
        <v>i.a.</v>
      </c>
      <c r="JP183" s="153" t="str">
        <f t="shared" si="641"/>
        <v>i.a.</v>
      </c>
      <c r="JQ183" s="153" t="str">
        <f t="shared" si="642"/>
        <v>i.a.</v>
      </c>
      <c r="JR183" s="153" t="str">
        <f t="shared" si="643"/>
        <v>i.a.</v>
      </c>
      <c r="JS183" s="153" t="str">
        <f t="shared" si="644"/>
        <v>i.a.</v>
      </c>
      <c r="JT183" s="153" t="str">
        <f t="shared" si="645"/>
        <v>i.a.</v>
      </c>
      <c r="JU183" s="150" t="e">
        <f t="shared" si="646"/>
        <v>#VALUE!</v>
      </c>
      <c r="JV183" s="150" t="e">
        <f t="shared" si="647"/>
        <v>#VALUE!</v>
      </c>
      <c r="JW183" s="150" t="e">
        <f t="shared" si="648"/>
        <v>#VALUE!</v>
      </c>
      <c r="JX183" s="150" t="e">
        <f t="shared" si="649"/>
        <v>#VALUE!</v>
      </c>
      <c r="JY183" s="150" t="e">
        <f t="shared" si="650"/>
        <v>#VALUE!</v>
      </c>
      <c r="JZ183" s="263" t="e">
        <f t="shared" si="731"/>
        <v>#VALUE!</v>
      </c>
      <c r="KA183" s="263" t="e">
        <f t="shared" si="759"/>
        <v>#VALUE!</v>
      </c>
      <c r="KB183" s="263" t="e">
        <f t="shared" si="732"/>
        <v>#VALUE!</v>
      </c>
      <c r="KC183" s="263" t="e">
        <f t="shared" si="733"/>
        <v>#VALUE!</v>
      </c>
      <c r="KD183" s="153" t="str">
        <f t="shared" si="691"/>
        <v>i.a.</v>
      </c>
      <c r="KE183" s="153" t="str">
        <f t="shared" si="692"/>
        <v>i.a.</v>
      </c>
      <c r="KF183" s="153" t="str">
        <f t="shared" si="693"/>
        <v>i.a.</v>
      </c>
      <c r="KG183" s="153" t="str">
        <f t="shared" si="694"/>
        <v>i.a.</v>
      </c>
      <c r="KH183" s="153" t="str">
        <f t="shared" si="713"/>
        <v>i.a.</v>
      </c>
      <c r="KI183" s="153" t="str">
        <f t="shared" si="695"/>
        <v>i.a.</v>
      </c>
      <c r="KJ183" s="153" t="str">
        <f t="shared" si="696"/>
        <v>i.a.</v>
      </c>
      <c r="KK183" s="153" t="str">
        <f t="shared" si="697"/>
        <v>i.a.</v>
      </c>
      <c r="KL183" s="153" t="str">
        <f t="shared" si="698"/>
        <v>i.a.</v>
      </c>
      <c r="KM183" s="153" t="str">
        <f t="shared" si="699"/>
        <v>i.a.</v>
      </c>
      <c r="KN183" s="153" t="str">
        <f t="shared" si="700"/>
        <v>i.a.</v>
      </c>
      <c r="KO183" s="153" t="str">
        <f t="shared" si="701"/>
        <v>i.a.</v>
      </c>
      <c r="KP183" s="153" t="str">
        <f t="shared" si="702"/>
        <v>i.a.</v>
      </c>
      <c r="KQ183" s="153" t="str">
        <f t="shared" si="703"/>
        <v>i.a.</v>
      </c>
      <c r="KR183" s="153" t="str">
        <f t="shared" si="704"/>
        <v>i.a.</v>
      </c>
      <c r="KS183" s="153" t="str">
        <f t="shared" si="705"/>
        <v>i.a.</v>
      </c>
      <c r="KT183" s="153" t="str">
        <f t="shared" si="706"/>
        <v>i.a.</v>
      </c>
      <c r="KU183" s="150" t="e">
        <f t="shared" si="651"/>
        <v>#DIV/0!</v>
      </c>
      <c r="KV183" s="150" t="e">
        <f t="shared" si="652"/>
        <v>#DIV/0!</v>
      </c>
      <c r="KW183" s="150" t="e">
        <f t="shared" si="653"/>
        <v>#DIV/0!</v>
      </c>
      <c r="KX183" s="150" t="e">
        <f t="shared" si="654"/>
        <v>#DIV/0!</v>
      </c>
      <c r="KY183" s="150" t="e">
        <f t="shared" si="655"/>
        <v>#DIV/0!</v>
      </c>
      <c r="KZ183" s="243">
        <f t="shared" si="734"/>
        <v>0</v>
      </c>
      <c r="LA183" s="243">
        <f t="shared" si="760"/>
        <v>0</v>
      </c>
      <c r="LB183" s="243">
        <f t="shared" si="735"/>
        <v>0</v>
      </c>
      <c r="LC183" s="243">
        <f t="shared" si="736"/>
        <v>0</v>
      </c>
      <c r="LD183" s="254">
        <f>IFERROR(Tabel1[[#This Row],[2024 - Omsætning]]/Tabel1[[#This Row],[2024 - Ansatte]],"i.a.")</f>
        <v>0</v>
      </c>
      <c r="LE183" s="254">
        <f>IFERROR(Tabel1[[#This Row],[2023 - Omsætning]]/Tabel1[[#This Row],[2023 - Ansatte]],"i.a.")</f>
        <v>0</v>
      </c>
      <c r="LF183" s="254">
        <f>IFERROR(Tabel1[[#This Row],[2022 - Omsætning]]/Tabel1[[#This Row],[2022 - Ansatte]],"i.a.")</f>
        <v>0</v>
      </c>
      <c r="LG183" s="254">
        <f>IFERROR(Tabel1[[#This Row],[2021 - Omsætning]]/Tabel1[[#This Row],[2021 - Ansatte]],"i.a.")</f>
        <v>0</v>
      </c>
      <c r="LH183" s="254">
        <f>IFERROR(AC183/Tabel1[[#This Row],[2020 - Ansatte]],"i.a.")</f>
        <v>0</v>
      </c>
      <c r="LI183" s="254">
        <f>IFERROR(Tabel1[[#This Row],[2019 - Omsætning]]/Tabel1[[#This Row],[2019 - Ansatte]],"i.a.")</f>
        <v>0</v>
      </c>
      <c r="LJ183" s="254">
        <f>IFERROR(Tabel1[[#This Row],[2018 - Omsætning]]/Tabel1[[#This Row],[2018 - Ansatte]],"i.a.")</f>
        <v>0</v>
      </c>
      <c r="LK183" s="254">
        <f>IFERROR(Tabel1[[#This Row],[2017 - Omsætning]]/Tabel1[[#This Row],[2017 - Ansatte]],"i.a.")</f>
        <v>0</v>
      </c>
      <c r="LL183" s="254">
        <f>IFERROR(Tabel1[[#This Row],[2016 - Omsætning]]/Tabel1[[#This Row],[2016 - Ansatte]],"i.a.")</f>
        <v>0</v>
      </c>
      <c r="LM183" s="254" t="str">
        <f>IFERROR(Tabel1[[#This Row],[2015 - Omsætning]]/Tabel1[[#This Row],[2015 - Ansatte]],"i.a.")</f>
        <v>i.a.</v>
      </c>
      <c r="LN183" s="254" t="str">
        <f>IFERROR(Tabel1[[#This Row],[2014 - Omsætning]]/Tabel1[[#This Row],[2014 - Ansatte]],"i.a.")</f>
        <v>i.a.</v>
      </c>
      <c r="LO183" s="254" t="str">
        <f>IFERROR(Tabel1[[#This Row],[2013 - Omsætning]]/Tabel1[[#This Row],[2013 - Ansatte]],"i.a.")</f>
        <v>i.a.</v>
      </c>
      <c r="LP183" s="254" t="str">
        <f>IFERROR(Tabel1[[#This Row],[2012 - Omsætning]]/Tabel1[[#This Row],[2012 - Ansatte]],"i.a.")</f>
        <v>i.a.</v>
      </c>
      <c r="LQ183" s="254" t="str">
        <f>IFERROR(Tabel1[[#This Row],[2011 - Omsætning]]/Tabel1[[#This Row],[2011 - Ansatte]],"i.a.")</f>
        <v>i.a.</v>
      </c>
      <c r="LR183" s="254" t="str">
        <f>IFERROR(Tabel1[[#This Row],[2010 - Omsætning]]/Tabel1[[#This Row],[2010 - Ansatte]],"i.a.")</f>
        <v>i.a.</v>
      </c>
      <c r="LS183" s="254" t="str">
        <f>IFERROR(Tabel1[[#This Row],[2009 - Omsætning]]/Tabel1[[#This Row],[2009 - Ansatte]],"i.a.")</f>
        <v>i.a.</v>
      </c>
      <c r="LT183" s="254" t="str">
        <f>IFERROR(Tabel1[[#This Row],[2008 - Omsætning]]/Tabel1[[#This Row],[2008 - Ansatte]],"i.a.")</f>
        <v>i.a.</v>
      </c>
      <c r="LU183" s="158">
        <f t="shared" si="656"/>
        <v>0.90573770491803296</v>
      </c>
      <c r="LV183" s="158">
        <f t="shared" si="657"/>
        <v>32.888888888888893</v>
      </c>
      <c r="LW183" s="158">
        <f t="shared" si="658"/>
        <v>-0.91974763406940063</v>
      </c>
      <c r="LX183" s="158">
        <f t="shared" si="659"/>
        <v>-0.37912123784030827</v>
      </c>
      <c r="LY183" s="158">
        <f t="shared" si="660"/>
        <v>1.5966722129783697</v>
      </c>
      <c r="LZ183" s="243">
        <f t="shared" si="737"/>
        <v>4.4200000000000003E-2</v>
      </c>
      <c r="MA183" s="243">
        <f t="shared" si="761"/>
        <v>4.7359999999999999E-2</v>
      </c>
      <c r="MB183" s="243">
        <f t="shared" si="738"/>
        <v>-1.6503396226415092E-2</v>
      </c>
      <c r="MC183" s="243">
        <f t="shared" si="739"/>
        <v>-1.095660377358491E-2</v>
      </c>
      <c r="MD183" s="244">
        <f t="shared" si="661"/>
        <v>9.2999999999999999E-2</v>
      </c>
      <c r="ME183" s="244">
        <f t="shared" si="662"/>
        <v>4.8799999999999996E-2</v>
      </c>
      <c r="MF183" s="244">
        <f t="shared" si="663"/>
        <v>1.4399999999999999E-3</v>
      </c>
      <c r="MG183" s="244">
        <f t="shared" si="664"/>
        <v>1.7943396226415092E-2</v>
      </c>
      <c r="MH183" s="244">
        <f t="shared" si="665"/>
        <v>2.8900000000000002E-2</v>
      </c>
      <c r="MI183" s="244">
        <f t="shared" si="666"/>
        <v>1.112962962962963E-2</v>
      </c>
      <c r="MJ183" s="244">
        <f t="shared" si="667"/>
        <v>4.4459459459459463E-2</v>
      </c>
      <c r="MK183" s="244">
        <f t="shared" si="668"/>
        <v>9.3800000000000008E-2</v>
      </c>
      <c r="ML183" s="244">
        <f t="shared" si="669"/>
        <v>0</v>
      </c>
      <c r="MM183" s="244" t="str">
        <f t="shared" si="670"/>
        <v>i.a.</v>
      </c>
      <c r="MN183" s="244" t="str">
        <f t="shared" si="671"/>
        <v>i.a.</v>
      </c>
      <c r="MO183" s="244" t="str">
        <f t="shared" si="672"/>
        <v>i.a.</v>
      </c>
      <c r="MP183" s="244" t="str">
        <f t="shared" si="673"/>
        <v>i.a.</v>
      </c>
      <c r="MQ183" s="244" t="str">
        <f t="shared" si="674"/>
        <v>i.a.</v>
      </c>
      <c r="MR183" s="244" t="str">
        <f t="shared" si="675"/>
        <v>i.a.</v>
      </c>
      <c r="MS183" s="244" t="str">
        <f t="shared" si="676"/>
        <v>i.a.</v>
      </c>
      <c r="MT183" s="244" t="str">
        <f t="shared" si="677"/>
        <v>i.a.</v>
      </c>
    </row>
    <row r="184" spans="1:358" ht="18" customHeight="1" x14ac:dyDescent="0.25">
      <c r="A184" s="5" t="s">
        <v>422</v>
      </c>
      <c r="B184" s="273">
        <v>78944714</v>
      </c>
      <c r="C184" s="117" t="s">
        <v>370</v>
      </c>
      <c r="D184" s="5"/>
      <c r="E184" s="5">
        <v>282200</v>
      </c>
      <c r="F184" s="203">
        <v>45778</v>
      </c>
      <c r="G184" s="148" t="s">
        <v>74</v>
      </c>
      <c r="H184" s="148" t="s">
        <v>74</v>
      </c>
      <c r="I184" s="148" t="s">
        <v>74</v>
      </c>
      <c r="J184" s="148" t="s">
        <v>74</v>
      </c>
      <c r="K184" s="148" t="s">
        <v>74</v>
      </c>
      <c r="L184" s="357" t="s">
        <v>74</v>
      </c>
      <c r="M184" s="357" t="s">
        <v>74</v>
      </c>
      <c r="N184" s="357" t="s">
        <v>74</v>
      </c>
      <c r="O184" s="357" t="s">
        <v>74</v>
      </c>
      <c r="P184" s="150">
        <f>Y184/Tabel1[[#This Row],[2023 - Omsætning]]-1</f>
        <v>0.64547278162366273</v>
      </c>
      <c r="Q184" s="150">
        <f>Z184/Tabel1[[#This Row],[2022 - Omsætning]]-1</f>
        <v>0.10444892130084638</v>
      </c>
      <c r="R184" s="150">
        <f>AA184/Tabel1[[#This Row],[2021 - Omsætning]]-1</f>
        <v>0.3155480944386897</v>
      </c>
      <c r="S184" s="150">
        <f>AB184/Tabel1[[#This Row],[2020 - Omsætning]]-1</f>
        <v>-0.27286185492039572</v>
      </c>
      <c r="T184" s="150">
        <f>AC184/Tabel1[[#This Row],[2019 - Omsætning]]-1</f>
        <v>-3.7631909139535069E-2</v>
      </c>
      <c r="U184" s="242">
        <f t="shared" si="721"/>
        <v>131.28399999999999</v>
      </c>
      <c r="V184" s="242">
        <f t="shared" si="755"/>
        <v>19.234999999999985</v>
      </c>
      <c r="W184" s="242">
        <f t="shared" si="763"/>
        <v>44.171999999999997</v>
      </c>
      <c r="X184" s="242">
        <f t="shared" si="762"/>
        <v>-52.529999999999973</v>
      </c>
      <c r="Y184" s="151">
        <v>334.67599999999999</v>
      </c>
      <c r="Z184" s="151">
        <v>203.392</v>
      </c>
      <c r="AA184" s="151">
        <v>184.15700000000001</v>
      </c>
      <c r="AB184" s="151">
        <v>139.98500000000001</v>
      </c>
      <c r="AC184" s="361">
        <v>192.51499999999999</v>
      </c>
      <c r="AD184" s="361">
        <v>200.04300000000001</v>
      </c>
      <c r="AE184" s="361">
        <v>175.15799999999999</v>
      </c>
      <c r="AF184" s="361">
        <v>226.244</v>
      </c>
      <c r="AG184" s="361">
        <v>153.49600000000001</v>
      </c>
      <c r="AH184" s="361">
        <v>155.44999999999999</v>
      </c>
      <c r="AI184" s="361">
        <v>107.989</v>
      </c>
      <c r="AJ184" s="361">
        <v>120.36799999999999</v>
      </c>
      <c r="AK184" s="361">
        <v>194.268</v>
      </c>
      <c r="AL184" s="361"/>
      <c r="AM184" s="361"/>
      <c r="AN184" s="361"/>
      <c r="AO184" s="361"/>
      <c r="AP184" s="150" t="e">
        <f t="shared" si="552"/>
        <v>#DIV/0!</v>
      </c>
      <c r="AQ184" s="150" t="e">
        <f t="shared" si="553"/>
        <v>#DIV/0!</v>
      </c>
      <c r="AR184" s="150" t="e">
        <f t="shared" si="554"/>
        <v>#DIV/0!</v>
      </c>
      <c r="AS184" s="150" t="e">
        <f t="shared" si="555"/>
        <v>#DIV/0!</v>
      </c>
      <c r="AT184" s="150" t="e">
        <f t="shared" si="556"/>
        <v>#DIV/0!</v>
      </c>
      <c r="AU184" s="242">
        <f t="shared" si="740"/>
        <v>0</v>
      </c>
      <c r="AV184" s="242">
        <f t="shared" si="707"/>
        <v>0</v>
      </c>
      <c r="AW184" s="242">
        <f t="shared" si="741"/>
        <v>0</v>
      </c>
      <c r="AX184" s="242">
        <f t="shared" si="742"/>
        <v>0</v>
      </c>
      <c r="AY184" s="119"/>
      <c r="AZ184" s="119"/>
      <c r="BA184" s="119"/>
      <c r="BB184" s="119"/>
      <c r="BC184" s="119"/>
      <c r="BD184" s="362"/>
      <c r="BE184" s="362"/>
      <c r="BF184" s="362">
        <v>29.006</v>
      </c>
      <c r="BG184" s="362">
        <v>12.837999999999999</v>
      </c>
      <c r="BH184" s="362">
        <v>15.422000000000001</v>
      </c>
      <c r="BI184" s="362">
        <v>8.67</v>
      </c>
      <c r="BJ184" s="362">
        <v>27.853999999999999</v>
      </c>
      <c r="BK184" s="362">
        <v>28.533000000000001</v>
      </c>
      <c r="BL184" s="362"/>
      <c r="BM184" s="362"/>
      <c r="BN184" s="362"/>
      <c r="BO184" s="362"/>
      <c r="BP184" s="152" t="e">
        <f t="shared" si="557"/>
        <v>#DIV/0!</v>
      </c>
      <c r="BQ184" s="152" t="e">
        <f t="shared" si="558"/>
        <v>#DIV/0!</v>
      </c>
      <c r="BR184" s="152" t="e">
        <f t="shared" si="559"/>
        <v>#DIV/0!</v>
      </c>
      <c r="BS184" s="152" t="e">
        <f t="shared" si="560"/>
        <v>#DIV/0!</v>
      </c>
      <c r="BT184" s="152" t="e">
        <f t="shared" si="561"/>
        <v>#DIV/0!</v>
      </c>
      <c r="BU184" s="242">
        <f t="shared" si="743"/>
        <v>0</v>
      </c>
      <c r="BV184" s="242">
        <f t="shared" si="708"/>
        <v>0</v>
      </c>
      <c r="BW184" s="242">
        <f t="shared" si="744"/>
        <v>0</v>
      </c>
      <c r="BX184" s="242">
        <f t="shared" si="745"/>
        <v>0</v>
      </c>
      <c r="BY184" s="119"/>
      <c r="BZ184" s="119"/>
      <c r="CA184" s="119"/>
      <c r="CB184" s="119"/>
      <c r="CC184" s="119"/>
      <c r="CD184" s="362"/>
      <c r="CE184" s="362"/>
      <c r="CF184" s="362">
        <v>19.977</v>
      </c>
      <c r="CG184" s="362">
        <v>4.9989999999999997</v>
      </c>
      <c r="CH184" s="362">
        <v>6.6390000000000002</v>
      </c>
      <c r="CI184" s="362">
        <v>-1.974</v>
      </c>
      <c r="CJ184" s="362">
        <v>13.875</v>
      </c>
      <c r="CK184" s="362">
        <v>18.100000000000001</v>
      </c>
      <c r="CL184" s="362"/>
      <c r="CM184" s="362"/>
      <c r="CN184" s="362"/>
      <c r="CO184" s="362"/>
      <c r="CP184" s="152" t="e">
        <f t="shared" si="562"/>
        <v>#DIV/0!</v>
      </c>
      <c r="CQ184" s="152" t="e">
        <f t="shared" si="563"/>
        <v>#DIV/0!</v>
      </c>
      <c r="CR184" s="152" t="e">
        <f t="shared" si="564"/>
        <v>#DIV/0!</v>
      </c>
      <c r="CS184" s="152" t="e">
        <f t="shared" si="565"/>
        <v>#DIV/0!</v>
      </c>
      <c r="CT184" s="152" t="e">
        <f t="shared" si="566"/>
        <v>#DIV/0!</v>
      </c>
      <c r="CU184" s="242">
        <f t="shared" si="746"/>
        <v>0</v>
      </c>
      <c r="CV184" s="242">
        <f t="shared" si="709"/>
        <v>0</v>
      </c>
      <c r="CW184" s="242">
        <f t="shared" si="747"/>
        <v>0</v>
      </c>
      <c r="CX184" s="242">
        <f t="shared" si="748"/>
        <v>0</v>
      </c>
      <c r="CY184" s="119"/>
      <c r="CZ184" s="119"/>
      <c r="DA184" s="119"/>
      <c r="DB184" s="119"/>
      <c r="DC184" s="119"/>
      <c r="DD184" s="362"/>
      <c r="DE184" s="362"/>
      <c r="DF184" s="362">
        <v>20.381</v>
      </c>
      <c r="DG184" s="362">
        <v>4.5220000000000002</v>
      </c>
      <c r="DH184" s="362">
        <v>6.6020000000000003</v>
      </c>
      <c r="DI184" s="362">
        <v>-2.3479999999999999</v>
      </c>
      <c r="DJ184" s="362">
        <v>13.852</v>
      </c>
      <c r="DK184" s="362">
        <v>17.465</v>
      </c>
      <c r="DL184" s="362"/>
      <c r="DM184" s="362"/>
      <c r="DN184" s="362"/>
      <c r="DO184" s="362"/>
      <c r="DP184" s="152" t="e">
        <f t="shared" si="567"/>
        <v>#DIV/0!</v>
      </c>
      <c r="DQ184" s="152" t="e">
        <f t="shared" si="568"/>
        <v>#DIV/0!</v>
      </c>
      <c r="DR184" s="152" t="e">
        <f t="shared" si="569"/>
        <v>#DIV/0!</v>
      </c>
      <c r="DS184" s="152" t="e">
        <f t="shared" si="570"/>
        <v>#DIV/0!</v>
      </c>
      <c r="DT184" s="152" t="e">
        <f t="shared" si="571"/>
        <v>#DIV/0!</v>
      </c>
      <c r="DU184" s="242">
        <f t="shared" si="749"/>
        <v>0</v>
      </c>
      <c r="DV184" s="242">
        <f t="shared" si="710"/>
        <v>0</v>
      </c>
      <c r="DW184" s="242">
        <f t="shared" si="750"/>
        <v>0</v>
      </c>
      <c r="DX184" s="242">
        <f t="shared" si="751"/>
        <v>0</v>
      </c>
      <c r="DY184" s="119"/>
      <c r="DZ184" s="119"/>
      <c r="EA184" s="119"/>
      <c r="EB184" s="119"/>
      <c r="EC184" s="119"/>
      <c r="ED184" s="362"/>
      <c r="EE184" s="362"/>
      <c r="EF184" s="362">
        <v>108.08</v>
      </c>
      <c r="EG184" s="362">
        <v>92.197000000000003</v>
      </c>
      <c r="EH184" s="362">
        <v>90.665999999999997</v>
      </c>
      <c r="EI184" s="362">
        <v>85.287999999999997</v>
      </c>
      <c r="EJ184" s="362">
        <v>93.492999999999995</v>
      </c>
      <c r="EK184" s="362">
        <v>91.227000000000004</v>
      </c>
      <c r="EL184" s="362"/>
      <c r="EM184" s="362"/>
      <c r="EN184" s="362"/>
      <c r="EO184" s="362"/>
      <c r="EP184" s="153" t="e">
        <f t="shared" si="572"/>
        <v>#DIV/0!</v>
      </c>
      <c r="EQ184" s="153" t="e">
        <f t="shared" si="573"/>
        <v>#DIV/0!</v>
      </c>
      <c r="ER184" s="153" t="e">
        <f t="shared" si="574"/>
        <v>#DIV/0!</v>
      </c>
      <c r="ES184" s="153" t="e">
        <f t="shared" si="575"/>
        <v>#DIV/0!</v>
      </c>
      <c r="ET184" s="153" t="e">
        <f t="shared" si="576"/>
        <v>#DIV/0!</v>
      </c>
      <c r="EU184" s="242">
        <f t="shared" si="752"/>
        <v>0</v>
      </c>
      <c r="EV184" s="242">
        <f t="shared" si="711"/>
        <v>0</v>
      </c>
      <c r="EW184" s="242">
        <f t="shared" si="753"/>
        <v>0</v>
      </c>
      <c r="EX184" s="242">
        <f t="shared" si="754"/>
        <v>0</v>
      </c>
      <c r="EY184" s="119"/>
      <c r="EZ184" s="119"/>
      <c r="FA184" s="119"/>
      <c r="FB184" s="119"/>
      <c r="FC184" s="119"/>
      <c r="FD184" s="362"/>
      <c r="FE184" s="362"/>
      <c r="FF184" s="362">
        <v>280.637</v>
      </c>
      <c r="FG184" s="362">
        <v>211.822</v>
      </c>
      <c r="FH184" s="362">
        <v>140.08600000000001</v>
      </c>
      <c r="FI184" s="362">
        <v>150.422</v>
      </c>
      <c r="FJ184" s="362">
        <v>130.42500000000001</v>
      </c>
      <c r="FK184" s="362">
        <v>164.04400000000001</v>
      </c>
      <c r="FL184" s="362"/>
      <c r="FM184" s="362"/>
      <c r="FN184" s="362"/>
      <c r="FO184" s="362"/>
      <c r="FP184" s="153">
        <f t="shared" si="577"/>
        <v>0.13793103448275862</v>
      </c>
      <c r="FQ184" s="153">
        <f t="shared" si="578"/>
        <v>-6.4516129032258063E-2</v>
      </c>
      <c r="FR184" s="153">
        <f t="shared" si="579"/>
        <v>-0.11428571428571428</v>
      </c>
      <c r="FS184" s="153">
        <f t="shared" si="580"/>
        <v>1.4492753623188406E-2</v>
      </c>
      <c r="FT184" s="153">
        <f t="shared" si="581"/>
        <v>2.9850746268656716E-2</v>
      </c>
      <c r="FU184" s="242">
        <f t="shared" si="539"/>
        <v>8</v>
      </c>
      <c r="FV184" s="242">
        <f t="shared" si="712"/>
        <v>-4</v>
      </c>
      <c r="FW184" s="242">
        <f t="shared" si="540"/>
        <v>-8</v>
      </c>
      <c r="FX184" s="242">
        <f t="shared" si="541"/>
        <v>1</v>
      </c>
      <c r="FY184" s="154">
        <v>66</v>
      </c>
      <c r="FZ184" s="154">
        <v>58</v>
      </c>
      <c r="GA184" s="154">
        <v>62</v>
      </c>
      <c r="GB184" s="154">
        <v>70</v>
      </c>
      <c r="GC184" s="154">
        <v>69</v>
      </c>
      <c r="GD184" s="359">
        <v>67</v>
      </c>
      <c r="GE184" s="359">
        <v>64</v>
      </c>
      <c r="GF184" s="359">
        <v>60</v>
      </c>
      <c r="GG184" s="359">
        <v>56</v>
      </c>
      <c r="GH184" s="359">
        <v>56</v>
      </c>
      <c r="GI184" s="359">
        <v>53</v>
      </c>
      <c r="GJ184" s="359">
        <v>58</v>
      </c>
      <c r="GK184" s="359">
        <v>64</v>
      </c>
      <c r="GL184" s="359"/>
      <c r="GM184" s="359"/>
      <c r="GN184" s="359"/>
      <c r="GO184" s="359"/>
      <c r="GP184" s="204"/>
      <c r="GQ184" s="5" t="s">
        <v>389</v>
      </c>
      <c r="GR184" s="5">
        <v>3540</v>
      </c>
      <c r="GS184" s="5" t="s">
        <v>440</v>
      </c>
      <c r="GT184" s="171" t="s">
        <v>76</v>
      </c>
      <c r="GU184" s="172"/>
      <c r="GV184" s="101"/>
      <c r="GW184" s="158" t="e">
        <f t="shared" si="582"/>
        <v>#VALUE!</v>
      </c>
      <c r="GX184" s="158" t="e">
        <f t="shared" si="583"/>
        <v>#VALUE!</v>
      </c>
      <c r="GY184" s="158" t="e">
        <f t="shared" si="584"/>
        <v>#VALUE!</v>
      </c>
      <c r="GZ184" s="158" t="e">
        <f t="shared" si="585"/>
        <v>#VALUE!</v>
      </c>
      <c r="HA184" s="158" t="e">
        <f t="shared" si="586"/>
        <v>#VALUE!</v>
      </c>
      <c r="HB184" s="263" t="e">
        <f t="shared" si="722"/>
        <v>#VALUE!</v>
      </c>
      <c r="HC184" s="263" t="e">
        <f t="shared" si="756"/>
        <v>#VALUE!</v>
      </c>
      <c r="HD184" s="263" t="e">
        <f t="shared" si="723"/>
        <v>#VALUE!</v>
      </c>
      <c r="HE184" s="263" t="e">
        <f t="shared" si="724"/>
        <v>#VALUE!</v>
      </c>
      <c r="HF184" s="153" t="str">
        <f t="shared" si="587"/>
        <v>Negativ EK</v>
      </c>
      <c r="HG184" s="153" t="str">
        <f t="shared" si="588"/>
        <v>Negativ EK</v>
      </c>
      <c r="HH184" s="153" t="str">
        <f t="shared" si="589"/>
        <v>Negativ EK</v>
      </c>
      <c r="HI184" s="153" t="str">
        <f t="shared" si="590"/>
        <v>Negativ EK</v>
      </c>
      <c r="HJ184" s="153" t="str">
        <f t="shared" si="591"/>
        <v>Negativ EK</v>
      </c>
      <c r="HK184" s="153" t="str">
        <f t="shared" si="592"/>
        <v>Negativ EK</v>
      </c>
      <c r="HL184" s="153">
        <f t="shared" si="593"/>
        <v>0</v>
      </c>
      <c r="HM184" s="153">
        <f t="shared" si="594"/>
        <v>0.20352811356271566</v>
      </c>
      <c r="HN184" s="153">
        <f t="shared" si="595"/>
        <v>4.9457790805138277E-2</v>
      </c>
      <c r="HO184" s="153">
        <f t="shared" si="596"/>
        <v>7.5042340611750802E-2</v>
      </c>
      <c r="HP184" s="153">
        <f t="shared" si="597"/>
        <v>-2.6266773314837705E-2</v>
      </c>
      <c r="HQ184" s="153">
        <f t="shared" si="598"/>
        <v>0.14997834560415765</v>
      </c>
      <c r="HR184" s="153">
        <f t="shared" si="599"/>
        <v>0.19144551503392634</v>
      </c>
      <c r="HS184" s="153" t="str">
        <f t="shared" si="600"/>
        <v>Negativ EK</v>
      </c>
      <c r="HT184" s="153" t="str">
        <f t="shared" si="601"/>
        <v>Negativ EK</v>
      </c>
      <c r="HU184" s="153" t="str">
        <f t="shared" si="602"/>
        <v>Negativ EK</v>
      </c>
      <c r="HV184" s="150" t="e">
        <f t="shared" si="603"/>
        <v>#VALUE!</v>
      </c>
      <c r="HW184" s="150" t="e">
        <f t="shared" si="604"/>
        <v>#VALUE!</v>
      </c>
      <c r="HX184" s="150" t="e">
        <f t="shared" si="605"/>
        <v>#VALUE!</v>
      </c>
      <c r="HY184" s="150" t="e">
        <f t="shared" si="606"/>
        <v>#VALUE!</v>
      </c>
      <c r="HZ184" s="150" t="e">
        <f t="shared" si="607"/>
        <v>#VALUE!</v>
      </c>
      <c r="IA184" s="263" t="e">
        <f t="shared" si="725"/>
        <v>#VALUE!</v>
      </c>
      <c r="IB184" s="263" t="e">
        <f t="shared" si="757"/>
        <v>#VALUE!</v>
      </c>
      <c r="IC184" s="263" t="e">
        <f t="shared" si="726"/>
        <v>#VALUE!</v>
      </c>
      <c r="ID184" s="263" t="e">
        <f t="shared" si="727"/>
        <v>#VALUE!</v>
      </c>
      <c r="IE184" s="153" t="str">
        <f t="shared" si="608"/>
        <v>i.a.</v>
      </c>
      <c r="IF184" s="153" t="str">
        <f t="shared" si="609"/>
        <v>i.a.</v>
      </c>
      <c r="IG184" s="153" t="str">
        <f t="shared" si="610"/>
        <v>i.a.</v>
      </c>
      <c r="IH184" s="153" t="str">
        <f t="shared" si="611"/>
        <v>i.a.</v>
      </c>
      <c r="II184" s="153" t="str">
        <f t="shared" si="612"/>
        <v>i.a.</v>
      </c>
      <c r="IJ184" s="153" t="str">
        <f t="shared" si="613"/>
        <v>i.a.</v>
      </c>
      <c r="IK184" s="153">
        <f t="shared" si="614"/>
        <v>0</v>
      </c>
      <c r="IL184" s="153">
        <f t="shared" si="615"/>
        <v>8.1131627201452311E-2</v>
      </c>
      <c r="IM184" s="153">
        <f t="shared" si="616"/>
        <v>2.8410834649965327E-2</v>
      </c>
      <c r="IN184" s="153">
        <f t="shared" si="617"/>
        <v>4.5706142343756452E-2</v>
      </c>
      <c r="IO184" s="153">
        <f t="shared" si="618"/>
        <v>-1.4057476134692555E-2</v>
      </c>
      <c r="IP184" s="153">
        <f t="shared" si="619"/>
        <v>9.4237423973321452E-2</v>
      </c>
      <c r="IQ184" s="153">
        <f t="shared" si="620"/>
        <v>0.11033625124966473</v>
      </c>
      <c r="IR184" s="153" t="str">
        <f t="shared" si="621"/>
        <v>i.a.</v>
      </c>
      <c r="IS184" s="153" t="str">
        <f t="shared" si="622"/>
        <v>i.a.</v>
      </c>
      <c r="IT184" s="153" t="str">
        <f t="shared" si="623"/>
        <v>i.a.</v>
      </c>
      <c r="IU184" s="150" t="e">
        <f t="shared" si="624"/>
        <v>#VALUE!</v>
      </c>
      <c r="IV184" s="150" t="e">
        <f t="shared" si="625"/>
        <v>#VALUE!</v>
      </c>
      <c r="IW184" s="150" t="e">
        <f t="shared" si="626"/>
        <v>#VALUE!</v>
      </c>
      <c r="IX184" s="150" t="e">
        <f t="shared" si="627"/>
        <v>#VALUE!</v>
      </c>
      <c r="IY184" s="150" t="e">
        <f t="shared" si="628"/>
        <v>#VALUE!</v>
      </c>
      <c r="IZ184" s="263" t="e">
        <f t="shared" si="728"/>
        <v>#VALUE!</v>
      </c>
      <c r="JA184" s="263" t="e">
        <f t="shared" si="758"/>
        <v>#VALUE!</v>
      </c>
      <c r="JB184" s="263" t="e">
        <f t="shared" si="729"/>
        <v>#VALUE!</v>
      </c>
      <c r="JC184" s="263" t="e">
        <f t="shared" si="730"/>
        <v>#VALUE!</v>
      </c>
      <c r="JD184" s="153" t="str">
        <f t="shared" si="629"/>
        <v>i.a.</v>
      </c>
      <c r="JE184" s="153" t="str">
        <f t="shared" si="630"/>
        <v>i.a.</v>
      </c>
      <c r="JF184" s="153" t="str">
        <f t="shared" si="631"/>
        <v>i.a.</v>
      </c>
      <c r="JG184" s="153" t="str">
        <f t="shared" si="632"/>
        <v>i.a.</v>
      </c>
      <c r="JH184" s="153" t="str">
        <f t="shared" si="633"/>
        <v>i.a.</v>
      </c>
      <c r="JI184" s="153" t="str">
        <f t="shared" si="634"/>
        <v>i.a.</v>
      </c>
      <c r="JJ184" s="153" t="str">
        <f t="shared" si="635"/>
        <v>i.a.</v>
      </c>
      <c r="JK184" s="153">
        <f t="shared" si="636"/>
        <v>0.38512384325659127</v>
      </c>
      <c r="JL184" s="153">
        <f t="shared" si="637"/>
        <v>0.43525696103332046</v>
      </c>
      <c r="JM184" s="153">
        <f t="shared" si="638"/>
        <v>0.64721670973544809</v>
      </c>
      <c r="JN184" s="153">
        <f t="shared" si="639"/>
        <v>0.56699153049420958</v>
      </c>
      <c r="JO184" s="153">
        <f t="shared" si="640"/>
        <v>0.71683342917385462</v>
      </c>
      <c r="JP184" s="153">
        <f t="shared" si="641"/>
        <v>0.55611299407476045</v>
      </c>
      <c r="JQ184" s="153" t="str">
        <f t="shared" si="642"/>
        <v>i.a.</v>
      </c>
      <c r="JR184" s="153" t="str">
        <f t="shared" si="643"/>
        <v>i.a.</v>
      </c>
      <c r="JS184" s="153" t="str">
        <f t="shared" si="644"/>
        <v>i.a.</v>
      </c>
      <c r="JT184" s="153" t="str">
        <f t="shared" si="645"/>
        <v>i.a.</v>
      </c>
      <c r="JU184" s="150" t="e">
        <f t="shared" si="646"/>
        <v>#DIV/0!</v>
      </c>
      <c r="JV184" s="150" t="e">
        <f t="shared" si="647"/>
        <v>#DIV/0!</v>
      </c>
      <c r="JW184" s="150" t="e">
        <f t="shared" si="648"/>
        <v>#DIV/0!</v>
      </c>
      <c r="JX184" s="150" t="e">
        <f t="shared" si="649"/>
        <v>#DIV/0!</v>
      </c>
      <c r="JY184" s="150" t="e">
        <f t="shared" si="650"/>
        <v>#DIV/0!</v>
      </c>
      <c r="JZ184" s="263">
        <f t="shared" si="731"/>
        <v>0</v>
      </c>
      <c r="KA184" s="263">
        <f t="shared" si="759"/>
        <v>0</v>
      </c>
      <c r="KB184" s="263">
        <f t="shared" si="732"/>
        <v>0</v>
      </c>
      <c r="KC184" s="263">
        <f t="shared" si="733"/>
        <v>0</v>
      </c>
      <c r="KD184" s="153">
        <f t="shared" si="691"/>
        <v>0</v>
      </c>
      <c r="KE184" s="153">
        <f t="shared" si="692"/>
        <v>0</v>
      </c>
      <c r="KF184" s="153">
        <f t="shared" si="693"/>
        <v>0</v>
      </c>
      <c r="KG184" s="153">
        <f t="shared" si="694"/>
        <v>0</v>
      </c>
      <c r="KH184" s="153">
        <f t="shared" si="713"/>
        <v>0</v>
      </c>
      <c r="KI184" s="153">
        <f t="shared" si="695"/>
        <v>0</v>
      </c>
      <c r="KJ184" s="153">
        <f t="shared" si="696"/>
        <v>0</v>
      </c>
      <c r="KK184" s="153">
        <f t="shared" si="697"/>
        <v>8.8298474213680811E-2</v>
      </c>
      <c r="KL184" s="153">
        <f t="shared" si="698"/>
        <v>3.2567623912023759E-2</v>
      </c>
      <c r="KM184" s="153">
        <f t="shared" si="699"/>
        <v>4.2708266323576716E-2</v>
      </c>
      <c r="KN184" s="153">
        <f t="shared" si="700"/>
        <v>-1.82796395929215E-2</v>
      </c>
      <c r="KO184" s="153">
        <f t="shared" si="701"/>
        <v>0.11527150073109133</v>
      </c>
      <c r="KP184" s="153">
        <f t="shared" si="702"/>
        <v>9.3170259641320238E-2</v>
      </c>
      <c r="KQ184" s="153" t="str">
        <f t="shared" si="703"/>
        <v>i.a.</v>
      </c>
      <c r="KR184" s="153" t="str">
        <f t="shared" si="704"/>
        <v>i.a.</v>
      </c>
      <c r="KS184" s="153" t="str">
        <f t="shared" si="705"/>
        <v>i.a.</v>
      </c>
      <c r="KT184" s="153" t="str">
        <f t="shared" si="706"/>
        <v>i.a.</v>
      </c>
      <c r="KU184" s="150">
        <f t="shared" si="651"/>
        <v>0.44602153536624894</v>
      </c>
      <c r="KV184" s="150">
        <f t="shared" si="652"/>
        <v>0.1806178124250428</v>
      </c>
      <c r="KW184" s="150">
        <f t="shared" si="653"/>
        <v>0.48529623565658531</v>
      </c>
      <c r="KX184" s="150">
        <f t="shared" si="654"/>
        <v>-0.28324954270724717</v>
      </c>
      <c r="KY184" s="150">
        <f t="shared" si="655"/>
        <v>-6.5526636410852976E-2</v>
      </c>
      <c r="KZ184" s="243">
        <f t="shared" si="734"/>
        <v>1.5640898641588294</v>
      </c>
      <c r="LA184" s="243">
        <f t="shared" si="760"/>
        <v>0.53648442714126787</v>
      </c>
      <c r="LB184" s="243">
        <f t="shared" si="735"/>
        <v>0.9704884792626729</v>
      </c>
      <c r="LC184" s="243">
        <f t="shared" si="736"/>
        <v>-0.7902867494824013</v>
      </c>
      <c r="LD184" s="254">
        <f>IFERROR(Tabel1[[#This Row],[2024 - Omsætning]]/Tabel1[[#This Row],[2024 - Ansatte]],"i.a.")</f>
        <v>5.0708484848484847</v>
      </c>
      <c r="LE184" s="254">
        <f>IFERROR(Tabel1[[#This Row],[2023 - Omsætning]]/Tabel1[[#This Row],[2023 - Ansatte]],"i.a.")</f>
        <v>3.5067586206896553</v>
      </c>
      <c r="LF184" s="254">
        <f>IFERROR(Tabel1[[#This Row],[2022 - Omsætning]]/Tabel1[[#This Row],[2022 - Ansatte]],"i.a.")</f>
        <v>2.9702741935483874</v>
      </c>
      <c r="LG184" s="254">
        <f>IFERROR(Tabel1[[#This Row],[2021 - Omsætning]]/Tabel1[[#This Row],[2021 - Ansatte]],"i.a.")</f>
        <v>1.9997857142857145</v>
      </c>
      <c r="LH184" s="254">
        <f>IFERROR(AC184/Tabel1[[#This Row],[2020 - Ansatte]],"i.a.")</f>
        <v>2.7900724637681158</v>
      </c>
      <c r="LI184" s="254">
        <f>IFERROR(Tabel1[[#This Row],[2019 - Omsætning]]/Tabel1[[#This Row],[2019 - Ansatte]],"i.a.")</f>
        <v>2.9857164179104481</v>
      </c>
      <c r="LJ184" s="254">
        <f>IFERROR(Tabel1[[#This Row],[2018 - Omsætning]]/Tabel1[[#This Row],[2018 - Ansatte]],"i.a.")</f>
        <v>2.7368437499999998</v>
      </c>
      <c r="LK184" s="254">
        <f>IFERROR(Tabel1[[#This Row],[2017 - Omsætning]]/Tabel1[[#This Row],[2017 - Ansatte]],"i.a.")</f>
        <v>3.7707333333333333</v>
      </c>
      <c r="LL184" s="254">
        <f>IFERROR(Tabel1[[#This Row],[2016 - Omsætning]]/Tabel1[[#This Row],[2016 - Ansatte]],"i.a.")</f>
        <v>2.7410000000000001</v>
      </c>
      <c r="LM184" s="254">
        <f>IFERROR(Tabel1[[#This Row],[2015 - Omsætning]]/Tabel1[[#This Row],[2015 - Ansatte]],"i.a.")</f>
        <v>2.7758928571428569</v>
      </c>
      <c r="LN184" s="254">
        <f>IFERROR(Tabel1[[#This Row],[2014 - Omsætning]]/Tabel1[[#This Row],[2014 - Ansatte]],"i.a.")</f>
        <v>2.0375283018867925</v>
      </c>
      <c r="LO184" s="254">
        <f>IFERROR(Tabel1[[#This Row],[2013 - Omsætning]]/Tabel1[[#This Row],[2013 - Ansatte]],"i.a.")</f>
        <v>2.075310344827586</v>
      </c>
      <c r="LP184" s="254">
        <f>IFERROR(Tabel1[[#This Row],[2012 - Omsætning]]/Tabel1[[#This Row],[2012 - Ansatte]],"i.a.")</f>
        <v>3.0354375</v>
      </c>
      <c r="LQ184" s="254" t="str">
        <f>IFERROR(Tabel1[[#This Row],[2011 - Omsætning]]/Tabel1[[#This Row],[2011 - Ansatte]],"i.a.")</f>
        <v>i.a.</v>
      </c>
      <c r="LR184" s="254" t="str">
        <f>IFERROR(Tabel1[[#This Row],[2010 - Omsætning]]/Tabel1[[#This Row],[2010 - Ansatte]],"i.a.")</f>
        <v>i.a.</v>
      </c>
      <c r="LS184" s="254" t="str">
        <f>IFERROR(Tabel1[[#This Row],[2009 - Omsætning]]/Tabel1[[#This Row],[2009 - Ansatte]],"i.a.")</f>
        <v>i.a.</v>
      </c>
      <c r="LT184" s="254" t="str">
        <f>IFERROR(Tabel1[[#This Row],[2008 - Omsætning]]/Tabel1[[#This Row],[2008 - Ansatte]],"i.a.")</f>
        <v>i.a.</v>
      </c>
      <c r="LU184" s="158" t="e">
        <f t="shared" si="656"/>
        <v>#DIV/0!</v>
      </c>
      <c r="LV184" s="158" t="e">
        <f t="shared" si="657"/>
        <v>#DIV/0!</v>
      </c>
      <c r="LW184" s="158" t="e">
        <f t="shared" si="658"/>
        <v>#DIV/0!</v>
      </c>
      <c r="LX184" s="158" t="e">
        <f t="shared" si="659"/>
        <v>#DIV/0!</v>
      </c>
      <c r="LY184" s="158" t="e">
        <f t="shared" si="660"/>
        <v>#DIV/0!</v>
      </c>
      <c r="LZ184" s="243">
        <f t="shared" si="737"/>
        <v>0</v>
      </c>
      <c r="MA184" s="243">
        <f t="shared" si="761"/>
        <v>0</v>
      </c>
      <c r="MB184" s="243">
        <f t="shared" si="738"/>
        <v>0</v>
      </c>
      <c r="MC184" s="243">
        <f t="shared" si="739"/>
        <v>0</v>
      </c>
      <c r="MD184" s="244">
        <f t="shared" si="661"/>
        <v>0</v>
      </c>
      <c r="ME184" s="244">
        <f t="shared" si="662"/>
        <v>0</v>
      </c>
      <c r="MF184" s="244">
        <f t="shared" si="663"/>
        <v>0</v>
      </c>
      <c r="MG184" s="244">
        <f t="shared" si="664"/>
        <v>0</v>
      </c>
      <c r="MH184" s="244">
        <f t="shared" si="665"/>
        <v>0</v>
      </c>
      <c r="MI184" s="244">
        <f t="shared" si="666"/>
        <v>0</v>
      </c>
      <c r="MJ184" s="244">
        <f t="shared" si="667"/>
        <v>0</v>
      </c>
      <c r="MK184" s="244">
        <f t="shared" si="668"/>
        <v>0.33968333333333334</v>
      </c>
      <c r="ML184" s="244">
        <f t="shared" si="669"/>
        <v>8.0750000000000002E-2</v>
      </c>
      <c r="MM184" s="244">
        <f t="shared" si="670"/>
        <v>0.11789285714285715</v>
      </c>
      <c r="MN184" s="244">
        <f t="shared" si="671"/>
        <v>-4.4301886792452824E-2</v>
      </c>
      <c r="MO184" s="244">
        <f t="shared" si="672"/>
        <v>0.23882758620689656</v>
      </c>
      <c r="MP184" s="244">
        <f t="shared" si="673"/>
        <v>0.272890625</v>
      </c>
      <c r="MQ184" s="244" t="str">
        <f t="shared" si="674"/>
        <v>i.a.</v>
      </c>
      <c r="MR184" s="244" t="str">
        <f t="shared" si="675"/>
        <v>i.a.</v>
      </c>
      <c r="MS184" s="244" t="str">
        <f t="shared" si="676"/>
        <v>i.a.</v>
      </c>
      <c r="MT184" s="244" t="str">
        <f t="shared" si="677"/>
        <v>i.a.</v>
      </c>
    </row>
    <row r="185" spans="1:358" ht="18" customHeight="1" x14ac:dyDescent="0.25">
      <c r="A185" s="20" t="s">
        <v>544</v>
      </c>
      <c r="B185" s="273">
        <v>16929182</v>
      </c>
      <c r="C185" s="5" t="s">
        <v>83</v>
      </c>
      <c r="D185" s="5"/>
      <c r="E185" s="5">
        <v>251100</v>
      </c>
      <c r="F185" s="203">
        <v>45755</v>
      </c>
      <c r="G185" s="148" t="s">
        <v>84</v>
      </c>
      <c r="H185" s="148" t="s">
        <v>84</v>
      </c>
      <c r="I185" s="148" t="s">
        <v>84</v>
      </c>
      <c r="J185" s="148" t="s">
        <v>84</v>
      </c>
      <c r="K185" s="148" t="s">
        <v>84</v>
      </c>
      <c r="L185" s="148" t="s">
        <v>84</v>
      </c>
      <c r="M185" s="357" t="s">
        <v>84</v>
      </c>
      <c r="N185" s="357" t="s">
        <v>84</v>
      </c>
      <c r="O185" s="357" t="s">
        <v>84</v>
      </c>
      <c r="P185" s="150" t="e">
        <f>Y185/Tabel1[[#This Row],[2023 - Omsætning]]-1</f>
        <v>#DIV/0!</v>
      </c>
      <c r="Q185" s="150" t="e">
        <f>Z185/Tabel1[[#This Row],[2022 - Omsætning]]-1</f>
        <v>#DIV/0!</v>
      </c>
      <c r="R185" s="150" t="e">
        <f>AA185/Tabel1[[#This Row],[2021 - Omsætning]]-1</f>
        <v>#DIV/0!</v>
      </c>
      <c r="S185" s="150" t="e">
        <f>AB185/Tabel1[[#This Row],[2020 - Omsætning]]-1</f>
        <v>#DIV/0!</v>
      </c>
      <c r="T185" s="150" t="e">
        <f>AC185/Tabel1[[#This Row],[2019 - Omsætning]]-1</f>
        <v>#DIV/0!</v>
      </c>
      <c r="U185" s="242">
        <f t="shared" si="721"/>
        <v>0</v>
      </c>
      <c r="V185" s="242">
        <f t="shared" si="755"/>
        <v>0</v>
      </c>
      <c r="W185" s="242">
        <f t="shared" si="763"/>
        <v>0</v>
      </c>
      <c r="X185" s="242">
        <f t="shared" si="762"/>
        <v>0</v>
      </c>
      <c r="Y185" s="151"/>
      <c r="Z185" s="151"/>
      <c r="AA185" s="151"/>
      <c r="AB185" s="151"/>
      <c r="AC185" s="361"/>
      <c r="AD185" s="361"/>
      <c r="AE185" s="361"/>
      <c r="AF185" s="361"/>
      <c r="AG185" s="361"/>
      <c r="AH185" s="361"/>
      <c r="AI185" s="361"/>
      <c r="AJ185" s="361"/>
      <c r="AK185" s="361"/>
      <c r="AL185" s="361"/>
      <c r="AM185" s="361"/>
      <c r="AN185" s="361"/>
      <c r="AO185" s="361"/>
      <c r="AP185" s="150">
        <f t="shared" si="552"/>
        <v>0.12828277813632524</v>
      </c>
      <c r="AQ185" s="150">
        <f t="shared" si="553"/>
        <v>-9.1142895817353228E-2</v>
      </c>
      <c r="AR185" s="150">
        <f t="shared" si="554"/>
        <v>0.2140450823039631</v>
      </c>
      <c r="AS185" s="150">
        <f t="shared" si="555"/>
        <v>0.19402838642161041</v>
      </c>
      <c r="AT185" s="150">
        <f t="shared" si="556"/>
        <v>3.8796032069574653E-2</v>
      </c>
      <c r="AU185" s="242">
        <f t="shared" si="740"/>
        <v>5.1679999999999993</v>
      </c>
      <c r="AV185" s="242">
        <f t="shared" si="707"/>
        <v>-4.0399999999999991</v>
      </c>
      <c r="AW185" s="242">
        <f t="shared" si="741"/>
        <v>7.8149999999999977</v>
      </c>
      <c r="AX185" s="242">
        <f t="shared" si="742"/>
        <v>5.9330000000000034</v>
      </c>
      <c r="AY185" s="119">
        <v>45.454000000000001</v>
      </c>
      <c r="AZ185" s="119">
        <v>40.286000000000001</v>
      </c>
      <c r="BA185" s="119">
        <v>44.326000000000001</v>
      </c>
      <c r="BB185" s="119">
        <v>36.511000000000003</v>
      </c>
      <c r="BC185" s="119">
        <v>30.577999999999999</v>
      </c>
      <c r="BD185" s="362">
        <v>29.436</v>
      </c>
      <c r="BE185" s="362">
        <v>27.574000000000002</v>
      </c>
      <c r="BF185" s="362">
        <v>9.9429999999999996</v>
      </c>
      <c r="BG185" s="362">
        <v>25.722999999999999</v>
      </c>
      <c r="BH185" s="362">
        <v>28.262</v>
      </c>
      <c r="BI185" s="362"/>
      <c r="BJ185" s="362"/>
      <c r="BK185" s="362"/>
      <c r="BL185" s="362"/>
      <c r="BM185" s="362"/>
      <c r="BN185" s="362"/>
      <c r="BO185" s="362"/>
      <c r="BP185" s="152">
        <f t="shared" si="557"/>
        <v>0.90543735224586297</v>
      </c>
      <c r="BQ185" s="152">
        <f t="shared" si="558"/>
        <v>-0.42547989858746837</v>
      </c>
      <c r="BR185" s="152">
        <f t="shared" si="559"/>
        <v>1.0432932469935245</v>
      </c>
      <c r="BS185" s="152">
        <f t="shared" si="560"/>
        <v>1.4434900542495479</v>
      </c>
      <c r="BT185" s="152">
        <f t="shared" si="561"/>
        <v>-0.25846463291987926</v>
      </c>
      <c r="BU185" s="242">
        <f t="shared" si="743"/>
        <v>5.7450000000000001</v>
      </c>
      <c r="BV185" s="242">
        <f t="shared" si="708"/>
        <v>-4.6990000000000007</v>
      </c>
      <c r="BW185" s="242">
        <f t="shared" si="744"/>
        <v>5.6390000000000002</v>
      </c>
      <c r="BX185" s="242">
        <f t="shared" si="745"/>
        <v>3.1930000000000001</v>
      </c>
      <c r="BY185" s="119">
        <v>12.09</v>
      </c>
      <c r="BZ185" s="119">
        <v>6.3449999999999998</v>
      </c>
      <c r="CA185" s="119">
        <v>11.044</v>
      </c>
      <c r="CB185" s="119">
        <v>5.4050000000000002</v>
      </c>
      <c r="CC185" s="119">
        <v>2.2120000000000002</v>
      </c>
      <c r="CD185" s="362">
        <v>2.9830000000000001</v>
      </c>
      <c r="CE185" s="362">
        <v>0.65800000000000003</v>
      </c>
      <c r="CF185" s="362">
        <v>1.448</v>
      </c>
      <c r="CG185" s="362">
        <v>1.1830000000000001</v>
      </c>
      <c r="CH185" s="362">
        <v>3.249933</v>
      </c>
      <c r="CI185" s="362"/>
      <c r="CJ185" s="362"/>
      <c r="CK185" s="362"/>
      <c r="CL185" s="362"/>
      <c r="CM185" s="362"/>
      <c r="CN185" s="362"/>
      <c r="CO185" s="362"/>
      <c r="CP185" s="152">
        <f t="shared" si="562"/>
        <v>0.98242620713188877</v>
      </c>
      <c r="CQ185" s="152">
        <f t="shared" si="563"/>
        <v>-0.45946693719450338</v>
      </c>
      <c r="CR185" s="152">
        <f t="shared" si="564"/>
        <v>1.0728350219843243</v>
      </c>
      <c r="CS185" s="152">
        <f t="shared" si="565"/>
        <v>1.5832098765432099</v>
      </c>
      <c r="CT185" s="152">
        <f t="shared" si="566"/>
        <v>-0.25249169435215951</v>
      </c>
      <c r="CU185" s="242">
        <f t="shared" si="746"/>
        <v>5.758</v>
      </c>
      <c r="CV185" s="242">
        <f t="shared" si="709"/>
        <v>-4.9820000000000002</v>
      </c>
      <c r="CW185" s="242">
        <f t="shared" si="747"/>
        <v>5.6120000000000001</v>
      </c>
      <c r="CX185" s="242">
        <f t="shared" si="748"/>
        <v>3.206</v>
      </c>
      <c r="CY185" s="119">
        <v>11.619</v>
      </c>
      <c r="CZ185" s="119">
        <v>5.8609999999999998</v>
      </c>
      <c r="DA185" s="119">
        <v>10.843</v>
      </c>
      <c r="DB185" s="119">
        <v>5.2309999999999999</v>
      </c>
      <c r="DC185" s="119">
        <v>2.0249999999999999</v>
      </c>
      <c r="DD185" s="362">
        <v>2.7090000000000001</v>
      </c>
      <c r="DE185" s="362">
        <v>0.34</v>
      </c>
      <c r="DF185" s="362">
        <v>1.0720000000000001</v>
      </c>
      <c r="DG185" s="362">
        <v>0.752</v>
      </c>
      <c r="DH185" s="362">
        <v>2.6859999999999999</v>
      </c>
      <c r="DI185" s="362"/>
      <c r="DJ185" s="362"/>
      <c r="DK185" s="362"/>
      <c r="DL185" s="362"/>
      <c r="DM185" s="362"/>
      <c r="DN185" s="362"/>
      <c r="DO185" s="362"/>
      <c r="DP185" s="152">
        <f t="shared" si="567"/>
        <v>0.27398749660233757</v>
      </c>
      <c r="DQ185" s="152">
        <f t="shared" si="568"/>
        <v>2.9724585759068448E-2</v>
      </c>
      <c r="DR185" s="152">
        <f t="shared" si="569"/>
        <v>0.56482130343377712</v>
      </c>
      <c r="DS185" s="152">
        <f t="shared" si="570"/>
        <v>0.46452854393842213</v>
      </c>
      <c r="DT185" s="152">
        <f t="shared" si="571"/>
        <v>-0.19348163476461452</v>
      </c>
      <c r="DU185" s="242">
        <f t="shared" si="749"/>
        <v>5.0399999999999991</v>
      </c>
      <c r="DV185" s="242">
        <f t="shared" si="710"/>
        <v>0.53099999999999881</v>
      </c>
      <c r="DW185" s="242">
        <f t="shared" si="750"/>
        <v>6.4480000000000004</v>
      </c>
      <c r="DX185" s="242">
        <f t="shared" si="751"/>
        <v>3.6210000000000004</v>
      </c>
      <c r="DY185" s="119">
        <v>23.434999999999999</v>
      </c>
      <c r="DZ185" s="119">
        <v>18.395</v>
      </c>
      <c r="EA185" s="119">
        <v>17.864000000000001</v>
      </c>
      <c r="EB185" s="119">
        <v>11.416</v>
      </c>
      <c r="EC185" s="119">
        <v>7.7949999999999999</v>
      </c>
      <c r="ED185" s="362">
        <v>9.6649999999999991</v>
      </c>
      <c r="EE185" s="362">
        <v>7.843</v>
      </c>
      <c r="EF185" s="362">
        <v>8.0609999999999999</v>
      </c>
      <c r="EG185" s="362">
        <v>8.6669999999999998</v>
      </c>
      <c r="EH185" s="362">
        <v>9.1170000000000009</v>
      </c>
      <c r="EI185" s="362"/>
      <c r="EJ185" s="362"/>
      <c r="EK185" s="362"/>
      <c r="EL185" s="362"/>
      <c r="EM185" s="362"/>
      <c r="EN185" s="362"/>
      <c r="EO185" s="362"/>
      <c r="EP185" s="153">
        <f t="shared" si="572"/>
        <v>0.18295483009100777</v>
      </c>
      <c r="EQ185" s="153">
        <f t="shared" si="573"/>
        <v>1.849568434032069E-2</v>
      </c>
      <c r="ER185" s="153">
        <f t="shared" si="574"/>
        <v>0.30679261008473402</v>
      </c>
      <c r="ES185" s="153">
        <f t="shared" si="575"/>
        <v>0.37348799938947597</v>
      </c>
      <c r="ET185" s="153">
        <f t="shared" si="576"/>
        <v>5.5882352941176487E-2</v>
      </c>
      <c r="EU185" s="242">
        <f t="shared" si="752"/>
        <v>8.7650000000000006</v>
      </c>
      <c r="EV185" s="242">
        <f t="shared" si="711"/>
        <v>0.87000000000000455</v>
      </c>
      <c r="EW185" s="242">
        <f t="shared" si="753"/>
        <v>11.042999999999999</v>
      </c>
      <c r="EX185" s="242">
        <f t="shared" si="754"/>
        <v>9.7879999999999967</v>
      </c>
      <c r="EY185" s="119">
        <v>56.673000000000002</v>
      </c>
      <c r="EZ185" s="119">
        <v>47.908000000000001</v>
      </c>
      <c r="FA185" s="119">
        <v>47.037999999999997</v>
      </c>
      <c r="FB185" s="119">
        <v>35.994999999999997</v>
      </c>
      <c r="FC185" s="119">
        <v>26.207000000000001</v>
      </c>
      <c r="FD185" s="362">
        <v>24.82</v>
      </c>
      <c r="FE185" s="362">
        <v>25.41</v>
      </c>
      <c r="FF185" s="362">
        <v>26.5</v>
      </c>
      <c r="FG185" s="362">
        <v>26.785</v>
      </c>
      <c r="FH185" s="362">
        <v>27.914000000000001</v>
      </c>
      <c r="FI185" s="362"/>
      <c r="FJ185" s="362"/>
      <c r="FK185" s="362"/>
      <c r="FL185" s="362"/>
      <c r="FM185" s="362"/>
      <c r="FN185" s="362"/>
      <c r="FO185" s="362"/>
      <c r="FP185" s="153">
        <f t="shared" si="577"/>
        <v>-3.7037037037037035E-2</v>
      </c>
      <c r="FQ185" s="153">
        <f t="shared" si="578"/>
        <v>-5.2631578947368418E-2</v>
      </c>
      <c r="FR185" s="153">
        <f t="shared" si="579"/>
        <v>1.7857142857142856E-2</v>
      </c>
      <c r="FS185" s="153">
        <f t="shared" si="580"/>
        <v>3.7037037037037035E-2</v>
      </c>
      <c r="FT185" s="153">
        <f t="shared" si="581"/>
        <v>0.08</v>
      </c>
      <c r="FU185" s="242">
        <f t="shared" ref="FU185:FU248" si="764">FY185-FZ185</f>
        <v>-2</v>
      </c>
      <c r="FV185" s="242">
        <f t="shared" si="712"/>
        <v>-3</v>
      </c>
      <c r="FW185" s="242">
        <f t="shared" ref="FW185:FW248" si="765">GA185-GB185</f>
        <v>1</v>
      </c>
      <c r="FX185" s="242">
        <f t="shared" ref="FX185:FX248" si="766">GB185-GC185</f>
        <v>2</v>
      </c>
      <c r="FY185" s="154">
        <v>52</v>
      </c>
      <c r="FZ185" s="154">
        <v>54</v>
      </c>
      <c r="GA185" s="154">
        <v>57</v>
      </c>
      <c r="GB185" s="154">
        <v>56</v>
      </c>
      <c r="GC185" s="154">
        <v>54</v>
      </c>
      <c r="GD185" s="359">
        <v>50</v>
      </c>
      <c r="GE185" s="359">
        <v>52</v>
      </c>
      <c r="GF185" s="359">
        <v>47</v>
      </c>
      <c r="GG185" s="359"/>
      <c r="GH185" s="359"/>
      <c r="GI185" s="359"/>
      <c r="GJ185" s="359"/>
      <c r="GK185" s="359"/>
      <c r="GL185" s="359"/>
      <c r="GM185" s="359"/>
      <c r="GN185" s="359"/>
      <c r="GO185" s="359"/>
      <c r="GP185" s="179"/>
      <c r="GQ185" s="5" t="s">
        <v>386</v>
      </c>
      <c r="GR185" s="5">
        <v>3550</v>
      </c>
      <c r="GS185" s="5" t="s">
        <v>545</v>
      </c>
      <c r="GT185" s="175" t="s">
        <v>76</v>
      </c>
      <c r="GU185" s="172" t="s">
        <v>73</v>
      </c>
      <c r="GV185" s="101"/>
      <c r="GW185" s="158">
        <f t="shared" si="582"/>
        <v>0.71840286503454831</v>
      </c>
      <c r="GX185" s="158">
        <f t="shared" si="583"/>
        <v>-0.56350676855553261</v>
      </c>
      <c r="GY185" s="158">
        <f t="shared" si="584"/>
        <v>0.36001480899388127</v>
      </c>
      <c r="GZ185" s="158">
        <f t="shared" si="585"/>
        <v>1.3477614098404278</v>
      </c>
      <c r="HA185" s="158">
        <f t="shared" si="586"/>
        <v>-0.25043668870089403</v>
      </c>
      <c r="HB185" s="263">
        <f t="shared" si="722"/>
        <v>0.23224905220593439</v>
      </c>
      <c r="HC185" s="263">
        <f t="shared" si="756"/>
        <v>-0.41735682318631417</v>
      </c>
      <c r="HD185" s="263">
        <f t="shared" si="723"/>
        <v>0.19605824432325158</v>
      </c>
      <c r="HE185" s="263">
        <f t="shared" si="724"/>
        <v>0.3126250692928827</v>
      </c>
      <c r="HF185" s="153">
        <f t="shared" si="587"/>
        <v>0.55553430552235239</v>
      </c>
      <c r="HG185" s="153">
        <f t="shared" si="588"/>
        <v>0.323285253316418</v>
      </c>
      <c r="HH185" s="153">
        <f t="shared" si="589"/>
        <v>0.74064207650273217</v>
      </c>
      <c r="HI185" s="153">
        <f t="shared" si="590"/>
        <v>0.54458383217948059</v>
      </c>
      <c r="HJ185" s="153">
        <f t="shared" si="591"/>
        <v>0.23195876288659792</v>
      </c>
      <c r="HK185" s="153">
        <f t="shared" si="592"/>
        <v>0.30945853324194655</v>
      </c>
      <c r="HL185" s="153">
        <f t="shared" si="593"/>
        <v>4.2756539235412477E-2</v>
      </c>
      <c r="HM185" s="153">
        <f t="shared" si="594"/>
        <v>0.12816834050693449</v>
      </c>
      <c r="HN185" s="153">
        <f t="shared" si="595"/>
        <v>8.4570400359874051E-2</v>
      </c>
      <c r="HO185" s="153">
        <f t="shared" si="596"/>
        <v>0.29461445650981677</v>
      </c>
      <c r="HP185" s="153" t="str">
        <f t="shared" si="597"/>
        <v>Negativ EK</v>
      </c>
      <c r="HQ185" s="153" t="str">
        <f t="shared" si="598"/>
        <v>Negativ EK</v>
      </c>
      <c r="HR185" s="153" t="str">
        <f t="shared" si="599"/>
        <v>Negativ EK</v>
      </c>
      <c r="HS185" s="153" t="str">
        <f t="shared" si="600"/>
        <v>Negativ EK</v>
      </c>
      <c r="HT185" s="153" t="str">
        <f t="shared" si="601"/>
        <v>Negativ EK</v>
      </c>
      <c r="HU185" s="153" t="str">
        <f t="shared" si="602"/>
        <v>Negativ EK</v>
      </c>
      <c r="HV185" s="150">
        <f t="shared" si="603"/>
        <v>0.72989027496711334</v>
      </c>
      <c r="HW185" s="150">
        <f t="shared" si="604"/>
        <v>-0.49756569438852888</v>
      </c>
      <c r="HX185" s="150">
        <f t="shared" si="605"/>
        <v>0.53067968819013167</v>
      </c>
      <c r="HY185" s="150">
        <f t="shared" si="606"/>
        <v>1.0045009324168304</v>
      </c>
      <c r="HZ185" s="150">
        <f t="shared" si="607"/>
        <v>-0.27004680877899018</v>
      </c>
      <c r="IA185" s="263">
        <f t="shared" si="725"/>
        <v>9.7553426045675101E-2</v>
      </c>
      <c r="IB185" s="263">
        <f t="shared" si="757"/>
        <v>-0.13235979740168158</v>
      </c>
      <c r="IC185" s="263">
        <f t="shared" si="726"/>
        <v>9.2226092880218075E-2</v>
      </c>
      <c r="ID185" s="263">
        <f t="shared" si="727"/>
        <v>8.7089425696436365E-2</v>
      </c>
      <c r="IE185" s="153">
        <f t="shared" si="608"/>
        <v>0.23120834568420648</v>
      </c>
      <c r="IF185" s="153">
        <f t="shared" si="609"/>
        <v>0.13365491963853138</v>
      </c>
      <c r="IG185" s="153">
        <f t="shared" si="610"/>
        <v>0.26601471704021296</v>
      </c>
      <c r="IH185" s="153">
        <f t="shared" si="611"/>
        <v>0.17378862415999488</v>
      </c>
      <c r="II185" s="153">
        <f t="shared" si="612"/>
        <v>8.6699198463558516E-2</v>
      </c>
      <c r="IJ185" s="153">
        <f t="shared" si="613"/>
        <v>0.11877364125024885</v>
      </c>
      <c r="IK185" s="153">
        <f t="shared" si="614"/>
        <v>2.5351570025043346E-2</v>
      </c>
      <c r="IL185" s="153">
        <f t="shared" si="615"/>
        <v>5.4349254011447877E-2</v>
      </c>
      <c r="IM185" s="153">
        <f t="shared" si="616"/>
        <v>4.3254904111592538E-2</v>
      </c>
      <c r="IN185" s="153">
        <f t="shared" si="617"/>
        <v>0.11642663179766424</v>
      </c>
      <c r="IO185" s="153" t="str">
        <f t="shared" si="618"/>
        <v>i.a.</v>
      </c>
      <c r="IP185" s="153" t="str">
        <f t="shared" si="619"/>
        <v>i.a.</v>
      </c>
      <c r="IQ185" s="153" t="str">
        <f t="shared" si="620"/>
        <v>i.a.</v>
      </c>
      <c r="IR185" s="153" t="str">
        <f t="shared" si="621"/>
        <v>i.a.</v>
      </c>
      <c r="IS185" s="153" t="str">
        <f t="shared" si="622"/>
        <v>i.a.</v>
      </c>
      <c r="IT185" s="153" t="str">
        <f t="shared" si="623"/>
        <v>i.a.</v>
      </c>
      <c r="IU185" s="150">
        <f t="shared" si="624"/>
        <v>7.6953628486665371E-2</v>
      </c>
      <c r="IV185" s="150">
        <f t="shared" si="625"/>
        <v>1.1024986744073154E-2</v>
      </c>
      <c r="IW185" s="150">
        <f t="shared" si="626"/>
        <v>0.1974519073323443</v>
      </c>
      <c r="IX185" s="150">
        <f t="shared" si="627"/>
        <v>6.6284193665626712E-2</v>
      </c>
      <c r="IY185" s="150">
        <f t="shared" si="628"/>
        <v>-0.23616645075200265</v>
      </c>
      <c r="IZ185" s="263">
        <f t="shared" si="728"/>
        <v>2.9547507639897497E-2</v>
      </c>
      <c r="JA185" s="263">
        <f t="shared" si="758"/>
        <v>4.1870479866517041E-3</v>
      </c>
      <c r="JB185" s="263">
        <f t="shared" si="729"/>
        <v>6.2622891348966314E-2</v>
      </c>
      <c r="JC185" s="263">
        <f t="shared" si="730"/>
        <v>1.9715545069010576E-2</v>
      </c>
      <c r="JD185" s="153">
        <f t="shared" si="629"/>
        <v>0.41351260741446538</v>
      </c>
      <c r="JE185" s="153">
        <f t="shared" si="630"/>
        <v>0.38396509977456789</v>
      </c>
      <c r="JF185" s="153">
        <f t="shared" si="631"/>
        <v>0.37977805178791618</v>
      </c>
      <c r="JG185" s="153">
        <f t="shared" si="632"/>
        <v>0.31715516043894987</v>
      </c>
      <c r="JH185" s="153">
        <f t="shared" si="633"/>
        <v>0.29743961536993929</v>
      </c>
      <c r="JI185" s="153">
        <f t="shared" si="634"/>
        <v>0.38940370668815466</v>
      </c>
      <c r="JJ185" s="153">
        <f t="shared" si="635"/>
        <v>0.30865800865800863</v>
      </c>
      <c r="JK185" s="153">
        <f t="shared" si="636"/>
        <v>0.30418867924528303</v>
      </c>
      <c r="JL185" s="153">
        <f t="shared" si="637"/>
        <v>0.3235766287100989</v>
      </c>
      <c r="JM185" s="153">
        <f t="shared" si="638"/>
        <v>0.32661030307372646</v>
      </c>
      <c r="JN185" s="153" t="str">
        <f t="shared" si="639"/>
        <v>i.a.</v>
      </c>
      <c r="JO185" s="153" t="str">
        <f t="shared" si="640"/>
        <v>i.a.</v>
      </c>
      <c r="JP185" s="153" t="str">
        <f t="shared" si="641"/>
        <v>i.a.</v>
      </c>
      <c r="JQ185" s="153" t="str">
        <f t="shared" si="642"/>
        <v>i.a.</v>
      </c>
      <c r="JR185" s="153" t="str">
        <f t="shared" si="643"/>
        <v>i.a.</v>
      </c>
      <c r="JS185" s="153" t="str">
        <f t="shared" si="644"/>
        <v>i.a.</v>
      </c>
      <c r="JT185" s="153" t="str">
        <f t="shared" si="645"/>
        <v>i.a.</v>
      </c>
      <c r="JU185" s="150" t="e">
        <f t="shared" si="646"/>
        <v>#VALUE!</v>
      </c>
      <c r="JV185" s="150" t="e">
        <f t="shared" si="647"/>
        <v>#VALUE!</v>
      </c>
      <c r="JW185" s="150" t="e">
        <f t="shared" si="648"/>
        <v>#VALUE!</v>
      </c>
      <c r="JX185" s="150" t="e">
        <f t="shared" si="649"/>
        <v>#VALUE!</v>
      </c>
      <c r="JY185" s="150" t="e">
        <f t="shared" si="650"/>
        <v>#VALUE!</v>
      </c>
      <c r="JZ185" s="263" t="e">
        <f t="shared" si="731"/>
        <v>#VALUE!</v>
      </c>
      <c r="KA185" s="263" t="e">
        <f t="shared" si="759"/>
        <v>#VALUE!</v>
      </c>
      <c r="KB185" s="263" t="e">
        <f t="shared" si="732"/>
        <v>#VALUE!</v>
      </c>
      <c r="KC185" s="263" t="e">
        <f t="shared" si="733"/>
        <v>#VALUE!</v>
      </c>
      <c r="KD185" s="153" t="str">
        <f t="shared" si="691"/>
        <v>i.a.</v>
      </c>
      <c r="KE185" s="153" t="str">
        <f t="shared" si="692"/>
        <v>i.a.</v>
      </c>
      <c r="KF185" s="153" t="str">
        <f t="shared" si="693"/>
        <v>i.a.</v>
      </c>
      <c r="KG185" s="153" t="str">
        <f t="shared" si="694"/>
        <v>i.a.</v>
      </c>
      <c r="KH185" s="153" t="str">
        <f t="shared" si="713"/>
        <v>i.a.</v>
      </c>
      <c r="KI185" s="153" t="str">
        <f t="shared" si="695"/>
        <v>i.a.</v>
      </c>
      <c r="KJ185" s="153" t="str">
        <f t="shared" si="696"/>
        <v>i.a.</v>
      </c>
      <c r="KK185" s="153" t="str">
        <f t="shared" si="697"/>
        <v>i.a.</v>
      </c>
      <c r="KL185" s="153" t="str">
        <f t="shared" si="698"/>
        <v>i.a.</v>
      </c>
      <c r="KM185" s="153" t="str">
        <f t="shared" si="699"/>
        <v>i.a.</v>
      </c>
      <c r="KN185" s="153" t="str">
        <f t="shared" si="700"/>
        <v>i.a.</v>
      </c>
      <c r="KO185" s="153" t="str">
        <f t="shared" si="701"/>
        <v>i.a.</v>
      </c>
      <c r="KP185" s="153" t="str">
        <f t="shared" si="702"/>
        <v>i.a.</v>
      </c>
      <c r="KQ185" s="153" t="str">
        <f t="shared" si="703"/>
        <v>i.a.</v>
      </c>
      <c r="KR185" s="153" t="str">
        <f t="shared" si="704"/>
        <v>i.a.</v>
      </c>
      <c r="KS185" s="153" t="str">
        <f t="shared" si="705"/>
        <v>i.a.</v>
      </c>
      <c r="KT185" s="153" t="str">
        <f t="shared" si="706"/>
        <v>i.a.</v>
      </c>
      <c r="KU185" s="150" t="e">
        <f t="shared" si="651"/>
        <v>#DIV/0!</v>
      </c>
      <c r="KV185" s="150" t="e">
        <f t="shared" si="652"/>
        <v>#DIV/0!</v>
      </c>
      <c r="KW185" s="150" t="e">
        <f t="shared" si="653"/>
        <v>#DIV/0!</v>
      </c>
      <c r="KX185" s="150" t="e">
        <f t="shared" si="654"/>
        <v>#DIV/0!</v>
      </c>
      <c r="KY185" s="150" t="e">
        <f t="shared" si="655"/>
        <v>#DIV/0!</v>
      </c>
      <c r="KZ185" s="243">
        <f t="shared" si="734"/>
        <v>0</v>
      </c>
      <c r="LA185" s="243">
        <f t="shared" si="760"/>
        <v>0</v>
      </c>
      <c r="LB185" s="243">
        <f t="shared" si="735"/>
        <v>0</v>
      </c>
      <c r="LC185" s="243">
        <f t="shared" si="736"/>
        <v>0</v>
      </c>
      <c r="LD185" s="254">
        <f>IFERROR(Tabel1[[#This Row],[2024 - Omsætning]]/Tabel1[[#This Row],[2024 - Ansatte]],"i.a.")</f>
        <v>0</v>
      </c>
      <c r="LE185" s="254">
        <f>IFERROR(Tabel1[[#This Row],[2023 - Omsætning]]/Tabel1[[#This Row],[2023 - Ansatte]],"i.a.")</f>
        <v>0</v>
      </c>
      <c r="LF185" s="254">
        <f>IFERROR(Tabel1[[#This Row],[2022 - Omsætning]]/Tabel1[[#This Row],[2022 - Ansatte]],"i.a.")</f>
        <v>0</v>
      </c>
      <c r="LG185" s="254">
        <f>IFERROR(Tabel1[[#This Row],[2021 - Omsætning]]/Tabel1[[#This Row],[2021 - Ansatte]],"i.a.")</f>
        <v>0</v>
      </c>
      <c r="LH185" s="254">
        <f>IFERROR(AC185/Tabel1[[#This Row],[2020 - Ansatte]],"i.a.")</f>
        <v>0</v>
      </c>
      <c r="LI185" s="254">
        <f>IFERROR(Tabel1[[#This Row],[2019 - Omsætning]]/Tabel1[[#This Row],[2019 - Ansatte]],"i.a.")</f>
        <v>0</v>
      </c>
      <c r="LJ185" s="254">
        <f>IFERROR(Tabel1[[#This Row],[2018 - Omsætning]]/Tabel1[[#This Row],[2018 - Ansatte]],"i.a.")</f>
        <v>0</v>
      </c>
      <c r="LK185" s="254">
        <f>IFERROR(Tabel1[[#This Row],[2017 - Omsætning]]/Tabel1[[#This Row],[2017 - Ansatte]],"i.a.")</f>
        <v>0</v>
      </c>
      <c r="LL185" s="254" t="str">
        <f>IFERROR(Tabel1[[#This Row],[2016 - Omsætning]]/Tabel1[[#This Row],[2016 - Ansatte]],"i.a.")</f>
        <v>i.a.</v>
      </c>
      <c r="LM185" s="254" t="str">
        <f>IFERROR(Tabel1[[#This Row],[2015 - Omsætning]]/Tabel1[[#This Row],[2015 - Ansatte]],"i.a.")</f>
        <v>i.a.</v>
      </c>
      <c r="LN185" s="254" t="str">
        <f>IFERROR(Tabel1[[#This Row],[2014 - Omsætning]]/Tabel1[[#This Row],[2014 - Ansatte]],"i.a.")</f>
        <v>i.a.</v>
      </c>
      <c r="LO185" s="254" t="str">
        <f>IFERROR(Tabel1[[#This Row],[2013 - Omsætning]]/Tabel1[[#This Row],[2013 - Ansatte]],"i.a.")</f>
        <v>i.a.</v>
      </c>
      <c r="LP185" s="254" t="str">
        <f>IFERROR(Tabel1[[#This Row],[2012 - Omsætning]]/Tabel1[[#This Row],[2012 - Ansatte]],"i.a.")</f>
        <v>i.a.</v>
      </c>
      <c r="LQ185" s="254" t="str">
        <f>IFERROR(Tabel1[[#This Row],[2011 - Omsætning]]/Tabel1[[#This Row],[2011 - Ansatte]],"i.a.")</f>
        <v>i.a.</v>
      </c>
      <c r="LR185" s="254" t="str">
        <f>IFERROR(Tabel1[[#This Row],[2010 - Omsætning]]/Tabel1[[#This Row],[2010 - Ansatte]],"i.a.")</f>
        <v>i.a.</v>
      </c>
      <c r="LS185" s="254" t="str">
        <f>IFERROR(Tabel1[[#This Row],[2009 - Omsætning]]/Tabel1[[#This Row],[2009 - Ansatte]],"i.a.")</f>
        <v>i.a.</v>
      </c>
      <c r="LT185" s="254" t="str">
        <f>IFERROR(Tabel1[[#This Row],[2008 - Omsætning]]/Tabel1[[#This Row],[2008 - Ansatte]],"i.a.")</f>
        <v>i.a.</v>
      </c>
      <c r="LU185" s="158">
        <f t="shared" si="656"/>
        <v>1.0586733689446539</v>
      </c>
      <c r="LV185" s="158">
        <f t="shared" si="657"/>
        <v>-0.42943732259419809</v>
      </c>
      <c r="LW185" s="158">
        <f t="shared" si="658"/>
        <v>1.036469495282845</v>
      </c>
      <c r="LX185" s="158">
        <f t="shared" si="659"/>
        <v>1.4909523809523808</v>
      </c>
      <c r="LY185" s="158">
        <f t="shared" si="660"/>
        <v>-0.30786267995570321</v>
      </c>
      <c r="LZ185" s="243">
        <f t="shared" si="737"/>
        <v>0.11490527065527066</v>
      </c>
      <c r="MA185" s="243">
        <f t="shared" si="761"/>
        <v>-8.1691033138401578E-2</v>
      </c>
      <c r="MB185" s="243">
        <f t="shared" si="738"/>
        <v>9.681735588972433E-2</v>
      </c>
      <c r="MC185" s="243">
        <f t="shared" si="739"/>
        <v>5.5910714285714279E-2</v>
      </c>
      <c r="MD185" s="244">
        <f t="shared" si="661"/>
        <v>0.22344230769230769</v>
      </c>
      <c r="ME185" s="244">
        <f t="shared" si="662"/>
        <v>0.10853703703703703</v>
      </c>
      <c r="MF185" s="244">
        <f t="shared" si="663"/>
        <v>0.19022807017543861</v>
      </c>
      <c r="MG185" s="244">
        <f t="shared" si="664"/>
        <v>9.3410714285714277E-2</v>
      </c>
      <c r="MH185" s="244">
        <f t="shared" si="665"/>
        <v>3.7499999999999999E-2</v>
      </c>
      <c r="MI185" s="244">
        <f t="shared" si="666"/>
        <v>5.4179999999999999E-2</v>
      </c>
      <c r="MJ185" s="244">
        <f t="shared" si="667"/>
        <v>6.538461538461539E-3</v>
      </c>
      <c r="MK185" s="244">
        <f t="shared" si="668"/>
        <v>2.2808510638297873E-2</v>
      </c>
      <c r="ML185" s="244" t="str">
        <f t="shared" si="669"/>
        <v>i.a.</v>
      </c>
      <c r="MM185" s="244" t="str">
        <f t="shared" si="670"/>
        <v>i.a.</v>
      </c>
      <c r="MN185" s="244" t="str">
        <f t="shared" si="671"/>
        <v>i.a.</v>
      </c>
      <c r="MO185" s="244" t="str">
        <f t="shared" si="672"/>
        <v>i.a.</v>
      </c>
      <c r="MP185" s="244" t="str">
        <f t="shared" si="673"/>
        <v>i.a.</v>
      </c>
      <c r="MQ185" s="244" t="str">
        <f t="shared" si="674"/>
        <v>i.a.</v>
      </c>
      <c r="MR185" s="244" t="str">
        <f t="shared" si="675"/>
        <v>i.a.</v>
      </c>
      <c r="MS185" s="244" t="str">
        <f t="shared" si="676"/>
        <v>i.a.</v>
      </c>
      <c r="MT185" s="244" t="str">
        <f t="shared" si="677"/>
        <v>i.a.</v>
      </c>
    </row>
    <row r="186" spans="1:358" ht="18" customHeight="1" x14ac:dyDescent="0.25">
      <c r="A186" s="3" t="s">
        <v>256</v>
      </c>
      <c r="B186" s="273">
        <v>47190819</v>
      </c>
      <c r="C186" s="5" t="s">
        <v>83</v>
      </c>
      <c r="D186" s="5"/>
      <c r="E186" s="5">
        <v>282900</v>
      </c>
      <c r="F186" s="203">
        <v>45792</v>
      </c>
      <c r="G186" s="148"/>
      <c r="H186" s="148" t="s">
        <v>74</v>
      </c>
      <c r="I186" s="148" t="s">
        <v>74</v>
      </c>
      <c r="J186" s="148" t="s">
        <v>74</v>
      </c>
      <c r="K186" s="148" t="s">
        <v>74</v>
      </c>
      <c r="L186" s="148" t="s">
        <v>74</v>
      </c>
      <c r="M186" s="148" t="s">
        <v>74</v>
      </c>
      <c r="N186" s="148" t="s">
        <v>74</v>
      </c>
      <c r="O186" s="148" t="s">
        <v>74</v>
      </c>
      <c r="P186" s="150" t="e">
        <f>Y186/Tabel1[[#This Row],[2023 - Omsætning]]-1</f>
        <v>#DIV/0!</v>
      </c>
      <c r="Q186" s="150" t="e">
        <f>Z186/Tabel1[[#This Row],[2022 - Omsætning]]-1</f>
        <v>#DIV/0!</v>
      </c>
      <c r="R186" s="150" t="e">
        <f>AA186/Tabel1[[#This Row],[2021 - Omsætning]]-1</f>
        <v>#DIV/0!</v>
      </c>
      <c r="S186" s="150" t="e">
        <f>AB186/Tabel1[[#This Row],[2020 - Omsætning]]-1</f>
        <v>#DIV/0!</v>
      </c>
      <c r="T186" s="150" t="e">
        <f>AC186/Tabel1[[#This Row],[2019 - Omsætning]]-1</f>
        <v>#DIV/0!</v>
      </c>
      <c r="U186" s="242">
        <f t="shared" si="721"/>
        <v>0</v>
      </c>
      <c r="V186" s="242">
        <f t="shared" si="755"/>
        <v>0</v>
      </c>
      <c r="W186" s="242">
        <f t="shared" si="763"/>
        <v>0</v>
      </c>
      <c r="X186" s="242">
        <f t="shared" si="762"/>
        <v>0</v>
      </c>
      <c r="Y186" s="151"/>
      <c r="Z186" s="151"/>
      <c r="AA186" s="151"/>
      <c r="AB186" s="151"/>
      <c r="AC186" s="361"/>
      <c r="AD186" s="151"/>
      <c r="AE186" s="151"/>
      <c r="AF186" s="151"/>
      <c r="AG186" s="361"/>
      <c r="AH186" s="361"/>
      <c r="AI186" s="361"/>
      <c r="AJ186" s="361"/>
      <c r="AK186" s="361"/>
      <c r="AL186" s="361"/>
      <c r="AM186" s="361"/>
      <c r="AN186" s="361"/>
      <c r="AO186" s="361"/>
      <c r="AP186" s="150">
        <f t="shared" si="552"/>
        <v>7.6544538848948504E-2</v>
      </c>
      <c r="AQ186" s="150">
        <f t="shared" si="553"/>
        <v>3.1118687068897175E-2</v>
      </c>
      <c r="AR186" s="150">
        <f t="shared" si="554"/>
        <v>2.2786247161855237E-2</v>
      </c>
      <c r="AS186" s="150">
        <f t="shared" si="555"/>
        <v>-8.1141494672528028E-2</v>
      </c>
      <c r="AT186" s="150">
        <f t="shared" si="556"/>
        <v>0.12196957030596887</v>
      </c>
      <c r="AU186" s="242">
        <f t="shared" si="740"/>
        <v>1.9909999999999997</v>
      </c>
      <c r="AV186" s="242">
        <f t="shared" si="707"/>
        <v>0.78500000000000014</v>
      </c>
      <c r="AW186" s="242">
        <f t="shared" si="741"/>
        <v>0.56199999999999761</v>
      </c>
      <c r="AX186" s="242">
        <f t="shared" si="742"/>
        <v>-2.1779999999999973</v>
      </c>
      <c r="AY186" s="119">
        <v>28.001999999999999</v>
      </c>
      <c r="AZ186" s="119">
        <v>26.010999999999999</v>
      </c>
      <c r="BA186" s="119">
        <v>25.225999999999999</v>
      </c>
      <c r="BB186" s="119">
        <v>24.664000000000001</v>
      </c>
      <c r="BC186" s="119">
        <v>26.841999999999999</v>
      </c>
      <c r="BD186" s="119">
        <v>23.923999999999999</v>
      </c>
      <c r="BE186" s="119">
        <v>22.06</v>
      </c>
      <c r="BF186" s="119">
        <v>25.065999999999999</v>
      </c>
      <c r="BG186" s="362">
        <v>26.698440999999999</v>
      </c>
      <c r="BH186" s="362">
        <v>27.856648</v>
      </c>
      <c r="BI186" s="362">
        <v>26.476489000000001</v>
      </c>
      <c r="BJ186" s="362">
        <v>24.022300000000001</v>
      </c>
      <c r="BK186" s="362">
        <v>27.190369</v>
      </c>
      <c r="BL186" s="362">
        <v>21.359000000000002</v>
      </c>
      <c r="BM186" s="362">
        <v>25.193000000000001</v>
      </c>
      <c r="BN186" s="362">
        <v>18.504999999999999</v>
      </c>
      <c r="BO186" s="362">
        <v>17.817</v>
      </c>
      <c r="BP186" s="152">
        <f t="shared" si="557"/>
        <v>0.29084228377614485</v>
      </c>
      <c r="BQ186" s="152">
        <f t="shared" si="558"/>
        <v>0.14982125446863823</v>
      </c>
      <c r="BR186" s="152">
        <f t="shared" si="559"/>
        <v>-0.17749264902432507</v>
      </c>
      <c r="BS186" s="152">
        <f t="shared" si="560"/>
        <v>-0.34712041884816758</v>
      </c>
      <c r="BT186" s="152">
        <f t="shared" si="561"/>
        <v>0.67543859649122828</v>
      </c>
      <c r="BU186" s="242">
        <f t="shared" si="743"/>
        <v>1.0290000000000004</v>
      </c>
      <c r="BV186" s="242">
        <f t="shared" si="708"/>
        <v>0.46099999999999985</v>
      </c>
      <c r="BW186" s="242">
        <f t="shared" si="744"/>
        <v>-0.66400000000000015</v>
      </c>
      <c r="BX186" s="242">
        <f t="shared" si="745"/>
        <v>-1.9890000000000003</v>
      </c>
      <c r="BY186" s="119">
        <v>4.5670000000000002</v>
      </c>
      <c r="BZ186" s="119">
        <v>3.5379999999999998</v>
      </c>
      <c r="CA186" s="119">
        <v>3.077</v>
      </c>
      <c r="CB186" s="119">
        <v>3.7410000000000001</v>
      </c>
      <c r="CC186" s="119">
        <v>5.73</v>
      </c>
      <c r="CD186" s="119">
        <v>3.42</v>
      </c>
      <c r="CE186" s="119">
        <v>-1.2270000000000001</v>
      </c>
      <c r="CF186" s="119">
        <v>1.4159999999999999</v>
      </c>
      <c r="CG186" s="362">
        <v>3.0605630000000001</v>
      </c>
      <c r="CH186" s="362">
        <v>1.8010999999999999E-2</v>
      </c>
      <c r="CI186" s="362">
        <v>-1.7431300000000001</v>
      </c>
      <c r="CJ186" s="362">
        <v>-1.3185789999999999</v>
      </c>
      <c r="CK186" s="362">
        <v>2.274524</v>
      </c>
      <c r="CL186" s="362">
        <v>2.2559999999999998</v>
      </c>
      <c r="CM186" s="362">
        <v>6.2409999999999997</v>
      </c>
      <c r="CN186" s="362">
        <v>2.2770000000000001</v>
      </c>
      <c r="CO186" s="362">
        <v>0.76400000000000001</v>
      </c>
      <c r="CP186" s="152">
        <f t="shared" si="562"/>
        <v>0.47391952309985086</v>
      </c>
      <c r="CQ186" s="152">
        <f t="shared" si="563"/>
        <v>0.31246943765281188</v>
      </c>
      <c r="CR186" s="152">
        <f t="shared" si="564"/>
        <v>-0.28894297635605004</v>
      </c>
      <c r="CS186" s="152">
        <f t="shared" si="565"/>
        <v>-0.36707746478873238</v>
      </c>
      <c r="CT186" s="152">
        <f t="shared" si="566"/>
        <v>1.2506191183754329</v>
      </c>
      <c r="CU186" s="242">
        <f t="shared" si="746"/>
        <v>1.2719999999999998</v>
      </c>
      <c r="CV186" s="242">
        <f t="shared" si="709"/>
        <v>0.63900000000000023</v>
      </c>
      <c r="CW186" s="242">
        <f t="shared" si="747"/>
        <v>-0.83099999999999996</v>
      </c>
      <c r="CX186" s="242">
        <f t="shared" si="748"/>
        <v>-1.6679999999999997</v>
      </c>
      <c r="CY186" s="119">
        <v>3.956</v>
      </c>
      <c r="CZ186" s="119">
        <v>2.6840000000000002</v>
      </c>
      <c r="DA186" s="119">
        <v>2.0449999999999999</v>
      </c>
      <c r="DB186" s="119">
        <v>2.8759999999999999</v>
      </c>
      <c r="DC186" s="119">
        <v>4.5439999999999996</v>
      </c>
      <c r="DD186" s="119">
        <v>2.0190000000000001</v>
      </c>
      <c r="DE186" s="119">
        <v>-2.6019999999999999</v>
      </c>
      <c r="DF186" s="119">
        <v>1.6587000000000001E-2</v>
      </c>
      <c r="DG186" s="362">
        <v>1.1332340000000001</v>
      </c>
      <c r="DH186" s="362">
        <v>-2.1269290000000001</v>
      </c>
      <c r="DI186" s="362">
        <v>-3.5559539999999998</v>
      </c>
      <c r="DJ186" s="362">
        <v>-3.1783260000000002</v>
      </c>
      <c r="DK186" s="362">
        <v>0.60985</v>
      </c>
      <c r="DL186" s="362">
        <v>1.3959999999999999</v>
      </c>
      <c r="DM186" s="362">
        <v>5.141</v>
      </c>
      <c r="DN186" s="362">
        <v>1.0289999999999999</v>
      </c>
      <c r="DO186" s="362">
        <v>-0.33500000000000002</v>
      </c>
      <c r="DP186" s="152">
        <f t="shared" si="567"/>
        <v>7.8839672604718476E-3</v>
      </c>
      <c r="DQ186" s="152">
        <f t="shared" si="568"/>
        <v>-5.2733595576078943E-2</v>
      </c>
      <c r="DR186" s="152">
        <f t="shared" si="569"/>
        <v>1.0426267281106046E-2</v>
      </c>
      <c r="DS186" s="152">
        <f t="shared" si="570"/>
        <v>0.18611642525280134</v>
      </c>
      <c r="DT186" s="152">
        <f t="shared" si="571"/>
        <v>0.34386190432467167</v>
      </c>
      <c r="DU186" s="242">
        <f t="shared" si="749"/>
        <v>0.13100000000000023</v>
      </c>
      <c r="DV186" s="242">
        <f t="shared" si="710"/>
        <v>-0.92500000000000071</v>
      </c>
      <c r="DW186" s="242">
        <f t="shared" si="750"/>
        <v>0.18100000000000094</v>
      </c>
      <c r="DX186" s="242">
        <f t="shared" si="751"/>
        <v>2.7240000000000002</v>
      </c>
      <c r="DY186" s="119">
        <v>16.747</v>
      </c>
      <c r="DZ186" s="119">
        <v>16.616</v>
      </c>
      <c r="EA186" s="119">
        <v>17.541</v>
      </c>
      <c r="EB186" s="119">
        <v>17.36</v>
      </c>
      <c r="EC186" s="119">
        <v>14.635999999999999</v>
      </c>
      <c r="ED186" s="119">
        <v>10.891</v>
      </c>
      <c r="EE186" s="119">
        <v>9.3160000000000007</v>
      </c>
      <c r="EF186" s="119">
        <v>11.294</v>
      </c>
      <c r="EG186" s="362">
        <v>11.461838</v>
      </c>
      <c r="EH186" s="362">
        <v>10.249211000000001</v>
      </c>
      <c r="EI186" s="362">
        <v>11.373621</v>
      </c>
      <c r="EJ186" s="362">
        <v>13.893781000000001</v>
      </c>
      <c r="EK186" s="362">
        <v>15.702779</v>
      </c>
      <c r="EL186" s="362">
        <v>13.792</v>
      </c>
      <c r="EM186" s="362">
        <v>12.581</v>
      </c>
      <c r="EN186" s="362">
        <v>8.1289999999999996</v>
      </c>
      <c r="EO186" s="362">
        <v>5.9589999999999996</v>
      </c>
      <c r="EP186" s="153">
        <f t="shared" si="572"/>
        <v>2.1852994238491463E-2</v>
      </c>
      <c r="EQ186" s="153">
        <f t="shared" si="573"/>
        <v>-0.31816197769929766</v>
      </c>
      <c r="ER186" s="153">
        <f t="shared" si="574"/>
        <v>9.2300023838935485E-2</v>
      </c>
      <c r="ES186" s="153">
        <f t="shared" si="575"/>
        <v>-1.262491173260857E-2</v>
      </c>
      <c r="ET186" s="153">
        <f t="shared" si="576"/>
        <v>-0.14362940023089188</v>
      </c>
      <c r="EU186" s="242">
        <f t="shared" si="752"/>
        <v>0.75099999999999767</v>
      </c>
      <c r="EV186" s="242">
        <f t="shared" si="711"/>
        <v>-16.036000000000001</v>
      </c>
      <c r="EW186" s="242">
        <f t="shared" si="753"/>
        <v>4.2590000000000003</v>
      </c>
      <c r="EX186" s="242">
        <f t="shared" si="754"/>
        <v>-0.58999999999999631</v>
      </c>
      <c r="EY186" s="119">
        <v>35.116999999999997</v>
      </c>
      <c r="EZ186" s="119">
        <v>34.366</v>
      </c>
      <c r="FA186" s="119">
        <v>50.402000000000001</v>
      </c>
      <c r="FB186" s="119">
        <v>46.143000000000001</v>
      </c>
      <c r="FC186" s="119">
        <v>46.732999999999997</v>
      </c>
      <c r="FD186" s="119">
        <v>54.570999999999998</v>
      </c>
      <c r="FE186" s="119">
        <v>55.122999999999998</v>
      </c>
      <c r="FF186" s="119">
        <v>55.186</v>
      </c>
      <c r="FG186" s="362">
        <v>59.984763000000001</v>
      </c>
      <c r="FH186" s="362">
        <v>59.824804999999998</v>
      </c>
      <c r="FI186" s="362">
        <v>65.339875000000006</v>
      </c>
      <c r="FJ186" s="362">
        <v>51.962045000000003</v>
      </c>
      <c r="FK186" s="362">
        <v>53.623328999999998</v>
      </c>
      <c r="FL186" s="362">
        <v>41.203000000000003</v>
      </c>
      <c r="FM186" s="362">
        <v>37.58</v>
      </c>
      <c r="FN186" s="362">
        <v>34.090000000000003</v>
      </c>
      <c r="FO186" s="362">
        <v>32.219000000000001</v>
      </c>
      <c r="FP186" s="153">
        <f t="shared" si="577"/>
        <v>6.0606060606060608E-2</v>
      </c>
      <c r="FQ186" s="153">
        <f t="shared" si="578"/>
        <v>-5.7142857142857141E-2</v>
      </c>
      <c r="FR186" s="153">
        <f t="shared" si="579"/>
        <v>-2.7777777777777776E-2</v>
      </c>
      <c r="FS186" s="153">
        <f t="shared" si="580"/>
        <v>2.8571428571428571E-2</v>
      </c>
      <c r="FT186" s="153">
        <f t="shared" si="581"/>
        <v>2.9411764705882353E-2</v>
      </c>
      <c r="FU186" s="242">
        <f t="shared" si="764"/>
        <v>2</v>
      </c>
      <c r="FV186" s="242">
        <f t="shared" si="712"/>
        <v>-2</v>
      </c>
      <c r="FW186" s="242">
        <f t="shared" si="765"/>
        <v>-1</v>
      </c>
      <c r="FX186" s="242">
        <f t="shared" si="766"/>
        <v>1</v>
      </c>
      <c r="FY186" s="154">
        <v>35</v>
      </c>
      <c r="FZ186" s="154">
        <v>33</v>
      </c>
      <c r="GA186" s="154">
        <v>35</v>
      </c>
      <c r="GB186" s="154">
        <v>36</v>
      </c>
      <c r="GC186" s="154">
        <v>35</v>
      </c>
      <c r="GD186" s="154">
        <v>34</v>
      </c>
      <c r="GE186" s="154">
        <v>38</v>
      </c>
      <c r="GF186" s="154">
        <v>39</v>
      </c>
      <c r="GG186" s="359">
        <v>39</v>
      </c>
      <c r="GH186" s="359"/>
      <c r="GI186" s="359"/>
      <c r="GJ186" s="359"/>
      <c r="GK186" s="359"/>
      <c r="GL186" s="359"/>
      <c r="GM186" s="359"/>
      <c r="GN186" s="359">
        <v>28</v>
      </c>
      <c r="GO186" s="359">
        <v>29</v>
      </c>
      <c r="GP186" s="5"/>
      <c r="GQ186" s="5" t="s">
        <v>385</v>
      </c>
      <c r="GR186" s="5">
        <v>2610</v>
      </c>
      <c r="GS186" s="5" t="s">
        <v>202</v>
      </c>
      <c r="GT186" s="7" t="s">
        <v>76</v>
      </c>
      <c r="GU186" s="16"/>
      <c r="GW186" s="158">
        <f t="shared" si="582"/>
        <v>0.50899706712590598</v>
      </c>
      <c r="GX186" s="158">
        <f t="shared" si="583"/>
        <v>0.34105734823083972</v>
      </c>
      <c r="GY186" s="158">
        <f t="shared" si="584"/>
        <v>-0.34812811872118793</v>
      </c>
      <c r="GZ186" s="158">
        <f t="shared" si="585"/>
        <v>-0.49504270670277439</v>
      </c>
      <c r="HA186" s="158">
        <f t="shared" si="586"/>
        <v>0.78157482371655018</v>
      </c>
      <c r="HB186" s="263">
        <f t="shared" si="722"/>
        <v>7.9992278488504959E-2</v>
      </c>
      <c r="HC186" s="263">
        <f t="shared" si="756"/>
        <v>3.9968039719897264E-2</v>
      </c>
      <c r="HD186" s="263">
        <f t="shared" si="723"/>
        <v>-6.2583852321673739E-2</v>
      </c>
      <c r="HE186" s="263">
        <f t="shared" si="724"/>
        <v>-0.17624272803364333</v>
      </c>
      <c r="HF186" s="153">
        <f t="shared" si="587"/>
        <v>0.23714893744567336</v>
      </c>
      <c r="HG186" s="153">
        <f t="shared" si="588"/>
        <v>0.1571566589571684</v>
      </c>
      <c r="HH186" s="153">
        <f t="shared" si="589"/>
        <v>0.11718861923727114</v>
      </c>
      <c r="HI186" s="153">
        <f t="shared" si="590"/>
        <v>0.17977247155894488</v>
      </c>
      <c r="HJ186" s="153">
        <f t="shared" si="591"/>
        <v>0.35601519959258821</v>
      </c>
      <c r="HK186" s="153">
        <f t="shared" si="592"/>
        <v>0.19983174147572624</v>
      </c>
      <c r="HL186" s="153">
        <f t="shared" si="593"/>
        <v>-0.25249878699660361</v>
      </c>
      <c r="HM186" s="153">
        <f t="shared" si="594"/>
        <v>1.4578237022077588E-3</v>
      </c>
      <c r="HN186" s="153">
        <f t="shared" si="595"/>
        <v>0.10439237643469</v>
      </c>
      <c r="HO186" s="153">
        <f t="shared" si="596"/>
        <v>-0.19672991955910307</v>
      </c>
      <c r="HP186" s="153">
        <f t="shared" si="597"/>
        <v>-0.28146573992846591</v>
      </c>
      <c r="HQ186" s="153">
        <f t="shared" si="598"/>
        <v>-0.21477671729417203</v>
      </c>
      <c r="HR186" s="153">
        <f t="shared" si="599"/>
        <v>4.1353081506391352E-2</v>
      </c>
      <c r="HS186" s="153">
        <f t="shared" si="600"/>
        <v>0.10586584764721496</v>
      </c>
      <c r="HT186" s="153">
        <f t="shared" si="601"/>
        <v>0.49647513278609368</v>
      </c>
      <c r="HU186" s="153">
        <f t="shared" si="602"/>
        <v>0.14608177172061329</v>
      </c>
      <c r="HV186" s="150">
        <f t="shared" si="603"/>
        <v>0.57480417816064699</v>
      </c>
      <c r="HW186" s="150">
        <f t="shared" si="604"/>
        <v>0.3095683868048637</v>
      </c>
      <c r="HX186" s="150">
        <f t="shared" si="605"/>
        <v>-0.20875039899304168</v>
      </c>
      <c r="HY186" s="150">
        <f t="shared" si="606"/>
        <v>-0.28787509056155275</v>
      </c>
      <c r="HZ186" s="150">
        <f t="shared" si="607"/>
        <v>0.81419846603795287</v>
      </c>
      <c r="IA186" s="263">
        <f t="shared" si="725"/>
        <v>4.798171909995208E-2</v>
      </c>
      <c r="IB186" s="263">
        <f t="shared" si="757"/>
        <v>1.9732599848745466E-2</v>
      </c>
      <c r="IC186" s="263">
        <f t="shared" si="726"/>
        <v>-1.6816728597979433E-2</v>
      </c>
      <c r="ID186" s="263">
        <f t="shared" si="727"/>
        <v>-3.2565826994347652E-2</v>
      </c>
      <c r="IE186" s="153">
        <f t="shared" si="608"/>
        <v>0.13145661528719255</v>
      </c>
      <c r="IF186" s="153">
        <f t="shared" si="609"/>
        <v>8.3474896187240466E-2</v>
      </c>
      <c r="IG186" s="153">
        <f t="shared" si="610"/>
        <v>6.3742296338495E-2</v>
      </c>
      <c r="IH186" s="153">
        <f t="shared" si="611"/>
        <v>8.0559024936474433E-2</v>
      </c>
      <c r="II186" s="153">
        <f t="shared" si="612"/>
        <v>0.11312485193082208</v>
      </c>
      <c r="IJ186" s="153">
        <f t="shared" si="613"/>
        <v>6.2355279231316209E-2</v>
      </c>
      <c r="IK186" s="153">
        <f t="shared" si="614"/>
        <v>-2.2246598192350579E-2</v>
      </c>
      <c r="IL186" s="153">
        <f t="shared" si="615"/>
        <v>2.4589574004992915E-2</v>
      </c>
      <c r="IM186" s="153">
        <f t="shared" si="616"/>
        <v>5.1090460488097247E-2</v>
      </c>
      <c r="IN186" s="153">
        <f t="shared" si="617"/>
        <v>2.877968449246225E-4</v>
      </c>
      <c r="IO186" s="153">
        <f t="shared" si="618"/>
        <v>-2.9720400143492962E-2</v>
      </c>
      <c r="IP186" s="153">
        <f t="shared" si="619"/>
        <v>-2.4976546467506001E-2</v>
      </c>
      <c r="IQ186" s="153">
        <f t="shared" si="620"/>
        <v>4.7972414918645644E-2</v>
      </c>
      <c r="IR186" s="153">
        <f t="shared" si="621"/>
        <v>5.7271238719012976E-2</v>
      </c>
      <c r="IS186" s="153">
        <f t="shared" si="622"/>
        <v>0.17415934142598016</v>
      </c>
      <c r="IT186" s="153">
        <f t="shared" si="623"/>
        <v>6.8678459937565037E-2</v>
      </c>
      <c r="IU186" s="150">
        <f t="shared" si="624"/>
        <v>-1.3670290204932725E-2</v>
      </c>
      <c r="IV186" s="150">
        <f t="shared" si="625"/>
        <v>0.38928363253723075</v>
      </c>
      <c r="IW186" s="150">
        <f t="shared" si="626"/>
        <v>-7.495537377183302E-2</v>
      </c>
      <c r="IX186" s="150">
        <f t="shared" si="627"/>
        <v>0.20128251091908125</v>
      </c>
      <c r="IY186" s="150">
        <f t="shared" si="628"/>
        <v>0.56925273320569325</v>
      </c>
      <c r="IZ186" s="263">
        <f t="shared" si="728"/>
        <v>-6.6096008277123364E-3</v>
      </c>
      <c r="JA186" s="263">
        <f t="shared" si="758"/>
        <v>0.1354792309498743</v>
      </c>
      <c r="JB186" s="263">
        <f t="shared" si="729"/>
        <v>-2.8199841550809901E-2</v>
      </c>
      <c r="JC186" s="263">
        <f t="shared" si="730"/>
        <v>6.303834185290208E-2</v>
      </c>
      <c r="JD186" s="153">
        <f t="shared" si="629"/>
        <v>0.47689153401486462</v>
      </c>
      <c r="JE186" s="153">
        <f t="shared" si="630"/>
        <v>0.48350113484257695</v>
      </c>
      <c r="JF186" s="153">
        <f t="shared" si="631"/>
        <v>0.34802190389270266</v>
      </c>
      <c r="JG186" s="153">
        <f t="shared" si="632"/>
        <v>0.37622174544351256</v>
      </c>
      <c r="JH186" s="153">
        <f t="shared" si="633"/>
        <v>0.31318340359061048</v>
      </c>
      <c r="JI186" s="153">
        <f t="shared" si="634"/>
        <v>0.19957486577119715</v>
      </c>
      <c r="JJ186" s="153">
        <f t="shared" si="635"/>
        <v>0.16900386408577184</v>
      </c>
      <c r="JK186" s="153">
        <f t="shared" si="636"/>
        <v>0.20465335411155003</v>
      </c>
      <c r="JL186" s="153">
        <f t="shared" si="637"/>
        <v>0.19107915788547836</v>
      </c>
      <c r="JM186" s="153">
        <f t="shared" si="638"/>
        <v>0.1713204246967458</v>
      </c>
      <c r="JN186" s="153">
        <f t="shared" si="639"/>
        <v>0.17406860665099219</v>
      </c>
      <c r="JO186" s="153">
        <f t="shared" si="640"/>
        <v>0.2673832602238807</v>
      </c>
      <c r="JP186" s="153">
        <f t="shared" si="641"/>
        <v>0.29283484059708415</v>
      </c>
      <c r="JQ186" s="153">
        <f t="shared" si="642"/>
        <v>0.33473290779797582</v>
      </c>
      <c r="JR186" s="153">
        <f t="shared" si="643"/>
        <v>0.33477913783927621</v>
      </c>
      <c r="JS186" s="153">
        <f t="shared" si="644"/>
        <v>0.23845702552068052</v>
      </c>
      <c r="JT186" s="153">
        <f t="shared" si="645"/>
        <v>0.18495297805642633</v>
      </c>
      <c r="JU186" s="150" t="e">
        <f t="shared" si="646"/>
        <v>#VALUE!</v>
      </c>
      <c r="JV186" s="150" t="e">
        <f t="shared" si="647"/>
        <v>#VALUE!</v>
      </c>
      <c r="JW186" s="150" t="e">
        <f t="shared" si="648"/>
        <v>#VALUE!</v>
      </c>
      <c r="JX186" s="150" t="e">
        <f t="shared" si="649"/>
        <v>#VALUE!</v>
      </c>
      <c r="JY186" s="150" t="e">
        <f t="shared" si="650"/>
        <v>#VALUE!</v>
      </c>
      <c r="JZ186" s="263" t="e">
        <f t="shared" si="731"/>
        <v>#VALUE!</v>
      </c>
      <c r="KA186" s="263" t="e">
        <f t="shared" si="759"/>
        <v>#VALUE!</v>
      </c>
      <c r="KB186" s="263" t="e">
        <f t="shared" si="732"/>
        <v>#VALUE!</v>
      </c>
      <c r="KC186" s="263" t="e">
        <f t="shared" si="733"/>
        <v>#VALUE!</v>
      </c>
      <c r="KD186" s="153" t="str">
        <f t="shared" si="691"/>
        <v>i.a.</v>
      </c>
      <c r="KE186" s="153" t="str">
        <f t="shared" si="692"/>
        <v>i.a.</v>
      </c>
      <c r="KF186" s="153" t="str">
        <f t="shared" si="693"/>
        <v>i.a.</v>
      </c>
      <c r="KG186" s="153" t="str">
        <f t="shared" si="694"/>
        <v>i.a.</v>
      </c>
      <c r="KH186" s="153" t="str">
        <f t="shared" si="713"/>
        <v>i.a.</v>
      </c>
      <c r="KI186" s="153" t="str">
        <f t="shared" si="695"/>
        <v>i.a.</v>
      </c>
      <c r="KJ186" s="153" t="str">
        <f t="shared" si="696"/>
        <v>i.a.</v>
      </c>
      <c r="KK186" s="153" t="str">
        <f t="shared" si="697"/>
        <v>i.a.</v>
      </c>
      <c r="KL186" s="153" t="str">
        <f t="shared" si="698"/>
        <v>i.a.</v>
      </c>
      <c r="KM186" s="153" t="str">
        <f t="shared" si="699"/>
        <v>i.a.</v>
      </c>
      <c r="KN186" s="153" t="str">
        <f t="shared" si="700"/>
        <v>i.a.</v>
      </c>
      <c r="KO186" s="153" t="str">
        <f t="shared" si="701"/>
        <v>i.a.</v>
      </c>
      <c r="KP186" s="153" t="str">
        <f t="shared" si="702"/>
        <v>i.a.</v>
      </c>
      <c r="KQ186" s="153" t="str">
        <f t="shared" si="703"/>
        <v>i.a.</v>
      </c>
      <c r="KR186" s="153" t="str">
        <f t="shared" si="704"/>
        <v>i.a.</v>
      </c>
      <c r="KS186" s="153" t="str">
        <f t="shared" si="705"/>
        <v>i.a.</v>
      </c>
      <c r="KT186" s="153" t="str">
        <f t="shared" si="706"/>
        <v>i.a.</v>
      </c>
      <c r="KU186" s="150" t="e">
        <f t="shared" si="651"/>
        <v>#DIV/0!</v>
      </c>
      <c r="KV186" s="150" t="e">
        <f t="shared" si="652"/>
        <v>#DIV/0!</v>
      </c>
      <c r="KW186" s="150" t="e">
        <f t="shared" si="653"/>
        <v>#DIV/0!</v>
      </c>
      <c r="KX186" s="150" t="e">
        <f t="shared" si="654"/>
        <v>#DIV/0!</v>
      </c>
      <c r="KY186" s="150" t="e">
        <f t="shared" si="655"/>
        <v>#DIV/0!</v>
      </c>
      <c r="KZ186" s="243">
        <f t="shared" si="734"/>
        <v>0</v>
      </c>
      <c r="LA186" s="243">
        <f t="shared" si="760"/>
        <v>0</v>
      </c>
      <c r="LB186" s="243">
        <f t="shared" si="735"/>
        <v>0</v>
      </c>
      <c r="LC186" s="243">
        <f t="shared" si="736"/>
        <v>0</v>
      </c>
      <c r="LD186" s="254">
        <f>IFERROR(Tabel1[[#This Row],[2024 - Omsætning]]/Tabel1[[#This Row],[2024 - Ansatte]],"i.a.")</f>
        <v>0</v>
      </c>
      <c r="LE186" s="254">
        <f>IFERROR(Tabel1[[#This Row],[2023 - Omsætning]]/Tabel1[[#This Row],[2023 - Ansatte]],"i.a.")</f>
        <v>0</v>
      </c>
      <c r="LF186" s="254">
        <f>IFERROR(Tabel1[[#This Row],[2022 - Omsætning]]/Tabel1[[#This Row],[2022 - Ansatte]],"i.a.")</f>
        <v>0</v>
      </c>
      <c r="LG186" s="254">
        <f>IFERROR(Tabel1[[#This Row],[2021 - Omsætning]]/Tabel1[[#This Row],[2021 - Ansatte]],"i.a.")</f>
        <v>0</v>
      </c>
      <c r="LH186" s="254">
        <f>IFERROR(AC186/Tabel1[[#This Row],[2020 - Ansatte]],"i.a.")</f>
        <v>0</v>
      </c>
      <c r="LI186" s="254">
        <f>IFERROR(Tabel1[[#This Row],[2019 - Omsætning]]/Tabel1[[#This Row],[2019 - Ansatte]],"i.a.")</f>
        <v>0</v>
      </c>
      <c r="LJ186" s="254">
        <f>IFERROR(Tabel1[[#This Row],[2018 - Omsætning]]/Tabel1[[#This Row],[2018 - Ansatte]],"i.a.")</f>
        <v>0</v>
      </c>
      <c r="LK186" s="254">
        <f>IFERROR(Tabel1[[#This Row],[2017 - Omsætning]]/Tabel1[[#This Row],[2017 - Ansatte]],"i.a.")</f>
        <v>0</v>
      </c>
      <c r="LL186" s="254">
        <f>IFERROR(Tabel1[[#This Row],[2016 - Omsætning]]/Tabel1[[#This Row],[2016 - Ansatte]],"i.a.")</f>
        <v>0</v>
      </c>
      <c r="LM186" s="254" t="str">
        <f>IFERROR(Tabel1[[#This Row],[2015 - Omsætning]]/Tabel1[[#This Row],[2015 - Ansatte]],"i.a.")</f>
        <v>i.a.</v>
      </c>
      <c r="LN186" s="254" t="str">
        <f>IFERROR(Tabel1[[#This Row],[2014 - Omsætning]]/Tabel1[[#This Row],[2014 - Ansatte]],"i.a.")</f>
        <v>i.a.</v>
      </c>
      <c r="LO186" s="254" t="str">
        <f>IFERROR(Tabel1[[#This Row],[2013 - Omsætning]]/Tabel1[[#This Row],[2013 - Ansatte]],"i.a.")</f>
        <v>i.a.</v>
      </c>
      <c r="LP186" s="254" t="str">
        <f>IFERROR(Tabel1[[#This Row],[2012 - Omsætning]]/Tabel1[[#This Row],[2012 - Ansatte]],"i.a.")</f>
        <v>i.a.</v>
      </c>
      <c r="LQ186" s="254" t="str">
        <f>IFERROR(Tabel1[[#This Row],[2011 - Omsætning]]/Tabel1[[#This Row],[2011 - Ansatte]],"i.a.")</f>
        <v>i.a.</v>
      </c>
      <c r="LR186" s="254" t="str">
        <f>IFERROR(Tabel1[[#This Row],[2010 - Omsætning]]/Tabel1[[#This Row],[2010 - Ansatte]],"i.a.")</f>
        <v>i.a.</v>
      </c>
      <c r="LS186" s="254">
        <f>IFERROR(Tabel1[[#This Row],[2009 - Omsætning]]/Tabel1[[#This Row],[2009 - Ansatte]],"i.a.")</f>
        <v>0</v>
      </c>
      <c r="LT186" s="254">
        <f>IFERROR(Tabel1[[#This Row],[2008 - Omsætning]]/Tabel1[[#This Row],[2008 - Ansatte]],"i.a.")</f>
        <v>0</v>
      </c>
      <c r="LU186" s="158">
        <f t="shared" si="656"/>
        <v>0.38969555035128783</v>
      </c>
      <c r="LV186" s="158">
        <f t="shared" si="657"/>
        <v>0.39201303993480047</v>
      </c>
      <c r="LW186" s="158">
        <f t="shared" si="658"/>
        <v>-0.26862706139479431</v>
      </c>
      <c r="LX186" s="158">
        <f t="shared" si="659"/>
        <v>-0.38465864632237862</v>
      </c>
      <c r="LY186" s="158">
        <f t="shared" si="660"/>
        <v>1.1863157149932777</v>
      </c>
      <c r="LZ186" s="243">
        <f t="shared" si="737"/>
        <v>3.1695238095238082E-2</v>
      </c>
      <c r="MA186" s="243">
        <f t="shared" si="761"/>
        <v>2.2904761904761914E-2</v>
      </c>
      <c r="MB186" s="243">
        <f t="shared" si="738"/>
        <v>-2.1460317460317457E-2</v>
      </c>
      <c r="MC186" s="243">
        <f t="shared" si="739"/>
        <v>-4.993968253968252E-2</v>
      </c>
      <c r="MD186" s="244">
        <f t="shared" si="661"/>
        <v>0.11302857142857142</v>
      </c>
      <c r="ME186" s="244">
        <f t="shared" si="662"/>
        <v>8.1333333333333341E-2</v>
      </c>
      <c r="MF186" s="244">
        <f t="shared" si="663"/>
        <v>5.8428571428571427E-2</v>
      </c>
      <c r="MG186" s="244">
        <f t="shared" si="664"/>
        <v>7.9888888888888884E-2</v>
      </c>
      <c r="MH186" s="244">
        <f t="shared" si="665"/>
        <v>0.1298285714285714</v>
      </c>
      <c r="MI186" s="244">
        <f t="shared" si="666"/>
        <v>5.9382352941176476E-2</v>
      </c>
      <c r="MJ186" s="244">
        <f t="shared" si="667"/>
        <v>-6.8473684210526312E-2</v>
      </c>
      <c r="MK186" s="244">
        <f t="shared" si="668"/>
        <v>4.2530769230769233E-4</v>
      </c>
      <c r="ML186" s="244">
        <f t="shared" si="669"/>
        <v>2.9057282051282052E-2</v>
      </c>
      <c r="MM186" s="244" t="str">
        <f t="shared" si="670"/>
        <v>i.a.</v>
      </c>
      <c r="MN186" s="244" t="str">
        <f t="shared" si="671"/>
        <v>i.a.</v>
      </c>
      <c r="MO186" s="244" t="str">
        <f t="shared" si="672"/>
        <v>i.a.</v>
      </c>
      <c r="MP186" s="244" t="str">
        <f t="shared" si="673"/>
        <v>i.a.</v>
      </c>
      <c r="MQ186" s="244" t="str">
        <f t="shared" si="674"/>
        <v>i.a.</v>
      </c>
      <c r="MR186" s="244" t="str">
        <f t="shared" si="675"/>
        <v>i.a.</v>
      </c>
      <c r="MS186" s="244">
        <f t="shared" si="676"/>
        <v>3.6749999999999998E-2</v>
      </c>
      <c r="MT186" s="244">
        <f t="shared" si="677"/>
        <v>-1.1551724137931036E-2</v>
      </c>
    </row>
    <row r="187" spans="1:358" ht="18" customHeight="1" x14ac:dyDescent="0.25">
      <c r="A187" s="101" t="s">
        <v>602</v>
      </c>
      <c r="B187" s="273">
        <v>61628711</v>
      </c>
      <c r="C187" s="401" t="s">
        <v>370</v>
      </c>
      <c r="D187" s="5" t="s">
        <v>108</v>
      </c>
      <c r="E187" s="5">
        <v>282200</v>
      </c>
      <c r="F187" s="203">
        <v>45464</v>
      </c>
      <c r="G187" s="148"/>
      <c r="H187" s="148" t="s">
        <v>74</v>
      </c>
      <c r="I187" s="148" t="s">
        <v>74</v>
      </c>
      <c r="J187" s="148" t="s">
        <v>74</v>
      </c>
      <c r="K187" s="148" t="s">
        <v>74</v>
      </c>
      <c r="L187" s="148" t="s">
        <v>74</v>
      </c>
      <c r="M187" s="148" t="s">
        <v>74</v>
      </c>
      <c r="N187" s="148" t="s">
        <v>74</v>
      </c>
      <c r="O187" s="357" t="s">
        <v>74</v>
      </c>
      <c r="P187" s="150">
        <f>Y187/Tabel1[[#This Row],[2023 - Omsætning]]-1</f>
        <v>-1</v>
      </c>
      <c r="Q187" s="150">
        <f>Z187/Tabel1[[#This Row],[2022 - Omsætning]]-1</f>
        <v>6.493161806032588E-2</v>
      </c>
      <c r="R187" s="150">
        <f>AA187/Tabel1[[#This Row],[2021 - Omsætning]]-1</f>
        <v>-6.6250708073706366E-2</v>
      </c>
      <c r="S187" s="150" t="e">
        <f>AB187/Tabel1[[#This Row],[2020 - Omsætning]]-1</f>
        <v>#DIV/0!</v>
      </c>
      <c r="T187" s="150" t="e">
        <f>AC187/Tabel1[[#This Row],[2019 - Omsætning]]-1</f>
        <v>#DIV/0!</v>
      </c>
      <c r="U187" s="242">
        <f t="shared" si="721"/>
        <v>-477.47699999999998</v>
      </c>
      <c r="V187" s="242">
        <f t="shared" si="755"/>
        <v>29.113</v>
      </c>
      <c r="W187" s="242">
        <f t="shared" si="763"/>
        <v>-31.812000000000012</v>
      </c>
      <c r="X187" s="242">
        <f t="shared" si="762"/>
        <v>480.17599999999999</v>
      </c>
      <c r="Y187" s="151"/>
      <c r="Z187" s="151">
        <v>477.47699999999998</v>
      </c>
      <c r="AA187" s="151">
        <v>448.36399999999998</v>
      </c>
      <c r="AB187" s="361">
        <v>480.17599999999999</v>
      </c>
      <c r="AC187" s="361"/>
      <c r="AD187" s="361"/>
      <c r="AE187" s="361"/>
      <c r="AF187" s="361"/>
      <c r="AG187" s="361"/>
      <c r="AH187" s="361"/>
      <c r="AI187" s="361"/>
      <c r="AJ187" s="361"/>
      <c r="AK187" s="361"/>
      <c r="AL187" s="361"/>
      <c r="AM187" s="361"/>
      <c r="AN187" s="361"/>
      <c r="AO187" s="361"/>
      <c r="AP187" s="150">
        <f t="shared" si="552"/>
        <v>-1</v>
      </c>
      <c r="AQ187" s="150">
        <f t="shared" si="553"/>
        <v>0.12731810303259344</v>
      </c>
      <c r="AR187" s="150">
        <f t="shared" si="554"/>
        <v>0.18846124061023786</v>
      </c>
      <c r="AS187" s="150">
        <f t="shared" si="555"/>
        <v>0.4421165486587299</v>
      </c>
      <c r="AT187" s="150">
        <f t="shared" si="556"/>
        <v>-7.0871207404640341E-2</v>
      </c>
      <c r="AU187" s="242">
        <f t="shared" si="740"/>
        <v>-173.005</v>
      </c>
      <c r="AV187" s="242">
        <f t="shared" si="707"/>
        <v>19.538999999999987</v>
      </c>
      <c r="AW187" s="242">
        <f t="shared" si="741"/>
        <v>24.336000000000013</v>
      </c>
      <c r="AX187" s="242">
        <f t="shared" si="742"/>
        <v>39.587999999999994</v>
      </c>
      <c r="AY187" s="119"/>
      <c r="AZ187" s="119">
        <v>173.005</v>
      </c>
      <c r="BA187" s="119">
        <v>153.46600000000001</v>
      </c>
      <c r="BB187" s="362">
        <v>129.13</v>
      </c>
      <c r="BC187" s="362">
        <v>89.542000000000002</v>
      </c>
      <c r="BD187" s="362">
        <v>96.372</v>
      </c>
      <c r="BE187" s="362">
        <v>82.263000000000005</v>
      </c>
      <c r="BF187" s="362">
        <v>55.215000000000003</v>
      </c>
      <c r="BG187" s="362">
        <v>44.7</v>
      </c>
      <c r="BH187" s="362">
        <v>81.099999999999994</v>
      </c>
      <c r="BI187" s="362">
        <v>28.46</v>
      </c>
      <c r="BJ187" s="362">
        <v>24.713999999999999</v>
      </c>
      <c r="BK187" s="362">
        <v>29.184000000000001</v>
      </c>
      <c r="BL187" s="362">
        <v>52.637999999999998</v>
      </c>
      <c r="BM187" s="362">
        <v>25.395</v>
      </c>
      <c r="BN187" s="362">
        <v>-12.821999999999999</v>
      </c>
      <c r="BO187" s="362">
        <v>7.59</v>
      </c>
      <c r="BP187" s="152">
        <f t="shared" si="557"/>
        <v>-1</v>
      </c>
      <c r="BQ187" s="152">
        <f t="shared" si="558"/>
        <v>8.0256622516556302</v>
      </c>
      <c r="BR187" s="152">
        <f t="shared" si="559"/>
        <v>0.50108729419074249</v>
      </c>
      <c r="BS187" s="152">
        <f t="shared" si="560"/>
        <v>1.3540475142982842</v>
      </c>
      <c r="BT187" s="152">
        <f t="shared" si="561"/>
        <v>-0.86540828887977039</v>
      </c>
      <c r="BU187" s="242">
        <f t="shared" si="743"/>
        <v>-43.612000000000002</v>
      </c>
      <c r="BV187" s="242">
        <f t="shared" si="708"/>
        <v>38.78</v>
      </c>
      <c r="BW187" s="242">
        <f t="shared" si="744"/>
        <v>1.613</v>
      </c>
      <c r="BX187" s="242">
        <f t="shared" si="745"/>
        <v>12.311</v>
      </c>
      <c r="BY187" s="119"/>
      <c r="BZ187" s="119">
        <v>43.612000000000002</v>
      </c>
      <c r="CA187" s="119">
        <v>4.8319999999999999</v>
      </c>
      <c r="CB187" s="362">
        <v>3.2189999999999999</v>
      </c>
      <c r="CC187" s="362">
        <v>-9.0920000000000005</v>
      </c>
      <c r="CD187" s="362">
        <v>-4.8739999999999997</v>
      </c>
      <c r="CE187" s="362">
        <v>-4.3760000000000003</v>
      </c>
      <c r="CF187" s="362">
        <v>-20.538</v>
      </c>
      <c r="CG187" s="362">
        <v>2.722</v>
      </c>
      <c r="CH187" s="362">
        <v>18.376999999999999</v>
      </c>
      <c r="CI187" s="362">
        <v>3.0110000000000001</v>
      </c>
      <c r="CJ187" s="362">
        <v>2.6139999999999999</v>
      </c>
      <c r="CK187" s="362">
        <v>6.718</v>
      </c>
      <c r="CL187" s="362">
        <v>-41.447000000000003</v>
      </c>
      <c r="CM187" s="362">
        <v>1.744</v>
      </c>
      <c r="CN187" s="362">
        <v>-56.524999999999999</v>
      </c>
      <c r="CO187" s="362">
        <v>-4.8879999999999999</v>
      </c>
      <c r="CP187" s="152">
        <f t="shared" si="562"/>
        <v>-1</v>
      </c>
      <c r="CQ187" s="152">
        <f t="shared" si="563"/>
        <v>0.49581444595175861</v>
      </c>
      <c r="CR187" s="152">
        <f t="shared" si="564"/>
        <v>12.123317412071211</v>
      </c>
      <c r="CS187" s="152">
        <f t="shared" si="565"/>
        <v>1.2394717687428514</v>
      </c>
      <c r="CT187" s="152">
        <f t="shared" si="566"/>
        <v>-0.53773584905660399</v>
      </c>
      <c r="CU187" s="242">
        <f t="shared" si="746"/>
        <v>-45.207999999999998</v>
      </c>
      <c r="CV187" s="242">
        <f t="shared" si="709"/>
        <v>14.984999999999999</v>
      </c>
      <c r="CW187" s="242">
        <f t="shared" si="747"/>
        <v>27.919999999999998</v>
      </c>
      <c r="CX187" s="242">
        <f t="shared" si="748"/>
        <v>11.920000000000002</v>
      </c>
      <c r="CY187" s="119"/>
      <c r="CZ187" s="119">
        <v>45.207999999999998</v>
      </c>
      <c r="DA187" s="119">
        <v>30.222999999999999</v>
      </c>
      <c r="DB187" s="362">
        <v>2.3029999999999999</v>
      </c>
      <c r="DC187" s="362">
        <v>-9.6170000000000009</v>
      </c>
      <c r="DD187" s="362">
        <v>-6.2539999999999996</v>
      </c>
      <c r="DE187" s="362">
        <v>-4.5640000000000001</v>
      </c>
      <c r="DF187" s="362">
        <v>-20.045999999999999</v>
      </c>
      <c r="DG187" s="362">
        <v>2.2949999999999999</v>
      </c>
      <c r="DH187" s="362">
        <v>12.757999999999999</v>
      </c>
      <c r="DI187" s="362">
        <v>-0.67800000000000005</v>
      </c>
      <c r="DJ187" s="362">
        <v>0.41299999999999998</v>
      </c>
      <c r="DK187" s="362">
        <v>2.819</v>
      </c>
      <c r="DL187" s="362">
        <v>-46.697000000000003</v>
      </c>
      <c r="DM187" s="362">
        <v>0.09</v>
      </c>
      <c r="DN187" s="362">
        <v>-59.404000000000003</v>
      </c>
      <c r="DO187" s="362">
        <v>-6.2779999999999996</v>
      </c>
      <c r="DP187" s="152">
        <f t="shared" si="567"/>
        <v>-1</v>
      </c>
      <c r="DQ187" s="152">
        <f t="shared" si="568"/>
        <v>1.0273889669201337</v>
      </c>
      <c r="DR187" s="152">
        <f t="shared" si="569"/>
        <v>2.7940095553105473</v>
      </c>
      <c r="DS187" s="152">
        <f t="shared" si="570"/>
        <v>0.26838363827059797</v>
      </c>
      <c r="DT187" s="152">
        <f t="shared" si="571"/>
        <v>-0.53277795927256888</v>
      </c>
      <c r="DU187" s="242">
        <f t="shared" si="749"/>
        <v>-83.718999999999994</v>
      </c>
      <c r="DV187" s="242">
        <f t="shared" si="710"/>
        <v>42.424999999999997</v>
      </c>
      <c r="DW187" s="242">
        <f t="shared" si="750"/>
        <v>30.409999999999997</v>
      </c>
      <c r="DX187" s="242">
        <f t="shared" si="751"/>
        <v>2.3030000000000008</v>
      </c>
      <c r="DY187" s="119"/>
      <c r="DZ187" s="119">
        <v>83.718999999999994</v>
      </c>
      <c r="EA187" s="119">
        <v>41.293999999999997</v>
      </c>
      <c r="EB187" s="362">
        <v>10.884</v>
      </c>
      <c r="EC187" s="362">
        <v>8.5809999999999995</v>
      </c>
      <c r="ED187" s="362">
        <v>18.366</v>
      </c>
      <c r="EE187" s="362">
        <v>34.026000000000003</v>
      </c>
      <c r="EF187" s="362">
        <v>37.578000000000003</v>
      </c>
      <c r="EG187" s="362">
        <v>53.42</v>
      </c>
      <c r="EH187" s="362">
        <v>47.188000000000002</v>
      </c>
      <c r="EI187" s="362">
        <v>59.2</v>
      </c>
      <c r="EJ187" s="362">
        <v>65.528000000000006</v>
      </c>
      <c r="EK187" s="362">
        <v>92.024000000000001</v>
      </c>
      <c r="EL187" s="362">
        <v>29.829000000000001</v>
      </c>
      <c r="EM187" s="362">
        <v>67.266999999999996</v>
      </c>
      <c r="EN187" s="362">
        <v>34.665999999999997</v>
      </c>
      <c r="EO187" s="362">
        <v>60.920999999999999</v>
      </c>
      <c r="EP187" s="153">
        <f t="shared" si="572"/>
        <v>-1</v>
      </c>
      <c r="EQ187" s="153">
        <f t="shared" si="573"/>
        <v>9.6524041694687257E-2</v>
      </c>
      <c r="ER187" s="153">
        <f t="shared" si="574"/>
        <v>0.21576426001234913</v>
      </c>
      <c r="ES187" s="153">
        <f t="shared" si="575"/>
        <v>0.43823493385595302</v>
      </c>
      <c r="ET187" s="153">
        <f t="shared" si="576"/>
        <v>0.2797642374555202</v>
      </c>
      <c r="EU187" s="242">
        <f t="shared" si="752"/>
        <v>-313.06200000000001</v>
      </c>
      <c r="EV187" s="242">
        <f t="shared" si="711"/>
        <v>27.557999999999993</v>
      </c>
      <c r="EW187" s="242">
        <f t="shared" si="753"/>
        <v>50.669000000000011</v>
      </c>
      <c r="EX187" s="242">
        <f t="shared" si="754"/>
        <v>71.555000000000007</v>
      </c>
      <c r="EY187" s="119"/>
      <c r="EZ187" s="119">
        <v>313.06200000000001</v>
      </c>
      <c r="FA187" s="119">
        <v>285.50400000000002</v>
      </c>
      <c r="FB187" s="362">
        <v>234.83500000000001</v>
      </c>
      <c r="FC187" s="362">
        <v>163.28</v>
      </c>
      <c r="FD187" s="362">
        <v>127.586</v>
      </c>
      <c r="FE187" s="362">
        <v>130.97499999999999</v>
      </c>
      <c r="FF187" s="362">
        <v>85.254999999999995</v>
      </c>
      <c r="FG187" s="362">
        <v>112.99</v>
      </c>
      <c r="FH187" s="362">
        <v>174.37200000000001</v>
      </c>
      <c r="FI187" s="362">
        <v>189.84700000000001</v>
      </c>
      <c r="FJ187" s="362">
        <v>196.822</v>
      </c>
      <c r="FK187" s="362">
        <v>238.26400000000001</v>
      </c>
      <c r="FL187" s="362">
        <v>212.11199999999999</v>
      </c>
      <c r="FM187" s="362">
        <v>225.98400000000001</v>
      </c>
      <c r="FN187" s="362">
        <v>125.523</v>
      </c>
      <c r="FO187" s="362">
        <v>130.316</v>
      </c>
      <c r="FP187" s="153">
        <f t="shared" si="577"/>
        <v>-1</v>
      </c>
      <c r="FQ187" s="153">
        <f t="shared" si="578"/>
        <v>-6.6985645933014357E-2</v>
      </c>
      <c r="FR187" s="153">
        <f t="shared" si="579"/>
        <v>7.179487179487179E-2</v>
      </c>
      <c r="FS187" s="153">
        <f t="shared" si="580"/>
        <v>0.3087248322147651</v>
      </c>
      <c r="FT187" s="153">
        <f t="shared" si="581"/>
        <v>-1.3245033112582781E-2</v>
      </c>
      <c r="FU187" s="242">
        <f t="shared" si="764"/>
        <v>-195</v>
      </c>
      <c r="FV187" s="242">
        <f t="shared" si="712"/>
        <v>-14</v>
      </c>
      <c r="FW187" s="242">
        <f t="shared" si="765"/>
        <v>14</v>
      </c>
      <c r="FX187" s="242">
        <f t="shared" si="766"/>
        <v>46</v>
      </c>
      <c r="FY187" s="154"/>
      <c r="FZ187" s="154">
        <v>195</v>
      </c>
      <c r="GA187" s="154">
        <v>209</v>
      </c>
      <c r="GB187" s="359">
        <v>195</v>
      </c>
      <c r="GC187" s="359">
        <v>149</v>
      </c>
      <c r="GD187" s="359">
        <v>151</v>
      </c>
      <c r="GE187" s="359">
        <v>140</v>
      </c>
      <c r="GF187" s="359">
        <v>102</v>
      </c>
      <c r="GG187" s="359">
        <v>94</v>
      </c>
      <c r="GH187" s="359">
        <v>89</v>
      </c>
      <c r="GI187" s="359">
        <v>86</v>
      </c>
      <c r="GJ187" s="359">
        <v>88</v>
      </c>
      <c r="GK187" s="359">
        <v>103</v>
      </c>
      <c r="GL187" s="359">
        <v>164</v>
      </c>
      <c r="GM187" s="359">
        <v>168</v>
      </c>
      <c r="GN187" s="359">
        <v>117</v>
      </c>
      <c r="GO187" s="359">
        <v>173</v>
      </c>
      <c r="GP187" s="167"/>
      <c r="GQ187" s="5" t="s">
        <v>389</v>
      </c>
      <c r="GR187" s="5">
        <v>9510</v>
      </c>
      <c r="GS187" s="5" t="s">
        <v>305</v>
      </c>
      <c r="GT187" s="157" t="s">
        <v>82</v>
      </c>
      <c r="GU187" s="172"/>
      <c r="GV187" s="101"/>
      <c r="GW187" s="158">
        <f t="shared" si="582"/>
        <v>-1</v>
      </c>
      <c r="GX187" s="158">
        <f t="shared" si="583"/>
        <v>-0.37567608040067146</v>
      </c>
      <c r="GY187" s="158">
        <f t="shared" si="584"/>
        <v>3.895652831192574</v>
      </c>
      <c r="GZ187" s="158">
        <f t="shared" si="585"/>
        <v>1.3315204599185004</v>
      </c>
      <c r="HA187" s="158">
        <f t="shared" si="586"/>
        <v>-1.9897597730275578</v>
      </c>
      <c r="HB187" s="263">
        <f t="shared" si="722"/>
        <v>-0.72325278171070206</v>
      </c>
      <c r="HC187" s="263">
        <f t="shared" si="756"/>
        <v>-0.43520480577827791</v>
      </c>
      <c r="HD187" s="263">
        <f t="shared" si="723"/>
        <v>0.92182773904305138</v>
      </c>
      <c r="HE187" s="263">
        <f t="shared" si="724"/>
        <v>0.95040132579034553</v>
      </c>
      <c r="HF187" s="153">
        <f t="shared" si="587"/>
        <v>0</v>
      </c>
      <c r="HG187" s="153">
        <f t="shared" si="588"/>
        <v>0.72325278171070206</v>
      </c>
      <c r="HH187" s="153">
        <f t="shared" si="589"/>
        <v>1.15845758748898</v>
      </c>
      <c r="HI187" s="153">
        <f t="shared" si="590"/>
        <v>0.23662984844592858</v>
      </c>
      <c r="HJ187" s="153">
        <f t="shared" si="591"/>
        <v>-0.71377147734441693</v>
      </c>
      <c r="HK187" s="153">
        <f t="shared" si="592"/>
        <v>-0.23873873873873871</v>
      </c>
      <c r="HL187" s="153">
        <f t="shared" si="593"/>
        <v>-0.12747891179263726</v>
      </c>
      <c r="HM187" s="153">
        <f t="shared" si="594"/>
        <v>-0.44058111167278396</v>
      </c>
      <c r="HN187" s="153">
        <f t="shared" si="595"/>
        <v>4.5622614503816793E-2</v>
      </c>
      <c r="HO187" s="153">
        <f t="shared" si="596"/>
        <v>0.23983907959544307</v>
      </c>
      <c r="HP187" s="153">
        <f t="shared" si="597"/>
        <v>-1.0871656725033674E-2</v>
      </c>
      <c r="HQ187" s="153">
        <f t="shared" si="598"/>
        <v>5.2427135168071487E-3</v>
      </c>
      <c r="HR187" s="153">
        <f t="shared" si="599"/>
        <v>4.6268864943825753E-2</v>
      </c>
      <c r="HS187" s="153">
        <f t="shared" si="600"/>
        <v>-0.96187278569663015</v>
      </c>
      <c r="HT187" s="153">
        <f t="shared" si="601"/>
        <v>1.7658658138188811E-3</v>
      </c>
      <c r="HU187" s="153">
        <f t="shared" si="602"/>
        <v>-1.2429305240252337</v>
      </c>
      <c r="HV187" s="150">
        <f t="shared" si="603"/>
        <v>-1</v>
      </c>
      <c r="HW187" s="150">
        <f t="shared" si="604"/>
        <v>6.846092277817716</v>
      </c>
      <c r="HX187" s="150">
        <f t="shared" si="605"/>
        <v>0.14849236387575682</v>
      </c>
      <c r="HY187" s="150">
        <f t="shared" si="606"/>
        <v>1.2586699428403469</v>
      </c>
      <c r="HZ187" s="150">
        <f t="shared" si="607"/>
        <v>-0.65822692436050412</v>
      </c>
      <c r="IA187" s="263">
        <f t="shared" si="725"/>
        <v>-0.14572160797639691</v>
      </c>
      <c r="IB187" s="263">
        <f t="shared" si="757"/>
        <v>0.12714910043804212</v>
      </c>
      <c r="IC187" s="263">
        <f t="shared" si="726"/>
        <v>2.4013007262527718E-3</v>
      </c>
      <c r="ID187" s="263">
        <f t="shared" si="727"/>
        <v>7.8687967107220758E-2</v>
      </c>
      <c r="IE187" s="153">
        <f t="shared" si="608"/>
        <v>0</v>
      </c>
      <c r="IF187" s="153">
        <f t="shared" si="609"/>
        <v>0.14572160797639691</v>
      </c>
      <c r="IG187" s="153">
        <f t="shared" si="610"/>
        <v>1.85725075383548E-2</v>
      </c>
      <c r="IH187" s="153">
        <f t="shared" si="611"/>
        <v>1.6171206812102028E-2</v>
      </c>
      <c r="II187" s="153">
        <f t="shared" si="612"/>
        <v>-6.2516760295118726E-2</v>
      </c>
      <c r="IJ187" s="153">
        <f t="shared" si="613"/>
        <v>-3.7700968050092626E-2</v>
      </c>
      <c r="IK187" s="153">
        <f t="shared" si="614"/>
        <v>-4.0475419691994641E-2</v>
      </c>
      <c r="IL187" s="153">
        <f t="shared" si="615"/>
        <v>-0.20719816388811824</v>
      </c>
      <c r="IM187" s="153">
        <f t="shared" si="616"/>
        <v>1.8944745651825919E-2</v>
      </c>
      <c r="IN187" s="153">
        <f t="shared" si="617"/>
        <v>0.10091181404594486</v>
      </c>
      <c r="IO187" s="153">
        <f t="shared" si="618"/>
        <v>1.5574043949734787E-2</v>
      </c>
      <c r="IP187" s="153">
        <f t="shared" si="619"/>
        <v>1.201601522457629E-2</v>
      </c>
      <c r="IQ187" s="153">
        <f t="shared" si="620"/>
        <v>2.9832850773575857E-2</v>
      </c>
      <c r="IR187" s="153">
        <f t="shared" si="621"/>
        <v>-0.18921423614915453</v>
      </c>
      <c r="IS187" s="153">
        <f t="shared" si="622"/>
        <v>9.9229887313766162E-3</v>
      </c>
      <c r="IT187" s="153">
        <f t="shared" si="623"/>
        <v>-0.44187946325618843</v>
      </c>
      <c r="IU187" s="150" t="e">
        <f t="shared" si="624"/>
        <v>#VALUE!</v>
      </c>
      <c r="IV187" s="150">
        <f t="shared" si="625"/>
        <v>0.84892340690203816</v>
      </c>
      <c r="IW187" s="150">
        <f t="shared" si="626"/>
        <v>2.1206786382024503</v>
      </c>
      <c r="IX187" s="150">
        <f t="shared" si="627"/>
        <v>-0.11809704491739641</v>
      </c>
      <c r="IY187" s="150">
        <f t="shared" si="628"/>
        <v>-0.63491553596123207</v>
      </c>
      <c r="IZ187" s="263" t="e">
        <f t="shared" si="728"/>
        <v>#VALUE!</v>
      </c>
      <c r="JA187" s="263">
        <f t="shared" si="758"/>
        <v>0.12278442040956611</v>
      </c>
      <c r="JB187" s="263">
        <f t="shared" si="729"/>
        <v>9.8288016259056227E-2</v>
      </c>
      <c r="JC187" s="263">
        <f t="shared" si="730"/>
        <v>-6.2064597160471496E-3</v>
      </c>
      <c r="JD187" s="153" t="str">
        <f t="shared" si="629"/>
        <v>i.a.</v>
      </c>
      <c r="JE187" s="153">
        <f t="shared" si="630"/>
        <v>0.26741987210201174</v>
      </c>
      <c r="JF187" s="153">
        <f t="shared" si="631"/>
        <v>0.14463545169244563</v>
      </c>
      <c r="JG187" s="153">
        <f t="shared" si="632"/>
        <v>4.63474354333894E-2</v>
      </c>
      <c r="JH187" s="153">
        <f t="shared" si="633"/>
        <v>5.255389514943655E-2</v>
      </c>
      <c r="JI187" s="153">
        <f t="shared" si="634"/>
        <v>0.14394996316210243</v>
      </c>
      <c r="JJ187" s="153">
        <f t="shared" si="635"/>
        <v>0.25979003626646308</v>
      </c>
      <c r="JK187" s="153">
        <f t="shared" si="636"/>
        <v>0.44077180224033785</v>
      </c>
      <c r="JL187" s="153">
        <f t="shared" si="637"/>
        <v>0.47278520223028592</v>
      </c>
      <c r="JM187" s="153">
        <f t="shared" si="638"/>
        <v>0.27061684215355675</v>
      </c>
      <c r="JN187" s="153">
        <f t="shared" si="639"/>
        <v>0.31183005262132141</v>
      </c>
      <c r="JO187" s="153">
        <f t="shared" si="640"/>
        <v>0.33293026186097086</v>
      </c>
      <c r="JP187" s="153">
        <f t="shared" si="641"/>
        <v>0.38622704227243726</v>
      </c>
      <c r="JQ187" s="153">
        <f t="shared" si="642"/>
        <v>0.14062853586784341</v>
      </c>
      <c r="JR187" s="153">
        <f t="shared" si="643"/>
        <v>0.29766266638346073</v>
      </c>
      <c r="JS187" s="153">
        <f t="shared" si="644"/>
        <v>0.2761724942839161</v>
      </c>
      <c r="JT187" s="153">
        <f t="shared" si="645"/>
        <v>0.4674867245771816</v>
      </c>
      <c r="JU187" s="150" t="e">
        <f t="shared" si="646"/>
        <v>#VALUE!</v>
      </c>
      <c r="JV187" s="150">
        <f t="shared" si="647"/>
        <v>7.4753444245509728</v>
      </c>
      <c r="JW187" s="150">
        <f t="shared" si="648"/>
        <v>0.60759136008986891</v>
      </c>
      <c r="JX187" s="150" t="e">
        <f t="shared" si="649"/>
        <v>#VALUE!</v>
      </c>
      <c r="JY187" s="150" t="e">
        <f t="shared" si="650"/>
        <v>#VALUE!</v>
      </c>
      <c r="JZ187" s="263" t="e">
        <f t="shared" si="731"/>
        <v>#VALUE!</v>
      </c>
      <c r="KA187" s="263">
        <f t="shared" si="759"/>
        <v>8.0561472953739152E-2</v>
      </c>
      <c r="KB187" s="263">
        <f t="shared" si="732"/>
        <v>4.073166064379078E-3</v>
      </c>
      <c r="KC187" s="263" t="e">
        <f t="shared" si="733"/>
        <v>#VALUE!</v>
      </c>
      <c r="KD187" s="153" t="str">
        <f t="shared" si="691"/>
        <v>i.a.</v>
      </c>
      <c r="KE187" s="153">
        <f t="shared" si="692"/>
        <v>9.1338430961072484E-2</v>
      </c>
      <c r="KF187" s="153">
        <f t="shared" si="693"/>
        <v>1.0776958007333328E-2</v>
      </c>
      <c r="KG187" s="153">
        <f t="shared" si="694"/>
        <v>6.70379194295425E-3</v>
      </c>
      <c r="KH187" s="153" t="str">
        <f t="shared" si="713"/>
        <v>i.a.</v>
      </c>
      <c r="KI187" s="153" t="str">
        <f t="shared" si="695"/>
        <v>i.a.</v>
      </c>
      <c r="KJ187" s="153" t="str">
        <f t="shared" si="696"/>
        <v>i.a.</v>
      </c>
      <c r="KK187" s="153" t="str">
        <f t="shared" si="697"/>
        <v>i.a.</v>
      </c>
      <c r="KL187" s="153" t="str">
        <f t="shared" si="698"/>
        <v>i.a.</v>
      </c>
      <c r="KM187" s="153" t="str">
        <f t="shared" si="699"/>
        <v>i.a.</v>
      </c>
      <c r="KN187" s="153" t="str">
        <f t="shared" si="700"/>
        <v>i.a.</v>
      </c>
      <c r="KO187" s="153" t="str">
        <f t="shared" si="701"/>
        <v>i.a.</v>
      </c>
      <c r="KP187" s="153" t="str">
        <f t="shared" si="702"/>
        <v>i.a.</v>
      </c>
      <c r="KQ187" s="153" t="str">
        <f t="shared" si="703"/>
        <v>i.a.</v>
      </c>
      <c r="KR187" s="153" t="str">
        <f t="shared" si="704"/>
        <v>i.a.</v>
      </c>
      <c r="KS187" s="153" t="str">
        <f t="shared" si="705"/>
        <v>i.a.</v>
      </c>
      <c r="KT187" s="153" t="str">
        <f t="shared" si="706"/>
        <v>i.a.</v>
      </c>
      <c r="KU187" s="150" t="e">
        <f t="shared" si="651"/>
        <v>#VALUE!</v>
      </c>
      <c r="KV187" s="150">
        <f t="shared" si="652"/>
        <v>0.14138824704927241</v>
      </c>
      <c r="KW187" s="150">
        <f t="shared" si="653"/>
        <v>-0.1287985075328838</v>
      </c>
      <c r="KX187" s="150" t="e">
        <f t="shared" si="654"/>
        <v>#DIV/0!</v>
      </c>
      <c r="KY187" s="150" t="e">
        <f t="shared" si="655"/>
        <v>#DIV/0!</v>
      </c>
      <c r="KZ187" s="243" t="e">
        <f t="shared" si="734"/>
        <v>#VALUE!</v>
      </c>
      <c r="LA187" s="243">
        <f t="shared" si="760"/>
        <v>0.30331770334928221</v>
      </c>
      <c r="LB187" s="243">
        <f t="shared" si="735"/>
        <v>-0.31715872899030773</v>
      </c>
      <c r="LC187" s="243">
        <f t="shared" si="736"/>
        <v>2.4624410256410254</v>
      </c>
      <c r="LD187" s="254" t="str">
        <f>IFERROR(Tabel1[[#This Row],[2024 - Omsætning]]/Tabel1[[#This Row],[2024 - Ansatte]],"i.a.")</f>
        <v>i.a.</v>
      </c>
      <c r="LE187" s="254">
        <f>IFERROR(Tabel1[[#This Row],[2023 - Omsætning]]/Tabel1[[#This Row],[2023 - Ansatte]],"i.a.")</f>
        <v>2.4485999999999999</v>
      </c>
      <c r="LF187" s="254">
        <f>IFERROR(Tabel1[[#This Row],[2022 - Omsætning]]/Tabel1[[#This Row],[2022 - Ansatte]],"i.a.")</f>
        <v>2.1452822966507177</v>
      </c>
      <c r="LG187" s="254">
        <f>IFERROR(Tabel1[[#This Row],[2021 - Omsætning]]/Tabel1[[#This Row],[2021 - Ansatte]],"i.a.")</f>
        <v>2.4624410256410254</v>
      </c>
      <c r="LH187" s="254">
        <f>IFERROR(AC187/Tabel1[[#This Row],[2020 - Ansatte]],"i.a.")</f>
        <v>0</v>
      </c>
      <c r="LI187" s="254">
        <f>IFERROR(Tabel1[[#This Row],[2019 - Omsætning]]/Tabel1[[#This Row],[2019 - Ansatte]],"i.a.")</f>
        <v>0</v>
      </c>
      <c r="LJ187" s="254">
        <f>IFERROR(Tabel1[[#This Row],[2018 - Omsætning]]/Tabel1[[#This Row],[2018 - Ansatte]],"i.a.")</f>
        <v>0</v>
      </c>
      <c r="LK187" s="254">
        <f>IFERROR(Tabel1[[#This Row],[2017 - Omsætning]]/Tabel1[[#This Row],[2017 - Ansatte]],"i.a.")</f>
        <v>0</v>
      </c>
      <c r="LL187" s="254">
        <f>IFERROR(Tabel1[[#This Row],[2016 - Omsætning]]/Tabel1[[#This Row],[2016 - Ansatte]],"i.a.")</f>
        <v>0</v>
      </c>
      <c r="LM187" s="254">
        <f>IFERROR(Tabel1[[#This Row],[2015 - Omsætning]]/Tabel1[[#This Row],[2015 - Ansatte]],"i.a.")</f>
        <v>0</v>
      </c>
      <c r="LN187" s="254">
        <f>IFERROR(Tabel1[[#This Row],[2014 - Omsætning]]/Tabel1[[#This Row],[2014 - Ansatte]],"i.a.")</f>
        <v>0</v>
      </c>
      <c r="LO187" s="254">
        <f>IFERROR(Tabel1[[#This Row],[2013 - Omsætning]]/Tabel1[[#This Row],[2013 - Ansatte]],"i.a.")</f>
        <v>0</v>
      </c>
      <c r="LP187" s="254">
        <f>IFERROR(Tabel1[[#This Row],[2012 - Omsætning]]/Tabel1[[#This Row],[2012 - Ansatte]],"i.a.")</f>
        <v>0</v>
      </c>
      <c r="LQ187" s="254">
        <f>IFERROR(Tabel1[[#This Row],[2011 - Omsætning]]/Tabel1[[#This Row],[2011 - Ansatte]],"i.a.")</f>
        <v>0</v>
      </c>
      <c r="LR187" s="254">
        <f>IFERROR(Tabel1[[#This Row],[2010 - Omsætning]]/Tabel1[[#This Row],[2010 - Ansatte]],"i.a.")</f>
        <v>0</v>
      </c>
      <c r="LS187" s="254">
        <f>IFERROR(Tabel1[[#This Row],[2009 - Omsætning]]/Tabel1[[#This Row],[2009 - Ansatte]],"i.a.")</f>
        <v>0</v>
      </c>
      <c r="LT187" s="254">
        <f>IFERROR(Tabel1[[#This Row],[2008 - Omsætning]]/Tabel1[[#This Row],[2008 - Ansatte]],"i.a.")</f>
        <v>0</v>
      </c>
      <c r="LU187" s="158" t="e">
        <f t="shared" si="656"/>
        <v>#VALUE!</v>
      </c>
      <c r="LV187" s="158">
        <f t="shared" si="657"/>
        <v>0.60320625232778202</v>
      </c>
      <c r="LW187" s="158">
        <f t="shared" si="658"/>
        <v>11.244243518439648</v>
      </c>
      <c r="LX187" s="158">
        <f t="shared" si="659"/>
        <v>1.1829809925265891</v>
      </c>
      <c r="LY187" s="158">
        <f t="shared" si="660"/>
        <v>-0.55837659870837042</v>
      </c>
      <c r="LZ187" s="243" t="e">
        <f t="shared" si="737"/>
        <v>#VALUE!</v>
      </c>
      <c r="MA187" s="243">
        <f t="shared" si="761"/>
        <v>8.7228241933505063E-2</v>
      </c>
      <c r="MB187" s="243">
        <f t="shared" si="738"/>
        <v>0.13279739909213595</v>
      </c>
      <c r="MC187" s="243">
        <f t="shared" si="739"/>
        <v>7.6353880571330246E-2</v>
      </c>
      <c r="MD187" s="244" t="str">
        <f t="shared" si="661"/>
        <v>i.a.</v>
      </c>
      <c r="ME187" s="244">
        <f t="shared" si="662"/>
        <v>0.23183589743589741</v>
      </c>
      <c r="MF187" s="244">
        <f t="shared" si="663"/>
        <v>0.14460765550239235</v>
      </c>
      <c r="MG187" s="244">
        <f t="shared" si="664"/>
        <v>1.181025641025641E-2</v>
      </c>
      <c r="MH187" s="245">
        <f t="shared" si="665"/>
        <v>-6.4543624161073829E-2</v>
      </c>
      <c r="MI187" s="245">
        <f t="shared" si="666"/>
        <v>-4.1417218543046357E-2</v>
      </c>
      <c r="MJ187" s="245">
        <f t="shared" si="667"/>
        <v>-3.2599999999999997E-2</v>
      </c>
      <c r="MK187" s="245">
        <f t="shared" si="668"/>
        <v>-0.19652941176470587</v>
      </c>
      <c r="ML187" s="245">
        <f t="shared" si="669"/>
        <v>2.4414893617021274E-2</v>
      </c>
      <c r="MM187" s="245">
        <f t="shared" si="670"/>
        <v>0.14334831460674155</v>
      </c>
      <c r="MN187" s="245">
        <f t="shared" si="671"/>
        <v>-7.883720930232558E-3</v>
      </c>
      <c r="MO187" s="245">
        <f t="shared" si="672"/>
        <v>4.6931818181818177E-3</v>
      </c>
      <c r="MP187" s="245">
        <f t="shared" si="673"/>
        <v>2.7368932038834951E-2</v>
      </c>
      <c r="MQ187" s="245">
        <f t="shared" si="674"/>
        <v>-0.28473780487804878</v>
      </c>
      <c r="MR187" s="245">
        <f t="shared" si="675"/>
        <v>5.3571428571428574E-4</v>
      </c>
      <c r="MS187" s="245">
        <f t="shared" si="676"/>
        <v>-0.50772649572649575</v>
      </c>
      <c r="MT187" s="245">
        <f t="shared" si="677"/>
        <v>-3.628901734104046E-2</v>
      </c>
    </row>
    <row r="188" spans="1:358" s="24" customFormat="1" ht="18" customHeight="1" x14ac:dyDescent="0.25">
      <c r="A188" s="5" t="s">
        <v>258</v>
      </c>
      <c r="B188" s="273">
        <v>28106114</v>
      </c>
      <c r="C188" s="117" t="s">
        <v>87</v>
      </c>
      <c r="D188" s="5"/>
      <c r="E188" s="5">
        <v>251100</v>
      </c>
      <c r="F188" s="203">
        <v>45401</v>
      </c>
      <c r="G188" s="148"/>
      <c r="H188" s="148" t="s">
        <v>74</v>
      </c>
      <c r="I188" s="148" t="s">
        <v>74</v>
      </c>
      <c r="J188" s="148" t="s">
        <v>74</v>
      </c>
      <c r="K188" s="148" t="s">
        <v>74</v>
      </c>
      <c r="L188" s="148" t="s">
        <v>74</v>
      </c>
      <c r="M188" s="148" t="s">
        <v>74</v>
      </c>
      <c r="N188" s="148" t="s">
        <v>74</v>
      </c>
      <c r="O188" s="357" t="s">
        <v>74</v>
      </c>
      <c r="P188" s="150" t="e">
        <f>Y188/Tabel1[[#This Row],[2023 - Omsætning]]-1</f>
        <v>#DIV/0!</v>
      </c>
      <c r="Q188" s="150" t="e">
        <f>Z188/Tabel1[[#This Row],[2022 - Omsætning]]-1</f>
        <v>#DIV/0!</v>
      </c>
      <c r="R188" s="150" t="e">
        <f>AA188/Tabel1[[#This Row],[2021 - Omsætning]]-1</f>
        <v>#DIV/0!</v>
      </c>
      <c r="S188" s="150" t="e">
        <f>AB188/Tabel1[[#This Row],[2020 - Omsætning]]-1</f>
        <v>#DIV/0!</v>
      </c>
      <c r="T188" s="150" t="e">
        <f>AC188/Tabel1[[#This Row],[2019 - Omsætning]]-1</f>
        <v>#DIV/0!</v>
      </c>
      <c r="U188" s="242">
        <f t="shared" si="721"/>
        <v>0</v>
      </c>
      <c r="V188" s="242">
        <f t="shared" si="755"/>
        <v>0</v>
      </c>
      <c r="W188" s="242">
        <f t="shared" si="763"/>
        <v>0</v>
      </c>
      <c r="X188" s="242">
        <f t="shared" si="762"/>
        <v>0</v>
      </c>
      <c r="Y188" s="151"/>
      <c r="Z188" s="151"/>
      <c r="AA188" s="151"/>
      <c r="AB188" s="151"/>
      <c r="AC188" s="361"/>
      <c r="AD188" s="151"/>
      <c r="AE188" s="151"/>
      <c r="AF188" s="151"/>
      <c r="AG188" s="361"/>
      <c r="AH188" s="361"/>
      <c r="AI188" s="361"/>
      <c r="AJ188" s="361"/>
      <c r="AK188" s="361"/>
      <c r="AL188" s="361"/>
      <c r="AM188" s="361"/>
      <c r="AN188" s="361"/>
      <c r="AO188" s="361"/>
      <c r="AP188" s="150">
        <f t="shared" si="552"/>
        <v>-1</v>
      </c>
      <c r="AQ188" s="150">
        <f t="shared" si="553"/>
        <v>0.41072531817620161</v>
      </c>
      <c r="AR188" s="150">
        <f t="shared" si="554"/>
        <v>-0.29851781225621915</v>
      </c>
      <c r="AS188" s="150">
        <f t="shared" si="555"/>
        <v>-0.31130611270296077</v>
      </c>
      <c r="AT188" s="150">
        <f t="shared" si="556"/>
        <v>-9.2917478882391227E-2</v>
      </c>
      <c r="AU188" s="242">
        <f t="shared" si="740"/>
        <v>-11.417</v>
      </c>
      <c r="AV188" s="242">
        <f t="shared" si="707"/>
        <v>3.3239999999999998</v>
      </c>
      <c r="AW188" s="242">
        <f t="shared" si="741"/>
        <v>-3.4440000000000008</v>
      </c>
      <c r="AX188" s="242">
        <f t="shared" si="742"/>
        <v>-5.2149999999999981</v>
      </c>
      <c r="AY188" s="119"/>
      <c r="AZ188" s="119">
        <v>11.417</v>
      </c>
      <c r="BA188" s="119">
        <v>8.093</v>
      </c>
      <c r="BB188" s="119">
        <v>11.537000000000001</v>
      </c>
      <c r="BC188" s="119">
        <v>16.751999999999999</v>
      </c>
      <c r="BD188" s="119">
        <v>18.468</v>
      </c>
      <c r="BE188" s="119">
        <v>22.145</v>
      </c>
      <c r="BF188" s="119">
        <v>24.777999999999999</v>
      </c>
      <c r="BG188" s="362">
        <v>27.865693</v>
      </c>
      <c r="BH188" s="362">
        <v>32.89</v>
      </c>
      <c r="BI188" s="362">
        <v>24.684540999999999</v>
      </c>
      <c r="BJ188" s="362">
        <v>20.132066999999999</v>
      </c>
      <c r="BK188" s="362">
        <v>18.701046999999999</v>
      </c>
      <c r="BL188" s="362"/>
      <c r="BM188" s="362"/>
      <c r="BN188" s="362"/>
      <c r="BO188" s="362"/>
      <c r="BP188" s="152">
        <f t="shared" si="557"/>
        <v>-1</v>
      </c>
      <c r="BQ188" s="152">
        <f t="shared" si="558"/>
        <v>0.51501668520578425</v>
      </c>
      <c r="BR188" s="152">
        <f t="shared" si="559"/>
        <v>0.6053571428571427</v>
      </c>
      <c r="BS188" s="152">
        <f t="shared" si="560"/>
        <v>1.7586206896551726</v>
      </c>
      <c r="BT188" s="152">
        <f t="shared" si="561"/>
        <v>-0.80348499515972882</v>
      </c>
      <c r="BU188" s="242">
        <f t="shared" si="743"/>
        <v>-1.3620000000000001</v>
      </c>
      <c r="BV188" s="242">
        <f t="shared" si="708"/>
        <v>0.46300000000000008</v>
      </c>
      <c r="BW188" s="242">
        <f t="shared" si="744"/>
        <v>0.33899999999999997</v>
      </c>
      <c r="BX188" s="242">
        <f t="shared" si="745"/>
        <v>0.35700000000000004</v>
      </c>
      <c r="BY188" s="119"/>
      <c r="BZ188" s="119">
        <v>1.3620000000000001</v>
      </c>
      <c r="CA188" s="119">
        <v>0.89900000000000002</v>
      </c>
      <c r="CB188" s="119">
        <v>0.56000000000000005</v>
      </c>
      <c r="CC188" s="119">
        <v>0.20300000000000001</v>
      </c>
      <c r="CD188" s="119">
        <v>1.0329999999999999</v>
      </c>
      <c r="CE188" s="119">
        <v>8.2140000000000004</v>
      </c>
      <c r="CF188" s="119">
        <v>7.0190000000000001</v>
      </c>
      <c r="CG188" s="362">
        <v>10.005652</v>
      </c>
      <c r="CH188" s="362">
        <v>12.715344</v>
      </c>
      <c r="CI188" s="362">
        <v>9.3002269999999996</v>
      </c>
      <c r="CJ188" s="362">
        <v>5.4949589999999997</v>
      </c>
      <c r="CK188" s="362">
        <v>4.0135730000000001</v>
      </c>
      <c r="CL188" s="362"/>
      <c r="CM188" s="362"/>
      <c r="CN188" s="362"/>
      <c r="CO188" s="362"/>
      <c r="CP188" s="152">
        <f t="shared" si="562"/>
        <v>-1</v>
      </c>
      <c r="CQ188" s="152">
        <f t="shared" si="563"/>
        <v>0.67726737338044751</v>
      </c>
      <c r="CR188" s="152">
        <f t="shared" si="564"/>
        <v>0.69123505976095612</v>
      </c>
      <c r="CS188" s="152">
        <f t="shared" si="565"/>
        <v>2.2810457516339868</v>
      </c>
      <c r="CT188" s="152">
        <f t="shared" si="566"/>
        <v>-0.84684684684684686</v>
      </c>
      <c r="CU188" s="242">
        <f t="shared" si="746"/>
        <v>-1.4239999999999999</v>
      </c>
      <c r="CV188" s="242">
        <f t="shared" si="709"/>
        <v>0.57499999999999996</v>
      </c>
      <c r="CW188" s="242">
        <f t="shared" si="747"/>
        <v>0.34699999999999998</v>
      </c>
      <c r="CX188" s="242">
        <f t="shared" si="748"/>
        <v>0.34899999999999998</v>
      </c>
      <c r="CY188" s="119"/>
      <c r="CZ188" s="119">
        <v>1.4239999999999999</v>
      </c>
      <c r="DA188" s="119">
        <v>0.84899999999999998</v>
      </c>
      <c r="DB188" s="119">
        <v>0.502</v>
      </c>
      <c r="DC188" s="119">
        <v>0.153</v>
      </c>
      <c r="DD188" s="119">
        <v>0.999</v>
      </c>
      <c r="DE188" s="119">
        <v>8.0809999999999995</v>
      </c>
      <c r="DF188" s="119">
        <v>6.8639999999999999</v>
      </c>
      <c r="DG188" s="362">
        <v>9.9737589999999994</v>
      </c>
      <c r="DH188" s="362">
        <v>12.622972000000001</v>
      </c>
      <c r="DI188" s="362">
        <v>9.1651030000000002</v>
      </c>
      <c r="DJ188" s="362">
        <v>5.5631640000000004</v>
      </c>
      <c r="DK188" s="362">
        <v>4.2618109999999998</v>
      </c>
      <c r="DL188" s="362"/>
      <c r="DM188" s="362"/>
      <c r="DN188" s="362"/>
      <c r="DO188" s="362"/>
      <c r="DP188" s="152">
        <f t="shared" si="567"/>
        <v>-1</v>
      </c>
      <c r="DQ188" s="152">
        <f t="shared" si="568"/>
        <v>0.32976509069283388</v>
      </c>
      <c r="DR188" s="152">
        <f t="shared" si="569"/>
        <v>-0.45958540896673628</v>
      </c>
      <c r="DS188" s="152">
        <f t="shared" si="570"/>
        <v>-0.39944026249758735</v>
      </c>
      <c r="DT188" s="152">
        <f t="shared" si="571"/>
        <v>-0.26536689117334278</v>
      </c>
      <c r="DU188" s="242">
        <f t="shared" si="749"/>
        <v>-4.4720000000000004</v>
      </c>
      <c r="DV188" s="242">
        <f t="shared" si="710"/>
        <v>1.1090000000000004</v>
      </c>
      <c r="DW188" s="242">
        <f t="shared" si="750"/>
        <v>-2.86</v>
      </c>
      <c r="DX188" s="242">
        <f t="shared" si="751"/>
        <v>-4.1390000000000002</v>
      </c>
      <c r="DY188" s="119"/>
      <c r="DZ188" s="119">
        <v>4.4720000000000004</v>
      </c>
      <c r="EA188" s="119">
        <v>3.363</v>
      </c>
      <c r="EB188" s="119">
        <v>6.2229999999999999</v>
      </c>
      <c r="EC188" s="119">
        <v>10.362</v>
      </c>
      <c r="ED188" s="119">
        <v>14.105</v>
      </c>
      <c r="EE188" s="119">
        <v>16.143000000000001</v>
      </c>
      <c r="EF188" s="119">
        <v>14.842000000000001</v>
      </c>
      <c r="EG188" s="362">
        <v>16.496238999999999</v>
      </c>
      <c r="EH188" s="362">
        <v>8.7285009999999996</v>
      </c>
      <c r="EI188" s="362">
        <v>7.0873379999999999</v>
      </c>
      <c r="EJ188" s="362">
        <v>6.1719580000000001</v>
      </c>
      <c r="EK188" s="362">
        <v>5.7692690000000004</v>
      </c>
      <c r="EL188" s="362"/>
      <c r="EM188" s="362"/>
      <c r="EN188" s="362"/>
      <c r="EO188" s="362"/>
      <c r="EP188" s="153">
        <f t="shared" si="572"/>
        <v>-1</v>
      </c>
      <c r="EQ188" s="153">
        <f t="shared" si="573"/>
        <v>0.28514958224777642</v>
      </c>
      <c r="ER188" s="153">
        <f t="shared" si="574"/>
        <v>-0.23692328785905256</v>
      </c>
      <c r="ES188" s="153">
        <f t="shared" si="575"/>
        <v>-0.22355884388140734</v>
      </c>
      <c r="ET188" s="153">
        <f t="shared" si="576"/>
        <v>-0.1158642759659278</v>
      </c>
      <c r="EU188" s="242">
        <f t="shared" si="752"/>
        <v>-14.305</v>
      </c>
      <c r="EV188" s="242">
        <f t="shared" si="711"/>
        <v>3.1739999999999995</v>
      </c>
      <c r="EW188" s="242">
        <f t="shared" si="753"/>
        <v>-3.4559999999999995</v>
      </c>
      <c r="EX188" s="242">
        <f t="shared" si="754"/>
        <v>-4.1999999999999993</v>
      </c>
      <c r="EY188" s="119"/>
      <c r="EZ188" s="119">
        <v>14.305</v>
      </c>
      <c r="FA188" s="119">
        <v>11.131</v>
      </c>
      <c r="FB188" s="119">
        <v>14.587</v>
      </c>
      <c r="FC188" s="119">
        <v>18.786999999999999</v>
      </c>
      <c r="FD188" s="119">
        <v>21.248999999999999</v>
      </c>
      <c r="FE188" s="119">
        <v>23.12</v>
      </c>
      <c r="FF188" s="119">
        <v>22.010999999999999</v>
      </c>
      <c r="FG188" s="362">
        <v>29.163881</v>
      </c>
      <c r="FH188" s="362">
        <v>29.268384000000001</v>
      </c>
      <c r="FI188" s="362">
        <v>24.468831000000002</v>
      </c>
      <c r="FJ188" s="362">
        <v>19.765015999999999</v>
      </c>
      <c r="FK188" s="362">
        <v>23.479040999999999</v>
      </c>
      <c r="FL188" s="362"/>
      <c r="FM188" s="362"/>
      <c r="FN188" s="362"/>
      <c r="FO188" s="362"/>
      <c r="FP188" s="153">
        <f t="shared" si="577"/>
        <v>-1</v>
      </c>
      <c r="FQ188" s="153">
        <f t="shared" si="578"/>
        <v>0</v>
      </c>
      <c r="FR188" s="153">
        <f t="shared" si="579"/>
        <v>-0.29166666666666669</v>
      </c>
      <c r="FS188" s="153">
        <f t="shared" si="580"/>
        <v>-0.22580645161290322</v>
      </c>
      <c r="FT188" s="153">
        <f t="shared" si="581"/>
        <v>3.3333333333333333E-2</v>
      </c>
      <c r="FU188" s="242">
        <f t="shared" si="764"/>
        <v>-17</v>
      </c>
      <c r="FV188" s="242">
        <f t="shared" si="712"/>
        <v>0</v>
      </c>
      <c r="FW188" s="242">
        <f t="shared" si="765"/>
        <v>-7</v>
      </c>
      <c r="FX188" s="242">
        <f t="shared" si="766"/>
        <v>-7</v>
      </c>
      <c r="FY188" s="154"/>
      <c r="FZ188" s="154">
        <v>17</v>
      </c>
      <c r="GA188" s="154">
        <v>17</v>
      </c>
      <c r="GB188" s="154">
        <v>24</v>
      </c>
      <c r="GC188" s="154">
        <v>31</v>
      </c>
      <c r="GD188" s="154">
        <v>30</v>
      </c>
      <c r="GE188" s="154">
        <v>31</v>
      </c>
      <c r="GF188" s="154">
        <v>33</v>
      </c>
      <c r="GG188" s="359">
        <v>33</v>
      </c>
      <c r="GH188" s="359"/>
      <c r="GI188" s="359"/>
      <c r="GJ188" s="359"/>
      <c r="GK188" s="359"/>
      <c r="GL188" s="359"/>
      <c r="GM188" s="359"/>
      <c r="GN188" s="359"/>
      <c r="GO188" s="359"/>
      <c r="GP188" s="165"/>
      <c r="GQ188" s="5" t="s">
        <v>386</v>
      </c>
      <c r="GR188" s="5">
        <v>9490</v>
      </c>
      <c r="GS188" s="5" t="s">
        <v>259</v>
      </c>
      <c r="GT188" s="157" t="s">
        <v>82</v>
      </c>
      <c r="GU188" s="16"/>
      <c r="GV188" s="3"/>
      <c r="GW188" s="158">
        <f t="shared" si="582"/>
        <v>-1</v>
      </c>
      <c r="GX188" s="158">
        <f t="shared" si="583"/>
        <v>1.0521104073037613</v>
      </c>
      <c r="GY188" s="158">
        <f t="shared" si="584"/>
        <v>1.9260518950694197</v>
      </c>
      <c r="GZ188" s="158">
        <f t="shared" si="585"/>
        <v>3.8403585411654357</v>
      </c>
      <c r="HA188" s="158">
        <f t="shared" si="586"/>
        <v>-0.81066021267108446</v>
      </c>
      <c r="HB188" s="263">
        <f t="shared" si="722"/>
        <v>-0.36349712827058067</v>
      </c>
      <c r="HC188" s="263">
        <f t="shared" si="756"/>
        <v>0.18636380884642045</v>
      </c>
      <c r="HD188" s="263">
        <f t="shared" si="723"/>
        <v>0.1165966899396863</v>
      </c>
      <c r="HE188" s="263">
        <f t="shared" si="724"/>
        <v>4.8029987885585622E-2</v>
      </c>
      <c r="HF188" s="153">
        <f t="shared" si="587"/>
        <v>0</v>
      </c>
      <c r="HG188" s="153">
        <f t="shared" si="588"/>
        <v>0.36349712827058067</v>
      </c>
      <c r="HH188" s="153">
        <f t="shared" si="589"/>
        <v>0.17713331942416022</v>
      </c>
      <c r="HI188" s="153">
        <f t="shared" si="590"/>
        <v>6.0536629484473921E-2</v>
      </c>
      <c r="HJ188" s="153">
        <f t="shared" si="591"/>
        <v>1.2506641598888299E-2</v>
      </c>
      <c r="HK188" s="153">
        <f t="shared" si="592"/>
        <v>6.6053953980428459E-2</v>
      </c>
      <c r="HL188" s="153">
        <f t="shared" si="593"/>
        <v>0.52160722930450221</v>
      </c>
      <c r="HM188" s="153">
        <f t="shared" si="594"/>
        <v>0.43805907536795541</v>
      </c>
      <c r="HN188" s="153">
        <f t="shared" si="595"/>
        <v>0.79079181787403963</v>
      </c>
      <c r="HO188" s="153">
        <f t="shared" si="596"/>
        <v>1.5962443724926638</v>
      </c>
      <c r="HP188" s="153">
        <f t="shared" si="597"/>
        <v>1.3824418732336923</v>
      </c>
      <c r="HQ188" s="153">
        <f t="shared" si="598"/>
        <v>0.93175751537090779</v>
      </c>
      <c r="HR188" s="153">
        <f t="shared" si="599"/>
        <v>0.73870901148828383</v>
      </c>
      <c r="HS188" s="153" t="str">
        <f t="shared" si="600"/>
        <v>Negativ EK</v>
      </c>
      <c r="HT188" s="153" t="str">
        <f t="shared" si="601"/>
        <v>Negativ EK</v>
      </c>
      <c r="HU188" s="153" t="str">
        <f t="shared" si="602"/>
        <v>Negativ EK</v>
      </c>
      <c r="HV188" s="150">
        <f t="shared" si="603"/>
        <v>-1</v>
      </c>
      <c r="HW188" s="150">
        <f t="shared" si="604"/>
        <v>0.53181314318770079</v>
      </c>
      <c r="HX188" s="150">
        <f t="shared" si="605"/>
        <v>1.0832564462910907</v>
      </c>
      <c r="HY188" s="150">
        <f t="shared" si="606"/>
        <v>2.3092868080252451</v>
      </c>
      <c r="HZ188" s="150">
        <f t="shared" si="607"/>
        <v>-0.78221664877215535</v>
      </c>
      <c r="IA188" s="263">
        <f t="shared" si="725"/>
        <v>-0.10709231011165278</v>
      </c>
      <c r="IB188" s="263">
        <f t="shared" si="757"/>
        <v>3.7180186307313401E-2</v>
      </c>
      <c r="IC188" s="263">
        <f t="shared" si="726"/>
        <v>3.6353065855037517E-2</v>
      </c>
      <c r="ID188" s="263">
        <f t="shared" si="727"/>
        <v>2.341818473519456E-2</v>
      </c>
      <c r="IE188" s="153">
        <f t="shared" si="608"/>
        <v>0</v>
      </c>
      <c r="IF188" s="153">
        <f t="shared" si="609"/>
        <v>0.10709231011165278</v>
      </c>
      <c r="IG188" s="153">
        <f t="shared" si="610"/>
        <v>6.9912123804339379E-2</v>
      </c>
      <c r="IH188" s="153">
        <f t="shared" si="611"/>
        <v>3.3559057949301863E-2</v>
      </c>
      <c r="II188" s="153">
        <f t="shared" si="612"/>
        <v>1.0140873214107303E-2</v>
      </c>
      <c r="IJ188" s="153">
        <f t="shared" si="613"/>
        <v>4.6564042462079375E-2</v>
      </c>
      <c r="IK188" s="153">
        <f t="shared" si="614"/>
        <v>0.36400700183909068</v>
      </c>
      <c r="IL188" s="153">
        <f t="shared" si="615"/>
        <v>0.27431426757983085</v>
      </c>
      <c r="IM188" s="153">
        <f t="shared" si="616"/>
        <v>0.34247010619903229</v>
      </c>
      <c r="IN188" s="153">
        <f t="shared" si="617"/>
        <v>0.47324164454745182</v>
      </c>
      <c r="IO188" s="153">
        <f t="shared" si="618"/>
        <v>0.42050274306912533</v>
      </c>
      <c r="IP188" s="153">
        <f t="shared" si="619"/>
        <v>0.2541370713668239</v>
      </c>
      <c r="IQ188" s="153">
        <f t="shared" si="620"/>
        <v>0.17094279958027248</v>
      </c>
      <c r="IR188" s="153" t="str">
        <f t="shared" si="621"/>
        <v>i.a.</v>
      </c>
      <c r="IS188" s="153" t="str">
        <f t="shared" si="622"/>
        <v>i.a.</v>
      </c>
      <c r="IT188" s="153" t="str">
        <f t="shared" si="623"/>
        <v>i.a.</v>
      </c>
      <c r="IU188" s="150" t="e">
        <f t="shared" si="624"/>
        <v>#VALUE!</v>
      </c>
      <c r="IV188" s="150">
        <f t="shared" si="625"/>
        <v>3.4716198846692421E-2</v>
      </c>
      <c r="IW188" s="150">
        <f t="shared" si="626"/>
        <v>-0.29179519904750539</v>
      </c>
      <c r="IX188" s="150">
        <f t="shared" si="627"/>
        <v>-0.2265225345542041</v>
      </c>
      <c r="IY188" s="150">
        <f t="shared" si="628"/>
        <v>-0.16909464366542609</v>
      </c>
      <c r="IZ188" s="263" t="e">
        <f t="shared" si="728"/>
        <v>#VALUE!</v>
      </c>
      <c r="JA188" s="263">
        <f t="shared" si="758"/>
        <v>1.0488776994108939E-2</v>
      </c>
      <c r="JB188" s="263">
        <f t="shared" si="729"/>
        <v>-0.12448354861675642</v>
      </c>
      <c r="JC188" s="263">
        <f t="shared" si="730"/>
        <v>-0.12493886746423927</v>
      </c>
      <c r="JD188" s="153" t="str">
        <f t="shared" si="629"/>
        <v>i.a.</v>
      </c>
      <c r="JE188" s="153">
        <f t="shared" si="630"/>
        <v>0.31261796574624262</v>
      </c>
      <c r="JF188" s="153">
        <f t="shared" si="631"/>
        <v>0.30212918875213368</v>
      </c>
      <c r="JG188" s="153">
        <f t="shared" si="632"/>
        <v>0.4266127373688901</v>
      </c>
      <c r="JH188" s="153">
        <f t="shared" si="633"/>
        <v>0.55155160483312937</v>
      </c>
      <c r="JI188" s="153">
        <f t="shared" si="634"/>
        <v>0.66379594333851011</v>
      </c>
      <c r="JJ188" s="153">
        <f t="shared" si="635"/>
        <v>0.69822664359861597</v>
      </c>
      <c r="JK188" s="153">
        <f t="shared" si="636"/>
        <v>0.674299214029349</v>
      </c>
      <c r="JL188" s="153">
        <f t="shared" si="637"/>
        <v>0.56563936055012698</v>
      </c>
      <c r="JM188" s="153">
        <f t="shared" si="638"/>
        <v>0.29822285371136309</v>
      </c>
      <c r="JN188" s="153">
        <f t="shared" si="639"/>
        <v>0.28964759289072695</v>
      </c>
      <c r="JO188" s="153">
        <f t="shared" si="640"/>
        <v>0.31226678490925586</v>
      </c>
      <c r="JP188" s="153">
        <f t="shared" si="641"/>
        <v>0.2457199593458694</v>
      </c>
      <c r="JQ188" s="153" t="str">
        <f t="shared" si="642"/>
        <v>i.a.</v>
      </c>
      <c r="JR188" s="153" t="str">
        <f t="shared" si="643"/>
        <v>i.a.</v>
      </c>
      <c r="JS188" s="153" t="str">
        <f t="shared" si="644"/>
        <v>i.a.</v>
      </c>
      <c r="JT188" s="153" t="str">
        <f t="shared" si="645"/>
        <v>i.a.</v>
      </c>
      <c r="JU188" s="150" t="e">
        <f t="shared" si="646"/>
        <v>#VALUE!</v>
      </c>
      <c r="JV188" s="150" t="e">
        <f t="shared" si="647"/>
        <v>#VALUE!</v>
      </c>
      <c r="JW188" s="150" t="e">
        <f t="shared" si="648"/>
        <v>#VALUE!</v>
      </c>
      <c r="JX188" s="150" t="e">
        <f t="shared" si="649"/>
        <v>#VALUE!</v>
      </c>
      <c r="JY188" s="150" t="e">
        <f t="shared" si="650"/>
        <v>#VALUE!</v>
      </c>
      <c r="JZ188" s="263" t="e">
        <f t="shared" si="731"/>
        <v>#VALUE!</v>
      </c>
      <c r="KA188" s="263" t="e">
        <f t="shared" si="759"/>
        <v>#VALUE!</v>
      </c>
      <c r="KB188" s="263" t="e">
        <f t="shared" si="732"/>
        <v>#VALUE!</v>
      </c>
      <c r="KC188" s="263" t="e">
        <f t="shared" si="733"/>
        <v>#VALUE!</v>
      </c>
      <c r="KD188" s="153" t="str">
        <f t="shared" si="691"/>
        <v>i.a.</v>
      </c>
      <c r="KE188" s="153" t="str">
        <f t="shared" si="692"/>
        <v>i.a.</v>
      </c>
      <c r="KF188" s="153" t="str">
        <f t="shared" si="693"/>
        <v>i.a.</v>
      </c>
      <c r="KG188" s="153" t="str">
        <f t="shared" si="694"/>
        <v>i.a.</v>
      </c>
      <c r="KH188" s="153" t="str">
        <f t="shared" si="713"/>
        <v>i.a.</v>
      </c>
      <c r="KI188" s="153" t="str">
        <f t="shared" si="695"/>
        <v>i.a.</v>
      </c>
      <c r="KJ188" s="153" t="str">
        <f t="shared" si="696"/>
        <v>i.a.</v>
      </c>
      <c r="KK188" s="153" t="str">
        <f t="shared" si="697"/>
        <v>i.a.</v>
      </c>
      <c r="KL188" s="153" t="str">
        <f t="shared" si="698"/>
        <v>i.a.</v>
      </c>
      <c r="KM188" s="153" t="str">
        <f t="shared" si="699"/>
        <v>i.a.</v>
      </c>
      <c r="KN188" s="153" t="str">
        <f t="shared" si="700"/>
        <v>i.a.</v>
      </c>
      <c r="KO188" s="153" t="str">
        <f t="shared" si="701"/>
        <v>i.a.</v>
      </c>
      <c r="KP188" s="153" t="str">
        <f t="shared" si="702"/>
        <v>i.a.</v>
      </c>
      <c r="KQ188" s="153" t="str">
        <f t="shared" si="703"/>
        <v>i.a.</v>
      </c>
      <c r="KR188" s="153" t="str">
        <f t="shared" si="704"/>
        <v>i.a.</v>
      </c>
      <c r="KS188" s="153" t="str">
        <f t="shared" si="705"/>
        <v>i.a.</v>
      </c>
      <c r="KT188" s="153" t="str">
        <f t="shared" si="706"/>
        <v>i.a.</v>
      </c>
      <c r="KU188" s="150" t="e">
        <f t="shared" si="651"/>
        <v>#VALUE!</v>
      </c>
      <c r="KV188" s="150" t="e">
        <f t="shared" si="652"/>
        <v>#DIV/0!</v>
      </c>
      <c r="KW188" s="150" t="e">
        <f t="shared" si="653"/>
        <v>#DIV/0!</v>
      </c>
      <c r="KX188" s="150" t="e">
        <f t="shared" si="654"/>
        <v>#DIV/0!</v>
      </c>
      <c r="KY188" s="150" t="e">
        <f t="shared" si="655"/>
        <v>#DIV/0!</v>
      </c>
      <c r="KZ188" s="243" t="e">
        <f t="shared" si="734"/>
        <v>#VALUE!</v>
      </c>
      <c r="LA188" s="243">
        <f t="shared" si="760"/>
        <v>0</v>
      </c>
      <c r="LB188" s="243">
        <f t="shared" si="735"/>
        <v>0</v>
      </c>
      <c r="LC188" s="243">
        <f t="shared" si="736"/>
        <v>0</v>
      </c>
      <c r="LD188" s="254" t="str">
        <f>IFERROR(Tabel1[[#This Row],[2024 - Omsætning]]/Tabel1[[#This Row],[2024 - Ansatte]],"i.a.")</f>
        <v>i.a.</v>
      </c>
      <c r="LE188" s="254">
        <f>IFERROR(Tabel1[[#This Row],[2023 - Omsætning]]/Tabel1[[#This Row],[2023 - Ansatte]],"i.a.")</f>
        <v>0</v>
      </c>
      <c r="LF188" s="254">
        <f>IFERROR(Tabel1[[#This Row],[2022 - Omsætning]]/Tabel1[[#This Row],[2022 - Ansatte]],"i.a.")</f>
        <v>0</v>
      </c>
      <c r="LG188" s="254">
        <f>IFERROR(Tabel1[[#This Row],[2021 - Omsætning]]/Tabel1[[#This Row],[2021 - Ansatte]],"i.a.")</f>
        <v>0</v>
      </c>
      <c r="LH188" s="254">
        <f>IFERROR(AC188/Tabel1[[#This Row],[2020 - Ansatte]],"i.a.")</f>
        <v>0</v>
      </c>
      <c r="LI188" s="254">
        <f>IFERROR(Tabel1[[#This Row],[2019 - Omsætning]]/Tabel1[[#This Row],[2019 - Ansatte]],"i.a.")</f>
        <v>0</v>
      </c>
      <c r="LJ188" s="254">
        <f>IFERROR(Tabel1[[#This Row],[2018 - Omsætning]]/Tabel1[[#This Row],[2018 - Ansatte]],"i.a.")</f>
        <v>0</v>
      </c>
      <c r="LK188" s="254">
        <f>IFERROR(Tabel1[[#This Row],[2017 - Omsætning]]/Tabel1[[#This Row],[2017 - Ansatte]],"i.a.")</f>
        <v>0</v>
      </c>
      <c r="LL188" s="254">
        <f>IFERROR(Tabel1[[#This Row],[2016 - Omsætning]]/Tabel1[[#This Row],[2016 - Ansatte]],"i.a.")</f>
        <v>0</v>
      </c>
      <c r="LM188" s="254" t="str">
        <f>IFERROR(Tabel1[[#This Row],[2015 - Omsætning]]/Tabel1[[#This Row],[2015 - Ansatte]],"i.a.")</f>
        <v>i.a.</v>
      </c>
      <c r="LN188" s="254" t="str">
        <f>IFERROR(Tabel1[[#This Row],[2014 - Omsætning]]/Tabel1[[#This Row],[2014 - Ansatte]],"i.a.")</f>
        <v>i.a.</v>
      </c>
      <c r="LO188" s="254" t="str">
        <f>IFERROR(Tabel1[[#This Row],[2013 - Omsætning]]/Tabel1[[#This Row],[2013 - Ansatte]],"i.a.")</f>
        <v>i.a.</v>
      </c>
      <c r="LP188" s="254" t="str">
        <f>IFERROR(Tabel1[[#This Row],[2012 - Omsætning]]/Tabel1[[#This Row],[2012 - Ansatte]],"i.a.")</f>
        <v>i.a.</v>
      </c>
      <c r="LQ188" s="254" t="str">
        <f>IFERROR(Tabel1[[#This Row],[2011 - Omsætning]]/Tabel1[[#This Row],[2011 - Ansatte]],"i.a.")</f>
        <v>i.a.</v>
      </c>
      <c r="LR188" s="254" t="str">
        <f>IFERROR(Tabel1[[#This Row],[2010 - Omsætning]]/Tabel1[[#This Row],[2010 - Ansatte]],"i.a.")</f>
        <v>i.a.</v>
      </c>
      <c r="LS188" s="254" t="str">
        <f>IFERROR(Tabel1[[#This Row],[2009 - Omsætning]]/Tabel1[[#This Row],[2009 - Ansatte]],"i.a.")</f>
        <v>i.a.</v>
      </c>
      <c r="LT188" s="254" t="str">
        <f>IFERROR(Tabel1[[#This Row],[2008 - Omsætning]]/Tabel1[[#This Row],[2008 - Ansatte]],"i.a.")</f>
        <v>i.a.</v>
      </c>
      <c r="LU188" s="158" t="e">
        <f t="shared" si="656"/>
        <v>#VALUE!</v>
      </c>
      <c r="LV188" s="158">
        <f t="shared" si="657"/>
        <v>0.67726737338044762</v>
      </c>
      <c r="LW188" s="158">
        <f t="shared" si="658"/>
        <v>1.3876259667213497</v>
      </c>
      <c r="LX188" s="158">
        <f t="shared" si="659"/>
        <v>3.2380174291939006</v>
      </c>
      <c r="LY188" s="158">
        <f t="shared" si="660"/>
        <v>-0.85178727114210995</v>
      </c>
      <c r="LZ188" s="243" t="e">
        <f t="shared" si="737"/>
        <v>#VALUE!</v>
      </c>
      <c r="MA188" s="243">
        <f t="shared" si="761"/>
        <v>3.3823529411764704E-2</v>
      </c>
      <c r="MB188" s="243">
        <f t="shared" si="738"/>
        <v>2.9024509803921565E-2</v>
      </c>
      <c r="MC188" s="243">
        <f t="shared" si="739"/>
        <v>1.5981182795698927E-2</v>
      </c>
      <c r="MD188" s="244" t="str">
        <f t="shared" si="661"/>
        <v>i.a.</v>
      </c>
      <c r="ME188" s="244">
        <f t="shared" si="662"/>
        <v>8.3764705882352936E-2</v>
      </c>
      <c r="MF188" s="244">
        <f t="shared" si="663"/>
        <v>4.9941176470588232E-2</v>
      </c>
      <c r="MG188" s="244">
        <f t="shared" si="664"/>
        <v>2.0916666666666667E-2</v>
      </c>
      <c r="MH188" s="244">
        <f t="shared" si="665"/>
        <v>4.9354838709677416E-3</v>
      </c>
      <c r="MI188" s="244">
        <f t="shared" si="666"/>
        <v>3.3300000000000003E-2</v>
      </c>
      <c r="MJ188" s="244">
        <f t="shared" si="667"/>
        <v>0.26067741935483868</v>
      </c>
      <c r="MK188" s="244">
        <f t="shared" si="668"/>
        <v>0.20799999999999999</v>
      </c>
      <c r="ML188" s="244">
        <f t="shared" si="669"/>
        <v>0.3022351212121212</v>
      </c>
      <c r="MM188" s="244" t="str">
        <f t="shared" si="670"/>
        <v>i.a.</v>
      </c>
      <c r="MN188" s="244" t="str">
        <f t="shared" si="671"/>
        <v>i.a.</v>
      </c>
      <c r="MO188" s="244" t="str">
        <f t="shared" si="672"/>
        <v>i.a.</v>
      </c>
      <c r="MP188" s="244" t="str">
        <f t="shared" si="673"/>
        <v>i.a.</v>
      </c>
      <c r="MQ188" s="244" t="str">
        <f t="shared" si="674"/>
        <v>i.a.</v>
      </c>
      <c r="MR188" s="244" t="str">
        <f t="shared" si="675"/>
        <v>i.a.</v>
      </c>
      <c r="MS188" s="244" t="str">
        <f t="shared" si="676"/>
        <v>i.a.</v>
      </c>
      <c r="MT188" s="244" t="str">
        <f t="shared" si="677"/>
        <v>i.a.</v>
      </c>
    </row>
    <row r="189" spans="1:358" ht="18" customHeight="1" x14ac:dyDescent="0.25">
      <c r="A189" s="3" t="s">
        <v>260</v>
      </c>
      <c r="B189" s="273">
        <v>15517875</v>
      </c>
      <c r="C189" s="5" t="s">
        <v>129</v>
      </c>
      <c r="D189" s="5"/>
      <c r="E189" s="5">
        <v>259300</v>
      </c>
      <c r="F189" s="203">
        <v>45782</v>
      </c>
      <c r="G189" s="148" t="s">
        <v>74</v>
      </c>
      <c r="H189" s="148" t="s">
        <v>74</v>
      </c>
      <c r="I189" s="148" t="s">
        <v>74</v>
      </c>
      <c r="J189" s="148" t="s">
        <v>74</v>
      </c>
      <c r="K189" s="148" t="s">
        <v>74</v>
      </c>
      <c r="L189" s="148" t="s">
        <v>74</v>
      </c>
      <c r="M189" s="148" t="s">
        <v>74</v>
      </c>
      <c r="N189" s="148" t="s">
        <v>74</v>
      </c>
      <c r="O189" s="357" t="s">
        <v>74</v>
      </c>
      <c r="P189" s="150" t="e">
        <f>Y189/Tabel1[[#This Row],[2023 - Omsætning]]-1</f>
        <v>#DIV/0!</v>
      </c>
      <c r="Q189" s="150" t="e">
        <f>Z189/Tabel1[[#This Row],[2022 - Omsætning]]-1</f>
        <v>#DIV/0!</v>
      </c>
      <c r="R189" s="150" t="e">
        <f>AA189/Tabel1[[#This Row],[2021 - Omsætning]]-1</f>
        <v>#DIV/0!</v>
      </c>
      <c r="S189" s="150" t="e">
        <f>AB189/Tabel1[[#This Row],[2020 - Omsætning]]-1</f>
        <v>#DIV/0!</v>
      </c>
      <c r="T189" s="150" t="e">
        <f>AC189/Tabel1[[#This Row],[2019 - Omsætning]]-1</f>
        <v>#DIV/0!</v>
      </c>
      <c r="U189" s="242">
        <f t="shared" si="721"/>
        <v>0</v>
      </c>
      <c r="V189" s="242">
        <f t="shared" si="755"/>
        <v>0</v>
      </c>
      <c r="W189" s="242">
        <f t="shared" si="763"/>
        <v>0</v>
      </c>
      <c r="X189" s="242">
        <f t="shared" si="762"/>
        <v>0</v>
      </c>
      <c r="Y189" s="151"/>
      <c r="Z189" s="151"/>
      <c r="AA189" s="151"/>
      <c r="AB189" s="151"/>
      <c r="AC189" s="361"/>
      <c r="AD189" s="151"/>
      <c r="AE189" s="151"/>
      <c r="AF189" s="151"/>
      <c r="AG189" s="361"/>
      <c r="AH189" s="361"/>
      <c r="AI189" s="361"/>
      <c r="AJ189" s="361"/>
      <c r="AK189" s="361"/>
      <c r="AL189" s="361"/>
      <c r="AM189" s="361"/>
      <c r="AN189" s="361"/>
      <c r="AO189" s="361"/>
      <c r="AP189" s="150">
        <f t="shared" si="552"/>
        <v>-1.58263621976035E-2</v>
      </c>
      <c r="AQ189" s="150">
        <f t="shared" si="553"/>
        <v>-8.0584811529933492E-2</v>
      </c>
      <c r="AR189" s="150">
        <f t="shared" si="554"/>
        <v>0.10768286130938678</v>
      </c>
      <c r="AS189" s="150">
        <f t="shared" si="555"/>
        <v>2.7280611842623991E-2</v>
      </c>
      <c r="AT189" s="150">
        <f t="shared" si="556"/>
        <v>-3.3897014015844017E-2</v>
      </c>
      <c r="AU189" s="242">
        <f t="shared" si="740"/>
        <v>-0.21000000000000085</v>
      </c>
      <c r="AV189" s="242">
        <f t="shared" si="707"/>
        <v>-1.1630000000000003</v>
      </c>
      <c r="AW189" s="242">
        <f t="shared" si="741"/>
        <v>1.4030000000000005</v>
      </c>
      <c r="AX189" s="242">
        <f t="shared" si="742"/>
        <v>0.34600000000000009</v>
      </c>
      <c r="AY189" s="119">
        <v>13.058999999999999</v>
      </c>
      <c r="AZ189" s="119">
        <v>13.269</v>
      </c>
      <c r="BA189" s="119">
        <v>14.432</v>
      </c>
      <c r="BB189" s="119">
        <v>13.029</v>
      </c>
      <c r="BC189" s="119">
        <v>12.683</v>
      </c>
      <c r="BD189" s="119">
        <v>13.128</v>
      </c>
      <c r="BE189" s="119">
        <v>13.718</v>
      </c>
      <c r="BF189" s="119">
        <v>13.106</v>
      </c>
      <c r="BG189" s="362">
        <v>13.417</v>
      </c>
      <c r="BH189" s="362">
        <v>13.685295</v>
      </c>
      <c r="BI189" s="362">
        <v>14.69754</v>
      </c>
      <c r="BJ189" s="362">
        <v>13.1082</v>
      </c>
      <c r="BK189" s="362">
        <v>12.379046000000001</v>
      </c>
      <c r="BL189" s="362">
        <v>14.343</v>
      </c>
      <c r="BM189" s="362">
        <v>11.898</v>
      </c>
      <c r="BN189" s="362">
        <v>10.247</v>
      </c>
      <c r="BO189" s="362">
        <v>15.988</v>
      </c>
      <c r="BP189" s="152">
        <f t="shared" si="557"/>
        <v>-5.1199531889994224E-2</v>
      </c>
      <c r="BQ189" s="152">
        <f t="shared" si="558"/>
        <v>-0.17058966270322742</v>
      </c>
      <c r="BR189" s="152">
        <f t="shared" si="559"/>
        <v>0.20444249598129488</v>
      </c>
      <c r="BS189" s="152">
        <f t="shared" si="560"/>
        <v>-1.976794155565104E-2</v>
      </c>
      <c r="BT189" s="152">
        <f t="shared" si="561"/>
        <v>-4.6702171241294624E-2</v>
      </c>
      <c r="BU189" s="242">
        <f t="shared" si="743"/>
        <v>-0.35000000000000053</v>
      </c>
      <c r="BV189" s="242">
        <f t="shared" si="708"/>
        <v>-1.4060000000000006</v>
      </c>
      <c r="BW189" s="242">
        <f t="shared" si="744"/>
        <v>1.3990000000000009</v>
      </c>
      <c r="BX189" s="242">
        <f t="shared" si="745"/>
        <v>-0.1379999999999999</v>
      </c>
      <c r="BY189" s="119">
        <v>6.4859999999999998</v>
      </c>
      <c r="BZ189" s="119">
        <v>6.8360000000000003</v>
      </c>
      <c r="CA189" s="119">
        <v>8.2420000000000009</v>
      </c>
      <c r="CB189" s="119">
        <v>6.843</v>
      </c>
      <c r="CC189" s="119">
        <v>6.9809999999999999</v>
      </c>
      <c r="CD189" s="119">
        <v>7.3230000000000004</v>
      </c>
      <c r="CE189" s="119">
        <v>8.0960000000000001</v>
      </c>
      <c r="CF189" s="119">
        <v>7.2370000000000001</v>
      </c>
      <c r="CG189" s="362">
        <v>7.5960000000000001</v>
      </c>
      <c r="CH189" s="362">
        <v>7.8799489999999999</v>
      </c>
      <c r="CI189" s="362">
        <v>9.2184059999999999</v>
      </c>
      <c r="CJ189" s="362">
        <v>7.5619480000000001</v>
      </c>
      <c r="CK189" s="362">
        <v>6.4101290000000004</v>
      </c>
      <c r="CL189" s="362">
        <v>8.61</v>
      </c>
      <c r="CM189" s="362">
        <v>6.4859999999999998</v>
      </c>
      <c r="CN189" s="362">
        <v>3.508</v>
      </c>
      <c r="CO189" s="362">
        <v>8.6999999999999993</v>
      </c>
      <c r="CP189" s="152">
        <f t="shared" si="562"/>
        <v>-0.15723270440251572</v>
      </c>
      <c r="CQ189" s="152">
        <f t="shared" si="563"/>
        <v>0.2488302139037433</v>
      </c>
      <c r="CR189" s="152">
        <f t="shared" si="564"/>
        <v>-0.31580150926137668</v>
      </c>
      <c r="CS189" s="152">
        <f t="shared" si="565"/>
        <v>-8.4859265459872338E-2</v>
      </c>
      <c r="CT189" s="152">
        <f t="shared" si="566"/>
        <v>9.5483723062815246E-2</v>
      </c>
      <c r="CU189" s="242">
        <f t="shared" si="746"/>
        <v>-1.1749999999999998</v>
      </c>
      <c r="CV189" s="242">
        <f t="shared" si="709"/>
        <v>1.4889999999999999</v>
      </c>
      <c r="CW189" s="242">
        <f t="shared" si="747"/>
        <v>-2.7620000000000005</v>
      </c>
      <c r="CX189" s="242">
        <f t="shared" si="748"/>
        <v>-0.81099999999999994</v>
      </c>
      <c r="CY189" s="119">
        <v>6.298</v>
      </c>
      <c r="CZ189" s="119">
        <v>7.4729999999999999</v>
      </c>
      <c r="DA189" s="119">
        <v>5.984</v>
      </c>
      <c r="DB189" s="119">
        <v>8.7460000000000004</v>
      </c>
      <c r="DC189" s="119">
        <v>9.5570000000000004</v>
      </c>
      <c r="DD189" s="119">
        <v>8.7240000000000002</v>
      </c>
      <c r="DE189" s="119">
        <v>7.54</v>
      </c>
      <c r="DF189" s="119">
        <v>7.9980000000000002</v>
      </c>
      <c r="DG189" s="362">
        <v>7.3360000000000003</v>
      </c>
      <c r="DH189" s="362">
        <v>8.2512310000000006</v>
      </c>
      <c r="DI189" s="362">
        <v>9.0962359999999993</v>
      </c>
      <c r="DJ189" s="362">
        <v>7.3906799999999997</v>
      </c>
      <c r="DK189" s="362">
        <v>6.3142050000000003</v>
      </c>
      <c r="DL189" s="362">
        <v>8.6319999999999997</v>
      </c>
      <c r="DM189" s="362">
        <v>6.4059999999999997</v>
      </c>
      <c r="DN189" s="362">
        <v>3.2959999999999998</v>
      </c>
      <c r="DO189" s="362">
        <v>8.468</v>
      </c>
      <c r="DP189" s="152">
        <f t="shared" si="567"/>
        <v>-0.2006630880959899</v>
      </c>
      <c r="DQ189" s="152">
        <f t="shared" si="568"/>
        <v>-6.47033449668651E-3</v>
      </c>
      <c r="DR189" s="152">
        <f t="shared" si="569"/>
        <v>-0.17271695052716945</v>
      </c>
      <c r="DS189" s="152">
        <f t="shared" si="570"/>
        <v>2.6883869678193038E-2</v>
      </c>
      <c r="DT189" s="152">
        <f t="shared" si="571"/>
        <v>5.09032348410587E-2</v>
      </c>
      <c r="DU189" s="242">
        <f t="shared" si="749"/>
        <v>-5.0839999999999996</v>
      </c>
      <c r="DV189" s="242">
        <f t="shared" si="710"/>
        <v>-0.1650000000000027</v>
      </c>
      <c r="DW189" s="242">
        <f t="shared" si="750"/>
        <v>-5.3239999999999981</v>
      </c>
      <c r="DX189" s="242">
        <f t="shared" si="751"/>
        <v>0.80699999999999861</v>
      </c>
      <c r="DY189" s="119">
        <v>20.251999999999999</v>
      </c>
      <c r="DZ189" s="119">
        <v>25.335999999999999</v>
      </c>
      <c r="EA189" s="119">
        <v>25.501000000000001</v>
      </c>
      <c r="EB189" s="119">
        <v>30.824999999999999</v>
      </c>
      <c r="EC189" s="119">
        <v>30.018000000000001</v>
      </c>
      <c r="ED189" s="119">
        <v>28.564</v>
      </c>
      <c r="EE189" s="119">
        <v>26.76</v>
      </c>
      <c r="EF189" s="119">
        <v>25.88</v>
      </c>
      <c r="EG189" s="362">
        <v>24.643000000000001</v>
      </c>
      <c r="EH189" s="362">
        <v>23.921482000000001</v>
      </c>
      <c r="EI189" s="362">
        <v>22.375256</v>
      </c>
      <c r="EJ189" s="362">
        <v>19.325693999999999</v>
      </c>
      <c r="EK189" s="362">
        <v>17.751356999999999</v>
      </c>
      <c r="EL189" s="362">
        <v>18.016999999999999</v>
      </c>
      <c r="EM189" s="362">
        <v>15.544</v>
      </c>
      <c r="EN189" s="362">
        <v>12.734999999999999</v>
      </c>
      <c r="EO189" s="362">
        <v>14.257</v>
      </c>
      <c r="EP189" s="153">
        <f t="shared" si="572"/>
        <v>-0.10378057820607865</v>
      </c>
      <c r="EQ189" s="153">
        <f t="shared" si="573"/>
        <v>2.1263289555972509E-2</v>
      </c>
      <c r="ER189" s="153">
        <f t="shared" si="574"/>
        <v>-0.18376722817764157</v>
      </c>
      <c r="ES189" s="153">
        <f t="shared" si="575"/>
        <v>-8.3217008482781895E-4</v>
      </c>
      <c r="ET189" s="153">
        <f t="shared" si="576"/>
        <v>7.1352563918207754E-2</v>
      </c>
      <c r="EU189" s="242">
        <f t="shared" si="752"/>
        <v>-3.2200000000000024</v>
      </c>
      <c r="EV189" s="242">
        <f t="shared" si="711"/>
        <v>0.6460000000000008</v>
      </c>
      <c r="EW189" s="242">
        <f t="shared" si="753"/>
        <v>-6.8399999999999963</v>
      </c>
      <c r="EX189" s="242">
        <f t="shared" si="754"/>
        <v>-3.1000000000005912E-2</v>
      </c>
      <c r="EY189" s="119">
        <v>27.806999999999999</v>
      </c>
      <c r="EZ189" s="119">
        <v>31.027000000000001</v>
      </c>
      <c r="FA189" s="119">
        <v>30.381</v>
      </c>
      <c r="FB189" s="119">
        <v>37.220999999999997</v>
      </c>
      <c r="FC189" s="119">
        <v>37.252000000000002</v>
      </c>
      <c r="FD189" s="119">
        <v>34.771000000000001</v>
      </c>
      <c r="FE189" s="119">
        <v>35.024000000000001</v>
      </c>
      <c r="FF189" s="119">
        <v>34.484000000000002</v>
      </c>
      <c r="FG189" s="362">
        <v>32.963000000000001</v>
      </c>
      <c r="FH189" s="362">
        <v>32.359915000000001</v>
      </c>
      <c r="FI189" s="362">
        <v>29.07338</v>
      </c>
      <c r="FJ189" s="362">
        <v>27.881381000000001</v>
      </c>
      <c r="FK189" s="362">
        <v>28.787417999999999</v>
      </c>
      <c r="FL189" s="362">
        <v>23.853999999999999</v>
      </c>
      <c r="FM189" s="362">
        <v>22.391999999999999</v>
      </c>
      <c r="FN189" s="362">
        <v>22.277999999999999</v>
      </c>
      <c r="FO189" s="362">
        <v>23.539000000000001</v>
      </c>
      <c r="FP189" s="153">
        <f t="shared" si="577"/>
        <v>-0.1111111111111111</v>
      </c>
      <c r="FQ189" s="153">
        <f t="shared" si="578"/>
        <v>0.125</v>
      </c>
      <c r="FR189" s="153">
        <f t="shared" si="579"/>
        <v>-0.1111111111111111</v>
      </c>
      <c r="FS189" s="153">
        <f t="shared" si="580"/>
        <v>0</v>
      </c>
      <c r="FT189" s="153">
        <f t="shared" si="581"/>
        <v>0</v>
      </c>
      <c r="FU189" s="242">
        <f t="shared" si="764"/>
        <v>-1</v>
      </c>
      <c r="FV189" s="242">
        <f t="shared" si="712"/>
        <v>1</v>
      </c>
      <c r="FW189" s="242">
        <f t="shared" si="765"/>
        <v>-1</v>
      </c>
      <c r="FX189" s="242">
        <f t="shared" si="766"/>
        <v>0</v>
      </c>
      <c r="FY189" s="154">
        <v>8</v>
      </c>
      <c r="FZ189" s="154">
        <v>9</v>
      </c>
      <c r="GA189" s="154">
        <v>8</v>
      </c>
      <c r="GB189" s="154">
        <v>9</v>
      </c>
      <c r="GC189" s="154">
        <v>9</v>
      </c>
      <c r="GD189" s="154">
        <v>9</v>
      </c>
      <c r="GE189" s="154">
        <v>9</v>
      </c>
      <c r="GF189" s="154">
        <v>10</v>
      </c>
      <c r="GG189" s="359">
        <v>10</v>
      </c>
      <c r="GH189" s="359">
        <v>10</v>
      </c>
      <c r="GI189" s="359"/>
      <c r="GJ189" s="359"/>
      <c r="GK189" s="359"/>
      <c r="GL189" s="359"/>
      <c r="GM189" s="359"/>
      <c r="GN189" s="359"/>
      <c r="GO189" s="359"/>
      <c r="GP189" s="192"/>
      <c r="GQ189" s="5" t="s">
        <v>389</v>
      </c>
      <c r="GR189" s="5">
        <v>8600</v>
      </c>
      <c r="GS189" s="5" t="s">
        <v>147</v>
      </c>
      <c r="GT189" s="174" t="s">
        <v>94</v>
      </c>
      <c r="GU189" s="16"/>
      <c r="GW189" s="158">
        <f t="shared" si="582"/>
        <v>-6.0196520876342099E-2</v>
      </c>
      <c r="GX189" s="158">
        <f t="shared" si="583"/>
        <v>0.383669583735119</v>
      </c>
      <c r="GY189" s="158">
        <f t="shared" si="584"/>
        <v>-0.26093298348879634</v>
      </c>
      <c r="GZ189" s="158">
        <f t="shared" si="585"/>
        <v>-0.11886700999573067</v>
      </c>
      <c r="HA189" s="158">
        <f t="shared" si="586"/>
        <v>3.4559105095886014E-2</v>
      </c>
      <c r="HB189" s="263">
        <f t="shared" si="722"/>
        <v>-1.7697684777186085E-2</v>
      </c>
      <c r="HC189" s="263">
        <f t="shared" si="756"/>
        <v>8.1521101767246112E-2</v>
      </c>
      <c r="HD189" s="263">
        <f t="shared" si="723"/>
        <v>-7.5016678125438024E-2</v>
      </c>
      <c r="HE189" s="263">
        <f t="shared" si="724"/>
        <v>-3.8783654178047799E-2</v>
      </c>
      <c r="HF189" s="153">
        <f t="shared" si="587"/>
        <v>0.27630078090725635</v>
      </c>
      <c r="HG189" s="153">
        <f t="shared" si="588"/>
        <v>0.29399846568444243</v>
      </c>
      <c r="HH189" s="153">
        <f t="shared" si="589"/>
        <v>0.21247736391719632</v>
      </c>
      <c r="HI189" s="153">
        <f t="shared" si="590"/>
        <v>0.28749404204263435</v>
      </c>
      <c r="HJ189" s="153">
        <f t="shared" si="591"/>
        <v>0.32627769622068215</v>
      </c>
      <c r="HK189" s="153">
        <f t="shared" si="592"/>
        <v>0.3153784975779047</v>
      </c>
      <c r="HL189" s="153">
        <f t="shared" si="593"/>
        <v>0.28647416413373861</v>
      </c>
      <c r="HM189" s="153">
        <f t="shared" si="594"/>
        <v>0.31660827741820563</v>
      </c>
      <c r="HN189" s="153">
        <f t="shared" si="595"/>
        <v>0.30211379583951914</v>
      </c>
      <c r="HO189" s="153">
        <f t="shared" si="596"/>
        <v>0.35644977838395436</v>
      </c>
      <c r="HP189" s="153">
        <f t="shared" si="597"/>
        <v>0.43626037296512427</v>
      </c>
      <c r="HQ189" s="153">
        <f t="shared" si="598"/>
        <v>0.39866601041166949</v>
      </c>
      <c r="HR189" s="153">
        <f t="shared" si="599"/>
        <v>0.35306094713827652</v>
      </c>
      <c r="HS189" s="153">
        <f t="shared" si="600"/>
        <v>0.5144066029021781</v>
      </c>
      <c r="HT189" s="153">
        <f t="shared" si="601"/>
        <v>0.45305703879203646</v>
      </c>
      <c r="HU189" s="153">
        <f t="shared" si="602"/>
        <v>0.24422050978067578</v>
      </c>
      <c r="HV189" s="150">
        <f t="shared" si="603"/>
        <v>-9.6893098259640629E-3</v>
      </c>
      <c r="HW189" s="150">
        <f t="shared" si="604"/>
        <v>-8.6930080414010888E-2</v>
      </c>
      <c r="HX189" s="150">
        <f t="shared" si="605"/>
        <v>0.32686083256730525</v>
      </c>
      <c r="HY189" s="150">
        <f t="shared" si="606"/>
        <v>-5.2015447943048528E-2</v>
      </c>
      <c r="HZ189" s="150">
        <f t="shared" si="607"/>
        <v>-7.6192022573152371E-2</v>
      </c>
      <c r="IA189" s="263">
        <f t="shared" si="725"/>
        <v>-2.1572473283705818E-3</v>
      </c>
      <c r="IB189" s="263">
        <f t="shared" si="757"/>
        <v>-2.1196938634131468E-2</v>
      </c>
      <c r="IC189" s="263">
        <f t="shared" si="726"/>
        <v>6.0067640010690315E-2</v>
      </c>
      <c r="ID189" s="263">
        <f t="shared" si="727"/>
        <v>-1.0083441181023334E-2</v>
      </c>
      <c r="IE189" s="153">
        <f t="shared" si="608"/>
        <v>0.22048475371383891</v>
      </c>
      <c r="IF189" s="153">
        <f t="shared" si="609"/>
        <v>0.22264200104220949</v>
      </c>
      <c r="IG189" s="153">
        <f t="shared" si="610"/>
        <v>0.24383893967634096</v>
      </c>
      <c r="IH189" s="153">
        <f t="shared" si="611"/>
        <v>0.18377129966565064</v>
      </c>
      <c r="II189" s="153">
        <f t="shared" si="612"/>
        <v>0.19385474084667398</v>
      </c>
      <c r="IJ189" s="153">
        <f t="shared" si="613"/>
        <v>0.20984311197077155</v>
      </c>
      <c r="IK189" s="153">
        <f t="shared" si="614"/>
        <v>0.23295160269321513</v>
      </c>
      <c r="IL189" s="153">
        <f t="shared" si="615"/>
        <v>0.21459812890121133</v>
      </c>
      <c r="IM189" s="153">
        <f t="shared" si="616"/>
        <v>0.23256769848681741</v>
      </c>
      <c r="IN189" s="153">
        <f t="shared" si="617"/>
        <v>0.25653675258668773</v>
      </c>
      <c r="IO189" s="153">
        <f t="shared" si="618"/>
        <v>0.32370975975125238</v>
      </c>
      <c r="IP189" s="153">
        <f t="shared" si="619"/>
        <v>0.26688223973124964</v>
      </c>
      <c r="IQ189" s="153">
        <f t="shared" si="620"/>
        <v>0.24353937426229666</v>
      </c>
      <c r="IR189" s="153">
        <f t="shared" si="621"/>
        <v>0.3723565281321628</v>
      </c>
      <c r="IS189" s="153">
        <f t="shared" si="622"/>
        <v>0.29039623908663531</v>
      </c>
      <c r="IT189" s="153">
        <f t="shared" si="623"/>
        <v>0.15313093393281971</v>
      </c>
      <c r="IU189" s="150">
        <f t="shared" si="624"/>
        <v>-0.10810132823944599</v>
      </c>
      <c r="IV189" s="150">
        <f t="shared" si="625"/>
        <v>-2.7156194035641085E-2</v>
      </c>
      <c r="IW189" s="150">
        <f t="shared" si="626"/>
        <v>1.3538145038946178E-2</v>
      </c>
      <c r="IX189" s="150">
        <f t="shared" si="627"/>
        <v>2.7739123431720136E-2</v>
      </c>
      <c r="IY189" s="150">
        <f t="shared" si="628"/>
        <v>-1.9087394538321423E-2</v>
      </c>
      <c r="IZ189" s="263">
        <f t="shared" si="728"/>
        <v>-8.8273286243420346E-2</v>
      </c>
      <c r="JA189" s="263">
        <f t="shared" si="758"/>
        <v>-2.2794183999963247E-2</v>
      </c>
      <c r="JB189" s="263">
        <f t="shared" si="729"/>
        <v>1.1211770796741516E-2</v>
      </c>
      <c r="JC189" s="263">
        <f t="shared" si="730"/>
        <v>2.2352437645586143E-2</v>
      </c>
      <c r="JD189" s="153">
        <f t="shared" si="629"/>
        <v>0.72830582227496676</v>
      </c>
      <c r="JE189" s="153">
        <f t="shared" si="630"/>
        <v>0.81657910851838711</v>
      </c>
      <c r="JF189" s="153">
        <f t="shared" si="631"/>
        <v>0.83937329251835036</v>
      </c>
      <c r="JG189" s="153">
        <f t="shared" si="632"/>
        <v>0.82816152172160884</v>
      </c>
      <c r="JH189" s="153">
        <f t="shared" si="633"/>
        <v>0.8058090840760227</v>
      </c>
      <c r="JI189" s="153">
        <f t="shared" si="634"/>
        <v>0.82148917201115867</v>
      </c>
      <c r="JJ189" s="153">
        <f t="shared" si="635"/>
        <v>0.76404751027866613</v>
      </c>
      <c r="JK189" s="153">
        <f t="shared" si="636"/>
        <v>0.75049298225263883</v>
      </c>
      <c r="JL189" s="153">
        <f t="shared" si="637"/>
        <v>0.74759578921821435</v>
      </c>
      <c r="JM189" s="153">
        <f t="shared" si="638"/>
        <v>0.73923191701832347</v>
      </c>
      <c r="JN189" s="153">
        <f t="shared" si="639"/>
        <v>0.76961316503275501</v>
      </c>
      <c r="JO189" s="153">
        <f t="shared" si="640"/>
        <v>0.69313976951141687</v>
      </c>
      <c r="JP189" s="153">
        <f t="shared" si="641"/>
        <v>0.6166359553329861</v>
      </c>
      <c r="JQ189" s="153">
        <f t="shared" si="642"/>
        <v>0.7553030938207429</v>
      </c>
      <c r="JR189" s="153">
        <f t="shared" si="643"/>
        <v>0.69417649160414441</v>
      </c>
      <c r="JS189" s="153">
        <f t="shared" si="644"/>
        <v>0.57164018314031784</v>
      </c>
      <c r="JT189" s="153">
        <f t="shared" si="645"/>
        <v>0.60567568715748332</v>
      </c>
      <c r="JU189" s="150" t="e">
        <f t="shared" si="646"/>
        <v>#VALUE!</v>
      </c>
      <c r="JV189" s="150" t="e">
        <f t="shared" si="647"/>
        <v>#VALUE!</v>
      </c>
      <c r="JW189" s="150" t="e">
        <f t="shared" si="648"/>
        <v>#VALUE!</v>
      </c>
      <c r="JX189" s="150" t="e">
        <f t="shared" si="649"/>
        <v>#VALUE!</v>
      </c>
      <c r="JY189" s="150" t="e">
        <f t="shared" si="650"/>
        <v>#VALUE!</v>
      </c>
      <c r="JZ189" s="263" t="e">
        <f t="shared" si="731"/>
        <v>#VALUE!</v>
      </c>
      <c r="KA189" s="263" t="e">
        <f t="shared" si="759"/>
        <v>#VALUE!</v>
      </c>
      <c r="KB189" s="263" t="e">
        <f t="shared" si="732"/>
        <v>#VALUE!</v>
      </c>
      <c r="KC189" s="263" t="e">
        <f t="shared" si="733"/>
        <v>#VALUE!</v>
      </c>
      <c r="KD189" s="153" t="str">
        <f t="shared" si="691"/>
        <v>i.a.</v>
      </c>
      <c r="KE189" s="153" t="str">
        <f t="shared" si="692"/>
        <v>i.a.</v>
      </c>
      <c r="KF189" s="153" t="str">
        <f t="shared" si="693"/>
        <v>i.a.</v>
      </c>
      <c r="KG189" s="153" t="str">
        <f t="shared" si="694"/>
        <v>i.a.</v>
      </c>
      <c r="KH189" s="153" t="str">
        <f t="shared" si="713"/>
        <v>i.a.</v>
      </c>
      <c r="KI189" s="153" t="str">
        <f t="shared" si="695"/>
        <v>i.a.</v>
      </c>
      <c r="KJ189" s="153" t="str">
        <f t="shared" si="696"/>
        <v>i.a.</v>
      </c>
      <c r="KK189" s="153" t="str">
        <f t="shared" si="697"/>
        <v>i.a.</v>
      </c>
      <c r="KL189" s="153" t="str">
        <f t="shared" si="698"/>
        <v>i.a.</v>
      </c>
      <c r="KM189" s="153" t="str">
        <f t="shared" si="699"/>
        <v>i.a.</v>
      </c>
      <c r="KN189" s="153" t="str">
        <f t="shared" si="700"/>
        <v>i.a.</v>
      </c>
      <c r="KO189" s="153" t="str">
        <f t="shared" si="701"/>
        <v>i.a.</v>
      </c>
      <c r="KP189" s="153" t="str">
        <f t="shared" si="702"/>
        <v>i.a.</v>
      </c>
      <c r="KQ189" s="153" t="str">
        <f t="shared" si="703"/>
        <v>i.a.</v>
      </c>
      <c r="KR189" s="153" t="str">
        <f t="shared" si="704"/>
        <v>i.a.</v>
      </c>
      <c r="KS189" s="153" t="str">
        <f t="shared" si="705"/>
        <v>i.a.</v>
      </c>
      <c r="KT189" s="153" t="str">
        <f t="shared" si="706"/>
        <v>i.a.</v>
      </c>
      <c r="KU189" s="150" t="e">
        <f t="shared" si="651"/>
        <v>#DIV/0!</v>
      </c>
      <c r="KV189" s="150" t="e">
        <f t="shared" si="652"/>
        <v>#DIV/0!</v>
      </c>
      <c r="KW189" s="150" t="e">
        <f t="shared" si="653"/>
        <v>#DIV/0!</v>
      </c>
      <c r="KX189" s="150" t="e">
        <f t="shared" si="654"/>
        <v>#DIV/0!</v>
      </c>
      <c r="KY189" s="150" t="e">
        <f t="shared" si="655"/>
        <v>#DIV/0!</v>
      </c>
      <c r="KZ189" s="243">
        <f t="shared" si="734"/>
        <v>0</v>
      </c>
      <c r="LA189" s="243">
        <f t="shared" si="760"/>
        <v>0</v>
      </c>
      <c r="LB189" s="243">
        <f t="shared" si="735"/>
        <v>0</v>
      </c>
      <c r="LC189" s="243">
        <f t="shared" si="736"/>
        <v>0</v>
      </c>
      <c r="LD189" s="254">
        <f>IFERROR(Tabel1[[#This Row],[2024 - Omsætning]]/Tabel1[[#This Row],[2024 - Ansatte]],"i.a.")</f>
        <v>0</v>
      </c>
      <c r="LE189" s="254">
        <f>IFERROR(Tabel1[[#This Row],[2023 - Omsætning]]/Tabel1[[#This Row],[2023 - Ansatte]],"i.a.")</f>
        <v>0</v>
      </c>
      <c r="LF189" s="254">
        <f>IFERROR(Tabel1[[#This Row],[2022 - Omsætning]]/Tabel1[[#This Row],[2022 - Ansatte]],"i.a.")</f>
        <v>0</v>
      </c>
      <c r="LG189" s="254">
        <f>IFERROR(Tabel1[[#This Row],[2021 - Omsætning]]/Tabel1[[#This Row],[2021 - Ansatte]],"i.a.")</f>
        <v>0</v>
      </c>
      <c r="LH189" s="254">
        <f>IFERROR(AC189/Tabel1[[#This Row],[2020 - Ansatte]],"i.a.")</f>
        <v>0</v>
      </c>
      <c r="LI189" s="254">
        <f>IFERROR(Tabel1[[#This Row],[2019 - Omsætning]]/Tabel1[[#This Row],[2019 - Ansatte]],"i.a.")</f>
        <v>0</v>
      </c>
      <c r="LJ189" s="254">
        <f>IFERROR(Tabel1[[#This Row],[2018 - Omsætning]]/Tabel1[[#This Row],[2018 - Ansatte]],"i.a.")</f>
        <v>0</v>
      </c>
      <c r="LK189" s="254">
        <f>IFERROR(Tabel1[[#This Row],[2017 - Omsætning]]/Tabel1[[#This Row],[2017 - Ansatte]],"i.a.")</f>
        <v>0</v>
      </c>
      <c r="LL189" s="254">
        <f>IFERROR(Tabel1[[#This Row],[2016 - Omsætning]]/Tabel1[[#This Row],[2016 - Ansatte]],"i.a.")</f>
        <v>0</v>
      </c>
      <c r="LM189" s="254">
        <f>IFERROR(Tabel1[[#This Row],[2015 - Omsætning]]/Tabel1[[#This Row],[2015 - Ansatte]],"i.a.")</f>
        <v>0</v>
      </c>
      <c r="LN189" s="254" t="str">
        <f>IFERROR(Tabel1[[#This Row],[2014 - Omsætning]]/Tabel1[[#This Row],[2014 - Ansatte]],"i.a.")</f>
        <v>i.a.</v>
      </c>
      <c r="LO189" s="254" t="str">
        <f>IFERROR(Tabel1[[#This Row],[2013 - Omsætning]]/Tabel1[[#This Row],[2013 - Ansatte]],"i.a.")</f>
        <v>i.a.</v>
      </c>
      <c r="LP189" s="254" t="str">
        <f>IFERROR(Tabel1[[#This Row],[2012 - Omsætning]]/Tabel1[[#This Row],[2012 - Ansatte]],"i.a.")</f>
        <v>i.a.</v>
      </c>
      <c r="LQ189" s="254" t="str">
        <f>IFERROR(Tabel1[[#This Row],[2011 - Omsætning]]/Tabel1[[#This Row],[2011 - Ansatte]],"i.a.")</f>
        <v>i.a.</v>
      </c>
      <c r="LR189" s="254" t="str">
        <f>IFERROR(Tabel1[[#This Row],[2010 - Omsætning]]/Tabel1[[#This Row],[2010 - Ansatte]],"i.a.")</f>
        <v>i.a.</v>
      </c>
      <c r="LS189" s="254" t="str">
        <f>IFERROR(Tabel1[[#This Row],[2009 - Omsætning]]/Tabel1[[#This Row],[2009 - Ansatte]],"i.a.")</f>
        <v>i.a.</v>
      </c>
      <c r="LT189" s="254" t="str">
        <f>IFERROR(Tabel1[[#This Row],[2008 - Omsætning]]/Tabel1[[#This Row],[2008 - Ansatte]],"i.a.")</f>
        <v>i.a.</v>
      </c>
      <c r="LU189" s="158">
        <f t="shared" si="656"/>
        <v>-5.1886792452830219E-2</v>
      </c>
      <c r="LV189" s="158">
        <f t="shared" si="657"/>
        <v>0.11007130124777188</v>
      </c>
      <c r="LW189" s="158">
        <f t="shared" si="658"/>
        <v>-0.23027669791904876</v>
      </c>
      <c r="LX189" s="158">
        <f t="shared" si="659"/>
        <v>-8.4859265459872268E-2</v>
      </c>
      <c r="LY189" s="158">
        <f t="shared" si="660"/>
        <v>9.5483723062815162E-2</v>
      </c>
      <c r="LZ189" s="243">
        <f t="shared" si="737"/>
        <v>-4.3083333333333362E-2</v>
      </c>
      <c r="MA189" s="243">
        <f t="shared" si="761"/>
        <v>8.2333333333333369E-2</v>
      </c>
      <c r="MB189" s="243">
        <f t="shared" si="738"/>
        <v>-0.22377777777777785</v>
      </c>
      <c r="MC189" s="243">
        <f t="shared" si="739"/>
        <v>-9.0111111111111031E-2</v>
      </c>
      <c r="MD189" s="244">
        <f t="shared" si="661"/>
        <v>0.78725000000000001</v>
      </c>
      <c r="ME189" s="244">
        <f t="shared" si="662"/>
        <v>0.83033333333333337</v>
      </c>
      <c r="MF189" s="244">
        <f t="shared" si="663"/>
        <v>0.748</v>
      </c>
      <c r="MG189" s="244">
        <f t="shared" si="664"/>
        <v>0.97177777777777785</v>
      </c>
      <c r="MH189" s="244">
        <f t="shared" si="665"/>
        <v>1.0618888888888889</v>
      </c>
      <c r="MI189" s="244">
        <f t="shared" si="666"/>
        <v>0.96933333333333338</v>
      </c>
      <c r="MJ189" s="244">
        <f t="shared" si="667"/>
        <v>0.83777777777777773</v>
      </c>
      <c r="MK189" s="244">
        <f t="shared" si="668"/>
        <v>0.79980000000000007</v>
      </c>
      <c r="ML189" s="244">
        <f t="shared" si="669"/>
        <v>0.73360000000000003</v>
      </c>
      <c r="MM189" s="244">
        <f t="shared" si="670"/>
        <v>0.82512310000000011</v>
      </c>
      <c r="MN189" s="244" t="str">
        <f t="shared" si="671"/>
        <v>i.a.</v>
      </c>
      <c r="MO189" s="244" t="str">
        <f t="shared" si="672"/>
        <v>i.a.</v>
      </c>
      <c r="MP189" s="244" t="str">
        <f t="shared" si="673"/>
        <v>i.a.</v>
      </c>
      <c r="MQ189" s="244" t="str">
        <f t="shared" si="674"/>
        <v>i.a.</v>
      </c>
      <c r="MR189" s="244" t="str">
        <f t="shared" si="675"/>
        <v>i.a.</v>
      </c>
      <c r="MS189" s="244" t="str">
        <f t="shared" si="676"/>
        <v>i.a.</v>
      </c>
      <c r="MT189" s="244" t="str">
        <f t="shared" si="677"/>
        <v>i.a.</v>
      </c>
    </row>
    <row r="190" spans="1:358" ht="18" customHeight="1" x14ac:dyDescent="0.25">
      <c r="A190" s="99" t="s">
        <v>261</v>
      </c>
      <c r="B190" s="273">
        <v>53608310</v>
      </c>
      <c r="C190" s="117" t="s">
        <v>370</v>
      </c>
      <c r="D190" s="5"/>
      <c r="E190" s="5">
        <v>281300</v>
      </c>
      <c r="F190" s="203">
        <v>45643</v>
      </c>
      <c r="G190" s="148" t="s">
        <v>84</v>
      </c>
      <c r="H190" s="148" t="s">
        <v>84</v>
      </c>
      <c r="I190" s="148" t="s">
        <v>84</v>
      </c>
      <c r="J190" s="148" t="s">
        <v>84</v>
      </c>
      <c r="K190" s="148" t="s">
        <v>84</v>
      </c>
      <c r="L190" s="148" t="s">
        <v>84</v>
      </c>
      <c r="M190" s="148" t="s">
        <v>84</v>
      </c>
      <c r="N190" s="357" t="s">
        <v>84</v>
      </c>
      <c r="O190" s="357" t="s">
        <v>84</v>
      </c>
      <c r="P190" s="150" t="e">
        <f>Y190/Tabel1[[#This Row],[2023 - Omsætning]]-1</f>
        <v>#DIV/0!</v>
      </c>
      <c r="Q190" s="150" t="e">
        <f>Z190/Tabel1[[#This Row],[2022 - Omsætning]]-1</f>
        <v>#DIV/0!</v>
      </c>
      <c r="R190" s="150" t="e">
        <f>AA190/Tabel1[[#This Row],[2021 - Omsætning]]-1</f>
        <v>#DIV/0!</v>
      </c>
      <c r="S190" s="150" t="e">
        <f>AB190/Tabel1[[#This Row],[2020 - Omsætning]]-1</f>
        <v>#DIV/0!</v>
      </c>
      <c r="T190" s="150" t="e">
        <f>AC190/Tabel1[[#This Row],[2019 - Omsætning]]-1</f>
        <v>#DIV/0!</v>
      </c>
      <c r="U190" s="242">
        <f t="shared" si="721"/>
        <v>0</v>
      </c>
      <c r="V190" s="242">
        <f t="shared" si="755"/>
        <v>0</v>
      </c>
      <c r="W190" s="242">
        <f t="shared" si="763"/>
        <v>0</v>
      </c>
      <c r="X190" s="242">
        <f t="shared" si="762"/>
        <v>0</v>
      </c>
      <c r="Y190" s="151"/>
      <c r="Z190" s="151"/>
      <c r="AA190" s="151"/>
      <c r="AB190" s="151"/>
      <c r="AC190" s="361"/>
      <c r="AD190" s="151"/>
      <c r="AE190" s="151"/>
      <c r="AF190" s="151"/>
      <c r="AG190" s="361"/>
      <c r="AH190" s="361"/>
      <c r="AI190" s="361"/>
      <c r="AJ190" s="361"/>
      <c r="AK190" s="361"/>
      <c r="AL190" s="361"/>
      <c r="AM190" s="361"/>
      <c r="AN190" s="361"/>
      <c r="AO190" s="361"/>
      <c r="AP190" s="150">
        <f t="shared" si="552"/>
        <v>3.8385911840967991E-2</v>
      </c>
      <c r="AQ190" s="150">
        <f t="shared" si="553"/>
        <v>5.2859076587080472E-2</v>
      </c>
      <c r="AR190" s="150">
        <f t="shared" si="554"/>
        <v>8.5278686500833298E-2</v>
      </c>
      <c r="AS190" s="150">
        <f t="shared" si="555"/>
        <v>0.19305713065378424</v>
      </c>
      <c r="AT190" s="150">
        <f t="shared" si="556"/>
        <v>-4.8222085421978939E-3</v>
      </c>
      <c r="AU190" s="242">
        <f t="shared" si="740"/>
        <v>3.5529999999999973</v>
      </c>
      <c r="AV190" s="242">
        <f t="shared" si="707"/>
        <v>4.6470000000000056</v>
      </c>
      <c r="AW190" s="242">
        <f t="shared" si="741"/>
        <v>6.9080000000000013</v>
      </c>
      <c r="AX190" s="242">
        <f t="shared" si="742"/>
        <v>13.10799999999999</v>
      </c>
      <c r="AY190" s="119">
        <v>96.113</v>
      </c>
      <c r="AZ190" s="119">
        <v>92.56</v>
      </c>
      <c r="BA190" s="119">
        <v>87.912999999999997</v>
      </c>
      <c r="BB190" s="119">
        <v>81.004999999999995</v>
      </c>
      <c r="BC190" s="119">
        <v>67.897000000000006</v>
      </c>
      <c r="BD190" s="119">
        <v>68.225999999999999</v>
      </c>
      <c r="BE190" s="119">
        <v>62.463999999999999</v>
      </c>
      <c r="BF190" s="119">
        <v>69.674999999999997</v>
      </c>
      <c r="BG190" s="362">
        <v>65.653000000000006</v>
      </c>
      <c r="BH190" s="362">
        <v>63.015000000000001</v>
      </c>
      <c r="BI190" s="362">
        <v>52.826000000000001</v>
      </c>
      <c r="BJ190" s="362">
        <v>46.148000000000003</v>
      </c>
      <c r="BK190" s="362">
        <v>48.933999999999997</v>
      </c>
      <c r="BL190" s="362">
        <v>40.113</v>
      </c>
      <c r="BM190" s="362">
        <v>38.063000000000002</v>
      </c>
      <c r="BN190" s="362">
        <v>35.646000000000001</v>
      </c>
      <c r="BO190" s="362">
        <v>39.807000000000002</v>
      </c>
      <c r="BP190" s="152">
        <f t="shared" si="557"/>
        <v>-6.0453501953361036E-2</v>
      </c>
      <c r="BQ190" s="152">
        <f t="shared" si="558"/>
        <v>1.6727749227083807E-2</v>
      </c>
      <c r="BR190" s="152">
        <f t="shared" si="559"/>
        <v>0.11394685825065577</v>
      </c>
      <c r="BS190" s="152">
        <f t="shared" si="560"/>
        <v>0.40138076517403393</v>
      </c>
      <c r="BT190" s="152">
        <f t="shared" si="561"/>
        <v>2.028371107125387E-2</v>
      </c>
      <c r="BU190" s="242">
        <f t="shared" si="743"/>
        <v>-3.0020000000000024</v>
      </c>
      <c r="BV190" s="242">
        <f t="shared" si="708"/>
        <v>0.81700000000000017</v>
      </c>
      <c r="BW190" s="242">
        <f t="shared" si="744"/>
        <v>4.9960000000000022</v>
      </c>
      <c r="BX190" s="242">
        <f t="shared" si="745"/>
        <v>12.558</v>
      </c>
      <c r="BY190" s="119">
        <v>46.655999999999999</v>
      </c>
      <c r="BZ190" s="119">
        <v>49.658000000000001</v>
      </c>
      <c r="CA190" s="119">
        <v>48.841000000000001</v>
      </c>
      <c r="CB190" s="119">
        <v>43.844999999999999</v>
      </c>
      <c r="CC190" s="119">
        <v>31.286999999999999</v>
      </c>
      <c r="CD190" s="119">
        <v>30.664999999999999</v>
      </c>
      <c r="CE190" s="119">
        <v>30.071000000000002</v>
      </c>
      <c r="CF190" s="119">
        <v>38.969000000000001</v>
      </c>
      <c r="CG190" s="362">
        <v>37.110999999999997</v>
      </c>
      <c r="CH190" s="362">
        <v>35.198</v>
      </c>
      <c r="CI190" s="362">
        <v>28.67</v>
      </c>
      <c r="CJ190" s="362">
        <v>18.449000000000002</v>
      </c>
      <c r="CK190" s="362">
        <v>20.52</v>
      </c>
      <c r="CL190" s="362">
        <v>14.646000000000001</v>
      </c>
      <c r="CM190" s="362">
        <v>15.063000000000001</v>
      </c>
      <c r="CN190" s="362">
        <v>13.481</v>
      </c>
      <c r="CO190" s="362">
        <v>17.468</v>
      </c>
      <c r="CP190" s="152">
        <f t="shared" si="562"/>
        <v>-2.4571409622973096E-2</v>
      </c>
      <c r="CQ190" s="152">
        <f t="shared" si="563"/>
        <v>-3.332104563011877E-2</v>
      </c>
      <c r="CR190" s="152">
        <f t="shared" si="564"/>
        <v>0.23513807779867366</v>
      </c>
      <c r="CS190" s="152">
        <f t="shared" si="565"/>
        <v>0.28618714194780398</v>
      </c>
      <c r="CT190" s="152">
        <f t="shared" si="566"/>
        <v>1.9362038983622598E-2</v>
      </c>
      <c r="CU190" s="242">
        <f t="shared" si="746"/>
        <v>-1.4819999999999993</v>
      </c>
      <c r="CV190" s="242">
        <f t="shared" si="709"/>
        <v>-2.0790000000000006</v>
      </c>
      <c r="CW190" s="242">
        <f t="shared" si="747"/>
        <v>11.878</v>
      </c>
      <c r="CX190" s="242">
        <f t="shared" si="748"/>
        <v>11.240000000000002</v>
      </c>
      <c r="CY190" s="119">
        <v>58.832000000000001</v>
      </c>
      <c r="CZ190" s="119">
        <v>60.314</v>
      </c>
      <c r="DA190" s="119">
        <v>62.393000000000001</v>
      </c>
      <c r="DB190" s="119">
        <v>50.515000000000001</v>
      </c>
      <c r="DC190" s="119">
        <v>39.274999999999999</v>
      </c>
      <c r="DD190" s="119">
        <v>38.529000000000003</v>
      </c>
      <c r="DE190" s="119">
        <v>38.756</v>
      </c>
      <c r="DF190" s="119">
        <v>41.698999999999998</v>
      </c>
      <c r="DG190" s="362">
        <v>40.427999999999997</v>
      </c>
      <c r="DH190" s="362">
        <v>38.045999999999999</v>
      </c>
      <c r="DI190" s="362">
        <v>31.045000000000002</v>
      </c>
      <c r="DJ190" s="362">
        <v>21.654</v>
      </c>
      <c r="DK190" s="362">
        <v>22.978999999999999</v>
      </c>
      <c r="DL190" s="362">
        <v>16.625</v>
      </c>
      <c r="DM190" s="362">
        <v>14.481999999999999</v>
      </c>
      <c r="DN190" s="362">
        <v>12.692</v>
      </c>
      <c r="DO190" s="362">
        <v>16.675999999999998</v>
      </c>
      <c r="DP190" s="152">
        <f t="shared" si="567"/>
        <v>3.7816829675926367E-2</v>
      </c>
      <c r="DQ190" s="152">
        <f t="shared" si="568"/>
        <v>-1.4127213165899677E-2</v>
      </c>
      <c r="DR190" s="152">
        <f t="shared" si="569"/>
        <v>0.24839337877312564</v>
      </c>
      <c r="DS190" s="152">
        <f t="shared" si="570"/>
        <v>0.19357884796978286</v>
      </c>
      <c r="DT190" s="152">
        <f t="shared" si="571"/>
        <v>1.921313479760575E-3</v>
      </c>
      <c r="DU190" s="242">
        <f t="shared" si="749"/>
        <v>3.8239999999999981</v>
      </c>
      <c r="DV190" s="242">
        <f t="shared" si="710"/>
        <v>-1.4489999999999981</v>
      </c>
      <c r="DW190" s="242">
        <f t="shared" si="750"/>
        <v>20.408000000000001</v>
      </c>
      <c r="DX190" s="242">
        <f t="shared" si="751"/>
        <v>13.325000000000003</v>
      </c>
      <c r="DY190" s="119">
        <v>104.943</v>
      </c>
      <c r="DZ190" s="119">
        <v>101.119</v>
      </c>
      <c r="EA190" s="119">
        <v>102.568</v>
      </c>
      <c r="EB190" s="119">
        <v>82.16</v>
      </c>
      <c r="EC190" s="119">
        <v>68.834999999999994</v>
      </c>
      <c r="ED190" s="119">
        <v>68.703000000000003</v>
      </c>
      <c r="EE190" s="119">
        <v>67.296999999999997</v>
      </c>
      <c r="EF190" s="119">
        <v>63.405000000000001</v>
      </c>
      <c r="EG190" s="362">
        <v>55.636000000000003</v>
      </c>
      <c r="EH190" s="362">
        <v>48.317999999999998</v>
      </c>
      <c r="EI190" s="362">
        <v>35.274999999999999</v>
      </c>
      <c r="EJ190" s="362">
        <v>40.628999999999998</v>
      </c>
      <c r="EK190" s="362">
        <v>49.075000000000003</v>
      </c>
      <c r="EL190" s="362">
        <v>50.249000000000002</v>
      </c>
      <c r="EM190" s="362">
        <v>37.997999999999998</v>
      </c>
      <c r="EN190" s="362">
        <v>33.616999999999997</v>
      </c>
      <c r="EO190" s="362">
        <v>34.834000000000003</v>
      </c>
      <c r="EP190" s="153">
        <f t="shared" si="572"/>
        <v>0.14100240481244578</v>
      </c>
      <c r="EQ190" s="153">
        <f t="shared" si="573"/>
        <v>9.2349646794185378E-2</v>
      </c>
      <c r="ER190" s="153">
        <f t="shared" si="574"/>
        <v>4.9613907418637637E-2</v>
      </c>
      <c r="ES190" s="153">
        <f t="shared" si="575"/>
        <v>0.21313035204567074</v>
      </c>
      <c r="ET190" s="153">
        <f t="shared" si="576"/>
        <v>0.10695245230572124</v>
      </c>
      <c r="EU190" s="242">
        <f t="shared" si="752"/>
        <v>19.994</v>
      </c>
      <c r="EV190" s="242">
        <f t="shared" si="711"/>
        <v>11.988</v>
      </c>
      <c r="EW190" s="242">
        <f t="shared" si="753"/>
        <v>6.1360000000000099</v>
      </c>
      <c r="EX190" s="242">
        <f t="shared" si="754"/>
        <v>21.727999999999994</v>
      </c>
      <c r="EY190" s="119">
        <v>161.79300000000001</v>
      </c>
      <c r="EZ190" s="119">
        <v>141.79900000000001</v>
      </c>
      <c r="FA190" s="119">
        <v>129.81100000000001</v>
      </c>
      <c r="FB190" s="119">
        <v>123.675</v>
      </c>
      <c r="FC190" s="119">
        <v>101.947</v>
      </c>
      <c r="FD190" s="119">
        <v>92.096999999999994</v>
      </c>
      <c r="FE190" s="119">
        <v>94.369</v>
      </c>
      <c r="FF190" s="119">
        <v>83.564999999999998</v>
      </c>
      <c r="FG190" s="362">
        <v>81.816999999999993</v>
      </c>
      <c r="FH190" s="362">
        <v>80.241</v>
      </c>
      <c r="FI190" s="362">
        <v>71.813000000000002</v>
      </c>
      <c r="FJ190" s="362">
        <v>65.100999999999999</v>
      </c>
      <c r="FK190" s="362">
        <v>84.171999999999997</v>
      </c>
      <c r="FL190" s="362">
        <v>82.600999999999999</v>
      </c>
      <c r="FM190" s="362">
        <v>81.343000000000004</v>
      </c>
      <c r="FN190" s="362">
        <v>67.497</v>
      </c>
      <c r="FO190" s="362">
        <v>97.634</v>
      </c>
      <c r="FP190" s="153">
        <f t="shared" si="577"/>
        <v>0.11578947368421053</v>
      </c>
      <c r="FQ190" s="153">
        <f t="shared" si="578"/>
        <v>3.2608695652173912E-2</v>
      </c>
      <c r="FR190" s="153">
        <f t="shared" si="579"/>
        <v>0</v>
      </c>
      <c r="FS190" s="153">
        <f t="shared" si="580"/>
        <v>2.2222222222222223E-2</v>
      </c>
      <c r="FT190" s="153">
        <f t="shared" si="581"/>
        <v>-2.1739130434782608E-2</v>
      </c>
      <c r="FU190" s="242">
        <f t="shared" si="764"/>
        <v>11</v>
      </c>
      <c r="FV190" s="242">
        <f t="shared" si="712"/>
        <v>3</v>
      </c>
      <c r="FW190" s="242">
        <f t="shared" si="765"/>
        <v>0</v>
      </c>
      <c r="FX190" s="242">
        <f t="shared" si="766"/>
        <v>2</v>
      </c>
      <c r="FY190" s="154">
        <v>106</v>
      </c>
      <c r="FZ190" s="154">
        <v>95</v>
      </c>
      <c r="GA190" s="154">
        <v>92</v>
      </c>
      <c r="GB190" s="154">
        <v>92</v>
      </c>
      <c r="GC190" s="154">
        <v>90</v>
      </c>
      <c r="GD190" s="154">
        <v>92</v>
      </c>
      <c r="GE190" s="154">
        <v>91</v>
      </c>
      <c r="GF190" s="154">
        <v>87</v>
      </c>
      <c r="GG190" s="359">
        <v>84</v>
      </c>
      <c r="GH190" s="359">
        <v>82</v>
      </c>
      <c r="GI190" s="359">
        <v>78</v>
      </c>
      <c r="GJ190" s="359">
        <v>82</v>
      </c>
      <c r="GK190" s="359">
        <v>82</v>
      </c>
      <c r="GL190" s="359">
        <v>82</v>
      </c>
      <c r="GM190" s="359">
        <v>75</v>
      </c>
      <c r="GN190" s="359">
        <v>74</v>
      </c>
      <c r="GO190" s="359">
        <v>77</v>
      </c>
      <c r="GP190" s="167"/>
      <c r="GQ190" s="5" t="s">
        <v>389</v>
      </c>
      <c r="GR190" s="5">
        <v>6940</v>
      </c>
      <c r="GS190" s="5" t="s">
        <v>438</v>
      </c>
      <c r="GT190" s="7" t="s">
        <v>94</v>
      </c>
      <c r="GU190" s="172"/>
      <c r="GW190" s="158">
        <f t="shared" si="582"/>
        <v>-3.5813865302066941E-2</v>
      </c>
      <c r="GX190" s="158">
        <f t="shared" si="583"/>
        <v>-0.12329864015455368</v>
      </c>
      <c r="GY190" s="158">
        <f t="shared" si="584"/>
        <v>9.5907174722333777E-3</v>
      </c>
      <c r="GZ190" s="158">
        <f t="shared" si="585"/>
        <v>0.17155937037131752</v>
      </c>
      <c r="HA190" s="158">
        <f t="shared" si="586"/>
        <v>7.9631614664504476E-3</v>
      </c>
      <c r="HB190" s="263">
        <f t="shared" si="722"/>
        <v>-2.1209772561124329E-2</v>
      </c>
      <c r="HC190" s="263">
        <f t="shared" si="756"/>
        <v>-8.3289723866041609E-2</v>
      </c>
      <c r="HD190" s="263">
        <f t="shared" si="723"/>
        <v>6.4171011372544662E-3</v>
      </c>
      <c r="HE190" s="263">
        <f t="shared" si="724"/>
        <v>9.7980111261374958E-2</v>
      </c>
      <c r="HF190" s="153">
        <f t="shared" si="587"/>
        <v>0.57101260785588803</v>
      </c>
      <c r="HG190" s="153">
        <f t="shared" si="588"/>
        <v>0.59222238041701236</v>
      </c>
      <c r="HH190" s="153">
        <f t="shared" si="589"/>
        <v>0.67551210428305397</v>
      </c>
      <c r="HI190" s="153">
        <f t="shared" si="590"/>
        <v>0.66909500314579951</v>
      </c>
      <c r="HJ190" s="153">
        <f t="shared" si="591"/>
        <v>0.57111489188442455</v>
      </c>
      <c r="HK190" s="153">
        <f t="shared" si="592"/>
        <v>0.56660294117647059</v>
      </c>
      <c r="HL190" s="153">
        <f t="shared" si="593"/>
        <v>0.59304371777019482</v>
      </c>
      <c r="HM190" s="153">
        <f t="shared" si="594"/>
        <v>0.70058215236767163</v>
      </c>
      <c r="HN190" s="153">
        <f t="shared" si="595"/>
        <v>0.77780556784731703</v>
      </c>
      <c r="HO190" s="153">
        <f t="shared" si="596"/>
        <v>0.91026760613927016</v>
      </c>
      <c r="HP190" s="153">
        <f t="shared" si="597"/>
        <v>0.81800695615514341</v>
      </c>
      <c r="HQ190" s="153">
        <f t="shared" si="598"/>
        <v>0.48278783554802457</v>
      </c>
      <c r="HR190" s="153">
        <f t="shared" si="599"/>
        <v>0.46270790544077961</v>
      </c>
      <c r="HS190" s="153">
        <f t="shared" si="600"/>
        <v>0.37678334674266545</v>
      </c>
      <c r="HT190" s="153">
        <f t="shared" si="601"/>
        <v>0.40444041052852059</v>
      </c>
      <c r="HU190" s="153">
        <f t="shared" si="602"/>
        <v>0.37083461161999098</v>
      </c>
      <c r="HV190" s="150">
        <f t="shared" si="603"/>
        <v>-0.15943033961880532</v>
      </c>
      <c r="HW190" s="150">
        <f t="shared" si="604"/>
        <v>-5.1116489670569809E-2</v>
      </c>
      <c r="HX190" s="150">
        <f t="shared" si="605"/>
        <v>-8.5017789849164936E-3</v>
      </c>
      <c r="HY190" s="150">
        <f t="shared" si="606"/>
        <v>0.2052438556409846</v>
      </c>
      <c r="HZ190" s="150">
        <f t="shared" si="607"/>
        <v>-1.9561426951555095E-2</v>
      </c>
      <c r="IA190" s="263">
        <f t="shared" si="725"/>
        <v>-5.8296762304706262E-2</v>
      </c>
      <c r="IB190" s="263">
        <f t="shared" si="757"/>
        <v>-1.9697975209678642E-2</v>
      </c>
      <c r="IC190" s="263">
        <f t="shared" si="726"/>
        <v>-3.3042921310303397E-3</v>
      </c>
      <c r="ID190" s="263">
        <f t="shared" si="727"/>
        <v>6.6185653887154305E-2</v>
      </c>
      <c r="IE190" s="153">
        <f t="shared" si="608"/>
        <v>0.3073598777306385</v>
      </c>
      <c r="IF190" s="153">
        <f t="shared" si="609"/>
        <v>0.36565664003534476</v>
      </c>
      <c r="IG190" s="153">
        <f t="shared" si="610"/>
        <v>0.3853546152450234</v>
      </c>
      <c r="IH190" s="153">
        <f t="shared" si="611"/>
        <v>0.38865890737605374</v>
      </c>
      <c r="II190" s="153">
        <f t="shared" si="612"/>
        <v>0.32247325348889944</v>
      </c>
      <c r="IJ190" s="153">
        <f t="shared" si="613"/>
        <v>0.32890714661117842</v>
      </c>
      <c r="IK190" s="153">
        <f t="shared" si="614"/>
        <v>0.33800173097890229</v>
      </c>
      <c r="IL190" s="153">
        <f t="shared" si="615"/>
        <v>0.47126047574705832</v>
      </c>
      <c r="IM190" s="153">
        <f t="shared" si="616"/>
        <v>0.45799651976452871</v>
      </c>
      <c r="IN190" s="153">
        <f t="shared" si="617"/>
        <v>0.46296710379207384</v>
      </c>
      <c r="IO190" s="153">
        <f t="shared" si="618"/>
        <v>0.41880304424675352</v>
      </c>
      <c r="IP190" s="153">
        <f t="shared" si="619"/>
        <v>0.24718468845672026</v>
      </c>
      <c r="IQ190" s="153">
        <f t="shared" si="620"/>
        <v>0.24608299904660827</v>
      </c>
      <c r="IR190" s="153">
        <f t="shared" si="621"/>
        <v>0.17867076562728737</v>
      </c>
      <c r="IS190" s="153">
        <f t="shared" si="622"/>
        <v>0.20240526740123624</v>
      </c>
      <c r="IT190" s="153">
        <f t="shared" si="623"/>
        <v>0.16327642901696229</v>
      </c>
      <c r="IU190" s="150">
        <f t="shared" si="624"/>
        <v>-9.0434143435026856E-2</v>
      </c>
      <c r="IV190" s="150">
        <f t="shared" si="625"/>
        <v>-9.7475071532793639E-2</v>
      </c>
      <c r="IW190" s="150">
        <f t="shared" si="626"/>
        <v>0.18938341989327792</v>
      </c>
      <c r="IX190" s="150">
        <f t="shared" si="627"/>
        <v>-1.6116573163731961E-2</v>
      </c>
      <c r="IY190" s="150">
        <f t="shared" si="628"/>
        <v>-9.488315293686414E-2</v>
      </c>
      <c r="IZ190" s="263">
        <f t="shared" si="728"/>
        <v>-6.4489948095589389E-2</v>
      </c>
      <c r="JA190" s="263">
        <f t="shared" si="758"/>
        <v>-7.701830458879122E-2</v>
      </c>
      <c r="JB190" s="263">
        <f t="shared" si="729"/>
        <v>0.12581153651450749</v>
      </c>
      <c r="JC190" s="263">
        <f t="shared" si="730"/>
        <v>-1.0881971158793191E-2</v>
      </c>
      <c r="JD190" s="153">
        <f t="shared" si="629"/>
        <v>0.64862509502883314</v>
      </c>
      <c r="JE190" s="153">
        <f t="shared" si="630"/>
        <v>0.71311504312442253</v>
      </c>
      <c r="JF190" s="153">
        <f t="shared" si="631"/>
        <v>0.79013334771321375</v>
      </c>
      <c r="JG190" s="153">
        <f t="shared" si="632"/>
        <v>0.66432181119870626</v>
      </c>
      <c r="JH190" s="153">
        <f t="shared" si="633"/>
        <v>0.67520378235749945</v>
      </c>
      <c r="JI190" s="153">
        <f t="shared" si="634"/>
        <v>0.74598521124466599</v>
      </c>
      <c r="JJ190" s="153">
        <f t="shared" si="635"/>
        <v>0.71312613252233248</v>
      </c>
      <c r="JK190" s="153">
        <f t="shared" si="636"/>
        <v>0.75875067312870226</v>
      </c>
      <c r="JL190" s="153">
        <f t="shared" si="637"/>
        <v>0.680005377855458</v>
      </c>
      <c r="JM190" s="153">
        <f t="shared" si="638"/>
        <v>0.60216099001757206</v>
      </c>
      <c r="JN190" s="153">
        <f t="shared" si="639"/>
        <v>0.49120632754515198</v>
      </c>
      <c r="JO190" s="153">
        <f t="shared" si="640"/>
        <v>0.62409179582494889</v>
      </c>
      <c r="JP190" s="153">
        <f t="shared" si="641"/>
        <v>0.58303236230575495</v>
      </c>
      <c r="JQ190" s="153">
        <f t="shared" si="642"/>
        <v>0.60833403953947296</v>
      </c>
      <c r="JR190" s="153">
        <f t="shared" si="643"/>
        <v>0.46713300468386948</v>
      </c>
      <c r="JS190" s="153">
        <f t="shared" si="644"/>
        <v>0.49805176526364131</v>
      </c>
      <c r="JT190" s="153">
        <f t="shared" si="645"/>
        <v>0.35678144908535964</v>
      </c>
      <c r="JU190" s="150" t="e">
        <f t="shared" si="646"/>
        <v>#VALUE!</v>
      </c>
      <c r="JV190" s="150" t="e">
        <f t="shared" si="647"/>
        <v>#VALUE!</v>
      </c>
      <c r="JW190" s="150" t="e">
        <f t="shared" si="648"/>
        <v>#VALUE!</v>
      </c>
      <c r="JX190" s="150" t="e">
        <f t="shared" si="649"/>
        <v>#VALUE!</v>
      </c>
      <c r="JY190" s="150" t="e">
        <f t="shared" si="650"/>
        <v>#VALUE!</v>
      </c>
      <c r="JZ190" s="263" t="e">
        <f t="shared" si="731"/>
        <v>#VALUE!</v>
      </c>
      <c r="KA190" s="263" t="e">
        <f t="shared" si="759"/>
        <v>#VALUE!</v>
      </c>
      <c r="KB190" s="263" t="e">
        <f t="shared" si="732"/>
        <v>#VALUE!</v>
      </c>
      <c r="KC190" s="263" t="e">
        <f t="shared" si="733"/>
        <v>#VALUE!</v>
      </c>
      <c r="KD190" s="153" t="str">
        <f t="shared" si="691"/>
        <v>i.a.</v>
      </c>
      <c r="KE190" s="153" t="str">
        <f t="shared" si="692"/>
        <v>i.a.</v>
      </c>
      <c r="KF190" s="153" t="str">
        <f t="shared" si="693"/>
        <v>i.a.</v>
      </c>
      <c r="KG190" s="153" t="str">
        <f t="shared" si="694"/>
        <v>i.a.</v>
      </c>
      <c r="KH190" s="153" t="str">
        <f t="shared" si="713"/>
        <v>i.a.</v>
      </c>
      <c r="KI190" s="153" t="str">
        <f t="shared" si="695"/>
        <v>i.a.</v>
      </c>
      <c r="KJ190" s="153" t="str">
        <f t="shared" si="696"/>
        <v>i.a.</v>
      </c>
      <c r="KK190" s="153" t="str">
        <f t="shared" si="697"/>
        <v>i.a.</v>
      </c>
      <c r="KL190" s="153" t="str">
        <f t="shared" si="698"/>
        <v>i.a.</v>
      </c>
      <c r="KM190" s="153" t="str">
        <f t="shared" si="699"/>
        <v>i.a.</v>
      </c>
      <c r="KN190" s="153" t="str">
        <f t="shared" si="700"/>
        <v>i.a.</v>
      </c>
      <c r="KO190" s="153" t="str">
        <f t="shared" si="701"/>
        <v>i.a.</v>
      </c>
      <c r="KP190" s="153" t="str">
        <f t="shared" si="702"/>
        <v>i.a.</v>
      </c>
      <c r="KQ190" s="153" t="str">
        <f t="shared" si="703"/>
        <v>i.a.</v>
      </c>
      <c r="KR190" s="153" t="str">
        <f t="shared" si="704"/>
        <v>i.a.</v>
      </c>
      <c r="KS190" s="153" t="str">
        <f t="shared" si="705"/>
        <v>i.a.</v>
      </c>
      <c r="KT190" s="153" t="str">
        <f t="shared" si="706"/>
        <v>i.a.</v>
      </c>
      <c r="KU190" s="150" t="e">
        <f t="shared" si="651"/>
        <v>#DIV/0!</v>
      </c>
      <c r="KV190" s="150" t="e">
        <f t="shared" si="652"/>
        <v>#DIV/0!</v>
      </c>
      <c r="KW190" s="150" t="e">
        <f t="shared" si="653"/>
        <v>#DIV/0!</v>
      </c>
      <c r="KX190" s="150" t="e">
        <f t="shared" si="654"/>
        <v>#DIV/0!</v>
      </c>
      <c r="KY190" s="150" t="e">
        <f t="shared" si="655"/>
        <v>#DIV/0!</v>
      </c>
      <c r="KZ190" s="243">
        <f t="shared" si="734"/>
        <v>0</v>
      </c>
      <c r="LA190" s="243">
        <f t="shared" si="760"/>
        <v>0</v>
      </c>
      <c r="LB190" s="243">
        <f t="shared" si="735"/>
        <v>0</v>
      </c>
      <c r="LC190" s="243">
        <f t="shared" si="736"/>
        <v>0</v>
      </c>
      <c r="LD190" s="254">
        <f>IFERROR(Tabel1[[#This Row],[2024 - Omsætning]]/Tabel1[[#This Row],[2024 - Ansatte]],"i.a.")</f>
        <v>0</v>
      </c>
      <c r="LE190" s="254">
        <f>IFERROR(Tabel1[[#This Row],[2023 - Omsætning]]/Tabel1[[#This Row],[2023 - Ansatte]],"i.a.")</f>
        <v>0</v>
      </c>
      <c r="LF190" s="254">
        <f>IFERROR(Tabel1[[#This Row],[2022 - Omsætning]]/Tabel1[[#This Row],[2022 - Ansatte]],"i.a.")</f>
        <v>0</v>
      </c>
      <c r="LG190" s="254">
        <f>IFERROR(Tabel1[[#This Row],[2021 - Omsætning]]/Tabel1[[#This Row],[2021 - Ansatte]],"i.a.")</f>
        <v>0</v>
      </c>
      <c r="LH190" s="254">
        <f>IFERROR(AC190/Tabel1[[#This Row],[2020 - Ansatte]],"i.a.")</f>
        <v>0</v>
      </c>
      <c r="LI190" s="254">
        <f>IFERROR(Tabel1[[#This Row],[2019 - Omsætning]]/Tabel1[[#This Row],[2019 - Ansatte]],"i.a.")</f>
        <v>0</v>
      </c>
      <c r="LJ190" s="254">
        <f>IFERROR(Tabel1[[#This Row],[2018 - Omsætning]]/Tabel1[[#This Row],[2018 - Ansatte]],"i.a.")</f>
        <v>0</v>
      </c>
      <c r="LK190" s="254">
        <f>IFERROR(Tabel1[[#This Row],[2017 - Omsætning]]/Tabel1[[#This Row],[2017 - Ansatte]],"i.a.")</f>
        <v>0</v>
      </c>
      <c r="LL190" s="254">
        <f>IFERROR(Tabel1[[#This Row],[2016 - Omsætning]]/Tabel1[[#This Row],[2016 - Ansatte]],"i.a.")</f>
        <v>0</v>
      </c>
      <c r="LM190" s="254">
        <f>IFERROR(Tabel1[[#This Row],[2015 - Omsætning]]/Tabel1[[#This Row],[2015 - Ansatte]],"i.a.")</f>
        <v>0</v>
      </c>
      <c r="LN190" s="254">
        <f>IFERROR(Tabel1[[#This Row],[2014 - Omsætning]]/Tabel1[[#This Row],[2014 - Ansatte]],"i.a.")</f>
        <v>0</v>
      </c>
      <c r="LO190" s="254">
        <f>IFERROR(Tabel1[[#This Row],[2013 - Omsætning]]/Tabel1[[#This Row],[2013 - Ansatte]],"i.a.")</f>
        <v>0</v>
      </c>
      <c r="LP190" s="254">
        <f>IFERROR(Tabel1[[#This Row],[2012 - Omsætning]]/Tabel1[[#This Row],[2012 - Ansatte]],"i.a.")</f>
        <v>0</v>
      </c>
      <c r="LQ190" s="254">
        <f>IFERROR(Tabel1[[#This Row],[2011 - Omsætning]]/Tabel1[[#This Row],[2011 - Ansatte]],"i.a.")</f>
        <v>0</v>
      </c>
      <c r="LR190" s="254">
        <f>IFERROR(Tabel1[[#This Row],[2010 - Omsætning]]/Tabel1[[#This Row],[2010 - Ansatte]],"i.a.")</f>
        <v>0</v>
      </c>
      <c r="LS190" s="254">
        <f>IFERROR(Tabel1[[#This Row],[2009 - Omsætning]]/Tabel1[[#This Row],[2009 - Ansatte]],"i.a.")</f>
        <v>0</v>
      </c>
      <c r="LT190" s="254">
        <f>IFERROR(Tabel1[[#This Row],[2008 - Omsætning]]/Tabel1[[#This Row],[2008 - Ansatte]],"i.a.")</f>
        <v>0</v>
      </c>
      <c r="LU190" s="158">
        <f t="shared" si="656"/>
        <v>-0.12579513126587225</v>
      </c>
      <c r="LV190" s="158">
        <f t="shared" si="657"/>
        <v>-6.3847749452325464E-2</v>
      </c>
      <c r="LW190" s="158">
        <f t="shared" si="658"/>
        <v>0.23513807779867357</v>
      </c>
      <c r="LX190" s="158">
        <f t="shared" si="659"/>
        <v>0.25822655190546046</v>
      </c>
      <c r="LY190" s="158">
        <f t="shared" si="660"/>
        <v>4.2014528738814234E-2</v>
      </c>
      <c r="LZ190" s="243">
        <f t="shared" si="737"/>
        <v>-7.986534260178757E-2</v>
      </c>
      <c r="MA190" s="243">
        <f t="shared" si="761"/>
        <v>-4.3300572082379807E-2</v>
      </c>
      <c r="MB190" s="243">
        <f t="shared" si="738"/>
        <v>0.12910869565217387</v>
      </c>
      <c r="MC190" s="243">
        <f t="shared" si="739"/>
        <v>0.11268719806763289</v>
      </c>
      <c r="MD190" s="244">
        <f t="shared" si="661"/>
        <v>0.55501886792452826</v>
      </c>
      <c r="ME190" s="244">
        <f t="shared" si="662"/>
        <v>0.63488421052631583</v>
      </c>
      <c r="MF190" s="244">
        <f t="shared" si="663"/>
        <v>0.67818478260869564</v>
      </c>
      <c r="MG190" s="244">
        <f t="shared" si="664"/>
        <v>0.54907608695652177</v>
      </c>
      <c r="MH190" s="244">
        <f t="shared" si="665"/>
        <v>0.43638888888888888</v>
      </c>
      <c r="MI190" s="244">
        <f t="shared" si="666"/>
        <v>0.4187934782608696</v>
      </c>
      <c r="MJ190" s="244">
        <f t="shared" si="667"/>
        <v>0.42589010989010989</v>
      </c>
      <c r="MK190" s="244">
        <f t="shared" si="668"/>
        <v>0.47929885057471261</v>
      </c>
      <c r="ML190" s="244">
        <f t="shared" si="669"/>
        <v>0.48128571428571426</v>
      </c>
      <c r="MM190" s="244">
        <f t="shared" si="670"/>
        <v>0.46397560975609753</v>
      </c>
      <c r="MN190" s="244">
        <f t="shared" si="671"/>
        <v>0.39801282051282055</v>
      </c>
      <c r="MO190" s="244">
        <f t="shared" si="672"/>
        <v>0.26407317073170733</v>
      </c>
      <c r="MP190" s="244">
        <f t="shared" si="673"/>
        <v>0.28023170731707314</v>
      </c>
      <c r="MQ190" s="244">
        <f t="shared" si="674"/>
        <v>0.2027439024390244</v>
      </c>
      <c r="MR190" s="244">
        <f t="shared" si="675"/>
        <v>0.19309333333333331</v>
      </c>
      <c r="MS190" s="244">
        <f t="shared" si="676"/>
        <v>0.17151351351351352</v>
      </c>
      <c r="MT190" s="244">
        <f t="shared" si="677"/>
        <v>0.21657142857142855</v>
      </c>
    </row>
    <row r="191" spans="1:358" ht="18" customHeight="1" x14ac:dyDescent="0.25">
      <c r="A191" s="310" t="s">
        <v>860</v>
      </c>
      <c r="B191" s="273">
        <v>21719838</v>
      </c>
      <c r="C191" s="311" t="s">
        <v>83</v>
      </c>
      <c r="D191" s="5"/>
      <c r="E191" s="311">
        <v>310200</v>
      </c>
      <c r="F191" s="312">
        <v>45769</v>
      </c>
      <c r="G191" s="148" t="s">
        <v>74</v>
      </c>
      <c r="H191" s="148" t="s">
        <v>74</v>
      </c>
      <c r="I191" s="148" t="s">
        <v>74</v>
      </c>
      <c r="J191" s="148" t="s">
        <v>74</v>
      </c>
      <c r="K191" s="148" t="s">
        <v>74</v>
      </c>
      <c r="L191" s="148" t="s">
        <v>74</v>
      </c>
      <c r="M191" s="148"/>
      <c r="N191" s="148"/>
      <c r="O191" s="148"/>
      <c r="P191" s="150" t="e">
        <f>Y191/Tabel1[[#This Row],[2023 - Omsætning]]-1</f>
        <v>#DIV/0!</v>
      </c>
      <c r="Q191" s="150" t="e">
        <f>Z191/Tabel1[[#This Row],[2022 - Omsætning]]-1</f>
        <v>#DIV/0!</v>
      </c>
      <c r="R191" s="150" t="e">
        <f>AA191/Tabel1[[#This Row],[2021 - Omsætning]]-1</f>
        <v>#DIV/0!</v>
      </c>
      <c r="S191" s="150" t="e">
        <f>AB191/Tabel1[[#This Row],[2020 - Omsætning]]-1</f>
        <v>#DIV/0!</v>
      </c>
      <c r="T191" s="150" t="e">
        <f>AC191/Tabel1[[#This Row],[2019 - Omsætning]]-1</f>
        <v>#DIV/0!</v>
      </c>
      <c r="U191" s="242">
        <f t="shared" si="721"/>
        <v>0</v>
      </c>
      <c r="V191" s="242"/>
      <c r="W191" s="242">
        <f t="shared" si="763"/>
        <v>0</v>
      </c>
      <c r="X191" s="242">
        <f t="shared" si="762"/>
        <v>0</v>
      </c>
      <c r="Y191" s="151"/>
      <c r="Z191" s="361"/>
      <c r="AA191" s="361"/>
      <c r="AB191" s="361"/>
      <c r="AC191" s="361"/>
      <c r="AD191" s="361"/>
      <c r="AE191" s="361"/>
      <c r="AF191" s="361"/>
      <c r="AG191" s="361"/>
      <c r="AH191" s="361"/>
      <c r="AI191" s="361"/>
      <c r="AJ191" s="361"/>
      <c r="AK191" s="361"/>
      <c r="AL191" s="361"/>
      <c r="AM191" s="361"/>
      <c r="AN191" s="361"/>
      <c r="AO191" s="361"/>
      <c r="AP191" s="150">
        <f t="shared" si="552"/>
        <v>6.0897108409113956E-2</v>
      </c>
      <c r="AQ191" s="150">
        <f t="shared" si="553"/>
        <v>3.9152708836567338E-2</v>
      </c>
      <c r="AR191" s="150">
        <f t="shared" si="554"/>
        <v>0.14313023425172952</v>
      </c>
      <c r="AS191" s="150">
        <f t="shared" si="555"/>
        <v>8.1872496881360488E-2</v>
      </c>
      <c r="AT191" s="150">
        <f t="shared" si="556"/>
        <v>1.4926367695075646E-2</v>
      </c>
      <c r="AU191" s="242">
        <f t="shared" si="740"/>
        <v>2.3839999999999932</v>
      </c>
      <c r="AV191" s="242"/>
      <c r="AW191" s="242">
        <f t="shared" si="741"/>
        <v>4.7169999999999987</v>
      </c>
      <c r="AX191" s="242">
        <f t="shared" si="742"/>
        <v>2.4940000000000033</v>
      </c>
      <c r="AY191" s="119">
        <v>41.531999999999996</v>
      </c>
      <c r="AZ191" s="362">
        <v>39.148000000000003</v>
      </c>
      <c r="BA191" s="362">
        <v>37.673000000000002</v>
      </c>
      <c r="BB191" s="362">
        <v>32.956000000000003</v>
      </c>
      <c r="BC191" s="362">
        <v>30.462</v>
      </c>
      <c r="BD191" s="362">
        <v>30.013999999999999</v>
      </c>
      <c r="BE191" s="362"/>
      <c r="BF191" s="362"/>
      <c r="BG191" s="362"/>
      <c r="BH191" s="362"/>
      <c r="BI191" s="362"/>
      <c r="BJ191" s="362"/>
      <c r="BK191" s="362"/>
      <c r="BL191" s="362"/>
      <c r="BM191" s="362"/>
      <c r="BN191" s="362"/>
      <c r="BO191" s="362"/>
      <c r="BP191" s="152">
        <f t="shared" si="557"/>
        <v>-0.52283907238229088</v>
      </c>
      <c r="BQ191" s="152">
        <f t="shared" si="558"/>
        <v>-0.17195228396857717</v>
      </c>
      <c r="BR191" s="152">
        <f t="shared" si="559"/>
        <v>-0.25315080399826173</v>
      </c>
      <c r="BS191" s="152">
        <f t="shared" si="560"/>
        <v>1.1454545454545455</v>
      </c>
      <c r="BT191" s="152">
        <f t="shared" si="561"/>
        <v>0.36973180076628348</v>
      </c>
      <c r="BU191" s="242">
        <f t="shared" si="743"/>
        <v>-1.488</v>
      </c>
      <c r="BV191" s="242"/>
      <c r="BW191" s="242">
        <f t="shared" si="744"/>
        <v>-1.1650000000000005</v>
      </c>
      <c r="BX191" s="242">
        <f t="shared" si="745"/>
        <v>2.4570000000000003</v>
      </c>
      <c r="BY191" s="119">
        <v>1.3580000000000001</v>
      </c>
      <c r="BZ191" s="362">
        <v>2.8460000000000001</v>
      </c>
      <c r="CA191" s="362">
        <v>3.4369999999999998</v>
      </c>
      <c r="CB191" s="362">
        <v>4.6020000000000003</v>
      </c>
      <c r="CC191" s="362">
        <v>2.145</v>
      </c>
      <c r="CD191" s="362">
        <v>1.5660000000000001</v>
      </c>
      <c r="CE191" s="362"/>
      <c r="CF191" s="362"/>
      <c r="CG191" s="362"/>
      <c r="CH191" s="362"/>
      <c r="CI191" s="362"/>
      <c r="CJ191" s="362"/>
      <c r="CK191" s="362"/>
      <c r="CL191" s="362"/>
      <c r="CM191" s="362"/>
      <c r="CN191" s="362"/>
      <c r="CO191" s="362"/>
      <c r="CP191" s="152">
        <f t="shared" si="562"/>
        <v>-0.61726448561292857</v>
      </c>
      <c r="CQ191" s="152">
        <f t="shared" si="563"/>
        <v>-0.23469079939668175</v>
      </c>
      <c r="CR191" s="152">
        <f t="shared" si="564"/>
        <v>-0.2746170678336981</v>
      </c>
      <c r="CS191" s="152">
        <f t="shared" si="565"/>
        <v>1.0641373080397472</v>
      </c>
      <c r="CT191" s="152">
        <f t="shared" si="566"/>
        <v>0.55915492957746482</v>
      </c>
      <c r="CU191" s="242">
        <f t="shared" si="746"/>
        <v>-1.5659999999999998</v>
      </c>
      <c r="CV191" s="242"/>
      <c r="CW191" s="242">
        <f t="shared" si="747"/>
        <v>-1.2550000000000003</v>
      </c>
      <c r="CX191" s="242">
        <f t="shared" si="748"/>
        <v>2.3560000000000003</v>
      </c>
      <c r="CY191" s="119">
        <v>0.97099999999999997</v>
      </c>
      <c r="CZ191" s="362">
        <v>2.5369999999999999</v>
      </c>
      <c r="DA191" s="362">
        <v>3.3149999999999999</v>
      </c>
      <c r="DB191" s="362">
        <v>4.57</v>
      </c>
      <c r="DC191" s="362">
        <v>2.214</v>
      </c>
      <c r="DD191" s="362">
        <v>1.42</v>
      </c>
      <c r="DE191" s="362"/>
      <c r="DF191" s="362"/>
      <c r="DG191" s="362"/>
      <c r="DH191" s="362"/>
      <c r="DI191" s="362"/>
      <c r="DJ191" s="362"/>
      <c r="DK191" s="362"/>
      <c r="DL191" s="362"/>
      <c r="DM191" s="362"/>
      <c r="DN191" s="362"/>
      <c r="DO191" s="362"/>
      <c r="DP191" s="152">
        <f t="shared" si="567"/>
        <v>-0.14244350727009503</v>
      </c>
      <c r="DQ191" s="152">
        <f t="shared" si="568"/>
        <v>2.6557249935383793E-2</v>
      </c>
      <c r="DR191" s="152">
        <f t="shared" si="569"/>
        <v>0.16870563359009211</v>
      </c>
      <c r="DS191" s="152">
        <f t="shared" si="570"/>
        <v>0.20043513734022303</v>
      </c>
      <c r="DT191" s="152">
        <f t="shared" si="571"/>
        <v>3.2865168539325924E-2</v>
      </c>
      <c r="DU191" s="242">
        <f t="shared" si="749"/>
        <v>-2.2629999999999999</v>
      </c>
      <c r="DV191" s="242"/>
      <c r="DW191" s="242">
        <f t="shared" si="750"/>
        <v>2.234</v>
      </c>
      <c r="DX191" s="242">
        <f t="shared" si="751"/>
        <v>2.2110000000000003</v>
      </c>
      <c r="DY191" s="362">
        <v>13.624000000000001</v>
      </c>
      <c r="DZ191" s="362">
        <v>15.887</v>
      </c>
      <c r="EA191" s="362">
        <v>15.476000000000001</v>
      </c>
      <c r="EB191" s="362">
        <v>13.242000000000001</v>
      </c>
      <c r="EC191" s="362">
        <v>11.031000000000001</v>
      </c>
      <c r="ED191" s="362">
        <v>10.68</v>
      </c>
      <c r="EE191" s="362"/>
      <c r="EF191" s="362"/>
      <c r="EG191" s="362"/>
      <c r="EH191" s="362"/>
      <c r="EI191" s="362"/>
      <c r="EJ191" s="362"/>
      <c r="EK191" s="362"/>
      <c r="EL191" s="362"/>
      <c r="EM191" s="362"/>
      <c r="EN191" s="362"/>
      <c r="EO191" s="362"/>
      <c r="EP191" s="153">
        <f t="shared" si="572"/>
        <v>-6.63742771740648E-2</v>
      </c>
      <c r="EQ191" s="153">
        <f t="shared" si="573"/>
        <v>1.5948517067709863E-3</v>
      </c>
      <c r="ER191" s="153">
        <f t="shared" si="574"/>
        <v>-5.8507415505387017E-2</v>
      </c>
      <c r="ES191" s="153">
        <f t="shared" si="575"/>
        <v>0.26452365089940039</v>
      </c>
      <c r="ET191" s="153">
        <f t="shared" si="576"/>
        <v>0.18291433525100478</v>
      </c>
      <c r="EU191" s="242">
        <f t="shared" si="752"/>
        <v>-2.3759999999999977</v>
      </c>
      <c r="EV191" s="242"/>
      <c r="EW191" s="242">
        <f t="shared" si="753"/>
        <v>-2.2209999999999965</v>
      </c>
      <c r="EX191" s="242">
        <f t="shared" si="754"/>
        <v>7.9409999999999989</v>
      </c>
      <c r="EY191" s="362">
        <v>33.420999999999999</v>
      </c>
      <c r="EZ191" s="362">
        <v>35.796999999999997</v>
      </c>
      <c r="FA191" s="362">
        <v>35.74</v>
      </c>
      <c r="FB191" s="362">
        <v>37.960999999999999</v>
      </c>
      <c r="FC191" s="362">
        <v>30.02</v>
      </c>
      <c r="FD191" s="362">
        <v>25.378</v>
      </c>
      <c r="FE191" s="362"/>
      <c r="FF191" s="362"/>
      <c r="FG191" s="362"/>
      <c r="FH191" s="362"/>
      <c r="FI191" s="362"/>
      <c r="FJ191" s="362"/>
      <c r="FK191" s="362"/>
      <c r="FL191" s="362"/>
      <c r="FM191" s="362"/>
      <c r="FN191" s="362"/>
      <c r="FO191" s="362"/>
      <c r="FP191" s="153">
        <f t="shared" si="577"/>
        <v>5.6338028169014086E-2</v>
      </c>
      <c r="FQ191" s="153">
        <f t="shared" si="578"/>
        <v>5.9701492537313432E-2</v>
      </c>
      <c r="FR191" s="153">
        <f t="shared" si="579"/>
        <v>0.13559322033898305</v>
      </c>
      <c r="FS191" s="153">
        <f t="shared" si="580"/>
        <v>-4.8387096774193547E-2</v>
      </c>
      <c r="FT191" s="153">
        <f t="shared" si="581"/>
        <v>-7.4626865671641784E-2</v>
      </c>
      <c r="FU191" s="242">
        <f t="shared" si="764"/>
        <v>4</v>
      </c>
      <c r="FV191" s="242"/>
      <c r="FW191" s="242">
        <f t="shared" si="765"/>
        <v>8</v>
      </c>
      <c r="FX191" s="242">
        <f t="shared" si="766"/>
        <v>-3</v>
      </c>
      <c r="FY191" s="154">
        <v>75</v>
      </c>
      <c r="FZ191" s="154">
        <v>71</v>
      </c>
      <c r="GA191" s="154">
        <v>67</v>
      </c>
      <c r="GB191" s="154">
        <v>59</v>
      </c>
      <c r="GC191" s="154">
        <v>62</v>
      </c>
      <c r="GD191" s="154">
        <v>67</v>
      </c>
      <c r="GE191" s="154"/>
      <c r="GF191" s="154"/>
      <c r="GG191" s="154"/>
      <c r="GH191" s="359"/>
      <c r="GI191" s="359"/>
      <c r="GJ191" s="359"/>
      <c r="GK191" s="359"/>
      <c r="GL191" s="359"/>
      <c r="GM191" s="359"/>
      <c r="GN191" s="359"/>
      <c r="GO191" s="359"/>
      <c r="GP191" s="328"/>
      <c r="GQ191" s="5" t="s">
        <v>389</v>
      </c>
      <c r="GR191" s="311">
        <v>5220</v>
      </c>
      <c r="GS191" s="311" t="s">
        <v>138</v>
      </c>
      <c r="GT191" s="327" t="s">
        <v>78</v>
      </c>
      <c r="GU191" s="314"/>
      <c r="GV191" s="315"/>
      <c r="GW191" s="158">
        <f t="shared" si="582"/>
        <v>-0.5932454360163425</v>
      </c>
      <c r="GX191" s="158">
        <f t="shared" si="583"/>
        <v>-0.29923318486987549</v>
      </c>
      <c r="GY191" s="158">
        <f t="shared" si="584"/>
        <v>-0.38689254431114123</v>
      </c>
      <c r="GZ191" s="158">
        <f t="shared" si="585"/>
        <v>0.84626890350805195</v>
      </c>
      <c r="HA191" s="158">
        <f t="shared" si="586"/>
        <v>0.53394819657199821</v>
      </c>
      <c r="HB191" s="263">
        <f t="shared" si="722"/>
        <v>-9.597702204339259E-2</v>
      </c>
      <c r="HC191" s="278"/>
      <c r="HD191" s="278">
        <f t="shared" si="723"/>
        <v>-0.14568441704790636</v>
      </c>
      <c r="HE191" s="316">
        <f t="shared" si="724"/>
        <v>0.17259816243994539</v>
      </c>
      <c r="HF191" s="153">
        <f t="shared" si="587"/>
        <v>6.5805970655009982E-2</v>
      </c>
      <c r="HG191" s="153">
        <f t="shared" si="588"/>
        <v>0.16178299269840257</v>
      </c>
      <c r="HH191" s="153">
        <f t="shared" si="589"/>
        <v>0.23086565916846574</v>
      </c>
      <c r="HI191" s="153">
        <f t="shared" si="590"/>
        <v>0.3765500762163721</v>
      </c>
      <c r="HJ191" s="153">
        <f t="shared" si="591"/>
        <v>0.20395191377642671</v>
      </c>
      <c r="HK191" s="153">
        <f t="shared" si="592"/>
        <v>0.13295880149812733</v>
      </c>
      <c r="HL191" s="153" t="str">
        <f t="shared" si="593"/>
        <v>Negativ EK</v>
      </c>
      <c r="HM191" s="153" t="str">
        <f t="shared" si="594"/>
        <v>Negativ EK</v>
      </c>
      <c r="HN191" s="153" t="str">
        <f t="shared" si="595"/>
        <v>Negativ EK</v>
      </c>
      <c r="HO191" s="153" t="str">
        <f t="shared" si="596"/>
        <v>Negativ EK</v>
      </c>
      <c r="HP191" s="153" t="str">
        <f t="shared" si="597"/>
        <v>Negativ EK</v>
      </c>
      <c r="HQ191" s="153" t="str">
        <f t="shared" si="598"/>
        <v>Negativ EK</v>
      </c>
      <c r="HR191" s="153" t="str">
        <f t="shared" si="599"/>
        <v>Negativ EK</v>
      </c>
      <c r="HS191" s="317" t="str">
        <f t="shared" si="600"/>
        <v>Negativ EK</v>
      </c>
      <c r="HT191" s="317" t="str">
        <f t="shared" si="601"/>
        <v>Negativ EK</v>
      </c>
      <c r="HU191" s="317" t="str">
        <f t="shared" si="602"/>
        <v>Negativ EK</v>
      </c>
      <c r="HV191" s="150">
        <f t="shared" si="603"/>
        <v>-0.50685282326868641</v>
      </c>
      <c r="HW191" s="150">
        <f t="shared" si="604"/>
        <v>-0.14690377400181884</v>
      </c>
      <c r="HX191" s="150">
        <f t="shared" si="605"/>
        <v>-0.31111443272962147</v>
      </c>
      <c r="HY191" s="150">
        <f t="shared" si="606"/>
        <v>0.74833984361940709</v>
      </c>
      <c r="HZ191" s="150">
        <f t="shared" si="607"/>
        <v>0.25495698905544417</v>
      </c>
      <c r="IA191" s="263">
        <f t="shared" si="725"/>
        <v>-4.032886855816379E-2</v>
      </c>
      <c r="IB191" s="263"/>
      <c r="IC191" s="263">
        <f t="shared" si="726"/>
        <v>-4.212202290115527E-2</v>
      </c>
      <c r="ID191" s="318">
        <f t="shared" si="727"/>
        <v>5.7951152191906871E-2</v>
      </c>
      <c r="IE191" s="153">
        <f t="shared" si="608"/>
        <v>3.9238348406483874E-2</v>
      </c>
      <c r="IF191" s="153">
        <f t="shared" si="609"/>
        <v>7.9567216964647663E-2</v>
      </c>
      <c r="IG191" s="153">
        <f t="shared" si="610"/>
        <v>9.326874804955157E-2</v>
      </c>
      <c r="IH191" s="153">
        <f t="shared" si="611"/>
        <v>0.13539077095070684</v>
      </c>
      <c r="II191" s="153">
        <f t="shared" si="612"/>
        <v>7.7439618758799969E-2</v>
      </c>
      <c r="IJ191" s="153">
        <f t="shared" si="613"/>
        <v>6.1706990306564742E-2</v>
      </c>
      <c r="IK191" s="153" t="str">
        <f t="shared" si="614"/>
        <v>i.a.</v>
      </c>
      <c r="IL191" s="317" t="str">
        <f t="shared" si="615"/>
        <v>i.a.</v>
      </c>
      <c r="IM191" s="317" t="str">
        <f t="shared" si="616"/>
        <v>i.a.</v>
      </c>
      <c r="IN191" s="317" t="str">
        <f t="shared" si="617"/>
        <v>i.a.</v>
      </c>
      <c r="IO191" s="317" t="str">
        <f t="shared" si="618"/>
        <v>i.a.</v>
      </c>
      <c r="IP191" s="317" t="str">
        <f t="shared" si="619"/>
        <v>i.a.</v>
      </c>
      <c r="IQ191" s="317" t="str">
        <f t="shared" si="620"/>
        <v>i.a.</v>
      </c>
      <c r="IR191" s="317" t="str">
        <f t="shared" si="621"/>
        <v>i.a.</v>
      </c>
      <c r="IS191" s="317" t="str">
        <f t="shared" si="622"/>
        <v>i.a.</v>
      </c>
      <c r="IT191" s="317" t="str">
        <f t="shared" si="623"/>
        <v>i.a.</v>
      </c>
      <c r="IU191" s="150">
        <f t="shared" si="624"/>
        <v>-8.1477221799096139E-2</v>
      </c>
      <c r="IV191" s="153">
        <f t="shared" si="625"/>
        <v>2.4922650297248938E-2</v>
      </c>
      <c r="IW191" s="153">
        <f t="shared" si="626"/>
        <v>0.24133280796624174</v>
      </c>
      <c r="IX191" s="150">
        <f t="shared" si="627"/>
        <v>-5.0681941388438137E-2</v>
      </c>
      <c r="IY191" s="150">
        <f t="shared" si="628"/>
        <v>-0.12684702707558257</v>
      </c>
      <c r="IZ191" s="263">
        <f t="shared" si="728"/>
        <v>-3.6160254287293359E-2</v>
      </c>
      <c r="JA191" s="263">
        <f t="shared" si="758"/>
        <v>1.079191203134372E-2</v>
      </c>
      <c r="JB191" s="263">
        <f t="shared" si="729"/>
        <v>8.418453262793324E-2</v>
      </c>
      <c r="JC191" s="318">
        <f t="shared" si="730"/>
        <v>-1.8623334292333815E-2</v>
      </c>
      <c r="JD191" s="153">
        <f t="shared" si="629"/>
        <v>0.40764788605966312</v>
      </c>
      <c r="JE191" s="153">
        <f t="shared" si="630"/>
        <v>0.44380814034695648</v>
      </c>
      <c r="JF191" s="153">
        <f t="shared" si="631"/>
        <v>0.43301622831561276</v>
      </c>
      <c r="JG191" s="153">
        <f t="shared" si="632"/>
        <v>0.34883169568767952</v>
      </c>
      <c r="JH191" s="153">
        <f t="shared" si="633"/>
        <v>0.36745502998001334</v>
      </c>
      <c r="JI191" s="153">
        <f t="shared" si="634"/>
        <v>0.42083694538576721</v>
      </c>
      <c r="JJ191" s="153" t="str">
        <f t="shared" si="635"/>
        <v>i.a.</v>
      </c>
      <c r="JK191" s="317" t="str">
        <f t="shared" si="636"/>
        <v>i.a.</v>
      </c>
      <c r="JL191" s="319" t="str">
        <f t="shared" si="637"/>
        <v>i.a.</v>
      </c>
      <c r="JM191" s="319" t="str">
        <f t="shared" si="638"/>
        <v>i.a.</v>
      </c>
      <c r="JN191" s="319" t="str">
        <f t="shared" si="639"/>
        <v>i.a.</v>
      </c>
      <c r="JO191" s="319" t="str">
        <f t="shared" si="640"/>
        <v>i.a.</v>
      </c>
      <c r="JP191" s="319" t="str">
        <f t="shared" si="641"/>
        <v>i.a.</v>
      </c>
      <c r="JQ191" s="317" t="str">
        <f t="shared" si="642"/>
        <v>i.a.</v>
      </c>
      <c r="JR191" s="317" t="str">
        <f t="shared" si="643"/>
        <v>i.a.</v>
      </c>
      <c r="JS191" s="317" t="str">
        <f t="shared" si="644"/>
        <v>i.a.</v>
      </c>
      <c r="JT191" s="317" t="str">
        <f t="shared" si="645"/>
        <v>i.a.</v>
      </c>
      <c r="JU191" s="150" t="e">
        <f t="shared" si="646"/>
        <v>#VALUE!</v>
      </c>
      <c r="JV191" s="150" t="e">
        <f t="shared" si="647"/>
        <v>#VALUE!</v>
      </c>
      <c r="JW191" s="150" t="e">
        <f t="shared" si="648"/>
        <v>#VALUE!</v>
      </c>
      <c r="JX191" s="150" t="e">
        <f t="shared" si="649"/>
        <v>#VALUE!</v>
      </c>
      <c r="JY191" s="150" t="e">
        <f t="shared" si="650"/>
        <v>#VALUE!</v>
      </c>
      <c r="JZ191" s="263" t="e">
        <f t="shared" si="731"/>
        <v>#VALUE!</v>
      </c>
      <c r="KA191" s="263"/>
      <c r="KB191" s="263" t="e">
        <f t="shared" si="732"/>
        <v>#VALUE!</v>
      </c>
      <c r="KC191" s="318" t="e">
        <f t="shared" si="733"/>
        <v>#VALUE!</v>
      </c>
      <c r="KD191" s="153" t="str">
        <f t="shared" si="691"/>
        <v>i.a.</v>
      </c>
      <c r="KE191" s="153" t="str">
        <f t="shared" si="692"/>
        <v>i.a.</v>
      </c>
      <c r="KF191" s="153" t="str">
        <f t="shared" si="693"/>
        <v>i.a.</v>
      </c>
      <c r="KG191" s="153" t="str">
        <f t="shared" si="694"/>
        <v>i.a.</v>
      </c>
      <c r="KH191" s="153" t="str">
        <f t="shared" si="713"/>
        <v>i.a.</v>
      </c>
      <c r="KI191" s="153" t="str">
        <f t="shared" si="695"/>
        <v>i.a.</v>
      </c>
      <c r="KJ191" s="153" t="str">
        <f t="shared" si="696"/>
        <v>i.a.</v>
      </c>
      <c r="KK191" s="317" t="str">
        <f t="shared" si="697"/>
        <v>i.a.</v>
      </c>
      <c r="KL191" s="319" t="str">
        <f t="shared" si="698"/>
        <v>i.a.</v>
      </c>
      <c r="KM191" s="319" t="str">
        <f t="shared" si="699"/>
        <v>i.a.</v>
      </c>
      <c r="KN191" s="319" t="str">
        <f t="shared" si="700"/>
        <v>i.a.</v>
      </c>
      <c r="KO191" s="319" t="str">
        <f t="shared" si="701"/>
        <v>i.a.</v>
      </c>
      <c r="KP191" s="319" t="str">
        <f t="shared" si="702"/>
        <v>i.a.</v>
      </c>
      <c r="KQ191" s="317" t="str">
        <f t="shared" si="703"/>
        <v>i.a.</v>
      </c>
      <c r="KR191" s="317" t="str">
        <f t="shared" si="704"/>
        <v>i.a.</v>
      </c>
      <c r="KS191" s="317" t="str">
        <f t="shared" si="705"/>
        <v>i.a.</v>
      </c>
      <c r="KT191" s="317" t="str">
        <f t="shared" si="706"/>
        <v>i.a.</v>
      </c>
      <c r="KU191" s="150" t="e">
        <f t="shared" si="651"/>
        <v>#DIV/0!</v>
      </c>
      <c r="KV191" s="150" t="e">
        <f t="shared" si="652"/>
        <v>#DIV/0!</v>
      </c>
      <c r="KW191" s="150" t="e">
        <f t="shared" si="653"/>
        <v>#DIV/0!</v>
      </c>
      <c r="KX191" s="150" t="e">
        <f t="shared" si="654"/>
        <v>#DIV/0!</v>
      </c>
      <c r="KY191" s="150" t="e">
        <f t="shared" si="655"/>
        <v>#DIV/0!</v>
      </c>
      <c r="KZ191" s="243">
        <f t="shared" si="734"/>
        <v>0</v>
      </c>
      <c r="LA191" s="263"/>
      <c r="LB191" s="263">
        <f t="shared" si="735"/>
        <v>0</v>
      </c>
      <c r="LC191" s="325">
        <f t="shared" si="736"/>
        <v>0</v>
      </c>
      <c r="LD191" s="254">
        <f>IFERROR(Tabel1[[#This Row],[2024 - Omsætning]]/Tabel1[[#This Row],[2024 - Ansatte]],"i.a.")</f>
        <v>0</v>
      </c>
      <c r="LE191" s="254">
        <f>IFERROR(Tabel1[[#This Row],[2023 - Omsætning]]/Tabel1[[#This Row],[2023 - Ansatte]],"i.a.")</f>
        <v>0</v>
      </c>
      <c r="LF191" s="254">
        <f>IFERROR(Tabel1[[#This Row],[2022 - Omsætning]]/Tabel1[[#This Row],[2022 - Ansatte]],"i.a.")</f>
        <v>0</v>
      </c>
      <c r="LG191" s="254">
        <f>IFERROR(Tabel1[[#This Row],[2021 - Omsætning]]/Tabel1[[#This Row],[2021 - Ansatte]],"i.a.")</f>
        <v>0</v>
      </c>
      <c r="LH191" s="254">
        <f>IFERROR(AC191/Tabel1[[#This Row],[2020 - Ansatte]],"i.a.")</f>
        <v>0</v>
      </c>
      <c r="LI191" s="254">
        <f>IFERROR(Tabel1[[#This Row],[2019 - Omsætning]]/Tabel1[[#This Row],[2019 - Ansatte]],"i.a.")</f>
        <v>0</v>
      </c>
      <c r="LJ191" s="254" t="str">
        <f>IFERROR(Tabel1[[#This Row],[2018 - Omsætning]]/Tabel1[[#This Row],[2018 - Ansatte]],"i.a.")</f>
        <v>i.a.</v>
      </c>
      <c r="LK191" s="320" t="str">
        <f>IFERROR(Tabel1[[#This Row],[2017 - Omsætning]]/Tabel1[[#This Row],[2017 - Ansatte]],"i.a.")</f>
        <v>i.a.</v>
      </c>
      <c r="LL191" s="321" t="str">
        <f>IFERROR(Tabel1[[#This Row],[2016 - Omsætning]]/Tabel1[[#This Row],[2016 - Ansatte]],"i.a.")</f>
        <v>i.a.</v>
      </c>
      <c r="LM191" s="321" t="str">
        <f>IFERROR(Tabel1[[#This Row],[2015 - Omsætning]]/Tabel1[[#This Row],[2015 - Ansatte]],"i.a.")</f>
        <v>i.a.</v>
      </c>
      <c r="LN191" s="321" t="str">
        <f>IFERROR(Tabel1[[#This Row],[2014 - Omsætning]]/Tabel1[[#This Row],[2014 - Ansatte]],"i.a.")</f>
        <v>i.a.</v>
      </c>
      <c r="LO191" s="321" t="str">
        <f>IFERROR(Tabel1[[#This Row],[2013 - Omsætning]]/Tabel1[[#This Row],[2013 - Ansatte]],"i.a.")</f>
        <v>i.a.</v>
      </c>
      <c r="LP191" s="321" t="str">
        <f>IFERROR(Tabel1[[#This Row],[2012 - Omsætning]]/Tabel1[[#This Row],[2012 - Ansatte]],"i.a.")</f>
        <v>i.a.</v>
      </c>
      <c r="LQ191" s="321" t="str">
        <f>IFERROR(Tabel1[[#This Row],[2011 - Omsætning]]/Tabel1[[#This Row],[2011 - Ansatte]],"i.a.")</f>
        <v>i.a.</v>
      </c>
      <c r="LR191" s="321" t="str">
        <f>IFERROR(Tabel1[[#This Row],[2010 - Omsætning]]/Tabel1[[#This Row],[2010 - Ansatte]],"i.a.")</f>
        <v>i.a.</v>
      </c>
      <c r="LS191" s="321" t="str">
        <f>IFERROR(Tabel1[[#This Row],[2009 - Omsætning]]/Tabel1[[#This Row],[2009 - Ansatte]],"i.a.")</f>
        <v>i.a.</v>
      </c>
      <c r="LT191" s="321" t="str">
        <f>IFERROR(Tabel1[[#This Row],[2008 - Omsætning]]/Tabel1[[#This Row],[2008 - Ansatte]],"i.a.")</f>
        <v>i.a.</v>
      </c>
      <c r="LU191" s="158">
        <f t="shared" si="656"/>
        <v>-0.63767704638023903</v>
      </c>
      <c r="LV191" s="158">
        <f t="shared" si="657"/>
        <v>-0.27780681069827706</v>
      </c>
      <c r="LW191" s="158">
        <f t="shared" si="658"/>
        <v>-0.36122995525654011</v>
      </c>
      <c r="LX191" s="158">
        <f t="shared" si="659"/>
        <v>1.1690934423468529</v>
      </c>
      <c r="LY191" s="158">
        <f t="shared" si="660"/>
        <v>0.68489323034984095</v>
      </c>
      <c r="LZ191" s="243">
        <f t="shared" si="737"/>
        <v>-2.2785727699530516E-2</v>
      </c>
      <c r="MA191" s="278"/>
      <c r="MB191" s="278">
        <f t="shared" si="738"/>
        <v>-2.7980015178345564E-2</v>
      </c>
      <c r="MC191" s="326">
        <f t="shared" si="739"/>
        <v>4.174794969928923E-2</v>
      </c>
      <c r="MD191" s="244">
        <f t="shared" si="661"/>
        <v>1.2946666666666667E-2</v>
      </c>
      <c r="ME191" s="244">
        <f t="shared" si="662"/>
        <v>3.5732394366197184E-2</v>
      </c>
      <c r="MF191" s="244">
        <f t="shared" si="663"/>
        <v>4.9477611940298503E-2</v>
      </c>
      <c r="MG191" s="244">
        <f t="shared" si="664"/>
        <v>7.7457627118644068E-2</v>
      </c>
      <c r="MH191" s="304">
        <f t="shared" si="665"/>
        <v>3.5709677419354838E-2</v>
      </c>
      <c r="MI191" s="245">
        <f t="shared" si="666"/>
        <v>2.1194029850746268E-2</v>
      </c>
      <c r="MJ191" s="245" t="str">
        <f t="shared" si="667"/>
        <v>i.a.</v>
      </c>
      <c r="MK191" s="322" t="str">
        <f t="shared" si="668"/>
        <v>i.a.</v>
      </c>
      <c r="ML191" s="323" t="str">
        <f t="shared" si="669"/>
        <v>i.a.</v>
      </c>
      <c r="MM191" s="323" t="str">
        <f t="shared" si="670"/>
        <v>i.a.</v>
      </c>
      <c r="MN191" s="323" t="str">
        <f t="shared" si="671"/>
        <v>i.a.</v>
      </c>
      <c r="MO191" s="323" t="str">
        <f t="shared" si="672"/>
        <v>i.a.</v>
      </c>
      <c r="MP191" s="323" t="str">
        <f t="shared" si="673"/>
        <v>i.a.</v>
      </c>
      <c r="MQ191" s="323" t="str">
        <f t="shared" si="674"/>
        <v>i.a.</v>
      </c>
      <c r="MR191" s="323" t="str">
        <f t="shared" si="675"/>
        <v>i.a.</v>
      </c>
      <c r="MS191" s="323" t="str">
        <f t="shared" si="676"/>
        <v>i.a.</v>
      </c>
      <c r="MT191" s="323" t="str">
        <f t="shared" si="677"/>
        <v>i.a.</v>
      </c>
    </row>
    <row r="192" spans="1:358" ht="18" customHeight="1" x14ac:dyDescent="0.25">
      <c r="A192" s="116" t="s">
        <v>578</v>
      </c>
      <c r="B192" s="273">
        <v>82033912</v>
      </c>
      <c r="C192" s="5" t="s">
        <v>83</v>
      </c>
      <c r="D192" s="5"/>
      <c r="E192" s="133">
        <v>256200</v>
      </c>
      <c r="F192" s="203">
        <v>45617</v>
      </c>
      <c r="G192" s="148" t="s">
        <v>70</v>
      </c>
      <c r="H192" s="148" t="s">
        <v>70</v>
      </c>
      <c r="I192" s="148" t="s">
        <v>70</v>
      </c>
      <c r="J192" s="148" t="s">
        <v>70</v>
      </c>
      <c r="K192" s="148" t="s">
        <v>70</v>
      </c>
      <c r="L192" s="148" t="s">
        <v>70</v>
      </c>
      <c r="M192" s="357" t="s">
        <v>70</v>
      </c>
      <c r="N192" s="357" t="s">
        <v>70</v>
      </c>
      <c r="O192" s="357" t="s">
        <v>70</v>
      </c>
      <c r="P192" s="150" t="e">
        <f>Y192/Tabel1[[#This Row],[2023 - Omsætning]]-1</f>
        <v>#DIV/0!</v>
      </c>
      <c r="Q192" s="150" t="e">
        <f>Z192/Tabel1[[#This Row],[2022 - Omsætning]]-1</f>
        <v>#DIV/0!</v>
      </c>
      <c r="R192" s="150" t="e">
        <f>AA192/Tabel1[[#This Row],[2021 - Omsætning]]-1</f>
        <v>#DIV/0!</v>
      </c>
      <c r="S192" s="150" t="e">
        <f>AB192/Tabel1[[#This Row],[2020 - Omsætning]]-1</f>
        <v>#DIV/0!</v>
      </c>
      <c r="T192" s="150" t="e">
        <f>AC192/Tabel1[[#This Row],[2019 - Omsætning]]-1</f>
        <v>#DIV/0!</v>
      </c>
      <c r="U192" s="242">
        <f t="shared" si="721"/>
        <v>0</v>
      </c>
      <c r="V192" s="242">
        <f t="shared" ref="V192:V199" si="767">Z192-AA192</f>
        <v>0</v>
      </c>
      <c r="W192" s="242">
        <f t="shared" si="763"/>
        <v>0</v>
      </c>
      <c r="X192" s="242">
        <f t="shared" si="762"/>
        <v>0</v>
      </c>
      <c r="Y192" s="151"/>
      <c r="Z192" s="151"/>
      <c r="AA192" s="151"/>
      <c r="AB192" s="151"/>
      <c r="AC192" s="361"/>
      <c r="AD192" s="361"/>
      <c r="AE192" s="361"/>
      <c r="AF192" s="361"/>
      <c r="AG192" s="361"/>
      <c r="AH192" s="361"/>
      <c r="AI192" s="361"/>
      <c r="AJ192" s="361"/>
      <c r="AK192" s="361"/>
      <c r="AL192" s="361"/>
      <c r="AM192" s="361"/>
      <c r="AN192" s="361"/>
      <c r="AO192" s="361"/>
      <c r="AP192" s="150">
        <f t="shared" si="552"/>
        <v>-0.51460280373831779</v>
      </c>
      <c r="AQ192" s="150">
        <f t="shared" si="553"/>
        <v>0.34873949579831942</v>
      </c>
      <c r="AR192" s="150">
        <f t="shared" si="554"/>
        <v>3.986892408519932E-2</v>
      </c>
      <c r="AS192" s="150">
        <f t="shared" si="555"/>
        <v>-0.10595703125000004</v>
      </c>
      <c r="AT192" s="150">
        <f t="shared" si="556"/>
        <v>-0.4268924024066042</v>
      </c>
      <c r="AU192" s="242">
        <f t="shared" si="740"/>
        <v>-2.6430000000000002</v>
      </c>
      <c r="AV192" s="242">
        <f t="shared" ref="AV192:AV223" si="768">AZ192-BA192</f>
        <v>1.3280000000000003</v>
      </c>
      <c r="AW192" s="242">
        <f t="shared" si="741"/>
        <v>0.14599999999999991</v>
      </c>
      <c r="AX192" s="242">
        <f t="shared" si="742"/>
        <v>-0.43400000000000016</v>
      </c>
      <c r="AY192" s="119">
        <v>2.4929999999999999</v>
      </c>
      <c r="AZ192" s="119">
        <v>5.1360000000000001</v>
      </c>
      <c r="BA192" s="119">
        <v>3.8079999999999998</v>
      </c>
      <c r="BB192" s="119">
        <v>3.6619999999999999</v>
      </c>
      <c r="BC192" s="119">
        <v>4.0960000000000001</v>
      </c>
      <c r="BD192" s="362">
        <v>7.1470000000000002</v>
      </c>
      <c r="BE192" s="362">
        <v>4.7830000000000004</v>
      </c>
      <c r="BF192" s="362">
        <v>5.5270000000000001</v>
      </c>
      <c r="BG192" s="362">
        <v>5.6420000000000003</v>
      </c>
      <c r="BH192" s="362">
        <v>4.3479999999999999</v>
      </c>
      <c r="BI192" s="362"/>
      <c r="BJ192" s="362"/>
      <c r="BK192" s="362"/>
      <c r="BL192" s="362"/>
      <c r="BM192" s="362"/>
      <c r="BN192" s="362"/>
      <c r="BO192" s="362"/>
      <c r="BP192" s="152">
        <f t="shared" si="557"/>
        <v>-1.0556257901390644</v>
      </c>
      <c r="BQ192" s="152">
        <f t="shared" si="558"/>
        <v>-0.29353974397142002</v>
      </c>
      <c r="BR192" s="152">
        <f t="shared" si="559"/>
        <v>2.883236994219653</v>
      </c>
      <c r="BS192" s="152">
        <f t="shared" si="560"/>
        <v>-0.45425867507886436</v>
      </c>
      <c r="BT192" s="152">
        <f t="shared" si="561"/>
        <v>-0.64995583038869253</v>
      </c>
      <c r="BU192" s="242">
        <f t="shared" si="743"/>
        <v>-2.5050000000000003</v>
      </c>
      <c r="BV192" s="242">
        <f t="shared" ref="BV192:BV223" si="769">BZ192-CA192</f>
        <v>-0.98599999999999977</v>
      </c>
      <c r="BW192" s="242">
        <f t="shared" si="744"/>
        <v>2.4939999999999998</v>
      </c>
      <c r="BX192" s="242">
        <f t="shared" si="745"/>
        <v>-0.72</v>
      </c>
      <c r="BY192" s="119">
        <v>-0.13200000000000001</v>
      </c>
      <c r="BZ192" s="119">
        <v>2.3730000000000002</v>
      </c>
      <c r="CA192" s="119">
        <v>3.359</v>
      </c>
      <c r="CB192" s="119">
        <v>0.86499999999999999</v>
      </c>
      <c r="CC192" s="119">
        <v>1.585</v>
      </c>
      <c r="CD192" s="362">
        <v>4.5279999999999996</v>
      </c>
      <c r="CE192" s="362">
        <v>2.2970000000000002</v>
      </c>
      <c r="CF192" s="362">
        <v>3.3149999999999999</v>
      </c>
      <c r="CG192" s="362">
        <v>3.5179999999999998</v>
      </c>
      <c r="CH192" s="362">
        <v>2.3929999999999998</v>
      </c>
      <c r="CI192" s="362"/>
      <c r="CJ192" s="362"/>
      <c r="CK192" s="362"/>
      <c r="CL192" s="362"/>
      <c r="CM192" s="362"/>
      <c r="CN192" s="362"/>
      <c r="CO192" s="362"/>
      <c r="CP192" s="152">
        <f t="shared" si="562"/>
        <v>-1.2392059553349875</v>
      </c>
      <c r="CQ192" s="152">
        <f t="shared" si="563"/>
        <v>-0.31252132378027975</v>
      </c>
      <c r="CR192" s="152">
        <f t="shared" si="564"/>
        <v>4.8502994011976055</v>
      </c>
      <c r="CS192" s="152">
        <f t="shared" si="565"/>
        <v>-0.50737463126843652</v>
      </c>
      <c r="CT192" s="152">
        <f t="shared" si="566"/>
        <v>-0.73720930232558146</v>
      </c>
      <c r="CU192" s="242">
        <f t="shared" si="746"/>
        <v>-2.4969999999999999</v>
      </c>
      <c r="CV192" s="242">
        <f t="shared" ref="CV192:CV223" si="770">CZ192-DA192</f>
        <v>-0.91599999999999993</v>
      </c>
      <c r="CW192" s="242">
        <f t="shared" si="747"/>
        <v>2.4300000000000002</v>
      </c>
      <c r="CX192" s="242">
        <f t="shared" si="748"/>
        <v>-0.5159999999999999</v>
      </c>
      <c r="CY192" s="119">
        <v>-0.48199999999999998</v>
      </c>
      <c r="CZ192" s="119">
        <v>2.0150000000000001</v>
      </c>
      <c r="DA192" s="119">
        <v>2.931</v>
      </c>
      <c r="DB192" s="119">
        <v>0.501</v>
      </c>
      <c r="DC192" s="119">
        <v>1.0169999999999999</v>
      </c>
      <c r="DD192" s="362">
        <v>3.87</v>
      </c>
      <c r="DE192" s="362">
        <v>1.5409999999999999</v>
      </c>
      <c r="DF192" s="362">
        <v>3.137</v>
      </c>
      <c r="DG192" s="362">
        <v>3.3610000000000002</v>
      </c>
      <c r="DH192" s="362">
        <v>2.1840000000000002</v>
      </c>
      <c r="DI192" s="362"/>
      <c r="DJ192" s="362"/>
      <c r="DK192" s="362"/>
      <c r="DL192" s="362"/>
      <c r="DM192" s="362"/>
      <c r="DN192" s="362"/>
      <c r="DO192" s="362"/>
      <c r="DP192" s="152">
        <f t="shared" si="567"/>
        <v>-8.1938012112575648E-2</v>
      </c>
      <c r="DQ192" s="152">
        <f t="shared" si="568"/>
        <v>0.10280251440544778</v>
      </c>
      <c r="DR192" s="152">
        <f t="shared" si="569"/>
        <v>0.17603573078700135</v>
      </c>
      <c r="DS192" s="152">
        <f t="shared" si="570"/>
        <v>5.6459485844451748E-2</v>
      </c>
      <c r="DT192" s="152">
        <f t="shared" si="571"/>
        <v>-9.008808942186694E-2</v>
      </c>
      <c r="DU192" s="242">
        <f t="shared" si="749"/>
        <v>-1.379999999999999</v>
      </c>
      <c r="DV192" s="242">
        <f t="shared" ref="DV192:DV223" si="771">DZ192-EA192</f>
        <v>1.5699999999999985</v>
      </c>
      <c r="DW192" s="242">
        <f t="shared" si="750"/>
        <v>2.2859999999999996</v>
      </c>
      <c r="DX192" s="242">
        <f t="shared" si="751"/>
        <v>0.69400000000000084</v>
      </c>
      <c r="DY192" s="119">
        <v>15.462</v>
      </c>
      <c r="DZ192" s="119">
        <v>16.841999999999999</v>
      </c>
      <c r="EA192" s="119">
        <v>15.272</v>
      </c>
      <c r="EB192" s="119">
        <v>12.986000000000001</v>
      </c>
      <c r="EC192" s="119">
        <v>12.292</v>
      </c>
      <c r="ED192" s="362">
        <v>13.509</v>
      </c>
      <c r="EE192" s="362">
        <v>11.55</v>
      </c>
      <c r="EF192" s="362">
        <v>11.36</v>
      </c>
      <c r="EG192" s="362">
        <v>9.9239999999999995</v>
      </c>
      <c r="EH192" s="362">
        <v>8.3130000000000006</v>
      </c>
      <c r="EI192" s="362"/>
      <c r="EJ192" s="362"/>
      <c r="EK192" s="362"/>
      <c r="EL192" s="362"/>
      <c r="EM192" s="362"/>
      <c r="EN192" s="362"/>
      <c r="EO192" s="362"/>
      <c r="EP192" s="153">
        <f t="shared" si="572"/>
        <v>-5.8401107458037685E-2</v>
      </c>
      <c r="EQ192" s="153">
        <f t="shared" si="573"/>
        <v>-0.13962432693977822</v>
      </c>
      <c r="ER192" s="153">
        <f t="shared" si="574"/>
        <v>-1.0386995383557479E-2</v>
      </c>
      <c r="ES192" s="153">
        <f t="shared" si="575"/>
        <v>0.12481701422455457</v>
      </c>
      <c r="ET192" s="153">
        <f t="shared" si="576"/>
        <v>-0.13381023015455293</v>
      </c>
      <c r="EU192" s="242">
        <f t="shared" si="752"/>
        <v>-2.0249999999999986</v>
      </c>
      <c r="EV192" s="242">
        <f t="shared" ref="EV192:EV223" si="772">EZ192-FA192</f>
        <v>-5.6270000000000024</v>
      </c>
      <c r="EW192" s="242">
        <f t="shared" si="753"/>
        <v>-0.42299999999999471</v>
      </c>
      <c r="EX192" s="242">
        <f t="shared" si="754"/>
        <v>4.5189999999999984</v>
      </c>
      <c r="EY192" s="119">
        <v>32.649000000000001</v>
      </c>
      <c r="EZ192" s="119">
        <v>34.673999999999999</v>
      </c>
      <c r="FA192" s="119">
        <v>40.301000000000002</v>
      </c>
      <c r="FB192" s="119">
        <v>40.723999999999997</v>
      </c>
      <c r="FC192" s="119">
        <v>36.204999999999998</v>
      </c>
      <c r="FD192" s="362">
        <v>41.798000000000002</v>
      </c>
      <c r="FE192" s="362">
        <v>41.031999999999996</v>
      </c>
      <c r="FF192" s="362">
        <v>24.797000000000001</v>
      </c>
      <c r="FG192" s="362">
        <v>22.635999999999999</v>
      </c>
      <c r="FH192" s="362">
        <v>21.553000000000001</v>
      </c>
      <c r="FI192" s="362"/>
      <c r="FJ192" s="362"/>
      <c r="FK192" s="362"/>
      <c r="FL192" s="362"/>
      <c r="FM192" s="362"/>
      <c r="FN192" s="362"/>
      <c r="FO192" s="362"/>
      <c r="FP192" s="153">
        <f t="shared" si="577"/>
        <v>0</v>
      </c>
      <c r="FQ192" s="153">
        <f t="shared" si="578"/>
        <v>-8.1081081081081086E-2</v>
      </c>
      <c r="FR192" s="153">
        <f t="shared" si="579"/>
        <v>5.7142857142857141E-2</v>
      </c>
      <c r="FS192" s="153">
        <f t="shared" si="580"/>
        <v>6.0606060606060608E-2</v>
      </c>
      <c r="FT192" s="153">
        <f t="shared" si="581"/>
        <v>-5.7142857142857141E-2</v>
      </c>
      <c r="FU192" s="242">
        <f t="shared" si="764"/>
        <v>0</v>
      </c>
      <c r="FV192" s="242">
        <f t="shared" ref="FV192:FV223" si="773">FZ192-GA192</f>
        <v>-3</v>
      </c>
      <c r="FW192" s="242">
        <f t="shared" si="765"/>
        <v>2</v>
      </c>
      <c r="FX192" s="242">
        <f t="shared" si="766"/>
        <v>2</v>
      </c>
      <c r="FY192" s="154">
        <v>34</v>
      </c>
      <c r="FZ192" s="154">
        <v>34</v>
      </c>
      <c r="GA192" s="154">
        <v>37</v>
      </c>
      <c r="GB192" s="154">
        <v>35</v>
      </c>
      <c r="GC192" s="154">
        <v>33</v>
      </c>
      <c r="GD192" s="359">
        <v>35</v>
      </c>
      <c r="GE192" s="359">
        <v>32</v>
      </c>
      <c r="GF192" s="359">
        <v>30</v>
      </c>
      <c r="GG192" s="359"/>
      <c r="GH192" s="359"/>
      <c r="GI192" s="359"/>
      <c r="GJ192" s="359"/>
      <c r="GK192" s="359"/>
      <c r="GL192" s="359"/>
      <c r="GM192" s="359"/>
      <c r="GN192" s="359"/>
      <c r="GO192" s="359"/>
      <c r="GP192" s="133"/>
      <c r="GQ192" s="5" t="s">
        <v>389</v>
      </c>
      <c r="GR192" s="133">
        <v>6000</v>
      </c>
      <c r="GS192" s="133" t="s">
        <v>213</v>
      </c>
      <c r="GT192" s="168" t="s">
        <v>78</v>
      </c>
      <c r="GU192" s="169"/>
      <c r="GV192" s="170"/>
      <c r="GW192" s="158">
        <f t="shared" si="582"/>
        <v>-1.2377990357116082</v>
      </c>
      <c r="GX192" s="158">
        <f t="shared" si="583"/>
        <v>-0.39506843019814225</v>
      </c>
      <c r="GY192" s="158">
        <f t="shared" si="584"/>
        <v>4.2333451859109994</v>
      </c>
      <c r="GZ192" s="158">
        <f t="shared" si="585"/>
        <v>-0.49718224785809517</v>
      </c>
      <c r="HA192" s="158">
        <f t="shared" si="586"/>
        <v>-0.74476678837939403</v>
      </c>
      <c r="HB192" s="263">
        <f t="shared" si="722"/>
        <v>-0.15533194600229749</v>
      </c>
      <c r="HC192" s="263">
        <f t="shared" ref="HC192:HC199" si="774">HG192-HH192</f>
        <v>-8.195523879331551E-2</v>
      </c>
      <c r="HD192" s="263">
        <f t="shared" si="723"/>
        <v>0.16780646713675218</v>
      </c>
      <c r="HE192" s="263">
        <f t="shared" si="724"/>
        <v>-3.9194941752000521E-2</v>
      </c>
      <c r="HF192" s="153">
        <f t="shared" si="587"/>
        <v>-2.9841505695889052E-2</v>
      </c>
      <c r="HG192" s="153">
        <f t="shared" si="588"/>
        <v>0.12549044030640844</v>
      </c>
      <c r="HH192" s="153">
        <f t="shared" si="589"/>
        <v>0.20744567909972395</v>
      </c>
      <c r="HI192" s="153">
        <f t="shared" si="590"/>
        <v>3.9639211962971758E-2</v>
      </c>
      <c r="HJ192" s="153">
        <f t="shared" si="591"/>
        <v>7.883415371497228E-2</v>
      </c>
      <c r="HK192" s="153">
        <f t="shared" si="592"/>
        <v>0.30887106428827965</v>
      </c>
      <c r="HL192" s="153">
        <f t="shared" si="593"/>
        <v>0.13452640768223481</v>
      </c>
      <c r="HM192" s="153">
        <f t="shared" si="594"/>
        <v>0.29477541815448227</v>
      </c>
      <c r="HN192" s="153">
        <f t="shared" si="595"/>
        <v>0.36859132532763061</v>
      </c>
      <c r="HO192" s="153">
        <f t="shared" si="596"/>
        <v>0.26272103933597979</v>
      </c>
      <c r="HP192" s="153" t="str">
        <f t="shared" si="597"/>
        <v>Negativ EK</v>
      </c>
      <c r="HQ192" s="153" t="str">
        <f t="shared" si="598"/>
        <v>Negativ EK</v>
      </c>
      <c r="HR192" s="153" t="str">
        <f t="shared" si="599"/>
        <v>Negativ EK</v>
      </c>
      <c r="HS192" s="153" t="str">
        <f t="shared" si="600"/>
        <v>Negativ EK</v>
      </c>
      <c r="HT192" s="153" t="str">
        <f t="shared" si="601"/>
        <v>Negativ EK</v>
      </c>
      <c r="HU192" s="153" t="str">
        <f t="shared" si="602"/>
        <v>Negativ EK</v>
      </c>
      <c r="HV192" s="150">
        <f t="shared" si="603"/>
        <v>-1.0619482734827079</v>
      </c>
      <c r="HW192" s="150">
        <f t="shared" si="604"/>
        <v>-0.23653294771969713</v>
      </c>
      <c r="HX192" s="150">
        <f t="shared" si="605"/>
        <v>2.6869304378688517</v>
      </c>
      <c r="HY192" s="150">
        <f t="shared" si="606"/>
        <v>-0.44663962136745122</v>
      </c>
      <c r="HZ192" s="150">
        <f t="shared" si="607"/>
        <v>-0.62829431471988784</v>
      </c>
      <c r="IA192" s="263">
        <f t="shared" si="725"/>
        <v>-6.7222494244067135E-2</v>
      </c>
      <c r="IB192" s="263">
        <f t="shared" ref="IB192:IB199" si="775">IF192-IG192</f>
        <v>-1.9611580904423637E-2</v>
      </c>
      <c r="IC192" s="263">
        <f t="shared" si="726"/>
        <v>6.042441286787964E-2</v>
      </c>
      <c r="ID192" s="263">
        <f t="shared" si="727"/>
        <v>-1.8151194181439435E-2</v>
      </c>
      <c r="IE192" s="153">
        <f t="shared" si="608"/>
        <v>-3.9213938772781958E-3</v>
      </c>
      <c r="IF192" s="153">
        <f t="shared" si="609"/>
        <v>6.3301100366788945E-2</v>
      </c>
      <c r="IG192" s="153">
        <f t="shared" si="610"/>
        <v>8.2912681271212582E-2</v>
      </c>
      <c r="IH192" s="153">
        <f t="shared" si="611"/>
        <v>2.2488268403332942E-2</v>
      </c>
      <c r="II192" s="153">
        <f t="shared" si="612"/>
        <v>4.0639462584772378E-2</v>
      </c>
      <c r="IJ192" s="153">
        <f t="shared" si="613"/>
        <v>0.10933236749969817</v>
      </c>
      <c r="IK192" s="153">
        <f t="shared" si="614"/>
        <v>6.9786872047274004E-2</v>
      </c>
      <c r="IL192" s="153">
        <f t="shared" si="615"/>
        <v>0.13977610524318512</v>
      </c>
      <c r="IM192" s="153">
        <f t="shared" si="616"/>
        <v>0.15922514652967931</v>
      </c>
      <c r="IN192" s="153">
        <f t="shared" si="617"/>
        <v>0.11102862710527535</v>
      </c>
      <c r="IO192" s="153" t="str">
        <f t="shared" si="618"/>
        <v>i.a.</v>
      </c>
      <c r="IP192" s="153" t="str">
        <f t="shared" si="619"/>
        <v>i.a.</v>
      </c>
      <c r="IQ192" s="153" t="str">
        <f t="shared" si="620"/>
        <v>i.a.</v>
      </c>
      <c r="IR192" s="153" t="str">
        <f t="shared" si="621"/>
        <v>i.a.</v>
      </c>
      <c r="IS192" s="153" t="str">
        <f t="shared" si="622"/>
        <v>i.a.</v>
      </c>
      <c r="IT192" s="153" t="str">
        <f t="shared" si="623"/>
        <v>i.a.</v>
      </c>
      <c r="IU192" s="150">
        <f t="shared" si="624"/>
        <v>-2.4996742074533659E-2</v>
      </c>
      <c r="IV192" s="150">
        <f t="shared" si="625"/>
        <v>0.28176859125148379</v>
      </c>
      <c r="IW192" s="150">
        <f t="shared" si="626"/>
        <v>0.18837942236097954</v>
      </c>
      <c r="IX192" s="150">
        <f t="shared" si="627"/>
        <v>-6.0772132280758881E-2</v>
      </c>
      <c r="IY192" s="150">
        <f t="shared" si="628"/>
        <v>5.0476399346632096E-2</v>
      </c>
      <c r="IZ192" s="263">
        <f t="shared" si="728"/>
        <v>-1.214152189015677E-2</v>
      </c>
      <c r="JA192" s="263">
        <f t="shared" si="758"/>
        <v>0.10677576054173993</v>
      </c>
      <c r="JB192" s="263">
        <f t="shared" si="729"/>
        <v>6.0070110469985283E-2</v>
      </c>
      <c r="JC192" s="263">
        <f t="shared" si="730"/>
        <v>-2.0632814528244392E-2</v>
      </c>
      <c r="JD192" s="153">
        <f t="shared" si="629"/>
        <v>0.47358265184232284</v>
      </c>
      <c r="JE192" s="153">
        <f t="shared" si="630"/>
        <v>0.48572417373247961</v>
      </c>
      <c r="JF192" s="153">
        <f t="shared" si="631"/>
        <v>0.37894841319073969</v>
      </c>
      <c r="JG192" s="153">
        <f t="shared" si="632"/>
        <v>0.3188783027207544</v>
      </c>
      <c r="JH192" s="153">
        <f t="shared" si="633"/>
        <v>0.33951111724899879</v>
      </c>
      <c r="JI192" s="153">
        <f t="shared" si="634"/>
        <v>0.32319728216661081</v>
      </c>
      <c r="JJ192" s="153">
        <f t="shared" si="635"/>
        <v>0.28148761941899009</v>
      </c>
      <c r="JK192" s="153">
        <f t="shared" si="636"/>
        <v>0.45811993386296729</v>
      </c>
      <c r="JL192" s="153">
        <f t="shared" si="637"/>
        <v>0.43841668139247214</v>
      </c>
      <c r="JM192" s="153">
        <f t="shared" si="638"/>
        <v>0.38570036653830092</v>
      </c>
      <c r="JN192" s="153" t="str">
        <f t="shared" si="639"/>
        <v>i.a.</v>
      </c>
      <c r="JO192" s="153" t="str">
        <f t="shared" si="640"/>
        <v>i.a.</v>
      </c>
      <c r="JP192" s="153" t="str">
        <f t="shared" si="641"/>
        <v>i.a.</v>
      </c>
      <c r="JQ192" s="153" t="str">
        <f t="shared" si="642"/>
        <v>i.a.</v>
      </c>
      <c r="JR192" s="153" t="str">
        <f t="shared" si="643"/>
        <v>i.a.</v>
      </c>
      <c r="JS192" s="153" t="str">
        <f t="shared" si="644"/>
        <v>i.a.</v>
      </c>
      <c r="JT192" s="153" t="str">
        <f t="shared" si="645"/>
        <v>i.a.</v>
      </c>
      <c r="JU192" s="150" t="e">
        <f t="shared" si="646"/>
        <v>#VALUE!</v>
      </c>
      <c r="JV192" s="150" t="e">
        <f t="shared" si="647"/>
        <v>#VALUE!</v>
      </c>
      <c r="JW192" s="150" t="e">
        <f t="shared" si="648"/>
        <v>#VALUE!</v>
      </c>
      <c r="JX192" s="150" t="e">
        <f t="shared" si="649"/>
        <v>#VALUE!</v>
      </c>
      <c r="JY192" s="150" t="e">
        <f t="shared" si="650"/>
        <v>#VALUE!</v>
      </c>
      <c r="JZ192" s="263" t="e">
        <f t="shared" si="731"/>
        <v>#VALUE!</v>
      </c>
      <c r="KA192" s="263" t="e">
        <f t="shared" ref="KA192:KA199" si="776">KE192-KF192</f>
        <v>#VALUE!</v>
      </c>
      <c r="KB192" s="263" t="e">
        <f t="shared" si="732"/>
        <v>#VALUE!</v>
      </c>
      <c r="KC192" s="263" t="e">
        <f t="shared" si="733"/>
        <v>#VALUE!</v>
      </c>
      <c r="KD192" s="153" t="str">
        <f t="shared" si="691"/>
        <v>i.a.</v>
      </c>
      <c r="KE192" s="153" t="str">
        <f t="shared" si="692"/>
        <v>i.a.</v>
      </c>
      <c r="KF192" s="153" t="str">
        <f t="shared" si="693"/>
        <v>i.a.</v>
      </c>
      <c r="KG192" s="153" t="str">
        <f t="shared" si="694"/>
        <v>i.a.</v>
      </c>
      <c r="KH192" s="153" t="str">
        <f t="shared" si="713"/>
        <v>i.a.</v>
      </c>
      <c r="KI192" s="153" t="str">
        <f t="shared" si="695"/>
        <v>i.a.</v>
      </c>
      <c r="KJ192" s="153" t="str">
        <f t="shared" si="696"/>
        <v>i.a.</v>
      </c>
      <c r="KK192" s="153" t="str">
        <f t="shared" si="697"/>
        <v>i.a.</v>
      </c>
      <c r="KL192" s="153" t="str">
        <f t="shared" si="698"/>
        <v>i.a.</v>
      </c>
      <c r="KM192" s="153" t="str">
        <f t="shared" si="699"/>
        <v>i.a.</v>
      </c>
      <c r="KN192" s="153" t="str">
        <f t="shared" si="700"/>
        <v>i.a.</v>
      </c>
      <c r="KO192" s="153" t="str">
        <f t="shared" si="701"/>
        <v>i.a.</v>
      </c>
      <c r="KP192" s="153" t="str">
        <f t="shared" si="702"/>
        <v>i.a.</v>
      </c>
      <c r="KQ192" s="153" t="str">
        <f t="shared" si="703"/>
        <v>i.a.</v>
      </c>
      <c r="KR192" s="153" t="str">
        <f t="shared" si="704"/>
        <v>i.a.</v>
      </c>
      <c r="KS192" s="153" t="str">
        <f t="shared" si="705"/>
        <v>i.a.</v>
      </c>
      <c r="KT192" s="153" t="str">
        <f t="shared" si="706"/>
        <v>i.a.</v>
      </c>
      <c r="KU192" s="150" t="e">
        <f t="shared" si="651"/>
        <v>#DIV/0!</v>
      </c>
      <c r="KV192" s="150" t="e">
        <f t="shared" si="652"/>
        <v>#DIV/0!</v>
      </c>
      <c r="KW192" s="150" t="e">
        <f t="shared" si="653"/>
        <v>#DIV/0!</v>
      </c>
      <c r="KX192" s="150" t="e">
        <f t="shared" si="654"/>
        <v>#DIV/0!</v>
      </c>
      <c r="KY192" s="150" t="e">
        <f t="shared" si="655"/>
        <v>#DIV/0!</v>
      </c>
      <c r="KZ192" s="243">
        <f t="shared" si="734"/>
        <v>0</v>
      </c>
      <c r="LA192" s="243">
        <f t="shared" ref="LA192:LA199" si="777">LE192-LF192</f>
        <v>0</v>
      </c>
      <c r="LB192" s="243">
        <f t="shared" si="735"/>
        <v>0</v>
      </c>
      <c r="LC192" s="243">
        <f t="shared" si="736"/>
        <v>0</v>
      </c>
      <c r="LD192" s="254">
        <f>IFERROR(Tabel1[[#This Row],[2024 - Omsætning]]/Tabel1[[#This Row],[2024 - Ansatte]],"i.a.")</f>
        <v>0</v>
      </c>
      <c r="LE192" s="254">
        <f>IFERROR(Tabel1[[#This Row],[2023 - Omsætning]]/Tabel1[[#This Row],[2023 - Ansatte]],"i.a.")</f>
        <v>0</v>
      </c>
      <c r="LF192" s="254">
        <f>IFERROR(Tabel1[[#This Row],[2022 - Omsætning]]/Tabel1[[#This Row],[2022 - Ansatte]],"i.a.")</f>
        <v>0</v>
      </c>
      <c r="LG192" s="254">
        <f>IFERROR(Tabel1[[#This Row],[2021 - Omsætning]]/Tabel1[[#This Row],[2021 - Ansatte]],"i.a.")</f>
        <v>0</v>
      </c>
      <c r="LH192" s="254">
        <f>IFERROR(AC192/Tabel1[[#This Row],[2020 - Ansatte]],"i.a.")</f>
        <v>0</v>
      </c>
      <c r="LI192" s="254">
        <f>IFERROR(Tabel1[[#This Row],[2019 - Omsætning]]/Tabel1[[#This Row],[2019 - Ansatte]],"i.a.")</f>
        <v>0</v>
      </c>
      <c r="LJ192" s="254">
        <f>IFERROR(Tabel1[[#This Row],[2018 - Omsætning]]/Tabel1[[#This Row],[2018 - Ansatte]],"i.a.")</f>
        <v>0</v>
      </c>
      <c r="LK192" s="254">
        <f>IFERROR(Tabel1[[#This Row],[2017 - Omsætning]]/Tabel1[[#This Row],[2017 - Ansatte]],"i.a.")</f>
        <v>0</v>
      </c>
      <c r="LL192" s="254" t="str">
        <f>IFERROR(Tabel1[[#This Row],[2016 - Omsætning]]/Tabel1[[#This Row],[2016 - Ansatte]],"i.a.")</f>
        <v>i.a.</v>
      </c>
      <c r="LM192" s="254" t="str">
        <f>IFERROR(Tabel1[[#This Row],[2015 - Omsætning]]/Tabel1[[#This Row],[2015 - Ansatte]],"i.a.")</f>
        <v>i.a.</v>
      </c>
      <c r="LN192" s="254" t="str">
        <f>IFERROR(Tabel1[[#This Row],[2014 - Omsætning]]/Tabel1[[#This Row],[2014 - Ansatte]],"i.a.")</f>
        <v>i.a.</v>
      </c>
      <c r="LO192" s="254" t="str">
        <f>IFERROR(Tabel1[[#This Row],[2013 - Omsætning]]/Tabel1[[#This Row],[2013 - Ansatte]],"i.a.")</f>
        <v>i.a.</v>
      </c>
      <c r="LP192" s="254" t="str">
        <f>IFERROR(Tabel1[[#This Row],[2012 - Omsætning]]/Tabel1[[#This Row],[2012 - Ansatte]],"i.a.")</f>
        <v>i.a.</v>
      </c>
      <c r="LQ192" s="254" t="str">
        <f>IFERROR(Tabel1[[#This Row],[2011 - Omsætning]]/Tabel1[[#This Row],[2011 - Ansatte]],"i.a.")</f>
        <v>i.a.</v>
      </c>
      <c r="LR192" s="254" t="str">
        <f>IFERROR(Tabel1[[#This Row],[2010 - Omsætning]]/Tabel1[[#This Row],[2010 - Ansatte]],"i.a.")</f>
        <v>i.a.</v>
      </c>
      <c r="LS192" s="254" t="str">
        <f>IFERROR(Tabel1[[#This Row],[2009 - Omsætning]]/Tabel1[[#This Row],[2009 - Ansatte]],"i.a.")</f>
        <v>i.a.</v>
      </c>
      <c r="LT192" s="254" t="str">
        <f>IFERROR(Tabel1[[#This Row],[2008 - Omsætning]]/Tabel1[[#This Row],[2008 - Ansatte]],"i.a.")</f>
        <v>i.a.</v>
      </c>
      <c r="LU192" s="158">
        <f t="shared" si="656"/>
        <v>-1.2392059553349875</v>
      </c>
      <c r="LV192" s="158">
        <f t="shared" si="657"/>
        <v>-0.25186144058442211</v>
      </c>
      <c r="LW192" s="158">
        <f t="shared" si="658"/>
        <v>4.5340670011328692</v>
      </c>
      <c r="LX192" s="158">
        <f t="shared" si="659"/>
        <v>-0.53552465233881152</v>
      </c>
      <c r="LY192" s="158">
        <f t="shared" si="660"/>
        <v>-0.72128259337561662</v>
      </c>
      <c r="LZ192" s="243">
        <f t="shared" si="737"/>
        <v>-7.3441176470588232E-2</v>
      </c>
      <c r="MA192" s="243">
        <f t="shared" ref="MA192:MA199" si="778">ME192-MF192</f>
        <v>-1.9951510333863276E-2</v>
      </c>
      <c r="MB192" s="243">
        <f t="shared" si="738"/>
        <v>6.4901930501930508E-2</v>
      </c>
      <c r="MC192" s="243">
        <f t="shared" si="739"/>
        <v>-1.6503896103896097E-2</v>
      </c>
      <c r="MD192" s="244">
        <f t="shared" si="661"/>
        <v>-1.4176470588235294E-2</v>
      </c>
      <c r="ME192" s="244">
        <f t="shared" si="662"/>
        <v>5.9264705882352942E-2</v>
      </c>
      <c r="MF192" s="244">
        <f t="shared" si="663"/>
        <v>7.9216216216216218E-2</v>
      </c>
      <c r="MG192" s="244">
        <f t="shared" si="664"/>
        <v>1.4314285714285715E-2</v>
      </c>
      <c r="MH192" s="244">
        <f t="shared" si="665"/>
        <v>3.0818181818181814E-2</v>
      </c>
      <c r="MI192" s="244">
        <f t="shared" si="666"/>
        <v>0.11057142857142857</v>
      </c>
      <c r="MJ192" s="244">
        <f t="shared" si="667"/>
        <v>4.8156249999999998E-2</v>
      </c>
      <c r="MK192" s="244">
        <f t="shared" si="668"/>
        <v>0.10456666666666667</v>
      </c>
      <c r="ML192" s="244" t="str">
        <f t="shared" si="669"/>
        <v>i.a.</v>
      </c>
      <c r="MM192" s="244" t="str">
        <f t="shared" si="670"/>
        <v>i.a.</v>
      </c>
      <c r="MN192" s="244" t="str">
        <f t="shared" si="671"/>
        <v>i.a.</v>
      </c>
      <c r="MO192" s="244" t="str">
        <f t="shared" si="672"/>
        <v>i.a.</v>
      </c>
      <c r="MP192" s="244" t="str">
        <f t="shared" si="673"/>
        <v>i.a.</v>
      </c>
      <c r="MQ192" s="244" t="str">
        <f t="shared" si="674"/>
        <v>i.a.</v>
      </c>
      <c r="MR192" s="244" t="str">
        <f t="shared" si="675"/>
        <v>i.a.</v>
      </c>
      <c r="MS192" s="244" t="str">
        <f t="shared" si="676"/>
        <v>i.a.</v>
      </c>
      <c r="MT192" s="244" t="str">
        <f t="shared" si="677"/>
        <v>i.a.</v>
      </c>
    </row>
    <row r="193" spans="1:358" ht="18" customHeight="1" x14ac:dyDescent="0.25">
      <c r="A193" s="101" t="s">
        <v>944</v>
      </c>
      <c r="B193" s="273">
        <v>56973311</v>
      </c>
      <c r="C193" s="5" t="s">
        <v>790</v>
      </c>
      <c r="D193" s="5" t="s">
        <v>793</v>
      </c>
      <c r="E193" s="5">
        <v>467200</v>
      </c>
      <c r="F193" s="203">
        <v>45744</v>
      </c>
      <c r="G193" s="148" t="s">
        <v>74</v>
      </c>
      <c r="H193" s="148" t="s">
        <v>74</v>
      </c>
      <c r="I193" s="148" t="s">
        <v>74</v>
      </c>
      <c r="J193" s="148" t="s">
        <v>74</v>
      </c>
      <c r="K193" s="148" t="s">
        <v>74</v>
      </c>
      <c r="L193" s="148" t="s">
        <v>74</v>
      </c>
      <c r="M193" s="148" t="s">
        <v>74</v>
      </c>
      <c r="N193" s="357" t="s">
        <v>74</v>
      </c>
      <c r="O193" s="357" t="s">
        <v>74</v>
      </c>
      <c r="P193" s="150">
        <f>Y193/Tabel1[[#This Row],[2023 - Omsætning]]-1</f>
        <v>-7.7831950186669663E-2</v>
      </c>
      <c r="Q193" s="150">
        <f>Z193/Tabel1[[#This Row],[2022 - Omsætning]]-1</f>
        <v>-0.16288539360543286</v>
      </c>
      <c r="R193" s="150">
        <f>AA193/Tabel1[[#This Row],[2021 - Omsætning]]-1</f>
        <v>0.12521155425597952</v>
      </c>
      <c r="S193" s="150">
        <f>AB193/Tabel1[[#This Row],[2020 - Omsætning]]-1</f>
        <v>0.24423263585618371</v>
      </c>
      <c r="T193" s="150">
        <f>AC193/Tabel1[[#This Row],[2019 - Omsætning]]-1</f>
        <v>3.8297404482557695E-2</v>
      </c>
      <c r="U193" s="242">
        <f t="shared" si="721"/>
        <v>-621.08899999999994</v>
      </c>
      <c r="V193" s="242">
        <f t="shared" si="767"/>
        <v>-1552.7200000000003</v>
      </c>
      <c r="W193" s="242">
        <f t="shared" si="763"/>
        <v>1060.7700000000004</v>
      </c>
      <c r="X193" s="242">
        <f t="shared" si="762"/>
        <v>1662.9490000000005</v>
      </c>
      <c r="Y193" s="151">
        <v>7358.7830000000004</v>
      </c>
      <c r="Z193" s="151">
        <v>7979.8720000000003</v>
      </c>
      <c r="AA193" s="151">
        <v>9532.5920000000006</v>
      </c>
      <c r="AB193" s="151">
        <v>8471.8220000000001</v>
      </c>
      <c r="AC193" s="361">
        <v>6808.8729999999996</v>
      </c>
      <c r="AD193" s="151">
        <v>6557.7290000000003</v>
      </c>
      <c r="AE193" s="151">
        <v>6377.9009999999998</v>
      </c>
      <c r="AF193" s="151">
        <v>5970.8819999999996</v>
      </c>
      <c r="AG193" s="361">
        <v>5543.5529999999999</v>
      </c>
      <c r="AH193" s="361">
        <v>5532.2250000000004</v>
      </c>
      <c r="AI193" s="361">
        <v>5304.5110000000004</v>
      </c>
      <c r="AJ193" s="361">
        <v>5076.1279999999997</v>
      </c>
      <c r="AK193" s="361">
        <v>5106.1090000000004</v>
      </c>
      <c r="AL193" s="361">
        <v>5101.0969999999998</v>
      </c>
      <c r="AM193" s="361">
        <v>4497.6499999999996</v>
      </c>
      <c r="AN193" s="361">
        <v>4879.7020000000002</v>
      </c>
      <c r="AO193" s="361">
        <v>7425.7809999999999</v>
      </c>
      <c r="AP193" s="150">
        <f t="shared" si="552"/>
        <v>-0.10244774055789871</v>
      </c>
      <c r="AQ193" s="150">
        <f t="shared" si="553"/>
        <v>-0.21753857898467738</v>
      </c>
      <c r="AR193" s="150">
        <f t="shared" si="554"/>
        <v>-8.7879979548298598E-2</v>
      </c>
      <c r="AS193" s="150">
        <f t="shared" si="555"/>
        <v>0.48561275468433973</v>
      </c>
      <c r="AT193" s="150">
        <f t="shared" si="556"/>
        <v>0.11623193601492071</v>
      </c>
      <c r="AU193" s="242">
        <f t="shared" si="740"/>
        <v>-110.25600000000009</v>
      </c>
      <c r="AV193" s="242">
        <f t="shared" si="768"/>
        <v>-299.20799999999986</v>
      </c>
      <c r="AW193" s="242">
        <f t="shared" si="741"/>
        <v>-132.51800000000003</v>
      </c>
      <c r="AX193" s="242">
        <f t="shared" si="742"/>
        <v>492.91200000000003</v>
      </c>
      <c r="AY193" s="119">
        <v>965.96100000000001</v>
      </c>
      <c r="AZ193" s="119">
        <v>1076.2170000000001</v>
      </c>
      <c r="BA193" s="119">
        <v>1375.425</v>
      </c>
      <c r="BB193" s="119">
        <v>1507.943</v>
      </c>
      <c r="BC193" s="119">
        <v>1015.0309999999999</v>
      </c>
      <c r="BD193" s="119">
        <v>909.33699999999999</v>
      </c>
      <c r="BE193" s="119">
        <v>1331</v>
      </c>
      <c r="BF193" s="362">
        <v>1302.046</v>
      </c>
      <c r="BG193" s="362">
        <v>1276.816</v>
      </c>
      <c r="BH193" s="362">
        <v>1202.1949999999999</v>
      </c>
      <c r="BI193" s="362">
        <v>1152.1179999999999</v>
      </c>
      <c r="BJ193" s="362">
        <v>1105.789</v>
      </c>
      <c r="BK193" s="362">
        <v>1100.47</v>
      </c>
      <c r="BL193" s="362">
        <v>1073.4849999999999</v>
      </c>
      <c r="BM193" s="362">
        <v>1003.423</v>
      </c>
      <c r="BN193" s="362">
        <v>966.58</v>
      </c>
      <c r="BO193" s="362">
        <v>1524.932</v>
      </c>
      <c r="BP193" s="152">
        <f t="shared" si="557"/>
        <v>-0.60928249264138057</v>
      </c>
      <c r="BQ193" s="152">
        <f t="shared" si="558"/>
        <v>-0.59875609044165523</v>
      </c>
      <c r="BR193" s="152">
        <f t="shared" si="559"/>
        <v>-0.23559477958794164</v>
      </c>
      <c r="BS193" s="152">
        <f t="shared" si="560"/>
        <v>1.6802526439753245</v>
      </c>
      <c r="BT193" s="152">
        <f t="shared" si="561"/>
        <v>0.56794166227883536</v>
      </c>
      <c r="BU193" s="242">
        <f t="shared" si="743"/>
        <v>-108.88</v>
      </c>
      <c r="BV193" s="242">
        <f t="shared" si="769"/>
        <v>-266.66800000000001</v>
      </c>
      <c r="BW193" s="242">
        <f t="shared" si="744"/>
        <v>-137.26599999999996</v>
      </c>
      <c r="BX193" s="242">
        <f t="shared" si="745"/>
        <v>365.255</v>
      </c>
      <c r="BY193" s="119">
        <v>69.822000000000003</v>
      </c>
      <c r="BZ193" s="119">
        <v>178.702</v>
      </c>
      <c r="CA193" s="119">
        <v>445.37</v>
      </c>
      <c r="CB193" s="119">
        <v>582.63599999999997</v>
      </c>
      <c r="CC193" s="119">
        <v>217.381</v>
      </c>
      <c r="CD193" s="119">
        <v>138.64099999999999</v>
      </c>
      <c r="CE193" s="119">
        <v>102.37</v>
      </c>
      <c r="CF193" s="362">
        <v>168.83699999999999</v>
      </c>
      <c r="CG193" s="362">
        <v>209.917</v>
      </c>
      <c r="CH193" s="362">
        <v>173.048</v>
      </c>
      <c r="CI193" s="362">
        <v>129.72800000000001</v>
      </c>
      <c r="CJ193" s="362">
        <v>109.01</v>
      </c>
      <c r="CK193" s="362">
        <v>67.62</v>
      </c>
      <c r="CL193" s="362">
        <v>44.476999999999997</v>
      </c>
      <c r="CM193" s="362">
        <v>-139.673</v>
      </c>
      <c r="CN193" s="362">
        <v>-466.15899999999999</v>
      </c>
      <c r="CO193" s="362">
        <v>85.626000000000005</v>
      </c>
      <c r="CP193" s="152">
        <f t="shared" si="562"/>
        <v>-0.69398808561443659</v>
      </c>
      <c r="CQ193" s="152">
        <f t="shared" si="563"/>
        <v>-0.6340378856149359</v>
      </c>
      <c r="CR193" s="152">
        <f t="shared" si="564"/>
        <v>-0.24328271078330918</v>
      </c>
      <c r="CS193" s="152">
        <f t="shared" si="565"/>
        <v>1.6831976416445646</v>
      </c>
      <c r="CT193" s="152">
        <f t="shared" si="566"/>
        <v>0.57081370620640615</v>
      </c>
      <c r="CU193" s="242">
        <f t="shared" si="746"/>
        <v>-111.60299999999999</v>
      </c>
      <c r="CV193" s="242">
        <f t="shared" si="770"/>
        <v>-278.61400000000003</v>
      </c>
      <c r="CW193" s="242">
        <f t="shared" si="747"/>
        <v>-141.27499999999998</v>
      </c>
      <c r="CX193" s="242">
        <f t="shared" si="748"/>
        <v>364.28099999999995</v>
      </c>
      <c r="CY193" s="119">
        <v>49.210999999999999</v>
      </c>
      <c r="CZ193" s="119">
        <v>160.81399999999999</v>
      </c>
      <c r="DA193" s="119">
        <v>439.428</v>
      </c>
      <c r="DB193" s="119">
        <v>580.70299999999997</v>
      </c>
      <c r="DC193" s="119">
        <v>216.422</v>
      </c>
      <c r="DD193" s="119">
        <v>137.77699999999999</v>
      </c>
      <c r="DE193" s="119">
        <v>98.117000000000004</v>
      </c>
      <c r="DF193" s="362">
        <v>160.80000000000001</v>
      </c>
      <c r="DG193" s="362">
        <v>194.10900000000001</v>
      </c>
      <c r="DH193" s="362">
        <v>153.44999999999999</v>
      </c>
      <c r="DI193" s="362">
        <v>107.473</v>
      </c>
      <c r="DJ193" s="362">
        <v>89.046999999999997</v>
      </c>
      <c r="DK193" s="362">
        <v>45.052</v>
      </c>
      <c r="DL193" s="362">
        <v>20.635000000000002</v>
      </c>
      <c r="DM193" s="362">
        <v>-169.26599999999999</v>
      </c>
      <c r="DN193" s="362">
        <v>-500.79500000000002</v>
      </c>
      <c r="DO193" s="362">
        <v>17.375</v>
      </c>
      <c r="DP193" s="152">
        <f t="shared" si="567"/>
        <v>-9.6065572584525027E-2</v>
      </c>
      <c r="DQ193" s="152">
        <f t="shared" si="568"/>
        <v>6.7737943691912189E-2</v>
      </c>
      <c r="DR193" s="152">
        <f t="shared" si="569"/>
        <v>-1.4148195474922878E-2</v>
      </c>
      <c r="DS193" s="152">
        <f t="shared" si="570"/>
        <v>0.38757557762331751</v>
      </c>
      <c r="DT193" s="152">
        <f t="shared" si="571"/>
        <v>0.11573680543356661</v>
      </c>
      <c r="DU193" s="242">
        <f t="shared" si="749"/>
        <v>-132.79000000000019</v>
      </c>
      <c r="DV193" s="242">
        <f t="shared" si="771"/>
        <v>87.692999999999984</v>
      </c>
      <c r="DW193" s="242">
        <f t="shared" si="750"/>
        <v>-18.578999999999951</v>
      </c>
      <c r="DX193" s="242">
        <f t="shared" si="751"/>
        <v>366.79300000000001</v>
      </c>
      <c r="DY193" s="119">
        <v>1249.4949999999999</v>
      </c>
      <c r="DZ193" s="119">
        <v>1382.2850000000001</v>
      </c>
      <c r="EA193" s="119">
        <v>1294.5920000000001</v>
      </c>
      <c r="EB193" s="119">
        <v>1313.171</v>
      </c>
      <c r="EC193" s="119">
        <v>946.37800000000004</v>
      </c>
      <c r="ED193" s="119">
        <v>848.20899999999995</v>
      </c>
      <c r="EE193" s="119">
        <v>817.38699999999994</v>
      </c>
      <c r="EF193" s="362">
        <v>841.38</v>
      </c>
      <c r="EG193" s="362">
        <v>717.44</v>
      </c>
      <c r="EH193" s="362">
        <v>566.63099999999997</v>
      </c>
      <c r="EI193" s="362">
        <v>447.51600000000002</v>
      </c>
      <c r="EJ193" s="362">
        <v>370.61099999999999</v>
      </c>
      <c r="EK193" s="362">
        <v>308.93599999999998</v>
      </c>
      <c r="EL193" s="362">
        <v>275.64100000000002</v>
      </c>
      <c r="EM193" s="362">
        <v>260.43599999999998</v>
      </c>
      <c r="EN193" s="362">
        <v>388.096</v>
      </c>
      <c r="EO193" s="362">
        <v>816.18100000000004</v>
      </c>
      <c r="EP193" s="153">
        <f t="shared" si="572"/>
        <v>3.630802223705739E-2</v>
      </c>
      <c r="EQ193" s="153">
        <f t="shared" si="573"/>
        <v>-0.11029464423572861</v>
      </c>
      <c r="ER193" s="153">
        <f t="shared" si="574"/>
        <v>3.3915299382709867E-2</v>
      </c>
      <c r="ES193" s="153">
        <f t="shared" si="575"/>
        <v>0.38148533611367358</v>
      </c>
      <c r="ET193" s="153">
        <f t="shared" si="576"/>
        <v>2.3630662703726622E-2</v>
      </c>
      <c r="EU193" s="242">
        <f t="shared" si="752"/>
        <v>98.33199999999988</v>
      </c>
      <c r="EV193" s="242">
        <f t="shared" si="772"/>
        <v>-335.73800000000028</v>
      </c>
      <c r="EW193" s="242">
        <f t="shared" si="753"/>
        <v>99.852000000000317</v>
      </c>
      <c r="EX193" s="242">
        <f t="shared" si="754"/>
        <v>813.00399999999991</v>
      </c>
      <c r="EY193" s="119">
        <v>2806.6039999999998</v>
      </c>
      <c r="EZ193" s="119">
        <v>2708.2719999999999</v>
      </c>
      <c r="FA193" s="119">
        <v>3044.01</v>
      </c>
      <c r="FB193" s="119">
        <v>2944.1579999999999</v>
      </c>
      <c r="FC193" s="119">
        <v>2131.154</v>
      </c>
      <c r="FD193" s="119">
        <v>2081.9560000000001</v>
      </c>
      <c r="FE193" s="119">
        <v>2357.8130000000001</v>
      </c>
      <c r="FF193" s="362">
        <v>2313.0450000000001</v>
      </c>
      <c r="FG193" s="362">
        <v>1925.2570000000001</v>
      </c>
      <c r="FH193" s="362">
        <v>1939.4960000000001</v>
      </c>
      <c r="FI193" s="362">
        <v>1946.835</v>
      </c>
      <c r="FJ193" s="362">
        <v>1818.797</v>
      </c>
      <c r="FK193" s="362">
        <v>1849.3820000000001</v>
      </c>
      <c r="FL193" s="362">
        <v>1982.8679999999999</v>
      </c>
      <c r="FM193" s="362">
        <v>2070.5540000000001</v>
      </c>
      <c r="FN193" s="362">
        <v>2082.643</v>
      </c>
      <c r="FO193" s="362">
        <v>2755.1869999999999</v>
      </c>
      <c r="FP193" s="153">
        <f t="shared" si="577"/>
        <v>-4.0112596762843067E-2</v>
      </c>
      <c r="FQ193" s="153">
        <f t="shared" si="578"/>
        <v>-2.202339986235375E-2</v>
      </c>
      <c r="FR193" s="153">
        <f t="shared" si="579"/>
        <v>3.1960227272727272E-2</v>
      </c>
      <c r="FS193" s="153">
        <f t="shared" si="580"/>
        <v>4.373610081541883E-2</v>
      </c>
      <c r="FT193" s="153">
        <f t="shared" si="581"/>
        <v>5.9656972408650257E-3</v>
      </c>
      <c r="FU193" s="242">
        <f t="shared" si="764"/>
        <v>-57</v>
      </c>
      <c r="FV193" s="242">
        <f t="shared" si="773"/>
        <v>-32</v>
      </c>
      <c r="FW193" s="242">
        <f t="shared" si="765"/>
        <v>45</v>
      </c>
      <c r="FX193" s="242">
        <f t="shared" si="766"/>
        <v>59</v>
      </c>
      <c r="FY193" s="154">
        <v>1364</v>
      </c>
      <c r="FZ193" s="154">
        <v>1421</v>
      </c>
      <c r="GA193" s="154">
        <v>1453</v>
      </c>
      <c r="GB193" s="154">
        <v>1408</v>
      </c>
      <c r="GC193" s="154">
        <v>1349</v>
      </c>
      <c r="GD193" s="154">
        <v>1341</v>
      </c>
      <c r="GE193" s="154">
        <v>1371</v>
      </c>
      <c r="GF193" s="359">
        <v>1306</v>
      </c>
      <c r="GG193" s="359">
        <v>1230</v>
      </c>
      <c r="GH193" s="359">
        <v>1213</v>
      </c>
      <c r="GI193" s="359">
        <v>1190</v>
      </c>
      <c r="GJ193" s="359">
        <v>1190</v>
      </c>
      <c r="GK193" s="359">
        <v>1207</v>
      </c>
      <c r="GL193" s="359">
        <v>1273</v>
      </c>
      <c r="GM193" s="359">
        <v>1487</v>
      </c>
      <c r="GN193" s="359">
        <v>1810</v>
      </c>
      <c r="GO193" s="359">
        <v>1994</v>
      </c>
      <c r="GP193" s="192"/>
      <c r="GQ193" s="5" t="s">
        <v>386</v>
      </c>
      <c r="GR193" s="5">
        <v>2730</v>
      </c>
      <c r="GS193" s="5" t="s">
        <v>262</v>
      </c>
      <c r="GT193" s="174" t="s">
        <v>76</v>
      </c>
      <c r="GU193" s="16"/>
      <c r="GW193" s="158">
        <f t="shared" si="582"/>
        <v>-0.68874440289663874</v>
      </c>
      <c r="GX193" s="158">
        <f t="shared" si="583"/>
        <v>-0.64348662217384744</v>
      </c>
      <c r="GY193" s="158">
        <f t="shared" si="584"/>
        <v>-0.3443269982232724</v>
      </c>
      <c r="GZ193" s="158">
        <f t="shared" si="585"/>
        <v>1.1310587228362805</v>
      </c>
      <c r="HA193" s="158">
        <f t="shared" si="586"/>
        <v>0.45790704256888359</v>
      </c>
      <c r="HB193" s="263">
        <f t="shared" si="722"/>
        <v>-8.2752956080850953E-2</v>
      </c>
      <c r="HC193" s="263">
        <f t="shared" si="774"/>
        <v>-0.21686482967095511</v>
      </c>
      <c r="HD193" s="263">
        <f t="shared" si="723"/>
        <v>-0.17698374396771122</v>
      </c>
      <c r="HE193" s="263">
        <f t="shared" si="724"/>
        <v>0.2728048190627409</v>
      </c>
      <c r="HF193" s="153">
        <f t="shared" si="587"/>
        <v>3.7397502830783733E-2</v>
      </c>
      <c r="HG193" s="153">
        <f t="shared" si="588"/>
        <v>0.12015045891163469</v>
      </c>
      <c r="HH193" s="153">
        <f t="shared" si="589"/>
        <v>0.33701528858258978</v>
      </c>
      <c r="HI193" s="153">
        <f t="shared" si="590"/>
        <v>0.51399903255030099</v>
      </c>
      <c r="HJ193" s="153">
        <f t="shared" si="591"/>
        <v>0.24119421348756009</v>
      </c>
      <c r="HK193" s="153">
        <f t="shared" si="592"/>
        <v>0.16543867780662297</v>
      </c>
      <c r="HL193" s="153">
        <f t="shared" si="593"/>
        <v>0.1183011236659519</v>
      </c>
      <c r="HM193" s="153">
        <f t="shared" si="594"/>
        <v>0.20630990107902131</v>
      </c>
      <c r="HN193" s="153">
        <f t="shared" si="595"/>
        <v>0.30233374945777924</v>
      </c>
      <c r="HO193" s="153">
        <f t="shared" si="596"/>
        <v>0.30261885111330011</v>
      </c>
      <c r="HP193" s="153">
        <f t="shared" si="597"/>
        <v>0.2627293806462811</v>
      </c>
      <c r="HQ193" s="153">
        <f t="shared" si="598"/>
        <v>0.26207753106113335</v>
      </c>
      <c r="HR193" s="153">
        <f t="shared" si="599"/>
        <v>0.1541353833626708</v>
      </c>
      <c r="HS193" s="153">
        <f t="shared" si="600"/>
        <v>7.6985209214347941E-2</v>
      </c>
      <c r="HT193" s="153">
        <f t="shared" si="601"/>
        <v>-0.5219973725274929</v>
      </c>
      <c r="HU193" s="153">
        <f t="shared" si="602"/>
        <v>-0.83169403716918944</v>
      </c>
      <c r="HV193" s="150">
        <f t="shared" si="603"/>
        <v>-0.5924627707560689</v>
      </c>
      <c r="HW193" s="150">
        <f t="shared" si="604"/>
        <v>-0.58230212993518504</v>
      </c>
      <c r="HX193" s="150">
        <f t="shared" si="605"/>
        <v>-0.35212322232442966</v>
      </c>
      <c r="HY193" s="150">
        <f t="shared" si="606"/>
        <v>1.2249271013996539</v>
      </c>
      <c r="HZ193" s="150">
        <f t="shared" si="607"/>
        <v>0.65229457241658584</v>
      </c>
      <c r="IA193" s="263">
        <f t="shared" si="725"/>
        <v>-3.6811227982095115E-2</v>
      </c>
      <c r="IB193" s="263">
        <f t="shared" si="775"/>
        <v>-8.6617442800279942E-2</v>
      </c>
      <c r="IC193" s="263">
        <f t="shared" si="726"/>
        <v>-8.0846129562957475E-2</v>
      </c>
      <c r="ID193" s="263">
        <f t="shared" si="727"/>
        <v>0.12640347782486483</v>
      </c>
      <c r="IE193" s="153">
        <f t="shared" si="608"/>
        <v>2.532133088758478E-2</v>
      </c>
      <c r="IF193" s="153">
        <f t="shared" si="609"/>
        <v>6.2132558869679895E-2</v>
      </c>
      <c r="IG193" s="153">
        <f t="shared" si="610"/>
        <v>0.14875000166995983</v>
      </c>
      <c r="IH193" s="153">
        <f t="shared" si="611"/>
        <v>0.22959613123291731</v>
      </c>
      <c r="II193" s="153">
        <f t="shared" si="612"/>
        <v>0.10319265340805248</v>
      </c>
      <c r="IJ193" s="153">
        <f t="shared" si="613"/>
        <v>6.2454150204661545E-2</v>
      </c>
      <c r="IK193" s="153">
        <f t="shared" si="614"/>
        <v>4.383348840833954E-2</v>
      </c>
      <c r="IL193" s="153">
        <f t="shared" si="615"/>
        <v>7.9672000721043482E-2</v>
      </c>
      <c r="IM193" s="153">
        <f t="shared" si="616"/>
        <v>0.1086315218592236</v>
      </c>
      <c r="IN193" s="153">
        <f t="shared" si="617"/>
        <v>8.9054689371543497E-2</v>
      </c>
      <c r="IO193" s="153">
        <f t="shared" si="618"/>
        <v>6.8901050341615963E-2</v>
      </c>
      <c r="IP193" s="153">
        <f t="shared" si="619"/>
        <v>5.9435485563817905E-2</v>
      </c>
      <c r="IQ193" s="153">
        <f t="shared" si="620"/>
        <v>3.5289973253310722E-2</v>
      </c>
      <c r="IR193" s="153">
        <f t="shared" si="621"/>
        <v>2.1945408102092501E-2</v>
      </c>
      <c r="IS193" s="153">
        <f t="shared" si="622"/>
        <v>-6.7260474280415788E-2</v>
      </c>
      <c r="IT193" s="153">
        <f t="shared" si="623"/>
        <v>-0.19271408875466894</v>
      </c>
      <c r="IU193" s="150">
        <f t="shared" si="624"/>
        <v>-0.1277357619367166</v>
      </c>
      <c r="IV193" s="150">
        <f t="shared" si="625"/>
        <v>0.20010286189039284</v>
      </c>
      <c r="IW193" s="150">
        <f t="shared" si="626"/>
        <v>-4.6486878457383037E-2</v>
      </c>
      <c r="IX193" s="150">
        <f t="shared" si="627"/>
        <v>4.4084735106756931E-3</v>
      </c>
      <c r="IY193" s="150">
        <f t="shared" si="628"/>
        <v>8.9979859030950723E-2</v>
      </c>
      <c r="IZ193" s="263">
        <f t="shared" si="728"/>
        <v>-6.5195529728437285E-2</v>
      </c>
      <c r="JA193" s="263">
        <f t="shared" si="758"/>
        <v>8.5102073968353398E-2</v>
      </c>
      <c r="JB193" s="263">
        <f t="shared" si="729"/>
        <v>-2.0734356196494941E-2</v>
      </c>
      <c r="JC193" s="263">
        <f t="shared" si="730"/>
        <v>1.9576634743834753E-3</v>
      </c>
      <c r="JD193" s="153">
        <f t="shared" si="629"/>
        <v>0.44519818257224747</v>
      </c>
      <c r="JE193" s="153">
        <f t="shared" si="630"/>
        <v>0.51039371230068475</v>
      </c>
      <c r="JF193" s="153">
        <f t="shared" si="631"/>
        <v>0.42529163833233136</v>
      </c>
      <c r="JG193" s="153">
        <f t="shared" si="632"/>
        <v>0.4460259945288263</v>
      </c>
      <c r="JH193" s="153">
        <f t="shared" si="633"/>
        <v>0.44406833105444282</v>
      </c>
      <c r="JI193" s="153">
        <f t="shared" si="634"/>
        <v>0.40740966667883466</v>
      </c>
      <c r="JJ193" s="153">
        <f t="shared" si="635"/>
        <v>0.34667168261435488</v>
      </c>
      <c r="JK193" s="153">
        <f t="shared" si="636"/>
        <v>0.36375427196617444</v>
      </c>
      <c r="JL193" s="153">
        <f t="shared" si="637"/>
        <v>0.3726463531881718</v>
      </c>
      <c r="JM193" s="153">
        <f t="shared" si="638"/>
        <v>0.29215373478470691</v>
      </c>
      <c r="JN193" s="153">
        <f t="shared" si="639"/>
        <v>0.22986847883873057</v>
      </c>
      <c r="JO193" s="153">
        <f t="shared" si="640"/>
        <v>0.20376710539988793</v>
      </c>
      <c r="JP193" s="153">
        <f t="shared" si="641"/>
        <v>0.16704823557274806</v>
      </c>
      <c r="JQ193" s="153">
        <f t="shared" si="642"/>
        <v>0.13901127054347542</v>
      </c>
      <c r="JR193" s="153">
        <f t="shared" si="643"/>
        <v>0.1257808296716724</v>
      </c>
      <c r="JS193" s="153">
        <f t="shared" si="644"/>
        <v>0.18634782821635776</v>
      </c>
      <c r="JT193" s="153">
        <f t="shared" si="645"/>
        <v>0.29623433908478808</v>
      </c>
      <c r="JU193" s="150">
        <f t="shared" si="646"/>
        <v>-0.57630552539994173</v>
      </c>
      <c r="JV193" s="150">
        <f t="shared" si="647"/>
        <v>-0.52068222619302651</v>
      </c>
      <c r="JW193" s="150">
        <f t="shared" si="648"/>
        <v>-0.32065644231897006</v>
      </c>
      <c r="JX193" s="150">
        <f t="shared" si="649"/>
        <v>1.1541410880377558</v>
      </c>
      <c r="JY193" s="150">
        <f t="shared" si="650"/>
        <v>0.51010842896234454</v>
      </c>
      <c r="JZ193" s="263">
        <f t="shared" si="731"/>
        <v>-1.2905839843047657E-2</v>
      </c>
      <c r="KA193" s="263">
        <f t="shared" si="776"/>
        <v>-2.4326672439100323E-2</v>
      </c>
      <c r="KB193" s="263">
        <f t="shared" si="732"/>
        <v>-2.2052633651528021E-2</v>
      </c>
      <c r="KC193" s="263">
        <f t="shared" si="733"/>
        <v>3.6847264423750511E-2</v>
      </c>
      <c r="KD193" s="153">
        <f t="shared" si="691"/>
        <v>9.4882536962973361E-3</v>
      </c>
      <c r="KE193" s="153">
        <f t="shared" si="692"/>
        <v>2.2394093539344993E-2</v>
      </c>
      <c r="KF193" s="153">
        <f t="shared" si="693"/>
        <v>4.6720765978445315E-2</v>
      </c>
      <c r="KG193" s="153">
        <f t="shared" si="694"/>
        <v>6.8773399629973336E-2</v>
      </c>
      <c r="KH193" s="153">
        <f t="shared" si="713"/>
        <v>3.1926135206222825E-2</v>
      </c>
      <c r="KI193" s="153">
        <f t="shared" si="695"/>
        <v>2.1141617776519888E-2</v>
      </c>
      <c r="KJ193" s="153">
        <f t="shared" si="696"/>
        <v>1.6050735187015289E-2</v>
      </c>
      <c r="KK193" s="153">
        <f t="shared" si="697"/>
        <v>2.8276726955917066E-2</v>
      </c>
      <c r="KL193" s="153">
        <f t="shared" si="698"/>
        <v>3.7866869857652669E-2</v>
      </c>
      <c r="KM193" s="153">
        <f t="shared" si="699"/>
        <v>3.1280000361518193E-2</v>
      </c>
      <c r="KN193" s="153">
        <f t="shared" si="700"/>
        <v>2.4456165705000893E-2</v>
      </c>
      <c r="KO193" s="153">
        <f t="shared" si="701"/>
        <v>2.1475029786482927E-2</v>
      </c>
      <c r="KP193" s="153">
        <f t="shared" si="702"/>
        <v>1.3242960540011974E-2</v>
      </c>
      <c r="KQ193" s="153">
        <f t="shared" si="703"/>
        <v>8.7191049297827509E-3</v>
      </c>
      <c r="KR193" s="153">
        <f t="shared" si="704"/>
        <v>-3.105466187898125E-2</v>
      </c>
      <c r="KS193" s="153">
        <f t="shared" si="705"/>
        <v>-9.5530218853528345E-2</v>
      </c>
      <c r="KT193" s="153">
        <f t="shared" si="706"/>
        <v>1.1530908331393022E-2</v>
      </c>
      <c r="KU193" s="150">
        <f t="shared" si="651"/>
        <v>-3.9295602063971855E-2</v>
      </c>
      <c r="KV193" s="150">
        <f t="shared" si="652"/>
        <v>-0.14403411464369728</v>
      </c>
      <c r="KW193" s="150">
        <f t="shared" si="653"/>
        <v>9.0363295521279405E-2</v>
      </c>
      <c r="KX193" s="150">
        <f t="shared" si="654"/>
        <v>0.19209504671164179</v>
      </c>
      <c r="KY193" s="150">
        <f t="shared" si="655"/>
        <v>3.2139969911868113E-2</v>
      </c>
      <c r="KZ193" s="243">
        <f t="shared" si="734"/>
        <v>-0.22067126997426545</v>
      </c>
      <c r="LA193" s="243">
        <f t="shared" si="777"/>
        <v>-0.94495419750832177</v>
      </c>
      <c r="LB193" s="243">
        <f t="shared" si="735"/>
        <v>0.5437086328051679</v>
      </c>
      <c r="LC193" s="243">
        <f t="shared" si="736"/>
        <v>0.96957062786407455</v>
      </c>
      <c r="LD193" s="254">
        <f>IFERROR(Tabel1[[#This Row],[2024 - Omsætning]]/Tabel1[[#This Row],[2024 - Ansatte]],"i.a.")</f>
        <v>5.39500219941349</v>
      </c>
      <c r="LE193" s="254">
        <f>IFERROR(Tabel1[[#This Row],[2023 - Omsætning]]/Tabel1[[#This Row],[2023 - Ansatte]],"i.a.")</f>
        <v>5.6156734693877555</v>
      </c>
      <c r="LF193" s="254">
        <f>IFERROR(Tabel1[[#This Row],[2022 - Omsætning]]/Tabel1[[#This Row],[2022 - Ansatte]],"i.a.")</f>
        <v>6.5606276668960772</v>
      </c>
      <c r="LG193" s="254">
        <f>IFERROR(Tabel1[[#This Row],[2021 - Omsætning]]/Tabel1[[#This Row],[2021 - Ansatte]],"i.a.")</f>
        <v>6.0169190340909093</v>
      </c>
      <c r="LH193" s="254">
        <f>IFERROR(AC193/Tabel1[[#This Row],[2020 - Ansatte]],"i.a.")</f>
        <v>5.0473484062268348</v>
      </c>
      <c r="LI193" s="254">
        <f>IFERROR(Tabel1[[#This Row],[2019 - Omsætning]]/Tabel1[[#This Row],[2019 - Ansatte]],"i.a.")</f>
        <v>4.8901782252050712</v>
      </c>
      <c r="LJ193" s="254">
        <f>IFERROR(Tabel1[[#This Row],[2018 - Omsætning]]/Tabel1[[#This Row],[2018 - Ansatte]],"i.a.")</f>
        <v>4.6520065645514226</v>
      </c>
      <c r="LK193" s="254">
        <f>IFERROR(Tabel1[[#This Row],[2017 - Omsætning]]/Tabel1[[#This Row],[2017 - Ansatte]],"i.a.")</f>
        <v>4.5718851454823888</v>
      </c>
      <c r="LL193" s="254">
        <f>IFERROR(Tabel1[[#This Row],[2016 - Omsætning]]/Tabel1[[#This Row],[2016 - Ansatte]],"i.a.")</f>
        <v>4.5069536585365855</v>
      </c>
      <c r="LM193" s="254">
        <f>IFERROR(Tabel1[[#This Row],[2015 - Omsætning]]/Tabel1[[#This Row],[2015 - Ansatte]],"i.a.")</f>
        <v>4.5607790601813685</v>
      </c>
      <c r="LN193" s="254">
        <f>IFERROR(Tabel1[[#This Row],[2014 - Omsætning]]/Tabel1[[#This Row],[2014 - Ansatte]],"i.a.")</f>
        <v>4.4575722689075636</v>
      </c>
      <c r="LO193" s="254">
        <f>IFERROR(Tabel1[[#This Row],[2013 - Omsætning]]/Tabel1[[#This Row],[2013 - Ansatte]],"i.a.")</f>
        <v>4.2656537815126052</v>
      </c>
      <c r="LP193" s="254">
        <f>IFERROR(Tabel1[[#This Row],[2012 - Omsætning]]/Tabel1[[#This Row],[2012 - Ansatte]],"i.a.")</f>
        <v>4.2304134217067109</v>
      </c>
      <c r="LQ193" s="254">
        <f>IFERROR(Tabel1[[#This Row],[2011 - Omsætning]]/Tabel1[[#This Row],[2011 - Ansatte]],"i.a.")</f>
        <v>4.0071461115475255</v>
      </c>
      <c r="LR193" s="254">
        <f>IFERROR(Tabel1[[#This Row],[2010 - Omsætning]]/Tabel1[[#This Row],[2010 - Ansatte]],"i.a.")</f>
        <v>3.0246469401479485</v>
      </c>
      <c r="LS193" s="254">
        <f>IFERROR(Tabel1[[#This Row],[2009 - Omsætning]]/Tabel1[[#This Row],[2009 - Ansatte]],"i.a.")</f>
        <v>2.6959679558011049</v>
      </c>
      <c r="LT193" s="254">
        <f>IFERROR(Tabel1[[#This Row],[2008 - Omsætning]]/Tabel1[[#This Row],[2008 - Ansatte]],"i.a.")</f>
        <v>3.7240626880641927</v>
      </c>
      <c r="LU193" s="158">
        <f t="shared" si="656"/>
        <v>-0.68120019769656481</v>
      </c>
      <c r="LV193" s="158">
        <f t="shared" si="657"/>
        <v>-0.62579665573434318</v>
      </c>
      <c r="LW193" s="158">
        <f t="shared" si="658"/>
        <v>-0.26671855250027487</v>
      </c>
      <c r="LX193" s="158">
        <f t="shared" si="659"/>
        <v>1.5707625131949703</v>
      </c>
      <c r="LY193" s="158">
        <f t="shared" si="660"/>
        <v>0.56149828022445558</v>
      </c>
      <c r="LZ193" s="243">
        <f t="shared" si="737"/>
        <v>-7.7091153126231785E-2</v>
      </c>
      <c r="MA193" s="243">
        <f t="shared" si="778"/>
        <v>-0.18925848096079212</v>
      </c>
      <c r="MB193" s="243">
        <f t="shared" si="738"/>
        <v>-0.11000302811972096</v>
      </c>
      <c r="MC193" s="243">
        <f t="shared" si="739"/>
        <v>0.25199967726514594</v>
      </c>
      <c r="MD193" s="244">
        <f t="shared" si="661"/>
        <v>3.6078445747800586E-2</v>
      </c>
      <c r="ME193" s="244">
        <f t="shared" si="662"/>
        <v>0.11316959887403237</v>
      </c>
      <c r="MF193" s="244">
        <f t="shared" si="663"/>
        <v>0.3024280798348245</v>
      </c>
      <c r="MG193" s="244">
        <f t="shared" si="664"/>
        <v>0.41243110795454546</v>
      </c>
      <c r="MH193" s="244">
        <f t="shared" si="665"/>
        <v>0.16043143068939955</v>
      </c>
      <c r="MI193" s="244">
        <f t="shared" si="666"/>
        <v>0.10274198359433258</v>
      </c>
      <c r="MJ193" s="244">
        <f t="shared" si="667"/>
        <v>7.1566010211524436E-2</v>
      </c>
      <c r="MK193" s="244">
        <f t="shared" si="668"/>
        <v>0.12312404287901992</v>
      </c>
      <c r="ML193" s="244">
        <f t="shared" si="669"/>
        <v>0.15781219512195122</v>
      </c>
      <c r="MM193" s="244">
        <f t="shared" si="670"/>
        <v>0.12650453421269578</v>
      </c>
      <c r="MN193" s="244">
        <f t="shared" si="671"/>
        <v>9.0313445378151266E-2</v>
      </c>
      <c r="MO193" s="244">
        <f t="shared" si="672"/>
        <v>7.482941176470588E-2</v>
      </c>
      <c r="MP193" s="244">
        <f t="shared" si="673"/>
        <v>3.7325600662800329E-2</v>
      </c>
      <c r="MQ193" s="244">
        <f t="shared" si="674"/>
        <v>1.6209740769835036E-2</v>
      </c>
      <c r="MR193" s="244">
        <f t="shared" si="675"/>
        <v>-0.11383053127101546</v>
      </c>
      <c r="MS193" s="244">
        <f t="shared" si="676"/>
        <v>-0.27668232044198898</v>
      </c>
      <c r="MT193" s="244">
        <f t="shared" si="677"/>
        <v>8.7136409227683044E-3</v>
      </c>
    </row>
    <row r="194" spans="1:358" ht="18" customHeight="1" x14ac:dyDescent="0.25">
      <c r="A194" s="3" t="s">
        <v>263</v>
      </c>
      <c r="B194" s="273">
        <v>26376521</v>
      </c>
      <c r="C194" s="292" t="s">
        <v>129</v>
      </c>
      <c r="D194" s="5"/>
      <c r="E194" s="5">
        <v>259300</v>
      </c>
      <c r="F194" s="203">
        <v>45436</v>
      </c>
      <c r="G194" s="148"/>
      <c r="H194" s="148" t="s">
        <v>74</v>
      </c>
      <c r="I194" s="148" t="s">
        <v>74</v>
      </c>
      <c r="J194" s="148" t="s">
        <v>74</v>
      </c>
      <c r="K194" s="148" t="s">
        <v>74</v>
      </c>
      <c r="L194" s="148" t="s">
        <v>74</v>
      </c>
      <c r="M194" s="148" t="s">
        <v>74</v>
      </c>
      <c r="N194" s="148" t="s">
        <v>74</v>
      </c>
      <c r="O194" s="357" t="s">
        <v>74</v>
      </c>
      <c r="P194" s="150" t="e">
        <f>Y194/Tabel1[[#This Row],[2023 - Omsætning]]-1</f>
        <v>#DIV/0!</v>
      </c>
      <c r="Q194" s="150" t="e">
        <f>Z194/Tabel1[[#This Row],[2022 - Omsætning]]-1</f>
        <v>#DIV/0!</v>
      </c>
      <c r="R194" s="150" t="e">
        <f>AA194/Tabel1[[#This Row],[2021 - Omsætning]]-1</f>
        <v>#DIV/0!</v>
      </c>
      <c r="S194" s="150" t="e">
        <f>AB194/Tabel1[[#This Row],[2020 - Omsætning]]-1</f>
        <v>#DIV/0!</v>
      </c>
      <c r="T194" s="150" t="e">
        <f>AC194/Tabel1[[#This Row],[2019 - Omsætning]]-1</f>
        <v>#DIV/0!</v>
      </c>
      <c r="U194" s="242">
        <f t="shared" si="721"/>
        <v>0</v>
      </c>
      <c r="V194" s="242">
        <f t="shared" si="767"/>
        <v>0</v>
      </c>
      <c r="W194" s="242">
        <f t="shared" si="763"/>
        <v>0</v>
      </c>
      <c r="X194" s="242">
        <f t="shared" si="762"/>
        <v>0</v>
      </c>
      <c r="Y194" s="151"/>
      <c r="Z194" s="151"/>
      <c r="AA194" s="151"/>
      <c r="AB194" s="151"/>
      <c r="AC194" s="361"/>
      <c r="AD194" s="151"/>
      <c r="AE194" s="151"/>
      <c r="AF194" s="151"/>
      <c r="AG194" s="361"/>
      <c r="AH194" s="361"/>
      <c r="AI194" s="361"/>
      <c r="AJ194" s="361"/>
      <c r="AK194" s="361"/>
      <c r="AL194" s="361"/>
      <c r="AM194" s="361"/>
      <c r="AN194" s="361"/>
      <c r="AO194" s="361"/>
      <c r="AP194" s="150">
        <f t="shared" ref="AP194:AP257" si="779">(AY194-AZ194)/ABS(AZ194)</f>
        <v>-1</v>
      </c>
      <c r="AQ194" s="150">
        <f t="shared" ref="AQ194:AQ257" si="780">(AZ194-BA194)/ABS(BA194)</f>
        <v>-0.11221219628611036</v>
      </c>
      <c r="AR194" s="150">
        <f t="shared" ref="AR194:AR257" si="781">(BA194-BB194)/ABS(BB194)</f>
        <v>-0.12415893617868379</v>
      </c>
      <c r="AS194" s="150">
        <f t="shared" ref="AS194:AS257" si="782">(BB194-BC194)/ABS(BC194)</f>
        <v>0.17489942931986158</v>
      </c>
      <c r="AT194" s="150">
        <f t="shared" ref="AT194:AT257" si="783">(BC194-BD194)/ABS(BD194)</f>
        <v>-2.0795163063393213E-2</v>
      </c>
      <c r="AU194" s="242">
        <f t="shared" si="740"/>
        <v>-39.06</v>
      </c>
      <c r="AV194" s="242">
        <f t="shared" si="768"/>
        <v>-4.9369999999999976</v>
      </c>
      <c r="AW194" s="242">
        <f t="shared" si="741"/>
        <v>-6.2370000000000019</v>
      </c>
      <c r="AX194" s="242">
        <f t="shared" si="742"/>
        <v>7.4780000000000015</v>
      </c>
      <c r="AY194" s="119"/>
      <c r="AZ194" s="119">
        <v>39.06</v>
      </c>
      <c r="BA194" s="119">
        <v>43.997</v>
      </c>
      <c r="BB194" s="119">
        <v>50.234000000000002</v>
      </c>
      <c r="BC194" s="119">
        <v>42.756</v>
      </c>
      <c r="BD194" s="119">
        <v>43.664000000000001</v>
      </c>
      <c r="BE194" s="119">
        <v>46.204000000000001</v>
      </c>
      <c r="BF194" s="119">
        <v>45.136000000000003</v>
      </c>
      <c r="BG194" s="362">
        <v>40.192</v>
      </c>
      <c r="BH194" s="362">
        <v>36.085383</v>
      </c>
      <c r="BI194" s="362">
        <v>34.518515999999998</v>
      </c>
      <c r="BJ194" s="362">
        <v>36.715007</v>
      </c>
      <c r="BK194" s="362">
        <v>35.890458000000002</v>
      </c>
      <c r="BL194" s="362">
        <v>35.633000000000003</v>
      </c>
      <c r="BM194" s="362">
        <v>36.768000000000001</v>
      </c>
      <c r="BN194" s="362">
        <v>31.376000000000001</v>
      </c>
      <c r="BO194" s="362">
        <v>56.057000000000002</v>
      </c>
      <c r="BP194" s="152">
        <f t="shared" ref="BP194:BP257" si="784">(BY194-BZ194)/ABS(BZ194)</f>
        <v>-1</v>
      </c>
      <c r="BQ194" s="152">
        <f t="shared" ref="BQ194:BQ257" si="785">(BZ194-CA194)/ABS(CA194)</f>
        <v>-0.30416559195254056</v>
      </c>
      <c r="BR194" s="152">
        <f t="shared" ref="BR194:BR257" si="786">(CA194-CB194)/ABS(CB194)</f>
        <v>-0.22772770280364527</v>
      </c>
      <c r="BS194" s="152">
        <f t="shared" ref="BS194:BS257" si="787">(CB194-CC194)/ABS(CC194)</f>
        <v>0.40495347372839857</v>
      </c>
      <c r="BT194" s="152">
        <f t="shared" ref="BT194:BT257" si="788">(CC194-CD194)/ABS(CD194)</f>
        <v>-2.4168771762135659E-2</v>
      </c>
      <c r="BU194" s="242">
        <f t="shared" si="743"/>
        <v>-10.791</v>
      </c>
      <c r="BV194" s="242">
        <f t="shared" si="769"/>
        <v>-4.7169999999999987</v>
      </c>
      <c r="BW194" s="242">
        <f t="shared" si="744"/>
        <v>-4.5730000000000004</v>
      </c>
      <c r="BX194" s="242">
        <f t="shared" si="745"/>
        <v>5.7880000000000003</v>
      </c>
      <c r="BY194" s="119"/>
      <c r="BZ194" s="119">
        <v>10.791</v>
      </c>
      <c r="CA194" s="119">
        <v>15.507999999999999</v>
      </c>
      <c r="CB194" s="119">
        <v>20.081</v>
      </c>
      <c r="CC194" s="119">
        <v>14.292999999999999</v>
      </c>
      <c r="CD194" s="119">
        <v>14.647</v>
      </c>
      <c r="CE194" s="119">
        <v>15.672000000000001</v>
      </c>
      <c r="CF194" s="119">
        <v>14.709</v>
      </c>
      <c r="CG194" s="362">
        <v>8.202</v>
      </c>
      <c r="CH194" s="362">
        <v>5.137016</v>
      </c>
      <c r="CI194" s="362">
        <v>5.3681289999999997</v>
      </c>
      <c r="CJ194" s="362">
        <v>5.0521599999999998</v>
      </c>
      <c r="CK194" s="362">
        <v>3.8061959999999999</v>
      </c>
      <c r="CL194" s="362">
        <v>2.8620000000000001</v>
      </c>
      <c r="CM194" s="362">
        <v>3.5369999999999999</v>
      </c>
      <c r="CN194" s="362">
        <v>-7.9770000000000003</v>
      </c>
      <c r="CO194" s="362">
        <v>-0.623</v>
      </c>
      <c r="CP194" s="152">
        <f t="shared" ref="CP194:CP257" si="789">(CY194-CZ194)/ABS(CZ194)</f>
        <v>-1</v>
      </c>
      <c r="CQ194" s="152">
        <f t="shared" ref="CQ194:CQ257" si="790">(CZ194-DA194)/ABS(DA194)</f>
        <v>-0.29231167821750115</v>
      </c>
      <c r="CR194" s="152">
        <f t="shared" ref="CR194:CR257" si="791">(DA194-DB194)/ABS(DB194)</f>
        <v>-0.22785696424106031</v>
      </c>
      <c r="CS194" s="152">
        <f t="shared" ref="CS194:CS257" si="792">(DB194-DC194)/ABS(DC194)</f>
        <v>0.40710767065446868</v>
      </c>
      <c r="CT194" s="152">
        <f t="shared" ref="CT194:CT257" si="793">(DC194-DD194)/ABS(DD194)</f>
        <v>-2.4172503776953614E-2</v>
      </c>
      <c r="CU194" s="242">
        <f t="shared" si="746"/>
        <v>-10.926</v>
      </c>
      <c r="CV194" s="242">
        <f t="shared" si="770"/>
        <v>-4.5129999999999999</v>
      </c>
      <c r="CW194" s="242">
        <f t="shared" si="747"/>
        <v>-4.5560000000000009</v>
      </c>
      <c r="CX194" s="242">
        <f t="shared" si="748"/>
        <v>5.7850000000000001</v>
      </c>
      <c r="CY194" s="119"/>
      <c r="CZ194" s="119">
        <v>10.926</v>
      </c>
      <c r="DA194" s="119">
        <v>15.439</v>
      </c>
      <c r="DB194" s="119">
        <v>19.995000000000001</v>
      </c>
      <c r="DC194" s="119">
        <v>14.21</v>
      </c>
      <c r="DD194" s="119">
        <v>14.561999999999999</v>
      </c>
      <c r="DE194" s="119">
        <v>15.577999999999999</v>
      </c>
      <c r="DF194" s="119">
        <v>14.592000000000001</v>
      </c>
      <c r="DG194" s="362">
        <v>8.0289999999999999</v>
      </c>
      <c r="DH194" s="362">
        <v>5.0610020000000002</v>
      </c>
      <c r="DI194" s="362">
        <v>5.3590350000000004</v>
      </c>
      <c r="DJ194" s="362">
        <v>4.9758009999999997</v>
      </c>
      <c r="DK194" s="362">
        <v>3.5940789999999998</v>
      </c>
      <c r="DL194" s="362">
        <v>2.4319999999999999</v>
      </c>
      <c r="DM194" s="362">
        <v>2.9319999999999999</v>
      </c>
      <c r="DN194" s="362">
        <v>-9.4410000000000007</v>
      </c>
      <c r="DO194" s="362">
        <v>-2.4289999999999998</v>
      </c>
      <c r="DP194" s="152">
        <f t="shared" ref="DP194:DP257" si="794">(DY194-DZ194)/ABS(DZ194)</f>
        <v>-1</v>
      </c>
      <c r="DQ194" s="152">
        <f t="shared" ref="DQ194:DQ257" si="795">(DZ194-EA194)/ABS(EA194)</f>
        <v>-0.15915757280878579</v>
      </c>
      <c r="DR194" s="152">
        <f t="shared" ref="DR194:DR257" si="796">(EA194-EB194)/ABS(EB194)</f>
        <v>0.20172068159037759</v>
      </c>
      <c r="DS194" s="152">
        <f t="shared" ref="DS194:DS257" si="797">(EB194-EC194)/ABS(EC194)</f>
        <v>4.5333892148644812E-2</v>
      </c>
      <c r="DT194" s="152">
        <f t="shared" ref="DT194:DT257" si="798">(EC194-ED194)/ABS(ED194)</f>
        <v>1.9295122819508778E-2</v>
      </c>
      <c r="DU194" s="242">
        <f t="shared" si="749"/>
        <v>-60.485999999999997</v>
      </c>
      <c r="DV194" s="242">
        <f t="shared" si="771"/>
        <v>-11.449000000000005</v>
      </c>
      <c r="DW194" s="242">
        <f t="shared" si="750"/>
        <v>12.075000000000003</v>
      </c>
      <c r="DX194" s="242">
        <f t="shared" si="751"/>
        <v>2.5959999999999965</v>
      </c>
      <c r="DY194" s="119"/>
      <c r="DZ194" s="119">
        <v>60.485999999999997</v>
      </c>
      <c r="EA194" s="119">
        <v>71.935000000000002</v>
      </c>
      <c r="EB194" s="119">
        <v>59.86</v>
      </c>
      <c r="EC194" s="119">
        <v>57.264000000000003</v>
      </c>
      <c r="ED194" s="119">
        <v>56.18</v>
      </c>
      <c r="EE194" s="119">
        <v>59.819000000000003</v>
      </c>
      <c r="EF194" s="119">
        <v>55.671999999999997</v>
      </c>
      <c r="EG194" s="362">
        <v>49.281999999999996</v>
      </c>
      <c r="EH194" s="362">
        <v>48.009219000000002</v>
      </c>
      <c r="EI194" s="362">
        <v>63.838276999999998</v>
      </c>
      <c r="EJ194" s="362">
        <v>64.579283000000004</v>
      </c>
      <c r="EK194" s="362">
        <v>60.721173999999998</v>
      </c>
      <c r="EL194" s="362">
        <v>57.988</v>
      </c>
      <c r="EM194" s="362">
        <v>56.23</v>
      </c>
      <c r="EN194" s="362">
        <v>54.170999999999999</v>
      </c>
      <c r="EO194" s="362">
        <v>61.433</v>
      </c>
      <c r="EP194" s="153">
        <f t="shared" ref="EP194:EP257" si="799">(EY194-EZ194)/ABS(EZ194)</f>
        <v>-1</v>
      </c>
      <c r="EQ194" s="153">
        <f t="shared" ref="EQ194:EQ257" si="800">(EZ194-FA194)/ABS(FA194)</f>
        <v>-0.1317388631419654</v>
      </c>
      <c r="ER194" s="153">
        <f t="shared" ref="ER194:ER257" si="801">(FA194-FB194)/ABS(FB194)</f>
        <v>0.13474644486181911</v>
      </c>
      <c r="ES194" s="153">
        <f t="shared" ref="ES194:ES257" si="802">(FB194-FC194)/ABS(FC194)</f>
        <v>1.1013454861111271E-2</v>
      </c>
      <c r="ET194" s="153">
        <f t="shared" ref="ET194:ET257" si="803">(FC194-FD194)/ABS(FD194)</f>
        <v>2.428452347874396E-2</v>
      </c>
      <c r="EU194" s="242">
        <f t="shared" si="752"/>
        <v>-73.441000000000003</v>
      </c>
      <c r="EV194" s="242">
        <f t="shared" si="772"/>
        <v>-11.143000000000001</v>
      </c>
      <c r="EW194" s="242">
        <f t="shared" si="753"/>
        <v>10.043999999999997</v>
      </c>
      <c r="EX194" s="242">
        <f t="shared" si="754"/>
        <v>0.81200000000001182</v>
      </c>
      <c r="EY194" s="119"/>
      <c r="EZ194" s="119">
        <v>73.441000000000003</v>
      </c>
      <c r="FA194" s="119">
        <v>84.584000000000003</v>
      </c>
      <c r="FB194" s="119">
        <v>74.540000000000006</v>
      </c>
      <c r="FC194" s="119">
        <v>73.727999999999994</v>
      </c>
      <c r="FD194" s="119">
        <v>71.98</v>
      </c>
      <c r="FE194" s="119">
        <v>79.507000000000005</v>
      </c>
      <c r="FF194" s="119">
        <v>76.372</v>
      </c>
      <c r="FG194" s="362">
        <v>73.671000000000006</v>
      </c>
      <c r="FH194" s="362">
        <v>73.499512999999993</v>
      </c>
      <c r="FI194" s="362">
        <v>75.520089999999996</v>
      </c>
      <c r="FJ194" s="362">
        <v>79.866208</v>
      </c>
      <c r="FK194" s="362">
        <v>83.031131999999999</v>
      </c>
      <c r="FL194" s="362">
        <v>84.882999999999996</v>
      </c>
      <c r="FM194" s="362">
        <v>86.751999999999995</v>
      </c>
      <c r="FN194" s="362">
        <v>90.992000000000004</v>
      </c>
      <c r="FO194" s="362">
        <v>109.066</v>
      </c>
      <c r="FP194" s="153">
        <f t="shared" ref="FP194:FP257" si="804">(FY194-FZ194)/ABS(FZ194)</f>
        <v>-1</v>
      </c>
      <c r="FQ194" s="153">
        <f t="shared" ref="FQ194:FQ257" si="805">(FZ194-GA194)/ABS(GA194)</f>
        <v>0</v>
      </c>
      <c r="FR194" s="153">
        <f t="shared" ref="FR194:FR257" si="806">(GA194-GB194)/ABS(GB194)</f>
        <v>-0.02</v>
      </c>
      <c r="FS194" s="153">
        <f t="shared" ref="FS194:FS257" si="807">(GB194-GC194)/ABS(GC194)</f>
        <v>2.0408163265306121E-2</v>
      </c>
      <c r="FT194" s="153">
        <f t="shared" ref="FT194:FT257" si="808">(GC194-GD194)/ABS(GD194)</f>
        <v>-0.02</v>
      </c>
      <c r="FU194" s="242">
        <f t="shared" si="764"/>
        <v>-49</v>
      </c>
      <c r="FV194" s="242">
        <f t="shared" si="773"/>
        <v>0</v>
      </c>
      <c r="FW194" s="242">
        <f t="shared" si="765"/>
        <v>-1</v>
      </c>
      <c r="FX194" s="242">
        <f t="shared" si="766"/>
        <v>1</v>
      </c>
      <c r="FY194" s="154"/>
      <c r="FZ194" s="154">
        <v>49</v>
      </c>
      <c r="GA194" s="154">
        <v>49</v>
      </c>
      <c r="GB194" s="154">
        <v>50</v>
      </c>
      <c r="GC194" s="154">
        <v>49</v>
      </c>
      <c r="GD194" s="154">
        <v>50</v>
      </c>
      <c r="GE194" s="154">
        <v>53</v>
      </c>
      <c r="GF194" s="154">
        <v>56</v>
      </c>
      <c r="GG194" s="359">
        <v>55</v>
      </c>
      <c r="GH194" s="359">
        <v>53</v>
      </c>
      <c r="GI194" s="359">
        <v>52</v>
      </c>
      <c r="GJ194" s="359">
        <v>59</v>
      </c>
      <c r="GK194" s="359">
        <v>64</v>
      </c>
      <c r="GL194" s="359">
        <v>65</v>
      </c>
      <c r="GM194" s="359">
        <v>66</v>
      </c>
      <c r="GN194" s="359">
        <v>91</v>
      </c>
      <c r="GO194" s="359">
        <v>123</v>
      </c>
      <c r="GP194" s="192"/>
      <c r="GQ194" s="5" t="s">
        <v>386</v>
      </c>
      <c r="GR194" s="5">
        <v>2605</v>
      </c>
      <c r="GS194" s="5" t="s">
        <v>264</v>
      </c>
      <c r="GT194" s="174" t="s">
        <v>76</v>
      </c>
      <c r="GU194" s="16"/>
      <c r="GW194" s="158">
        <f t="shared" ref="GW194:GW257" si="809">(HF194-HG194)/ABS(HG194)</f>
        <v>-1</v>
      </c>
      <c r="GX194" s="158">
        <f t="shared" ref="GX194:GX257" si="810">(HG194-HH194)/ABS(HH194)</f>
        <v>-0.29565716639109763</v>
      </c>
      <c r="GY194" s="158">
        <f t="shared" ref="GY194:GY257" si="811">(HH194-HI194)/ABS(HI194)</f>
        <v>-0.31380946985674696</v>
      </c>
      <c r="GZ194" s="158">
        <f t="shared" ref="GZ194:GZ257" si="812">(HI194-HJ194)/ABS(HJ194)</f>
        <v>0.36289678110144424</v>
      </c>
      <c r="HA194" s="158">
        <f t="shared" ref="HA194:HA257" si="813">(HJ194-HK194)/ABS(HK194)</f>
        <v>-2.1947944855862443E-3</v>
      </c>
      <c r="HB194" s="263">
        <f t="shared" si="722"/>
        <v>-0.16501914348932573</v>
      </c>
      <c r="HC194" s="263">
        <f t="shared" si="774"/>
        <v>-6.9268955452212233E-2</v>
      </c>
      <c r="HD194" s="263">
        <f t="shared" si="723"/>
        <v>-0.10714491222611344</v>
      </c>
      <c r="HE194" s="263">
        <f t="shared" si="724"/>
        <v>9.0912930775563672E-2</v>
      </c>
      <c r="HF194" s="153">
        <f t="shared" ref="HF194:HF257" si="814">IFERROR(CY194/MAX(AVERAGE(DY194:DZ194),0),"Negativ EK")</f>
        <v>0</v>
      </c>
      <c r="HG194" s="153">
        <f t="shared" ref="HG194:HG257" si="815">IFERROR(CZ194/MAX(AVERAGE(DZ194:EA194),0),"Negativ EK")</f>
        <v>0.16501914348932573</v>
      </c>
      <c r="HH194" s="153">
        <f t="shared" ref="HH194:HH257" si="816">IFERROR(DA194/MAX(AVERAGE(EA194:EB194),0),"Negativ EK")</f>
        <v>0.23428809894153796</v>
      </c>
      <c r="HI194" s="153">
        <f t="shared" ref="HI194:HI257" si="817">IFERROR(DB194/MAX(AVERAGE(EB194:EC194),0),"Negativ EK")</f>
        <v>0.3414330111676514</v>
      </c>
      <c r="HJ194" s="153">
        <f t="shared" ref="HJ194:HJ257" si="818">IFERROR(DC194/MAX(AVERAGE(EC194:ED194),0),"Negativ EK")</f>
        <v>0.25052008039208773</v>
      </c>
      <c r="HK194" s="153">
        <f t="shared" ref="HK194:HK257" si="819">IFERROR(DD194/MAX(AVERAGE(ED194:EE194),0),"Negativ EK")</f>
        <v>0.25107112992353381</v>
      </c>
      <c r="HL194" s="153">
        <f t="shared" ref="HL194:HL257" si="820">IFERROR(DE194/MAX(AVERAGE(EE194:EF194),0),"Negativ EK")</f>
        <v>0.26976993878310862</v>
      </c>
      <c r="HM194" s="153">
        <f t="shared" ref="HM194:HM257" si="821">IFERROR(DF194/MAX(AVERAGE(EF194:EG194),0),"Negativ EK")</f>
        <v>0.27806467595327478</v>
      </c>
      <c r="HN194" s="153">
        <f t="shared" ref="HN194:HN257" si="822">IFERROR(DG194/MAX(AVERAGE(EG194:EH194),0),"Negativ EK")</f>
        <v>0.1650508665124239</v>
      </c>
      <c r="HO194" s="153">
        <f t="shared" ref="HO194:HO257" si="823">IFERROR(DH194/MAX(AVERAGE(EH194:EI194),0),"Negativ EK")</f>
        <v>9.0498262026357745E-2</v>
      </c>
      <c r="HP194" s="153">
        <f t="shared" ref="HP194:HP257" si="824">IFERROR(DI194/MAX(AVERAGE(EI194:EJ194),0),"Negativ EK")</f>
        <v>8.3462651058001727E-2</v>
      </c>
      <c r="HQ194" s="153">
        <f t="shared" ref="HQ194:HQ257" si="825">IFERROR(DJ194/MAX(AVERAGE(EJ194:EK194),0),"Negativ EK")</f>
        <v>7.9421913042184669E-2</v>
      </c>
      <c r="HR194" s="153">
        <f t="shared" ref="HR194:HR257" si="826">IFERROR(DK194/MAX(AVERAGE(EK194:EL194),0),"Negativ EK")</f>
        <v>6.0552674724196127E-2</v>
      </c>
      <c r="HS194" s="153">
        <f t="shared" ref="HS194:HS257" si="827">IFERROR(DL194/MAX(AVERAGE(EL194:EM194),0),"Negativ EK")</f>
        <v>4.2585231749811769E-2</v>
      </c>
      <c r="HT194" s="153">
        <f t="shared" ref="HT194:HT257" si="828">IFERROR(DM194/MAX(AVERAGE(EM194:EN194),0),"Negativ EK")</f>
        <v>5.311546091068016E-2</v>
      </c>
      <c r="HU194" s="153">
        <f t="shared" ref="HU194:HU257" si="829">IFERROR(DN194/MAX(AVERAGE(EN194:EO194),0),"Negativ EK")</f>
        <v>-0.16333344866959623</v>
      </c>
      <c r="HV194" s="150">
        <f t="shared" ref="HV194:HV257" si="830">(IE194-IF194)/ABS(IF194)</f>
        <v>-1</v>
      </c>
      <c r="HW194" s="150">
        <f t="shared" ref="HW194:HW257" si="831">(IF194-IG194)/ABS(IG194)</f>
        <v>-0.29932634490654053</v>
      </c>
      <c r="HX194" s="150">
        <f t="shared" ref="HX194:HX257" si="832">(IG194-IH194)/ABS(IH194)</f>
        <v>-0.28041484024591434</v>
      </c>
      <c r="HY194" s="150">
        <f t="shared" ref="HY194:HY257" si="833">(IH194-II194)/ABS(II194)</f>
        <v>0.38069550240117545</v>
      </c>
      <c r="HZ194" s="150">
        <f t="shared" ref="HZ194:HZ257" si="834">(II194-IJ194)/ABS(IJ194)</f>
        <v>1.4534172949113092E-2</v>
      </c>
      <c r="IA194" s="263">
        <f t="shared" si="725"/>
        <v>-0.13657332700522068</v>
      </c>
      <c r="IB194" s="263">
        <f t="shared" si="775"/>
        <v>-5.834384450881866E-2</v>
      </c>
      <c r="IC194" s="263">
        <f t="shared" si="726"/>
        <v>-7.5957191126584361E-2</v>
      </c>
      <c r="ID194" s="263">
        <f t="shared" si="727"/>
        <v>7.4687468304005272E-2</v>
      </c>
      <c r="IE194" s="153">
        <f t="shared" ref="IE194:IE257" si="835">IFERROR(BY194/AVERAGE(EY194:EZ194),"i.a.")</f>
        <v>0</v>
      </c>
      <c r="IF194" s="153">
        <f t="shared" ref="IF194:IF257" si="836">IFERROR(BZ194/AVERAGE(EZ194:FA194),"i.a.")</f>
        <v>0.13657332700522068</v>
      </c>
      <c r="IG194" s="153">
        <f t="shared" ref="IG194:IG257" si="837">IFERROR(CA194/AVERAGE(FA194:FB194),"i.a.")</f>
        <v>0.19491717151403934</v>
      </c>
      <c r="IH194" s="153">
        <f t="shared" ref="IH194:IH257" si="838">IFERROR(CB194/AVERAGE(FB194:FC194),"i.a.")</f>
        <v>0.2708743626406237</v>
      </c>
      <c r="II194" s="153">
        <f t="shared" ref="II194:II257" si="839">IFERROR(CC194/AVERAGE(FC194:FD194),"i.a.")</f>
        <v>0.19618689433661843</v>
      </c>
      <c r="IJ194" s="153">
        <f t="shared" ref="IJ194:IJ257" si="840">IFERROR(CD194/AVERAGE(FD194:FE194),"i.a.")</f>
        <v>0.19337632932198801</v>
      </c>
      <c r="IK194" s="153">
        <f t="shared" ref="IK194:IK257" si="841">IFERROR(CE194/AVERAGE(FE194:FF194),"i.a.")</f>
        <v>0.20107904207750882</v>
      </c>
      <c r="IL194" s="153">
        <f t="shared" ref="IL194:IL257" si="842">IFERROR(CF194/AVERAGE(FF194:FG194),"i.a.")</f>
        <v>0.19606379504542029</v>
      </c>
      <c r="IM194" s="153">
        <f t="shared" ref="IM194:IM257" si="843">IFERROR(CG194/AVERAGE(FG194:FH194),"i.a.")</f>
        <v>0.11146254548966612</v>
      </c>
      <c r="IN194" s="153">
        <f t="shared" ref="IN194:IN257" si="844">IFERROR(CH194/AVERAGE(FH194:FI194),"i.a.")</f>
        <v>6.8944164345948508E-2</v>
      </c>
      <c r="IO194" s="153">
        <f t="shared" ref="IO194:IO257" si="845">IFERROR(CI194/AVERAGE(FI194:FJ194),"i.a.")</f>
        <v>6.909398150408344E-2</v>
      </c>
      <c r="IP194" s="153">
        <f t="shared" ref="IP194:IP257" si="846">IFERROR(CJ194/AVERAGE(FJ194:FK194),"i.a.")</f>
        <v>6.202875995396856E-2</v>
      </c>
      <c r="IQ194" s="153">
        <f t="shared" ref="IQ194:IQ257" si="847">IFERROR(CK194/AVERAGE(FK194:FL194),"i.a.")</f>
        <v>4.5335028739570293E-2</v>
      </c>
      <c r="IR194" s="153">
        <f t="shared" ref="IR194:IR257" si="848">IFERROR(CL194/AVERAGE(FL194:FM194),"i.a.")</f>
        <v>3.334984123284878E-2</v>
      </c>
      <c r="IS194" s="153">
        <f t="shared" ref="IS194:IS257" si="849">IFERROR(CM194/AVERAGE(FM194:FN194),"i.a.")</f>
        <v>3.9798811774237101E-2</v>
      </c>
      <c r="IT194" s="153">
        <f t="shared" ref="IT194:IT257" si="850">IFERROR(CN194/AVERAGE(FN194:FO194),"i.a.")</f>
        <v>-7.9746873406712063E-2</v>
      </c>
      <c r="IU194" s="150" t="e">
        <f t="shared" ref="IU194:IU257" si="851">(JD194-JE194)/ABS(JE194)</f>
        <v>#VALUE!</v>
      </c>
      <c r="IV194" s="150">
        <f t="shared" ref="IV194:IV257" si="852">(JE194-JF194)/ABS(JF194)</f>
        <v>-3.1578874721999065E-2</v>
      </c>
      <c r="IW194" s="150">
        <f t="shared" ref="IW194:IW257" si="853">(JF194-JG194)/ABS(JG194)</f>
        <v>5.9021323249630629E-2</v>
      </c>
      <c r="IX194" s="150">
        <f t="shared" ref="IX194:IX257" si="854">(JG194-JH194)/ABS(JH194)</f>
        <v>3.3946568289982069E-2</v>
      </c>
      <c r="IY194" s="150">
        <f t="shared" ref="IY194:IY257" si="855">(JH194-JI194)/ABS(JI194)</f>
        <v>-4.871108119733918E-3</v>
      </c>
      <c r="IZ194" s="263" t="e">
        <f t="shared" si="728"/>
        <v>#VALUE!</v>
      </c>
      <c r="JA194" s="263">
        <f t="shared" si="758"/>
        <v>-2.6856454567376842E-2</v>
      </c>
      <c r="JB194" s="263">
        <f t="shared" si="729"/>
        <v>4.7397590685845037E-2</v>
      </c>
      <c r="JC194" s="263">
        <f t="shared" si="730"/>
        <v>2.636605206376863E-2</v>
      </c>
      <c r="JD194" s="153" t="str">
        <f t="shared" ref="JD194:JD257" si="856">IFERROR(DY194/EY194,"i.a.")</f>
        <v>i.a.</v>
      </c>
      <c r="JE194" s="153">
        <f t="shared" ref="JE194:JE257" si="857">IFERROR(DZ194/EZ194,"i.a.")</f>
        <v>0.82359989651557031</v>
      </c>
      <c r="JF194" s="153">
        <f t="shared" ref="JF194:JF257" si="858">IFERROR(EA194/FA194,"i.a.")</f>
        <v>0.85045635108294715</v>
      </c>
      <c r="JG194" s="153">
        <f t="shared" ref="JG194:JG257" si="859">IFERROR(EB194/FB194,"i.a.")</f>
        <v>0.80305876039710211</v>
      </c>
      <c r="JH194" s="153">
        <f t="shared" ref="JH194:JH257" si="860">IFERROR(EC194/FC194,"i.a.")</f>
        <v>0.77669270833333348</v>
      </c>
      <c r="JI194" s="153">
        <f t="shared" ref="JI194:JI257" si="861">IFERROR(ED194/FD194,"i.a.")</f>
        <v>0.78049458182828557</v>
      </c>
      <c r="JJ194" s="153">
        <f t="shared" ref="JJ194:JJ257" si="862">IFERROR(EE194/FE194,"i.a.")</f>
        <v>0.75237400480460837</v>
      </c>
      <c r="JK194" s="153">
        <f t="shared" ref="JK194:JK257" si="863">IFERROR(EF194/FF194,"i.a.")</f>
        <v>0.72895825695280991</v>
      </c>
      <c r="JL194" s="153">
        <f t="shared" ref="JL194:JL257" si="864">IFERROR(EG194/FG194,"i.a.")</f>
        <v>0.66894707551139521</v>
      </c>
      <c r="JM194" s="153">
        <f t="shared" ref="JM194:JM257" si="865">IFERROR(EH194/FH194,"i.a.")</f>
        <v>0.6531909810069082</v>
      </c>
      <c r="JN194" s="153">
        <f t="shared" ref="JN194:JN257" si="866">IFERROR(EI194/FI194,"i.a.")</f>
        <v>0.8453151605089454</v>
      </c>
      <c r="JO194" s="153">
        <f t="shared" ref="JO194:JO257" si="867">IFERROR(EJ194/FJ194,"i.a.")</f>
        <v>0.80859332898339187</v>
      </c>
      <c r="JP194" s="153">
        <f t="shared" ref="JP194:JP257" si="868">IFERROR(EK194/FK194,"i.a.")</f>
        <v>0.73130610817157105</v>
      </c>
      <c r="JQ194" s="153">
        <f t="shared" ref="JQ194:JQ257" si="869">IFERROR(EL194/FL194,"i.a.")</f>
        <v>0.68315210348361866</v>
      </c>
      <c r="JR194" s="153">
        <f t="shared" ref="JR194:JR257" si="870">IFERROR(EM194/FM194,"i.a.")</f>
        <v>0.64816949465142015</v>
      </c>
      <c r="JS194" s="153">
        <f t="shared" ref="JS194:JS257" si="871">IFERROR(EN194/FN194,"i.a.")</f>
        <v>0.59533805169685239</v>
      </c>
      <c r="JT194" s="153">
        <f t="shared" ref="JT194:JT257" si="872">IFERROR(EO194/FO194,"i.a.")</f>
        <v>0.56326444538169551</v>
      </c>
      <c r="JU194" s="150" t="e">
        <f t="shared" ref="JU194:JU257" si="873">(KD194-KE194)/ABS(KE194)</f>
        <v>#VALUE!</v>
      </c>
      <c r="JV194" s="150" t="e">
        <f t="shared" ref="JV194:JV257" si="874">(KE194-KF194)/ABS(KF194)</f>
        <v>#VALUE!</v>
      </c>
      <c r="JW194" s="150" t="e">
        <f t="shared" ref="JW194:JW257" si="875">(KF194-KG194)/ABS(KG194)</f>
        <v>#VALUE!</v>
      </c>
      <c r="JX194" s="150" t="e">
        <f t="shared" ref="JX194:JX257" si="876">(KG194-KH194)/ABS(KH194)</f>
        <v>#VALUE!</v>
      </c>
      <c r="JY194" s="150" t="e">
        <f t="shared" ref="JY194:JY257" si="877">(KH194-KI194)/ABS(KI194)</f>
        <v>#VALUE!</v>
      </c>
      <c r="JZ194" s="263" t="e">
        <f t="shared" si="731"/>
        <v>#VALUE!</v>
      </c>
      <c r="KA194" s="263" t="e">
        <f t="shared" si="776"/>
        <v>#VALUE!</v>
      </c>
      <c r="KB194" s="263" t="e">
        <f t="shared" si="732"/>
        <v>#VALUE!</v>
      </c>
      <c r="KC194" s="263" t="e">
        <f t="shared" si="733"/>
        <v>#VALUE!</v>
      </c>
      <c r="KD194" s="153" t="str">
        <f t="shared" si="691"/>
        <v>i.a.</v>
      </c>
      <c r="KE194" s="153" t="str">
        <f t="shared" si="692"/>
        <v>i.a.</v>
      </c>
      <c r="KF194" s="153" t="str">
        <f t="shared" si="693"/>
        <v>i.a.</v>
      </c>
      <c r="KG194" s="153" t="str">
        <f t="shared" si="694"/>
        <v>i.a.</v>
      </c>
      <c r="KH194" s="153" t="str">
        <f t="shared" si="713"/>
        <v>i.a.</v>
      </c>
      <c r="KI194" s="153" t="str">
        <f t="shared" si="695"/>
        <v>i.a.</v>
      </c>
      <c r="KJ194" s="153" t="str">
        <f t="shared" si="696"/>
        <v>i.a.</v>
      </c>
      <c r="KK194" s="153" t="str">
        <f t="shared" si="697"/>
        <v>i.a.</v>
      </c>
      <c r="KL194" s="153" t="str">
        <f t="shared" si="698"/>
        <v>i.a.</v>
      </c>
      <c r="KM194" s="153" t="str">
        <f t="shared" si="699"/>
        <v>i.a.</v>
      </c>
      <c r="KN194" s="153" t="str">
        <f t="shared" si="700"/>
        <v>i.a.</v>
      </c>
      <c r="KO194" s="153" t="str">
        <f t="shared" si="701"/>
        <v>i.a.</v>
      </c>
      <c r="KP194" s="153" t="str">
        <f t="shared" si="702"/>
        <v>i.a.</v>
      </c>
      <c r="KQ194" s="153" t="str">
        <f t="shared" si="703"/>
        <v>i.a.</v>
      </c>
      <c r="KR194" s="153" t="str">
        <f t="shared" si="704"/>
        <v>i.a.</v>
      </c>
      <c r="KS194" s="153" t="str">
        <f t="shared" si="705"/>
        <v>i.a.</v>
      </c>
      <c r="KT194" s="153" t="str">
        <f t="shared" si="706"/>
        <v>i.a.</v>
      </c>
      <c r="KU194" s="150" t="e">
        <f t="shared" ref="KU194:KU257" si="878">(LD194-LE194)/ABS(LE194)</f>
        <v>#VALUE!</v>
      </c>
      <c r="KV194" s="150" t="e">
        <f t="shared" ref="KV194:KV257" si="879">(LE194-LF194)/ABS(LF194)</f>
        <v>#DIV/0!</v>
      </c>
      <c r="KW194" s="150" t="e">
        <f t="shared" ref="KW194:KW257" si="880">(LF194-LG194)/ABS(LG194)</f>
        <v>#DIV/0!</v>
      </c>
      <c r="KX194" s="150" t="e">
        <f t="shared" ref="KX194:KX257" si="881">(LG194-LH194)/ABS(LH194)</f>
        <v>#DIV/0!</v>
      </c>
      <c r="KY194" s="150" t="e">
        <f t="shared" ref="KY194:KY257" si="882">(LH194-LI194)/ABS(LI194)</f>
        <v>#DIV/0!</v>
      </c>
      <c r="KZ194" s="243" t="e">
        <f t="shared" si="734"/>
        <v>#VALUE!</v>
      </c>
      <c r="LA194" s="243">
        <f t="shared" si="777"/>
        <v>0</v>
      </c>
      <c r="LB194" s="243">
        <f t="shared" si="735"/>
        <v>0</v>
      </c>
      <c r="LC194" s="243">
        <f t="shared" si="736"/>
        <v>0</v>
      </c>
      <c r="LD194" s="254" t="str">
        <f>IFERROR(Tabel1[[#This Row],[2024 - Omsætning]]/Tabel1[[#This Row],[2024 - Ansatte]],"i.a.")</f>
        <v>i.a.</v>
      </c>
      <c r="LE194" s="254">
        <f>IFERROR(Tabel1[[#This Row],[2023 - Omsætning]]/Tabel1[[#This Row],[2023 - Ansatte]],"i.a.")</f>
        <v>0</v>
      </c>
      <c r="LF194" s="254">
        <f>IFERROR(Tabel1[[#This Row],[2022 - Omsætning]]/Tabel1[[#This Row],[2022 - Ansatte]],"i.a.")</f>
        <v>0</v>
      </c>
      <c r="LG194" s="254">
        <f>IFERROR(Tabel1[[#This Row],[2021 - Omsætning]]/Tabel1[[#This Row],[2021 - Ansatte]],"i.a.")</f>
        <v>0</v>
      </c>
      <c r="LH194" s="254">
        <f>IFERROR(AC194/Tabel1[[#This Row],[2020 - Ansatte]],"i.a.")</f>
        <v>0</v>
      </c>
      <c r="LI194" s="254">
        <f>IFERROR(Tabel1[[#This Row],[2019 - Omsætning]]/Tabel1[[#This Row],[2019 - Ansatte]],"i.a.")</f>
        <v>0</v>
      </c>
      <c r="LJ194" s="254">
        <f>IFERROR(Tabel1[[#This Row],[2018 - Omsætning]]/Tabel1[[#This Row],[2018 - Ansatte]],"i.a.")</f>
        <v>0</v>
      </c>
      <c r="LK194" s="254">
        <f>IFERROR(Tabel1[[#This Row],[2017 - Omsætning]]/Tabel1[[#This Row],[2017 - Ansatte]],"i.a.")</f>
        <v>0</v>
      </c>
      <c r="LL194" s="254">
        <f>IFERROR(Tabel1[[#This Row],[2016 - Omsætning]]/Tabel1[[#This Row],[2016 - Ansatte]],"i.a.")</f>
        <v>0</v>
      </c>
      <c r="LM194" s="254">
        <f>IFERROR(Tabel1[[#This Row],[2015 - Omsætning]]/Tabel1[[#This Row],[2015 - Ansatte]],"i.a.")</f>
        <v>0</v>
      </c>
      <c r="LN194" s="254">
        <f>IFERROR(Tabel1[[#This Row],[2014 - Omsætning]]/Tabel1[[#This Row],[2014 - Ansatte]],"i.a.")</f>
        <v>0</v>
      </c>
      <c r="LO194" s="254">
        <f>IFERROR(Tabel1[[#This Row],[2013 - Omsætning]]/Tabel1[[#This Row],[2013 - Ansatte]],"i.a.")</f>
        <v>0</v>
      </c>
      <c r="LP194" s="254">
        <f>IFERROR(Tabel1[[#This Row],[2012 - Omsætning]]/Tabel1[[#This Row],[2012 - Ansatte]],"i.a.")</f>
        <v>0</v>
      </c>
      <c r="LQ194" s="254">
        <f>IFERROR(Tabel1[[#This Row],[2011 - Omsætning]]/Tabel1[[#This Row],[2011 - Ansatte]],"i.a.")</f>
        <v>0</v>
      </c>
      <c r="LR194" s="254">
        <f>IFERROR(Tabel1[[#This Row],[2010 - Omsætning]]/Tabel1[[#This Row],[2010 - Ansatte]],"i.a.")</f>
        <v>0</v>
      </c>
      <c r="LS194" s="254">
        <f>IFERROR(Tabel1[[#This Row],[2009 - Omsætning]]/Tabel1[[#This Row],[2009 - Ansatte]],"i.a.")</f>
        <v>0</v>
      </c>
      <c r="LT194" s="254">
        <f>IFERROR(Tabel1[[#This Row],[2008 - Omsætning]]/Tabel1[[#This Row],[2008 - Ansatte]],"i.a.")</f>
        <v>0</v>
      </c>
      <c r="LU194" s="158" t="e">
        <f t="shared" ref="LU194:LU257" si="883">(MD194-ME194)/ABS(ME194)</f>
        <v>#VALUE!</v>
      </c>
      <c r="LV194" s="158">
        <f t="shared" ref="LV194:LV257" si="884">(ME194-MF194)/ABS(MF194)</f>
        <v>-0.29231167821750115</v>
      </c>
      <c r="LW194" s="158">
        <f t="shared" ref="LW194:LW257" si="885">(MF194-MG194)/ABS(MG194)</f>
        <v>-0.2120989431031228</v>
      </c>
      <c r="LX194" s="158">
        <f t="shared" ref="LX194:LX257" si="886">(MG194-MH194)/ABS(MH194)</f>
        <v>0.37896551724137928</v>
      </c>
      <c r="LY194" s="158">
        <f t="shared" ref="LY194:LY257" si="887">(MH194-MI194)/ABS(MI194)</f>
        <v>-4.2576569152587675E-3</v>
      </c>
      <c r="LZ194" s="243" t="e">
        <f t="shared" si="737"/>
        <v>#VALUE!</v>
      </c>
      <c r="MA194" s="243">
        <f t="shared" si="778"/>
        <v>-9.210204081632653E-2</v>
      </c>
      <c r="MB194" s="243">
        <f t="shared" si="738"/>
        <v>-8.4818367346938817E-2</v>
      </c>
      <c r="MC194" s="243">
        <f t="shared" si="739"/>
        <v>0.1099</v>
      </c>
      <c r="MD194" s="244" t="str">
        <f t="shared" ref="MD194:MD257" si="888">IFERROR(CY194/FY194,"i.a.")</f>
        <v>i.a.</v>
      </c>
      <c r="ME194" s="244">
        <f t="shared" ref="ME194:ME257" si="889">IFERROR(CZ194/FZ194,"i.a.")</f>
        <v>0.22297959183673469</v>
      </c>
      <c r="MF194" s="244">
        <f t="shared" ref="MF194:MF257" si="890">IFERROR(DA194/GA194,"i.a.")</f>
        <v>0.31508163265306122</v>
      </c>
      <c r="MG194" s="244">
        <f t="shared" ref="MG194:MG257" si="891">IFERROR(DB194/GB194,"i.a.")</f>
        <v>0.39990000000000003</v>
      </c>
      <c r="MH194" s="244">
        <f t="shared" ref="MH194:MH257" si="892">IFERROR(DC194/GC194,"i.a.")</f>
        <v>0.29000000000000004</v>
      </c>
      <c r="MI194" s="244">
        <f t="shared" ref="MI194:MI257" si="893">IFERROR(DD194/GD194,"i.a.")</f>
        <v>0.29124</v>
      </c>
      <c r="MJ194" s="244">
        <f t="shared" ref="MJ194:MJ257" si="894">IFERROR(DE194/GE194,"i.a.")</f>
        <v>0.29392452830188676</v>
      </c>
      <c r="MK194" s="244">
        <f t="shared" ref="MK194:MK257" si="895">IFERROR(DF194/GF194,"i.a.")</f>
        <v>0.26057142857142856</v>
      </c>
      <c r="ML194" s="244">
        <f t="shared" ref="ML194:ML257" si="896">IFERROR(DG194/GG194,"i.a.")</f>
        <v>0.14598181818181818</v>
      </c>
      <c r="MM194" s="244">
        <f t="shared" ref="MM194:MM257" si="897">IFERROR(DH194/GH194,"i.a.")</f>
        <v>9.5490603773584912E-2</v>
      </c>
      <c r="MN194" s="244">
        <f t="shared" ref="MN194:MN257" si="898">IFERROR(DI194/GI194,"i.a.")</f>
        <v>0.10305836538461539</v>
      </c>
      <c r="MO194" s="244">
        <f t="shared" ref="MO194:MO257" si="899">IFERROR(DJ194/GJ194,"i.a.")</f>
        <v>8.4335610169491523E-2</v>
      </c>
      <c r="MP194" s="244">
        <f t="shared" ref="MP194:MP257" si="900">IFERROR(DK194/GK194,"i.a.")</f>
        <v>5.6157484374999997E-2</v>
      </c>
      <c r="MQ194" s="244">
        <f t="shared" ref="MQ194:MQ257" si="901">IFERROR(DL194/GL194,"i.a.")</f>
        <v>3.7415384615384614E-2</v>
      </c>
      <c r="MR194" s="244">
        <f t="shared" ref="MR194:MR257" si="902">IFERROR(DM194/GM194,"i.a.")</f>
        <v>4.4424242424242422E-2</v>
      </c>
      <c r="MS194" s="244">
        <f t="shared" ref="MS194:MS257" si="903">IFERROR(DN194/GN194,"i.a.")</f>
        <v>-0.10374725274725276</v>
      </c>
      <c r="MT194" s="244">
        <f t="shared" ref="MT194:MT257" si="904">IFERROR(DO194/GO194,"i.a.")</f>
        <v>-1.9747967479674795E-2</v>
      </c>
    </row>
    <row r="195" spans="1:358" ht="18" customHeight="1" x14ac:dyDescent="0.25">
      <c r="A195" s="3" t="s">
        <v>265</v>
      </c>
      <c r="B195" s="273">
        <v>66365328</v>
      </c>
      <c r="C195" s="117" t="s">
        <v>588</v>
      </c>
      <c r="D195" s="5" t="s">
        <v>370</v>
      </c>
      <c r="E195" s="5">
        <v>271100</v>
      </c>
      <c r="F195" s="203">
        <v>45616</v>
      </c>
      <c r="G195" s="148" t="s">
        <v>70</v>
      </c>
      <c r="H195" s="148" t="s">
        <v>70</v>
      </c>
      <c r="I195" s="148" t="s">
        <v>70</v>
      </c>
      <c r="J195" s="148" t="s">
        <v>70</v>
      </c>
      <c r="K195" s="148" t="s">
        <v>70</v>
      </c>
      <c r="L195" s="148" t="s">
        <v>70</v>
      </c>
      <c r="M195" s="148" t="s">
        <v>70</v>
      </c>
      <c r="N195" s="148" t="s">
        <v>70</v>
      </c>
      <c r="O195" s="357" t="s">
        <v>70</v>
      </c>
      <c r="P195" s="150">
        <f>Y195/Tabel1[[#This Row],[2023 - Omsætning]]-1</f>
        <v>-0.1114640168348745</v>
      </c>
      <c r="Q195" s="150">
        <f>Z195/Tabel1[[#This Row],[2022 - Omsætning]]-1</f>
        <v>-4.1943215643779674E-2</v>
      </c>
      <c r="R195" s="150">
        <f>AA195/Tabel1[[#This Row],[2021 - Omsætning]]-1</f>
        <v>0.20427279739522297</v>
      </c>
      <c r="S195" s="150">
        <f>AB195/Tabel1[[#This Row],[2020 - Omsætning]]-1</f>
        <v>-4.3145299828593275E-2</v>
      </c>
      <c r="T195" s="150">
        <f>AC195/Tabel1[[#This Row],[2019 - Omsætning]]-1</f>
        <v>2.019530690565019E-2</v>
      </c>
      <c r="U195" s="242">
        <f t="shared" si="721"/>
        <v>-517.18099999999959</v>
      </c>
      <c r="V195" s="242">
        <f t="shared" si="767"/>
        <v>-203.13200000000052</v>
      </c>
      <c r="W195" s="242">
        <f t="shared" si="763"/>
        <v>821.49000000000024</v>
      </c>
      <c r="X195" s="242">
        <f t="shared" si="762"/>
        <v>-181.33400000000029</v>
      </c>
      <c r="Y195" s="151">
        <v>4122.7110000000002</v>
      </c>
      <c r="Z195" s="151">
        <v>4639.8919999999998</v>
      </c>
      <c r="AA195" s="151">
        <v>4843.0240000000003</v>
      </c>
      <c r="AB195" s="151">
        <v>4021.5340000000001</v>
      </c>
      <c r="AC195" s="361">
        <v>4202.8680000000004</v>
      </c>
      <c r="AD195" s="151">
        <v>4119.67</v>
      </c>
      <c r="AE195" s="151">
        <v>3801.6750000000002</v>
      </c>
      <c r="AF195" s="151">
        <v>3574.3890000000001</v>
      </c>
      <c r="AG195" s="361">
        <v>3211.4989999999998</v>
      </c>
      <c r="AH195" s="361">
        <v>2949.7579999999998</v>
      </c>
      <c r="AI195" s="361">
        <v>2436.2550000000001</v>
      </c>
      <c r="AJ195" s="361">
        <v>2312.4540000000002</v>
      </c>
      <c r="AK195" s="361">
        <v>2186.42</v>
      </c>
      <c r="AL195" s="361">
        <v>2069.1610000000001</v>
      </c>
      <c r="AM195" s="361">
        <v>1810.383</v>
      </c>
      <c r="AN195" s="361">
        <v>1861.8679999999999</v>
      </c>
      <c r="AO195" s="361">
        <v>2040.5340000000001</v>
      </c>
      <c r="AP195" s="150">
        <f t="shared" si="779"/>
        <v>-0.16367193719753151</v>
      </c>
      <c r="AQ195" s="150">
        <f t="shared" si="780"/>
        <v>-8.1466500419557247E-2</v>
      </c>
      <c r="AR195" s="150">
        <f t="shared" si="781"/>
        <v>0.1671080581533283</v>
      </c>
      <c r="AS195" s="150">
        <f t="shared" si="782"/>
        <v>-0.10077141986683297</v>
      </c>
      <c r="AT195" s="150">
        <f t="shared" si="783"/>
        <v>-4.064235869663025E-2</v>
      </c>
      <c r="AU195" s="242">
        <f t="shared" si="740"/>
        <v>-203.529</v>
      </c>
      <c r="AV195" s="242">
        <f t="shared" si="768"/>
        <v>-110.28999999999996</v>
      </c>
      <c r="AW195" s="242">
        <f t="shared" si="741"/>
        <v>193.83999999999992</v>
      </c>
      <c r="AX195" s="242">
        <f t="shared" si="742"/>
        <v>-129.99099999999999</v>
      </c>
      <c r="AY195" s="119">
        <v>1039.989</v>
      </c>
      <c r="AZ195" s="119">
        <v>1243.518</v>
      </c>
      <c r="BA195" s="119">
        <v>1353.808</v>
      </c>
      <c r="BB195" s="119">
        <v>1159.9680000000001</v>
      </c>
      <c r="BC195" s="119">
        <v>1289.9590000000001</v>
      </c>
      <c r="BD195" s="119">
        <v>1344.607</v>
      </c>
      <c r="BE195" s="119">
        <v>1374.509</v>
      </c>
      <c r="BF195" s="119">
        <v>1328.664</v>
      </c>
      <c r="BG195" s="362">
        <v>1171.0899999999999</v>
      </c>
      <c r="BH195" s="362">
        <v>1021.3630000000001</v>
      </c>
      <c r="BI195" s="362">
        <v>811.61400000000003</v>
      </c>
      <c r="BJ195" s="362">
        <v>785.99099999999999</v>
      </c>
      <c r="BK195" s="362">
        <v>747.85699999999997</v>
      </c>
      <c r="BL195" s="362">
        <v>721.96199999999999</v>
      </c>
      <c r="BM195" s="362">
        <v>627.71699999999998</v>
      </c>
      <c r="BN195" s="362">
        <v>601.09</v>
      </c>
      <c r="BO195" s="362">
        <v>664.64700000000005</v>
      </c>
      <c r="BP195" s="152" t="e">
        <f t="shared" si="784"/>
        <v>#DIV/0!</v>
      </c>
      <c r="BQ195" s="152" t="e">
        <f t="shared" si="785"/>
        <v>#DIV/0!</v>
      </c>
      <c r="BR195" s="152" t="e">
        <f t="shared" si="786"/>
        <v>#DIV/0!</v>
      </c>
      <c r="BS195" s="152" t="e">
        <f t="shared" si="787"/>
        <v>#DIV/0!</v>
      </c>
      <c r="BT195" s="152">
        <f t="shared" si="788"/>
        <v>-1</v>
      </c>
      <c r="BU195" s="242">
        <f t="shared" si="743"/>
        <v>0</v>
      </c>
      <c r="BV195" s="242">
        <f t="shared" si="769"/>
        <v>0</v>
      </c>
      <c r="BW195" s="242">
        <f t="shared" si="744"/>
        <v>0</v>
      </c>
      <c r="BX195" s="242">
        <f t="shared" si="745"/>
        <v>0</v>
      </c>
      <c r="BY195" s="119"/>
      <c r="BZ195" s="119"/>
      <c r="CA195" s="119"/>
      <c r="CB195" s="119"/>
      <c r="CC195" s="119"/>
      <c r="CD195" s="119">
        <v>769.87699999999995</v>
      </c>
      <c r="CE195" s="119">
        <v>792.10699999999997</v>
      </c>
      <c r="CF195" s="119">
        <v>808.74599999999998</v>
      </c>
      <c r="CG195" s="362">
        <v>674.61400000000003</v>
      </c>
      <c r="CH195" s="362">
        <v>552.91200000000003</v>
      </c>
      <c r="CI195" s="362">
        <v>394.92200000000003</v>
      </c>
      <c r="CJ195" s="362">
        <v>355.34699999999998</v>
      </c>
      <c r="CK195" s="362">
        <v>348.77</v>
      </c>
      <c r="CL195" s="362">
        <v>360.63600000000002</v>
      </c>
      <c r="CM195" s="362">
        <v>274.43599999999998</v>
      </c>
      <c r="CN195" s="362">
        <v>249.90199999999999</v>
      </c>
      <c r="CO195" s="362">
        <v>297.47000000000003</v>
      </c>
      <c r="CP195" s="152" t="e">
        <f t="shared" si="789"/>
        <v>#DIV/0!</v>
      </c>
      <c r="CQ195" s="152" t="e">
        <f t="shared" si="790"/>
        <v>#DIV/0!</v>
      </c>
      <c r="CR195" s="152" t="e">
        <f t="shared" si="791"/>
        <v>#DIV/0!</v>
      </c>
      <c r="CS195" s="152" t="e">
        <f t="shared" si="792"/>
        <v>#DIV/0!</v>
      </c>
      <c r="CT195" s="152">
        <f t="shared" si="793"/>
        <v>-1</v>
      </c>
      <c r="CU195" s="242">
        <f t="shared" si="746"/>
        <v>0</v>
      </c>
      <c r="CV195" s="242">
        <f t="shared" si="770"/>
        <v>0</v>
      </c>
      <c r="CW195" s="242">
        <f t="shared" si="747"/>
        <v>0</v>
      </c>
      <c r="CX195" s="242">
        <f t="shared" si="748"/>
        <v>0</v>
      </c>
      <c r="CY195" s="119"/>
      <c r="CZ195" s="119"/>
      <c r="DA195" s="119"/>
      <c r="DB195" s="119"/>
      <c r="DC195" s="119"/>
      <c r="DD195" s="119">
        <v>793.62800000000004</v>
      </c>
      <c r="DE195" s="119">
        <v>782.78200000000004</v>
      </c>
      <c r="DF195" s="119">
        <v>785.43399999999997</v>
      </c>
      <c r="DG195" s="362">
        <v>691.07100000000003</v>
      </c>
      <c r="DH195" s="362">
        <v>605.649</v>
      </c>
      <c r="DI195" s="362">
        <v>378.99700000000001</v>
      </c>
      <c r="DJ195" s="362">
        <v>336.67500000000001</v>
      </c>
      <c r="DK195" s="362">
        <v>372.31099999999998</v>
      </c>
      <c r="DL195" s="362">
        <v>342.25200000000001</v>
      </c>
      <c r="DM195" s="362">
        <v>292.63200000000001</v>
      </c>
      <c r="DN195" s="362">
        <v>247.114</v>
      </c>
      <c r="DO195" s="362">
        <v>284.48599999999999</v>
      </c>
      <c r="DP195" s="152" t="e">
        <f t="shared" si="794"/>
        <v>#DIV/0!</v>
      </c>
      <c r="DQ195" s="152" t="e">
        <f t="shared" si="795"/>
        <v>#DIV/0!</v>
      </c>
      <c r="DR195" s="152" t="e">
        <f t="shared" si="796"/>
        <v>#DIV/0!</v>
      </c>
      <c r="DS195" s="152" t="e">
        <f t="shared" si="797"/>
        <v>#DIV/0!</v>
      </c>
      <c r="DT195" s="152">
        <f t="shared" si="798"/>
        <v>-1</v>
      </c>
      <c r="DU195" s="242">
        <f t="shared" si="749"/>
        <v>0</v>
      </c>
      <c r="DV195" s="242">
        <f t="shared" si="771"/>
        <v>0</v>
      </c>
      <c r="DW195" s="242">
        <f t="shared" si="750"/>
        <v>0</v>
      </c>
      <c r="DX195" s="242">
        <f t="shared" si="751"/>
        <v>0</v>
      </c>
      <c r="DY195" s="119"/>
      <c r="DZ195" s="119"/>
      <c r="EA195" s="119"/>
      <c r="EB195" s="119"/>
      <c r="EC195" s="119"/>
      <c r="ED195" s="119">
        <v>2313.105</v>
      </c>
      <c r="EE195" s="119">
        <v>1996.7380000000001</v>
      </c>
      <c r="EF195" s="119">
        <v>1698.1610000000001</v>
      </c>
      <c r="EG195" s="362">
        <v>1411.2619999999999</v>
      </c>
      <c r="EH195" s="362">
        <v>1170.346</v>
      </c>
      <c r="EI195" s="362">
        <v>1120</v>
      </c>
      <c r="EJ195" s="362">
        <v>904</v>
      </c>
      <c r="EK195" s="362">
        <v>1455</v>
      </c>
      <c r="EL195" s="362">
        <v>968.96100000000001</v>
      </c>
      <c r="EM195" s="362">
        <v>934.50300000000004</v>
      </c>
      <c r="EN195" s="362">
        <v>892.62699999999995</v>
      </c>
      <c r="EO195" s="362">
        <v>803.85799999999995</v>
      </c>
      <c r="EP195" s="153" t="e">
        <f t="shared" si="799"/>
        <v>#DIV/0!</v>
      </c>
      <c r="EQ195" s="153" t="e">
        <f t="shared" si="800"/>
        <v>#DIV/0!</v>
      </c>
      <c r="ER195" s="153" t="e">
        <f t="shared" si="801"/>
        <v>#DIV/0!</v>
      </c>
      <c r="ES195" s="153" t="e">
        <f t="shared" si="802"/>
        <v>#DIV/0!</v>
      </c>
      <c r="ET195" s="153">
        <f t="shared" si="803"/>
        <v>-1</v>
      </c>
      <c r="EU195" s="242">
        <f t="shared" si="752"/>
        <v>0</v>
      </c>
      <c r="EV195" s="242">
        <f t="shared" si="772"/>
        <v>0</v>
      </c>
      <c r="EW195" s="242">
        <f t="shared" si="753"/>
        <v>0</v>
      </c>
      <c r="EX195" s="242">
        <f t="shared" si="754"/>
        <v>0</v>
      </c>
      <c r="EY195" s="119"/>
      <c r="EZ195" s="119"/>
      <c r="FA195" s="119"/>
      <c r="FB195" s="119"/>
      <c r="FC195" s="119"/>
      <c r="FD195" s="119">
        <v>3176.2359999999999</v>
      </c>
      <c r="FE195" s="119">
        <v>2844.913</v>
      </c>
      <c r="FF195" s="119">
        <v>2457.9229999999998</v>
      </c>
      <c r="FG195" s="362">
        <v>2103.8330000000001</v>
      </c>
      <c r="FH195" s="362">
        <v>1872.9010000000001</v>
      </c>
      <c r="FI195" s="362">
        <v>1586.3630000000001</v>
      </c>
      <c r="FJ195" s="362">
        <v>1575.1489999999999</v>
      </c>
      <c r="FK195" s="362">
        <v>1548.606</v>
      </c>
      <c r="FL195" s="362">
        <v>1520.875</v>
      </c>
      <c r="FM195" s="362">
        <v>1437.201</v>
      </c>
      <c r="FN195" s="362">
        <v>1362.5429999999999</v>
      </c>
      <c r="FO195" s="362">
        <v>1422.4670000000001</v>
      </c>
      <c r="FP195" s="153">
        <f t="shared" si="804"/>
        <v>-0.11396743787489289</v>
      </c>
      <c r="FQ195" s="153">
        <f t="shared" si="805"/>
        <v>-7.6740506329113931E-2</v>
      </c>
      <c r="FR195" s="153">
        <f t="shared" si="806"/>
        <v>-0.4568113450795015</v>
      </c>
      <c r="FS195" s="153">
        <f t="shared" si="807"/>
        <v>-1.7728999577880964E-2</v>
      </c>
      <c r="FT195" s="153">
        <f t="shared" si="808"/>
        <v>2.0241171403962102E-2</v>
      </c>
      <c r="FU195" s="242">
        <f t="shared" si="764"/>
        <v>-133</v>
      </c>
      <c r="FV195" s="242">
        <f t="shared" si="773"/>
        <v>-97</v>
      </c>
      <c r="FW195" s="242">
        <f t="shared" si="765"/>
        <v>-1063</v>
      </c>
      <c r="FX195" s="242">
        <f t="shared" si="766"/>
        <v>-42</v>
      </c>
      <c r="FY195" s="154">
        <v>1034</v>
      </c>
      <c r="FZ195" s="154">
        <v>1167</v>
      </c>
      <c r="GA195" s="154">
        <v>1264</v>
      </c>
      <c r="GB195" s="154">
        <v>2327</v>
      </c>
      <c r="GC195" s="154">
        <v>2369</v>
      </c>
      <c r="GD195" s="154">
        <v>2322</v>
      </c>
      <c r="GE195" s="154">
        <v>2166</v>
      </c>
      <c r="GF195" s="154">
        <v>2016</v>
      </c>
      <c r="GG195" s="359">
        <v>1891</v>
      </c>
      <c r="GH195" s="359">
        <v>1817</v>
      </c>
      <c r="GI195" s="359">
        <v>1755</v>
      </c>
      <c r="GJ195" s="359">
        <v>1638</v>
      </c>
      <c r="GK195" s="359">
        <v>1566</v>
      </c>
      <c r="GL195" s="359">
        <v>1538</v>
      </c>
      <c r="GM195" s="359">
        <v>1463</v>
      </c>
      <c r="GN195" s="359">
        <v>1679</v>
      </c>
      <c r="GO195" s="359">
        <v>1710</v>
      </c>
      <c r="GP195" s="5"/>
      <c r="GQ195" s="5" t="s">
        <v>389</v>
      </c>
      <c r="GR195" s="5">
        <v>6430</v>
      </c>
      <c r="GS195" s="5" t="s">
        <v>170</v>
      </c>
      <c r="GT195" s="7" t="s">
        <v>78</v>
      </c>
      <c r="GU195" s="172" t="s">
        <v>73</v>
      </c>
      <c r="GW195" s="158" t="e">
        <f t="shared" si="809"/>
        <v>#VALUE!</v>
      </c>
      <c r="GX195" s="158" t="e">
        <f t="shared" si="810"/>
        <v>#VALUE!</v>
      </c>
      <c r="GY195" s="158" t="e">
        <f t="shared" si="811"/>
        <v>#VALUE!</v>
      </c>
      <c r="GZ195" s="158" t="e">
        <f t="shared" si="812"/>
        <v>#VALUE!</v>
      </c>
      <c r="HA195" s="158">
        <f t="shared" si="813"/>
        <v>-1</v>
      </c>
      <c r="HB195" s="263" t="e">
        <f t="shared" si="722"/>
        <v>#VALUE!</v>
      </c>
      <c r="HC195" s="263" t="e">
        <f t="shared" si="774"/>
        <v>#VALUE!</v>
      </c>
      <c r="HD195" s="263" t="e">
        <f t="shared" si="723"/>
        <v>#VALUE!</v>
      </c>
      <c r="HE195" s="263" t="e">
        <f t="shared" si="724"/>
        <v>#VALUE!</v>
      </c>
      <c r="HF195" s="153" t="str">
        <f t="shared" si="814"/>
        <v>Negativ EK</v>
      </c>
      <c r="HG195" s="153" t="str">
        <f t="shared" si="815"/>
        <v>Negativ EK</v>
      </c>
      <c r="HH195" s="153" t="str">
        <f t="shared" si="816"/>
        <v>Negativ EK</v>
      </c>
      <c r="HI195" s="153" t="str">
        <f t="shared" si="817"/>
        <v>Negativ EK</v>
      </c>
      <c r="HJ195" s="153">
        <f t="shared" si="818"/>
        <v>0</v>
      </c>
      <c r="HK195" s="153">
        <f t="shared" si="819"/>
        <v>0.36828626936062409</v>
      </c>
      <c r="HL195" s="153">
        <f t="shared" si="820"/>
        <v>0.42370955200669896</v>
      </c>
      <c r="HM195" s="153">
        <f t="shared" si="821"/>
        <v>0.50519598009019684</v>
      </c>
      <c r="HN195" s="153">
        <f t="shared" si="822"/>
        <v>0.53538027461953941</v>
      </c>
      <c r="HO195" s="153">
        <f t="shared" si="823"/>
        <v>0.52887118365522068</v>
      </c>
      <c r="HP195" s="153">
        <f t="shared" si="824"/>
        <v>0.37450296442687747</v>
      </c>
      <c r="HQ195" s="153">
        <f t="shared" si="825"/>
        <v>0.28543874523103013</v>
      </c>
      <c r="HR195" s="153">
        <f t="shared" si="826"/>
        <v>0.30719223617871733</v>
      </c>
      <c r="HS195" s="153">
        <f t="shared" si="827"/>
        <v>0.35960963800733819</v>
      </c>
      <c r="HT195" s="153">
        <f t="shared" si="828"/>
        <v>0.32031875126564613</v>
      </c>
      <c r="HU195" s="153">
        <f t="shared" si="829"/>
        <v>0.29132470962018531</v>
      </c>
      <c r="HV195" s="150" t="e">
        <f t="shared" si="830"/>
        <v>#VALUE!</v>
      </c>
      <c r="HW195" s="150" t="e">
        <f t="shared" si="831"/>
        <v>#VALUE!</v>
      </c>
      <c r="HX195" s="150" t="e">
        <f t="shared" si="832"/>
        <v>#VALUE!</v>
      </c>
      <c r="HY195" s="150" t="e">
        <f t="shared" si="833"/>
        <v>#VALUE!</v>
      </c>
      <c r="HZ195" s="150">
        <f t="shared" si="834"/>
        <v>-1</v>
      </c>
      <c r="IA195" s="263" t="e">
        <f t="shared" si="725"/>
        <v>#VALUE!</v>
      </c>
      <c r="IB195" s="263" t="e">
        <f t="shared" si="775"/>
        <v>#VALUE!</v>
      </c>
      <c r="IC195" s="263" t="e">
        <f t="shared" si="726"/>
        <v>#VALUE!</v>
      </c>
      <c r="ID195" s="263" t="e">
        <f t="shared" si="727"/>
        <v>#VALUE!</v>
      </c>
      <c r="IE195" s="153" t="str">
        <f t="shared" si="835"/>
        <v>i.a.</v>
      </c>
      <c r="IF195" s="153" t="str">
        <f t="shared" si="836"/>
        <v>i.a.</v>
      </c>
      <c r="IG195" s="153" t="str">
        <f t="shared" si="837"/>
        <v>i.a.</v>
      </c>
      <c r="IH195" s="153" t="str">
        <f t="shared" si="838"/>
        <v>i.a.</v>
      </c>
      <c r="II195" s="153">
        <f t="shared" si="839"/>
        <v>0</v>
      </c>
      <c r="IJ195" s="153">
        <f t="shared" si="840"/>
        <v>0.25572428119616375</v>
      </c>
      <c r="IK195" s="153">
        <f t="shared" si="841"/>
        <v>0.29874844328581918</v>
      </c>
      <c r="IL195" s="153">
        <f t="shared" si="842"/>
        <v>0.35457661479482905</v>
      </c>
      <c r="IM195" s="153">
        <f t="shared" si="843"/>
        <v>0.33928042458962554</v>
      </c>
      <c r="IN195" s="153">
        <f t="shared" si="844"/>
        <v>0.31967031137259255</v>
      </c>
      <c r="IO195" s="153">
        <f t="shared" si="845"/>
        <v>0.24983109347679217</v>
      </c>
      <c r="IP195" s="153">
        <f t="shared" si="846"/>
        <v>0.22751272106807349</v>
      </c>
      <c r="IQ195" s="153">
        <f t="shared" si="847"/>
        <v>0.22725014424262605</v>
      </c>
      <c r="IR195" s="153">
        <f t="shared" si="848"/>
        <v>0.24383146342419873</v>
      </c>
      <c r="IS195" s="153">
        <f t="shared" si="849"/>
        <v>0.19604363827549948</v>
      </c>
      <c r="IT195" s="153">
        <f t="shared" si="850"/>
        <v>0.17946219223629356</v>
      </c>
      <c r="IU195" s="150" t="e">
        <f t="shared" si="851"/>
        <v>#VALUE!</v>
      </c>
      <c r="IV195" s="150" t="e">
        <f t="shared" si="852"/>
        <v>#VALUE!</v>
      </c>
      <c r="IW195" s="150" t="e">
        <f t="shared" si="853"/>
        <v>#VALUE!</v>
      </c>
      <c r="IX195" s="150" t="e">
        <f t="shared" si="854"/>
        <v>#VALUE!</v>
      </c>
      <c r="IY195" s="150" t="e">
        <f t="shared" si="855"/>
        <v>#VALUE!</v>
      </c>
      <c r="IZ195" s="263" t="e">
        <f t="shared" si="728"/>
        <v>#VALUE!</v>
      </c>
      <c r="JA195" s="263" t="e">
        <f t="shared" si="758"/>
        <v>#VALUE!</v>
      </c>
      <c r="JB195" s="263" t="e">
        <f t="shared" si="729"/>
        <v>#VALUE!</v>
      </c>
      <c r="JC195" s="263" t="e">
        <f t="shared" si="730"/>
        <v>#VALUE!</v>
      </c>
      <c r="JD195" s="153" t="str">
        <f t="shared" si="856"/>
        <v>i.a.</v>
      </c>
      <c r="JE195" s="153" t="str">
        <f t="shared" si="857"/>
        <v>i.a.</v>
      </c>
      <c r="JF195" s="153" t="str">
        <f t="shared" si="858"/>
        <v>i.a.</v>
      </c>
      <c r="JG195" s="153" t="str">
        <f t="shared" si="859"/>
        <v>i.a.</v>
      </c>
      <c r="JH195" s="153" t="str">
        <f t="shared" si="860"/>
        <v>i.a.</v>
      </c>
      <c r="JI195" s="153">
        <f t="shared" si="861"/>
        <v>0.72825350509219089</v>
      </c>
      <c r="JJ195" s="153">
        <f t="shared" si="862"/>
        <v>0.70186258771357857</v>
      </c>
      <c r="JK195" s="153">
        <f t="shared" si="863"/>
        <v>0.69089267645894525</v>
      </c>
      <c r="JL195" s="153">
        <f t="shared" si="864"/>
        <v>0.67080514470492658</v>
      </c>
      <c r="JM195" s="153">
        <f t="shared" si="865"/>
        <v>0.6248840702204761</v>
      </c>
      <c r="JN195" s="153">
        <f t="shared" si="866"/>
        <v>0.70601747519325653</v>
      </c>
      <c r="JO195" s="153">
        <f t="shared" si="867"/>
        <v>0.57391395988569971</v>
      </c>
      <c r="JP195" s="153">
        <f t="shared" si="868"/>
        <v>0.93955467045846397</v>
      </c>
      <c r="JQ195" s="153">
        <f t="shared" si="869"/>
        <v>0.63710758609353169</v>
      </c>
      <c r="JR195" s="153">
        <f t="shared" si="870"/>
        <v>0.65022429013060801</v>
      </c>
      <c r="JS195" s="153">
        <f t="shared" si="871"/>
        <v>0.65511840727228432</v>
      </c>
      <c r="JT195" s="153">
        <f t="shared" si="872"/>
        <v>0.56511539459263371</v>
      </c>
      <c r="JU195" s="150" t="e">
        <f t="shared" si="873"/>
        <v>#DIV/0!</v>
      </c>
      <c r="JV195" s="150" t="e">
        <f t="shared" si="874"/>
        <v>#DIV/0!</v>
      </c>
      <c r="JW195" s="150" t="e">
        <f t="shared" si="875"/>
        <v>#DIV/0!</v>
      </c>
      <c r="JX195" s="150" t="e">
        <f t="shared" si="876"/>
        <v>#DIV/0!</v>
      </c>
      <c r="JY195" s="150">
        <f t="shared" si="877"/>
        <v>-1</v>
      </c>
      <c r="JZ195" s="263">
        <f t="shared" si="731"/>
        <v>0</v>
      </c>
      <c r="KA195" s="263">
        <f t="shared" si="776"/>
        <v>0</v>
      </c>
      <c r="KB195" s="263">
        <f t="shared" si="732"/>
        <v>0</v>
      </c>
      <c r="KC195" s="263">
        <f t="shared" si="733"/>
        <v>0</v>
      </c>
      <c r="KD195" s="153">
        <f t="shared" si="691"/>
        <v>0</v>
      </c>
      <c r="KE195" s="153">
        <f t="shared" si="692"/>
        <v>0</v>
      </c>
      <c r="KF195" s="153">
        <f t="shared" si="693"/>
        <v>0</v>
      </c>
      <c r="KG195" s="153">
        <f t="shared" si="694"/>
        <v>0</v>
      </c>
      <c r="KH195" s="153">
        <f t="shared" si="713"/>
        <v>0</v>
      </c>
      <c r="KI195" s="153">
        <f t="shared" si="695"/>
        <v>0.186878317923523</v>
      </c>
      <c r="KJ195" s="153">
        <f t="shared" si="696"/>
        <v>0.208357368791388</v>
      </c>
      <c r="KK195" s="153">
        <f t="shared" si="697"/>
        <v>0.22626132746044147</v>
      </c>
      <c r="KL195" s="153">
        <f t="shared" si="698"/>
        <v>0.21006203022326958</v>
      </c>
      <c r="KM195" s="153">
        <f t="shared" si="699"/>
        <v>0.18744317330438634</v>
      </c>
      <c r="KN195" s="153">
        <f t="shared" si="700"/>
        <v>0.16210207880537958</v>
      </c>
      <c r="KO195" s="153">
        <f t="shared" si="701"/>
        <v>0.15366662428744526</v>
      </c>
      <c r="KP195" s="153">
        <f t="shared" si="702"/>
        <v>0.15951646984568379</v>
      </c>
      <c r="KQ195" s="153">
        <f t="shared" si="703"/>
        <v>0.17429093241173596</v>
      </c>
      <c r="KR195" s="153">
        <f t="shared" si="704"/>
        <v>0.15159002266371258</v>
      </c>
      <c r="KS195" s="153">
        <f t="shared" si="705"/>
        <v>0.13422111556780608</v>
      </c>
      <c r="KT195" s="153">
        <f t="shared" si="706"/>
        <v>0.14578046726984212</v>
      </c>
      <c r="KU195" s="150">
        <f t="shared" si="878"/>
        <v>2.8254278082219084E-3</v>
      </c>
      <c r="KV195" s="150">
        <f t="shared" si="879"/>
        <v>3.7689610476660196E-2</v>
      </c>
      <c r="KW195" s="150">
        <f t="shared" si="880"/>
        <v>1.2170433540654142</v>
      </c>
      <c r="KX195" s="150">
        <f t="shared" si="881"/>
        <v>-2.5875038802723408E-2</v>
      </c>
      <c r="KY195" s="150">
        <f t="shared" si="882"/>
        <v>-4.4954565251140975E-5</v>
      </c>
      <c r="KZ195" s="243">
        <f t="shared" si="734"/>
        <v>1.1233658855138273E-2</v>
      </c>
      <c r="LA195" s="243">
        <f t="shared" si="777"/>
        <v>0.144407981083162</v>
      </c>
      <c r="LB195" s="243">
        <f t="shared" si="735"/>
        <v>2.1033009144168893</v>
      </c>
      <c r="LC195" s="243">
        <f t="shared" si="736"/>
        <v>-4.5905180490808162E-2</v>
      </c>
      <c r="LD195" s="254">
        <f>IFERROR(Tabel1[[#This Row],[2024 - Omsætning]]/Tabel1[[#This Row],[2024 - Ansatte]],"i.a.")</f>
        <v>3.9871479690522245</v>
      </c>
      <c r="LE195" s="254">
        <f>IFERROR(Tabel1[[#This Row],[2023 - Omsætning]]/Tabel1[[#This Row],[2023 - Ansatte]],"i.a.")</f>
        <v>3.9759143101970862</v>
      </c>
      <c r="LF195" s="254">
        <f>IFERROR(Tabel1[[#This Row],[2022 - Omsætning]]/Tabel1[[#This Row],[2022 - Ansatte]],"i.a.")</f>
        <v>3.8315063291139242</v>
      </c>
      <c r="LG195" s="254">
        <f>IFERROR(Tabel1[[#This Row],[2021 - Omsætning]]/Tabel1[[#This Row],[2021 - Ansatte]],"i.a.")</f>
        <v>1.7282054146970349</v>
      </c>
      <c r="LH195" s="254">
        <f>IFERROR(AC195/Tabel1[[#This Row],[2020 - Ansatte]],"i.a.")</f>
        <v>1.7741105951878431</v>
      </c>
      <c r="LI195" s="254">
        <f>IFERROR(Tabel1[[#This Row],[2019 - Omsætning]]/Tabel1[[#This Row],[2019 - Ansatte]],"i.a.")</f>
        <v>1.7741903531438414</v>
      </c>
      <c r="LJ195" s="254">
        <f>IFERROR(Tabel1[[#This Row],[2018 - Omsætning]]/Tabel1[[#This Row],[2018 - Ansatte]],"i.a.")</f>
        <v>1.7551592797783935</v>
      </c>
      <c r="LK195" s="254">
        <f>IFERROR(Tabel1[[#This Row],[2017 - Omsætning]]/Tabel1[[#This Row],[2017 - Ansatte]],"i.a.")</f>
        <v>1.7730104166666667</v>
      </c>
      <c r="LL195" s="254">
        <f>IFERROR(Tabel1[[#This Row],[2016 - Omsætning]]/Tabel1[[#This Row],[2016 - Ansatte]],"i.a.")</f>
        <v>1.6983072448439978</v>
      </c>
      <c r="LM195" s="254">
        <f>IFERROR(Tabel1[[#This Row],[2015 - Omsætning]]/Tabel1[[#This Row],[2015 - Ansatte]],"i.a.")</f>
        <v>1.6234221243808475</v>
      </c>
      <c r="LN195" s="254">
        <f>IFERROR(Tabel1[[#This Row],[2014 - Omsætning]]/Tabel1[[#This Row],[2014 - Ansatte]],"i.a.")</f>
        <v>1.3881794871794872</v>
      </c>
      <c r="LO195" s="254">
        <f>IFERROR(Tabel1[[#This Row],[2013 - Omsætning]]/Tabel1[[#This Row],[2013 - Ansatte]],"i.a.")</f>
        <v>1.4117545787545789</v>
      </c>
      <c r="LP195" s="254">
        <f>IFERROR(Tabel1[[#This Row],[2012 - Omsætning]]/Tabel1[[#This Row],[2012 - Ansatte]],"i.a.")</f>
        <v>1.3961813537675607</v>
      </c>
      <c r="LQ195" s="254">
        <f>IFERROR(Tabel1[[#This Row],[2011 - Omsætning]]/Tabel1[[#This Row],[2011 - Ansatte]],"i.a.")</f>
        <v>1.3453582574772431</v>
      </c>
      <c r="LR195" s="254">
        <f>IFERROR(Tabel1[[#This Row],[2010 - Omsætning]]/Tabel1[[#This Row],[2010 - Ansatte]],"i.a.")</f>
        <v>1.2374456596035543</v>
      </c>
      <c r="LS195" s="254">
        <f>IFERROR(Tabel1[[#This Row],[2009 - Omsætning]]/Tabel1[[#This Row],[2009 - Ansatte]],"i.a.")</f>
        <v>1.1089148302561047</v>
      </c>
      <c r="LT195" s="254">
        <f>IFERROR(Tabel1[[#This Row],[2008 - Omsætning]]/Tabel1[[#This Row],[2008 - Ansatte]],"i.a.")</f>
        <v>1.1932947368421054</v>
      </c>
      <c r="LU195" s="158" t="e">
        <f t="shared" si="883"/>
        <v>#DIV/0!</v>
      </c>
      <c r="LV195" s="158" t="e">
        <f t="shared" si="884"/>
        <v>#DIV/0!</v>
      </c>
      <c r="LW195" s="158" t="e">
        <f t="shared" si="885"/>
        <v>#DIV/0!</v>
      </c>
      <c r="LX195" s="158" t="e">
        <f t="shared" si="886"/>
        <v>#DIV/0!</v>
      </c>
      <c r="LY195" s="158">
        <f t="shared" si="887"/>
        <v>-1</v>
      </c>
      <c r="LZ195" s="243">
        <f t="shared" si="737"/>
        <v>0</v>
      </c>
      <c r="MA195" s="243">
        <f t="shared" si="778"/>
        <v>0</v>
      </c>
      <c r="MB195" s="243">
        <f t="shared" si="738"/>
        <v>0</v>
      </c>
      <c r="MC195" s="243">
        <f t="shared" si="739"/>
        <v>0</v>
      </c>
      <c r="MD195" s="244">
        <f t="shared" si="888"/>
        <v>0</v>
      </c>
      <c r="ME195" s="244">
        <f t="shared" si="889"/>
        <v>0</v>
      </c>
      <c r="MF195" s="244">
        <f t="shared" si="890"/>
        <v>0</v>
      </c>
      <c r="MG195" s="244">
        <f t="shared" si="891"/>
        <v>0</v>
      </c>
      <c r="MH195" s="244">
        <f t="shared" si="892"/>
        <v>0</v>
      </c>
      <c r="MI195" s="244">
        <f t="shared" si="893"/>
        <v>0.34178639104220504</v>
      </c>
      <c r="MJ195" s="244">
        <f t="shared" si="894"/>
        <v>0.36139519852262236</v>
      </c>
      <c r="MK195" s="244">
        <f t="shared" si="895"/>
        <v>0.38960019841269838</v>
      </c>
      <c r="ML195" s="244">
        <f t="shared" si="896"/>
        <v>0.36545267054468539</v>
      </c>
      <c r="MM195" s="244">
        <f t="shared" si="897"/>
        <v>0.33332361034672536</v>
      </c>
      <c r="MN195" s="244">
        <f t="shared" si="898"/>
        <v>0.21595270655270657</v>
      </c>
      <c r="MO195" s="244">
        <f t="shared" si="899"/>
        <v>0.20554029304029306</v>
      </c>
      <c r="MP195" s="244">
        <f t="shared" si="900"/>
        <v>0.2377464878671775</v>
      </c>
      <c r="MQ195" s="244">
        <f t="shared" si="901"/>
        <v>0.22253055916775033</v>
      </c>
      <c r="MR195" s="244">
        <f t="shared" si="902"/>
        <v>0.20002187286397813</v>
      </c>
      <c r="MS195" s="244">
        <f t="shared" si="903"/>
        <v>0.14717927337701012</v>
      </c>
      <c r="MT195" s="244">
        <f t="shared" si="904"/>
        <v>0.16636608187134502</v>
      </c>
    </row>
    <row r="196" spans="1:358" ht="18" customHeight="1" x14ac:dyDescent="0.25">
      <c r="A196" s="5" t="s">
        <v>266</v>
      </c>
      <c r="B196" s="273">
        <v>33124228</v>
      </c>
      <c r="C196" s="132" t="s">
        <v>87</v>
      </c>
      <c r="D196" s="5"/>
      <c r="E196" s="5">
        <v>251100</v>
      </c>
      <c r="F196" s="203">
        <v>45456</v>
      </c>
      <c r="G196" s="148"/>
      <c r="H196" s="148" t="s">
        <v>74</v>
      </c>
      <c r="I196" s="148" t="s">
        <v>74</v>
      </c>
      <c r="J196" s="148" t="s">
        <v>74</v>
      </c>
      <c r="K196" s="148" t="s">
        <v>74</v>
      </c>
      <c r="L196" s="148" t="s">
        <v>74</v>
      </c>
      <c r="M196" s="148" t="s">
        <v>74</v>
      </c>
      <c r="N196" s="148" t="s">
        <v>74</v>
      </c>
      <c r="O196" s="357" t="s">
        <v>74</v>
      </c>
      <c r="P196" s="150">
        <f>Y196/Tabel1[[#This Row],[2023 - Omsætning]]-1</f>
        <v>-1</v>
      </c>
      <c r="Q196" s="150">
        <f>Z196/Tabel1[[#This Row],[2022 - Omsætning]]-1</f>
        <v>-6.4679307774458294E-2</v>
      </c>
      <c r="R196" s="150">
        <f>AA196/Tabel1[[#This Row],[2021 - Omsætning]]-1</f>
        <v>6.6407290497813465E-2</v>
      </c>
      <c r="S196" s="150">
        <f>AB196/Tabel1[[#This Row],[2020 - Omsætning]]-1</f>
        <v>4.3657469072903909E-2</v>
      </c>
      <c r="T196" s="150">
        <f>AC196/Tabel1[[#This Row],[2019 - Omsætning]]-1</f>
        <v>4.2404391035843148E-2</v>
      </c>
      <c r="U196" s="242">
        <f t="shared" si="721"/>
        <v>-951.12199999999996</v>
      </c>
      <c r="V196" s="242">
        <f t="shared" si="767"/>
        <v>-65.772000000000048</v>
      </c>
      <c r="W196" s="242">
        <f t="shared" si="763"/>
        <v>63.323999999999955</v>
      </c>
      <c r="X196" s="242">
        <f t="shared" si="762"/>
        <v>39.88900000000001</v>
      </c>
      <c r="Y196" s="151"/>
      <c r="Z196" s="151">
        <v>951.12199999999996</v>
      </c>
      <c r="AA196" s="151">
        <v>1016.894</v>
      </c>
      <c r="AB196" s="151">
        <v>953.57</v>
      </c>
      <c r="AC196" s="361">
        <v>913.68100000000004</v>
      </c>
      <c r="AD196" s="151">
        <v>876.51300000000003</v>
      </c>
      <c r="AE196" s="151">
        <v>878.53700000000003</v>
      </c>
      <c r="AF196" s="151">
        <v>830.447</v>
      </c>
      <c r="AG196" s="361">
        <v>785.55799999999999</v>
      </c>
      <c r="AH196" s="361">
        <v>799.822</v>
      </c>
      <c r="AI196" s="361">
        <v>773.79200000000003</v>
      </c>
      <c r="AJ196" s="361">
        <v>768.29300000000001</v>
      </c>
      <c r="AK196" s="361">
        <v>809.07500000000005</v>
      </c>
      <c r="AL196" s="361"/>
      <c r="AM196" s="361"/>
      <c r="AN196" s="361"/>
      <c r="AO196" s="361"/>
      <c r="AP196" s="150" t="e">
        <f t="shared" si="779"/>
        <v>#DIV/0!</v>
      </c>
      <c r="AQ196" s="150" t="e">
        <f t="shared" si="780"/>
        <v>#DIV/0!</v>
      </c>
      <c r="AR196" s="150" t="e">
        <f t="shared" si="781"/>
        <v>#DIV/0!</v>
      </c>
      <c r="AS196" s="150" t="e">
        <f t="shared" si="782"/>
        <v>#DIV/0!</v>
      </c>
      <c r="AT196" s="150">
        <f t="shared" si="783"/>
        <v>-1</v>
      </c>
      <c r="AU196" s="242">
        <f t="shared" si="740"/>
        <v>0</v>
      </c>
      <c r="AV196" s="242">
        <f t="shared" si="768"/>
        <v>0</v>
      </c>
      <c r="AW196" s="242">
        <f t="shared" si="741"/>
        <v>0</v>
      </c>
      <c r="AX196" s="242">
        <f t="shared" si="742"/>
        <v>0</v>
      </c>
      <c r="AY196" s="119"/>
      <c r="AZ196" s="119"/>
      <c r="BA196" s="119"/>
      <c r="BB196" s="119"/>
      <c r="BC196" s="119"/>
      <c r="BD196" s="119">
        <v>177.02699999999999</v>
      </c>
      <c r="BE196" s="119">
        <v>181.40100000000001</v>
      </c>
      <c r="BF196" s="119">
        <v>172.68799999999999</v>
      </c>
      <c r="BG196" s="362">
        <v>169.572</v>
      </c>
      <c r="BH196" s="362">
        <v>165.559</v>
      </c>
      <c r="BI196" s="362">
        <v>169.19399999999999</v>
      </c>
      <c r="BJ196" s="362">
        <v>150.41300000000001</v>
      </c>
      <c r="BK196" s="362">
        <v>161.291</v>
      </c>
      <c r="BL196" s="362"/>
      <c r="BM196" s="362"/>
      <c r="BN196" s="362"/>
      <c r="BO196" s="362"/>
      <c r="BP196" s="152" t="e">
        <f t="shared" si="784"/>
        <v>#DIV/0!</v>
      </c>
      <c r="BQ196" s="152" t="e">
        <f t="shared" si="785"/>
        <v>#DIV/0!</v>
      </c>
      <c r="BR196" s="152" t="e">
        <f t="shared" si="786"/>
        <v>#DIV/0!</v>
      </c>
      <c r="BS196" s="152" t="e">
        <f t="shared" si="787"/>
        <v>#DIV/0!</v>
      </c>
      <c r="BT196" s="152">
        <f t="shared" si="788"/>
        <v>-1</v>
      </c>
      <c r="BU196" s="242">
        <f t="shared" si="743"/>
        <v>0</v>
      </c>
      <c r="BV196" s="242">
        <f t="shared" si="769"/>
        <v>0</v>
      </c>
      <c r="BW196" s="242">
        <f t="shared" si="744"/>
        <v>0</v>
      </c>
      <c r="BX196" s="242">
        <f t="shared" si="745"/>
        <v>0</v>
      </c>
      <c r="BY196" s="119"/>
      <c r="BZ196" s="119"/>
      <c r="CA196" s="119"/>
      <c r="CB196" s="119"/>
      <c r="CC196" s="119"/>
      <c r="CD196" s="119">
        <v>55.972999999999999</v>
      </c>
      <c r="CE196" s="119">
        <v>53.991</v>
      </c>
      <c r="CF196" s="119">
        <v>47.356999999999999</v>
      </c>
      <c r="CG196" s="362">
        <v>51.912999999999997</v>
      </c>
      <c r="CH196" s="362">
        <v>39.534999999999997</v>
      </c>
      <c r="CI196" s="362">
        <v>43.113</v>
      </c>
      <c r="CJ196" s="362">
        <v>32.764000000000003</v>
      </c>
      <c r="CK196" s="362">
        <v>35.518000000000001</v>
      </c>
      <c r="CL196" s="362"/>
      <c r="CM196" s="362"/>
      <c r="CN196" s="362"/>
      <c r="CO196" s="362"/>
      <c r="CP196" s="152" t="e">
        <f t="shared" si="789"/>
        <v>#DIV/0!</v>
      </c>
      <c r="CQ196" s="152" t="e">
        <f t="shared" si="790"/>
        <v>#DIV/0!</v>
      </c>
      <c r="CR196" s="152" t="e">
        <f t="shared" si="791"/>
        <v>#DIV/0!</v>
      </c>
      <c r="CS196" s="152" t="e">
        <f t="shared" si="792"/>
        <v>#DIV/0!</v>
      </c>
      <c r="CT196" s="152">
        <f t="shared" si="793"/>
        <v>-1</v>
      </c>
      <c r="CU196" s="242">
        <f t="shared" si="746"/>
        <v>0</v>
      </c>
      <c r="CV196" s="242">
        <f t="shared" si="770"/>
        <v>0</v>
      </c>
      <c r="CW196" s="242">
        <f t="shared" si="747"/>
        <v>0</v>
      </c>
      <c r="CX196" s="242">
        <f t="shared" si="748"/>
        <v>0</v>
      </c>
      <c r="CY196" s="119"/>
      <c r="CZ196" s="119"/>
      <c r="DA196" s="119"/>
      <c r="DB196" s="119"/>
      <c r="DC196" s="119"/>
      <c r="DD196" s="119">
        <v>49.536000000000001</v>
      </c>
      <c r="DE196" s="119">
        <v>52.344000000000001</v>
      </c>
      <c r="DF196" s="119">
        <v>46.526000000000003</v>
      </c>
      <c r="DG196" s="362">
        <v>51.125999999999998</v>
      </c>
      <c r="DH196" s="362">
        <v>38.729999999999997</v>
      </c>
      <c r="DI196" s="362">
        <v>42.826999999999998</v>
      </c>
      <c r="DJ196" s="362">
        <v>32.834000000000003</v>
      </c>
      <c r="DK196" s="362">
        <v>39.915999999999997</v>
      </c>
      <c r="DL196" s="362"/>
      <c r="DM196" s="362"/>
      <c r="DN196" s="362"/>
      <c r="DO196" s="362"/>
      <c r="DP196" s="152" t="e">
        <f t="shared" si="794"/>
        <v>#DIV/0!</v>
      </c>
      <c r="DQ196" s="152" t="e">
        <f t="shared" si="795"/>
        <v>#DIV/0!</v>
      </c>
      <c r="DR196" s="152" t="e">
        <f t="shared" si="796"/>
        <v>#DIV/0!</v>
      </c>
      <c r="DS196" s="152" t="e">
        <f t="shared" si="797"/>
        <v>#DIV/0!</v>
      </c>
      <c r="DT196" s="152">
        <f t="shared" si="798"/>
        <v>-1</v>
      </c>
      <c r="DU196" s="242">
        <f t="shared" si="749"/>
        <v>0</v>
      </c>
      <c r="DV196" s="242">
        <f t="shared" si="771"/>
        <v>0</v>
      </c>
      <c r="DW196" s="242">
        <f t="shared" si="750"/>
        <v>0</v>
      </c>
      <c r="DX196" s="242">
        <f t="shared" si="751"/>
        <v>0</v>
      </c>
      <c r="DY196" s="119"/>
      <c r="DZ196" s="119"/>
      <c r="EA196" s="119"/>
      <c r="EB196" s="119"/>
      <c r="EC196" s="119"/>
      <c r="ED196" s="119">
        <v>109.491</v>
      </c>
      <c r="EE196" s="119">
        <v>112.64100000000001</v>
      </c>
      <c r="EF196" s="119">
        <v>108.892</v>
      </c>
      <c r="EG196" s="362">
        <v>112.181</v>
      </c>
      <c r="EH196" s="362">
        <v>102.328</v>
      </c>
      <c r="EI196" s="362">
        <v>207.46700000000001</v>
      </c>
      <c r="EJ196" s="362">
        <v>205.68799999999999</v>
      </c>
      <c r="EK196" s="362">
        <v>343.12</v>
      </c>
      <c r="EL196" s="362"/>
      <c r="EM196" s="362"/>
      <c r="EN196" s="362"/>
      <c r="EO196" s="362"/>
      <c r="EP196" s="153" t="e">
        <f t="shared" si="799"/>
        <v>#DIV/0!</v>
      </c>
      <c r="EQ196" s="153" t="e">
        <f t="shared" si="800"/>
        <v>#DIV/0!</v>
      </c>
      <c r="ER196" s="153" t="e">
        <f t="shared" si="801"/>
        <v>#DIV/0!</v>
      </c>
      <c r="ES196" s="153" t="e">
        <f t="shared" si="802"/>
        <v>#DIV/0!</v>
      </c>
      <c r="ET196" s="153">
        <f t="shared" si="803"/>
        <v>-1</v>
      </c>
      <c r="EU196" s="242">
        <f t="shared" si="752"/>
        <v>0</v>
      </c>
      <c r="EV196" s="242">
        <f t="shared" si="772"/>
        <v>0</v>
      </c>
      <c r="EW196" s="242">
        <f t="shared" si="753"/>
        <v>0</v>
      </c>
      <c r="EX196" s="242">
        <f t="shared" si="754"/>
        <v>0</v>
      </c>
      <c r="EY196" s="119"/>
      <c r="EZ196" s="119"/>
      <c r="FA196" s="119"/>
      <c r="FB196" s="119"/>
      <c r="FC196" s="119"/>
      <c r="FD196" s="119">
        <v>277.67099999999999</v>
      </c>
      <c r="FE196" s="119">
        <v>277.976</v>
      </c>
      <c r="FF196" s="119">
        <v>283.79000000000002</v>
      </c>
      <c r="FG196" s="362">
        <v>287.755</v>
      </c>
      <c r="FH196" s="362">
        <v>266.42500000000001</v>
      </c>
      <c r="FI196" s="362">
        <v>297.32</v>
      </c>
      <c r="FJ196" s="362">
        <v>314.90899999999999</v>
      </c>
      <c r="FK196" s="362">
        <v>515.577</v>
      </c>
      <c r="FL196" s="362"/>
      <c r="FM196" s="362"/>
      <c r="FN196" s="362"/>
      <c r="FO196" s="362"/>
      <c r="FP196" s="153">
        <f t="shared" si="804"/>
        <v>-1</v>
      </c>
      <c r="FQ196" s="153">
        <f t="shared" si="805"/>
        <v>-6.0796645702306078E-2</v>
      </c>
      <c r="FR196" s="153">
        <f t="shared" si="806"/>
        <v>-3.2454361054766734E-2</v>
      </c>
      <c r="FS196" s="153">
        <f t="shared" si="807"/>
        <v>-6.4516129032258063E-2</v>
      </c>
      <c r="FT196" s="153">
        <f t="shared" si="808"/>
        <v>9.5785440613026813E-3</v>
      </c>
      <c r="FU196" s="242">
        <f t="shared" si="764"/>
        <v>-448</v>
      </c>
      <c r="FV196" s="242">
        <f t="shared" si="773"/>
        <v>-29</v>
      </c>
      <c r="FW196" s="242">
        <f t="shared" si="765"/>
        <v>-16</v>
      </c>
      <c r="FX196" s="242">
        <f t="shared" si="766"/>
        <v>-34</v>
      </c>
      <c r="FY196" s="154"/>
      <c r="FZ196" s="154">
        <v>448</v>
      </c>
      <c r="GA196" s="154">
        <v>477</v>
      </c>
      <c r="GB196" s="154">
        <v>493</v>
      </c>
      <c r="GC196" s="154">
        <v>527</v>
      </c>
      <c r="GD196" s="154">
        <v>522</v>
      </c>
      <c r="GE196" s="154">
        <v>508</v>
      </c>
      <c r="GF196" s="154">
        <v>491</v>
      </c>
      <c r="GG196" s="359">
        <v>484</v>
      </c>
      <c r="GH196" s="359">
        <v>451</v>
      </c>
      <c r="GI196" s="359">
        <v>425</v>
      </c>
      <c r="GJ196" s="359">
        <v>429</v>
      </c>
      <c r="GK196" s="359">
        <v>454</v>
      </c>
      <c r="GL196" s="359"/>
      <c r="GM196" s="359"/>
      <c r="GN196" s="359"/>
      <c r="GO196" s="359"/>
      <c r="GP196" s="165"/>
      <c r="GQ196" s="5" t="s">
        <v>386</v>
      </c>
      <c r="GR196" s="5">
        <v>6100</v>
      </c>
      <c r="GS196" s="5" t="s">
        <v>267</v>
      </c>
      <c r="GT196" s="157" t="s">
        <v>78</v>
      </c>
      <c r="GU196" s="172" t="s">
        <v>73</v>
      </c>
      <c r="GW196" s="158" t="e">
        <f t="shared" si="809"/>
        <v>#VALUE!</v>
      </c>
      <c r="GX196" s="158" t="e">
        <f t="shared" si="810"/>
        <v>#VALUE!</v>
      </c>
      <c r="GY196" s="158" t="e">
        <f t="shared" si="811"/>
        <v>#VALUE!</v>
      </c>
      <c r="GZ196" s="158" t="e">
        <f t="shared" si="812"/>
        <v>#VALUE!</v>
      </c>
      <c r="HA196" s="158">
        <f t="shared" si="813"/>
        <v>-1</v>
      </c>
      <c r="HB196" s="263" t="e">
        <f t="shared" si="722"/>
        <v>#VALUE!</v>
      </c>
      <c r="HC196" s="263" t="e">
        <f t="shared" si="774"/>
        <v>#VALUE!</v>
      </c>
      <c r="HD196" s="263" t="e">
        <f t="shared" si="723"/>
        <v>#VALUE!</v>
      </c>
      <c r="HE196" s="263" t="e">
        <f t="shared" si="724"/>
        <v>#VALUE!</v>
      </c>
      <c r="HF196" s="153" t="str">
        <f t="shared" si="814"/>
        <v>Negativ EK</v>
      </c>
      <c r="HG196" s="153" t="str">
        <f t="shared" si="815"/>
        <v>Negativ EK</v>
      </c>
      <c r="HH196" s="153" t="str">
        <f t="shared" si="816"/>
        <v>Negativ EK</v>
      </c>
      <c r="HI196" s="153" t="str">
        <f t="shared" si="817"/>
        <v>Negativ EK</v>
      </c>
      <c r="HJ196" s="153">
        <f t="shared" si="818"/>
        <v>0</v>
      </c>
      <c r="HK196" s="153">
        <f t="shared" si="819"/>
        <v>0.44600507806169304</v>
      </c>
      <c r="HL196" s="153">
        <f t="shared" si="820"/>
        <v>0.47256164995734268</v>
      </c>
      <c r="HM196" s="153">
        <f t="shared" si="821"/>
        <v>0.4209107398913482</v>
      </c>
      <c r="HN196" s="153">
        <f t="shared" si="822"/>
        <v>0.47667930016922361</v>
      </c>
      <c r="HO196" s="153">
        <f t="shared" si="823"/>
        <v>0.25003631433690016</v>
      </c>
      <c r="HP196" s="153">
        <f t="shared" si="824"/>
        <v>0.2073168665512943</v>
      </c>
      <c r="HQ196" s="153">
        <f t="shared" si="825"/>
        <v>0.11965569015028937</v>
      </c>
      <c r="HR196" s="153">
        <f t="shared" si="826"/>
        <v>0.1163324784332012</v>
      </c>
      <c r="HS196" s="153" t="str">
        <f t="shared" si="827"/>
        <v>Negativ EK</v>
      </c>
      <c r="HT196" s="153" t="str">
        <f t="shared" si="828"/>
        <v>Negativ EK</v>
      </c>
      <c r="HU196" s="153" t="str">
        <f t="shared" si="829"/>
        <v>Negativ EK</v>
      </c>
      <c r="HV196" s="150" t="e">
        <f t="shared" si="830"/>
        <v>#VALUE!</v>
      </c>
      <c r="HW196" s="150" t="e">
        <f t="shared" si="831"/>
        <v>#VALUE!</v>
      </c>
      <c r="HX196" s="150" t="e">
        <f t="shared" si="832"/>
        <v>#VALUE!</v>
      </c>
      <c r="HY196" s="150" t="e">
        <f t="shared" si="833"/>
        <v>#VALUE!</v>
      </c>
      <c r="HZ196" s="150">
        <f t="shared" si="834"/>
        <v>-1</v>
      </c>
      <c r="IA196" s="263" t="e">
        <f t="shared" si="725"/>
        <v>#VALUE!</v>
      </c>
      <c r="IB196" s="263" t="e">
        <f t="shared" si="775"/>
        <v>#VALUE!</v>
      </c>
      <c r="IC196" s="263" t="e">
        <f t="shared" si="726"/>
        <v>#VALUE!</v>
      </c>
      <c r="ID196" s="263" t="e">
        <f t="shared" si="727"/>
        <v>#VALUE!</v>
      </c>
      <c r="IE196" s="153" t="str">
        <f t="shared" si="835"/>
        <v>i.a.</v>
      </c>
      <c r="IF196" s="153" t="str">
        <f t="shared" si="836"/>
        <v>i.a.</v>
      </c>
      <c r="IG196" s="153" t="str">
        <f t="shared" si="837"/>
        <v>i.a.</v>
      </c>
      <c r="IH196" s="153" t="str">
        <f t="shared" si="838"/>
        <v>i.a.</v>
      </c>
      <c r="II196" s="153">
        <f t="shared" si="839"/>
        <v>0</v>
      </c>
      <c r="IJ196" s="153">
        <f t="shared" si="840"/>
        <v>0.20146963809756915</v>
      </c>
      <c r="IK196" s="153">
        <f t="shared" si="841"/>
        <v>0.1922188242079442</v>
      </c>
      <c r="IL196" s="153">
        <f t="shared" si="842"/>
        <v>0.16571573541890838</v>
      </c>
      <c r="IM196" s="153">
        <f t="shared" si="843"/>
        <v>0.18735068028438409</v>
      </c>
      <c r="IN196" s="153">
        <f t="shared" si="844"/>
        <v>0.14025845018581096</v>
      </c>
      <c r="IO196" s="153">
        <f t="shared" si="845"/>
        <v>0.14083945713123683</v>
      </c>
      <c r="IP196" s="153">
        <f t="shared" si="846"/>
        <v>7.8903196441601667E-2</v>
      </c>
      <c r="IQ196" s="153">
        <f t="shared" si="847"/>
        <v>6.8889806954150395E-2</v>
      </c>
      <c r="IR196" s="153" t="str">
        <f t="shared" si="848"/>
        <v>i.a.</v>
      </c>
      <c r="IS196" s="153" t="str">
        <f t="shared" si="849"/>
        <v>i.a.</v>
      </c>
      <c r="IT196" s="153" t="str">
        <f t="shared" si="850"/>
        <v>i.a.</v>
      </c>
      <c r="IU196" s="150" t="e">
        <f t="shared" si="851"/>
        <v>#VALUE!</v>
      </c>
      <c r="IV196" s="150" t="e">
        <f t="shared" si="852"/>
        <v>#VALUE!</v>
      </c>
      <c r="IW196" s="150" t="e">
        <f t="shared" si="853"/>
        <v>#VALUE!</v>
      </c>
      <c r="IX196" s="150" t="e">
        <f t="shared" si="854"/>
        <v>#VALUE!</v>
      </c>
      <c r="IY196" s="150" t="e">
        <f t="shared" si="855"/>
        <v>#VALUE!</v>
      </c>
      <c r="IZ196" s="263" t="e">
        <f t="shared" si="728"/>
        <v>#VALUE!</v>
      </c>
      <c r="JA196" s="263" t="e">
        <f t="shared" si="758"/>
        <v>#VALUE!</v>
      </c>
      <c r="JB196" s="263" t="e">
        <f t="shared" si="729"/>
        <v>#VALUE!</v>
      </c>
      <c r="JC196" s="263" t="e">
        <f t="shared" si="730"/>
        <v>#VALUE!</v>
      </c>
      <c r="JD196" s="153" t="str">
        <f t="shared" si="856"/>
        <v>i.a.</v>
      </c>
      <c r="JE196" s="153" t="str">
        <f t="shared" si="857"/>
        <v>i.a.</v>
      </c>
      <c r="JF196" s="153" t="str">
        <f t="shared" si="858"/>
        <v>i.a.</v>
      </c>
      <c r="JG196" s="153" t="str">
        <f t="shared" si="859"/>
        <v>i.a.</v>
      </c>
      <c r="JH196" s="153" t="str">
        <f t="shared" si="860"/>
        <v>i.a.</v>
      </c>
      <c r="JI196" s="153">
        <f t="shared" si="861"/>
        <v>0.39431917629136642</v>
      </c>
      <c r="JJ196" s="153">
        <f t="shared" si="862"/>
        <v>0.40521843612398195</v>
      </c>
      <c r="JK196" s="153">
        <f t="shared" si="863"/>
        <v>0.38370626167236332</v>
      </c>
      <c r="JL196" s="153">
        <f t="shared" si="864"/>
        <v>0.38984900349255441</v>
      </c>
      <c r="JM196" s="153">
        <f t="shared" si="865"/>
        <v>0.38407807075161865</v>
      </c>
      <c r="JN196" s="153">
        <f t="shared" si="866"/>
        <v>0.69779025965289931</v>
      </c>
      <c r="JO196" s="153">
        <f t="shared" si="867"/>
        <v>0.65316647031364616</v>
      </c>
      <c r="JP196" s="153">
        <f t="shared" si="868"/>
        <v>0.66550680111797078</v>
      </c>
      <c r="JQ196" s="153" t="str">
        <f t="shared" si="869"/>
        <v>i.a.</v>
      </c>
      <c r="JR196" s="153" t="str">
        <f t="shared" si="870"/>
        <v>i.a.</v>
      </c>
      <c r="JS196" s="153" t="str">
        <f t="shared" si="871"/>
        <v>i.a.</v>
      </c>
      <c r="JT196" s="153" t="str">
        <f t="shared" si="872"/>
        <v>i.a.</v>
      </c>
      <c r="JU196" s="150" t="e">
        <f t="shared" si="873"/>
        <v>#VALUE!</v>
      </c>
      <c r="JV196" s="150" t="e">
        <f t="shared" si="874"/>
        <v>#DIV/0!</v>
      </c>
      <c r="JW196" s="150" t="e">
        <f t="shared" si="875"/>
        <v>#DIV/0!</v>
      </c>
      <c r="JX196" s="150" t="e">
        <f t="shared" si="876"/>
        <v>#DIV/0!</v>
      </c>
      <c r="JY196" s="150">
        <f t="shared" si="877"/>
        <v>-1</v>
      </c>
      <c r="JZ196" s="263" t="e">
        <f t="shared" si="731"/>
        <v>#VALUE!</v>
      </c>
      <c r="KA196" s="263">
        <f t="shared" si="776"/>
        <v>0</v>
      </c>
      <c r="KB196" s="263">
        <f t="shared" si="732"/>
        <v>0</v>
      </c>
      <c r="KC196" s="263">
        <f t="shared" si="733"/>
        <v>0</v>
      </c>
      <c r="KD196" s="153" t="str">
        <f t="shared" si="691"/>
        <v>i.a.</v>
      </c>
      <c r="KE196" s="153">
        <f t="shared" si="692"/>
        <v>0</v>
      </c>
      <c r="KF196" s="153">
        <f t="shared" si="693"/>
        <v>0</v>
      </c>
      <c r="KG196" s="153">
        <f t="shared" si="694"/>
        <v>0</v>
      </c>
      <c r="KH196" s="153">
        <f t="shared" si="713"/>
        <v>0</v>
      </c>
      <c r="KI196" s="153">
        <f t="shared" si="695"/>
        <v>6.3858722004123153E-2</v>
      </c>
      <c r="KJ196" s="153">
        <f t="shared" si="696"/>
        <v>6.1455578990981592E-2</v>
      </c>
      <c r="KK196" s="153">
        <f t="shared" si="697"/>
        <v>5.7025914959052175E-2</v>
      </c>
      <c r="KL196" s="153">
        <f t="shared" si="698"/>
        <v>6.6084235664330318E-2</v>
      </c>
      <c r="KM196" s="153">
        <f t="shared" si="699"/>
        <v>4.9429748118956465E-2</v>
      </c>
      <c r="KN196" s="153">
        <f t="shared" si="700"/>
        <v>5.5716523303420036E-2</v>
      </c>
      <c r="KO196" s="153">
        <f t="shared" si="701"/>
        <v>4.264518874960465E-2</v>
      </c>
      <c r="KP196" s="153">
        <f t="shared" si="702"/>
        <v>4.3899514878101537E-2</v>
      </c>
      <c r="KQ196" s="153" t="str">
        <f t="shared" si="703"/>
        <v>i.a.</v>
      </c>
      <c r="KR196" s="153" t="str">
        <f t="shared" si="704"/>
        <v>i.a.</v>
      </c>
      <c r="KS196" s="153" t="str">
        <f t="shared" si="705"/>
        <v>i.a.</v>
      </c>
      <c r="KT196" s="153" t="str">
        <f t="shared" si="706"/>
        <v>i.a.</v>
      </c>
      <c r="KU196" s="150" t="e">
        <f t="shared" si="878"/>
        <v>#VALUE!</v>
      </c>
      <c r="KV196" s="150">
        <f t="shared" si="879"/>
        <v>-4.1339951080729262E-3</v>
      </c>
      <c r="KW196" s="150">
        <f t="shared" si="880"/>
        <v>0.10217776565077996</v>
      </c>
      <c r="KX196" s="150">
        <f t="shared" si="881"/>
        <v>0.11563384625034565</v>
      </c>
      <c r="KY196" s="150">
        <f t="shared" si="882"/>
        <v>3.2514406301157706E-2</v>
      </c>
      <c r="KZ196" s="243" t="e">
        <f t="shared" si="734"/>
        <v>#VALUE!</v>
      </c>
      <c r="LA196" s="243">
        <f t="shared" si="777"/>
        <v>-8.8130709044627054E-3</v>
      </c>
      <c r="LB196" s="243">
        <f t="shared" si="735"/>
        <v>0.1976341825387713</v>
      </c>
      <c r="LC196" s="243">
        <f t="shared" si="736"/>
        <v>0.20047902898645553</v>
      </c>
      <c r="LD196" s="254" t="str">
        <f>IFERROR(Tabel1[[#This Row],[2024 - Omsætning]]/Tabel1[[#This Row],[2024 - Ansatte]],"i.a.")</f>
        <v>i.a.</v>
      </c>
      <c r="LE196" s="254">
        <f>IFERROR(Tabel1[[#This Row],[2023 - Omsætning]]/Tabel1[[#This Row],[2023 - Ansatte]],"i.a.")</f>
        <v>2.1230401785714283</v>
      </c>
      <c r="LF196" s="254">
        <f>IFERROR(Tabel1[[#This Row],[2022 - Omsætning]]/Tabel1[[#This Row],[2022 - Ansatte]],"i.a.")</f>
        <v>2.1318532494758911</v>
      </c>
      <c r="LG196" s="254">
        <f>IFERROR(Tabel1[[#This Row],[2021 - Omsætning]]/Tabel1[[#This Row],[2021 - Ansatte]],"i.a.")</f>
        <v>1.9342190669371198</v>
      </c>
      <c r="LH196" s="254">
        <f>IFERROR(AC196/Tabel1[[#This Row],[2020 - Ansatte]],"i.a.")</f>
        <v>1.7337400379506642</v>
      </c>
      <c r="LI196" s="254">
        <f>IFERROR(Tabel1[[#This Row],[2019 - Omsætning]]/Tabel1[[#This Row],[2019 - Ansatte]],"i.a.")</f>
        <v>1.6791436781609197</v>
      </c>
      <c r="LJ196" s="254">
        <f>IFERROR(Tabel1[[#This Row],[2018 - Omsætning]]/Tabel1[[#This Row],[2018 - Ansatte]],"i.a.")</f>
        <v>1.7294035433070867</v>
      </c>
      <c r="LK196" s="254">
        <f>IFERROR(Tabel1[[#This Row],[2017 - Omsætning]]/Tabel1[[#This Row],[2017 - Ansatte]],"i.a.")</f>
        <v>1.6913380855397149</v>
      </c>
      <c r="LL196" s="254">
        <f>IFERROR(Tabel1[[#This Row],[2016 - Omsætning]]/Tabel1[[#This Row],[2016 - Ansatte]],"i.a.")</f>
        <v>1.6230537190082643</v>
      </c>
      <c r="LM196" s="254">
        <f>IFERROR(Tabel1[[#This Row],[2015 - Omsætning]]/Tabel1[[#This Row],[2015 - Ansatte]],"i.a.")</f>
        <v>1.7734412416851442</v>
      </c>
      <c r="LN196" s="254">
        <f>IFERROR(Tabel1[[#This Row],[2014 - Omsætning]]/Tabel1[[#This Row],[2014 - Ansatte]],"i.a.")</f>
        <v>1.8206870588235295</v>
      </c>
      <c r="LO196" s="254">
        <f>IFERROR(Tabel1[[#This Row],[2013 - Omsætning]]/Tabel1[[#This Row],[2013 - Ansatte]],"i.a.")</f>
        <v>1.790892773892774</v>
      </c>
      <c r="LP196" s="254">
        <f>IFERROR(Tabel1[[#This Row],[2012 - Omsætning]]/Tabel1[[#This Row],[2012 - Ansatte]],"i.a.")</f>
        <v>1.782103524229075</v>
      </c>
      <c r="LQ196" s="254" t="str">
        <f>IFERROR(Tabel1[[#This Row],[2011 - Omsætning]]/Tabel1[[#This Row],[2011 - Ansatte]],"i.a.")</f>
        <v>i.a.</v>
      </c>
      <c r="LR196" s="254" t="str">
        <f>IFERROR(Tabel1[[#This Row],[2010 - Omsætning]]/Tabel1[[#This Row],[2010 - Ansatte]],"i.a.")</f>
        <v>i.a.</v>
      </c>
      <c r="LS196" s="254" t="str">
        <f>IFERROR(Tabel1[[#This Row],[2009 - Omsætning]]/Tabel1[[#This Row],[2009 - Ansatte]],"i.a.")</f>
        <v>i.a.</v>
      </c>
      <c r="LT196" s="254" t="str">
        <f>IFERROR(Tabel1[[#This Row],[2008 - Omsætning]]/Tabel1[[#This Row],[2008 - Ansatte]],"i.a.")</f>
        <v>i.a.</v>
      </c>
      <c r="LU196" s="158" t="e">
        <f t="shared" si="883"/>
        <v>#VALUE!</v>
      </c>
      <c r="LV196" s="158" t="e">
        <f t="shared" si="884"/>
        <v>#DIV/0!</v>
      </c>
      <c r="LW196" s="158" t="e">
        <f t="shared" si="885"/>
        <v>#DIV/0!</v>
      </c>
      <c r="LX196" s="158" t="e">
        <f t="shared" si="886"/>
        <v>#DIV/0!</v>
      </c>
      <c r="LY196" s="158">
        <f t="shared" si="887"/>
        <v>-1</v>
      </c>
      <c r="LZ196" s="243" t="e">
        <f t="shared" si="737"/>
        <v>#VALUE!</v>
      </c>
      <c r="MA196" s="243">
        <f t="shared" si="778"/>
        <v>0</v>
      </c>
      <c r="MB196" s="243">
        <f t="shared" si="738"/>
        <v>0</v>
      </c>
      <c r="MC196" s="243">
        <f t="shared" si="739"/>
        <v>0</v>
      </c>
      <c r="MD196" s="244" t="str">
        <f t="shared" si="888"/>
        <v>i.a.</v>
      </c>
      <c r="ME196" s="244">
        <f t="shared" si="889"/>
        <v>0</v>
      </c>
      <c r="MF196" s="244">
        <f t="shared" si="890"/>
        <v>0</v>
      </c>
      <c r="MG196" s="244">
        <f t="shared" si="891"/>
        <v>0</v>
      </c>
      <c r="MH196" s="244">
        <f t="shared" si="892"/>
        <v>0</v>
      </c>
      <c r="MI196" s="244">
        <f t="shared" si="893"/>
        <v>9.489655172413794E-2</v>
      </c>
      <c r="MJ196" s="244">
        <f t="shared" si="894"/>
        <v>0.10303937007874016</v>
      </c>
      <c r="MK196" s="244">
        <f t="shared" si="895"/>
        <v>9.4757637474541759E-2</v>
      </c>
      <c r="ML196" s="244">
        <f t="shared" si="896"/>
        <v>0.10563223140495867</v>
      </c>
      <c r="MM196" s="244">
        <f t="shared" si="897"/>
        <v>8.587583148558757E-2</v>
      </c>
      <c r="MN196" s="244">
        <f t="shared" si="898"/>
        <v>0.10076941176470587</v>
      </c>
      <c r="MO196" s="244">
        <f t="shared" si="899"/>
        <v>7.6536130536130537E-2</v>
      </c>
      <c r="MP196" s="244">
        <f t="shared" si="900"/>
        <v>8.7920704845814976E-2</v>
      </c>
      <c r="MQ196" s="244" t="str">
        <f t="shared" si="901"/>
        <v>i.a.</v>
      </c>
      <c r="MR196" s="244" t="str">
        <f t="shared" si="902"/>
        <v>i.a.</v>
      </c>
      <c r="MS196" s="244" t="str">
        <f t="shared" si="903"/>
        <v>i.a.</v>
      </c>
      <c r="MT196" s="244" t="str">
        <f t="shared" si="904"/>
        <v>i.a.</v>
      </c>
    </row>
    <row r="197" spans="1:358" ht="18" customHeight="1" x14ac:dyDescent="0.25">
      <c r="A197" s="20" t="s">
        <v>949</v>
      </c>
      <c r="B197" s="273">
        <v>34220190</v>
      </c>
      <c r="C197" s="5" t="s">
        <v>83</v>
      </c>
      <c r="D197" s="5"/>
      <c r="E197" s="133">
        <v>241000</v>
      </c>
      <c r="F197" s="203">
        <v>45643</v>
      </c>
      <c r="G197" s="148" t="s">
        <v>70</v>
      </c>
      <c r="H197" s="148" t="s">
        <v>70</v>
      </c>
      <c r="I197" s="148" t="s">
        <v>70</v>
      </c>
      <c r="J197" s="148" t="s">
        <v>70</v>
      </c>
      <c r="K197" s="148" t="s">
        <v>70</v>
      </c>
      <c r="L197" s="357" t="s">
        <v>70</v>
      </c>
      <c r="M197" s="357" t="s">
        <v>70</v>
      </c>
      <c r="N197" s="357" t="s">
        <v>70</v>
      </c>
      <c r="O197" s="357" t="s">
        <v>70</v>
      </c>
      <c r="P197" s="150" t="e">
        <f>Y197/Tabel1[[#This Row],[2023 - Omsætning]]-1</f>
        <v>#DIV/0!</v>
      </c>
      <c r="Q197" s="150" t="e">
        <f>Z197/Tabel1[[#This Row],[2022 - Omsætning]]-1</f>
        <v>#DIV/0!</v>
      </c>
      <c r="R197" s="150" t="e">
        <f>AA197/Tabel1[[#This Row],[2021 - Omsætning]]-1</f>
        <v>#DIV/0!</v>
      </c>
      <c r="S197" s="150" t="e">
        <f>AB197/Tabel1[[#This Row],[2020 - Omsætning]]-1</f>
        <v>#DIV/0!</v>
      </c>
      <c r="T197" s="150" t="e">
        <f>AC197/Tabel1[[#This Row],[2019 - Omsætning]]-1</f>
        <v>#DIV/0!</v>
      </c>
      <c r="U197" s="242">
        <f t="shared" si="721"/>
        <v>0</v>
      </c>
      <c r="V197" s="242">
        <f t="shared" si="767"/>
        <v>0</v>
      </c>
      <c r="W197" s="242">
        <f t="shared" si="763"/>
        <v>0</v>
      </c>
      <c r="X197" s="242">
        <f t="shared" si="762"/>
        <v>0</v>
      </c>
      <c r="Y197" s="151"/>
      <c r="Z197" s="151"/>
      <c r="AA197" s="151"/>
      <c r="AB197" s="151"/>
      <c r="AC197" s="361"/>
      <c r="AD197" s="361"/>
      <c r="AE197" s="361"/>
      <c r="AF197" s="361"/>
      <c r="AG197" s="361"/>
      <c r="AH197" s="361"/>
      <c r="AI197" s="361"/>
      <c r="AJ197" s="361"/>
      <c r="AK197" s="361"/>
      <c r="AL197" s="361"/>
      <c r="AM197" s="361"/>
      <c r="AN197" s="361"/>
      <c r="AO197" s="361"/>
      <c r="AP197" s="150">
        <f t="shared" si="779"/>
        <v>-0.58777053391822787</v>
      </c>
      <c r="AQ197" s="150">
        <f t="shared" si="780"/>
        <v>4.306881028938907</v>
      </c>
      <c r="AR197" s="150">
        <f t="shared" si="781"/>
        <v>-0.5676231787342898</v>
      </c>
      <c r="AS197" s="150">
        <f t="shared" si="782"/>
        <v>0.20474340077716729</v>
      </c>
      <c r="AT197" s="150">
        <f t="shared" si="783"/>
        <v>-0.42363980383828237</v>
      </c>
      <c r="AU197" s="242">
        <f t="shared" si="740"/>
        <v>-24.252000000000002</v>
      </c>
      <c r="AV197" s="242">
        <f t="shared" si="768"/>
        <v>33.486000000000004</v>
      </c>
      <c r="AW197" s="242">
        <f t="shared" si="741"/>
        <v>-10.206999999999999</v>
      </c>
      <c r="AX197" s="242">
        <f t="shared" si="742"/>
        <v>3.0559999999999992</v>
      </c>
      <c r="AY197" s="119">
        <v>17.009</v>
      </c>
      <c r="AZ197" s="119">
        <v>41.261000000000003</v>
      </c>
      <c r="BA197" s="119">
        <v>7.7750000000000004</v>
      </c>
      <c r="BB197" s="119">
        <v>17.981999999999999</v>
      </c>
      <c r="BC197" s="119">
        <v>14.926</v>
      </c>
      <c r="BD197" s="362">
        <v>25.896999999999998</v>
      </c>
      <c r="BE197" s="362">
        <v>20.881</v>
      </c>
      <c r="BF197" s="362">
        <v>22.817</v>
      </c>
      <c r="BG197" s="362">
        <v>32.436999999999998</v>
      </c>
      <c r="BH197" s="362"/>
      <c r="BI197" s="362"/>
      <c r="BJ197" s="362"/>
      <c r="BK197" s="362"/>
      <c r="BL197" s="362"/>
      <c r="BM197" s="362"/>
      <c r="BN197" s="362"/>
      <c r="BO197" s="362"/>
      <c r="BP197" s="152">
        <f t="shared" si="784"/>
        <v>-0.97015050167224082</v>
      </c>
      <c r="BQ197" s="152">
        <f t="shared" si="785"/>
        <v>4.4220314735336199</v>
      </c>
      <c r="BR197" s="152">
        <f t="shared" si="786"/>
        <v>-1.639173372348208</v>
      </c>
      <c r="BS197" s="152">
        <f t="shared" si="787"/>
        <v>3.9439421338155514</v>
      </c>
      <c r="BT197" s="152">
        <f t="shared" si="788"/>
        <v>-0.85765765765765767</v>
      </c>
      <c r="BU197" s="242">
        <f t="shared" si="743"/>
        <v>-11.603000000000002</v>
      </c>
      <c r="BV197" s="242">
        <f t="shared" si="769"/>
        <v>15.455000000000002</v>
      </c>
      <c r="BW197" s="242">
        <f t="shared" si="744"/>
        <v>-8.963000000000001</v>
      </c>
      <c r="BX197" s="242">
        <f t="shared" si="745"/>
        <v>4.3620000000000001</v>
      </c>
      <c r="BY197" s="119">
        <v>0.35699999999999998</v>
      </c>
      <c r="BZ197" s="119">
        <v>11.96</v>
      </c>
      <c r="CA197" s="119">
        <v>-3.4950000000000001</v>
      </c>
      <c r="CB197" s="119">
        <v>5.468</v>
      </c>
      <c r="CC197" s="119">
        <v>1.1060000000000001</v>
      </c>
      <c r="CD197" s="362">
        <v>7.77</v>
      </c>
      <c r="CE197" s="362">
        <v>3.9430000000000001</v>
      </c>
      <c r="CF197" s="362">
        <v>3.617</v>
      </c>
      <c r="CG197" s="362">
        <v>11.03</v>
      </c>
      <c r="CH197" s="362"/>
      <c r="CI197" s="362"/>
      <c r="CJ197" s="362"/>
      <c r="CK197" s="362"/>
      <c r="CL197" s="362"/>
      <c r="CM197" s="362"/>
      <c r="CN197" s="362"/>
      <c r="CO197" s="362"/>
      <c r="CP197" s="152">
        <f t="shared" si="789"/>
        <v>-0.99084879523129876</v>
      </c>
      <c r="CQ197" s="152">
        <f t="shared" si="790"/>
        <v>4.313212795549374</v>
      </c>
      <c r="CR197" s="152">
        <f t="shared" si="791"/>
        <v>-1.6718370398056437</v>
      </c>
      <c r="CS197" s="152">
        <f t="shared" si="792"/>
        <v>5.0531674208144794</v>
      </c>
      <c r="CT197" s="152">
        <f t="shared" si="793"/>
        <v>-0.88414154652686761</v>
      </c>
      <c r="CU197" s="242">
        <f t="shared" si="746"/>
        <v>-11.802</v>
      </c>
      <c r="CV197" s="242">
        <f t="shared" si="770"/>
        <v>15.506</v>
      </c>
      <c r="CW197" s="242">
        <f t="shared" si="747"/>
        <v>-8.9459999999999997</v>
      </c>
      <c r="CX197" s="242">
        <f t="shared" si="748"/>
        <v>4.4669999999999996</v>
      </c>
      <c r="CY197" s="119">
        <v>0.109</v>
      </c>
      <c r="CZ197" s="119">
        <v>11.911</v>
      </c>
      <c r="DA197" s="119">
        <v>-3.5950000000000002</v>
      </c>
      <c r="DB197" s="119">
        <v>5.351</v>
      </c>
      <c r="DC197" s="119">
        <v>0.88400000000000001</v>
      </c>
      <c r="DD197" s="362">
        <v>7.63</v>
      </c>
      <c r="DE197" s="362">
        <v>3.528</v>
      </c>
      <c r="DF197" s="362">
        <v>3.4860000000000002</v>
      </c>
      <c r="DG197" s="362">
        <v>10.882999999999999</v>
      </c>
      <c r="DH197" s="362"/>
      <c r="DI197" s="362"/>
      <c r="DJ197" s="362"/>
      <c r="DK197" s="362"/>
      <c r="DL197" s="362"/>
      <c r="DM197" s="362"/>
      <c r="DN197" s="362"/>
      <c r="DO197" s="362"/>
      <c r="DP197" s="152">
        <f t="shared" si="794"/>
        <v>-0.77308211980183161</v>
      </c>
      <c r="DQ197" s="152">
        <f t="shared" si="795"/>
        <v>2.3081698534889492</v>
      </c>
      <c r="DR197" s="152">
        <f t="shared" si="796"/>
        <v>-0.41134337085221456</v>
      </c>
      <c r="DS197" s="152">
        <f t="shared" si="797"/>
        <v>-0.21077526534379318</v>
      </c>
      <c r="DT197" s="152">
        <f t="shared" si="798"/>
        <v>-0.56655665566556657</v>
      </c>
      <c r="DU197" s="242">
        <f t="shared" si="749"/>
        <v>-10.298999999999999</v>
      </c>
      <c r="DV197" s="242">
        <f t="shared" si="771"/>
        <v>9.2949999999999982</v>
      </c>
      <c r="DW197" s="242">
        <f t="shared" si="750"/>
        <v>-2.8140000000000001</v>
      </c>
      <c r="DX197" s="242">
        <f t="shared" si="751"/>
        <v>-1.8269999999999991</v>
      </c>
      <c r="DY197" s="119">
        <v>3.0230000000000001</v>
      </c>
      <c r="DZ197" s="119">
        <v>13.321999999999999</v>
      </c>
      <c r="EA197" s="119">
        <v>4.0270000000000001</v>
      </c>
      <c r="EB197" s="119">
        <v>6.8410000000000002</v>
      </c>
      <c r="EC197" s="119">
        <v>8.6679999999999993</v>
      </c>
      <c r="ED197" s="362">
        <v>19.998000000000001</v>
      </c>
      <c r="EE197" s="362">
        <v>16.548999999999999</v>
      </c>
      <c r="EF197" s="362">
        <v>6.7939999999999996</v>
      </c>
      <c r="EG197" s="362">
        <v>10.090999999999999</v>
      </c>
      <c r="EH197" s="362"/>
      <c r="EI197" s="362"/>
      <c r="EJ197" s="362"/>
      <c r="EK197" s="362"/>
      <c r="EL197" s="362"/>
      <c r="EM197" s="362"/>
      <c r="EN197" s="362"/>
      <c r="EO197" s="362"/>
      <c r="EP197" s="153">
        <f t="shared" si="799"/>
        <v>-0.73598541131973516</v>
      </c>
      <c r="EQ197" s="153">
        <f t="shared" si="800"/>
        <v>0.67668874922144817</v>
      </c>
      <c r="ER197" s="153">
        <f t="shared" si="801"/>
        <v>0.5019134280125862</v>
      </c>
      <c r="ES197" s="153">
        <f t="shared" si="802"/>
        <v>-0.29315941332050971</v>
      </c>
      <c r="ET197" s="153">
        <f t="shared" si="803"/>
        <v>-0.47140315200813426</v>
      </c>
      <c r="EU197" s="242">
        <f t="shared" si="752"/>
        <v>-21.793999999999997</v>
      </c>
      <c r="EV197" s="242">
        <f t="shared" si="772"/>
        <v>11.950999999999997</v>
      </c>
      <c r="EW197" s="242">
        <f t="shared" si="753"/>
        <v>5.902000000000001</v>
      </c>
      <c r="EX197" s="242">
        <f t="shared" si="754"/>
        <v>-4.8769999999999989</v>
      </c>
      <c r="EY197" s="119">
        <v>7.8179999999999996</v>
      </c>
      <c r="EZ197" s="119">
        <v>29.611999999999998</v>
      </c>
      <c r="FA197" s="119">
        <v>17.661000000000001</v>
      </c>
      <c r="FB197" s="119">
        <v>11.759</v>
      </c>
      <c r="FC197" s="119">
        <v>16.635999999999999</v>
      </c>
      <c r="FD197" s="362">
        <v>31.472000000000001</v>
      </c>
      <c r="FE197" s="362">
        <v>53.816000000000003</v>
      </c>
      <c r="FF197" s="362">
        <v>12.974</v>
      </c>
      <c r="FG197" s="362">
        <v>19.827000000000002</v>
      </c>
      <c r="FH197" s="362"/>
      <c r="FI197" s="362"/>
      <c r="FJ197" s="362"/>
      <c r="FK197" s="362"/>
      <c r="FL197" s="362"/>
      <c r="FM197" s="362"/>
      <c r="FN197" s="362"/>
      <c r="FO197" s="362"/>
      <c r="FP197" s="153">
        <f t="shared" si="804"/>
        <v>-0.6875</v>
      </c>
      <c r="FQ197" s="153">
        <f t="shared" si="805"/>
        <v>1.1333333333333333</v>
      </c>
      <c r="FR197" s="153">
        <f t="shared" si="806"/>
        <v>-0.34782608695652173</v>
      </c>
      <c r="FS197" s="153">
        <f t="shared" si="807"/>
        <v>-0.11538461538461539</v>
      </c>
      <c r="FT197" s="153">
        <f t="shared" si="808"/>
        <v>-0.25714285714285712</v>
      </c>
      <c r="FU197" s="242">
        <f t="shared" si="764"/>
        <v>-22</v>
      </c>
      <c r="FV197" s="242">
        <f t="shared" si="773"/>
        <v>17</v>
      </c>
      <c r="FW197" s="242">
        <f t="shared" si="765"/>
        <v>-8</v>
      </c>
      <c r="FX197" s="242">
        <f t="shared" si="766"/>
        <v>-3</v>
      </c>
      <c r="FY197" s="154">
        <v>10</v>
      </c>
      <c r="FZ197" s="154">
        <v>32</v>
      </c>
      <c r="GA197" s="154">
        <v>15</v>
      </c>
      <c r="GB197" s="154">
        <v>23</v>
      </c>
      <c r="GC197" s="154">
        <v>26</v>
      </c>
      <c r="GD197" s="359">
        <v>35</v>
      </c>
      <c r="GE197" s="359">
        <v>33</v>
      </c>
      <c r="GF197" s="359">
        <v>40</v>
      </c>
      <c r="GG197" s="359">
        <v>38</v>
      </c>
      <c r="GH197" s="359"/>
      <c r="GI197" s="359"/>
      <c r="GJ197" s="359"/>
      <c r="GK197" s="359"/>
      <c r="GL197" s="359"/>
      <c r="GM197" s="359"/>
      <c r="GN197" s="359"/>
      <c r="GO197" s="359"/>
      <c r="GP197" s="5"/>
      <c r="GQ197" s="5" t="s">
        <v>386</v>
      </c>
      <c r="GR197" s="133">
        <v>5330</v>
      </c>
      <c r="GS197" s="133" t="s">
        <v>197</v>
      </c>
      <c r="GT197" s="168" t="s">
        <v>78</v>
      </c>
      <c r="GU197" s="169"/>
      <c r="GV197" s="170"/>
      <c r="GW197" s="158">
        <f t="shared" si="809"/>
        <v>-0.9902866777894036</v>
      </c>
      <c r="GX197" s="158">
        <f t="shared" si="810"/>
        <v>3.0755084824503198</v>
      </c>
      <c r="GY197" s="158">
        <f t="shared" si="811"/>
        <v>-1.9587339575216902</v>
      </c>
      <c r="GZ197" s="158">
        <f t="shared" si="812"/>
        <v>10.188348525699135</v>
      </c>
      <c r="HA197" s="158">
        <f t="shared" si="813"/>
        <v>-0.85228916140785005</v>
      </c>
      <c r="HB197" s="263">
        <f t="shared" si="722"/>
        <v>-1.3597676660498688</v>
      </c>
      <c r="HC197" s="263">
        <f t="shared" si="774"/>
        <v>2.034680344940909</v>
      </c>
      <c r="HD197" s="263">
        <f t="shared" si="723"/>
        <v>-1.3516262050033612</v>
      </c>
      <c r="HE197" s="263">
        <f t="shared" si="724"/>
        <v>0.62837508523812424</v>
      </c>
      <c r="HF197" s="153">
        <f t="shared" si="814"/>
        <v>1.333741205261548E-2</v>
      </c>
      <c r="HG197" s="153">
        <f t="shared" si="815"/>
        <v>1.3731050781024843</v>
      </c>
      <c r="HH197" s="153">
        <f t="shared" si="816"/>
        <v>-0.66157526683842471</v>
      </c>
      <c r="HI197" s="153">
        <f t="shared" si="817"/>
        <v>0.69005093816493646</v>
      </c>
      <c r="HJ197" s="153">
        <f t="shared" si="818"/>
        <v>6.1675852926812248E-2</v>
      </c>
      <c r="HK197" s="153">
        <f t="shared" si="819"/>
        <v>0.41754453169890826</v>
      </c>
      <c r="HL197" s="153">
        <f t="shared" si="820"/>
        <v>0.30227477188022106</v>
      </c>
      <c r="HM197" s="153">
        <f t="shared" si="821"/>
        <v>0.41291086763399476</v>
      </c>
      <c r="HN197" s="153">
        <f t="shared" si="822"/>
        <v>1.0784857794073928</v>
      </c>
      <c r="HO197" s="153" t="str">
        <f t="shared" si="823"/>
        <v>Negativ EK</v>
      </c>
      <c r="HP197" s="153" t="str">
        <f t="shared" si="824"/>
        <v>Negativ EK</v>
      </c>
      <c r="HQ197" s="153" t="str">
        <f t="shared" si="825"/>
        <v>Negativ EK</v>
      </c>
      <c r="HR197" s="153" t="str">
        <f t="shared" si="826"/>
        <v>Negativ EK</v>
      </c>
      <c r="HS197" s="153" t="str">
        <f t="shared" si="827"/>
        <v>Negativ EK</v>
      </c>
      <c r="HT197" s="153" t="str">
        <f t="shared" si="828"/>
        <v>Negativ EK</v>
      </c>
      <c r="HU197" s="153" t="str">
        <f t="shared" si="829"/>
        <v>Negativ EK</v>
      </c>
      <c r="HV197" s="150">
        <f t="shared" si="830"/>
        <v>-0.96230095286005446</v>
      </c>
      <c r="HW197" s="150">
        <f t="shared" si="831"/>
        <v>3.1296758393027537</v>
      </c>
      <c r="HX197" s="150">
        <f t="shared" si="832"/>
        <v>-1.6169044156297541</v>
      </c>
      <c r="HY197" s="150">
        <f t="shared" si="833"/>
        <v>7.3762341318400608</v>
      </c>
      <c r="HZ197" s="150">
        <f t="shared" si="834"/>
        <v>-0.74764917074720016</v>
      </c>
      <c r="IA197" s="263">
        <f t="shared" si="725"/>
        <v>-0.48692147298484345</v>
      </c>
      <c r="IB197" s="263">
        <f t="shared" si="775"/>
        <v>0.74359055461340073</v>
      </c>
      <c r="IC197" s="263">
        <f t="shared" si="726"/>
        <v>-0.6227317023886948</v>
      </c>
      <c r="ID197" s="263">
        <f t="shared" si="727"/>
        <v>0.33915834995489763</v>
      </c>
      <c r="IE197" s="153">
        <f t="shared" si="835"/>
        <v>1.907560780122896E-2</v>
      </c>
      <c r="IF197" s="153">
        <f t="shared" si="836"/>
        <v>0.50599708078607242</v>
      </c>
      <c r="IG197" s="153">
        <f t="shared" si="837"/>
        <v>-0.23759347382732834</v>
      </c>
      <c r="IH197" s="153">
        <f t="shared" si="838"/>
        <v>0.38513822856136642</v>
      </c>
      <c r="II197" s="153">
        <f t="shared" si="839"/>
        <v>4.597987860646878E-2</v>
      </c>
      <c r="IJ197" s="153">
        <f t="shared" si="840"/>
        <v>0.18220617202889031</v>
      </c>
      <c r="IK197" s="153">
        <f t="shared" si="841"/>
        <v>0.1180715675999401</v>
      </c>
      <c r="IL197" s="153">
        <f t="shared" si="842"/>
        <v>0.22054205664461449</v>
      </c>
      <c r="IM197" s="153">
        <f t="shared" si="843"/>
        <v>0.55631209966207684</v>
      </c>
      <c r="IN197" s="153" t="str">
        <f t="shared" si="844"/>
        <v>i.a.</v>
      </c>
      <c r="IO197" s="153" t="str">
        <f t="shared" si="845"/>
        <v>i.a.</v>
      </c>
      <c r="IP197" s="153" t="str">
        <f t="shared" si="846"/>
        <v>i.a.</v>
      </c>
      <c r="IQ197" s="153" t="str">
        <f t="shared" si="847"/>
        <v>i.a.</v>
      </c>
      <c r="IR197" s="153" t="str">
        <f t="shared" si="848"/>
        <v>i.a.</v>
      </c>
      <c r="IS197" s="153" t="str">
        <f t="shared" si="849"/>
        <v>i.a.</v>
      </c>
      <c r="IT197" s="153" t="str">
        <f t="shared" si="850"/>
        <v>i.a.</v>
      </c>
      <c r="IU197" s="150">
        <f t="shared" si="851"/>
        <v>-0.14051007055152659</v>
      </c>
      <c r="IV197" s="150">
        <f t="shared" si="852"/>
        <v>0.97303754499758</v>
      </c>
      <c r="IW197" s="150">
        <f t="shared" si="853"/>
        <v>-0.60806221039868591</v>
      </c>
      <c r="IX197" s="150">
        <f t="shared" si="854"/>
        <v>0.11655265632627396</v>
      </c>
      <c r="IY197" s="150">
        <f t="shared" si="855"/>
        <v>-0.18001148515909535</v>
      </c>
      <c r="IZ197" s="263">
        <f t="shared" si="728"/>
        <v>-6.3213398618378935E-2</v>
      </c>
      <c r="JA197" s="263">
        <f t="shared" si="758"/>
        <v>0.22186864807798282</v>
      </c>
      <c r="JB197" s="263">
        <f t="shared" si="729"/>
        <v>-0.3537506234660609</v>
      </c>
      <c r="JC197" s="263">
        <f t="shared" si="730"/>
        <v>6.0728445842518797E-2</v>
      </c>
      <c r="JD197" s="153">
        <f t="shared" si="856"/>
        <v>0.3866717830647225</v>
      </c>
      <c r="JE197" s="153">
        <f t="shared" si="857"/>
        <v>0.44988518168310143</v>
      </c>
      <c r="JF197" s="153">
        <f t="shared" si="858"/>
        <v>0.22801653360511862</v>
      </c>
      <c r="JG197" s="153">
        <f t="shared" si="859"/>
        <v>0.58176715707117954</v>
      </c>
      <c r="JH197" s="153">
        <f t="shared" si="860"/>
        <v>0.52103871122866074</v>
      </c>
      <c r="JI197" s="153">
        <f t="shared" si="861"/>
        <v>0.63542196237925774</v>
      </c>
      <c r="JJ197" s="153">
        <f t="shared" si="862"/>
        <v>0.30751077746395122</v>
      </c>
      <c r="JK197" s="153">
        <f t="shared" si="863"/>
        <v>0.5236627100354555</v>
      </c>
      <c r="JL197" s="153">
        <f t="shared" si="864"/>
        <v>0.50895243859383665</v>
      </c>
      <c r="JM197" s="153" t="str">
        <f t="shared" si="865"/>
        <v>i.a.</v>
      </c>
      <c r="JN197" s="153" t="str">
        <f t="shared" si="866"/>
        <v>i.a.</v>
      </c>
      <c r="JO197" s="153" t="str">
        <f t="shared" si="867"/>
        <v>i.a.</v>
      </c>
      <c r="JP197" s="153" t="str">
        <f t="shared" si="868"/>
        <v>i.a.</v>
      </c>
      <c r="JQ197" s="153" t="str">
        <f t="shared" si="869"/>
        <v>i.a.</v>
      </c>
      <c r="JR197" s="153" t="str">
        <f t="shared" si="870"/>
        <v>i.a.</v>
      </c>
      <c r="JS197" s="153" t="str">
        <f t="shared" si="871"/>
        <v>i.a.</v>
      </c>
      <c r="JT197" s="153" t="str">
        <f t="shared" si="872"/>
        <v>i.a.</v>
      </c>
      <c r="JU197" s="150" t="e">
        <f t="shared" si="873"/>
        <v>#VALUE!</v>
      </c>
      <c r="JV197" s="150" t="e">
        <f t="shared" si="874"/>
        <v>#VALUE!</v>
      </c>
      <c r="JW197" s="150" t="e">
        <f t="shared" si="875"/>
        <v>#VALUE!</v>
      </c>
      <c r="JX197" s="150" t="e">
        <f t="shared" si="876"/>
        <v>#VALUE!</v>
      </c>
      <c r="JY197" s="150" t="e">
        <f t="shared" si="877"/>
        <v>#VALUE!</v>
      </c>
      <c r="JZ197" s="263" t="e">
        <f t="shared" si="731"/>
        <v>#VALUE!</v>
      </c>
      <c r="KA197" s="263" t="e">
        <f t="shared" si="776"/>
        <v>#VALUE!</v>
      </c>
      <c r="KB197" s="263" t="e">
        <f t="shared" si="732"/>
        <v>#VALUE!</v>
      </c>
      <c r="KC197" s="263" t="e">
        <f t="shared" si="733"/>
        <v>#VALUE!</v>
      </c>
      <c r="KD197" s="153" t="str">
        <f t="shared" si="691"/>
        <v>i.a.</v>
      </c>
      <c r="KE197" s="153" t="str">
        <f t="shared" si="692"/>
        <v>i.a.</v>
      </c>
      <c r="KF197" s="153" t="str">
        <f t="shared" si="693"/>
        <v>i.a.</v>
      </c>
      <c r="KG197" s="153" t="str">
        <f t="shared" si="694"/>
        <v>i.a.</v>
      </c>
      <c r="KH197" s="153" t="str">
        <f t="shared" si="713"/>
        <v>i.a.</v>
      </c>
      <c r="KI197" s="153" t="str">
        <f t="shared" si="695"/>
        <v>i.a.</v>
      </c>
      <c r="KJ197" s="153" t="str">
        <f t="shared" si="696"/>
        <v>i.a.</v>
      </c>
      <c r="KK197" s="153" t="str">
        <f t="shared" si="697"/>
        <v>i.a.</v>
      </c>
      <c r="KL197" s="153" t="str">
        <f t="shared" si="698"/>
        <v>i.a.</v>
      </c>
      <c r="KM197" s="153" t="str">
        <f t="shared" si="699"/>
        <v>i.a.</v>
      </c>
      <c r="KN197" s="153" t="str">
        <f t="shared" si="700"/>
        <v>i.a.</v>
      </c>
      <c r="KO197" s="153" t="str">
        <f t="shared" si="701"/>
        <v>i.a.</v>
      </c>
      <c r="KP197" s="153" t="str">
        <f t="shared" si="702"/>
        <v>i.a.</v>
      </c>
      <c r="KQ197" s="153" t="str">
        <f t="shared" si="703"/>
        <v>i.a.</v>
      </c>
      <c r="KR197" s="153" t="str">
        <f t="shared" si="704"/>
        <v>i.a.</v>
      </c>
      <c r="KS197" s="153" t="str">
        <f t="shared" si="705"/>
        <v>i.a.</v>
      </c>
      <c r="KT197" s="153" t="str">
        <f t="shared" si="706"/>
        <v>i.a.</v>
      </c>
      <c r="KU197" s="150" t="e">
        <f t="shared" si="878"/>
        <v>#DIV/0!</v>
      </c>
      <c r="KV197" s="150" t="e">
        <f t="shared" si="879"/>
        <v>#DIV/0!</v>
      </c>
      <c r="KW197" s="150" t="e">
        <f t="shared" si="880"/>
        <v>#DIV/0!</v>
      </c>
      <c r="KX197" s="150" t="e">
        <f t="shared" si="881"/>
        <v>#DIV/0!</v>
      </c>
      <c r="KY197" s="150" t="e">
        <f t="shared" si="882"/>
        <v>#DIV/0!</v>
      </c>
      <c r="KZ197" s="243">
        <f t="shared" si="734"/>
        <v>0</v>
      </c>
      <c r="LA197" s="243">
        <f t="shared" si="777"/>
        <v>0</v>
      </c>
      <c r="LB197" s="243">
        <f t="shared" si="735"/>
        <v>0</v>
      </c>
      <c r="LC197" s="243">
        <f t="shared" si="736"/>
        <v>0</v>
      </c>
      <c r="LD197" s="254">
        <f>IFERROR(Tabel1[[#This Row],[2024 - Omsætning]]/Tabel1[[#This Row],[2024 - Ansatte]],"i.a.")</f>
        <v>0</v>
      </c>
      <c r="LE197" s="254">
        <f>IFERROR(Tabel1[[#This Row],[2023 - Omsætning]]/Tabel1[[#This Row],[2023 - Ansatte]],"i.a.")</f>
        <v>0</v>
      </c>
      <c r="LF197" s="254">
        <f>IFERROR(Tabel1[[#This Row],[2022 - Omsætning]]/Tabel1[[#This Row],[2022 - Ansatte]],"i.a.")</f>
        <v>0</v>
      </c>
      <c r="LG197" s="254">
        <f>IFERROR(Tabel1[[#This Row],[2021 - Omsætning]]/Tabel1[[#This Row],[2021 - Ansatte]],"i.a.")</f>
        <v>0</v>
      </c>
      <c r="LH197" s="254">
        <f>IFERROR(AC197/Tabel1[[#This Row],[2020 - Ansatte]],"i.a.")</f>
        <v>0</v>
      </c>
      <c r="LI197" s="254">
        <f>IFERROR(Tabel1[[#This Row],[2019 - Omsætning]]/Tabel1[[#This Row],[2019 - Ansatte]],"i.a.")</f>
        <v>0</v>
      </c>
      <c r="LJ197" s="254">
        <f>IFERROR(Tabel1[[#This Row],[2018 - Omsætning]]/Tabel1[[#This Row],[2018 - Ansatte]],"i.a.")</f>
        <v>0</v>
      </c>
      <c r="LK197" s="254">
        <f>IFERROR(Tabel1[[#This Row],[2017 - Omsætning]]/Tabel1[[#This Row],[2017 - Ansatte]],"i.a.")</f>
        <v>0</v>
      </c>
      <c r="LL197" s="254">
        <f>IFERROR(Tabel1[[#This Row],[2016 - Omsætning]]/Tabel1[[#This Row],[2016 - Ansatte]],"i.a.")</f>
        <v>0</v>
      </c>
      <c r="LM197" s="254" t="str">
        <f>IFERROR(Tabel1[[#This Row],[2015 - Omsætning]]/Tabel1[[#This Row],[2015 - Ansatte]],"i.a.")</f>
        <v>i.a.</v>
      </c>
      <c r="LN197" s="254" t="str">
        <f>IFERROR(Tabel1[[#This Row],[2014 - Omsætning]]/Tabel1[[#This Row],[2014 - Ansatte]],"i.a.")</f>
        <v>i.a.</v>
      </c>
      <c r="LO197" s="254" t="str">
        <f>IFERROR(Tabel1[[#This Row],[2013 - Omsætning]]/Tabel1[[#This Row],[2013 - Ansatte]],"i.a.")</f>
        <v>i.a.</v>
      </c>
      <c r="LP197" s="254" t="str">
        <f>IFERROR(Tabel1[[#This Row],[2012 - Omsætning]]/Tabel1[[#This Row],[2012 - Ansatte]],"i.a.")</f>
        <v>i.a.</v>
      </c>
      <c r="LQ197" s="254" t="str">
        <f>IFERROR(Tabel1[[#This Row],[2011 - Omsætning]]/Tabel1[[#This Row],[2011 - Ansatte]],"i.a.")</f>
        <v>i.a.</v>
      </c>
      <c r="LR197" s="254" t="str">
        <f>IFERROR(Tabel1[[#This Row],[2010 - Omsætning]]/Tabel1[[#This Row],[2010 - Ansatte]],"i.a.")</f>
        <v>i.a.</v>
      </c>
      <c r="LS197" s="254" t="str">
        <f>IFERROR(Tabel1[[#This Row],[2009 - Omsætning]]/Tabel1[[#This Row],[2009 - Ansatte]],"i.a.")</f>
        <v>i.a.</v>
      </c>
      <c r="LT197" s="254" t="str">
        <f>IFERROR(Tabel1[[#This Row],[2008 - Omsætning]]/Tabel1[[#This Row],[2008 - Ansatte]],"i.a.")</f>
        <v>i.a.</v>
      </c>
      <c r="LU197" s="158">
        <f t="shared" si="883"/>
        <v>-0.97071614474015611</v>
      </c>
      <c r="LV197" s="158">
        <f t="shared" si="884"/>
        <v>2.553068497913769</v>
      </c>
      <c r="LW197" s="158">
        <f t="shared" si="885"/>
        <v>-2.0301501277019871</v>
      </c>
      <c r="LX197" s="158">
        <f t="shared" si="886"/>
        <v>5.8427109974424543</v>
      </c>
      <c r="LY197" s="158">
        <f t="shared" si="887"/>
        <v>-0.84403669724770636</v>
      </c>
      <c r="LZ197" s="243">
        <f t="shared" si="737"/>
        <v>-0.36131874999999997</v>
      </c>
      <c r="MA197" s="243">
        <f t="shared" si="778"/>
        <v>0.61188541666666663</v>
      </c>
      <c r="MB197" s="243">
        <f t="shared" si="738"/>
        <v>-0.47231884057971013</v>
      </c>
      <c r="MC197" s="243">
        <f t="shared" si="739"/>
        <v>0.19865217391304346</v>
      </c>
      <c r="MD197" s="244">
        <f t="shared" si="888"/>
        <v>1.09E-2</v>
      </c>
      <c r="ME197" s="244">
        <f t="shared" si="889"/>
        <v>0.37221874999999999</v>
      </c>
      <c r="MF197" s="244">
        <f t="shared" si="890"/>
        <v>-0.23966666666666667</v>
      </c>
      <c r="MG197" s="244">
        <f t="shared" si="891"/>
        <v>0.23265217391304346</v>
      </c>
      <c r="MH197" s="244">
        <f t="shared" si="892"/>
        <v>3.4000000000000002E-2</v>
      </c>
      <c r="MI197" s="244">
        <f t="shared" si="893"/>
        <v>0.218</v>
      </c>
      <c r="MJ197" s="244">
        <f t="shared" si="894"/>
        <v>0.10690909090909091</v>
      </c>
      <c r="MK197" s="244">
        <f t="shared" si="895"/>
        <v>8.7150000000000005E-2</v>
      </c>
      <c r="ML197" s="244">
        <f t="shared" si="896"/>
        <v>0.28639473684210526</v>
      </c>
      <c r="MM197" s="244" t="str">
        <f t="shared" si="897"/>
        <v>i.a.</v>
      </c>
      <c r="MN197" s="244" t="str">
        <f t="shared" si="898"/>
        <v>i.a.</v>
      </c>
      <c r="MO197" s="244" t="str">
        <f t="shared" si="899"/>
        <v>i.a.</v>
      </c>
      <c r="MP197" s="244" t="str">
        <f t="shared" si="900"/>
        <v>i.a.</v>
      </c>
      <c r="MQ197" s="244" t="str">
        <f t="shared" si="901"/>
        <v>i.a.</v>
      </c>
      <c r="MR197" s="244" t="str">
        <f t="shared" si="902"/>
        <v>i.a.</v>
      </c>
      <c r="MS197" s="244" t="str">
        <f t="shared" si="903"/>
        <v>i.a.</v>
      </c>
      <c r="MT197" s="244" t="str">
        <f t="shared" si="904"/>
        <v>i.a.</v>
      </c>
    </row>
    <row r="198" spans="1:358" ht="18" customHeight="1" x14ac:dyDescent="0.25">
      <c r="A198" s="20" t="s">
        <v>665</v>
      </c>
      <c r="B198" s="273">
        <v>20254386</v>
      </c>
      <c r="C198" s="5" t="s">
        <v>96</v>
      </c>
      <c r="D198" s="5"/>
      <c r="E198" s="118">
        <v>259900</v>
      </c>
      <c r="F198" s="203">
        <v>45715</v>
      </c>
      <c r="G198" s="148" t="s">
        <v>74</v>
      </c>
      <c r="H198" s="148" t="s">
        <v>74</v>
      </c>
      <c r="I198" s="148" t="s">
        <v>74</v>
      </c>
      <c r="J198" s="148" t="s">
        <v>74</v>
      </c>
      <c r="K198" s="148" t="s">
        <v>74</v>
      </c>
      <c r="L198" s="148" t="s">
        <v>74</v>
      </c>
      <c r="M198" s="148" t="s">
        <v>74</v>
      </c>
      <c r="N198" s="357" t="s">
        <v>74</v>
      </c>
      <c r="O198" s="357" t="s">
        <v>74</v>
      </c>
      <c r="P198" s="150" t="e">
        <f>Y198/Tabel1[[#This Row],[2023 - Omsætning]]-1</f>
        <v>#DIV/0!</v>
      </c>
      <c r="Q198" s="150" t="e">
        <f>Z198/Tabel1[[#This Row],[2022 - Omsætning]]-1</f>
        <v>#DIV/0!</v>
      </c>
      <c r="R198" s="150" t="e">
        <f>AA198/Tabel1[[#This Row],[2021 - Omsætning]]-1</f>
        <v>#DIV/0!</v>
      </c>
      <c r="S198" s="150" t="e">
        <f>AB198/Tabel1[[#This Row],[2020 - Omsætning]]-1</f>
        <v>#DIV/0!</v>
      </c>
      <c r="T198" s="150" t="e">
        <f>AC198/Tabel1[[#This Row],[2019 - Omsætning]]-1</f>
        <v>#DIV/0!</v>
      </c>
      <c r="U198" s="242">
        <f t="shared" si="721"/>
        <v>0</v>
      </c>
      <c r="V198" s="242">
        <f t="shared" si="767"/>
        <v>0</v>
      </c>
      <c r="W198" s="242">
        <f t="shared" si="763"/>
        <v>0</v>
      </c>
      <c r="X198" s="242">
        <f t="shared" si="762"/>
        <v>0</v>
      </c>
      <c r="Y198" s="151"/>
      <c r="Z198" s="151"/>
      <c r="AA198" s="151"/>
      <c r="AB198" s="151"/>
      <c r="AC198" s="361"/>
      <c r="AD198" s="361"/>
      <c r="AE198" s="361"/>
      <c r="AF198" s="361"/>
      <c r="AG198" s="361"/>
      <c r="AH198" s="361"/>
      <c r="AI198" s="361"/>
      <c r="AJ198" s="361"/>
      <c r="AK198" s="361"/>
      <c r="AL198" s="361"/>
      <c r="AM198" s="361"/>
      <c r="AN198" s="361"/>
      <c r="AO198" s="361"/>
      <c r="AP198" s="150">
        <f t="shared" si="779"/>
        <v>7.5854030305747333E-2</v>
      </c>
      <c r="AQ198" s="150">
        <f t="shared" si="780"/>
        <v>8.4922178988326963E-2</v>
      </c>
      <c r="AR198" s="150">
        <f t="shared" si="781"/>
        <v>-0.2503463866404142</v>
      </c>
      <c r="AS198" s="150">
        <f t="shared" si="782"/>
        <v>0.3427004797806717</v>
      </c>
      <c r="AT198" s="150">
        <f t="shared" si="783"/>
        <v>5.3103732728397482E-2</v>
      </c>
      <c r="AU198" s="242">
        <f t="shared" si="740"/>
        <v>0.84600000000000009</v>
      </c>
      <c r="AV198" s="242">
        <f t="shared" si="768"/>
        <v>0.87300000000000111</v>
      </c>
      <c r="AW198" s="242">
        <f t="shared" si="741"/>
        <v>-3.4329999999999998</v>
      </c>
      <c r="AX198" s="242">
        <f t="shared" si="742"/>
        <v>3.5</v>
      </c>
      <c r="AY198" s="119">
        <v>11.999000000000001</v>
      </c>
      <c r="AZ198" s="119">
        <v>11.153</v>
      </c>
      <c r="BA198" s="119">
        <v>10.28</v>
      </c>
      <c r="BB198" s="119">
        <v>13.712999999999999</v>
      </c>
      <c r="BC198" s="119">
        <v>10.212999999999999</v>
      </c>
      <c r="BD198" s="362">
        <v>9.6980000000000004</v>
      </c>
      <c r="BE198" s="362">
        <v>10.275</v>
      </c>
      <c r="BF198" s="362">
        <v>9.6110000000000007</v>
      </c>
      <c r="BG198" s="362">
        <v>8.8209999999999997</v>
      </c>
      <c r="BH198" s="362">
        <v>10.335000000000001</v>
      </c>
      <c r="BI198" s="362"/>
      <c r="BJ198" s="362"/>
      <c r="BK198" s="362"/>
      <c r="BL198" s="362"/>
      <c r="BM198" s="362"/>
      <c r="BN198" s="362"/>
      <c r="BO198" s="362"/>
      <c r="BP198" s="152">
        <f t="shared" si="784"/>
        <v>0.41181619256017493</v>
      </c>
      <c r="BQ198" s="152">
        <f t="shared" si="785"/>
        <v>0.54496281271129143</v>
      </c>
      <c r="BR198" s="152">
        <f t="shared" si="786"/>
        <v>-0.73706666666666665</v>
      </c>
      <c r="BS198" s="152">
        <f t="shared" si="787"/>
        <v>1.9404077365394667</v>
      </c>
      <c r="BT198" s="152">
        <f t="shared" si="788"/>
        <v>0.34057463209530481</v>
      </c>
      <c r="BU198" s="242">
        <f t="shared" si="743"/>
        <v>0.94099999999999984</v>
      </c>
      <c r="BV198" s="242">
        <f t="shared" si="769"/>
        <v>0.80600000000000005</v>
      </c>
      <c r="BW198" s="242">
        <f t="shared" si="744"/>
        <v>-4.1459999999999999</v>
      </c>
      <c r="BX198" s="242">
        <f t="shared" si="745"/>
        <v>3.7119999999999997</v>
      </c>
      <c r="BY198" s="119">
        <v>3.226</v>
      </c>
      <c r="BZ198" s="119">
        <v>2.2850000000000001</v>
      </c>
      <c r="CA198" s="119">
        <v>1.4790000000000001</v>
      </c>
      <c r="CB198" s="119">
        <v>5.625</v>
      </c>
      <c r="CC198" s="119">
        <v>1.913</v>
      </c>
      <c r="CD198" s="362">
        <v>1.427</v>
      </c>
      <c r="CE198" s="362">
        <v>2.5859999999999999</v>
      </c>
      <c r="CF198" s="362">
        <v>2.5209999999999999</v>
      </c>
      <c r="CG198" s="362">
        <v>1.2999999999999999E-2</v>
      </c>
      <c r="CH198" s="362">
        <v>1.091</v>
      </c>
      <c r="CI198" s="362"/>
      <c r="CJ198" s="362"/>
      <c r="CK198" s="362"/>
      <c r="CL198" s="362"/>
      <c r="CM198" s="362"/>
      <c r="CN198" s="362"/>
      <c r="CO198" s="362"/>
      <c r="CP198" s="152">
        <f t="shared" si="789"/>
        <v>0.47286063569682157</v>
      </c>
      <c r="CQ198" s="152">
        <f t="shared" si="790"/>
        <v>0.73746813933729805</v>
      </c>
      <c r="CR198" s="152">
        <f t="shared" si="791"/>
        <v>-0.77875939849624065</v>
      </c>
      <c r="CS198" s="152">
        <f t="shared" si="792"/>
        <v>2.2261976955730747</v>
      </c>
      <c r="CT198" s="152">
        <f t="shared" si="793"/>
        <v>0.5325278810408921</v>
      </c>
      <c r="CU198" s="242">
        <f t="shared" si="746"/>
        <v>0.96700000000000008</v>
      </c>
      <c r="CV198" s="242">
        <f t="shared" si="770"/>
        <v>0.86799999999999988</v>
      </c>
      <c r="CW198" s="242">
        <f t="shared" si="747"/>
        <v>-4.1430000000000007</v>
      </c>
      <c r="CX198" s="242">
        <f t="shared" si="748"/>
        <v>3.6710000000000003</v>
      </c>
      <c r="CY198" s="119">
        <v>3.012</v>
      </c>
      <c r="CZ198" s="119">
        <v>2.0449999999999999</v>
      </c>
      <c r="DA198" s="119">
        <v>1.177</v>
      </c>
      <c r="DB198" s="119">
        <v>5.32</v>
      </c>
      <c r="DC198" s="119">
        <v>1.649</v>
      </c>
      <c r="DD198" s="362">
        <v>1.0760000000000001</v>
      </c>
      <c r="DE198" s="362">
        <v>2.0859999999999999</v>
      </c>
      <c r="DF198" s="362">
        <v>1.9410000000000001</v>
      </c>
      <c r="DG198" s="362">
        <v>-0.72099999999999997</v>
      </c>
      <c r="DH198" s="362">
        <v>0.23400000000000001</v>
      </c>
      <c r="DI198" s="362"/>
      <c r="DJ198" s="362"/>
      <c r="DK198" s="362"/>
      <c r="DL198" s="362"/>
      <c r="DM198" s="362"/>
      <c r="DN198" s="362"/>
      <c r="DO198" s="362"/>
      <c r="DP198" s="152">
        <f t="shared" si="794"/>
        <v>0.18391950688905004</v>
      </c>
      <c r="DQ198" s="152">
        <f t="shared" si="795"/>
        <v>0.15554624489368382</v>
      </c>
      <c r="DR198" s="152">
        <f t="shared" si="796"/>
        <v>6.0777777777777847E-2</v>
      </c>
      <c r="DS198" s="152">
        <f t="shared" si="797"/>
        <v>0.8533772652388798</v>
      </c>
      <c r="DT198" s="152">
        <f t="shared" si="798"/>
        <v>0.11504018369689997</v>
      </c>
      <c r="DU198" s="242">
        <f t="shared" si="749"/>
        <v>2.0289999999999999</v>
      </c>
      <c r="DV198" s="242">
        <f t="shared" si="771"/>
        <v>1.4849999999999994</v>
      </c>
      <c r="DW198" s="242">
        <f t="shared" si="750"/>
        <v>0.5470000000000006</v>
      </c>
      <c r="DX198" s="242">
        <f t="shared" si="751"/>
        <v>4.1440000000000001</v>
      </c>
      <c r="DY198" s="119">
        <v>13.061</v>
      </c>
      <c r="DZ198" s="119">
        <v>11.032</v>
      </c>
      <c r="EA198" s="119">
        <v>9.5470000000000006</v>
      </c>
      <c r="EB198" s="119">
        <v>9</v>
      </c>
      <c r="EC198" s="119">
        <v>4.8559999999999999</v>
      </c>
      <c r="ED198" s="362">
        <v>4.3550000000000004</v>
      </c>
      <c r="EE198" s="362">
        <v>3.5190000000000001</v>
      </c>
      <c r="EF198" s="362">
        <v>1.895</v>
      </c>
      <c r="EG198" s="362">
        <v>0.37</v>
      </c>
      <c r="EH198" s="362">
        <v>0.91400000000000003</v>
      </c>
      <c r="EI198" s="362"/>
      <c r="EJ198" s="362"/>
      <c r="EK198" s="362"/>
      <c r="EL198" s="362"/>
      <c r="EM198" s="362"/>
      <c r="EN198" s="362"/>
      <c r="EO198" s="362"/>
      <c r="EP198" s="153">
        <f t="shared" si="799"/>
        <v>4.409005628517821E-2</v>
      </c>
      <c r="EQ198" s="153">
        <f t="shared" si="800"/>
        <v>0.11314496314496306</v>
      </c>
      <c r="ER198" s="153">
        <f t="shared" si="801"/>
        <v>-3.9697988556597549E-2</v>
      </c>
      <c r="ES198" s="153">
        <f t="shared" si="802"/>
        <v>0.35062141491395793</v>
      </c>
      <c r="ET198" s="153">
        <f t="shared" si="803"/>
        <v>0.10805084745762714</v>
      </c>
      <c r="EU198" s="242">
        <f t="shared" si="752"/>
        <v>0.79899999999999949</v>
      </c>
      <c r="EV198" s="242">
        <f t="shared" si="772"/>
        <v>1.8419999999999987</v>
      </c>
      <c r="EW198" s="242">
        <f t="shared" si="753"/>
        <v>-0.67299999999999827</v>
      </c>
      <c r="EX198" s="242">
        <f t="shared" si="754"/>
        <v>4.4009999999999998</v>
      </c>
      <c r="EY198" s="119">
        <v>18.920999999999999</v>
      </c>
      <c r="EZ198" s="119">
        <v>18.122</v>
      </c>
      <c r="FA198" s="119">
        <v>16.28</v>
      </c>
      <c r="FB198" s="119">
        <v>16.952999999999999</v>
      </c>
      <c r="FC198" s="119">
        <v>12.552</v>
      </c>
      <c r="FD198" s="362">
        <v>11.327999999999999</v>
      </c>
      <c r="FE198" s="362">
        <v>12.648</v>
      </c>
      <c r="FF198" s="362">
        <v>11.193</v>
      </c>
      <c r="FG198" s="362">
        <v>13.542999999999999</v>
      </c>
      <c r="FH198" s="362">
        <v>12.599</v>
      </c>
      <c r="FI198" s="362"/>
      <c r="FJ198" s="362"/>
      <c r="FK198" s="362"/>
      <c r="FL198" s="362"/>
      <c r="FM198" s="362"/>
      <c r="FN198" s="362"/>
      <c r="FO198" s="362"/>
      <c r="FP198" s="153">
        <f t="shared" si="804"/>
        <v>-3.7037037037037035E-2</v>
      </c>
      <c r="FQ198" s="153">
        <f t="shared" si="805"/>
        <v>-6.8965517241379309E-2</v>
      </c>
      <c r="FR198" s="153">
        <f t="shared" si="806"/>
        <v>-3.3333333333333333E-2</v>
      </c>
      <c r="FS198" s="153">
        <f t="shared" si="807"/>
        <v>7.1428571428571425E-2</v>
      </c>
      <c r="FT198" s="153">
        <f t="shared" si="808"/>
        <v>-3.4482758620689655E-2</v>
      </c>
      <c r="FU198" s="242">
        <f t="shared" si="764"/>
        <v>-1</v>
      </c>
      <c r="FV198" s="242">
        <f t="shared" si="773"/>
        <v>-2</v>
      </c>
      <c r="FW198" s="242">
        <f t="shared" si="765"/>
        <v>-1</v>
      </c>
      <c r="FX198" s="242">
        <f t="shared" si="766"/>
        <v>2</v>
      </c>
      <c r="FY198" s="154">
        <v>26</v>
      </c>
      <c r="FZ198" s="154">
        <v>27</v>
      </c>
      <c r="GA198" s="154">
        <v>29</v>
      </c>
      <c r="GB198" s="154">
        <v>30</v>
      </c>
      <c r="GC198" s="154">
        <v>28</v>
      </c>
      <c r="GD198" s="359">
        <v>29</v>
      </c>
      <c r="GE198" s="359">
        <v>29</v>
      </c>
      <c r="GF198" s="359">
        <v>28</v>
      </c>
      <c r="GG198" s="359"/>
      <c r="GH198" s="359"/>
      <c r="GI198" s="359"/>
      <c r="GJ198" s="359"/>
      <c r="GK198" s="359"/>
      <c r="GL198" s="359"/>
      <c r="GM198" s="359"/>
      <c r="GN198" s="359"/>
      <c r="GO198" s="359"/>
      <c r="GP198" s="5"/>
      <c r="GQ198" s="118" t="s">
        <v>386</v>
      </c>
      <c r="GR198" s="118">
        <v>3200</v>
      </c>
      <c r="GS198" s="5" t="s">
        <v>666</v>
      </c>
      <c r="GT198" s="7" t="s">
        <v>76</v>
      </c>
      <c r="GU198" s="161"/>
      <c r="GV198" s="162"/>
      <c r="GW198" s="158">
        <f t="shared" si="809"/>
        <v>0.25804171427405848</v>
      </c>
      <c r="GX198" s="158">
        <f t="shared" si="810"/>
        <v>0.56590804122109284</v>
      </c>
      <c r="GY198" s="158">
        <f t="shared" si="811"/>
        <v>-0.83471667792979498</v>
      </c>
      <c r="GZ198" s="158">
        <f t="shared" si="812"/>
        <v>1.1446670737531459</v>
      </c>
      <c r="HA198" s="158">
        <f t="shared" si="813"/>
        <v>0.31007757413049464</v>
      </c>
      <c r="HB198" s="263">
        <f t="shared" si="722"/>
        <v>5.1284834607167457E-2</v>
      </c>
      <c r="HC198" s="263">
        <f t="shared" si="774"/>
        <v>7.1825498950474603E-2</v>
      </c>
      <c r="HD198" s="263">
        <f t="shared" si="723"/>
        <v>-0.64097758755578949</v>
      </c>
      <c r="HE198" s="263">
        <f t="shared" si="724"/>
        <v>0.40984822595134895</v>
      </c>
      <c r="HF198" s="153">
        <f t="shared" si="814"/>
        <v>0.250031129373677</v>
      </c>
      <c r="HG198" s="153">
        <f t="shared" si="815"/>
        <v>0.19874629476650954</v>
      </c>
      <c r="HH198" s="153">
        <f t="shared" si="816"/>
        <v>0.12692079581603494</v>
      </c>
      <c r="HI198" s="153">
        <f t="shared" si="817"/>
        <v>0.76789838337182448</v>
      </c>
      <c r="HJ198" s="153">
        <f t="shared" si="818"/>
        <v>0.35805015742047552</v>
      </c>
      <c r="HK198" s="153">
        <f t="shared" si="819"/>
        <v>0.2733045466090932</v>
      </c>
      <c r="HL198" s="153">
        <f t="shared" si="820"/>
        <v>0.77059475434059843</v>
      </c>
      <c r="HM198" s="153">
        <f t="shared" si="821"/>
        <v>1.713907284768212</v>
      </c>
      <c r="HN198" s="153">
        <f t="shared" si="822"/>
        <v>-1.1230529595015575</v>
      </c>
      <c r="HO198" s="153">
        <f t="shared" si="823"/>
        <v>0.25601750547045954</v>
      </c>
      <c r="HP198" s="153" t="str">
        <f t="shared" si="824"/>
        <v>Negativ EK</v>
      </c>
      <c r="HQ198" s="153" t="str">
        <f t="shared" si="825"/>
        <v>Negativ EK</v>
      </c>
      <c r="HR198" s="153" t="str">
        <f t="shared" si="826"/>
        <v>Negativ EK</v>
      </c>
      <c r="HS198" s="153" t="str">
        <f t="shared" si="827"/>
        <v>Negativ EK</v>
      </c>
      <c r="HT198" s="153" t="str">
        <f t="shared" si="828"/>
        <v>Negativ EK</v>
      </c>
      <c r="HU198" s="153" t="str">
        <f t="shared" si="829"/>
        <v>Negativ EK</v>
      </c>
      <c r="HV198" s="150">
        <f t="shared" si="830"/>
        <v>0.31116002096091411</v>
      </c>
      <c r="HW198" s="150">
        <f t="shared" si="831"/>
        <v>0.49246407635702444</v>
      </c>
      <c r="HX198" s="150">
        <f t="shared" si="832"/>
        <v>-0.7665619113531732</v>
      </c>
      <c r="HY198" s="150">
        <f t="shared" si="833"/>
        <v>1.3798317826999649</v>
      </c>
      <c r="HZ198" s="150">
        <f t="shared" si="834"/>
        <v>0.34596387684744678</v>
      </c>
      <c r="IA198" s="263">
        <f t="shared" si="725"/>
        <v>4.1334843782087599E-2</v>
      </c>
      <c r="IB198" s="263">
        <f t="shared" si="775"/>
        <v>4.3833200068127409E-2</v>
      </c>
      <c r="IC198" s="263">
        <f t="shared" si="726"/>
        <v>-0.2922833927376105</v>
      </c>
      <c r="ID198" s="263">
        <f t="shared" si="727"/>
        <v>0.22107355111432436</v>
      </c>
      <c r="IE198" s="153">
        <f t="shared" si="835"/>
        <v>0.17417595767081501</v>
      </c>
      <c r="IF198" s="153">
        <f t="shared" si="836"/>
        <v>0.13284111388872741</v>
      </c>
      <c r="IG198" s="153">
        <f t="shared" si="837"/>
        <v>8.9007913820599999E-2</v>
      </c>
      <c r="IH198" s="153">
        <f t="shared" si="838"/>
        <v>0.38129130655821047</v>
      </c>
      <c r="II198" s="153">
        <f t="shared" si="839"/>
        <v>0.16021775544388611</v>
      </c>
      <c r="IJ198" s="153">
        <f t="shared" si="840"/>
        <v>0.11903570236903571</v>
      </c>
      <c r="IK198" s="153">
        <f t="shared" si="841"/>
        <v>0.21693720900968916</v>
      </c>
      <c r="IL198" s="153">
        <f t="shared" si="842"/>
        <v>0.20383247089262616</v>
      </c>
      <c r="IM198" s="153">
        <f t="shared" si="843"/>
        <v>9.9456812791676218E-4</v>
      </c>
      <c r="IN198" s="153">
        <f t="shared" si="844"/>
        <v>8.6594174140804822E-2</v>
      </c>
      <c r="IO198" s="153" t="str">
        <f t="shared" si="845"/>
        <v>i.a.</v>
      </c>
      <c r="IP198" s="153" t="str">
        <f t="shared" si="846"/>
        <v>i.a.</v>
      </c>
      <c r="IQ198" s="153" t="str">
        <f t="shared" si="847"/>
        <v>i.a.</v>
      </c>
      <c r="IR198" s="153" t="str">
        <f t="shared" si="848"/>
        <v>i.a.</v>
      </c>
      <c r="IS198" s="153" t="str">
        <f t="shared" si="849"/>
        <v>i.a.</v>
      </c>
      <c r="IT198" s="153" t="str">
        <f t="shared" si="850"/>
        <v>i.a.</v>
      </c>
      <c r="IU198" s="150">
        <f t="shared" si="851"/>
        <v>0.13392470291440026</v>
      </c>
      <c r="IV198" s="150">
        <f t="shared" si="852"/>
        <v>3.8091428477495429E-2</v>
      </c>
      <c r="IW198" s="150">
        <f t="shared" si="853"/>
        <v>0.10462934070434075</v>
      </c>
      <c r="IX198" s="150">
        <f t="shared" si="854"/>
        <v>0.37224039599353614</v>
      </c>
      <c r="IY198" s="150">
        <f t="shared" si="855"/>
        <v>6.3077757264565024E-3</v>
      </c>
      <c r="IZ198" s="263">
        <f t="shared" si="728"/>
        <v>8.1528381114207238E-2</v>
      </c>
      <c r="JA198" s="263">
        <f t="shared" si="758"/>
        <v>2.233776828468359E-2</v>
      </c>
      <c r="JB198" s="263">
        <f t="shared" si="729"/>
        <v>5.554557106937219E-2</v>
      </c>
      <c r="JC198" s="263">
        <f t="shared" si="730"/>
        <v>0.14400887212751845</v>
      </c>
      <c r="JD198" s="153">
        <f t="shared" si="856"/>
        <v>0.69029121082395228</v>
      </c>
      <c r="JE198" s="153">
        <f t="shared" si="857"/>
        <v>0.60876282970974505</v>
      </c>
      <c r="JF198" s="153">
        <f t="shared" si="858"/>
        <v>0.58642506142506146</v>
      </c>
      <c r="JG198" s="153">
        <f t="shared" si="859"/>
        <v>0.53087949035568927</v>
      </c>
      <c r="JH198" s="153">
        <f t="shared" si="860"/>
        <v>0.38687061822817082</v>
      </c>
      <c r="JI198" s="153">
        <f t="shared" si="861"/>
        <v>0.38444562146892663</v>
      </c>
      <c r="JJ198" s="153">
        <f t="shared" si="862"/>
        <v>0.27822580645161293</v>
      </c>
      <c r="JK198" s="153">
        <f t="shared" si="863"/>
        <v>0.16930224247297418</v>
      </c>
      <c r="JL198" s="153">
        <f t="shared" si="864"/>
        <v>2.7320386915749836E-2</v>
      </c>
      <c r="JM198" s="153">
        <f t="shared" si="865"/>
        <v>7.2545440114294785E-2</v>
      </c>
      <c r="JN198" s="153" t="str">
        <f t="shared" si="866"/>
        <v>i.a.</v>
      </c>
      <c r="JO198" s="153" t="str">
        <f t="shared" si="867"/>
        <v>i.a.</v>
      </c>
      <c r="JP198" s="153" t="str">
        <f t="shared" si="868"/>
        <v>i.a.</v>
      </c>
      <c r="JQ198" s="153" t="str">
        <f t="shared" si="869"/>
        <v>i.a.</v>
      </c>
      <c r="JR198" s="153" t="str">
        <f t="shared" si="870"/>
        <v>i.a.</v>
      </c>
      <c r="JS198" s="153" t="str">
        <f t="shared" si="871"/>
        <v>i.a.</v>
      </c>
      <c r="JT198" s="153" t="str">
        <f t="shared" si="872"/>
        <v>i.a.</v>
      </c>
      <c r="JU198" s="150" t="e">
        <f t="shared" si="873"/>
        <v>#VALUE!</v>
      </c>
      <c r="JV198" s="150" t="e">
        <f t="shared" si="874"/>
        <v>#VALUE!</v>
      </c>
      <c r="JW198" s="150" t="e">
        <f t="shared" si="875"/>
        <v>#VALUE!</v>
      </c>
      <c r="JX198" s="150" t="e">
        <f t="shared" si="876"/>
        <v>#VALUE!</v>
      </c>
      <c r="JY198" s="150" t="e">
        <f t="shared" si="877"/>
        <v>#VALUE!</v>
      </c>
      <c r="JZ198" s="263" t="e">
        <f t="shared" si="731"/>
        <v>#VALUE!</v>
      </c>
      <c r="KA198" s="263" t="e">
        <f t="shared" si="776"/>
        <v>#VALUE!</v>
      </c>
      <c r="KB198" s="263" t="e">
        <f t="shared" si="732"/>
        <v>#VALUE!</v>
      </c>
      <c r="KC198" s="263" t="e">
        <f t="shared" si="733"/>
        <v>#VALUE!</v>
      </c>
      <c r="KD198" s="153" t="str">
        <f t="shared" si="691"/>
        <v>i.a.</v>
      </c>
      <c r="KE198" s="153" t="str">
        <f t="shared" si="692"/>
        <v>i.a.</v>
      </c>
      <c r="KF198" s="153" t="str">
        <f t="shared" si="693"/>
        <v>i.a.</v>
      </c>
      <c r="KG198" s="153" t="str">
        <f t="shared" si="694"/>
        <v>i.a.</v>
      </c>
      <c r="KH198" s="153" t="str">
        <f t="shared" si="713"/>
        <v>i.a.</v>
      </c>
      <c r="KI198" s="153" t="str">
        <f t="shared" si="695"/>
        <v>i.a.</v>
      </c>
      <c r="KJ198" s="153" t="str">
        <f t="shared" si="696"/>
        <v>i.a.</v>
      </c>
      <c r="KK198" s="153" t="str">
        <f t="shared" si="697"/>
        <v>i.a.</v>
      </c>
      <c r="KL198" s="153" t="str">
        <f t="shared" si="698"/>
        <v>i.a.</v>
      </c>
      <c r="KM198" s="153" t="str">
        <f t="shared" si="699"/>
        <v>i.a.</v>
      </c>
      <c r="KN198" s="153" t="str">
        <f t="shared" si="700"/>
        <v>i.a.</v>
      </c>
      <c r="KO198" s="153" t="str">
        <f t="shared" si="701"/>
        <v>i.a.</v>
      </c>
      <c r="KP198" s="153" t="str">
        <f t="shared" si="702"/>
        <v>i.a.</v>
      </c>
      <c r="KQ198" s="153" t="str">
        <f t="shared" si="703"/>
        <v>i.a.</v>
      </c>
      <c r="KR198" s="153" t="str">
        <f t="shared" si="704"/>
        <v>i.a.</v>
      </c>
      <c r="KS198" s="153" t="str">
        <f t="shared" si="705"/>
        <v>i.a.</v>
      </c>
      <c r="KT198" s="153" t="str">
        <f t="shared" si="706"/>
        <v>i.a.</v>
      </c>
      <c r="KU198" s="150" t="e">
        <f t="shared" si="878"/>
        <v>#DIV/0!</v>
      </c>
      <c r="KV198" s="150" t="e">
        <f t="shared" si="879"/>
        <v>#DIV/0!</v>
      </c>
      <c r="KW198" s="150" t="e">
        <f t="shared" si="880"/>
        <v>#DIV/0!</v>
      </c>
      <c r="KX198" s="150" t="e">
        <f t="shared" si="881"/>
        <v>#DIV/0!</v>
      </c>
      <c r="KY198" s="150" t="e">
        <f t="shared" si="882"/>
        <v>#DIV/0!</v>
      </c>
      <c r="KZ198" s="243">
        <f t="shared" si="734"/>
        <v>0</v>
      </c>
      <c r="LA198" s="243">
        <f t="shared" si="777"/>
        <v>0</v>
      </c>
      <c r="LB198" s="243">
        <f t="shared" si="735"/>
        <v>0</v>
      </c>
      <c r="LC198" s="243">
        <f t="shared" si="736"/>
        <v>0</v>
      </c>
      <c r="LD198" s="254">
        <f>IFERROR(Tabel1[[#This Row],[2024 - Omsætning]]/Tabel1[[#This Row],[2024 - Ansatte]],"i.a.")</f>
        <v>0</v>
      </c>
      <c r="LE198" s="254">
        <f>IFERROR(Tabel1[[#This Row],[2023 - Omsætning]]/Tabel1[[#This Row],[2023 - Ansatte]],"i.a.")</f>
        <v>0</v>
      </c>
      <c r="LF198" s="254">
        <f>IFERROR(Tabel1[[#This Row],[2022 - Omsætning]]/Tabel1[[#This Row],[2022 - Ansatte]],"i.a.")</f>
        <v>0</v>
      </c>
      <c r="LG198" s="254">
        <f>IFERROR(Tabel1[[#This Row],[2021 - Omsætning]]/Tabel1[[#This Row],[2021 - Ansatte]],"i.a.")</f>
        <v>0</v>
      </c>
      <c r="LH198" s="254">
        <f>IFERROR(AC198/Tabel1[[#This Row],[2020 - Ansatte]],"i.a.")</f>
        <v>0</v>
      </c>
      <c r="LI198" s="254">
        <f>IFERROR(Tabel1[[#This Row],[2019 - Omsætning]]/Tabel1[[#This Row],[2019 - Ansatte]],"i.a.")</f>
        <v>0</v>
      </c>
      <c r="LJ198" s="254">
        <f>IFERROR(Tabel1[[#This Row],[2018 - Omsætning]]/Tabel1[[#This Row],[2018 - Ansatte]],"i.a.")</f>
        <v>0</v>
      </c>
      <c r="LK198" s="254">
        <f>IFERROR(Tabel1[[#This Row],[2017 - Omsætning]]/Tabel1[[#This Row],[2017 - Ansatte]],"i.a.")</f>
        <v>0</v>
      </c>
      <c r="LL198" s="254" t="str">
        <f>IFERROR(Tabel1[[#This Row],[2016 - Omsætning]]/Tabel1[[#This Row],[2016 - Ansatte]],"i.a.")</f>
        <v>i.a.</v>
      </c>
      <c r="LM198" s="254" t="str">
        <f>IFERROR(Tabel1[[#This Row],[2015 - Omsætning]]/Tabel1[[#This Row],[2015 - Ansatte]],"i.a.")</f>
        <v>i.a.</v>
      </c>
      <c r="LN198" s="254" t="str">
        <f>IFERROR(Tabel1[[#This Row],[2014 - Omsætning]]/Tabel1[[#This Row],[2014 - Ansatte]],"i.a.")</f>
        <v>i.a.</v>
      </c>
      <c r="LO198" s="254" t="str">
        <f>IFERROR(Tabel1[[#This Row],[2013 - Omsætning]]/Tabel1[[#This Row],[2013 - Ansatte]],"i.a.")</f>
        <v>i.a.</v>
      </c>
      <c r="LP198" s="254" t="str">
        <f>IFERROR(Tabel1[[#This Row],[2012 - Omsætning]]/Tabel1[[#This Row],[2012 - Ansatte]],"i.a.")</f>
        <v>i.a.</v>
      </c>
      <c r="LQ198" s="254" t="str">
        <f>IFERROR(Tabel1[[#This Row],[2011 - Omsætning]]/Tabel1[[#This Row],[2011 - Ansatte]],"i.a.")</f>
        <v>i.a.</v>
      </c>
      <c r="LR198" s="254" t="str">
        <f>IFERROR(Tabel1[[#This Row],[2010 - Omsætning]]/Tabel1[[#This Row],[2010 - Ansatte]],"i.a.")</f>
        <v>i.a.</v>
      </c>
      <c r="LS198" s="254" t="str">
        <f>IFERROR(Tabel1[[#This Row],[2009 - Omsætning]]/Tabel1[[#This Row],[2009 - Ansatte]],"i.a.")</f>
        <v>i.a.</v>
      </c>
      <c r="LT198" s="254" t="str">
        <f>IFERROR(Tabel1[[#This Row],[2008 - Omsætning]]/Tabel1[[#This Row],[2008 - Ansatte]],"i.a.")</f>
        <v>i.a.</v>
      </c>
      <c r="LU198" s="158">
        <f t="shared" si="883"/>
        <v>0.52950912168516096</v>
      </c>
      <c r="LV198" s="158">
        <f t="shared" si="884"/>
        <v>0.86616948299191254</v>
      </c>
      <c r="LW198" s="158">
        <f t="shared" si="885"/>
        <v>-0.77113041223749024</v>
      </c>
      <c r="LX198" s="158">
        <f t="shared" si="886"/>
        <v>2.0111178492015367</v>
      </c>
      <c r="LY198" s="158">
        <f t="shared" si="887"/>
        <v>0.58726101964949529</v>
      </c>
      <c r="LZ198" s="243">
        <f t="shared" si="737"/>
        <v>4.0105413105413115E-2</v>
      </c>
      <c r="MA198" s="243">
        <f t="shared" si="778"/>
        <v>3.5154533844189005E-2</v>
      </c>
      <c r="MB198" s="243">
        <f t="shared" si="738"/>
        <v>-0.13674712643678161</v>
      </c>
      <c r="MC198" s="243">
        <f t="shared" si="739"/>
        <v>0.11844047619047621</v>
      </c>
      <c r="MD198" s="244">
        <f t="shared" si="888"/>
        <v>0.11584615384615385</v>
      </c>
      <c r="ME198" s="244">
        <f t="shared" si="889"/>
        <v>7.5740740740740733E-2</v>
      </c>
      <c r="MF198" s="244">
        <f t="shared" si="890"/>
        <v>4.0586206896551728E-2</v>
      </c>
      <c r="MG198" s="244">
        <f t="shared" si="891"/>
        <v>0.17733333333333334</v>
      </c>
      <c r="MH198" s="244">
        <f t="shared" si="892"/>
        <v>5.8892857142857143E-2</v>
      </c>
      <c r="MI198" s="244">
        <f t="shared" si="893"/>
        <v>3.7103448275862073E-2</v>
      </c>
      <c r="MJ198" s="244">
        <f t="shared" si="894"/>
        <v>7.1931034482758616E-2</v>
      </c>
      <c r="MK198" s="244">
        <f t="shared" si="895"/>
        <v>6.9321428571428576E-2</v>
      </c>
      <c r="ML198" s="244" t="str">
        <f t="shared" si="896"/>
        <v>i.a.</v>
      </c>
      <c r="MM198" s="244" t="str">
        <f t="shared" si="897"/>
        <v>i.a.</v>
      </c>
      <c r="MN198" s="244" t="str">
        <f t="shared" si="898"/>
        <v>i.a.</v>
      </c>
      <c r="MO198" s="244" t="str">
        <f t="shared" si="899"/>
        <v>i.a.</v>
      </c>
      <c r="MP198" s="244" t="str">
        <f t="shared" si="900"/>
        <v>i.a.</v>
      </c>
      <c r="MQ198" s="244" t="str">
        <f t="shared" si="901"/>
        <v>i.a.</v>
      </c>
      <c r="MR198" s="244" t="str">
        <f t="shared" si="902"/>
        <v>i.a.</v>
      </c>
      <c r="MS198" s="244" t="str">
        <f t="shared" si="903"/>
        <v>i.a.</v>
      </c>
      <c r="MT198" s="244" t="str">
        <f t="shared" si="904"/>
        <v>i.a.</v>
      </c>
    </row>
    <row r="199" spans="1:358" ht="18" customHeight="1" x14ac:dyDescent="0.25">
      <c r="A199" t="s">
        <v>593</v>
      </c>
      <c r="B199" s="273">
        <v>76490511</v>
      </c>
      <c r="C199" s="117" t="s">
        <v>588</v>
      </c>
      <c r="D199" t="s">
        <v>370</v>
      </c>
      <c r="E199">
        <v>642020</v>
      </c>
      <c r="F199" s="203">
        <v>45490</v>
      </c>
      <c r="G199" s="148"/>
      <c r="H199" s="148" t="s">
        <v>74</v>
      </c>
      <c r="I199" s="148" t="s">
        <v>74</v>
      </c>
      <c r="J199" s="148" t="s">
        <v>74</v>
      </c>
      <c r="K199" s="148" t="s">
        <v>74</v>
      </c>
      <c r="L199" s="357" t="s">
        <v>74</v>
      </c>
      <c r="M199" s="357" t="s">
        <v>74</v>
      </c>
      <c r="N199" s="357" t="s">
        <v>74</v>
      </c>
      <c r="O199" s="357" t="s">
        <v>74</v>
      </c>
      <c r="P199" s="150">
        <f>Y199/Tabel1[[#This Row],[2023 - Omsætning]]-1</f>
        <v>-1</v>
      </c>
      <c r="Q199" s="150">
        <f>Z199/Tabel1[[#This Row],[2022 - Omsætning]]-1</f>
        <v>-0.25493567595552935</v>
      </c>
      <c r="R199" s="150">
        <f>AA199/Tabel1[[#This Row],[2021 - Omsætning]]-1</f>
        <v>-0.1453078505883233</v>
      </c>
      <c r="S199" s="150">
        <f>AB199/Tabel1[[#This Row],[2020 - Omsætning]]-1</f>
        <v>0.10439635044760398</v>
      </c>
      <c r="T199" s="150">
        <f>AC199/Tabel1[[#This Row],[2019 - Omsætning]]-1</f>
        <v>5.328163627122362E-2</v>
      </c>
      <c r="U199" s="242">
        <f t="shared" si="721"/>
        <v>-3553.1379999999999</v>
      </c>
      <c r="V199" s="242">
        <f t="shared" si="767"/>
        <v>-1215.7629999999999</v>
      </c>
      <c r="W199" s="242">
        <f t="shared" si="763"/>
        <v>-810.77000000000044</v>
      </c>
      <c r="X199" s="242">
        <f t="shared" si="762"/>
        <v>527.4350000000004</v>
      </c>
      <c r="Y199" s="151"/>
      <c r="Z199" s="361">
        <v>3553.1379999999999</v>
      </c>
      <c r="AA199" s="151">
        <v>4768.9009999999998</v>
      </c>
      <c r="AB199" s="151">
        <v>5579.6710000000003</v>
      </c>
      <c r="AC199" s="361">
        <v>5052.2359999999999</v>
      </c>
      <c r="AD199" s="361">
        <v>4796.6620000000003</v>
      </c>
      <c r="AE199" s="361">
        <v>1984.7729999999999</v>
      </c>
      <c r="AF199" s="361">
        <v>1494.4159999999999</v>
      </c>
      <c r="AG199" s="361"/>
      <c r="AH199" s="361"/>
      <c r="AI199" s="361"/>
      <c r="AJ199" s="361"/>
      <c r="AK199" s="361"/>
      <c r="AL199" s="361"/>
      <c r="AM199" s="361"/>
      <c r="AN199" s="361"/>
      <c r="AO199" s="361"/>
      <c r="AP199" s="150" t="e">
        <f t="shared" si="779"/>
        <v>#DIV/0!</v>
      </c>
      <c r="AQ199" s="150" t="e">
        <f t="shared" si="780"/>
        <v>#DIV/0!</v>
      </c>
      <c r="AR199" s="150" t="e">
        <f t="shared" si="781"/>
        <v>#DIV/0!</v>
      </c>
      <c r="AS199" s="150" t="e">
        <f t="shared" si="782"/>
        <v>#DIV/0!</v>
      </c>
      <c r="AT199" s="150" t="e">
        <f t="shared" si="783"/>
        <v>#DIV/0!</v>
      </c>
      <c r="AU199" s="242">
        <f t="shared" si="740"/>
        <v>0</v>
      </c>
      <c r="AV199" s="242">
        <f t="shared" si="768"/>
        <v>0</v>
      </c>
      <c r="AW199" s="242">
        <f t="shared" si="741"/>
        <v>0</v>
      </c>
      <c r="AX199" s="242">
        <f t="shared" si="742"/>
        <v>0</v>
      </c>
      <c r="AY199" s="119"/>
      <c r="AZ199" s="119"/>
      <c r="BA199" s="119"/>
      <c r="BB199" s="119"/>
      <c r="BC199" s="119"/>
      <c r="BD199" s="362"/>
      <c r="BE199" s="362"/>
      <c r="BF199" s="362"/>
      <c r="BG199" s="362"/>
      <c r="BH199" s="362"/>
      <c r="BI199" s="362"/>
      <c r="BJ199" s="362"/>
      <c r="BK199" s="362"/>
      <c r="BL199" s="362"/>
      <c r="BM199" s="362"/>
      <c r="BN199" s="362"/>
      <c r="BO199" s="362"/>
      <c r="BP199" s="152" t="e">
        <f t="shared" si="784"/>
        <v>#DIV/0!</v>
      </c>
      <c r="BQ199" s="152" t="e">
        <f t="shared" si="785"/>
        <v>#DIV/0!</v>
      </c>
      <c r="BR199" s="152" t="e">
        <f t="shared" si="786"/>
        <v>#DIV/0!</v>
      </c>
      <c r="BS199" s="152" t="e">
        <f t="shared" si="787"/>
        <v>#DIV/0!</v>
      </c>
      <c r="BT199" s="152" t="e">
        <f t="shared" si="788"/>
        <v>#DIV/0!</v>
      </c>
      <c r="BU199" s="242">
        <f t="shared" si="743"/>
        <v>0</v>
      </c>
      <c r="BV199" s="242">
        <f t="shared" si="769"/>
        <v>0</v>
      </c>
      <c r="BW199" s="242">
        <f t="shared" si="744"/>
        <v>0</v>
      </c>
      <c r="BX199" s="242">
        <f t="shared" si="745"/>
        <v>0</v>
      </c>
      <c r="BY199" s="119"/>
      <c r="BZ199" s="119"/>
      <c r="CA199" s="119"/>
      <c r="CB199" s="119"/>
      <c r="CC199" s="119"/>
      <c r="CD199" s="362"/>
      <c r="CE199" s="362"/>
      <c r="CF199" s="362"/>
      <c r="CG199" s="362"/>
      <c r="CH199" s="362"/>
      <c r="CI199" s="362"/>
      <c r="CJ199" s="362"/>
      <c r="CK199" s="362"/>
      <c r="CL199" s="362"/>
      <c r="CM199" s="362"/>
      <c r="CN199" s="362"/>
      <c r="CO199" s="362"/>
      <c r="CP199" s="152" t="e">
        <f t="shared" si="789"/>
        <v>#DIV/0!</v>
      </c>
      <c r="CQ199" s="152" t="e">
        <f t="shared" si="790"/>
        <v>#DIV/0!</v>
      </c>
      <c r="CR199" s="152" t="e">
        <f t="shared" si="791"/>
        <v>#DIV/0!</v>
      </c>
      <c r="CS199" s="152" t="e">
        <f t="shared" si="792"/>
        <v>#DIV/0!</v>
      </c>
      <c r="CT199" s="152" t="e">
        <f t="shared" si="793"/>
        <v>#DIV/0!</v>
      </c>
      <c r="CU199" s="242">
        <f t="shared" si="746"/>
        <v>0</v>
      </c>
      <c r="CV199" s="242">
        <f t="shared" si="770"/>
        <v>0</v>
      </c>
      <c r="CW199" s="242">
        <f t="shared" si="747"/>
        <v>0</v>
      </c>
      <c r="CX199" s="242">
        <f t="shared" si="748"/>
        <v>0</v>
      </c>
      <c r="CY199" s="119"/>
      <c r="CZ199" s="119"/>
      <c r="DA199" s="119"/>
      <c r="DB199" s="119"/>
      <c r="DC199" s="119"/>
      <c r="DD199" s="362"/>
      <c r="DE199" s="362"/>
      <c r="DF199" s="362"/>
      <c r="DG199" s="362"/>
      <c r="DH199" s="362"/>
      <c r="DI199" s="362"/>
      <c r="DJ199" s="362"/>
      <c r="DK199" s="362"/>
      <c r="DL199" s="362"/>
      <c r="DM199" s="362"/>
      <c r="DN199" s="362"/>
      <c r="DO199" s="362"/>
      <c r="DP199" s="152" t="e">
        <f t="shared" si="794"/>
        <v>#DIV/0!</v>
      </c>
      <c r="DQ199" s="152" t="e">
        <f t="shared" si="795"/>
        <v>#DIV/0!</v>
      </c>
      <c r="DR199" s="152" t="e">
        <f t="shared" si="796"/>
        <v>#DIV/0!</v>
      </c>
      <c r="DS199" s="152" t="e">
        <f t="shared" si="797"/>
        <v>#DIV/0!</v>
      </c>
      <c r="DT199" s="152" t="e">
        <f t="shared" si="798"/>
        <v>#DIV/0!</v>
      </c>
      <c r="DU199" s="242">
        <f t="shared" si="749"/>
        <v>0</v>
      </c>
      <c r="DV199" s="242">
        <f t="shared" si="771"/>
        <v>0</v>
      </c>
      <c r="DW199" s="242">
        <f t="shared" si="750"/>
        <v>0</v>
      </c>
      <c r="DX199" s="242">
        <f t="shared" si="751"/>
        <v>0</v>
      </c>
      <c r="DY199" s="119"/>
      <c r="DZ199" s="119"/>
      <c r="EA199" s="119"/>
      <c r="EB199" s="119"/>
      <c r="EC199" s="119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153" t="e">
        <f t="shared" si="799"/>
        <v>#DIV/0!</v>
      </c>
      <c r="EQ199" s="153" t="e">
        <f t="shared" si="800"/>
        <v>#DIV/0!</v>
      </c>
      <c r="ER199" s="153" t="e">
        <f t="shared" si="801"/>
        <v>#DIV/0!</v>
      </c>
      <c r="ES199" s="153" t="e">
        <f t="shared" si="802"/>
        <v>#DIV/0!</v>
      </c>
      <c r="ET199" s="153" t="e">
        <f t="shared" si="803"/>
        <v>#DIV/0!</v>
      </c>
      <c r="EU199" s="242">
        <f t="shared" si="752"/>
        <v>0</v>
      </c>
      <c r="EV199" s="242">
        <f t="shared" si="772"/>
        <v>0</v>
      </c>
      <c r="EW199" s="242">
        <f t="shared" si="753"/>
        <v>0</v>
      </c>
      <c r="EX199" s="242">
        <f t="shared" si="754"/>
        <v>0</v>
      </c>
      <c r="EY199" s="119"/>
      <c r="EZ199" s="119"/>
      <c r="FA199" s="119"/>
      <c r="FB199" s="119"/>
      <c r="FC199" s="119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153">
        <f t="shared" si="804"/>
        <v>-1</v>
      </c>
      <c r="FQ199" s="153">
        <f t="shared" si="805"/>
        <v>-1.1152416356877323E-2</v>
      </c>
      <c r="FR199" s="153">
        <f t="shared" si="806"/>
        <v>-3.5842293906810034E-2</v>
      </c>
      <c r="FS199" s="153">
        <f t="shared" si="807"/>
        <v>-0.32608695652173914</v>
      </c>
      <c r="FT199" s="153">
        <f t="shared" si="808"/>
        <v>-0.17365269461077845</v>
      </c>
      <c r="FU199" s="242">
        <f t="shared" si="764"/>
        <v>-266</v>
      </c>
      <c r="FV199" s="242">
        <f t="shared" si="773"/>
        <v>-3</v>
      </c>
      <c r="FW199" s="242">
        <f t="shared" si="765"/>
        <v>-10</v>
      </c>
      <c r="FX199" s="242">
        <f t="shared" si="766"/>
        <v>-135</v>
      </c>
      <c r="FY199" s="154"/>
      <c r="FZ199" s="154">
        <v>266</v>
      </c>
      <c r="GA199" s="154">
        <v>269</v>
      </c>
      <c r="GB199" s="154">
        <v>279</v>
      </c>
      <c r="GC199" s="154">
        <v>414</v>
      </c>
      <c r="GD199" s="154">
        <v>501</v>
      </c>
      <c r="GE199" s="154">
        <v>481</v>
      </c>
      <c r="GF199" s="154">
        <v>451</v>
      </c>
      <c r="GG199" s="359"/>
      <c r="GH199" s="359"/>
      <c r="GI199" s="359"/>
      <c r="GJ199" s="359"/>
      <c r="GK199" s="359"/>
      <c r="GL199" s="359"/>
      <c r="GM199" s="359"/>
      <c r="GN199" s="359"/>
      <c r="GO199" s="359"/>
      <c r="GP199"/>
      <c r="GQ199" s="101" t="s">
        <v>389</v>
      </c>
      <c r="GR199" s="101">
        <v>6000</v>
      </c>
      <c r="GS199" s="101" t="s">
        <v>213</v>
      </c>
      <c r="GT199" s="172" t="s">
        <v>78</v>
      </c>
      <c r="GU199" s="172" t="s">
        <v>73</v>
      </c>
      <c r="GV199"/>
      <c r="GW199" s="158" t="e">
        <f t="shared" si="809"/>
        <v>#VALUE!</v>
      </c>
      <c r="GX199" s="158" t="e">
        <f t="shared" si="810"/>
        <v>#VALUE!</v>
      </c>
      <c r="GY199" s="158" t="e">
        <f t="shared" si="811"/>
        <v>#VALUE!</v>
      </c>
      <c r="GZ199" s="158" t="e">
        <f t="shared" si="812"/>
        <v>#VALUE!</v>
      </c>
      <c r="HA199" s="158" t="e">
        <f t="shared" si="813"/>
        <v>#VALUE!</v>
      </c>
      <c r="HB199" s="263" t="e">
        <f t="shared" si="722"/>
        <v>#VALUE!</v>
      </c>
      <c r="HC199" s="263" t="e">
        <f t="shared" si="774"/>
        <v>#VALUE!</v>
      </c>
      <c r="HD199" s="263" t="e">
        <f t="shared" si="723"/>
        <v>#VALUE!</v>
      </c>
      <c r="HE199" s="263" t="e">
        <f t="shared" si="724"/>
        <v>#VALUE!</v>
      </c>
      <c r="HF199" s="153" t="str">
        <f t="shared" si="814"/>
        <v>Negativ EK</v>
      </c>
      <c r="HG199" s="153" t="str">
        <f t="shared" si="815"/>
        <v>Negativ EK</v>
      </c>
      <c r="HH199" s="153" t="str">
        <f t="shared" si="816"/>
        <v>Negativ EK</v>
      </c>
      <c r="HI199" s="153" t="str">
        <f t="shared" si="817"/>
        <v>Negativ EK</v>
      </c>
      <c r="HJ199" s="153" t="str">
        <f t="shared" si="818"/>
        <v>Negativ EK</v>
      </c>
      <c r="HK199" s="153" t="str">
        <f t="shared" si="819"/>
        <v>Negativ EK</v>
      </c>
      <c r="HL199" s="153" t="str">
        <f t="shared" si="820"/>
        <v>Negativ EK</v>
      </c>
      <c r="HM199" s="153" t="str">
        <f t="shared" si="821"/>
        <v>Negativ EK</v>
      </c>
      <c r="HN199" s="153" t="str">
        <f t="shared" si="822"/>
        <v>Negativ EK</v>
      </c>
      <c r="HO199" s="153" t="str">
        <f t="shared" si="823"/>
        <v>Negativ EK</v>
      </c>
      <c r="HP199" s="153" t="str">
        <f t="shared" si="824"/>
        <v>Negativ EK</v>
      </c>
      <c r="HQ199" s="153" t="str">
        <f t="shared" si="825"/>
        <v>Negativ EK</v>
      </c>
      <c r="HR199" s="153" t="str">
        <f t="shared" si="826"/>
        <v>Negativ EK</v>
      </c>
      <c r="HS199" s="153" t="str">
        <f t="shared" si="827"/>
        <v>Negativ EK</v>
      </c>
      <c r="HT199" s="153" t="str">
        <f t="shared" si="828"/>
        <v>Negativ EK</v>
      </c>
      <c r="HU199" s="153" t="str">
        <f t="shared" si="829"/>
        <v>Negativ EK</v>
      </c>
      <c r="HV199" s="150" t="e">
        <f t="shared" si="830"/>
        <v>#VALUE!</v>
      </c>
      <c r="HW199" s="150" t="e">
        <f t="shared" si="831"/>
        <v>#VALUE!</v>
      </c>
      <c r="HX199" s="150" t="e">
        <f t="shared" si="832"/>
        <v>#VALUE!</v>
      </c>
      <c r="HY199" s="150" t="e">
        <f t="shared" si="833"/>
        <v>#VALUE!</v>
      </c>
      <c r="HZ199" s="150" t="e">
        <f t="shared" si="834"/>
        <v>#VALUE!</v>
      </c>
      <c r="IA199" s="263" t="e">
        <f t="shared" si="725"/>
        <v>#VALUE!</v>
      </c>
      <c r="IB199" s="263" t="e">
        <f t="shared" si="775"/>
        <v>#VALUE!</v>
      </c>
      <c r="IC199" s="263" t="e">
        <f t="shared" si="726"/>
        <v>#VALUE!</v>
      </c>
      <c r="ID199" s="263" t="e">
        <f t="shared" si="727"/>
        <v>#VALUE!</v>
      </c>
      <c r="IE199" s="153" t="str">
        <f t="shared" si="835"/>
        <v>i.a.</v>
      </c>
      <c r="IF199" s="153" t="str">
        <f t="shared" si="836"/>
        <v>i.a.</v>
      </c>
      <c r="IG199" s="153" t="str">
        <f t="shared" si="837"/>
        <v>i.a.</v>
      </c>
      <c r="IH199" s="153" t="str">
        <f t="shared" si="838"/>
        <v>i.a.</v>
      </c>
      <c r="II199" s="153" t="str">
        <f t="shared" si="839"/>
        <v>i.a.</v>
      </c>
      <c r="IJ199" s="153" t="str">
        <f t="shared" si="840"/>
        <v>i.a.</v>
      </c>
      <c r="IK199" s="153" t="str">
        <f t="shared" si="841"/>
        <v>i.a.</v>
      </c>
      <c r="IL199" s="153" t="str">
        <f t="shared" si="842"/>
        <v>i.a.</v>
      </c>
      <c r="IM199" s="153" t="str">
        <f t="shared" si="843"/>
        <v>i.a.</v>
      </c>
      <c r="IN199" s="153" t="str">
        <f t="shared" si="844"/>
        <v>i.a.</v>
      </c>
      <c r="IO199" s="153" t="str">
        <f t="shared" si="845"/>
        <v>i.a.</v>
      </c>
      <c r="IP199" s="153" t="str">
        <f t="shared" si="846"/>
        <v>i.a.</v>
      </c>
      <c r="IQ199" s="153" t="str">
        <f t="shared" si="847"/>
        <v>i.a.</v>
      </c>
      <c r="IR199" s="153" t="str">
        <f t="shared" si="848"/>
        <v>i.a.</v>
      </c>
      <c r="IS199" s="153" t="str">
        <f t="shared" si="849"/>
        <v>i.a.</v>
      </c>
      <c r="IT199" s="153" t="str">
        <f t="shared" si="850"/>
        <v>i.a.</v>
      </c>
      <c r="IU199" s="150" t="e">
        <f t="shared" si="851"/>
        <v>#VALUE!</v>
      </c>
      <c r="IV199" s="150" t="e">
        <f t="shared" si="852"/>
        <v>#VALUE!</v>
      </c>
      <c r="IW199" s="150" t="e">
        <f t="shared" si="853"/>
        <v>#VALUE!</v>
      </c>
      <c r="IX199" s="150" t="e">
        <f t="shared" si="854"/>
        <v>#VALUE!</v>
      </c>
      <c r="IY199" s="150" t="e">
        <f t="shared" si="855"/>
        <v>#VALUE!</v>
      </c>
      <c r="IZ199" s="263" t="e">
        <f t="shared" si="728"/>
        <v>#VALUE!</v>
      </c>
      <c r="JA199" s="263" t="e">
        <f t="shared" si="758"/>
        <v>#VALUE!</v>
      </c>
      <c r="JB199" s="263" t="e">
        <f t="shared" si="729"/>
        <v>#VALUE!</v>
      </c>
      <c r="JC199" s="263" t="e">
        <f t="shared" si="730"/>
        <v>#VALUE!</v>
      </c>
      <c r="JD199" s="153" t="str">
        <f t="shared" si="856"/>
        <v>i.a.</v>
      </c>
      <c r="JE199" s="153" t="str">
        <f t="shared" si="857"/>
        <v>i.a.</v>
      </c>
      <c r="JF199" s="153" t="str">
        <f t="shared" si="858"/>
        <v>i.a.</v>
      </c>
      <c r="JG199" s="153" t="str">
        <f t="shared" si="859"/>
        <v>i.a.</v>
      </c>
      <c r="JH199" s="153" t="str">
        <f t="shared" si="860"/>
        <v>i.a.</v>
      </c>
      <c r="JI199" s="153" t="str">
        <f t="shared" si="861"/>
        <v>i.a.</v>
      </c>
      <c r="JJ199" s="153" t="str">
        <f t="shared" si="862"/>
        <v>i.a.</v>
      </c>
      <c r="JK199" s="153" t="str">
        <f t="shared" si="863"/>
        <v>i.a.</v>
      </c>
      <c r="JL199" s="153" t="str">
        <f t="shared" si="864"/>
        <v>i.a.</v>
      </c>
      <c r="JM199" s="153" t="str">
        <f t="shared" si="865"/>
        <v>i.a.</v>
      </c>
      <c r="JN199" s="153" t="str">
        <f t="shared" si="866"/>
        <v>i.a.</v>
      </c>
      <c r="JO199" s="153" t="str">
        <f t="shared" si="867"/>
        <v>i.a.</v>
      </c>
      <c r="JP199" s="153" t="str">
        <f t="shared" si="868"/>
        <v>i.a.</v>
      </c>
      <c r="JQ199" s="153" t="str">
        <f t="shared" si="869"/>
        <v>i.a.</v>
      </c>
      <c r="JR199" s="153" t="str">
        <f t="shared" si="870"/>
        <v>i.a.</v>
      </c>
      <c r="JS199" s="153" t="str">
        <f t="shared" si="871"/>
        <v>i.a.</v>
      </c>
      <c r="JT199" s="153" t="str">
        <f t="shared" si="872"/>
        <v>i.a.</v>
      </c>
      <c r="JU199" s="150" t="e">
        <f t="shared" si="873"/>
        <v>#VALUE!</v>
      </c>
      <c r="JV199" s="150" t="e">
        <f t="shared" si="874"/>
        <v>#DIV/0!</v>
      </c>
      <c r="JW199" s="150" t="e">
        <f t="shared" si="875"/>
        <v>#DIV/0!</v>
      </c>
      <c r="JX199" s="150" t="e">
        <f t="shared" si="876"/>
        <v>#DIV/0!</v>
      </c>
      <c r="JY199" s="150" t="e">
        <f t="shared" si="877"/>
        <v>#DIV/0!</v>
      </c>
      <c r="JZ199" s="263" t="e">
        <f t="shared" si="731"/>
        <v>#VALUE!</v>
      </c>
      <c r="KA199" s="263">
        <f t="shared" si="776"/>
        <v>0</v>
      </c>
      <c r="KB199" s="263">
        <f t="shared" si="732"/>
        <v>0</v>
      </c>
      <c r="KC199" s="263">
        <f t="shared" si="733"/>
        <v>0</v>
      </c>
      <c r="KD199" s="153" t="str">
        <f t="shared" si="691"/>
        <v>i.a.</v>
      </c>
      <c r="KE199" s="153">
        <f t="shared" si="692"/>
        <v>0</v>
      </c>
      <c r="KF199" s="153">
        <f t="shared" si="693"/>
        <v>0</v>
      </c>
      <c r="KG199" s="153">
        <f t="shared" si="694"/>
        <v>0</v>
      </c>
      <c r="KH199" s="153">
        <f t="shared" si="713"/>
        <v>0</v>
      </c>
      <c r="KI199" s="153">
        <f t="shared" si="695"/>
        <v>0</v>
      </c>
      <c r="KJ199" s="153">
        <f t="shared" si="696"/>
        <v>0</v>
      </c>
      <c r="KK199" s="153">
        <f t="shared" si="697"/>
        <v>0</v>
      </c>
      <c r="KL199" s="153" t="str">
        <f t="shared" si="698"/>
        <v>i.a.</v>
      </c>
      <c r="KM199" s="153" t="str">
        <f t="shared" si="699"/>
        <v>i.a.</v>
      </c>
      <c r="KN199" s="153" t="str">
        <f t="shared" si="700"/>
        <v>i.a.</v>
      </c>
      <c r="KO199" s="153" t="str">
        <f t="shared" si="701"/>
        <v>i.a.</v>
      </c>
      <c r="KP199" s="153" t="str">
        <f t="shared" si="702"/>
        <v>i.a.</v>
      </c>
      <c r="KQ199" s="153" t="str">
        <f t="shared" si="703"/>
        <v>i.a.</v>
      </c>
      <c r="KR199" s="153" t="str">
        <f t="shared" si="704"/>
        <v>i.a.</v>
      </c>
      <c r="KS199" s="153" t="str">
        <f t="shared" si="705"/>
        <v>i.a.</v>
      </c>
      <c r="KT199" s="153" t="str">
        <f t="shared" si="706"/>
        <v>i.a.</v>
      </c>
      <c r="KU199" s="150" t="e">
        <f t="shared" si="878"/>
        <v>#VALUE!</v>
      </c>
      <c r="KV199" s="150">
        <f t="shared" si="879"/>
        <v>-0.24653269485728349</v>
      </c>
      <c r="KW199" s="150">
        <f t="shared" si="880"/>
        <v>-0.11353490823101181</v>
      </c>
      <c r="KX199" s="150">
        <f t="shared" si="881"/>
        <v>0.63878168130934776</v>
      </c>
      <c r="KY199" s="150">
        <f t="shared" si="882"/>
        <v>0.27462342940068341</v>
      </c>
      <c r="KZ199" s="243" t="e">
        <f t="shared" si="734"/>
        <v>#VALUE!</v>
      </c>
      <c r="LA199" s="243">
        <f t="shared" si="777"/>
        <v>-4.3705948514408703</v>
      </c>
      <c r="LB199" s="243">
        <f t="shared" si="735"/>
        <v>-2.2705642829542576</v>
      </c>
      <c r="LC199" s="243">
        <f t="shared" si="736"/>
        <v>7.7953521894966507</v>
      </c>
      <c r="LD199" s="254" t="str">
        <f>IFERROR(Tabel1[[#This Row],[2024 - Omsætning]]/Tabel1[[#This Row],[2024 - Ansatte]],"i.a.")</f>
        <v>i.a.</v>
      </c>
      <c r="LE199" s="254">
        <f>IFERROR(Tabel1[[#This Row],[2023 - Omsætning]]/Tabel1[[#This Row],[2023 - Ansatte]],"i.a.")</f>
        <v>13.357661654135338</v>
      </c>
      <c r="LF199" s="254">
        <f>IFERROR(Tabel1[[#This Row],[2022 - Omsætning]]/Tabel1[[#This Row],[2022 - Ansatte]],"i.a.")</f>
        <v>17.728256505576208</v>
      </c>
      <c r="LG199" s="254">
        <f>IFERROR(Tabel1[[#This Row],[2021 - Omsætning]]/Tabel1[[#This Row],[2021 - Ansatte]],"i.a.")</f>
        <v>19.998820788530466</v>
      </c>
      <c r="LH199" s="254">
        <f>IFERROR(AC199/Tabel1[[#This Row],[2020 - Ansatte]],"i.a.")</f>
        <v>12.203468599033815</v>
      </c>
      <c r="LI199" s="254">
        <f>IFERROR(Tabel1[[#This Row],[2019 - Omsætning]]/Tabel1[[#This Row],[2019 - Ansatte]],"i.a.")</f>
        <v>9.574175648702596</v>
      </c>
      <c r="LJ199" s="254">
        <f>IFERROR(Tabel1[[#This Row],[2018 - Omsætning]]/Tabel1[[#This Row],[2018 - Ansatte]],"i.a.")</f>
        <v>4.1263471933471934</v>
      </c>
      <c r="LK199" s="254">
        <f>IFERROR(Tabel1[[#This Row],[2017 - Omsætning]]/Tabel1[[#This Row],[2017 - Ansatte]],"i.a.")</f>
        <v>3.3135609756097559</v>
      </c>
      <c r="LL199" s="254" t="str">
        <f>IFERROR(Tabel1[[#This Row],[2016 - Omsætning]]/Tabel1[[#This Row],[2016 - Ansatte]],"i.a.")</f>
        <v>i.a.</v>
      </c>
      <c r="LM199" s="254" t="str">
        <f>IFERROR(Tabel1[[#This Row],[2015 - Omsætning]]/Tabel1[[#This Row],[2015 - Ansatte]],"i.a.")</f>
        <v>i.a.</v>
      </c>
      <c r="LN199" s="254" t="str">
        <f>IFERROR(Tabel1[[#This Row],[2014 - Omsætning]]/Tabel1[[#This Row],[2014 - Ansatte]],"i.a.")</f>
        <v>i.a.</v>
      </c>
      <c r="LO199" s="254" t="str">
        <f>IFERROR(Tabel1[[#This Row],[2013 - Omsætning]]/Tabel1[[#This Row],[2013 - Ansatte]],"i.a.")</f>
        <v>i.a.</v>
      </c>
      <c r="LP199" s="254" t="str">
        <f>IFERROR(Tabel1[[#This Row],[2012 - Omsætning]]/Tabel1[[#This Row],[2012 - Ansatte]],"i.a.")</f>
        <v>i.a.</v>
      </c>
      <c r="LQ199" s="254" t="str">
        <f>IFERROR(Tabel1[[#This Row],[2011 - Omsætning]]/Tabel1[[#This Row],[2011 - Ansatte]],"i.a.")</f>
        <v>i.a.</v>
      </c>
      <c r="LR199" s="254" t="str">
        <f>IFERROR(Tabel1[[#This Row],[2010 - Omsætning]]/Tabel1[[#This Row],[2010 - Ansatte]],"i.a.")</f>
        <v>i.a.</v>
      </c>
      <c r="LS199" s="254" t="str">
        <f>IFERROR(Tabel1[[#This Row],[2009 - Omsætning]]/Tabel1[[#This Row],[2009 - Ansatte]],"i.a.")</f>
        <v>i.a.</v>
      </c>
      <c r="LT199" s="254" t="str">
        <f>IFERROR(Tabel1[[#This Row],[2008 - Omsætning]]/Tabel1[[#This Row],[2008 - Ansatte]],"i.a.")</f>
        <v>i.a.</v>
      </c>
      <c r="LU199" s="158" t="e">
        <f t="shared" si="883"/>
        <v>#VALUE!</v>
      </c>
      <c r="LV199" s="158" t="e">
        <f t="shared" si="884"/>
        <v>#DIV/0!</v>
      </c>
      <c r="LW199" s="158" t="e">
        <f t="shared" si="885"/>
        <v>#DIV/0!</v>
      </c>
      <c r="LX199" s="158" t="e">
        <f t="shared" si="886"/>
        <v>#DIV/0!</v>
      </c>
      <c r="LY199" s="158" t="e">
        <f t="shared" si="887"/>
        <v>#DIV/0!</v>
      </c>
      <c r="LZ199" s="243" t="e">
        <f t="shared" si="737"/>
        <v>#VALUE!</v>
      </c>
      <c r="MA199" s="243">
        <f t="shared" si="778"/>
        <v>0</v>
      </c>
      <c r="MB199" s="243">
        <f t="shared" si="738"/>
        <v>0</v>
      </c>
      <c r="MC199" s="243">
        <f t="shared" si="739"/>
        <v>0</v>
      </c>
      <c r="MD199" s="244" t="str">
        <f t="shared" si="888"/>
        <v>i.a.</v>
      </c>
      <c r="ME199" s="244">
        <f t="shared" si="889"/>
        <v>0</v>
      </c>
      <c r="MF199" s="244">
        <f t="shared" si="890"/>
        <v>0</v>
      </c>
      <c r="MG199" s="244">
        <f t="shared" si="891"/>
        <v>0</v>
      </c>
      <c r="MH199" s="244">
        <f t="shared" si="892"/>
        <v>0</v>
      </c>
      <c r="MI199" s="244">
        <f t="shared" si="893"/>
        <v>0</v>
      </c>
      <c r="MJ199" s="244">
        <f t="shared" si="894"/>
        <v>0</v>
      </c>
      <c r="MK199" s="244">
        <f t="shared" si="895"/>
        <v>0</v>
      </c>
      <c r="ML199" s="244" t="str">
        <f t="shared" si="896"/>
        <v>i.a.</v>
      </c>
      <c r="MM199" s="244" t="str">
        <f t="shared" si="897"/>
        <v>i.a.</v>
      </c>
      <c r="MN199" s="244" t="str">
        <f t="shared" si="898"/>
        <v>i.a.</v>
      </c>
      <c r="MO199" s="244" t="str">
        <f t="shared" si="899"/>
        <v>i.a.</v>
      </c>
      <c r="MP199" s="244" t="str">
        <f t="shared" si="900"/>
        <v>i.a.</v>
      </c>
      <c r="MQ199" s="244" t="str">
        <f t="shared" si="901"/>
        <v>i.a.</v>
      </c>
      <c r="MR199" s="244" t="str">
        <f t="shared" si="902"/>
        <v>i.a.</v>
      </c>
      <c r="MS199" s="244" t="str">
        <f t="shared" si="903"/>
        <v>i.a.</v>
      </c>
      <c r="MT199" s="244" t="str">
        <f t="shared" si="904"/>
        <v>i.a.</v>
      </c>
    </row>
    <row r="200" spans="1:358" ht="18" customHeight="1" x14ac:dyDescent="0.25">
      <c r="A200" s="20" t="s">
        <v>924</v>
      </c>
      <c r="B200" s="331">
        <v>41953322</v>
      </c>
      <c r="C200" t="s">
        <v>928</v>
      </c>
      <c r="D200" s="5"/>
      <c r="E200" s="5">
        <v>256200</v>
      </c>
      <c r="F200" s="203">
        <v>45404</v>
      </c>
      <c r="G200" s="176"/>
      <c r="H200" s="176" t="s">
        <v>74</v>
      </c>
      <c r="I200" s="148" t="s">
        <v>74</v>
      </c>
      <c r="J200" s="148" t="s">
        <v>74</v>
      </c>
      <c r="K200" s="148"/>
      <c r="L200" s="148"/>
      <c r="M200" s="148"/>
      <c r="N200" s="364"/>
      <c r="O200" s="364"/>
      <c r="P200" s="335" t="e">
        <f>Y200/Tabel1[[#This Row],[2023 - Omsætning]]-1</f>
        <v>#DIV/0!</v>
      </c>
      <c r="Q200" s="335" t="e">
        <f>Z200/Tabel1[[#This Row],[2022 - Omsætning]]-1</f>
        <v>#DIV/0!</v>
      </c>
      <c r="R200" s="335" t="e">
        <f>AA200/Tabel1[[#This Row],[2021 - Omsætning]]-1</f>
        <v>#DIV/0!</v>
      </c>
      <c r="S200" s="150" t="e">
        <f>AB200/Tabel1[[#This Row],[2020 - Omsætning]]-1</f>
        <v>#DIV/0!</v>
      </c>
      <c r="T200" s="335" t="e">
        <f>AC200/Tabel1[[#This Row],[2019 - Omsætning]]-1</f>
        <v>#DIV/0!</v>
      </c>
      <c r="U200" s="242">
        <f t="shared" si="721"/>
        <v>0</v>
      </c>
      <c r="V200" s="242"/>
      <c r="W200" s="242">
        <f t="shared" si="763"/>
        <v>0</v>
      </c>
      <c r="X200" s="355">
        <f t="shared" si="762"/>
        <v>0</v>
      </c>
      <c r="Y200" s="165"/>
      <c r="Z200" s="165"/>
      <c r="AA200" s="165"/>
      <c r="AB200" s="164"/>
      <c r="AC200" s="365"/>
      <c r="AD200" s="164"/>
      <c r="AE200" s="165"/>
      <c r="AF200" s="178"/>
      <c r="AG200" s="366"/>
      <c r="AH200" s="366"/>
      <c r="AI200" s="366"/>
      <c r="AJ200" s="366"/>
      <c r="AK200" s="366"/>
      <c r="AL200" s="366"/>
      <c r="AM200" s="366"/>
      <c r="AN200" s="366"/>
      <c r="AO200" s="366"/>
      <c r="AP200" s="153">
        <f t="shared" si="779"/>
        <v>-1</v>
      </c>
      <c r="AQ200" s="153">
        <f t="shared" si="780"/>
        <v>1.5932432432432433</v>
      </c>
      <c r="AR200" s="153">
        <f t="shared" si="781"/>
        <v>4.3429602888086629</v>
      </c>
      <c r="AS200" s="150" t="e">
        <f t="shared" si="782"/>
        <v>#DIV/0!</v>
      </c>
      <c r="AT200" s="153" t="e">
        <f t="shared" si="783"/>
        <v>#DIV/0!</v>
      </c>
      <c r="AU200" s="242">
        <f t="shared" si="740"/>
        <v>-30.704000000000001</v>
      </c>
      <c r="AV200" s="242">
        <f t="shared" si="768"/>
        <v>18.864000000000001</v>
      </c>
      <c r="AW200" s="242">
        <f t="shared" si="741"/>
        <v>9.6239999999999988</v>
      </c>
      <c r="AX200" s="242">
        <f t="shared" si="742"/>
        <v>2.2160000000000002</v>
      </c>
      <c r="AY200" s="121"/>
      <c r="AZ200" s="121">
        <v>30.704000000000001</v>
      </c>
      <c r="BA200" s="165">
        <v>11.84</v>
      </c>
      <c r="BB200" s="120">
        <v>2.2160000000000002</v>
      </c>
      <c r="BC200" s="138"/>
      <c r="BD200" s="120"/>
      <c r="BE200" s="121"/>
      <c r="BF200" s="122"/>
      <c r="BG200" s="367"/>
      <c r="BH200" s="367"/>
      <c r="BI200" s="367"/>
      <c r="BJ200" s="367"/>
      <c r="BK200" s="367"/>
      <c r="BL200" s="367"/>
      <c r="BM200" s="367"/>
      <c r="BN200" s="367"/>
      <c r="BO200" s="367"/>
      <c r="BP200" s="152">
        <f t="shared" si="784"/>
        <v>-1</v>
      </c>
      <c r="BQ200" s="152">
        <f t="shared" si="785"/>
        <v>3.5313432835820895</v>
      </c>
      <c r="BR200" s="152">
        <f t="shared" si="786"/>
        <v>-0.27015250544662306</v>
      </c>
      <c r="BS200" s="152" t="e">
        <f t="shared" si="787"/>
        <v>#DIV/0!</v>
      </c>
      <c r="BT200" s="152" t="e">
        <f t="shared" si="788"/>
        <v>#DIV/0!</v>
      </c>
      <c r="BU200" s="242">
        <f t="shared" si="743"/>
        <v>-3.036</v>
      </c>
      <c r="BV200" s="242">
        <f t="shared" si="769"/>
        <v>2.3660000000000001</v>
      </c>
      <c r="BW200" s="242">
        <f t="shared" si="744"/>
        <v>-0.248</v>
      </c>
      <c r="BX200" s="242">
        <f t="shared" si="745"/>
        <v>0.91800000000000004</v>
      </c>
      <c r="BY200" s="121"/>
      <c r="BZ200" s="121">
        <v>3.036</v>
      </c>
      <c r="CA200" s="121">
        <v>0.67</v>
      </c>
      <c r="CB200" s="120">
        <v>0.91800000000000004</v>
      </c>
      <c r="CC200" s="121"/>
      <c r="CD200" s="120"/>
      <c r="CE200" s="121"/>
      <c r="CF200" s="122"/>
      <c r="CG200" s="367"/>
      <c r="CH200" s="367"/>
      <c r="CI200" s="367"/>
      <c r="CJ200" s="367"/>
      <c r="CK200" s="367"/>
      <c r="CL200" s="367"/>
      <c r="CM200" s="367"/>
      <c r="CN200" s="367"/>
      <c r="CO200" s="367"/>
      <c r="CP200" s="152">
        <f t="shared" si="789"/>
        <v>-1</v>
      </c>
      <c r="CQ200" s="152">
        <f t="shared" si="790"/>
        <v>3.5313432835820895</v>
      </c>
      <c r="CR200" s="152">
        <f t="shared" si="791"/>
        <v>-0.27015250544662306</v>
      </c>
      <c r="CS200" s="152" t="e">
        <f t="shared" si="792"/>
        <v>#DIV/0!</v>
      </c>
      <c r="CT200" s="152" t="e">
        <f t="shared" si="793"/>
        <v>#DIV/0!</v>
      </c>
      <c r="CU200" s="242">
        <f t="shared" si="746"/>
        <v>-3.036</v>
      </c>
      <c r="CV200" s="242">
        <f t="shared" si="770"/>
        <v>2.3660000000000001</v>
      </c>
      <c r="CW200" s="242">
        <f t="shared" si="747"/>
        <v>-0.248</v>
      </c>
      <c r="CX200" s="242">
        <f t="shared" si="748"/>
        <v>0.91800000000000004</v>
      </c>
      <c r="CY200" s="121"/>
      <c r="CZ200" s="121">
        <v>3.036</v>
      </c>
      <c r="DA200" s="121">
        <v>0.67</v>
      </c>
      <c r="DB200" s="120">
        <v>0.91800000000000004</v>
      </c>
      <c r="DC200" s="121"/>
      <c r="DD200" s="120"/>
      <c r="DE200" s="121"/>
      <c r="DF200" s="122"/>
      <c r="DG200" s="367"/>
      <c r="DH200" s="367"/>
      <c r="DI200" s="367"/>
      <c r="DJ200" s="367"/>
      <c r="DK200" s="367"/>
      <c r="DL200" s="367"/>
      <c r="DM200" s="367"/>
      <c r="DN200" s="367"/>
      <c r="DO200" s="367"/>
      <c r="DP200" s="152">
        <f t="shared" si="794"/>
        <v>-1</v>
      </c>
      <c r="DQ200" s="152">
        <f t="shared" si="795"/>
        <v>1.2835903083700442</v>
      </c>
      <c r="DR200" s="152">
        <f t="shared" si="796"/>
        <v>0.39477726574500765</v>
      </c>
      <c r="DS200" s="152" t="e">
        <f t="shared" si="797"/>
        <v>#DIV/0!</v>
      </c>
      <c r="DT200" s="152" t="e">
        <f t="shared" si="798"/>
        <v>#DIV/0!</v>
      </c>
      <c r="DU200" s="242">
        <f t="shared" si="749"/>
        <v>-4.1470000000000002</v>
      </c>
      <c r="DV200" s="242">
        <f t="shared" si="771"/>
        <v>2.3310000000000004</v>
      </c>
      <c r="DW200" s="242">
        <f t="shared" si="750"/>
        <v>0.51400000000000001</v>
      </c>
      <c r="DX200" s="242">
        <f t="shared" si="751"/>
        <v>1.302</v>
      </c>
      <c r="DY200" s="121"/>
      <c r="DZ200" s="121">
        <v>4.1470000000000002</v>
      </c>
      <c r="EA200" s="121">
        <v>1.8160000000000001</v>
      </c>
      <c r="EB200" s="120">
        <v>1.302</v>
      </c>
      <c r="EC200" s="121"/>
      <c r="ED200" s="120"/>
      <c r="EE200" s="121"/>
      <c r="EF200" s="122"/>
      <c r="EG200" s="367"/>
      <c r="EH200" s="367"/>
      <c r="EI200" s="367"/>
      <c r="EJ200" s="367"/>
      <c r="EK200" s="367"/>
      <c r="EL200" s="367"/>
      <c r="EM200" s="367"/>
      <c r="EN200" s="367"/>
      <c r="EO200" s="367"/>
      <c r="EP200" s="153">
        <f t="shared" si="799"/>
        <v>-1</v>
      </c>
      <c r="EQ200" s="153">
        <f t="shared" si="800"/>
        <v>1.2472477064220182</v>
      </c>
      <c r="ER200" s="153">
        <f t="shared" si="801"/>
        <v>1.3222370173102533</v>
      </c>
      <c r="ES200" s="153" t="e">
        <f t="shared" si="802"/>
        <v>#DIV/0!</v>
      </c>
      <c r="ET200" s="153" t="e">
        <f t="shared" si="803"/>
        <v>#DIV/0!</v>
      </c>
      <c r="EU200" s="242">
        <f t="shared" si="752"/>
        <v>-19.596</v>
      </c>
      <c r="EV200" s="242">
        <f t="shared" si="772"/>
        <v>10.875999999999999</v>
      </c>
      <c r="EW200" s="242">
        <f t="shared" si="753"/>
        <v>4.9650000000000007</v>
      </c>
      <c r="EX200" s="242">
        <f t="shared" si="754"/>
        <v>3.7549999999999999</v>
      </c>
      <c r="EY200" s="121"/>
      <c r="EZ200" s="121">
        <v>19.596</v>
      </c>
      <c r="FA200" s="121">
        <v>8.7200000000000006</v>
      </c>
      <c r="FB200" s="120">
        <v>3.7549999999999999</v>
      </c>
      <c r="FC200" s="121"/>
      <c r="FD200" s="120"/>
      <c r="FE200" s="121"/>
      <c r="FF200" s="122"/>
      <c r="FG200" s="367"/>
      <c r="FH200" s="367"/>
      <c r="FI200" s="367"/>
      <c r="FJ200" s="367"/>
      <c r="FK200" s="367"/>
      <c r="FL200" s="367"/>
      <c r="FM200" s="367"/>
      <c r="FN200" s="367"/>
      <c r="FO200" s="367"/>
      <c r="FP200" s="153">
        <f t="shared" si="804"/>
        <v>-1</v>
      </c>
      <c r="FQ200" s="153">
        <f t="shared" si="805"/>
        <v>1.3125</v>
      </c>
      <c r="FR200" s="153">
        <f t="shared" si="806"/>
        <v>15</v>
      </c>
      <c r="FS200" s="153" t="e">
        <f t="shared" si="807"/>
        <v>#DIV/0!</v>
      </c>
      <c r="FT200" s="153" t="e">
        <f t="shared" si="808"/>
        <v>#DIV/0!</v>
      </c>
      <c r="FU200" s="242">
        <f t="shared" si="764"/>
        <v>-37</v>
      </c>
      <c r="FV200" s="242">
        <f t="shared" si="773"/>
        <v>21</v>
      </c>
      <c r="FW200" s="242">
        <f t="shared" si="765"/>
        <v>15</v>
      </c>
      <c r="FX200" s="242">
        <f t="shared" si="766"/>
        <v>1</v>
      </c>
      <c r="FY200" s="167"/>
      <c r="FZ200" s="167">
        <v>37</v>
      </c>
      <c r="GA200" s="167">
        <v>16</v>
      </c>
      <c r="GB200" s="166">
        <v>1</v>
      </c>
      <c r="GC200" s="155"/>
      <c r="GD200" s="166"/>
      <c r="GE200" s="167"/>
      <c r="GF200" s="166"/>
      <c r="GG200" s="369"/>
      <c r="GH200" s="369"/>
      <c r="GI200" s="369"/>
      <c r="GJ200" s="369"/>
      <c r="GK200" s="369"/>
      <c r="GL200" s="369"/>
      <c r="GM200" s="369"/>
      <c r="GN200" s="369"/>
      <c r="GO200" s="369"/>
      <c r="GP200" s="204"/>
      <c r="GQ200" t="s">
        <v>386</v>
      </c>
      <c r="GR200" s="5">
        <v>6640</v>
      </c>
      <c r="GS200" s="5" t="s">
        <v>150</v>
      </c>
      <c r="GT200" s="7" t="s">
        <v>78</v>
      </c>
      <c r="GU200" s="172"/>
      <c r="GV200" s="101"/>
      <c r="GW200" s="340">
        <f t="shared" si="809"/>
        <v>-1</v>
      </c>
      <c r="GX200" s="340">
        <f t="shared" si="810"/>
        <v>1.3693993557284854</v>
      </c>
      <c r="GY200" s="340">
        <f t="shared" si="811"/>
        <v>-0.39046732655003424</v>
      </c>
      <c r="GZ200" s="340" t="e">
        <f t="shared" si="812"/>
        <v>#VALUE!</v>
      </c>
      <c r="HA200" s="340" t="e">
        <f t="shared" si="813"/>
        <v>#VALUE!</v>
      </c>
      <c r="HB200" s="278">
        <f t="shared" si="722"/>
        <v>-1.018279389569009</v>
      </c>
      <c r="HC200" s="278"/>
      <c r="HD200" s="278">
        <f t="shared" si="723"/>
        <v>-0.27530645604679838</v>
      </c>
      <c r="HE200" s="263" t="e">
        <f t="shared" si="724"/>
        <v>#VALUE!</v>
      </c>
      <c r="HF200" s="153">
        <f t="shared" si="814"/>
        <v>0</v>
      </c>
      <c r="HG200" s="153">
        <f t="shared" si="815"/>
        <v>1.018279389569009</v>
      </c>
      <c r="HH200" s="153">
        <f t="shared" si="816"/>
        <v>0.42976266837716481</v>
      </c>
      <c r="HI200" s="153">
        <f t="shared" si="817"/>
        <v>0.70506912442396319</v>
      </c>
      <c r="HJ200" s="343" t="str">
        <f t="shared" si="818"/>
        <v>Negativ EK</v>
      </c>
      <c r="HK200" s="153" t="str">
        <f t="shared" si="819"/>
        <v>Negativ EK</v>
      </c>
      <c r="HL200" s="343" t="str">
        <f t="shared" si="820"/>
        <v>Negativ EK</v>
      </c>
      <c r="HM200" s="211" t="str">
        <f t="shared" si="821"/>
        <v>Negativ EK</v>
      </c>
      <c r="HN200" s="211" t="str">
        <f t="shared" si="822"/>
        <v>Negativ EK</v>
      </c>
      <c r="HO200" s="211" t="str">
        <f t="shared" si="823"/>
        <v>Negativ EK</v>
      </c>
      <c r="HP200" s="211" t="str">
        <f t="shared" si="824"/>
        <v>Negativ EK</v>
      </c>
      <c r="HQ200" s="211" t="str">
        <f t="shared" si="825"/>
        <v>Negativ EK</v>
      </c>
      <c r="HR200" s="211" t="str">
        <f t="shared" si="826"/>
        <v>Negativ EK</v>
      </c>
      <c r="HS200" s="211" t="str">
        <f t="shared" si="827"/>
        <v>Negativ EK</v>
      </c>
      <c r="HT200" s="211" t="str">
        <f t="shared" si="828"/>
        <v>Negativ EK</v>
      </c>
      <c r="HU200" s="211" t="str">
        <f t="shared" si="829"/>
        <v>Negativ EK</v>
      </c>
      <c r="HV200" s="153">
        <f t="shared" si="830"/>
        <v>-1</v>
      </c>
      <c r="HW200" s="153">
        <f t="shared" si="831"/>
        <v>0.99634508626524099</v>
      </c>
      <c r="HX200" s="153">
        <f t="shared" si="832"/>
        <v>-0.56062888303840808</v>
      </c>
      <c r="HY200" s="150" t="e">
        <f t="shared" si="833"/>
        <v>#VALUE!</v>
      </c>
      <c r="HZ200" s="150" t="e">
        <f t="shared" si="834"/>
        <v>#VALUE!</v>
      </c>
      <c r="IA200" s="263">
        <f t="shared" si="725"/>
        <v>-0.21443706738239862</v>
      </c>
      <c r="IB200" s="263"/>
      <c r="IC200" s="263">
        <f t="shared" si="726"/>
        <v>-0.1370592049611874</v>
      </c>
      <c r="ID200" s="356" t="e">
        <f t="shared" si="727"/>
        <v>#VALUE!</v>
      </c>
      <c r="IE200" s="153">
        <f t="shared" si="835"/>
        <v>0</v>
      </c>
      <c r="IF200" s="153">
        <f t="shared" si="836"/>
        <v>0.21443706738239862</v>
      </c>
      <c r="IG200" s="153">
        <f t="shared" si="837"/>
        <v>0.10741482965931863</v>
      </c>
      <c r="IH200" s="153">
        <f t="shared" si="838"/>
        <v>0.24447403462050601</v>
      </c>
      <c r="II200" s="153" t="str">
        <f t="shared" si="839"/>
        <v>i.a.</v>
      </c>
      <c r="IJ200" s="153" t="str">
        <f t="shared" si="840"/>
        <v>i.a.</v>
      </c>
      <c r="IK200" s="153" t="str">
        <f t="shared" si="841"/>
        <v>i.a.</v>
      </c>
      <c r="IL200" s="211" t="str">
        <f t="shared" si="842"/>
        <v>i.a.</v>
      </c>
      <c r="IM200" s="211" t="str">
        <f t="shared" si="843"/>
        <v>i.a.</v>
      </c>
      <c r="IN200" s="211" t="str">
        <f t="shared" si="844"/>
        <v>i.a.</v>
      </c>
      <c r="IO200" s="211" t="str">
        <f t="shared" si="845"/>
        <v>i.a.</v>
      </c>
      <c r="IP200" s="211" t="str">
        <f t="shared" si="846"/>
        <v>i.a.</v>
      </c>
      <c r="IQ200" s="211" t="str">
        <f t="shared" si="847"/>
        <v>i.a.</v>
      </c>
      <c r="IR200" s="211" t="str">
        <f t="shared" si="848"/>
        <v>i.a.</v>
      </c>
      <c r="IS200" s="211" t="str">
        <f t="shared" si="849"/>
        <v>i.a.</v>
      </c>
      <c r="IT200" s="211" t="str">
        <f t="shared" si="850"/>
        <v>i.a.</v>
      </c>
      <c r="IU200" s="153" t="e">
        <f t="shared" si="851"/>
        <v>#VALUE!</v>
      </c>
      <c r="IV200" s="153">
        <f t="shared" si="852"/>
        <v>1.6172049856439424E-2</v>
      </c>
      <c r="IW200" s="153">
        <f t="shared" si="853"/>
        <v>-0.39938203751462115</v>
      </c>
      <c r="IX200" s="150" t="e">
        <f t="shared" si="854"/>
        <v>#VALUE!</v>
      </c>
      <c r="IY200" s="150" t="e">
        <f t="shared" si="855"/>
        <v>#VALUE!</v>
      </c>
      <c r="IZ200" s="263" t="e">
        <f t="shared" si="728"/>
        <v>#VALUE!</v>
      </c>
      <c r="JA200" s="263"/>
      <c r="JB200" s="263">
        <f t="shared" si="729"/>
        <v>-0.13848080235526944</v>
      </c>
      <c r="JC200" s="356" t="e">
        <f t="shared" si="730"/>
        <v>#VALUE!</v>
      </c>
      <c r="JD200" s="153" t="str">
        <f t="shared" si="856"/>
        <v>i.a.</v>
      </c>
      <c r="JE200" s="153">
        <f t="shared" si="857"/>
        <v>0.21162482139212085</v>
      </c>
      <c r="JF200" s="153">
        <f t="shared" si="858"/>
        <v>0.20825688073394494</v>
      </c>
      <c r="JG200" s="153">
        <f t="shared" si="859"/>
        <v>0.34673768308921438</v>
      </c>
      <c r="JH200" s="153" t="str">
        <f t="shared" si="860"/>
        <v>i.a.</v>
      </c>
      <c r="JI200" s="153" t="str">
        <f t="shared" si="861"/>
        <v>i.a.</v>
      </c>
      <c r="JJ200" s="153" t="str">
        <f t="shared" si="862"/>
        <v>i.a.</v>
      </c>
      <c r="JK200" s="211" t="str">
        <f t="shared" si="863"/>
        <v>i.a.</v>
      </c>
      <c r="JL200" s="212" t="str">
        <f t="shared" si="864"/>
        <v>i.a.</v>
      </c>
      <c r="JM200" s="212" t="str">
        <f t="shared" si="865"/>
        <v>i.a.</v>
      </c>
      <c r="JN200" s="212" t="str">
        <f t="shared" si="866"/>
        <v>i.a.</v>
      </c>
      <c r="JO200" s="212" t="str">
        <f t="shared" si="867"/>
        <v>i.a.</v>
      </c>
      <c r="JP200" s="212" t="str">
        <f t="shared" si="868"/>
        <v>i.a.</v>
      </c>
      <c r="JQ200" s="211" t="str">
        <f t="shared" si="869"/>
        <v>i.a.</v>
      </c>
      <c r="JR200" s="211" t="str">
        <f t="shared" si="870"/>
        <v>i.a.</v>
      </c>
      <c r="JS200" s="211" t="str">
        <f t="shared" si="871"/>
        <v>i.a.</v>
      </c>
      <c r="JT200" s="211" t="str">
        <f t="shared" si="872"/>
        <v>i.a.</v>
      </c>
      <c r="JU200" s="153" t="e">
        <f t="shared" si="873"/>
        <v>#VALUE!</v>
      </c>
      <c r="JV200" s="153" t="e">
        <f t="shared" si="874"/>
        <v>#VALUE!</v>
      </c>
      <c r="JW200" s="153" t="e">
        <f t="shared" si="875"/>
        <v>#VALUE!</v>
      </c>
      <c r="JX200" s="150" t="e">
        <f t="shared" si="876"/>
        <v>#VALUE!</v>
      </c>
      <c r="JY200" s="150" t="e">
        <f t="shared" si="877"/>
        <v>#VALUE!</v>
      </c>
      <c r="JZ200" s="263" t="e">
        <f t="shared" si="731"/>
        <v>#VALUE!</v>
      </c>
      <c r="KA200" s="263"/>
      <c r="KB200" s="263" t="e">
        <f t="shared" si="732"/>
        <v>#VALUE!</v>
      </c>
      <c r="KC200" s="356" t="e">
        <f t="shared" si="733"/>
        <v>#VALUE!</v>
      </c>
      <c r="KD200" s="153" t="str">
        <f t="shared" si="691"/>
        <v>i.a.</v>
      </c>
      <c r="KE200" s="153" t="str">
        <f t="shared" si="692"/>
        <v>i.a.</v>
      </c>
      <c r="KF200" s="153" t="str">
        <f t="shared" si="693"/>
        <v>i.a.</v>
      </c>
      <c r="KG200" s="153" t="str">
        <f t="shared" si="694"/>
        <v>i.a.</v>
      </c>
      <c r="KH200" s="153" t="str">
        <f t="shared" si="713"/>
        <v>i.a.</v>
      </c>
      <c r="KI200" s="153" t="str">
        <f t="shared" si="695"/>
        <v>i.a.</v>
      </c>
      <c r="KJ200" s="153" t="str">
        <f t="shared" si="696"/>
        <v>i.a.</v>
      </c>
      <c r="KK200" s="211" t="str">
        <f t="shared" si="697"/>
        <v>i.a.</v>
      </c>
      <c r="KL200" s="212" t="str">
        <f t="shared" si="698"/>
        <v>i.a.</v>
      </c>
      <c r="KM200" s="212" t="str">
        <f t="shared" si="699"/>
        <v>i.a.</v>
      </c>
      <c r="KN200" s="212" t="str">
        <f t="shared" si="700"/>
        <v>i.a.</v>
      </c>
      <c r="KO200" s="212" t="str">
        <f t="shared" si="701"/>
        <v>i.a.</v>
      </c>
      <c r="KP200" s="212" t="str">
        <f t="shared" si="702"/>
        <v>i.a.</v>
      </c>
      <c r="KQ200" s="211" t="str">
        <f t="shared" si="703"/>
        <v>i.a.</v>
      </c>
      <c r="KR200" s="211" t="str">
        <f t="shared" si="704"/>
        <v>i.a.</v>
      </c>
      <c r="KS200" s="211" t="str">
        <f t="shared" si="705"/>
        <v>i.a.</v>
      </c>
      <c r="KT200" s="211" t="str">
        <f t="shared" si="706"/>
        <v>i.a.</v>
      </c>
      <c r="KU200" s="153" t="e">
        <f t="shared" si="878"/>
        <v>#VALUE!</v>
      </c>
      <c r="KV200" s="153" t="e">
        <f t="shared" si="879"/>
        <v>#DIV/0!</v>
      </c>
      <c r="KW200" s="153" t="e">
        <f t="shared" si="880"/>
        <v>#DIV/0!</v>
      </c>
      <c r="KX200" s="150" t="e">
        <f t="shared" si="881"/>
        <v>#VALUE!</v>
      </c>
      <c r="KY200" s="150" t="e">
        <f t="shared" si="882"/>
        <v>#VALUE!</v>
      </c>
      <c r="KZ200" s="263" t="e">
        <f t="shared" si="734"/>
        <v>#VALUE!</v>
      </c>
      <c r="LA200" s="263"/>
      <c r="LB200" s="263">
        <f t="shared" si="735"/>
        <v>0</v>
      </c>
      <c r="LC200" s="386" t="e">
        <f t="shared" si="736"/>
        <v>#VALUE!</v>
      </c>
      <c r="LD200" s="347" t="str">
        <f>IFERROR(Tabel1[[#This Row],[2024 - Omsætning]]/Tabel1[[#This Row],[2024 - Ansatte]],"i.a.")</f>
        <v>i.a.</v>
      </c>
      <c r="LE200" s="347">
        <f>IFERROR(Tabel1[[#This Row],[2023 - Omsætning]]/Tabel1[[#This Row],[2023 - Ansatte]],"i.a.")</f>
        <v>0</v>
      </c>
      <c r="LF200" s="347">
        <f>IFERROR(Tabel1[[#This Row],[2022 - Omsætning]]/Tabel1[[#This Row],[2022 - Ansatte]],"i.a.")</f>
        <v>0</v>
      </c>
      <c r="LG200" s="254">
        <f>IFERROR(Tabel1[[#This Row],[2021 - Omsætning]]/Tabel1[[#This Row],[2021 - Ansatte]],"i.a.")</f>
        <v>0</v>
      </c>
      <c r="LH200" s="254" t="str">
        <f>IFERROR(AC200/Tabel1[[#This Row],[2020 - Ansatte]],"i.a.")</f>
        <v>i.a.</v>
      </c>
      <c r="LI200" s="254" t="str">
        <f>IFERROR(Tabel1[[#This Row],[2019 - Omsætning]]/Tabel1[[#This Row],[2019 - Ansatte]],"i.a.")</f>
        <v>i.a.</v>
      </c>
      <c r="LJ200" s="254" t="str">
        <f>IFERROR(Tabel1[[#This Row],[2018 - Omsætning]]/Tabel1[[#This Row],[2018 - Ansatte]],"i.a.")</f>
        <v>i.a.</v>
      </c>
      <c r="LK200" s="259" t="str">
        <f>IFERROR(Tabel1[[#This Row],[2017 - Omsætning]]/Tabel1[[#This Row],[2017 - Ansatte]],"i.a.")</f>
        <v>i.a.</v>
      </c>
      <c r="LL200" s="260" t="str">
        <f>IFERROR(Tabel1[[#This Row],[2016 - Omsætning]]/Tabel1[[#This Row],[2016 - Ansatte]],"i.a.")</f>
        <v>i.a.</v>
      </c>
      <c r="LM200" s="260" t="str">
        <f>IFERROR(Tabel1[[#This Row],[2015 - Omsætning]]/Tabel1[[#This Row],[2015 - Ansatte]],"i.a.")</f>
        <v>i.a.</v>
      </c>
      <c r="LN200" s="260" t="str">
        <f>IFERROR(Tabel1[[#This Row],[2014 - Omsætning]]/Tabel1[[#This Row],[2014 - Ansatte]],"i.a.")</f>
        <v>i.a.</v>
      </c>
      <c r="LO200" s="260" t="str">
        <f>IFERROR(Tabel1[[#This Row],[2013 - Omsætning]]/Tabel1[[#This Row],[2013 - Ansatte]],"i.a.")</f>
        <v>i.a.</v>
      </c>
      <c r="LP200" s="260" t="str">
        <f>IFERROR(Tabel1[[#This Row],[2012 - Omsætning]]/Tabel1[[#This Row],[2012 - Ansatte]],"i.a.")</f>
        <v>i.a.</v>
      </c>
      <c r="LQ200" s="260" t="str">
        <f>IFERROR(Tabel1[[#This Row],[2011 - Omsætning]]/Tabel1[[#This Row],[2011 - Ansatte]],"i.a.")</f>
        <v>i.a.</v>
      </c>
      <c r="LR200" s="260" t="str">
        <f>IFERROR(Tabel1[[#This Row],[2010 - Omsætning]]/Tabel1[[#This Row],[2010 - Ansatte]],"i.a.")</f>
        <v>i.a.</v>
      </c>
      <c r="LS200" s="260" t="str">
        <f>IFERROR(Tabel1[[#This Row],[2009 - Omsætning]]/Tabel1[[#This Row],[2009 - Ansatte]],"i.a.")</f>
        <v>i.a.</v>
      </c>
      <c r="LT200" s="260" t="str">
        <f>IFERROR(Tabel1[[#This Row],[2008 - Omsætning]]/Tabel1[[#This Row],[2008 - Ansatte]],"i.a.")</f>
        <v>i.a.</v>
      </c>
      <c r="LU200" s="254" t="e">
        <f t="shared" si="883"/>
        <v>#VALUE!</v>
      </c>
      <c r="LV200" s="254">
        <f t="shared" si="884"/>
        <v>0.95949979830576837</v>
      </c>
      <c r="LW200" s="254">
        <f t="shared" si="885"/>
        <v>-0.95438453159041392</v>
      </c>
      <c r="LX200" s="340" t="e">
        <f t="shared" si="886"/>
        <v>#VALUE!</v>
      </c>
      <c r="LY200" s="351" t="e">
        <f t="shared" si="887"/>
        <v>#VALUE!</v>
      </c>
      <c r="LZ200" s="278" t="e">
        <f t="shared" si="737"/>
        <v>#VALUE!</v>
      </c>
      <c r="MA200" s="278"/>
      <c r="MB200" s="278">
        <f t="shared" si="738"/>
        <v>-0.87612500000000004</v>
      </c>
      <c r="MC200" s="243" t="e">
        <f t="shared" si="739"/>
        <v>#VALUE!</v>
      </c>
      <c r="MD200" s="352" t="str">
        <f t="shared" si="888"/>
        <v>i.a.</v>
      </c>
      <c r="ME200" s="352">
        <f t="shared" si="889"/>
        <v>8.2054054054054054E-2</v>
      </c>
      <c r="MF200" s="352">
        <f t="shared" si="890"/>
        <v>4.1875000000000002E-2</v>
      </c>
      <c r="MG200" s="245">
        <f t="shared" si="891"/>
        <v>0.91800000000000004</v>
      </c>
      <c r="MH200" s="304" t="str">
        <f t="shared" si="892"/>
        <v>i.a.</v>
      </c>
      <c r="MI200" s="245" t="str">
        <f t="shared" si="893"/>
        <v>i.a.</v>
      </c>
      <c r="MJ200" s="245" t="str">
        <f t="shared" si="894"/>
        <v>i.a.</v>
      </c>
      <c r="MK200" s="253" t="str">
        <f t="shared" si="895"/>
        <v>i.a.</v>
      </c>
      <c r="ML200" s="245" t="str">
        <f t="shared" si="896"/>
        <v>i.a.</v>
      </c>
      <c r="MM200" s="245" t="str">
        <f t="shared" si="897"/>
        <v>i.a.</v>
      </c>
      <c r="MN200" s="245" t="str">
        <f t="shared" si="898"/>
        <v>i.a.</v>
      </c>
      <c r="MO200" s="245" t="str">
        <f t="shared" si="899"/>
        <v>i.a.</v>
      </c>
      <c r="MP200" s="245" t="str">
        <f t="shared" si="900"/>
        <v>i.a.</v>
      </c>
      <c r="MQ200" s="245" t="str">
        <f t="shared" si="901"/>
        <v>i.a.</v>
      </c>
      <c r="MR200" s="245" t="str">
        <f t="shared" si="902"/>
        <v>i.a.</v>
      </c>
      <c r="MS200" s="245" t="str">
        <f t="shared" si="903"/>
        <v>i.a.</v>
      </c>
      <c r="MT200" s="245" t="str">
        <f t="shared" si="904"/>
        <v>i.a.</v>
      </c>
    </row>
    <row r="201" spans="1:358" ht="18" customHeight="1" x14ac:dyDescent="0.25">
      <c r="A201" s="116" t="s">
        <v>724</v>
      </c>
      <c r="B201" s="273">
        <v>32949266</v>
      </c>
      <c r="C201" s="5" t="s">
        <v>83</v>
      </c>
      <c r="D201" s="5"/>
      <c r="E201" s="133">
        <v>259900</v>
      </c>
      <c r="F201" s="203">
        <v>45468</v>
      </c>
      <c r="G201" s="148"/>
      <c r="H201" s="148" t="s">
        <v>74</v>
      </c>
      <c r="I201" s="148" t="s">
        <v>74</v>
      </c>
      <c r="J201" s="148" t="s">
        <v>74</v>
      </c>
      <c r="K201" s="148" t="s">
        <v>74</v>
      </c>
      <c r="L201" s="148" t="s">
        <v>74</v>
      </c>
      <c r="M201" s="357" t="s">
        <v>74</v>
      </c>
      <c r="N201" s="357" t="s">
        <v>74</v>
      </c>
      <c r="O201" s="357" t="s">
        <v>74</v>
      </c>
      <c r="P201" s="150" t="e">
        <f>Y201/Tabel1[[#This Row],[2023 - Omsætning]]-1</f>
        <v>#DIV/0!</v>
      </c>
      <c r="Q201" s="150" t="e">
        <f>Z201/Tabel1[[#This Row],[2022 - Omsætning]]-1</f>
        <v>#DIV/0!</v>
      </c>
      <c r="R201" s="150" t="e">
        <f>AA201/Tabel1[[#This Row],[2021 - Omsætning]]-1</f>
        <v>#DIV/0!</v>
      </c>
      <c r="S201" s="150" t="e">
        <f>AB201/Tabel1[[#This Row],[2020 - Omsætning]]-1</f>
        <v>#DIV/0!</v>
      </c>
      <c r="T201" s="150" t="e">
        <f>AC201/Tabel1[[#This Row],[2019 - Omsætning]]-1</f>
        <v>#DIV/0!</v>
      </c>
      <c r="U201" s="242">
        <f t="shared" si="721"/>
        <v>0</v>
      </c>
      <c r="V201" s="242">
        <f>Z201-AA201</f>
        <v>0</v>
      </c>
      <c r="W201" s="242">
        <f t="shared" si="763"/>
        <v>0</v>
      </c>
      <c r="X201" s="242">
        <f t="shared" si="762"/>
        <v>0</v>
      </c>
      <c r="Y201" s="151"/>
      <c r="Z201" s="151"/>
      <c r="AA201" s="151"/>
      <c r="AB201" s="151"/>
      <c r="AC201" s="361"/>
      <c r="AD201" s="361"/>
      <c r="AE201" s="361"/>
      <c r="AF201" s="361"/>
      <c r="AG201" s="361"/>
      <c r="AH201" s="361"/>
      <c r="AI201" s="361"/>
      <c r="AJ201" s="361"/>
      <c r="AK201" s="361"/>
      <c r="AL201" s="361"/>
      <c r="AM201" s="361"/>
      <c r="AN201" s="361"/>
      <c r="AO201" s="361"/>
      <c r="AP201" s="150">
        <f t="shared" si="779"/>
        <v>-1</v>
      </c>
      <c r="AQ201" s="150">
        <f t="shared" si="780"/>
        <v>-0.29091214890396366</v>
      </c>
      <c r="AR201" s="150">
        <f t="shared" si="781"/>
        <v>-5.5143553342515118E-2</v>
      </c>
      <c r="AS201" s="150">
        <f t="shared" si="782"/>
        <v>0.21832849306227822</v>
      </c>
      <c r="AT201" s="150">
        <f t="shared" si="783"/>
        <v>0.13375283529670004</v>
      </c>
      <c r="AU201" s="242">
        <f t="shared" si="740"/>
        <v>-12.648</v>
      </c>
      <c r="AV201" s="242">
        <f t="shared" si="768"/>
        <v>-5.1890000000000001</v>
      </c>
      <c r="AW201" s="242">
        <f t="shared" si="741"/>
        <v>-1.0410000000000004</v>
      </c>
      <c r="AX201" s="242">
        <f t="shared" si="742"/>
        <v>3.3830000000000009</v>
      </c>
      <c r="AY201" s="119"/>
      <c r="AZ201" s="119">
        <v>12.648</v>
      </c>
      <c r="BA201" s="119">
        <v>17.837</v>
      </c>
      <c r="BB201" s="119">
        <v>18.878</v>
      </c>
      <c r="BC201" s="119">
        <v>15.494999999999999</v>
      </c>
      <c r="BD201" s="362">
        <v>13.667</v>
      </c>
      <c r="BE201" s="362">
        <v>17.472999999999999</v>
      </c>
      <c r="BF201" s="362">
        <v>18.361999999999998</v>
      </c>
      <c r="BG201" s="362">
        <v>16.927</v>
      </c>
      <c r="BH201" s="362">
        <v>14.558</v>
      </c>
      <c r="BI201" s="362"/>
      <c r="BJ201" s="362"/>
      <c r="BK201" s="362"/>
      <c r="BL201" s="362"/>
      <c r="BM201" s="362"/>
      <c r="BN201" s="362"/>
      <c r="BO201" s="362"/>
      <c r="BP201" s="152">
        <f t="shared" si="784"/>
        <v>1</v>
      </c>
      <c r="BQ201" s="152">
        <f t="shared" si="785"/>
        <v>-1.4759427828348504</v>
      </c>
      <c r="BR201" s="152">
        <f t="shared" si="786"/>
        <v>-0.31629250944654363</v>
      </c>
      <c r="BS201" s="152">
        <f t="shared" si="787"/>
        <v>1.3059969246540233</v>
      </c>
      <c r="BT201" s="152">
        <f t="shared" si="788"/>
        <v>1.6377901274926445</v>
      </c>
      <c r="BU201" s="242">
        <f t="shared" si="743"/>
        <v>1.464</v>
      </c>
      <c r="BV201" s="242">
        <f t="shared" si="769"/>
        <v>-4.54</v>
      </c>
      <c r="BW201" s="242">
        <f t="shared" si="744"/>
        <v>-1.4229999999999996</v>
      </c>
      <c r="BX201" s="242">
        <f t="shared" si="745"/>
        <v>2.5479999999999996</v>
      </c>
      <c r="BY201" s="119"/>
      <c r="BZ201" s="119">
        <v>-1.464</v>
      </c>
      <c r="CA201" s="119">
        <v>3.0760000000000001</v>
      </c>
      <c r="CB201" s="119">
        <v>4.4989999999999997</v>
      </c>
      <c r="CC201" s="119">
        <v>1.9510000000000001</v>
      </c>
      <c r="CD201" s="362">
        <v>-3.0590000000000002</v>
      </c>
      <c r="CE201" s="362">
        <v>1.2290000000000001</v>
      </c>
      <c r="CF201" s="362">
        <v>1.476</v>
      </c>
      <c r="CG201" s="362">
        <v>1.431</v>
      </c>
      <c r="CH201" s="362">
        <v>0.41299999999999998</v>
      </c>
      <c r="CI201" s="362"/>
      <c r="CJ201" s="362"/>
      <c r="CK201" s="362"/>
      <c r="CL201" s="362"/>
      <c r="CM201" s="362"/>
      <c r="CN201" s="362"/>
      <c r="CO201" s="362"/>
      <c r="CP201" s="152">
        <f t="shared" si="789"/>
        <v>1</v>
      </c>
      <c r="CQ201" s="152">
        <f t="shared" si="790"/>
        <v>-2.3937432578209279</v>
      </c>
      <c r="CR201" s="152">
        <f t="shared" si="791"/>
        <v>-0.51325807298503545</v>
      </c>
      <c r="CS201" s="152">
        <f t="shared" si="792"/>
        <v>3.3882488479262678</v>
      </c>
      <c r="CT201" s="152">
        <f t="shared" si="793"/>
        <v>1.1829293993677557</v>
      </c>
      <c r="CU201" s="242">
        <f t="shared" si="746"/>
        <v>2.5840000000000001</v>
      </c>
      <c r="CV201" s="242">
        <f t="shared" si="770"/>
        <v>-4.4380000000000006</v>
      </c>
      <c r="CW201" s="242">
        <f t="shared" si="747"/>
        <v>-1.9550000000000001</v>
      </c>
      <c r="CX201" s="242">
        <f t="shared" si="748"/>
        <v>2.9410000000000003</v>
      </c>
      <c r="CY201" s="119"/>
      <c r="CZ201" s="119">
        <v>-2.5840000000000001</v>
      </c>
      <c r="DA201" s="119">
        <v>1.8540000000000001</v>
      </c>
      <c r="DB201" s="119">
        <v>3.8090000000000002</v>
      </c>
      <c r="DC201" s="119">
        <v>0.86799999999999999</v>
      </c>
      <c r="DD201" s="362">
        <v>-4.7450000000000001</v>
      </c>
      <c r="DE201" s="362">
        <v>-0.152</v>
      </c>
      <c r="DF201" s="362">
        <v>6.0999999999999999E-2</v>
      </c>
      <c r="DG201" s="362">
        <v>0.35199999999999998</v>
      </c>
      <c r="DH201" s="362">
        <v>-0.628</v>
      </c>
      <c r="DI201" s="362"/>
      <c r="DJ201" s="362"/>
      <c r="DK201" s="362"/>
      <c r="DL201" s="362"/>
      <c r="DM201" s="362"/>
      <c r="DN201" s="362"/>
      <c r="DO201" s="362"/>
      <c r="DP201" s="152">
        <f t="shared" si="794"/>
        <v>-1</v>
      </c>
      <c r="DQ201" s="152">
        <f t="shared" si="795"/>
        <v>-0.30081906180193591</v>
      </c>
      <c r="DR201" s="152">
        <f t="shared" si="796"/>
        <v>0.27419354838709686</v>
      </c>
      <c r="DS201" s="152">
        <f t="shared" si="797"/>
        <v>6.9848484848484835</v>
      </c>
      <c r="DT201" s="152">
        <f t="shared" si="798"/>
        <v>4.1730769230769234</v>
      </c>
      <c r="DU201" s="242">
        <f t="shared" si="749"/>
        <v>-4.6950000000000003</v>
      </c>
      <c r="DV201" s="242">
        <f t="shared" si="771"/>
        <v>-2.0199999999999996</v>
      </c>
      <c r="DW201" s="242">
        <f t="shared" si="750"/>
        <v>1.4450000000000003</v>
      </c>
      <c r="DX201" s="242">
        <f t="shared" si="751"/>
        <v>4.6099999999999994</v>
      </c>
      <c r="DY201" s="119"/>
      <c r="DZ201" s="119">
        <v>4.6950000000000003</v>
      </c>
      <c r="EA201" s="119">
        <v>6.7149999999999999</v>
      </c>
      <c r="EB201" s="119">
        <v>5.27</v>
      </c>
      <c r="EC201" s="119">
        <v>0.66</v>
      </c>
      <c r="ED201" s="362">
        <v>-0.20799999999999999</v>
      </c>
      <c r="EE201" s="362">
        <v>4.5369999999999999</v>
      </c>
      <c r="EF201" s="362">
        <v>4.6890000000000001</v>
      </c>
      <c r="EG201" s="362">
        <v>1.7130000000000001</v>
      </c>
      <c r="EH201" s="362">
        <v>1.361</v>
      </c>
      <c r="EI201" s="362"/>
      <c r="EJ201" s="362"/>
      <c r="EK201" s="362"/>
      <c r="EL201" s="362"/>
      <c r="EM201" s="362"/>
      <c r="EN201" s="362"/>
      <c r="EO201" s="362"/>
      <c r="EP201" s="153">
        <f t="shared" si="799"/>
        <v>-1</v>
      </c>
      <c r="EQ201" s="153">
        <f t="shared" si="800"/>
        <v>8.8113144011673604E-3</v>
      </c>
      <c r="ER201" s="153">
        <f t="shared" si="801"/>
        <v>-9.341609850412122E-2</v>
      </c>
      <c r="ES201" s="153">
        <f t="shared" si="802"/>
        <v>0.11045821797841675</v>
      </c>
      <c r="ET201" s="153">
        <f t="shared" si="803"/>
        <v>-4.9488467012163917E-2</v>
      </c>
      <c r="EU201" s="242">
        <f t="shared" si="752"/>
        <v>-35.950000000000003</v>
      </c>
      <c r="EV201" s="242">
        <f t="shared" si="772"/>
        <v>0.31400000000000006</v>
      </c>
      <c r="EW201" s="242">
        <f t="shared" si="753"/>
        <v>-3.671999999999997</v>
      </c>
      <c r="EX201" s="242">
        <f t="shared" si="754"/>
        <v>3.9099999999999966</v>
      </c>
      <c r="EY201" s="119"/>
      <c r="EZ201" s="119">
        <v>35.950000000000003</v>
      </c>
      <c r="FA201" s="119">
        <v>35.636000000000003</v>
      </c>
      <c r="FB201" s="119">
        <v>39.308</v>
      </c>
      <c r="FC201" s="119">
        <v>35.398000000000003</v>
      </c>
      <c r="FD201" s="362">
        <v>37.241</v>
      </c>
      <c r="FE201" s="362">
        <v>42.552999999999997</v>
      </c>
      <c r="FF201" s="362">
        <v>44.968000000000004</v>
      </c>
      <c r="FG201" s="362">
        <v>34.75</v>
      </c>
      <c r="FH201" s="362">
        <v>30.739000000000001</v>
      </c>
      <c r="FI201" s="362"/>
      <c r="FJ201" s="362"/>
      <c r="FK201" s="362"/>
      <c r="FL201" s="362"/>
      <c r="FM201" s="362"/>
      <c r="FN201" s="362"/>
      <c r="FO201" s="362"/>
      <c r="FP201" s="153">
        <f t="shared" si="804"/>
        <v>-1</v>
      </c>
      <c r="FQ201" s="153">
        <f t="shared" si="805"/>
        <v>-7.1428571428571425E-2</v>
      </c>
      <c r="FR201" s="153">
        <f t="shared" si="806"/>
        <v>3.7037037037037035E-2</v>
      </c>
      <c r="FS201" s="153">
        <f t="shared" si="807"/>
        <v>3.8461538461538464E-2</v>
      </c>
      <c r="FT201" s="153">
        <f t="shared" si="808"/>
        <v>-0.21212121212121213</v>
      </c>
      <c r="FU201" s="242">
        <f t="shared" si="764"/>
        <v>-26</v>
      </c>
      <c r="FV201" s="242">
        <f t="shared" si="773"/>
        <v>-2</v>
      </c>
      <c r="FW201" s="242">
        <f t="shared" si="765"/>
        <v>1</v>
      </c>
      <c r="FX201" s="242">
        <f t="shared" si="766"/>
        <v>1</v>
      </c>
      <c r="FY201" s="154"/>
      <c r="FZ201" s="154">
        <v>26</v>
      </c>
      <c r="GA201" s="154">
        <v>28</v>
      </c>
      <c r="GB201" s="154">
        <v>27</v>
      </c>
      <c r="GC201" s="154">
        <v>26</v>
      </c>
      <c r="GD201" s="359">
        <v>33</v>
      </c>
      <c r="GE201" s="359">
        <v>32</v>
      </c>
      <c r="GF201" s="359">
        <v>34</v>
      </c>
      <c r="GG201" s="359">
        <v>30</v>
      </c>
      <c r="GH201" s="359">
        <v>28</v>
      </c>
      <c r="GI201" s="359"/>
      <c r="GJ201" s="359"/>
      <c r="GK201" s="359"/>
      <c r="GL201" s="359"/>
      <c r="GM201" s="359"/>
      <c r="GN201" s="359"/>
      <c r="GO201" s="359"/>
      <c r="GP201" s="5"/>
      <c r="GQ201" s="5" t="s">
        <v>389</v>
      </c>
      <c r="GR201" s="133">
        <v>6700</v>
      </c>
      <c r="GS201" s="133" t="s">
        <v>193</v>
      </c>
      <c r="GT201" s="168" t="s">
        <v>78</v>
      </c>
      <c r="GU201" s="169"/>
      <c r="GV201" s="170"/>
      <c r="GW201" s="158">
        <f t="shared" si="809"/>
        <v>1</v>
      </c>
      <c r="GX201" s="158">
        <f t="shared" si="810"/>
        <v>-2.4639801003491515</v>
      </c>
      <c r="GY201" s="158">
        <f t="shared" si="811"/>
        <v>-0.75916732355454819</v>
      </c>
      <c r="GZ201" s="158">
        <f t="shared" si="812"/>
        <v>-0.66551627668420354</v>
      </c>
      <c r="HA201" s="158">
        <f t="shared" si="813"/>
        <v>2.7519941811128619</v>
      </c>
      <c r="HB201" s="263">
        <f t="shared" si="722"/>
        <v>0.45293602103418057</v>
      </c>
      <c r="HC201" s="263">
        <f>HG201-HH201</f>
        <v>-0.76232275445095155</v>
      </c>
      <c r="HD201" s="263">
        <f t="shared" si="723"/>
        <v>-0.9752675667518631</v>
      </c>
      <c r="HE201" s="263">
        <f t="shared" si="724"/>
        <v>-2.5560536644331351</v>
      </c>
      <c r="HF201" s="153">
        <f t="shared" si="814"/>
        <v>0</v>
      </c>
      <c r="HG201" s="153">
        <f t="shared" si="815"/>
        <v>-0.45293602103418057</v>
      </c>
      <c r="HH201" s="153">
        <f t="shared" si="816"/>
        <v>0.30938673341677098</v>
      </c>
      <c r="HI201" s="153">
        <f t="shared" si="817"/>
        <v>1.2846543001686341</v>
      </c>
      <c r="HJ201" s="153">
        <f t="shared" si="818"/>
        <v>3.8407079646017692</v>
      </c>
      <c r="HK201" s="153">
        <f t="shared" si="819"/>
        <v>-2.1921921921921923</v>
      </c>
      <c r="HL201" s="153">
        <f t="shared" si="820"/>
        <v>-3.2950357684803817E-2</v>
      </c>
      <c r="HM201" s="153">
        <f t="shared" si="821"/>
        <v>1.9056544829740705E-2</v>
      </c>
      <c r="HN201" s="153">
        <f t="shared" si="822"/>
        <v>0.22901756668835394</v>
      </c>
      <c r="HO201" s="153">
        <f t="shared" si="823"/>
        <v>-0.46142542248346802</v>
      </c>
      <c r="HP201" s="153" t="str">
        <f t="shared" si="824"/>
        <v>Negativ EK</v>
      </c>
      <c r="HQ201" s="153" t="str">
        <f t="shared" si="825"/>
        <v>Negativ EK</v>
      </c>
      <c r="HR201" s="153" t="str">
        <f t="shared" si="826"/>
        <v>Negativ EK</v>
      </c>
      <c r="HS201" s="153" t="str">
        <f t="shared" si="827"/>
        <v>Negativ EK</v>
      </c>
      <c r="HT201" s="153" t="str">
        <f t="shared" si="828"/>
        <v>Negativ EK</v>
      </c>
      <c r="HU201" s="153" t="str">
        <f t="shared" si="829"/>
        <v>Negativ EK</v>
      </c>
      <c r="HV201" s="150">
        <f t="shared" si="830"/>
        <v>1</v>
      </c>
      <c r="HW201" s="150">
        <f t="shared" si="831"/>
        <v>-1.4982685988430002</v>
      </c>
      <c r="HX201" s="150">
        <f t="shared" si="832"/>
        <v>-0.31846376241878582</v>
      </c>
      <c r="HY201" s="150">
        <f t="shared" si="833"/>
        <v>1.2421935401432764</v>
      </c>
      <c r="HZ201" s="150">
        <f t="shared" si="834"/>
        <v>1.7006129686965414</v>
      </c>
      <c r="IA201" s="263">
        <f t="shared" si="725"/>
        <v>4.0901852317492236E-2</v>
      </c>
      <c r="IB201" s="263">
        <f>IF201-IG201</f>
        <v>-0.12298981132688591</v>
      </c>
      <c r="IC201" s="263">
        <f t="shared" si="726"/>
        <v>-3.8357520604024239E-2</v>
      </c>
      <c r="ID201" s="263">
        <f t="shared" si="727"/>
        <v>6.672777975521503E-2</v>
      </c>
      <c r="IE201" s="153">
        <f t="shared" si="835"/>
        <v>0</v>
      </c>
      <c r="IF201" s="153">
        <f t="shared" si="836"/>
        <v>-4.0901852317492236E-2</v>
      </c>
      <c r="IG201" s="153">
        <f t="shared" si="837"/>
        <v>8.2087959009393682E-2</v>
      </c>
      <c r="IH201" s="153">
        <f t="shared" si="838"/>
        <v>0.12044547961341792</v>
      </c>
      <c r="II201" s="153">
        <f t="shared" si="839"/>
        <v>5.3717699858202891E-2</v>
      </c>
      <c r="IJ201" s="153">
        <f t="shared" si="840"/>
        <v>-7.6672431511141198E-2</v>
      </c>
      <c r="IK201" s="153">
        <f t="shared" si="841"/>
        <v>2.8084688246249472E-2</v>
      </c>
      <c r="IL201" s="153">
        <f t="shared" si="842"/>
        <v>3.7030532627511978E-2</v>
      </c>
      <c r="IM201" s="153">
        <f t="shared" si="843"/>
        <v>4.3701995755012289E-2</v>
      </c>
      <c r="IN201" s="153">
        <f t="shared" si="844"/>
        <v>1.3435700575815737E-2</v>
      </c>
      <c r="IO201" s="153" t="str">
        <f t="shared" si="845"/>
        <v>i.a.</v>
      </c>
      <c r="IP201" s="153" t="str">
        <f t="shared" si="846"/>
        <v>i.a.</v>
      </c>
      <c r="IQ201" s="153" t="str">
        <f t="shared" si="847"/>
        <v>i.a.</v>
      </c>
      <c r="IR201" s="153" t="str">
        <f t="shared" si="848"/>
        <v>i.a.</v>
      </c>
      <c r="IS201" s="153" t="str">
        <f t="shared" si="849"/>
        <v>i.a.</v>
      </c>
      <c r="IT201" s="153" t="str">
        <f t="shared" si="850"/>
        <v>i.a.</v>
      </c>
      <c r="IU201" s="150" t="e">
        <f t="shared" si="851"/>
        <v>#VALUE!</v>
      </c>
      <c r="IV201" s="150">
        <f t="shared" si="852"/>
        <v>-0.30692595511470894</v>
      </c>
      <c r="IW201" s="150">
        <f t="shared" si="853"/>
        <v>0.40548883151868886</v>
      </c>
      <c r="IX201" s="150">
        <f t="shared" si="854"/>
        <v>6.1905888538380651</v>
      </c>
      <c r="IY201" s="150">
        <f t="shared" si="855"/>
        <v>4.3382834536501411</v>
      </c>
      <c r="IZ201" s="263" t="e">
        <f t="shared" si="728"/>
        <v>#VALUE!</v>
      </c>
      <c r="JA201" s="263">
        <f>JE201-JF201</f>
        <v>-5.7834992383973244E-2</v>
      </c>
      <c r="JB201" s="263">
        <f t="shared" si="729"/>
        <v>5.4363644604240619E-2</v>
      </c>
      <c r="JC201" s="263">
        <f t="shared" si="730"/>
        <v>0.11542427943762706</v>
      </c>
      <c r="JD201" s="153" t="str">
        <f t="shared" si="856"/>
        <v>i.a.</v>
      </c>
      <c r="JE201" s="153">
        <f t="shared" si="857"/>
        <v>0.1305980528511822</v>
      </c>
      <c r="JF201" s="153">
        <f t="shared" si="858"/>
        <v>0.18843304523515544</v>
      </c>
      <c r="JG201" s="153">
        <f t="shared" si="859"/>
        <v>0.13406940063091483</v>
      </c>
      <c r="JH201" s="153">
        <f t="shared" si="860"/>
        <v>1.8645121193287754E-2</v>
      </c>
      <c r="JI201" s="153">
        <f t="shared" si="861"/>
        <v>-5.5852420719099917E-3</v>
      </c>
      <c r="JJ201" s="153">
        <f t="shared" si="862"/>
        <v>0.10661997978990906</v>
      </c>
      <c r="JK201" s="153">
        <f t="shared" si="863"/>
        <v>0.10427415050702721</v>
      </c>
      <c r="JL201" s="153">
        <f t="shared" si="864"/>
        <v>4.9294964028776977E-2</v>
      </c>
      <c r="JM201" s="153">
        <f t="shared" si="865"/>
        <v>4.4276001171150652E-2</v>
      </c>
      <c r="JN201" s="153" t="str">
        <f t="shared" si="866"/>
        <v>i.a.</v>
      </c>
      <c r="JO201" s="153" t="str">
        <f t="shared" si="867"/>
        <v>i.a.</v>
      </c>
      <c r="JP201" s="153" t="str">
        <f t="shared" si="868"/>
        <v>i.a.</v>
      </c>
      <c r="JQ201" s="153" t="str">
        <f t="shared" si="869"/>
        <v>i.a.</v>
      </c>
      <c r="JR201" s="153" t="str">
        <f t="shared" si="870"/>
        <v>i.a.</v>
      </c>
      <c r="JS201" s="153" t="str">
        <f t="shared" si="871"/>
        <v>i.a.</v>
      </c>
      <c r="JT201" s="153" t="str">
        <f t="shared" si="872"/>
        <v>i.a.</v>
      </c>
      <c r="JU201" s="150" t="e">
        <f t="shared" si="873"/>
        <v>#VALUE!</v>
      </c>
      <c r="JV201" s="150" t="e">
        <f t="shared" si="874"/>
        <v>#VALUE!</v>
      </c>
      <c r="JW201" s="150" t="e">
        <f t="shared" si="875"/>
        <v>#VALUE!</v>
      </c>
      <c r="JX201" s="150" t="e">
        <f t="shared" si="876"/>
        <v>#VALUE!</v>
      </c>
      <c r="JY201" s="150" t="e">
        <f t="shared" si="877"/>
        <v>#VALUE!</v>
      </c>
      <c r="JZ201" s="263" t="e">
        <f t="shared" si="731"/>
        <v>#VALUE!</v>
      </c>
      <c r="KA201" s="263" t="e">
        <f>KE201-KF201</f>
        <v>#VALUE!</v>
      </c>
      <c r="KB201" s="263" t="e">
        <f t="shared" si="732"/>
        <v>#VALUE!</v>
      </c>
      <c r="KC201" s="263" t="e">
        <f t="shared" si="733"/>
        <v>#VALUE!</v>
      </c>
      <c r="KD201" s="153" t="str">
        <f t="shared" si="691"/>
        <v>i.a.</v>
      </c>
      <c r="KE201" s="153" t="str">
        <f t="shared" si="692"/>
        <v>i.a.</v>
      </c>
      <c r="KF201" s="153" t="str">
        <f t="shared" si="693"/>
        <v>i.a.</v>
      </c>
      <c r="KG201" s="153" t="str">
        <f t="shared" si="694"/>
        <v>i.a.</v>
      </c>
      <c r="KH201" s="153" t="str">
        <f t="shared" si="713"/>
        <v>i.a.</v>
      </c>
      <c r="KI201" s="153" t="str">
        <f t="shared" si="695"/>
        <v>i.a.</v>
      </c>
      <c r="KJ201" s="153" t="str">
        <f t="shared" si="696"/>
        <v>i.a.</v>
      </c>
      <c r="KK201" s="153" t="str">
        <f t="shared" si="697"/>
        <v>i.a.</v>
      </c>
      <c r="KL201" s="153" t="str">
        <f t="shared" si="698"/>
        <v>i.a.</v>
      </c>
      <c r="KM201" s="153" t="str">
        <f t="shared" si="699"/>
        <v>i.a.</v>
      </c>
      <c r="KN201" s="153" t="str">
        <f t="shared" si="700"/>
        <v>i.a.</v>
      </c>
      <c r="KO201" s="153" t="str">
        <f t="shared" si="701"/>
        <v>i.a.</v>
      </c>
      <c r="KP201" s="153" t="str">
        <f t="shared" si="702"/>
        <v>i.a.</v>
      </c>
      <c r="KQ201" s="153" t="str">
        <f t="shared" si="703"/>
        <v>i.a.</v>
      </c>
      <c r="KR201" s="153" t="str">
        <f t="shared" si="704"/>
        <v>i.a.</v>
      </c>
      <c r="KS201" s="153" t="str">
        <f t="shared" si="705"/>
        <v>i.a.</v>
      </c>
      <c r="KT201" s="153" t="str">
        <f t="shared" si="706"/>
        <v>i.a.</v>
      </c>
      <c r="KU201" s="150" t="e">
        <f t="shared" si="878"/>
        <v>#VALUE!</v>
      </c>
      <c r="KV201" s="150" t="e">
        <f t="shared" si="879"/>
        <v>#DIV/0!</v>
      </c>
      <c r="KW201" s="150" t="e">
        <f t="shared" si="880"/>
        <v>#DIV/0!</v>
      </c>
      <c r="KX201" s="150" t="e">
        <f t="shared" si="881"/>
        <v>#DIV/0!</v>
      </c>
      <c r="KY201" s="150" t="e">
        <f t="shared" si="882"/>
        <v>#DIV/0!</v>
      </c>
      <c r="KZ201" s="243" t="e">
        <f t="shared" si="734"/>
        <v>#VALUE!</v>
      </c>
      <c r="LA201" s="243">
        <f>LE201-LF201</f>
        <v>0</v>
      </c>
      <c r="LB201" s="243">
        <f t="shared" si="735"/>
        <v>0</v>
      </c>
      <c r="LC201" s="243">
        <f t="shared" si="736"/>
        <v>0</v>
      </c>
      <c r="LD201" s="254" t="str">
        <f>IFERROR(Tabel1[[#This Row],[2024 - Omsætning]]/Tabel1[[#This Row],[2024 - Ansatte]],"i.a.")</f>
        <v>i.a.</v>
      </c>
      <c r="LE201" s="254">
        <f>IFERROR(Tabel1[[#This Row],[2023 - Omsætning]]/Tabel1[[#This Row],[2023 - Ansatte]],"i.a.")</f>
        <v>0</v>
      </c>
      <c r="LF201" s="254">
        <f>IFERROR(Tabel1[[#This Row],[2022 - Omsætning]]/Tabel1[[#This Row],[2022 - Ansatte]],"i.a.")</f>
        <v>0</v>
      </c>
      <c r="LG201" s="254">
        <f>IFERROR(Tabel1[[#This Row],[2021 - Omsætning]]/Tabel1[[#This Row],[2021 - Ansatte]],"i.a.")</f>
        <v>0</v>
      </c>
      <c r="LH201" s="254">
        <f>IFERROR(AC201/Tabel1[[#This Row],[2020 - Ansatte]],"i.a.")</f>
        <v>0</v>
      </c>
      <c r="LI201" s="254">
        <f>IFERROR(Tabel1[[#This Row],[2019 - Omsætning]]/Tabel1[[#This Row],[2019 - Ansatte]],"i.a.")</f>
        <v>0</v>
      </c>
      <c r="LJ201" s="254">
        <f>IFERROR(Tabel1[[#This Row],[2018 - Omsætning]]/Tabel1[[#This Row],[2018 - Ansatte]],"i.a.")</f>
        <v>0</v>
      </c>
      <c r="LK201" s="254">
        <f>IFERROR(Tabel1[[#This Row],[2017 - Omsætning]]/Tabel1[[#This Row],[2017 - Ansatte]],"i.a.")</f>
        <v>0</v>
      </c>
      <c r="LL201" s="254">
        <f>IFERROR(Tabel1[[#This Row],[2016 - Omsætning]]/Tabel1[[#This Row],[2016 - Ansatte]],"i.a.")</f>
        <v>0</v>
      </c>
      <c r="LM201" s="254">
        <f>IFERROR(Tabel1[[#This Row],[2015 - Omsætning]]/Tabel1[[#This Row],[2015 - Ansatte]],"i.a.")</f>
        <v>0</v>
      </c>
      <c r="LN201" s="254" t="str">
        <f>IFERROR(Tabel1[[#This Row],[2014 - Omsætning]]/Tabel1[[#This Row],[2014 - Ansatte]],"i.a.")</f>
        <v>i.a.</v>
      </c>
      <c r="LO201" s="254" t="str">
        <f>IFERROR(Tabel1[[#This Row],[2013 - Omsætning]]/Tabel1[[#This Row],[2013 - Ansatte]],"i.a.")</f>
        <v>i.a.</v>
      </c>
      <c r="LP201" s="254" t="str">
        <f>IFERROR(Tabel1[[#This Row],[2012 - Omsætning]]/Tabel1[[#This Row],[2012 - Ansatte]],"i.a.")</f>
        <v>i.a.</v>
      </c>
      <c r="LQ201" s="254" t="str">
        <f>IFERROR(Tabel1[[#This Row],[2011 - Omsætning]]/Tabel1[[#This Row],[2011 - Ansatte]],"i.a.")</f>
        <v>i.a.</v>
      </c>
      <c r="LR201" s="254" t="str">
        <f>IFERROR(Tabel1[[#This Row],[2010 - Omsætning]]/Tabel1[[#This Row],[2010 - Ansatte]],"i.a.")</f>
        <v>i.a.</v>
      </c>
      <c r="LS201" s="254" t="str">
        <f>IFERROR(Tabel1[[#This Row],[2009 - Omsætning]]/Tabel1[[#This Row],[2009 - Ansatte]],"i.a.")</f>
        <v>i.a.</v>
      </c>
      <c r="LT201" s="254" t="str">
        <f>IFERROR(Tabel1[[#This Row],[2008 - Omsætning]]/Tabel1[[#This Row],[2008 - Ansatte]],"i.a.")</f>
        <v>i.a.</v>
      </c>
      <c r="LU201" s="158" t="e">
        <f t="shared" si="883"/>
        <v>#VALUE!</v>
      </c>
      <c r="LV201" s="158">
        <f t="shared" si="884"/>
        <v>-2.5009542776533071</v>
      </c>
      <c r="LW201" s="158">
        <f t="shared" si="885"/>
        <v>-0.53064171323556986</v>
      </c>
      <c r="LX201" s="158">
        <f t="shared" si="886"/>
        <v>3.2257211128178866</v>
      </c>
      <c r="LY201" s="158">
        <f t="shared" si="887"/>
        <v>1.232179622274459</v>
      </c>
      <c r="LZ201" s="243" t="e">
        <f t="shared" si="737"/>
        <v>#VALUE!</v>
      </c>
      <c r="MA201" s="243">
        <f>ME201-MF201</f>
        <v>-0.1655989010989011</v>
      </c>
      <c r="MB201" s="243">
        <f t="shared" si="738"/>
        <v>-7.4859788359788362E-2</v>
      </c>
      <c r="MC201" s="243">
        <f t="shared" si="739"/>
        <v>0.10768945868945869</v>
      </c>
      <c r="MD201" s="244" t="str">
        <f t="shared" si="888"/>
        <v>i.a.</v>
      </c>
      <c r="ME201" s="244">
        <f t="shared" si="889"/>
        <v>-9.9384615384615391E-2</v>
      </c>
      <c r="MF201" s="244">
        <f t="shared" si="890"/>
        <v>6.6214285714285712E-2</v>
      </c>
      <c r="MG201" s="244">
        <f t="shared" si="891"/>
        <v>0.14107407407407407</v>
      </c>
      <c r="MH201" s="244">
        <f t="shared" si="892"/>
        <v>3.3384615384615388E-2</v>
      </c>
      <c r="MI201" s="244">
        <f t="shared" si="893"/>
        <v>-0.1437878787878788</v>
      </c>
      <c r="MJ201" s="244">
        <f t="shared" si="894"/>
        <v>-4.7499999999999999E-3</v>
      </c>
      <c r="MK201" s="244">
        <f t="shared" si="895"/>
        <v>1.7941176470588234E-3</v>
      </c>
      <c r="ML201" s="244">
        <f t="shared" si="896"/>
        <v>1.1733333333333333E-2</v>
      </c>
      <c r="MM201" s="244">
        <f t="shared" si="897"/>
        <v>-2.242857142857143E-2</v>
      </c>
      <c r="MN201" s="244" t="str">
        <f t="shared" si="898"/>
        <v>i.a.</v>
      </c>
      <c r="MO201" s="244" t="str">
        <f t="shared" si="899"/>
        <v>i.a.</v>
      </c>
      <c r="MP201" s="244" t="str">
        <f t="shared" si="900"/>
        <v>i.a.</v>
      </c>
      <c r="MQ201" s="244" t="str">
        <f t="shared" si="901"/>
        <v>i.a.</v>
      </c>
      <c r="MR201" s="244" t="str">
        <f t="shared" si="902"/>
        <v>i.a.</v>
      </c>
      <c r="MS201" s="244" t="str">
        <f t="shared" si="903"/>
        <v>i.a.</v>
      </c>
      <c r="MT201" s="244" t="str">
        <f t="shared" si="904"/>
        <v>i.a.</v>
      </c>
    </row>
    <row r="202" spans="1:358" ht="18" customHeight="1" x14ac:dyDescent="0.25">
      <c r="A202" s="20" t="s">
        <v>929</v>
      </c>
      <c r="B202" s="331">
        <v>27419402</v>
      </c>
      <c r="C202" s="404" t="s">
        <v>83</v>
      </c>
      <c r="D202" s="5"/>
      <c r="E202" s="332">
        <v>256200</v>
      </c>
      <c r="F202" s="333">
        <v>45429</v>
      </c>
      <c r="G202" s="176"/>
      <c r="H202" s="176" t="s">
        <v>74</v>
      </c>
      <c r="I202" s="148" t="s">
        <v>74</v>
      </c>
      <c r="J202" s="148" t="s">
        <v>74</v>
      </c>
      <c r="K202" s="148" t="s">
        <v>74</v>
      </c>
      <c r="L202" s="148"/>
      <c r="M202" s="148"/>
      <c r="N202" s="334"/>
      <c r="O202" s="370"/>
      <c r="P202" s="335" t="e">
        <f>Y202/Tabel1[[#This Row],[2023 - Omsætning]]-1</f>
        <v>#DIV/0!</v>
      </c>
      <c r="Q202" s="335" t="e">
        <f>Z202/Tabel1[[#This Row],[2022 - Omsætning]]-1</f>
        <v>#DIV/0!</v>
      </c>
      <c r="R202" s="335" t="e">
        <f>AA202/Tabel1[[#This Row],[2021 - Omsætning]]-1</f>
        <v>#DIV/0!</v>
      </c>
      <c r="S202" s="150" t="e">
        <f>AB202/Tabel1[[#This Row],[2020 - Omsætning]]-1</f>
        <v>#DIV/0!</v>
      </c>
      <c r="T202" s="335" t="e">
        <f>AC202/Tabel1[[#This Row],[2019 - Omsætning]]-1</f>
        <v>#DIV/0!</v>
      </c>
      <c r="U202" s="242">
        <f t="shared" si="721"/>
        <v>0</v>
      </c>
      <c r="V202" s="242"/>
      <c r="W202" s="242">
        <f t="shared" si="763"/>
        <v>0</v>
      </c>
      <c r="X202" s="336">
        <f t="shared" si="762"/>
        <v>0</v>
      </c>
      <c r="Y202" s="165"/>
      <c r="Z202" s="165"/>
      <c r="AA202" s="165"/>
      <c r="AB202" s="361"/>
      <c r="AC202" s="365"/>
      <c r="AD202" s="361"/>
      <c r="AE202" s="288"/>
      <c r="AF202" s="371"/>
      <c r="AG202" s="372"/>
      <c r="AH202" s="372"/>
      <c r="AI202" s="372"/>
      <c r="AJ202" s="372"/>
      <c r="AK202" s="372"/>
      <c r="AL202" s="372"/>
      <c r="AM202" s="372"/>
      <c r="AN202" s="372"/>
      <c r="AO202" s="372"/>
      <c r="AP202" s="153">
        <f t="shared" si="779"/>
        <v>-1</v>
      </c>
      <c r="AQ202" s="153">
        <f t="shared" si="780"/>
        <v>4.3494897959183584E-2</v>
      </c>
      <c r="AR202" s="153">
        <f t="shared" si="781"/>
        <v>0.53274682306940357</v>
      </c>
      <c r="AS202" s="150">
        <f t="shared" si="782"/>
        <v>1.1990541702493551</v>
      </c>
      <c r="AT202" s="153" t="e">
        <f t="shared" si="783"/>
        <v>#DIV/0!</v>
      </c>
      <c r="AU202" s="242">
        <f t="shared" si="740"/>
        <v>-8.1809999999999992</v>
      </c>
      <c r="AV202" s="242">
        <f t="shared" si="768"/>
        <v>0.3409999999999993</v>
      </c>
      <c r="AW202" s="242">
        <f t="shared" si="741"/>
        <v>2.7249999999999996</v>
      </c>
      <c r="AX202" s="336">
        <f t="shared" si="742"/>
        <v>2.7890000000000001</v>
      </c>
      <c r="AY202" s="121"/>
      <c r="AZ202" s="121">
        <v>8.1809999999999992</v>
      </c>
      <c r="BA202" s="165">
        <v>7.84</v>
      </c>
      <c r="BB202" s="362">
        <v>5.1150000000000002</v>
      </c>
      <c r="BC202" s="373">
        <v>2.3260000000000001</v>
      </c>
      <c r="BD202" s="362"/>
      <c r="BE202" s="374"/>
      <c r="BF202" s="375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152">
        <f t="shared" si="784"/>
        <v>-1</v>
      </c>
      <c r="BQ202" s="152">
        <f t="shared" si="785"/>
        <v>-9.5446880269814474E-2</v>
      </c>
      <c r="BR202" s="152">
        <f t="shared" si="786"/>
        <v>3.3411420204978035</v>
      </c>
      <c r="BS202" s="152">
        <f t="shared" si="787"/>
        <v>1.3138786764705881</v>
      </c>
      <c r="BT202" s="152" t="e">
        <f t="shared" si="788"/>
        <v>#DIV/0!</v>
      </c>
      <c r="BU202" s="368">
        <f t="shared" si="743"/>
        <v>-2.6819999999999999</v>
      </c>
      <c r="BV202" s="242">
        <f t="shared" si="769"/>
        <v>-0.28299999999999992</v>
      </c>
      <c r="BW202" s="368">
        <f t="shared" si="744"/>
        <v>2.282</v>
      </c>
      <c r="BX202" s="336">
        <f t="shared" si="745"/>
        <v>2.859</v>
      </c>
      <c r="BY202" s="121"/>
      <c r="BZ202" s="121">
        <v>2.6819999999999999</v>
      </c>
      <c r="CA202" s="121">
        <v>2.9649999999999999</v>
      </c>
      <c r="CB202" s="362">
        <v>0.68300000000000005</v>
      </c>
      <c r="CC202" s="374">
        <v>-2.1760000000000002</v>
      </c>
      <c r="CD202" s="362"/>
      <c r="CE202" s="374"/>
      <c r="CF202" s="375"/>
      <c r="CG202" s="376"/>
      <c r="CH202" s="376"/>
      <c r="CI202" s="376"/>
      <c r="CJ202" s="376"/>
      <c r="CK202" s="376"/>
      <c r="CL202" s="376"/>
      <c r="CM202" s="376"/>
      <c r="CN202" s="376"/>
      <c r="CO202" s="376"/>
      <c r="CP202" s="152">
        <f t="shared" si="789"/>
        <v>-1</v>
      </c>
      <c r="CQ202" s="152">
        <f t="shared" si="790"/>
        <v>-0.34712153518123678</v>
      </c>
      <c r="CR202" s="152">
        <f t="shared" si="791"/>
        <v>7.8825757575757587</v>
      </c>
      <c r="CS202" s="152">
        <f t="shared" si="792"/>
        <v>1.1030444964871193</v>
      </c>
      <c r="CT202" s="152" t="e">
        <f t="shared" si="793"/>
        <v>#DIV/0!</v>
      </c>
      <c r="CU202" s="368">
        <f t="shared" si="746"/>
        <v>-1.5309999999999999</v>
      </c>
      <c r="CV202" s="242">
        <f t="shared" si="770"/>
        <v>-0.81400000000000028</v>
      </c>
      <c r="CW202" s="368">
        <f t="shared" si="747"/>
        <v>2.0810000000000004</v>
      </c>
      <c r="CX202" s="336">
        <f t="shared" si="748"/>
        <v>2.8259999999999996</v>
      </c>
      <c r="CY202" s="121"/>
      <c r="CZ202" s="121">
        <v>1.5309999999999999</v>
      </c>
      <c r="DA202" s="121">
        <v>2.3450000000000002</v>
      </c>
      <c r="DB202" s="362">
        <v>0.26400000000000001</v>
      </c>
      <c r="DC202" s="374">
        <v>-2.5619999999999998</v>
      </c>
      <c r="DD202" s="362"/>
      <c r="DE202" s="374"/>
      <c r="DF202" s="375"/>
      <c r="DG202" s="376"/>
      <c r="DH202" s="376"/>
      <c r="DI202" s="376"/>
      <c r="DJ202" s="376"/>
      <c r="DK202" s="376"/>
      <c r="DL202" s="376"/>
      <c r="DM202" s="376"/>
      <c r="DN202" s="376"/>
      <c r="DO202" s="376"/>
      <c r="DP202" s="152">
        <f t="shared" si="794"/>
        <v>-1</v>
      </c>
      <c r="DQ202" s="152">
        <f t="shared" si="795"/>
        <v>2.0972602739726032</v>
      </c>
      <c r="DR202" s="152">
        <f t="shared" si="796"/>
        <v>1.4520123839009287</v>
      </c>
      <c r="DS202" s="152">
        <f t="shared" si="797"/>
        <v>0.14095744680851061</v>
      </c>
      <c r="DT202" s="152" t="e">
        <f t="shared" si="798"/>
        <v>#DIV/0!</v>
      </c>
      <c r="DU202" s="368">
        <f t="shared" si="749"/>
        <v>-2.2610000000000001</v>
      </c>
      <c r="DV202" s="242">
        <f t="shared" si="771"/>
        <v>1.5310000000000001</v>
      </c>
      <c r="DW202" s="368">
        <f t="shared" si="750"/>
        <v>2.3449999999999998</v>
      </c>
      <c r="DX202" s="336">
        <f t="shared" si="751"/>
        <v>0.2649999999999999</v>
      </c>
      <c r="DY202" s="121"/>
      <c r="DZ202" s="121">
        <v>2.2610000000000001</v>
      </c>
      <c r="EA202" s="121">
        <v>0.73</v>
      </c>
      <c r="EB202" s="362">
        <v>-1.615</v>
      </c>
      <c r="EC202" s="374">
        <v>-1.88</v>
      </c>
      <c r="ED202" s="362"/>
      <c r="EE202" s="374"/>
      <c r="EF202" s="375"/>
      <c r="EG202" s="376"/>
      <c r="EH202" s="376"/>
      <c r="EI202" s="376"/>
      <c r="EJ202" s="376"/>
      <c r="EK202" s="376"/>
      <c r="EL202" s="376"/>
      <c r="EM202" s="376"/>
      <c r="EN202" s="376"/>
      <c r="EO202" s="376"/>
      <c r="EP202" s="153">
        <f t="shared" si="799"/>
        <v>-1</v>
      </c>
      <c r="EQ202" s="153">
        <f t="shared" si="800"/>
        <v>0.16364890498361795</v>
      </c>
      <c r="ER202" s="153">
        <f t="shared" si="801"/>
        <v>0.61817505348339685</v>
      </c>
      <c r="ES202" s="153">
        <f t="shared" si="802"/>
        <v>0.36278362276587645</v>
      </c>
      <c r="ET202" s="153" t="e">
        <f t="shared" si="803"/>
        <v>#DIV/0!</v>
      </c>
      <c r="EU202" s="368">
        <f t="shared" si="752"/>
        <v>-20.244</v>
      </c>
      <c r="EV202" s="242">
        <f t="shared" si="772"/>
        <v>2.8470000000000013</v>
      </c>
      <c r="EW202" s="368">
        <f t="shared" si="753"/>
        <v>6.645999999999999</v>
      </c>
      <c r="EX202" s="336">
        <f t="shared" si="754"/>
        <v>2.8619999999999992</v>
      </c>
      <c r="EY202" s="121"/>
      <c r="EZ202" s="121">
        <v>20.244</v>
      </c>
      <c r="FA202" s="121">
        <v>17.396999999999998</v>
      </c>
      <c r="FB202" s="362">
        <v>10.750999999999999</v>
      </c>
      <c r="FC202" s="374">
        <v>7.8890000000000002</v>
      </c>
      <c r="FD202" s="362"/>
      <c r="FE202" s="374"/>
      <c r="FF202" s="375"/>
      <c r="FG202" s="376"/>
      <c r="FH202" s="376"/>
      <c r="FI202" s="376"/>
      <c r="FJ202" s="376"/>
      <c r="FK202" s="376"/>
      <c r="FL202" s="376"/>
      <c r="FM202" s="376"/>
      <c r="FN202" s="376"/>
      <c r="FO202" s="376"/>
      <c r="FP202" s="153">
        <f t="shared" si="804"/>
        <v>-1</v>
      </c>
      <c r="FQ202" s="153">
        <f t="shared" si="805"/>
        <v>0</v>
      </c>
      <c r="FR202" s="153">
        <f t="shared" si="806"/>
        <v>-0.04</v>
      </c>
      <c r="FS202" s="153">
        <f t="shared" si="807"/>
        <v>4.1666666666666664E-2</v>
      </c>
      <c r="FT202" s="153" t="e">
        <f t="shared" si="808"/>
        <v>#DIV/0!</v>
      </c>
      <c r="FU202" s="368">
        <f t="shared" si="764"/>
        <v>-24</v>
      </c>
      <c r="FV202" s="242">
        <f t="shared" si="773"/>
        <v>0</v>
      </c>
      <c r="FW202" s="368">
        <f t="shared" si="765"/>
        <v>-1</v>
      </c>
      <c r="FX202" s="336">
        <f t="shared" si="766"/>
        <v>1</v>
      </c>
      <c r="FY202" s="167"/>
      <c r="FZ202" s="167">
        <v>24</v>
      </c>
      <c r="GA202" s="167">
        <v>24</v>
      </c>
      <c r="GB202" s="359">
        <v>25</v>
      </c>
      <c r="GC202" s="377">
        <v>24</v>
      </c>
      <c r="GD202" s="359"/>
      <c r="GE202" s="378"/>
      <c r="GF202" s="379"/>
      <c r="GG202" s="380"/>
      <c r="GH202" s="380"/>
      <c r="GI202" s="380"/>
      <c r="GJ202" s="380"/>
      <c r="GK202" s="380"/>
      <c r="GL202" s="380"/>
      <c r="GM202" s="380"/>
      <c r="GN202" s="380"/>
      <c r="GO202" s="380"/>
      <c r="GP202" s="332"/>
      <c r="GQ202" s="5" t="s">
        <v>389</v>
      </c>
      <c r="GR202" s="332">
        <v>2650</v>
      </c>
      <c r="GS202" s="332" t="s">
        <v>127</v>
      </c>
      <c r="GT202" s="337" t="s">
        <v>76</v>
      </c>
      <c r="GU202" s="338"/>
      <c r="GV202" s="339"/>
      <c r="GW202" s="340">
        <f t="shared" si="809"/>
        <v>-1</v>
      </c>
      <c r="GX202" s="340" t="e">
        <f t="shared" si="810"/>
        <v>#VALUE!</v>
      </c>
      <c r="GY202" s="340" t="e">
        <f t="shared" si="811"/>
        <v>#VALUE!</v>
      </c>
      <c r="GZ202" s="340" t="e">
        <f t="shared" si="812"/>
        <v>#VALUE!</v>
      </c>
      <c r="HA202" s="340" t="e">
        <f t="shared" si="813"/>
        <v>#VALUE!</v>
      </c>
      <c r="HB202" s="278">
        <f t="shared" si="722"/>
        <v>-1.0237378803075894</v>
      </c>
      <c r="HC202" s="278"/>
      <c r="HD202" s="278" t="e">
        <f t="shared" si="723"/>
        <v>#VALUE!</v>
      </c>
      <c r="HE202" s="341" t="e">
        <f t="shared" si="724"/>
        <v>#VALUE!</v>
      </c>
      <c r="HF202" s="153">
        <f t="shared" si="814"/>
        <v>0</v>
      </c>
      <c r="HG202" s="153">
        <f t="shared" si="815"/>
        <v>1.0237378803075894</v>
      </c>
      <c r="HH202" s="153" t="str">
        <f t="shared" si="816"/>
        <v>Negativ EK</v>
      </c>
      <c r="HI202" s="153" t="str">
        <f t="shared" si="817"/>
        <v>Negativ EK</v>
      </c>
      <c r="HJ202" s="343" t="str">
        <f t="shared" si="818"/>
        <v>Negativ EK</v>
      </c>
      <c r="HK202" s="153" t="str">
        <f t="shared" si="819"/>
        <v>Negativ EK</v>
      </c>
      <c r="HL202" s="343" t="str">
        <f t="shared" si="820"/>
        <v>Negativ EK</v>
      </c>
      <c r="HM202" s="344" t="str">
        <f t="shared" si="821"/>
        <v>Negativ EK</v>
      </c>
      <c r="HN202" s="344" t="str">
        <f t="shared" si="822"/>
        <v>Negativ EK</v>
      </c>
      <c r="HO202" s="344" t="str">
        <f t="shared" si="823"/>
        <v>Negativ EK</v>
      </c>
      <c r="HP202" s="344" t="str">
        <f t="shared" si="824"/>
        <v>Negativ EK</v>
      </c>
      <c r="HQ202" s="344" t="str">
        <f t="shared" si="825"/>
        <v>Negativ EK</v>
      </c>
      <c r="HR202" s="344" t="str">
        <f t="shared" si="826"/>
        <v>Negativ EK</v>
      </c>
      <c r="HS202" s="344" t="str">
        <f t="shared" si="827"/>
        <v>Negativ EK</v>
      </c>
      <c r="HT202" s="344" t="str">
        <f t="shared" si="828"/>
        <v>Negativ EK</v>
      </c>
      <c r="HU202" s="344" t="str">
        <f t="shared" si="829"/>
        <v>Negativ EK</v>
      </c>
      <c r="HV202" s="153">
        <f t="shared" si="830"/>
        <v>-1</v>
      </c>
      <c r="HW202" s="153">
        <f t="shared" si="831"/>
        <v>-0.32357373039597093</v>
      </c>
      <c r="HX202" s="153">
        <f t="shared" si="832"/>
        <v>1.8747650725479279</v>
      </c>
      <c r="HY202" s="150">
        <f t="shared" si="833"/>
        <v>1.2656855020039131</v>
      </c>
      <c r="HZ202" s="150" t="e">
        <f t="shared" si="834"/>
        <v>#VALUE!</v>
      </c>
      <c r="IA202" s="263">
        <f t="shared" si="725"/>
        <v>-0.1425041842671555</v>
      </c>
      <c r="IB202" s="263"/>
      <c r="IC202" s="263">
        <f t="shared" si="726"/>
        <v>0.13738889962985351</v>
      </c>
      <c r="ID202" s="345">
        <f t="shared" si="727"/>
        <v>0.34911036282932123</v>
      </c>
      <c r="IE202" s="153">
        <f t="shared" si="835"/>
        <v>0</v>
      </c>
      <c r="IF202" s="153">
        <f t="shared" si="836"/>
        <v>0.1425041842671555</v>
      </c>
      <c r="IG202" s="153">
        <f t="shared" si="837"/>
        <v>0.21067216143242862</v>
      </c>
      <c r="IH202" s="153">
        <f t="shared" si="838"/>
        <v>7.3283261802575106E-2</v>
      </c>
      <c r="II202" s="153">
        <f t="shared" si="839"/>
        <v>-0.27582710102674612</v>
      </c>
      <c r="IJ202" s="153" t="str">
        <f t="shared" si="840"/>
        <v>i.a.</v>
      </c>
      <c r="IK202" s="153" t="str">
        <f t="shared" si="841"/>
        <v>i.a.</v>
      </c>
      <c r="IL202" s="344" t="str">
        <f t="shared" si="842"/>
        <v>i.a.</v>
      </c>
      <c r="IM202" s="344" t="str">
        <f t="shared" si="843"/>
        <v>i.a.</v>
      </c>
      <c r="IN202" s="344" t="str">
        <f t="shared" si="844"/>
        <v>i.a.</v>
      </c>
      <c r="IO202" s="344" t="str">
        <f t="shared" si="845"/>
        <v>i.a.</v>
      </c>
      <c r="IP202" s="344" t="str">
        <f t="shared" si="846"/>
        <v>i.a.</v>
      </c>
      <c r="IQ202" s="344" t="str">
        <f t="shared" si="847"/>
        <v>i.a.</v>
      </c>
      <c r="IR202" s="344" t="str">
        <f t="shared" si="848"/>
        <v>i.a.</v>
      </c>
      <c r="IS202" s="344" t="str">
        <f t="shared" si="849"/>
        <v>i.a.</v>
      </c>
      <c r="IT202" s="344" t="str">
        <f t="shared" si="850"/>
        <v>i.a.</v>
      </c>
      <c r="IU202" s="153" t="e">
        <f t="shared" si="851"/>
        <v>#VALUE!</v>
      </c>
      <c r="IV202" s="153">
        <f t="shared" si="852"/>
        <v>1.6616793611095322</v>
      </c>
      <c r="IW202" s="153">
        <f t="shared" si="853"/>
        <v>1.2793346634085696</v>
      </c>
      <c r="IX202" s="150">
        <f t="shared" si="854"/>
        <v>0.36964127038157751</v>
      </c>
      <c r="IY202" s="150" t="e">
        <f t="shared" si="855"/>
        <v>#VALUE!</v>
      </c>
      <c r="IZ202" s="263" t="e">
        <f t="shared" si="728"/>
        <v>#VALUE!</v>
      </c>
      <c r="JA202" s="263"/>
      <c r="JB202" s="263">
        <f t="shared" si="729"/>
        <v>0.19217984200584504</v>
      </c>
      <c r="JC202" s="345">
        <f t="shared" si="730"/>
        <v>8.8087918407575821E-2</v>
      </c>
      <c r="JD202" s="153" t="str">
        <f t="shared" si="856"/>
        <v>i.a.</v>
      </c>
      <c r="JE202" s="153">
        <f t="shared" si="857"/>
        <v>0.11168741355463348</v>
      </c>
      <c r="JF202" s="153">
        <f t="shared" si="858"/>
        <v>4.1961257688107149E-2</v>
      </c>
      <c r="JG202" s="153">
        <f t="shared" si="859"/>
        <v>-0.15021858431773788</v>
      </c>
      <c r="JH202" s="153">
        <f t="shared" si="860"/>
        <v>-0.2383065027253137</v>
      </c>
      <c r="JI202" s="153" t="str">
        <f t="shared" si="861"/>
        <v>i.a.</v>
      </c>
      <c r="JJ202" s="153" t="str">
        <f t="shared" si="862"/>
        <v>i.a.</v>
      </c>
      <c r="JK202" s="344" t="str">
        <f t="shared" si="863"/>
        <v>i.a.</v>
      </c>
      <c r="JL202" s="346" t="str">
        <f t="shared" si="864"/>
        <v>i.a.</v>
      </c>
      <c r="JM202" s="346" t="str">
        <f t="shared" si="865"/>
        <v>i.a.</v>
      </c>
      <c r="JN202" s="346" t="str">
        <f t="shared" si="866"/>
        <v>i.a.</v>
      </c>
      <c r="JO202" s="346" t="str">
        <f t="shared" si="867"/>
        <v>i.a.</v>
      </c>
      <c r="JP202" s="346" t="str">
        <f t="shared" si="868"/>
        <v>i.a.</v>
      </c>
      <c r="JQ202" s="344" t="str">
        <f t="shared" si="869"/>
        <v>i.a.</v>
      </c>
      <c r="JR202" s="344" t="str">
        <f t="shared" si="870"/>
        <v>i.a.</v>
      </c>
      <c r="JS202" s="344" t="str">
        <f t="shared" si="871"/>
        <v>i.a.</v>
      </c>
      <c r="JT202" s="344" t="str">
        <f t="shared" si="872"/>
        <v>i.a.</v>
      </c>
      <c r="JU202" s="153" t="e">
        <f t="shared" si="873"/>
        <v>#VALUE!</v>
      </c>
      <c r="JV202" s="153" t="e">
        <f t="shared" si="874"/>
        <v>#VALUE!</v>
      </c>
      <c r="JW202" s="153" t="e">
        <f t="shared" si="875"/>
        <v>#VALUE!</v>
      </c>
      <c r="JX202" s="150" t="e">
        <f t="shared" si="876"/>
        <v>#VALUE!</v>
      </c>
      <c r="JY202" s="150" t="e">
        <f t="shared" si="877"/>
        <v>#VALUE!</v>
      </c>
      <c r="JZ202" s="263" t="e">
        <f t="shared" si="731"/>
        <v>#VALUE!</v>
      </c>
      <c r="KA202" s="263"/>
      <c r="KB202" s="263" t="e">
        <f t="shared" si="732"/>
        <v>#VALUE!</v>
      </c>
      <c r="KC202" s="345" t="e">
        <f t="shared" si="733"/>
        <v>#VALUE!</v>
      </c>
      <c r="KD202" s="153" t="str">
        <f t="shared" si="691"/>
        <v>i.a.</v>
      </c>
      <c r="KE202" s="153" t="str">
        <f t="shared" si="692"/>
        <v>i.a.</v>
      </c>
      <c r="KF202" s="153" t="str">
        <f t="shared" si="693"/>
        <v>i.a.</v>
      </c>
      <c r="KG202" s="153" t="str">
        <f t="shared" si="694"/>
        <v>i.a.</v>
      </c>
      <c r="KH202" s="153" t="str">
        <f t="shared" si="713"/>
        <v>i.a.</v>
      </c>
      <c r="KI202" s="153" t="str">
        <f t="shared" si="695"/>
        <v>i.a.</v>
      </c>
      <c r="KJ202" s="153" t="str">
        <f t="shared" si="696"/>
        <v>i.a.</v>
      </c>
      <c r="KK202" s="344" t="str">
        <f t="shared" si="697"/>
        <v>i.a.</v>
      </c>
      <c r="KL202" s="346" t="str">
        <f t="shared" si="698"/>
        <v>i.a.</v>
      </c>
      <c r="KM202" s="346" t="str">
        <f t="shared" si="699"/>
        <v>i.a.</v>
      </c>
      <c r="KN202" s="346" t="str">
        <f t="shared" si="700"/>
        <v>i.a.</v>
      </c>
      <c r="KO202" s="346" t="str">
        <f t="shared" si="701"/>
        <v>i.a.</v>
      </c>
      <c r="KP202" s="346" t="str">
        <f t="shared" si="702"/>
        <v>i.a.</v>
      </c>
      <c r="KQ202" s="344" t="str">
        <f t="shared" si="703"/>
        <v>i.a.</v>
      </c>
      <c r="KR202" s="344" t="str">
        <f t="shared" si="704"/>
        <v>i.a.</v>
      </c>
      <c r="KS202" s="344" t="str">
        <f t="shared" si="705"/>
        <v>i.a.</v>
      </c>
      <c r="KT202" s="344" t="str">
        <f t="shared" si="706"/>
        <v>i.a.</v>
      </c>
      <c r="KU202" s="153" t="e">
        <f t="shared" si="878"/>
        <v>#VALUE!</v>
      </c>
      <c r="KV202" s="153" t="e">
        <f t="shared" si="879"/>
        <v>#DIV/0!</v>
      </c>
      <c r="KW202" s="153" t="e">
        <f t="shared" si="880"/>
        <v>#DIV/0!</v>
      </c>
      <c r="KX202" s="150" t="e">
        <f t="shared" si="881"/>
        <v>#DIV/0!</v>
      </c>
      <c r="KY202" s="150" t="e">
        <f t="shared" si="882"/>
        <v>#VALUE!</v>
      </c>
      <c r="KZ202" s="263" t="e">
        <f t="shared" si="734"/>
        <v>#VALUE!</v>
      </c>
      <c r="LA202" s="263"/>
      <c r="LB202" s="263">
        <f t="shared" si="735"/>
        <v>0</v>
      </c>
      <c r="LC202" s="385">
        <f t="shared" si="736"/>
        <v>0</v>
      </c>
      <c r="LD202" s="347" t="str">
        <f>IFERROR(Tabel1[[#This Row],[2024 - Omsætning]]/Tabel1[[#This Row],[2024 - Ansatte]],"i.a.")</f>
        <v>i.a.</v>
      </c>
      <c r="LE202" s="347">
        <f>IFERROR(Tabel1[[#This Row],[2023 - Omsætning]]/Tabel1[[#This Row],[2023 - Ansatte]],"i.a.")</f>
        <v>0</v>
      </c>
      <c r="LF202" s="347">
        <f>IFERROR(Tabel1[[#This Row],[2022 - Omsætning]]/Tabel1[[#This Row],[2022 - Ansatte]],"i.a.")</f>
        <v>0</v>
      </c>
      <c r="LG202" s="254">
        <f>IFERROR(Tabel1[[#This Row],[2021 - Omsætning]]/Tabel1[[#This Row],[2021 - Ansatte]],"i.a.")</f>
        <v>0</v>
      </c>
      <c r="LH202" s="254">
        <f>IFERROR(AC202/Tabel1[[#This Row],[2020 - Ansatte]],"i.a.")</f>
        <v>0</v>
      </c>
      <c r="LI202" s="254" t="str">
        <f>IFERROR(Tabel1[[#This Row],[2019 - Omsætning]]/Tabel1[[#This Row],[2019 - Ansatte]],"i.a.")</f>
        <v>i.a.</v>
      </c>
      <c r="LJ202" s="254" t="str">
        <f>IFERROR(Tabel1[[#This Row],[2018 - Omsætning]]/Tabel1[[#This Row],[2018 - Ansatte]],"i.a.")</f>
        <v>i.a.</v>
      </c>
      <c r="LK202" s="349" t="str">
        <f>IFERROR(Tabel1[[#This Row],[2017 - Omsætning]]/Tabel1[[#This Row],[2017 - Ansatte]],"i.a.")</f>
        <v>i.a.</v>
      </c>
      <c r="LL202" s="350" t="str">
        <f>IFERROR(Tabel1[[#This Row],[2016 - Omsætning]]/Tabel1[[#This Row],[2016 - Ansatte]],"i.a.")</f>
        <v>i.a.</v>
      </c>
      <c r="LM202" s="350" t="str">
        <f>IFERROR(Tabel1[[#This Row],[2015 - Omsætning]]/Tabel1[[#This Row],[2015 - Ansatte]],"i.a.")</f>
        <v>i.a.</v>
      </c>
      <c r="LN202" s="350" t="str">
        <f>IFERROR(Tabel1[[#This Row],[2014 - Omsætning]]/Tabel1[[#This Row],[2014 - Ansatte]],"i.a.")</f>
        <v>i.a.</v>
      </c>
      <c r="LO202" s="350" t="str">
        <f>IFERROR(Tabel1[[#This Row],[2013 - Omsætning]]/Tabel1[[#This Row],[2013 - Ansatte]],"i.a.")</f>
        <v>i.a.</v>
      </c>
      <c r="LP202" s="350" t="str">
        <f>IFERROR(Tabel1[[#This Row],[2012 - Omsætning]]/Tabel1[[#This Row],[2012 - Ansatte]],"i.a.")</f>
        <v>i.a.</v>
      </c>
      <c r="LQ202" s="350" t="str">
        <f>IFERROR(Tabel1[[#This Row],[2011 - Omsætning]]/Tabel1[[#This Row],[2011 - Ansatte]],"i.a.")</f>
        <v>i.a.</v>
      </c>
      <c r="LR202" s="350" t="str">
        <f>IFERROR(Tabel1[[#This Row],[2010 - Omsætning]]/Tabel1[[#This Row],[2010 - Ansatte]],"i.a.")</f>
        <v>i.a.</v>
      </c>
      <c r="LS202" s="350" t="str">
        <f>IFERROR(Tabel1[[#This Row],[2009 - Omsætning]]/Tabel1[[#This Row],[2009 - Ansatte]],"i.a.")</f>
        <v>i.a.</v>
      </c>
      <c r="LT202" s="350" t="str">
        <f>IFERROR(Tabel1[[#This Row],[2008 - Omsætning]]/Tabel1[[#This Row],[2008 - Ansatte]],"i.a.")</f>
        <v>i.a.</v>
      </c>
      <c r="LU202" s="254" t="e">
        <f t="shared" si="883"/>
        <v>#VALUE!</v>
      </c>
      <c r="LV202" s="254">
        <f t="shared" si="884"/>
        <v>-0.34712153518123678</v>
      </c>
      <c r="LW202" s="254">
        <f t="shared" si="885"/>
        <v>8.2526830808080813</v>
      </c>
      <c r="LX202" s="340">
        <f t="shared" si="886"/>
        <v>1.0989227166276347</v>
      </c>
      <c r="LY202" s="351" t="e">
        <f t="shared" si="887"/>
        <v>#VALUE!</v>
      </c>
      <c r="LZ202" s="278" t="e">
        <f t="shared" si="737"/>
        <v>#VALUE!</v>
      </c>
      <c r="MA202" s="278"/>
      <c r="MB202" s="278">
        <f t="shared" si="738"/>
        <v>8.7148333333333342E-2</v>
      </c>
      <c r="MC202" s="387">
        <f t="shared" si="739"/>
        <v>0.11731</v>
      </c>
      <c r="MD202" s="352" t="str">
        <f t="shared" si="888"/>
        <v>i.a.</v>
      </c>
      <c r="ME202" s="352">
        <f t="shared" si="889"/>
        <v>6.3791666666666663E-2</v>
      </c>
      <c r="MF202" s="352">
        <f t="shared" si="890"/>
        <v>9.7708333333333341E-2</v>
      </c>
      <c r="MG202" s="245">
        <f t="shared" si="891"/>
        <v>1.056E-2</v>
      </c>
      <c r="MH202" s="304">
        <f t="shared" si="892"/>
        <v>-0.10675</v>
      </c>
      <c r="MI202" s="245" t="str">
        <f t="shared" si="893"/>
        <v>i.a.</v>
      </c>
      <c r="MJ202" s="245" t="str">
        <f t="shared" si="894"/>
        <v>i.a.</v>
      </c>
      <c r="MK202" s="353" t="str">
        <f t="shared" si="895"/>
        <v>i.a.</v>
      </c>
      <c r="ML202" s="354" t="str">
        <f t="shared" si="896"/>
        <v>i.a.</v>
      </c>
      <c r="MM202" s="354" t="str">
        <f t="shared" si="897"/>
        <v>i.a.</v>
      </c>
      <c r="MN202" s="354" t="str">
        <f t="shared" si="898"/>
        <v>i.a.</v>
      </c>
      <c r="MO202" s="354" t="str">
        <f t="shared" si="899"/>
        <v>i.a.</v>
      </c>
      <c r="MP202" s="354" t="str">
        <f t="shared" si="900"/>
        <v>i.a.</v>
      </c>
      <c r="MQ202" s="354" t="str">
        <f t="shared" si="901"/>
        <v>i.a.</v>
      </c>
      <c r="MR202" s="354" t="str">
        <f t="shared" si="902"/>
        <v>i.a.</v>
      </c>
      <c r="MS202" s="354" t="str">
        <f t="shared" si="903"/>
        <v>i.a.</v>
      </c>
      <c r="MT202" s="354" t="str">
        <f t="shared" si="904"/>
        <v>i.a.</v>
      </c>
    </row>
    <row r="203" spans="1:358" ht="18" customHeight="1" x14ac:dyDescent="0.25">
      <c r="A203" s="3" t="s">
        <v>268</v>
      </c>
      <c r="B203" s="273">
        <v>32830080</v>
      </c>
      <c r="C203" s="5" t="s">
        <v>83</v>
      </c>
      <c r="D203" s="5"/>
      <c r="E203" s="5">
        <v>256200</v>
      </c>
      <c r="F203" s="203">
        <v>45743</v>
      </c>
      <c r="G203" s="148" t="s">
        <v>74</v>
      </c>
      <c r="H203" s="148" t="s">
        <v>74</v>
      </c>
      <c r="I203" s="148" t="s">
        <v>74</v>
      </c>
      <c r="J203" s="148" t="s">
        <v>74</v>
      </c>
      <c r="K203" s="148" t="s">
        <v>74</v>
      </c>
      <c r="L203" s="148" t="s">
        <v>74</v>
      </c>
      <c r="M203" s="148" t="s">
        <v>74</v>
      </c>
      <c r="N203" s="148" t="s">
        <v>74</v>
      </c>
      <c r="O203" s="148" t="s">
        <v>74</v>
      </c>
      <c r="P203" s="150" t="e">
        <f>Y203/Tabel1[[#This Row],[2023 - Omsætning]]-1</f>
        <v>#DIV/0!</v>
      </c>
      <c r="Q203" s="150" t="e">
        <f>Z203/Tabel1[[#This Row],[2022 - Omsætning]]-1</f>
        <v>#DIV/0!</v>
      </c>
      <c r="R203" s="150" t="e">
        <f>AA203/Tabel1[[#This Row],[2021 - Omsætning]]-1</f>
        <v>#DIV/0!</v>
      </c>
      <c r="S203" s="150" t="e">
        <f>AB203/Tabel1[[#This Row],[2020 - Omsætning]]-1</f>
        <v>#DIV/0!</v>
      </c>
      <c r="T203" s="150" t="e">
        <f>AC203/Tabel1[[#This Row],[2019 - Omsætning]]-1</f>
        <v>#DIV/0!</v>
      </c>
      <c r="U203" s="242">
        <f t="shared" si="721"/>
        <v>0</v>
      </c>
      <c r="V203" s="242">
        <f>Z203-AA203</f>
        <v>0</v>
      </c>
      <c r="W203" s="242">
        <f t="shared" si="763"/>
        <v>0</v>
      </c>
      <c r="X203" s="242">
        <f t="shared" si="762"/>
        <v>0</v>
      </c>
      <c r="Y203" s="151"/>
      <c r="Z203" s="151"/>
      <c r="AA203" s="151"/>
      <c r="AB203" s="151"/>
      <c r="AC203" s="361"/>
      <c r="AD203" s="151"/>
      <c r="AE203" s="151"/>
      <c r="AF203" s="151"/>
      <c r="AG203" s="361"/>
      <c r="AH203" s="361"/>
      <c r="AI203" s="361"/>
      <c r="AJ203" s="361"/>
      <c r="AK203" s="361"/>
      <c r="AL203" s="361"/>
      <c r="AM203" s="361"/>
      <c r="AN203" s="361"/>
      <c r="AO203" s="361"/>
      <c r="AP203" s="150">
        <f t="shared" si="779"/>
        <v>6.0356689246401321E-2</v>
      </c>
      <c r="AQ203" s="150">
        <f t="shared" si="780"/>
        <v>0.14027094710798663</v>
      </c>
      <c r="AR203" s="150">
        <f t="shared" si="781"/>
        <v>-3.5896093318206992E-2</v>
      </c>
      <c r="AS203" s="150">
        <f t="shared" si="782"/>
        <v>0.27378835037794585</v>
      </c>
      <c r="AT203" s="150">
        <f t="shared" si="783"/>
        <v>-2.3200260595750904E-2</v>
      </c>
      <c r="AU203" s="242">
        <f t="shared" si="740"/>
        <v>2.2809999999999988</v>
      </c>
      <c r="AV203" s="242">
        <f t="shared" si="768"/>
        <v>4.6490000000000009</v>
      </c>
      <c r="AW203" s="242">
        <f t="shared" si="741"/>
        <v>-1.2340000000000018</v>
      </c>
      <c r="AX203" s="242">
        <f t="shared" si="742"/>
        <v>7.3890000000000029</v>
      </c>
      <c r="AY203" s="119">
        <v>40.073</v>
      </c>
      <c r="AZ203" s="119">
        <v>37.792000000000002</v>
      </c>
      <c r="BA203" s="119">
        <v>33.143000000000001</v>
      </c>
      <c r="BB203" s="119">
        <v>34.377000000000002</v>
      </c>
      <c r="BC203" s="119">
        <v>26.988</v>
      </c>
      <c r="BD203" s="119">
        <v>27.629000000000001</v>
      </c>
      <c r="BE203" s="119">
        <v>29.946999999999999</v>
      </c>
      <c r="BF203" s="119">
        <v>26.805</v>
      </c>
      <c r="BG203" s="362">
        <v>25.343</v>
      </c>
      <c r="BH203" s="362">
        <v>13.446999999999999</v>
      </c>
      <c r="BI203" s="362">
        <v>11.099</v>
      </c>
      <c r="BJ203" s="362">
        <v>10.704000000000001</v>
      </c>
      <c r="BK203" s="362">
        <v>19.169</v>
      </c>
      <c r="BL203" s="362">
        <v>17.501000000000001</v>
      </c>
      <c r="BM203" s="362">
        <v>9.9369999999999994</v>
      </c>
      <c r="BN203" s="362"/>
      <c r="BO203" s="362"/>
      <c r="BP203" s="152">
        <f t="shared" si="784"/>
        <v>-0.10084718149234274</v>
      </c>
      <c r="BQ203" s="152">
        <f t="shared" si="785"/>
        <v>0.20755459374385199</v>
      </c>
      <c r="BR203" s="152">
        <f t="shared" si="786"/>
        <v>-0.12195543271722224</v>
      </c>
      <c r="BS203" s="152">
        <f t="shared" si="787"/>
        <v>1.0689778413152251</v>
      </c>
      <c r="BT203" s="152">
        <f t="shared" si="788"/>
        <v>3.1706749418153608</v>
      </c>
      <c r="BU203" s="242">
        <f t="shared" si="743"/>
        <v>-0.61899999999999977</v>
      </c>
      <c r="BV203" s="242">
        <f t="shared" si="769"/>
        <v>1.0549999999999997</v>
      </c>
      <c r="BW203" s="242">
        <f t="shared" si="744"/>
        <v>-0.70599999999999952</v>
      </c>
      <c r="BX203" s="242">
        <f t="shared" si="745"/>
        <v>2.9909999999999997</v>
      </c>
      <c r="BY203" s="119">
        <v>5.5190000000000001</v>
      </c>
      <c r="BZ203" s="119">
        <v>6.1379999999999999</v>
      </c>
      <c r="CA203" s="119">
        <v>5.0830000000000002</v>
      </c>
      <c r="CB203" s="119">
        <v>5.7889999999999997</v>
      </c>
      <c r="CC203" s="119">
        <v>2.798</v>
      </c>
      <c r="CD203" s="119">
        <v>-1.2889999999999999</v>
      </c>
      <c r="CE203" s="119">
        <v>4.7960000000000003</v>
      </c>
      <c r="CF203" s="119">
        <v>2.3889999999999998</v>
      </c>
      <c r="CG203" s="362">
        <v>3.3660000000000001</v>
      </c>
      <c r="CH203" s="362">
        <v>3.5680000000000001</v>
      </c>
      <c r="CI203" s="362">
        <v>2.7890000000000001</v>
      </c>
      <c r="CJ203" s="362">
        <v>2.843</v>
      </c>
      <c r="CK203" s="362">
        <v>2.8759999999999999</v>
      </c>
      <c r="CL203" s="362">
        <v>2.6880000000000002</v>
      </c>
      <c r="CM203" s="362">
        <v>1.8460000000000001</v>
      </c>
      <c r="CN203" s="362"/>
      <c r="CO203" s="362"/>
      <c r="CP203" s="152">
        <f t="shared" si="789"/>
        <v>-7.3590719593982334E-2</v>
      </c>
      <c r="CQ203" s="152">
        <f t="shared" si="790"/>
        <v>0.22273936170212785</v>
      </c>
      <c r="CR203" s="152">
        <f t="shared" si="791"/>
        <v>-0.18423431567528478</v>
      </c>
      <c r="CS203" s="152">
        <f t="shared" si="792"/>
        <v>1.361656703672075</v>
      </c>
      <c r="CT203" s="152">
        <f t="shared" si="793"/>
        <v>2.8057054741711647</v>
      </c>
      <c r="CU203" s="242">
        <f t="shared" si="746"/>
        <v>-0.40600000000000058</v>
      </c>
      <c r="CV203" s="242">
        <f t="shared" si="770"/>
        <v>1.0050000000000008</v>
      </c>
      <c r="CW203" s="242">
        <f t="shared" si="747"/>
        <v>-1.0190000000000001</v>
      </c>
      <c r="CX203" s="242">
        <f t="shared" si="748"/>
        <v>3.1889999999999996</v>
      </c>
      <c r="CY203" s="119">
        <v>5.1109999999999998</v>
      </c>
      <c r="CZ203" s="119">
        <v>5.5170000000000003</v>
      </c>
      <c r="DA203" s="119">
        <v>4.5119999999999996</v>
      </c>
      <c r="DB203" s="119">
        <v>5.5309999999999997</v>
      </c>
      <c r="DC203" s="119">
        <v>2.3420000000000001</v>
      </c>
      <c r="DD203" s="119">
        <v>-1.2969999999999999</v>
      </c>
      <c r="DE203" s="119">
        <v>4.3659999999999997</v>
      </c>
      <c r="DF203" s="119">
        <v>1.946</v>
      </c>
      <c r="DG203" s="362">
        <v>2.871</v>
      </c>
      <c r="DH203" s="362">
        <v>3.129</v>
      </c>
      <c r="DI203" s="362">
        <v>2.3780000000000001</v>
      </c>
      <c r="DJ203" s="362">
        <v>2.214</v>
      </c>
      <c r="DK203" s="362">
        <v>1.9710000000000001</v>
      </c>
      <c r="DL203" s="362">
        <v>1.863</v>
      </c>
      <c r="DM203" s="362">
        <v>1.2569999999999999</v>
      </c>
      <c r="DN203" s="362"/>
      <c r="DO203" s="362"/>
      <c r="DP203" s="152">
        <f t="shared" si="794"/>
        <v>6.1214148170669822E-2</v>
      </c>
      <c r="DQ203" s="152">
        <f t="shared" si="795"/>
        <v>-7.1942446043164032E-3</v>
      </c>
      <c r="DR203" s="152">
        <f t="shared" si="796"/>
        <v>8.2271588805401238E-2</v>
      </c>
      <c r="DS203" s="152">
        <f t="shared" si="797"/>
        <v>0.18078950752218076</v>
      </c>
      <c r="DT203" s="152">
        <f t="shared" si="798"/>
        <v>0.13309535951045384</v>
      </c>
      <c r="DU203" s="242">
        <f t="shared" si="749"/>
        <v>1.2079999999999984</v>
      </c>
      <c r="DV203" s="242">
        <f t="shared" si="771"/>
        <v>-0.14299999999999713</v>
      </c>
      <c r="DW203" s="242">
        <f t="shared" si="750"/>
        <v>1.5109999999999992</v>
      </c>
      <c r="DX203" s="242">
        <f t="shared" si="751"/>
        <v>2.8119999999999994</v>
      </c>
      <c r="DY203" s="119">
        <v>20.942</v>
      </c>
      <c r="DZ203" s="119">
        <v>19.734000000000002</v>
      </c>
      <c r="EA203" s="119">
        <v>19.876999999999999</v>
      </c>
      <c r="EB203" s="119">
        <v>18.366</v>
      </c>
      <c r="EC203" s="119">
        <v>15.554</v>
      </c>
      <c r="ED203" s="119">
        <v>13.727</v>
      </c>
      <c r="EE203" s="119">
        <v>15.74</v>
      </c>
      <c r="EF203" s="119">
        <v>12.818</v>
      </c>
      <c r="EG203" s="362">
        <v>12.314</v>
      </c>
      <c r="EH203" s="362">
        <v>11.087999999999999</v>
      </c>
      <c r="EI203" s="362">
        <v>9.7029999999999994</v>
      </c>
      <c r="EJ203" s="362">
        <v>7.9279999999999999</v>
      </c>
      <c r="EK203" s="362">
        <v>6.2720000000000002</v>
      </c>
      <c r="EL203" s="362">
        <v>4.806</v>
      </c>
      <c r="EM203" s="362">
        <v>3.41</v>
      </c>
      <c r="EN203" s="362"/>
      <c r="EO203" s="362"/>
      <c r="EP203" s="153">
        <f t="shared" si="799"/>
        <v>-3.6790228567686156E-2</v>
      </c>
      <c r="EQ203" s="153">
        <f t="shared" si="800"/>
        <v>0.11635898373240723</v>
      </c>
      <c r="ER203" s="153">
        <f t="shared" si="801"/>
        <v>0.14396236278097224</v>
      </c>
      <c r="ES203" s="153">
        <f t="shared" si="802"/>
        <v>0.22245795204744143</v>
      </c>
      <c r="ET203" s="153">
        <f t="shared" si="803"/>
        <v>-8.3557825200871419E-2</v>
      </c>
      <c r="EU203" s="242">
        <f t="shared" si="752"/>
        <v>-2.2469999999999999</v>
      </c>
      <c r="EV203" s="242">
        <f t="shared" si="772"/>
        <v>6.3659999999999997</v>
      </c>
      <c r="EW203" s="242">
        <f t="shared" si="753"/>
        <v>6.884999999999998</v>
      </c>
      <c r="EX203" s="242">
        <f t="shared" si="754"/>
        <v>8.703000000000003</v>
      </c>
      <c r="EY203" s="119">
        <v>58.829000000000001</v>
      </c>
      <c r="EZ203" s="119">
        <v>61.076000000000001</v>
      </c>
      <c r="FA203" s="119">
        <v>54.71</v>
      </c>
      <c r="FB203" s="119">
        <v>47.825000000000003</v>
      </c>
      <c r="FC203" s="119">
        <v>39.122</v>
      </c>
      <c r="FD203" s="119">
        <v>42.689</v>
      </c>
      <c r="FE203" s="119">
        <v>40.326000000000001</v>
      </c>
      <c r="FF203" s="119">
        <v>31.756</v>
      </c>
      <c r="FG203" s="362">
        <v>27.806999999999999</v>
      </c>
      <c r="FH203" s="362">
        <v>26.718</v>
      </c>
      <c r="FI203" s="362">
        <v>22.388999999999999</v>
      </c>
      <c r="FJ203" s="362">
        <v>21.43</v>
      </c>
      <c r="FK203" s="362">
        <v>23.984000000000002</v>
      </c>
      <c r="FL203" s="362">
        <v>24.521000000000001</v>
      </c>
      <c r="FM203" s="362">
        <v>24.571999999999999</v>
      </c>
      <c r="FN203" s="362"/>
      <c r="FO203" s="362"/>
      <c r="FP203" s="153">
        <f t="shared" si="804"/>
        <v>4.0816326530612242E-2</v>
      </c>
      <c r="FQ203" s="153">
        <f t="shared" si="805"/>
        <v>-0.02</v>
      </c>
      <c r="FR203" s="153">
        <f t="shared" si="806"/>
        <v>6.3829787234042548E-2</v>
      </c>
      <c r="FS203" s="153">
        <f t="shared" si="807"/>
        <v>4.4444444444444446E-2</v>
      </c>
      <c r="FT203" s="153">
        <f t="shared" si="808"/>
        <v>-0.21052631578947367</v>
      </c>
      <c r="FU203" s="242">
        <f t="shared" si="764"/>
        <v>2</v>
      </c>
      <c r="FV203" s="242">
        <f t="shared" si="773"/>
        <v>-1</v>
      </c>
      <c r="FW203" s="242">
        <f t="shared" si="765"/>
        <v>3</v>
      </c>
      <c r="FX203" s="242">
        <f t="shared" si="766"/>
        <v>2</v>
      </c>
      <c r="FY203" s="154">
        <v>51</v>
      </c>
      <c r="FZ203" s="154">
        <v>49</v>
      </c>
      <c r="GA203" s="154">
        <v>50</v>
      </c>
      <c r="GB203" s="154">
        <v>47</v>
      </c>
      <c r="GC203" s="154">
        <v>45</v>
      </c>
      <c r="GD203" s="154">
        <v>57</v>
      </c>
      <c r="GE203" s="154">
        <v>52</v>
      </c>
      <c r="GF203" s="154">
        <v>48</v>
      </c>
      <c r="GG203" s="359">
        <v>47</v>
      </c>
      <c r="GH203" s="359">
        <v>44</v>
      </c>
      <c r="GI203" s="359">
        <v>40</v>
      </c>
      <c r="GJ203" s="359"/>
      <c r="GK203" s="359"/>
      <c r="GL203" s="359"/>
      <c r="GM203" s="359"/>
      <c r="GN203" s="359"/>
      <c r="GO203" s="359"/>
      <c r="GP203" s="198"/>
      <c r="GQ203" s="5" t="s">
        <v>386</v>
      </c>
      <c r="GR203" s="5">
        <v>6870</v>
      </c>
      <c r="GS203" s="5" t="s">
        <v>269</v>
      </c>
      <c r="GT203" s="7" t="s">
        <v>94</v>
      </c>
      <c r="GU203" s="172" t="s">
        <v>73</v>
      </c>
      <c r="GW203" s="158">
        <f t="shared" si="809"/>
        <v>-9.784644492667012E-2</v>
      </c>
      <c r="GX203" s="158">
        <f t="shared" si="810"/>
        <v>0.18051100476065904</v>
      </c>
      <c r="GY203" s="158">
        <f t="shared" si="811"/>
        <v>-0.27644870924628434</v>
      </c>
      <c r="GZ203" s="158">
        <f t="shared" si="812"/>
        <v>1.0386695147471112</v>
      </c>
      <c r="HA203" s="158">
        <f t="shared" si="813"/>
        <v>2.8171757524470373</v>
      </c>
      <c r="HB203" s="263">
        <f t="shared" si="722"/>
        <v>-2.7256006496197471E-2</v>
      </c>
      <c r="HC203" s="263">
        <f>HG203-HH203</f>
        <v>4.2594234420944677E-2</v>
      </c>
      <c r="HD203" s="263">
        <f t="shared" si="723"/>
        <v>-9.0155531299598968E-2</v>
      </c>
      <c r="HE203" s="263">
        <f t="shared" si="724"/>
        <v>0.16615306878438132</v>
      </c>
      <c r="HF203" s="153">
        <f t="shared" si="814"/>
        <v>0.2513029796440161</v>
      </c>
      <c r="HG203" s="153">
        <f t="shared" si="815"/>
        <v>0.27855898614021357</v>
      </c>
      <c r="HH203" s="153">
        <f t="shared" si="816"/>
        <v>0.23596475171926889</v>
      </c>
      <c r="HI203" s="153">
        <f t="shared" si="817"/>
        <v>0.32612028301886786</v>
      </c>
      <c r="HJ203" s="153">
        <f t="shared" si="818"/>
        <v>0.15996721423448654</v>
      </c>
      <c r="HK203" s="153">
        <f t="shared" si="819"/>
        <v>-8.8030678385991101E-2</v>
      </c>
      <c r="HL203" s="153">
        <f t="shared" si="820"/>
        <v>0.30576370894320326</v>
      </c>
      <c r="HM203" s="153">
        <f t="shared" si="821"/>
        <v>0.15486232691389465</v>
      </c>
      <c r="HN203" s="153">
        <f t="shared" si="822"/>
        <v>0.24536364413298006</v>
      </c>
      <c r="HO203" s="153">
        <f t="shared" si="823"/>
        <v>0.30099562310615174</v>
      </c>
      <c r="HP203" s="153">
        <f t="shared" si="824"/>
        <v>0.26975214111508139</v>
      </c>
      <c r="HQ203" s="153">
        <f t="shared" si="825"/>
        <v>0.31183098591549296</v>
      </c>
      <c r="HR203" s="153">
        <f t="shared" si="826"/>
        <v>0.35584040440512732</v>
      </c>
      <c r="HS203" s="153">
        <f t="shared" si="827"/>
        <v>0.45350535540408954</v>
      </c>
      <c r="HT203" s="153">
        <f t="shared" si="828"/>
        <v>0.36862170087976537</v>
      </c>
      <c r="HU203" s="153" t="str">
        <f t="shared" si="829"/>
        <v>Negativ EK</v>
      </c>
      <c r="HV203" s="150">
        <f t="shared" si="830"/>
        <v>-0.13173505488738915</v>
      </c>
      <c r="HW203" s="150">
        <f t="shared" si="831"/>
        <v>6.9357351230078343E-2</v>
      </c>
      <c r="HX203" s="150">
        <f t="shared" si="832"/>
        <v>-0.25544115676075796</v>
      </c>
      <c r="HY203" s="150">
        <f t="shared" si="833"/>
        <v>0.94676235149964783</v>
      </c>
      <c r="HZ203" s="150">
        <f t="shared" si="834"/>
        <v>3.2026204336189776</v>
      </c>
      <c r="IA203" s="263">
        <f t="shared" si="725"/>
        <v>-1.3966969528246845E-2</v>
      </c>
      <c r="IB203" s="263">
        <f>IF203-IG203</f>
        <v>6.8765478383476519E-3</v>
      </c>
      <c r="IC203" s="263">
        <f t="shared" si="726"/>
        <v>-3.4014948336067441E-2</v>
      </c>
      <c r="ID203" s="263">
        <f t="shared" si="727"/>
        <v>6.4760021500678749E-2</v>
      </c>
      <c r="IE203" s="153">
        <f t="shared" si="835"/>
        <v>9.205621116717401E-2</v>
      </c>
      <c r="IF203" s="153">
        <f t="shared" si="836"/>
        <v>0.10602318069542085</v>
      </c>
      <c r="IG203" s="153">
        <f t="shared" si="837"/>
        <v>9.9146632857073203E-2</v>
      </c>
      <c r="IH203" s="153">
        <f t="shared" si="838"/>
        <v>0.13316158119314064</v>
      </c>
      <c r="II203" s="153">
        <f t="shared" si="839"/>
        <v>6.8401559692461894E-2</v>
      </c>
      <c r="IJ203" s="153">
        <f t="shared" si="840"/>
        <v>-3.105462868156357E-2</v>
      </c>
      <c r="IK203" s="153">
        <f t="shared" si="841"/>
        <v>0.1330706695152743</v>
      </c>
      <c r="IL203" s="153">
        <f t="shared" si="842"/>
        <v>8.0217584742205722E-2</v>
      </c>
      <c r="IM203" s="153">
        <f t="shared" si="843"/>
        <v>0.12346629986244842</v>
      </c>
      <c r="IN203" s="153">
        <f t="shared" si="844"/>
        <v>0.14531533182641987</v>
      </c>
      <c r="IO203" s="153">
        <f t="shared" si="845"/>
        <v>0.12729637828339305</v>
      </c>
      <c r="IP203" s="153">
        <f t="shared" si="846"/>
        <v>0.12520368168406218</v>
      </c>
      <c r="IQ203" s="153">
        <f t="shared" si="847"/>
        <v>0.11858571281311205</v>
      </c>
      <c r="IR203" s="153">
        <f t="shared" si="848"/>
        <v>0.10950644694763001</v>
      </c>
      <c r="IS203" s="153">
        <f t="shared" si="849"/>
        <v>7.5126159856747518E-2</v>
      </c>
      <c r="IT203" s="153" t="str">
        <f t="shared" si="850"/>
        <v>i.a.</v>
      </c>
      <c r="IU203" s="150">
        <f t="shared" si="851"/>
        <v>0.10174769779652597</v>
      </c>
      <c r="IV203" s="150">
        <f t="shared" si="852"/>
        <v>-0.11067517719402294</v>
      </c>
      <c r="IW203" s="150">
        <f t="shared" si="853"/>
        <v>-5.3927275916316651E-2</v>
      </c>
      <c r="IX203" s="150">
        <f t="shared" si="854"/>
        <v>-3.4085789581123897E-2</v>
      </c>
      <c r="IY203" s="150">
        <f t="shared" si="855"/>
        <v>0.23640682485920364</v>
      </c>
      <c r="IZ203" s="263">
        <f t="shared" si="728"/>
        <v>3.2875254900724404E-2</v>
      </c>
      <c r="JA203" s="263">
        <f>JE203-JF203</f>
        <v>-4.0210025536201677E-2</v>
      </c>
      <c r="JB203" s="263">
        <f t="shared" si="729"/>
        <v>-2.0709427066995745E-2</v>
      </c>
      <c r="JC203" s="263">
        <f t="shared" si="730"/>
        <v>-1.3551719522130801E-2</v>
      </c>
      <c r="JD203" s="153">
        <f t="shared" si="856"/>
        <v>0.35598089377687875</v>
      </c>
      <c r="JE203" s="153">
        <f t="shared" si="857"/>
        <v>0.32310563887615434</v>
      </c>
      <c r="JF203" s="153">
        <f t="shared" si="858"/>
        <v>0.36331566441235602</v>
      </c>
      <c r="JG203" s="153">
        <f t="shared" si="859"/>
        <v>0.38402509147935177</v>
      </c>
      <c r="JH203" s="153">
        <f t="shared" si="860"/>
        <v>0.39757681100148257</v>
      </c>
      <c r="JI203" s="153">
        <f t="shared" si="861"/>
        <v>0.32155824685516177</v>
      </c>
      <c r="JJ203" s="153">
        <f t="shared" si="862"/>
        <v>0.39031890095719884</v>
      </c>
      <c r="JK203" s="153">
        <f t="shared" si="863"/>
        <v>0.40364025695931477</v>
      </c>
      <c r="JL203" s="153">
        <f t="shared" si="864"/>
        <v>0.44283813428273461</v>
      </c>
      <c r="JM203" s="153">
        <f t="shared" si="865"/>
        <v>0.4150011228385358</v>
      </c>
      <c r="JN203" s="153">
        <f t="shared" si="866"/>
        <v>0.43338246460315333</v>
      </c>
      <c r="JO203" s="153">
        <f t="shared" si="867"/>
        <v>0.36994867008866078</v>
      </c>
      <c r="JP203" s="153">
        <f t="shared" si="868"/>
        <v>0.26150767178118745</v>
      </c>
      <c r="JQ203" s="153">
        <f t="shared" si="869"/>
        <v>0.1959952693609559</v>
      </c>
      <c r="JR203" s="153">
        <f t="shared" si="870"/>
        <v>0.13877584242226926</v>
      </c>
      <c r="JS203" s="153" t="str">
        <f t="shared" si="871"/>
        <v>i.a.</v>
      </c>
      <c r="JT203" s="153" t="str">
        <f t="shared" si="872"/>
        <v>i.a.</v>
      </c>
      <c r="JU203" s="150" t="e">
        <f t="shared" si="873"/>
        <v>#VALUE!</v>
      </c>
      <c r="JV203" s="150" t="e">
        <f t="shared" si="874"/>
        <v>#VALUE!</v>
      </c>
      <c r="JW203" s="150" t="e">
        <f t="shared" si="875"/>
        <v>#VALUE!</v>
      </c>
      <c r="JX203" s="150" t="e">
        <f t="shared" si="876"/>
        <v>#VALUE!</v>
      </c>
      <c r="JY203" s="150" t="e">
        <f t="shared" si="877"/>
        <v>#VALUE!</v>
      </c>
      <c r="JZ203" s="263" t="e">
        <f t="shared" si="731"/>
        <v>#VALUE!</v>
      </c>
      <c r="KA203" s="263" t="e">
        <f>KE203-KF203</f>
        <v>#VALUE!</v>
      </c>
      <c r="KB203" s="263" t="e">
        <f t="shared" si="732"/>
        <v>#VALUE!</v>
      </c>
      <c r="KC203" s="263" t="e">
        <f t="shared" si="733"/>
        <v>#VALUE!</v>
      </c>
      <c r="KD203" s="153" t="str">
        <f t="shared" si="691"/>
        <v>i.a.</v>
      </c>
      <c r="KE203" s="153" t="str">
        <f t="shared" si="692"/>
        <v>i.a.</v>
      </c>
      <c r="KF203" s="153" t="str">
        <f t="shared" si="693"/>
        <v>i.a.</v>
      </c>
      <c r="KG203" s="153" t="str">
        <f t="shared" si="694"/>
        <v>i.a.</v>
      </c>
      <c r="KH203" s="153" t="str">
        <f t="shared" si="713"/>
        <v>i.a.</v>
      </c>
      <c r="KI203" s="153" t="str">
        <f t="shared" si="695"/>
        <v>i.a.</v>
      </c>
      <c r="KJ203" s="153" t="str">
        <f t="shared" si="696"/>
        <v>i.a.</v>
      </c>
      <c r="KK203" s="153" t="str">
        <f t="shared" si="697"/>
        <v>i.a.</v>
      </c>
      <c r="KL203" s="153" t="str">
        <f t="shared" si="698"/>
        <v>i.a.</v>
      </c>
      <c r="KM203" s="153" t="str">
        <f t="shared" si="699"/>
        <v>i.a.</v>
      </c>
      <c r="KN203" s="153" t="str">
        <f t="shared" si="700"/>
        <v>i.a.</v>
      </c>
      <c r="KO203" s="153" t="str">
        <f t="shared" si="701"/>
        <v>i.a.</v>
      </c>
      <c r="KP203" s="153" t="str">
        <f t="shared" si="702"/>
        <v>i.a.</v>
      </c>
      <c r="KQ203" s="153" t="str">
        <f t="shared" si="703"/>
        <v>i.a.</v>
      </c>
      <c r="KR203" s="153" t="str">
        <f t="shared" si="704"/>
        <v>i.a.</v>
      </c>
      <c r="KS203" s="153" t="str">
        <f t="shared" si="705"/>
        <v>i.a.</v>
      </c>
      <c r="KT203" s="153" t="str">
        <f t="shared" si="706"/>
        <v>i.a.</v>
      </c>
      <c r="KU203" s="150" t="e">
        <f t="shared" si="878"/>
        <v>#DIV/0!</v>
      </c>
      <c r="KV203" s="150" t="e">
        <f t="shared" si="879"/>
        <v>#DIV/0!</v>
      </c>
      <c r="KW203" s="150" t="e">
        <f t="shared" si="880"/>
        <v>#DIV/0!</v>
      </c>
      <c r="KX203" s="150" t="e">
        <f t="shared" si="881"/>
        <v>#DIV/0!</v>
      </c>
      <c r="KY203" s="150" t="e">
        <f t="shared" si="882"/>
        <v>#DIV/0!</v>
      </c>
      <c r="KZ203" s="243">
        <f t="shared" si="734"/>
        <v>0</v>
      </c>
      <c r="LA203" s="243">
        <f>LE203-LF203</f>
        <v>0</v>
      </c>
      <c r="LB203" s="243">
        <f t="shared" si="735"/>
        <v>0</v>
      </c>
      <c r="LC203" s="243">
        <f t="shared" si="736"/>
        <v>0</v>
      </c>
      <c r="LD203" s="254">
        <f>IFERROR(Tabel1[[#This Row],[2024 - Omsætning]]/Tabel1[[#This Row],[2024 - Ansatte]],"i.a.")</f>
        <v>0</v>
      </c>
      <c r="LE203" s="254">
        <f>IFERROR(Tabel1[[#This Row],[2023 - Omsætning]]/Tabel1[[#This Row],[2023 - Ansatte]],"i.a.")</f>
        <v>0</v>
      </c>
      <c r="LF203" s="254">
        <f>IFERROR(Tabel1[[#This Row],[2022 - Omsætning]]/Tabel1[[#This Row],[2022 - Ansatte]],"i.a.")</f>
        <v>0</v>
      </c>
      <c r="LG203" s="254">
        <f>IFERROR(Tabel1[[#This Row],[2021 - Omsætning]]/Tabel1[[#This Row],[2021 - Ansatte]],"i.a.")</f>
        <v>0</v>
      </c>
      <c r="LH203" s="254">
        <f>IFERROR(AC203/Tabel1[[#This Row],[2020 - Ansatte]],"i.a.")</f>
        <v>0</v>
      </c>
      <c r="LI203" s="254">
        <f>IFERROR(Tabel1[[#This Row],[2019 - Omsætning]]/Tabel1[[#This Row],[2019 - Ansatte]],"i.a.")</f>
        <v>0</v>
      </c>
      <c r="LJ203" s="254">
        <f>IFERROR(Tabel1[[#This Row],[2018 - Omsætning]]/Tabel1[[#This Row],[2018 - Ansatte]],"i.a.")</f>
        <v>0</v>
      </c>
      <c r="LK203" s="254">
        <f>IFERROR(Tabel1[[#This Row],[2017 - Omsætning]]/Tabel1[[#This Row],[2017 - Ansatte]],"i.a.")</f>
        <v>0</v>
      </c>
      <c r="LL203" s="254">
        <f>IFERROR(Tabel1[[#This Row],[2016 - Omsætning]]/Tabel1[[#This Row],[2016 - Ansatte]],"i.a.")</f>
        <v>0</v>
      </c>
      <c r="LM203" s="254">
        <f>IFERROR(Tabel1[[#This Row],[2015 - Omsætning]]/Tabel1[[#This Row],[2015 - Ansatte]],"i.a.")</f>
        <v>0</v>
      </c>
      <c r="LN203" s="254">
        <f>IFERROR(Tabel1[[#This Row],[2014 - Omsætning]]/Tabel1[[#This Row],[2014 - Ansatte]],"i.a.")</f>
        <v>0</v>
      </c>
      <c r="LO203" s="254" t="str">
        <f>IFERROR(Tabel1[[#This Row],[2013 - Omsætning]]/Tabel1[[#This Row],[2013 - Ansatte]],"i.a.")</f>
        <v>i.a.</v>
      </c>
      <c r="LP203" s="254" t="str">
        <f>IFERROR(Tabel1[[#This Row],[2012 - Omsætning]]/Tabel1[[#This Row],[2012 - Ansatte]],"i.a.")</f>
        <v>i.a.</v>
      </c>
      <c r="LQ203" s="254" t="str">
        <f>IFERROR(Tabel1[[#This Row],[2011 - Omsætning]]/Tabel1[[#This Row],[2011 - Ansatte]],"i.a.")</f>
        <v>i.a.</v>
      </c>
      <c r="LR203" s="254" t="str">
        <f>IFERROR(Tabel1[[#This Row],[2010 - Omsætning]]/Tabel1[[#This Row],[2010 - Ansatte]],"i.a.")</f>
        <v>i.a.</v>
      </c>
      <c r="LS203" s="254" t="str">
        <f>IFERROR(Tabel1[[#This Row],[2009 - Omsætning]]/Tabel1[[#This Row],[2009 - Ansatte]],"i.a.")</f>
        <v>i.a.</v>
      </c>
      <c r="LT203" s="254" t="str">
        <f>IFERROR(Tabel1[[#This Row],[2008 - Omsætning]]/Tabel1[[#This Row],[2008 - Ansatte]],"i.a.")</f>
        <v>i.a.</v>
      </c>
      <c r="LU203" s="158">
        <f t="shared" si="883"/>
        <v>-0.10992049529617913</v>
      </c>
      <c r="LV203" s="158">
        <f t="shared" si="884"/>
        <v>0.24769322622666121</v>
      </c>
      <c r="LW203" s="158">
        <f t="shared" si="885"/>
        <v>-0.23318025673476772</v>
      </c>
      <c r="LX203" s="158">
        <f t="shared" si="886"/>
        <v>1.2611606737285823</v>
      </c>
      <c r="LY203" s="158">
        <f t="shared" si="887"/>
        <v>3.2872269339501412</v>
      </c>
      <c r="LZ203" s="243">
        <f t="shared" si="737"/>
        <v>-1.2376150460184088E-2</v>
      </c>
      <c r="MA203" s="243">
        <f>ME203-MF203</f>
        <v>2.2351836734693903E-2</v>
      </c>
      <c r="MB203" s="243">
        <f t="shared" si="738"/>
        <v>-2.7440851063829791E-2</v>
      </c>
      <c r="MC203" s="243">
        <f t="shared" si="739"/>
        <v>6.5636406619385329E-2</v>
      </c>
      <c r="MD203" s="244">
        <f t="shared" si="888"/>
        <v>0.1002156862745098</v>
      </c>
      <c r="ME203" s="244">
        <f t="shared" si="889"/>
        <v>0.11259183673469389</v>
      </c>
      <c r="MF203" s="244">
        <f t="shared" si="890"/>
        <v>9.0239999999999987E-2</v>
      </c>
      <c r="MG203" s="244">
        <f t="shared" si="891"/>
        <v>0.11768085106382978</v>
      </c>
      <c r="MH203" s="244">
        <f t="shared" si="892"/>
        <v>5.2044444444444449E-2</v>
      </c>
      <c r="MI203" s="244">
        <f t="shared" si="893"/>
        <v>-2.2754385964912281E-2</v>
      </c>
      <c r="MJ203" s="244">
        <f t="shared" si="894"/>
        <v>8.3961538461538449E-2</v>
      </c>
      <c r="MK203" s="244">
        <f t="shared" si="895"/>
        <v>4.0541666666666663E-2</v>
      </c>
      <c r="ML203" s="244">
        <f t="shared" si="896"/>
        <v>6.1085106382978725E-2</v>
      </c>
      <c r="MM203" s="244">
        <f t="shared" si="897"/>
        <v>7.1113636363636365E-2</v>
      </c>
      <c r="MN203" s="244">
        <f t="shared" si="898"/>
        <v>5.9450000000000003E-2</v>
      </c>
      <c r="MO203" s="244" t="str">
        <f t="shared" si="899"/>
        <v>i.a.</v>
      </c>
      <c r="MP203" s="244" t="str">
        <f t="shared" si="900"/>
        <v>i.a.</v>
      </c>
      <c r="MQ203" s="244" t="str">
        <f t="shared" si="901"/>
        <v>i.a.</v>
      </c>
      <c r="MR203" s="244" t="str">
        <f t="shared" si="902"/>
        <v>i.a.</v>
      </c>
      <c r="MS203" s="244" t="str">
        <f t="shared" si="903"/>
        <v>i.a.</v>
      </c>
      <c r="MT203" s="244" t="str">
        <f t="shared" si="904"/>
        <v>i.a.</v>
      </c>
    </row>
    <row r="204" spans="1:358" ht="18" customHeight="1" x14ac:dyDescent="0.25">
      <c r="A204" s="101" t="s">
        <v>270</v>
      </c>
      <c r="B204" s="273">
        <v>29151601</v>
      </c>
      <c r="C204" t="s">
        <v>83</v>
      </c>
      <c r="D204" s="5"/>
      <c r="E204" s="5">
        <v>642020</v>
      </c>
      <c r="F204" s="203">
        <v>45365</v>
      </c>
      <c r="G204" s="148"/>
      <c r="H204" s="148" t="s">
        <v>74</v>
      </c>
      <c r="I204" s="148" t="s">
        <v>74</v>
      </c>
      <c r="J204" s="148" t="s">
        <v>74</v>
      </c>
      <c r="K204" s="148" t="s">
        <v>74</v>
      </c>
      <c r="L204" s="148" t="s">
        <v>74</v>
      </c>
      <c r="M204" s="148" t="s">
        <v>74</v>
      </c>
      <c r="N204" s="148" t="s">
        <v>74</v>
      </c>
      <c r="O204" s="148" t="s">
        <v>74</v>
      </c>
      <c r="P204" s="150" t="e">
        <f>Y204/Tabel1[[#This Row],[2023 - Omsætning]]-1</f>
        <v>#DIV/0!</v>
      </c>
      <c r="Q204" s="150" t="e">
        <f>Z204/Tabel1[[#This Row],[2022 - Omsætning]]-1</f>
        <v>#DIV/0!</v>
      </c>
      <c r="R204" s="150" t="e">
        <f>AA204/Tabel1[[#This Row],[2021 - Omsætning]]-1</f>
        <v>#DIV/0!</v>
      </c>
      <c r="S204" s="150" t="e">
        <f>AB204/Tabel1[[#This Row],[2020 - Omsætning]]-1</f>
        <v>#DIV/0!</v>
      </c>
      <c r="T204" s="150" t="e">
        <f>AC204/Tabel1[[#This Row],[2019 - Omsætning]]-1</f>
        <v>#DIV/0!</v>
      </c>
      <c r="U204" s="242">
        <f t="shared" si="721"/>
        <v>0</v>
      </c>
      <c r="V204" s="242">
        <f>Z204-AA204</f>
        <v>0</v>
      </c>
      <c r="W204" s="242">
        <f t="shared" si="763"/>
        <v>0</v>
      </c>
      <c r="X204" s="242">
        <f t="shared" si="762"/>
        <v>0</v>
      </c>
      <c r="Y204" s="151"/>
      <c r="Z204" s="151"/>
      <c r="AA204" s="151"/>
      <c r="AB204" s="151"/>
      <c r="AC204" s="361"/>
      <c r="AD204" s="151"/>
      <c r="AE204" s="151"/>
      <c r="AF204" s="151"/>
      <c r="AG204" s="361"/>
      <c r="AH204" s="361"/>
      <c r="AI204" s="361"/>
      <c r="AJ204" s="361"/>
      <c r="AK204" s="361"/>
      <c r="AL204" s="361"/>
      <c r="AM204" s="361"/>
      <c r="AN204" s="361"/>
      <c r="AO204" s="361"/>
      <c r="AP204" s="150">
        <f t="shared" si="779"/>
        <v>-1</v>
      </c>
      <c r="AQ204" s="150">
        <f t="shared" si="780"/>
        <v>9.0881577240693512E-2</v>
      </c>
      <c r="AR204" s="150">
        <f t="shared" si="781"/>
        <v>0.1223855971271899</v>
      </c>
      <c r="AS204" s="150">
        <f t="shared" si="782"/>
        <v>-0.21305277629267549</v>
      </c>
      <c r="AT204" s="150">
        <f t="shared" si="783"/>
        <v>9.5281914003680718E-2</v>
      </c>
      <c r="AU204" s="242">
        <f t="shared" si="740"/>
        <v>-25.231000000000002</v>
      </c>
      <c r="AV204" s="242">
        <f t="shared" si="768"/>
        <v>2.1020000000000003</v>
      </c>
      <c r="AW204" s="242">
        <f t="shared" si="741"/>
        <v>2.522000000000002</v>
      </c>
      <c r="AX204" s="242">
        <f t="shared" si="742"/>
        <v>-5.5790000000000006</v>
      </c>
      <c r="AY204" s="119"/>
      <c r="AZ204" s="119">
        <v>25.231000000000002</v>
      </c>
      <c r="BA204" s="119">
        <v>23.129000000000001</v>
      </c>
      <c r="BB204" s="119">
        <v>20.606999999999999</v>
      </c>
      <c r="BC204" s="119">
        <v>26.186</v>
      </c>
      <c r="BD204" s="119">
        <v>23.908000000000001</v>
      </c>
      <c r="BE204" s="119">
        <v>14.58</v>
      </c>
      <c r="BF204" s="119">
        <v>5.1070000000000002</v>
      </c>
      <c r="BG204" s="362">
        <v>17.952000000000002</v>
      </c>
      <c r="BH204" s="362">
        <v>21.27</v>
      </c>
      <c r="BI204" s="362">
        <v>16.373999999999999</v>
      </c>
      <c r="BJ204" s="362">
        <v>15.579000000000001</v>
      </c>
      <c r="BK204" s="362">
        <v>8.9390000000000001</v>
      </c>
      <c r="BL204" s="362">
        <v>21.512</v>
      </c>
      <c r="BM204" s="362">
        <v>-13.125</v>
      </c>
      <c r="BN204" s="362">
        <v>-26.25</v>
      </c>
      <c r="BO204" s="362">
        <v>-13.75</v>
      </c>
      <c r="BP204" s="152">
        <f t="shared" si="784"/>
        <v>-1</v>
      </c>
      <c r="BQ204" s="152">
        <f t="shared" si="785"/>
        <v>0.16122025866324424</v>
      </c>
      <c r="BR204" s="152">
        <f t="shared" si="786"/>
        <v>0.41902493695713083</v>
      </c>
      <c r="BS204" s="152">
        <f t="shared" si="787"/>
        <v>-0.47591776798825253</v>
      </c>
      <c r="BT204" s="152">
        <f t="shared" si="788"/>
        <v>0.29603197259491854</v>
      </c>
      <c r="BU204" s="242">
        <f t="shared" si="743"/>
        <v>-11.762</v>
      </c>
      <c r="BV204" s="242">
        <f t="shared" si="769"/>
        <v>1.6330000000000009</v>
      </c>
      <c r="BW204" s="242">
        <f t="shared" si="744"/>
        <v>2.9909999999999997</v>
      </c>
      <c r="BX204" s="242">
        <f t="shared" si="745"/>
        <v>-6.4819999999999993</v>
      </c>
      <c r="BY204" s="119"/>
      <c r="BZ204" s="119">
        <v>11.762</v>
      </c>
      <c r="CA204" s="119">
        <v>10.129</v>
      </c>
      <c r="CB204" s="119">
        <v>7.1379999999999999</v>
      </c>
      <c r="CC204" s="119">
        <v>13.62</v>
      </c>
      <c r="CD204" s="119">
        <v>10.509</v>
      </c>
      <c r="CE204" s="119">
        <v>3.1930000000000001</v>
      </c>
      <c r="CF204" s="119">
        <v>-9.4060000000000006</v>
      </c>
      <c r="CG204" s="362">
        <v>2.59</v>
      </c>
      <c r="CH204" s="362">
        <v>7.1319999999999997</v>
      </c>
      <c r="CI204" s="362">
        <v>3.5830000000000002</v>
      </c>
      <c r="CJ204" s="362">
        <v>3.802</v>
      </c>
      <c r="CK204" s="362">
        <v>0.90200000000000002</v>
      </c>
      <c r="CL204" s="362">
        <v>12.063000000000001</v>
      </c>
      <c r="CM204" s="362">
        <v>-13.125</v>
      </c>
      <c r="CN204" s="362">
        <v>-26.25</v>
      </c>
      <c r="CO204" s="362">
        <v>-13.75</v>
      </c>
      <c r="CP204" s="152">
        <f t="shared" si="789"/>
        <v>-1</v>
      </c>
      <c r="CQ204" s="152">
        <f t="shared" si="790"/>
        <v>0.13572287181728782</v>
      </c>
      <c r="CR204" s="152">
        <f t="shared" si="791"/>
        <v>0.47882999353587591</v>
      </c>
      <c r="CS204" s="152">
        <f t="shared" si="792"/>
        <v>-0.49448574462870681</v>
      </c>
      <c r="CT204" s="152">
        <f t="shared" si="793"/>
        <v>0.23896761133603225</v>
      </c>
      <c r="CU204" s="242">
        <f t="shared" si="746"/>
        <v>-10.393000000000001</v>
      </c>
      <c r="CV204" s="242">
        <f t="shared" si="770"/>
        <v>1.2420000000000009</v>
      </c>
      <c r="CW204" s="242">
        <f t="shared" si="747"/>
        <v>2.9630000000000001</v>
      </c>
      <c r="CX204" s="242">
        <f t="shared" si="748"/>
        <v>-6.0529999999999999</v>
      </c>
      <c r="CY204" s="119"/>
      <c r="CZ204" s="119">
        <v>10.393000000000001</v>
      </c>
      <c r="DA204" s="119">
        <v>9.1509999999999998</v>
      </c>
      <c r="DB204" s="119">
        <v>6.1879999999999997</v>
      </c>
      <c r="DC204" s="119">
        <v>12.241</v>
      </c>
      <c r="DD204" s="119">
        <v>9.8800000000000008</v>
      </c>
      <c r="DE204" s="119">
        <v>1.2889999999999999</v>
      </c>
      <c r="DF204" s="119">
        <v>-11.465</v>
      </c>
      <c r="DG204" s="362">
        <v>1.0109999999999999</v>
      </c>
      <c r="DH204" s="362">
        <v>5.0750000000000002</v>
      </c>
      <c r="DI204" s="362">
        <v>0.86899999999999999</v>
      </c>
      <c r="DJ204" s="362">
        <v>1.7410000000000001</v>
      </c>
      <c r="DK204" s="362">
        <v>-0.63700000000000001</v>
      </c>
      <c r="DL204" s="362">
        <v>10.013</v>
      </c>
      <c r="DM204" s="362">
        <v>15.141</v>
      </c>
      <c r="DN204" s="362">
        <v>-1.8160000000000001</v>
      </c>
      <c r="DO204" s="362">
        <v>11.032999999999999</v>
      </c>
      <c r="DP204" s="152">
        <f t="shared" si="794"/>
        <v>-1</v>
      </c>
      <c r="DQ204" s="152">
        <f t="shared" si="795"/>
        <v>-4.1877803017065576E-2</v>
      </c>
      <c r="DR204" s="152">
        <f t="shared" si="796"/>
        <v>0.1085594989561586</v>
      </c>
      <c r="DS204" s="152">
        <f t="shared" si="797"/>
        <v>0.10350314689466819</v>
      </c>
      <c r="DT204" s="152">
        <f t="shared" si="798"/>
        <v>0.4104110139684452</v>
      </c>
      <c r="DU204" s="242">
        <f t="shared" si="749"/>
        <v>-49.35</v>
      </c>
      <c r="DV204" s="242">
        <f t="shared" si="771"/>
        <v>-2.1569999999999965</v>
      </c>
      <c r="DW204" s="242">
        <f t="shared" si="750"/>
        <v>5.0439999999999969</v>
      </c>
      <c r="DX204" s="242">
        <f t="shared" si="751"/>
        <v>4.3580000000000041</v>
      </c>
      <c r="DY204" s="119"/>
      <c r="DZ204" s="119">
        <v>49.35</v>
      </c>
      <c r="EA204" s="119">
        <v>51.506999999999998</v>
      </c>
      <c r="EB204" s="119">
        <v>46.463000000000001</v>
      </c>
      <c r="EC204" s="119">
        <v>42.104999999999997</v>
      </c>
      <c r="ED204" s="119">
        <v>29.853000000000002</v>
      </c>
      <c r="EE204" s="119">
        <v>22.17</v>
      </c>
      <c r="EF204" s="119">
        <v>21.173999999999999</v>
      </c>
      <c r="EG204" s="362">
        <v>30.361000000000001</v>
      </c>
      <c r="EH204" s="362">
        <v>27.18</v>
      </c>
      <c r="EI204" s="362">
        <v>24.600999999999999</v>
      </c>
      <c r="EJ204" s="362">
        <v>24.378</v>
      </c>
      <c r="EK204" s="362">
        <v>26.292000000000002</v>
      </c>
      <c r="EL204" s="362">
        <v>31.774000000000001</v>
      </c>
      <c r="EM204" s="362">
        <v>29.286999999999999</v>
      </c>
      <c r="EN204" s="362">
        <v>16.623999999999999</v>
      </c>
      <c r="EO204" s="362">
        <v>21.434000000000001</v>
      </c>
      <c r="EP204" s="153">
        <f t="shared" si="799"/>
        <v>-1</v>
      </c>
      <c r="EQ204" s="153">
        <f t="shared" si="800"/>
        <v>4.3514518146574296E-2</v>
      </c>
      <c r="ER204" s="153">
        <f t="shared" si="801"/>
        <v>-2.1977545247887285E-2</v>
      </c>
      <c r="ES204" s="153">
        <f t="shared" si="802"/>
        <v>7.4899974818835563E-2</v>
      </c>
      <c r="ET204" s="153">
        <f t="shared" si="803"/>
        <v>0.17329787932506077</v>
      </c>
      <c r="EU204" s="242">
        <f t="shared" si="752"/>
        <v>-117.626</v>
      </c>
      <c r="EV204" s="242">
        <f t="shared" si="772"/>
        <v>4.9050000000000011</v>
      </c>
      <c r="EW204" s="242">
        <f t="shared" si="753"/>
        <v>-2.5330000000000013</v>
      </c>
      <c r="EX204" s="242">
        <f t="shared" si="754"/>
        <v>8.0310000000000059</v>
      </c>
      <c r="EY204" s="119"/>
      <c r="EZ204" s="119">
        <v>117.626</v>
      </c>
      <c r="FA204" s="119">
        <v>112.721</v>
      </c>
      <c r="FB204" s="119">
        <v>115.254</v>
      </c>
      <c r="FC204" s="119">
        <v>107.223</v>
      </c>
      <c r="FD204" s="119">
        <v>91.385999999999996</v>
      </c>
      <c r="FE204" s="119">
        <v>101.48</v>
      </c>
      <c r="FF204" s="119">
        <v>89.567999999999998</v>
      </c>
      <c r="FG204" s="362">
        <v>121.154</v>
      </c>
      <c r="FH204" s="362">
        <v>90.697000000000003</v>
      </c>
      <c r="FI204" s="362">
        <v>92.902000000000001</v>
      </c>
      <c r="FJ204" s="362">
        <v>97.438999999999993</v>
      </c>
      <c r="FK204" s="362">
        <v>79.215000000000003</v>
      </c>
      <c r="FL204" s="362">
        <v>87.129000000000005</v>
      </c>
      <c r="FM204" s="362">
        <v>32.692999999999998</v>
      </c>
      <c r="FN204" s="362">
        <v>17.792000000000002</v>
      </c>
      <c r="FO204" s="362">
        <v>25.568000000000001</v>
      </c>
      <c r="FP204" s="153">
        <f t="shared" si="804"/>
        <v>-1</v>
      </c>
      <c r="FQ204" s="153">
        <f t="shared" si="805"/>
        <v>-1.9417475728155338E-2</v>
      </c>
      <c r="FR204" s="153">
        <f t="shared" si="806"/>
        <v>-2.8301886792452831E-2</v>
      </c>
      <c r="FS204" s="153">
        <f t="shared" si="807"/>
        <v>9.2783505154639179E-2</v>
      </c>
      <c r="FT204" s="153">
        <f t="shared" si="808"/>
        <v>-1.020408163265306E-2</v>
      </c>
      <c r="FU204" s="242">
        <f t="shared" si="764"/>
        <v>-101</v>
      </c>
      <c r="FV204" s="242">
        <f t="shared" si="773"/>
        <v>-2</v>
      </c>
      <c r="FW204" s="242">
        <f t="shared" si="765"/>
        <v>-3</v>
      </c>
      <c r="FX204" s="242">
        <f t="shared" si="766"/>
        <v>9</v>
      </c>
      <c r="FY204" s="154"/>
      <c r="FZ204" s="154">
        <v>101</v>
      </c>
      <c r="GA204" s="154">
        <v>103</v>
      </c>
      <c r="GB204" s="154">
        <v>106</v>
      </c>
      <c r="GC204" s="154">
        <v>97</v>
      </c>
      <c r="GD204" s="154">
        <v>98</v>
      </c>
      <c r="GE204" s="154">
        <v>100</v>
      </c>
      <c r="GF204" s="154">
        <v>128</v>
      </c>
      <c r="GG204" s="359">
        <v>155</v>
      </c>
      <c r="GH204" s="359">
        <v>123</v>
      </c>
      <c r="GI204" s="359">
        <v>136</v>
      </c>
      <c r="GJ204" s="359">
        <v>111</v>
      </c>
      <c r="GK204" s="359">
        <v>83</v>
      </c>
      <c r="GL204" s="359">
        <v>77</v>
      </c>
      <c r="GM204" s="359"/>
      <c r="GN204" s="359"/>
      <c r="GO204" s="359"/>
      <c r="GP204" s="5"/>
      <c r="GQ204" s="5" t="s">
        <v>389</v>
      </c>
      <c r="GR204" s="5">
        <v>8961</v>
      </c>
      <c r="GS204" s="5" t="s">
        <v>271</v>
      </c>
      <c r="GT204" s="7" t="s">
        <v>94</v>
      </c>
      <c r="GU204" s="172" t="s">
        <v>73</v>
      </c>
      <c r="GV204" s="3" t="s">
        <v>662</v>
      </c>
      <c r="GW204" s="158">
        <f t="shared" si="809"/>
        <v>-1</v>
      </c>
      <c r="GX204" s="158">
        <f t="shared" si="810"/>
        <v>0.10321316073192417</v>
      </c>
      <c r="GY204" s="158">
        <f t="shared" si="811"/>
        <v>0.33690940969159405</v>
      </c>
      <c r="GZ204" s="158">
        <f t="shared" si="812"/>
        <v>-0.58928964425066044</v>
      </c>
      <c r="HA204" s="158">
        <f t="shared" si="813"/>
        <v>-0.10427176902450849</v>
      </c>
      <c r="HB204" s="263">
        <f t="shared" si="722"/>
        <v>-0.20609377633679368</v>
      </c>
      <c r="HC204" s="263">
        <f>HG204-HH204</f>
        <v>1.9281486860423358E-2</v>
      </c>
      <c r="HD204" s="263">
        <f t="shared" si="723"/>
        <v>4.7077848143157436E-2</v>
      </c>
      <c r="HE204" s="263">
        <f t="shared" si="724"/>
        <v>-0.20049180175303188</v>
      </c>
      <c r="HF204" s="153">
        <f t="shared" si="814"/>
        <v>0</v>
      </c>
      <c r="HG204" s="153">
        <f t="shared" si="815"/>
        <v>0.20609377633679368</v>
      </c>
      <c r="HH204" s="153">
        <f t="shared" si="816"/>
        <v>0.18681228947637032</v>
      </c>
      <c r="HI204" s="153">
        <f t="shared" si="817"/>
        <v>0.13973444133321289</v>
      </c>
      <c r="HJ204" s="153">
        <f t="shared" si="818"/>
        <v>0.34022624308624477</v>
      </c>
      <c r="HK204" s="153">
        <f t="shared" si="819"/>
        <v>0.37983199738577167</v>
      </c>
      <c r="HL204" s="153">
        <f t="shared" si="820"/>
        <v>5.9477667035806564E-2</v>
      </c>
      <c r="HM204" s="153">
        <f t="shared" si="821"/>
        <v>-0.44494033181333076</v>
      </c>
      <c r="HN204" s="153">
        <f t="shared" si="822"/>
        <v>3.5140160928729076E-2</v>
      </c>
      <c r="HO204" s="153">
        <f t="shared" si="823"/>
        <v>0.19601784438307487</v>
      </c>
      <c r="HP204" s="153">
        <f t="shared" si="824"/>
        <v>3.5484595438861552E-2</v>
      </c>
      <c r="HQ204" s="153">
        <f t="shared" si="825"/>
        <v>6.8719163212946521E-2</v>
      </c>
      <c r="HR204" s="153">
        <f t="shared" si="826"/>
        <v>-2.1940550408156234E-2</v>
      </c>
      <c r="HS204" s="153">
        <f t="shared" si="827"/>
        <v>0.32796711485236074</v>
      </c>
      <c r="HT204" s="153">
        <f t="shared" si="828"/>
        <v>0.65958049269238306</v>
      </c>
      <c r="HU204" s="153">
        <f t="shared" si="829"/>
        <v>-9.5433286037101273E-2</v>
      </c>
      <c r="HV204" s="150">
        <f t="shared" si="830"/>
        <v>-1</v>
      </c>
      <c r="HW204" s="150">
        <f t="shared" si="831"/>
        <v>0.14926258413937718</v>
      </c>
      <c r="HX204" s="150">
        <f t="shared" si="832"/>
        <v>0.38480276740612596</v>
      </c>
      <c r="HY204" s="150">
        <f t="shared" si="833"/>
        <v>-0.53214288210636995</v>
      </c>
      <c r="HZ204" s="150">
        <f t="shared" si="834"/>
        <v>0.25855576749538828</v>
      </c>
      <c r="IA204" s="263">
        <f t="shared" si="725"/>
        <v>-0.10212418655333041</v>
      </c>
      <c r="IB204" s="263">
        <f>IF204-IG204</f>
        <v>1.3263565871238087E-2</v>
      </c>
      <c r="IC204" s="263">
        <f t="shared" si="726"/>
        <v>2.4692189788112273E-2</v>
      </c>
      <c r="ID204" s="263">
        <f t="shared" si="727"/>
        <v>-7.2985474518161397E-2</v>
      </c>
      <c r="IE204" s="153">
        <f t="shared" si="835"/>
        <v>0</v>
      </c>
      <c r="IF204" s="153">
        <f t="shared" si="836"/>
        <v>0.10212418655333041</v>
      </c>
      <c r="IG204" s="153">
        <f t="shared" si="837"/>
        <v>8.8860620682092328E-2</v>
      </c>
      <c r="IH204" s="153">
        <f t="shared" si="838"/>
        <v>6.4168430893980055E-2</v>
      </c>
      <c r="II204" s="153">
        <f t="shared" si="839"/>
        <v>0.13715390541214145</v>
      </c>
      <c r="IJ204" s="153">
        <f t="shared" si="840"/>
        <v>0.10897721734261094</v>
      </c>
      <c r="IK204" s="153">
        <f t="shared" si="841"/>
        <v>3.3426154683639714E-2</v>
      </c>
      <c r="IL204" s="153">
        <f t="shared" si="842"/>
        <v>-8.9274019798597212E-2</v>
      </c>
      <c r="IM204" s="153">
        <f t="shared" si="843"/>
        <v>2.4451147268599156E-2</v>
      </c>
      <c r="IN204" s="153">
        <f t="shared" si="844"/>
        <v>7.7691054962173003E-2</v>
      </c>
      <c r="IO204" s="153">
        <f t="shared" si="845"/>
        <v>3.764822082473035E-2</v>
      </c>
      <c r="IP204" s="153">
        <f t="shared" si="846"/>
        <v>4.3044595650254168E-2</v>
      </c>
      <c r="IQ204" s="153">
        <f t="shared" si="847"/>
        <v>1.0844995912085799E-2</v>
      </c>
      <c r="IR204" s="153">
        <f t="shared" si="848"/>
        <v>0.20134866718966468</v>
      </c>
      <c r="IS204" s="153">
        <f t="shared" si="849"/>
        <v>-0.51995642269981179</v>
      </c>
      <c r="IT204" s="153">
        <f t="shared" si="850"/>
        <v>-1.2107933579335795</v>
      </c>
      <c r="IU204" s="150" t="e">
        <f t="shared" si="851"/>
        <v>#VALUE!</v>
      </c>
      <c r="IV204" s="150">
        <f t="shared" si="852"/>
        <v>-8.1831464420167643E-2</v>
      </c>
      <c r="IW204" s="150">
        <f t="shared" si="853"/>
        <v>0.13347039586849924</v>
      </c>
      <c r="IX204" s="150">
        <f t="shared" si="854"/>
        <v>2.6610077910415263E-2</v>
      </c>
      <c r="IY204" s="150">
        <f t="shared" si="855"/>
        <v>0.20209116441920419</v>
      </c>
      <c r="IZ204" s="263" t="e">
        <f t="shared" si="728"/>
        <v>#VALUE!</v>
      </c>
      <c r="JA204" s="263">
        <f>JE204-JF204</f>
        <v>-3.7392262647506447E-2</v>
      </c>
      <c r="JB204" s="263">
        <f t="shared" si="729"/>
        <v>5.3806679188905193E-2</v>
      </c>
      <c r="JC204" s="263">
        <f t="shared" si="730"/>
        <v>1.0449412256866852E-2</v>
      </c>
      <c r="JD204" s="153" t="str">
        <f t="shared" si="856"/>
        <v>i.a.</v>
      </c>
      <c r="JE204" s="153">
        <f t="shared" si="857"/>
        <v>0.41955009946780475</v>
      </c>
      <c r="JF204" s="153">
        <f t="shared" si="858"/>
        <v>0.4569423621153112</v>
      </c>
      <c r="JG204" s="153">
        <f t="shared" si="859"/>
        <v>0.403135682926406</v>
      </c>
      <c r="JH204" s="153">
        <f t="shared" si="860"/>
        <v>0.39268627066953915</v>
      </c>
      <c r="JI204" s="153">
        <f t="shared" si="861"/>
        <v>0.32666929288950169</v>
      </c>
      <c r="JJ204" s="153">
        <f t="shared" si="862"/>
        <v>0.21846669294442256</v>
      </c>
      <c r="JK204" s="153">
        <f t="shared" si="863"/>
        <v>0.23640139335476956</v>
      </c>
      <c r="JL204" s="153">
        <f t="shared" si="864"/>
        <v>0.25059841193852456</v>
      </c>
      <c r="JM204" s="153">
        <f t="shared" si="865"/>
        <v>0.29967915146035701</v>
      </c>
      <c r="JN204" s="153">
        <f t="shared" si="866"/>
        <v>0.2648059245226152</v>
      </c>
      <c r="JO204" s="153">
        <f t="shared" si="867"/>
        <v>0.25018729666765877</v>
      </c>
      <c r="JP204" s="153">
        <f t="shared" si="868"/>
        <v>0.33190683582654801</v>
      </c>
      <c r="JQ204" s="153">
        <f t="shared" si="869"/>
        <v>0.36467766185770523</v>
      </c>
      <c r="JR204" s="153">
        <f t="shared" si="870"/>
        <v>0.89581867678096228</v>
      </c>
      <c r="JS204" s="153">
        <f t="shared" si="871"/>
        <v>0.93435251798561136</v>
      </c>
      <c r="JT204" s="153">
        <f t="shared" si="872"/>
        <v>0.8383135168961201</v>
      </c>
      <c r="JU204" s="150" t="e">
        <f t="shared" si="873"/>
        <v>#VALUE!</v>
      </c>
      <c r="JV204" s="150" t="e">
        <f t="shared" si="874"/>
        <v>#VALUE!</v>
      </c>
      <c r="JW204" s="150" t="e">
        <f t="shared" si="875"/>
        <v>#VALUE!</v>
      </c>
      <c r="JX204" s="150" t="e">
        <f t="shared" si="876"/>
        <v>#VALUE!</v>
      </c>
      <c r="JY204" s="150" t="e">
        <f t="shared" si="877"/>
        <v>#VALUE!</v>
      </c>
      <c r="JZ204" s="263" t="e">
        <f t="shared" si="731"/>
        <v>#VALUE!</v>
      </c>
      <c r="KA204" s="263" t="e">
        <f>KE204-KF204</f>
        <v>#VALUE!</v>
      </c>
      <c r="KB204" s="263" t="e">
        <f t="shared" si="732"/>
        <v>#VALUE!</v>
      </c>
      <c r="KC204" s="263" t="e">
        <f t="shared" si="733"/>
        <v>#VALUE!</v>
      </c>
      <c r="KD204" s="153" t="str">
        <f t="shared" si="691"/>
        <v>i.a.</v>
      </c>
      <c r="KE204" s="153" t="str">
        <f t="shared" si="692"/>
        <v>i.a.</v>
      </c>
      <c r="KF204" s="153" t="str">
        <f t="shared" si="693"/>
        <v>i.a.</v>
      </c>
      <c r="KG204" s="153" t="str">
        <f t="shared" si="694"/>
        <v>i.a.</v>
      </c>
      <c r="KH204" s="153" t="str">
        <f t="shared" si="713"/>
        <v>i.a.</v>
      </c>
      <c r="KI204" s="153" t="str">
        <f t="shared" si="695"/>
        <v>i.a.</v>
      </c>
      <c r="KJ204" s="153" t="str">
        <f t="shared" si="696"/>
        <v>i.a.</v>
      </c>
      <c r="KK204" s="153" t="str">
        <f t="shared" si="697"/>
        <v>i.a.</v>
      </c>
      <c r="KL204" s="153" t="str">
        <f t="shared" si="698"/>
        <v>i.a.</v>
      </c>
      <c r="KM204" s="153" t="str">
        <f t="shared" si="699"/>
        <v>i.a.</v>
      </c>
      <c r="KN204" s="153" t="str">
        <f t="shared" si="700"/>
        <v>i.a.</v>
      </c>
      <c r="KO204" s="153" t="str">
        <f t="shared" si="701"/>
        <v>i.a.</v>
      </c>
      <c r="KP204" s="153" t="str">
        <f t="shared" si="702"/>
        <v>i.a.</v>
      </c>
      <c r="KQ204" s="153" t="str">
        <f t="shared" si="703"/>
        <v>i.a.</v>
      </c>
      <c r="KR204" s="153" t="str">
        <f t="shared" si="704"/>
        <v>i.a.</v>
      </c>
      <c r="KS204" s="153" t="str">
        <f t="shared" si="705"/>
        <v>i.a.</v>
      </c>
      <c r="KT204" s="153" t="str">
        <f t="shared" si="706"/>
        <v>i.a.</v>
      </c>
      <c r="KU204" s="150" t="e">
        <f t="shared" si="878"/>
        <v>#VALUE!</v>
      </c>
      <c r="KV204" s="150" t="e">
        <f t="shared" si="879"/>
        <v>#DIV/0!</v>
      </c>
      <c r="KW204" s="150" t="e">
        <f t="shared" si="880"/>
        <v>#DIV/0!</v>
      </c>
      <c r="KX204" s="150" t="e">
        <f t="shared" si="881"/>
        <v>#DIV/0!</v>
      </c>
      <c r="KY204" s="150" t="e">
        <f t="shared" si="882"/>
        <v>#DIV/0!</v>
      </c>
      <c r="KZ204" s="243" t="e">
        <f t="shared" si="734"/>
        <v>#VALUE!</v>
      </c>
      <c r="LA204" s="243">
        <f>LE204-LF204</f>
        <v>0</v>
      </c>
      <c r="LB204" s="243">
        <f t="shared" si="735"/>
        <v>0</v>
      </c>
      <c r="LC204" s="243">
        <f t="shared" si="736"/>
        <v>0</v>
      </c>
      <c r="LD204" s="254" t="str">
        <f>IFERROR(Tabel1[[#This Row],[2024 - Omsætning]]/Tabel1[[#This Row],[2024 - Ansatte]],"i.a.")</f>
        <v>i.a.</v>
      </c>
      <c r="LE204" s="254">
        <f>IFERROR(Tabel1[[#This Row],[2023 - Omsætning]]/Tabel1[[#This Row],[2023 - Ansatte]],"i.a.")</f>
        <v>0</v>
      </c>
      <c r="LF204" s="254">
        <f>IFERROR(Tabel1[[#This Row],[2022 - Omsætning]]/Tabel1[[#This Row],[2022 - Ansatte]],"i.a.")</f>
        <v>0</v>
      </c>
      <c r="LG204" s="254">
        <f>IFERROR(Tabel1[[#This Row],[2021 - Omsætning]]/Tabel1[[#This Row],[2021 - Ansatte]],"i.a.")</f>
        <v>0</v>
      </c>
      <c r="LH204" s="254">
        <f>IFERROR(AC204/Tabel1[[#This Row],[2020 - Ansatte]],"i.a.")</f>
        <v>0</v>
      </c>
      <c r="LI204" s="254">
        <f>IFERROR(Tabel1[[#This Row],[2019 - Omsætning]]/Tabel1[[#This Row],[2019 - Ansatte]],"i.a.")</f>
        <v>0</v>
      </c>
      <c r="LJ204" s="254">
        <f>IFERROR(Tabel1[[#This Row],[2018 - Omsætning]]/Tabel1[[#This Row],[2018 - Ansatte]],"i.a.")</f>
        <v>0</v>
      </c>
      <c r="LK204" s="254">
        <f>IFERROR(Tabel1[[#This Row],[2017 - Omsætning]]/Tabel1[[#This Row],[2017 - Ansatte]],"i.a.")</f>
        <v>0</v>
      </c>
      <c r="LL204" s="254">
        <f>IFERROR(Tabel1[[#This Row],[2016 - Omsætning]]/Tabel1[[#This Row],[2016 - Ansatte]],"i.a.")</f>
        <v>0</v>
      </c>
      <c r="LM204" s="254">
        <f>IFERROR(Tabel1[[#This Row],[2015 - Omsætning]]/Tabel1[[#This Row],[2015 - Ansatte]],"i.a.")</f>
        <v>0</v>
      </c>
      <c r="LN204" s="254">
        <f>IFERROR(Tabel1[[#This Row],[2014 - Omsætning]]/Tabel1[[#This Row],[2014 - Ansatte]],"i.a.")</f>
        <v>0</v>
      </c>
      <c r="LO204" s="254">
        <f>IFERROR(Tabel1[[#This Row],[2013 - Omsætning]]/Tabel1[[#This Row],[2013 - Ansatte]],"i.a.")</f>
        <v>0</v>
      </c>
      <c r="LP204" s="254">
        <f>IFERROR(Tabel1[[#This Row],[2012 - Omsætning]]/Tabel1[[#This Row],[2012 - Ansatte]],"i.a.")</f>
        <v>0</v>
      </c>
      <c r="LQ204" s="254">
        <f>IFERROR(Tabel1[[#This Row],[2011 - Omsætning]]/Tabel1[[#This Row],[2011 - Ansatte]],"i.a.")</f>
        <v>0</v>
      </c>
      <c r="LR204" s="254" t="str">
        <f>IFERROR(Tabel1[[#This Row],[2010 - Omsætning]]/Tabel1[[#This Row],[2010 - Ansatte]],"i.a.")</f>
        <v>i.a.</v>
      </c>
      <c r="LS204" s="254" t="str">
        <f>IFERROR(Tabel1[[#This Row],[2009 - Omsætning]]/Tabel1[[#This Row],[2009 - Ansatte]],"i.a.")</f>
        <v>i.a.</v>
      </c>
      <c r="LT204" s="254" t="str">
        <f>IFERROR(Tabel1[[#This Row],[2008 - Omsætning]]/Tabel1[[#This Row],[2008 - Ansatte]],"i.a.")</f>
        <v>i.a.</v>
      </c>
      <c r="LU204" s="158" t="e">
        <f t="shared" si="883"/>
        <v>#VALUE!</v>
      </c>
      <c r="LV204" s="158">
        <f t="shared" si="884"/>
        <v>0.15821243363545201</v>
      </c>
      <c r="LW204" s="158">
        <f t="shared" si="885"/>
        <v>0.52190271179420233</v>
      </c>
      <c r="LX204" s="158">
        <f t="shared" si="886"/>
        <v>-0.53740676631117512</v>
      </c>
      <c r="LY204" s="158">
        <f t="shared" si="887"/>
        <v>0.25174047330856886</v>
      </c>
      <c r="LZ204" s="243" t="e">
        <f t="shared" si="737"/>
        <v>#VALUE!</v>
      </c>
      <c r="MA204" s="243">
        <f>ME204-MF204</f>
        <v>1.4056329904835158E-2</v>
      </c>
      <c r="MB204" s="243">
        <f t="shared" si="738"/>
        <v>3.0467301703608715E-2</v>
      </c>
      <c r="MC204" s="243">
        <f t="shared" si="739"/>
        <v>-6.7818517798093766E-2</v>
      </c>
      <c r="MD204" s="244" t="str">
        <f t="shared" si="888"/>
        <v>i.a.</v>
      </c>
      <c r="ME204" s="244">
        <f t="shared" si="889"/>
        <v>0.10290099009900991</v>
      </c>
      <c r="MF204" s="244">
        <f t="shared" si="890"/>
        <v>8.8844660194174752E-2</v>
      </c>
      <c r="MG204" s="244">
        <f t="shared" si="891"/>
        <v>5.8377358490566036E-2</v>
      </c>
      <c r="MH204" s="244">
        <f t="shared" si="892"/>
        <v>0.1261958762886598</v>
      </c>
      <c r="MI204" s="244">
        <f t="shared" si="893"/>
        <v>0.10081632653061225</v>
      </c>
      <c r="MJ204" s="244">
        <f t="shared" si="894"/>
        <v>1.2889999999999999E-2</v>
      </c>
      <c r="MK204" s="244">
        <f t="shared" si="895"/>
        <v>-8.9570312499999999E-2</v>
      </c>
      <c r="ML204" s="244">
        <f t="shared" si="896"/>
        <v>6.5225806451612899E-3</v>
      </c>
      <c r="MM204" s="244">
        <f t="shared" si="897"/>
        <v>4.1260162601626016E-2</v>
      </c>
      <c r="MN204" s="244">
        <f t="shared" si="898"/>
        <v>6.3897058823529414E-3</v>
      </c>
      <c r="MO204" s="244">
        <f t="shared" si="899"/>
        <v>1.5684684684684685E-2</v>
      </c>
      <c r="MP204" s="244">
        <f t="shared" si="900"/>
        <v>-7.6746987951807231E-3</v>
      </c>
      <c r="MQ204" s="244">
        <f t="shared" si="901"/>
        <v>0.13003896103896104</v>
      </c>
      <c r="MR204" s="244" t="str">
        <f t="shared" si="902"/>
        <v>i.a.</v>
      </c>
      <c r="MS204" s="244" t="str">
        <f t="shared" si="903"/>
        <v>i.a.</v>
      </c>
      <c r="MT204" s="244" t="str">
        <f t="shared" si="904"/>
        <v>i.a.</v>
      </c>
    </row>
    <row r="205" spans="1:358" ht="18" customHeight="1" x14ac:dyDescent="0.25">
      <c r="A205" s="20" t="s">
        <v>923</v>
      </c>
      <c r="B205" s="331">
        <v>21770906</v>
      </c>
      <c r="C205" t="s">
        <v>928</v>
      </c>
      <c r="D205" s="5"/>
      <c r="E205" s="5">
        <v>256200</v>
      </c>
      <c r="F205" s="203">
        <v>45357</v>
      </c>
      <c r="G205" s="176"/>
      <c r="H205" s="176" t="s">
        <v>74</v>
      </c>
      <c r="I205" s="148" t="s">
        <v>74</v>
      </c>
      <c r="J205" s="148" t="s">
        <v>74</v>
      </c>
      <c r="K205" s="148" t="s">
        <v>74</v>
      </c>
      <c r="L205" s="148"/>
      <c r="M205" s="148"/>
      <c r="N205" s="364"/>
      <c r="O205" s="364"/>
      <c r="P205" s="335" t="e">
        <f>Y205/Tabel1[[#This Row],[2023 - Omsætning]]-1</f>
        <v>#DIV/0!</v>
      </c>
      <c r="Q205" s="335" t="e">
        <f>Z205/Tabel1[[#This Row],[2022 - Omsætning]]-1</f>
        <v>#DIV/0!</v>
      </c>
      <c r="R205" s="335" t="e">
        <f>AA205/Tabel1[[#This Row],[2021 - Omsætning]]-1</f>
        <v>#DIV/0!</v>
      </c>
      <c r="S205" s="150" t="e">
        <f>AB205/Tabel1[[#This Row],[2020 - Omsætning]]-1</f>
        <v>#DIV/0!</v>
      </c>
      <c r="T205" s="335" t="e">
        <f>AC205/Tabel1[[#This Row],[2019 - Omsætning]]-1</f>
        <v>#DIV/0!</v>
      </c>
      <c r="U205" s="242">
        <f t="shared" si="721"/>
        <v>0</v>
      </c>
      <c r="V205" s="242"/>
      <c r="W205" s="242">
        <f t="shared" si="763"/>
        <v>0</v>
      </c>
      <c r="X205" s="355">
        <f t="shared" si="762"/>
        <v>0</v>
      </c>
      <c r="Y205" s="165"/>
      <c r="Z205" s="165"/>
      <c r="AA205" s="165"/>
      <c r="AB205" s="164"/>
      <c r="AC205" s="365"/>
      <c r="AD205" s="164"/>
      <c r="AE205" s="165"/>
      <c r="AF205" s="178"/>
      <c r="AG205" s="366"/>
      <c r="AH205" s="366"/>
      <c r="AI205" s="366"/>
      <c r="AJ205" s="366"/>
      <c r="AK205" s="366"/>
      <c r="AL205" s="366"/>
      <c r="AM205" s="366"/>
      <c r="AN205" s="366"/>
      <c r="AO205" s="366"/>
      <c r="AP205" s="153">
        <f t="shared" si="779"/>
        <v>-1</v>
      </c>
      <c r="AQ205" s="153">
        <f t="shared" si="780"/>
        <v>0.10144685121686034</v>
      </c>
      <c r="AR205" s="153">
        <f t="shared" si="781"/>
        <v>0.21792717086834731</v>
      </c>
      <c r="AS205" s="150">
        <f t="shared" si="782"/>
        <v>8.39083632348884E-2</v>
      </c>
      <c r="AT205" s="153" t="e">
        <f t="shared" si="783"/>
        <v>#DIV/0!</v>
      </c>
      <c r="AU205" s="242">
        <f t="shared" si="740"/>
        <v>-26.34</v>
      </c>
      <c r="AV205" s="242">
        <f t="shared" si="768"/>
        <v>2.4259999999999984</v>
      </c>
      <c r="AW205" s="242">
        <f t="shared" si="741"/>
        <v>4.2789999999999999</v>
      </c>
      <c r="AX205" s="242">
        <f t="shared" si="742"/>
        <v>1.5200000000000031</v>
      </c>
      <c r="AY205" s="121"/>
      <c r="AZ205" s="121">
        <v>26.34</v>
      </c>
      <c r="BA205" s="165">
        <v>23.914000000000001</v>
      </c>
      <c r="BB205" s="120">
        <v>19.635000000000002</v>
      </c>
      <c r="BC205" s="138">
        <v>18.114999999999998</v>
      </c>
      <c r="BD205" s="120"/>
      <c r="BE205" s="121"/>
      <c r="BF205" s="122"/>
      <c r="BG205" s="367"/>
      <c r="BH205" s="367"/>
      <c r="BI205" s="367"/>
      <c r="BJ205" s="367"/>
      <c r="BK205" s="367"/>
      <c r="BL205" s="367"/>
      <c r="BM205" s="367"/>
      <c r="BN205" s="367"/>
      <c r="BO205" s="367"/>
      <c r="BP205" s="152">
        <f t="shared" si="784"/>
        <v>-1</v>
      </c>
      <c r="BQ205" s="152">
        <f t="shared" si="785"/>
        <v>3.4542069992553985</v>
      </c>
      <c r="BR205" s="152">
        <f t="shared" si="786"/>
        <v>-0.14075495841330773</v>
      </c>
      <c r="BS205" s="152">
        <f t="shared" si="787"/>
        <v>4.8993288590603999E-2</v>
      </c>
      <c r="BT205" s="152" t="e">
        <f t="shared" si="788"/>
        <v>#DIV/0!</v>
      </c>
      <c r="BU205" s="242">
        <f t="shared" si="743"/>
        <v>-5.9820000000000002</v>
      </c>
      <c r="BV205" s="242">
        <f t="shared" si="769"/>
        <v>4.6390000000000002</v>
      </c>
      <c r="BW205" s="242">
        <f t="shared" si="744"/>
        <v>-0.21999999999999997</v>
      </c>
      <c r="BX205" s="242">
        <f t="shared" si="745"/>
        <v>7.2999999999999954E-2</v>
      </c>
      <c r="BY205" s="121"/>
      <c r="BZ205" s="121">
        <v>5.9820000000000002</v>
      </c>
      <c r="CA205" s="121">
        <v>1.343</v>
      </c>
      <c r="CB205" s="120">
        <v>1.5629999999999999</v>
      </c>
      <c r="CC205" s="121">
        <v>1.49</v>
      </c>
      <c r="CD205" s="120"/>
      <c r="CE205" s="121"/>
      <c r="CF205" s="122"/>
      <c r="CG205" s="367"/>
      <c r="CH205" s="367"/>
      <c r="CI205" s="367"/>
      <c r="CJ205" s="367"/>
      <c r="CK205" s="367"/>
      <c r="CL205" s="367"/>
      <c r="CM205" s="367"/>
      <c r="CN205" s="367"/>
      <c r="CO205" s="367"/>
      <c r="CP205" s="152">
        <f t="shared" si="789"/>
        <v>-1</v>
      </c>
      <c r="CQ205" s="152">
        <f t="shared" si="790"/>
        <v>3.4542069992553985</v>
      </c>
      <c r="CR205" s="152">
        <f t="shared" si="791"/>
        <v>-0.14075495841330773</v>
      </c>
      <c r="CS205" s="152">
        <f t="shared" si="792"/>
        <v>4.8993288590603999E-2</v>
      </c>
      <c r="CT205" s="152" t="e">
        <f t="shared" si="793"/>
        <v>#DIV/0!</v>
      </c>
      <c r="CU205" s="242">
        <f t="shared" si="746"/>
        <v>-5.9820000000000002</v>
      </c>
      <c r="CV205" s="242">
        <f t="shared" si="770"/>
        <v>4.6390000000000002</v>
      </c>
      <c r="CW205" s="242">
        <f t="shared" si="747"/>
        <v>-0.21999999999999997</v>
      </c>
      <c r="CX205" s="242">
        <f t="shared" si="748"/>
        <v>7.2999999999999954E-2</v>
      </c>
      <c r="CY205" s="121"/>
      <c r="CZ205" s="121">
        <v>5.9820000000000002</v>
      </c>
      <c r="DA205" s="121">
        <v>1.343</v>
      </c>
      <c r="DB205" s="120">
        <v>1.5629999999999999</v>
      </c>
      <c r="DC205" s="121">
        <v>1.49</v>
      </c>
      <c r="DD205" s="120"/>
      <c r="DE205" s="121"/>
      <c r="DF205" s="122"/>
      <c r="DG205" s="367"/>
      <c r="DH205" s="367"/>
      <c r="DI205" s="367"/>
      <c r="DJ205" s="367"/>
      <c r="DK205" s="367"/>
      <c r="DL205" s="367"/>
      <c r="DM205" s="367"/>
      <c r="DN205" s="367"/>
      <c r="DO205" s="367"/>
      <c r="DP205" s="152">
        <f t="shared" si="794"/>
        <v>-1</v>
      </c>
      <c r="DQ205" s="152">
        <f t="shared" si="795"/>
        <v>0.51752440106477382</v>
      </c>
      <c r="DR205" s="152">
        <f t="shared" si="796"/>
        <v>0.12503119540803603</v>
      </c>
      <c r="DS205" s="152">
        <f t="shared" si="797"/>
        <v>0.15960063666618432</v>
      </c>
      <c r="DT205" s="152" t="e">
        <f t="shared" si="798"/>
        <v>#DIV/0!</v>
      </c>
      <c r="DU205" s="242">
        <f t="shared" si="749"/>
        <v>-13.682</v>
      </c>
      <c r="DV205" s="242">
        <f t="shared" si="771"/>
        <v>4.6660000000000004</v>
      </c>
      <c r="DW205" s="242">
        <f t="shared" si="750"/>
        <v>1.0020000000000007</v>
      </c>
      <c r="DX205" s="242">
        <f t="shared" si="751"/>
        <v>1.1029999999999998</v>
      </c>
      <c r="DY205" s="121"/>
      <c r="DZ205" s="121">
        <v>13.682</v>
      </c>
      <c r="EA205" s="121">
        <v>9.016</v>
      </c>
      <c r="EB205" s="120">
        <v>8.0139999999999993</v>
      </c>
      <c r="EC205" s="121">
        <v>6.9109999999999996</v>
      </c>
      <c r="ED205" s="120"/>
      <c r="EE205" s="121"/>
      <c r="EF205" s="122"/>
      <c r="EG205" s="367"/>
      <c r="EH205" s="367"/>
      <c r="EI205" s="367"/>
      <c r="EJ205" s="367"/>
      <c r="EK205" s="367"/>
      <c r="EL205" s="367"/>
      <c r="EM205" s="367"/>
      <c r="EN205" s="367"/>
      <c r="EO205" s="367"/>
      <c r="EP205" s="153">
        <f t="shared" si="799"/>
        <v>-1</v>
      </c>
      <c r="EQ205" s="153">
        <f t="shared" si="800"/>
        <v>-1.3222556125154633E-2</v>
      </c>
      <c r="ER205" s="153">
        <f t="shared" si="801"/>
        <v>0.12153053132434581</v>
      </c>
      <c r="ES205" s="153">
        <f t="shared" si="802"/>
        <v>0.36530965786054553</v>
      </c>
      <c r="ET205" s="153" t="e">
        <f t="shared" si="803"/>
        <v>#DIV/0!</v>
      </c>
      <c r="EU205" s="242">
        <f t="shared" si="752"/>
        <v>-27.911000000000001</v>
      </c>
      <c r="EV205" s="242">
        <f t="shared" si="772"/>
        <v>-0.37399999999999878</v>
      </c>
      <c r="EW205" s="242">
        <f t="shared" si="753"/>
        <v>3.0650000000000013</v>
      </c>
      <c r="EX205" s="242">
        <f t="shared" si="754"/>
        <v>6.7479999999999976</v>
      </c>
      <c r="EY205" s="121"/>
      <c r="EZ205" s="121">
        <v>27.911000000000001</v>
      </c>
      <c r="FA205" s="121">
        <v>28.285</v>
      </c>
      <c r="FB205" s="120">
        <v>25.22</v>
      </c>
      <c r="FC205" s="121">
        <v>18.472000000000001</v>
      </c>
      <c r="FD205" s="120"/>
      <c r="FE205" s="121"/>
      <c r="FF205" s="122"/>
      <c r="FG205" s="367"/>
      <c r="FH205" s="367"/>
      <c r="FI205" s="367"/>
      <c r="FJ205" s="367"/>
      <c r="FK205" s="367"/>
      <c r="FL205" s="367"/>
      <c r="FM205" s="367"/>
      <c r="FN205" s="367"/>
      <c r="FO205" s="367"/>
      <c r="FP205" s="153">
        <f t="shared" si="804"/>
        <v>-1</v>
      </c>
      <c r="FQ205" s="153">
        <f t="shared" si="805"/>
        <v>-6.9767441860465115E-2</v>
      </c>
      <c r="FR205" s="153">
        <f t="shared" si="806"/>
        <v>0.26470588235294118</v>
      </c>
      <c r="FS205" s="153">
        <f t="shared" si="807"/>
        <v>6.25E-2</v>
      </c>
      <c r="FT205" s="153" t="e">
        <f t="shared" si="808"/>
        <v>#DIV/0!</v>
      </c>
      <c r="FU205" s="242">
        <f t="shared" si="764"/>
        <v>-40</v>
      </c>
      <c r="FV205" s="242">
        <f t="shared" si="773"/>
        <v>-3</v>
      </c>
      <c r="FW205" s="242">
        <f t="shared" si="765"/>
        <v>9</v>
      </c>
      <c r="FX205" s="242">
        <f t="shared" si="766"/>
        <v>2</v>
      </c>
      <c r="FY205" s="167"/>
      <c r="FZ205" s="167">
        <v>40</v>
      </c>
      <c r="GA205" s="167">
        <v>43</v>
      </c>
      <c r="GB205" s="166">
        <v>34</v>
      </c>
      <c r="GC205" s="155">
        <v>32</v>
      </c>
      <c r="GD205" s="166"/>
      <c r="GE205" s="167"/>
      <c r="GF205" s="166"/>
      <c r="GG205" s="369"/>
      <c r="GH205" s="369"/>
      <c r="GI205" s="369"/>
      <c r="GJ205" s="369"/>
      <c r="GK205" s="369"/>
      <c r="GL205" s="369"/>
      <c r="GM205" s="369"/>
      <c r="GN205" s="369"/>
      <c r="GO205" s="369"/>
      <c r="GP205" s="204"/>
      <c r="GQ205" t="s">
        <v>389</v>
      </c>
      <c r="GR205" s="5">
        <v>6715</v>
      </c>
      <c r="GS205" s="5" t="s">
        <v>658</v>
      </c>
      <c r="GT205" s="7" t="s">
        <v>78</v>
      </c>
      <c r="GU205" s="172"/>
      <c r="GV205" s="101"/>
      <c r="GW205" s="340">
        <f t="shared" si="809"/>
        <v>-1</v>
      </c>
      <c r="GX205" s="340">
        <f t="shared" si="810"/>
        <v>2.3419307955467201</v>
      </c>
      <c r="GY205" s="340">
        <f t="shared" si="811"/>
        <v>-0.24696228739392953</v>
      </c>
      <c r="GZ205" s="340">
        <f t="shared" si="812"/>
        <v>-2.8530302519308017E-2</v>
      </c>
      <c r="HA205" s="340" t="e">
        <f t="shared" si="813"/>
        <v>#VALUE!</v>
      </c>
      <c r="HB205" s="278">
        <f t="shared" si="722"/>
        <v>-0.52709489822891886</v>
      </c>
      <c r="HC205" s="278"/>
      <c r="HD205" s="278">
        <f t="shared" si="723"/>
        <v>-5.172556853557278E-2</v>
      </c>
      <c r="HE205" s="263">
        <f t="shared" si="724"/>
        <v>-6.1510853355185857E-3</v>
      </c>
      <c r="HF205" s="153">
        <f t="shared" si="814"/>
        <v>0</v>
      </c>
      <c r="HG205" s="153">
        <f t="shared" si="815"/>
        <v>0.52709489822891886</v>
      </c>
      <c r="HH205" s="153">
        <f t="shared" si="816"/>
        <v>0.15772166764533174</v>
      </c>
      <c r="HI205" s="153">
        <f t="shared" si="817"/>
        <v>0.20944723618090452</v>
      </c>
      <c r="HJ205" s="343">
        <f t="shared" si="818"/>
        <v>0.21559832151642311</v>
      </c>
      <c r="HK205" s="153" t="str">
        <f t="shared" si="819"/>
        <v>Negativ EK</v>
      </c>
      <c r="HL205" s="343" t="str">
        <f t="shared" si="820"/>
        <v>Negativ EK</v>
      </c>
      <c r="HM205" s="211" t="str">
        <f t="shared" si="821"/>
        <v>Negativ EK</v>
      </c>
      <c r="HN205" s="211" t="str">
        <f t="shared" si="822"/>
        <v>Negativ EK</v>
      </c>
      <c r="HO205" s="211" t="str">
        <f t="shared" si="823"/>
        <v>Negativ EK</v>
      </c>
      <c r="HP205" s="211" t="str">
        <f t="shared" si="824"/>
        <v>Negativ EK</v>
      </c>
      <c r="HQ205" s="211" t="str">
        <f t="shared" si="825"/>
        <v>Negativ EK</v>
      </c>
      <c r="HR205" s="211" t="str">
        <f t="shared" si="826"/>
        <v>Negativ EK</v>
      </c>
      <c r="HS205" s="211" t="str">
        <f t="shared" si="827"/>
        <v>Negativ EK</v>
      </c>
      <c r="HT205" s="211" t="str">
        <f t="shared" si="828"/>
        <v>Negativ EK</v>
      </c>
      <c r="HU205" s="211" t="str">
        <f t="shared" si="829"/>
        <v>Negativ EK</v>
      </c>
      <c r="HV205" s="153">
        <f t="shared" si="830"/>
        <v>-1</v>
      </c>
      <c r="HW205" s="153">
        <f t="shared" si="831"/>
        <v>3.2409129741469167</v>
      </c>
      <c r="HX205" s="153">
        <f t="shared" si="832"/>
        <v>-0.29834343786551237</v>
      </c>
      <c r="HY205" s="150">
        <f t="shared" si="833"/>
        <v>-0.11301821720929978</v>
      </c>
      <c r="HZ205" s="150" t="e">
        <f t="shared" si="834"/>
        <v>#VALUE!</v>
      </c>
      <c r="IA205" s="263">
        <f t="shared" si="725"/>
        <v>-0.21289771513986763</v>
      </c>
      <c r="IB205" s="263"/>
      <c r="IC205" s="263">
        <f t="shared" si="726"/>
        <v>-2.13453626926575E-2</v>
      </c>
      <c r="ID205" s="356">
        <f t="shared" si="727"/>
        <v>-9.116346017857116E-3</v>
      </c>
      <c r="IE205" s="153">
        <f t="shared" si="835"/>
        <v>0</v>
      </c>
      <c r="IF205" s="153">
        <f t="shared" si="836"/>
        <v>0.21289771513986763</v>
      </c>
      <c r="IG205" s="153">
        <f t="shared" si="837"/>
        <v>5.0200915802261471E-2</v>
      </c>
      <c r="IH205" s="153">
        <f t="shared" si="838"/>
        <v>7.1546278494918972E-2</v>
      </c>
      <c r="II205" s="153">
        <f t="shared" si="839"/>
        <v>8.0662624512776088E-2</v>
      </c>
      <c r="IJ205" s="153" t="str">
        <f t="shared" si="840"/>
        <v>i.a.</v>
      </c>
      <c r="IK205" s="153" t="str">
        <f t="shared" si="841"/>
        <v>i.a.</v>
      </c>
      <c r="IL205" s="211" t="str">
        <f t="shared" si="842"/>
        <v>i.a.</v>
      </c>
      <c r="IM205" s="211" t="str">
        <f t="shared" si="843"/>
        <v>i.a.</v>
      </c>
      <c r="IN205" s="211" t="str">
        <f t="shared" si="844"/>
        <v>i.a.</v>
      </c>
      <c r="IO205" s="211" t="str">
        <f t="shared" si="845"/>
        <v>i.a.</v>
      </c>
      <c r="IP205" s="211" t="str">
        <f t="shared" si="846"/>
        <v>i.a.</v>
      </c>
      <c r="IQ205" s="211" t="str">
        <f t="shared" si="847"/>
        <v>i.a.</v>
      </c>
      <c r="IR205" s="211" t="str">
        <f t="shared" si="848"/>
        <v>i.a.</v>
      </c>
      <c r="IS205" s="211" t="str">
        <f t="shared" si="849"/>
        <v>i.a.</v>
      </c>
      <c r="IT205" s="211" t="str">
        <f t="shared" si="850"/>
        <v>i.a.</v>
      </c>
      <c r="IU205" s="153" t="e">
        <f t="shared" si="851"/>
        <v>#VALUE!</v>
      </c>
      <c r="IV205" s="153">
        <f t="shared" si="852"/>
        <v>0.53785882570015842</v>
      </c>
      <c r="IW205" s="153">
        <f t="shared" si="853"/>
        <v>3.1213274948089032E-3</v>
      </c>
      <c r="IX205" s="150">
        <f t="shared" si="854"/>
        <v>-0.15066839966305473</v>
      </c>
      <c r="IY205" s="150" t="e">
        <f t="shared" si="855"/>
        <v>#VALUE!</v>
      </c>
      <c r="IZ205" s="263" t="e">
        <f t="shared" si="728"/>
        <v>#VALUE!</v>
      </c>
      <c r="JA205" s="263"/>
      <c r="JB205" s="263">
        <f t="shared" si="729"/>
        <v>9.9184451004752372E-4</v>
      </c>
      <c r="JC205" s="356">
        <f t="shared" si="730"/>
        <v>-5.6370144546955991E-2</v>
      </c>
      <c r="JD205" s="153" t="str">
        <f t="shared" si="856"/>
        <v>i.a.</v>
      </c>
      <c r="JE205" s="153">
        <f t="shared" si="857"/>
        <v>0.49020099602307332</v>
      </c>
      <c r="JF205" s="153">
        <f t="shared" si="858"/>
        <v>0.31875552412939723</v>
      </c>
      <c r="JG205" s="153">
        <f t="shared" si="859"/>
        <v>0.3177636796193497</v>
      </c>
      <c r="JH205" s="153">
        <f t="shared" si="860"/>
        <v>0.3741338241663057</v>
      </c>
      <c r="JI205" s="153" t="str">
        <f t="shared" si="861"/>
        <v>i.a.</v>
      </c>
      <c r="JJ205" s="153" t="str">
        <f t="shared" si="862"/>
        <v>i.a.</v>
      </c>
      <c r="JK205" s="211" t="str">
        <f t="shared" si="863"/>
        <v>i.a.</v>
      </c>
      <c r="JL205" s="212" t="str">
        <f t="shared" si="864"/>
        <v>i.a.</v>
      </c>
      <c r="JM205" s="212" t="str">
        <f t="shared" si="865"/>
        <v>i.a.</v>
      </c>
      <c r="JN205" s="212" t="str">
        <f t="shared" si="866"/>
        <v>i.a.</v>
      </c>
      <c r="JO205" s="212" t="str">
        <f t="shared" si="867"/>
        <v>i.a.</v>
      </c>
      <c r="JP205" s="212" t="str">
        <f t="shared" si="868"/>
        <v>i.a.</v>
      </c>
      <c r="JQ205" s="211" t="str">
        <f t="shared" si="869"/>
        <v>i.a.</v>
      </c>
      <c r="JR205" s="211" t="str">
        <f t="shared" si="870"/>
        <v>i.a.</v>
      </c>
      <c r="JS205" s="211" t="str">
        <f t="shared" si="871"/>
        <v>i.a.</v>
      </c>
      <c r="JT205" s="211" t="str">
        <f t="shared" si="872"/>
        <v>i.a.</v>
      </c>
      <c r="JU205" s="153" t="e">
        <f t="shared" si="873"/>
        <v>#VALUE!</v>
      </c>
      <c r="JV205" s="153" t="e">
        <f t="shared" si="874"/>
        <v>#VALUE!</v>
      </c>
      <c r="JW205" s="153" t="e">
        <f t="shared" si="875"/>
        <v>#VALUE!</v>
      </c>
      <c r="JX205" s="150" t="e">
        <f t="shared" si="876"/>
        <v>#VALUE!</v>
      </c>
      <c r="JY205" s="150" t="e">
        <f t="shared" si="877"/>
        <v>#VALUE!</v>
      </c>
      <c r="JZ205" s="263" t="e">
        <f t="shared" si="731"/>
        <v>#VALUE!</v>
      </c>
      <c r="KA205" s="263"/>
      <c r="KB205" s="263" t="e">
        <f t="shared" si="732"/>
        <v>#VALUE!</v>
      </c>
      <c r="KC205" s="356" t="e">
        <f t="shared" si="733"/>
        <v>#VALUE!</v>
      </c>
      <c r="KD205" s="153" t="str">
        <f t="shared" si="691"/>
        <v>i.a.</v>
      </c>
      <c r="KE205" s="153" t="str">
        <f t="shared" si="692"/>
        <v>i.a.</v>
      </c>
      <c r="KF205" s="153" t="str">
        <f t="shared" si="693"/>
        <v>i.a.</v>
      </c>
      <c r="KG205" s="153" t="str">
        <f t="shared" si="694"/>
        <v>i.a.</v>
      </c>
      <c r="KH205" s="153" t="str">
        <f t="shared" si="713"/>
        <v>i.a.</v>
      </c>
      <c r="KI205" s="153" t="str">
        <f t="shared" si="695"/>
        <v>i.a.</v>
      </c>
      <c r="KJ205" s="153" t="str">
        <f t="shared" si="696"/>
        <v>i.a.</v>
      </c>
      <c r="KK205" s="211" t="str">
        <f t="shared" si="697"/>
        <v>i.a.</v>
      </c>
      <c r="KL205" s="212" t="str">
        <f t="shared" si="698"/>
        <v>i.a.</v>
      </c>
      <c r="KM205" s="212" t="str">
        <f t="shared" si="699"/>
        <v>i.a.</v>
      </c>
      <c r="KN205" s="212" t="str">
        <f t="shared" si="700"/>
        <v>i.a.</v>
      </c>
      <c r="KO205" s="212" t="str">
        <f t="shared" si="701"/>
        <v>i.a.</v>
      </c>
      <c r="KP205" s="212" t="str">
        <f t="shared" si="702"/>
        <v>i.a.</v>
      </c>
      <c r="KQ205" s="211" t="str">
        <f t="shared" si="703"/>
        <v>i.a.</v>
      </c>
      <c r="KR205" s="211" t="str">
        <f t="shared" si="704"/>
        <v>i.a.</v>
      </c>
      <c r="KS205" s="211" t="str">
        <f t="shared" si="705"/>
        <v>i.a.</v>
      </c>
      <c r="KT205" s="211" t="str">
        <f t="shared" si="706"/>
        <v>i.a.</v>
      </c>
      <c r="KU205" s="153" t="e">
        <f t="shared" si="878"/>
        <v>#VALUE!</v>
      </c>
      <c r="KV205" s="153" t="e">
        <f t="shared" si="879"/>
        <v>#DIV/0!</v>
      </c>
      <c r="KW205" s="153" t="e">
        <f t="shared" si="880"/>
        <v>#DIV/0!</v>
      </c>
      <c r="KX205" s="150" t="e">
        <f t="shared" si="881"/>
        <v>#DIV/0!</v>
      </c>
      <c r="KY205" s="150" t="e">
        <f t="shared" si="882"/>
        <v>#VALUE!</v>
      </c>
      <c r="KZ205" s="263" t="e">
        <f t="shared" si="734"/>
        <v>#VALUE!</v>
      </c>
      <c r="LA205" s="263"/>
      <c r="LB205" s="263">
        <f t="shared" si="735"/>
        <v>0</v>
      </c>
      <c r="LC205" s="386">
        <f t="shared" si="736"/>
        <v>0</v>
      </c>
      <c r="LD205" s="347" t="str">
        <f>IFERROR(Tabel1[[#This Row],[2024 - Omsætning]]/Tabel1[[#This Row],[2024 - Ansatte]],"i.a.")</f>
        <v>i.a.</v>
      </c>
      <c r="LE205" s="347">
        <f>IFERROR(Tabel1[[#This Row],[2023 - Omsætning]]/Tabel1[[#This Row],[2023 - Ansatte]],"i.a.")</f>
        <v>0</v>
      </c>
      <c r="LF205" s="347">
        <f>IFERROR(Tabel1[[#This Row],[2022 - Omsætning]]/Tabel1[[#This Row],[2022 - Ansatte]],"i.a.")</f>
        <v>0</v>
      </c>
      <c r="LG205" s="254">
        <f>IFERROR(Tabel1[[#This Row],[2021 - Omsætning]]/Tabel1[[#This Row],[2021 - Ansatte]],"i.a.")</f>
        <v>0</v>
      </c>
      <c r="LH205" s="254">
        <f>IFERROR(AC205/Tabel1[[#This Row],[2020 - Ansatte]],"i.a.")</f>
        <v>0</v>
      </c>
      <c r="LI205" s="254" t="str">
        <f>IFERROR(Tabel1[[#This Row],[2019 - Omsætning]]/Tabel1[[#This Row],[2019 - Ansatte]],"i.a.")</f>
        <v>i.a.</v>
      </c>
      <c r="LJ205" s="254" t="str">
        <f>IFERROR(Tabel1[[#This Row],[2018 - Omsætning]]/Tabel1[[#This Row],[2018 - Ansatte]],"i.a.")</f>
        <v>i.a.</v>
      </c>
      <c r="LK205" s="259" t="str">
        <f>IFERROR(Tabel1[[#This Row],[2017 - Omsætning]]/Tabel1[[#This Row],[2017 - Ansatte]],"i.a.")</f>
        <v>i.a.</v>
      </c>
      <c r="LL205" s="260" t="str">
        <f>IFERROR(Tabel1[[#This Row],[2016 - Omsætning]]/Tabel1[[#This Row],[2016 - Ansatte]],"i.a.")</f>
        <v>i.a.</v>
      </c>
      <c r="LM205" s="260" t="str">
        <f>IFERROR(Tabel1[[#This Row],[2015 - Omsætning]]/Tabel1[[#This Row],[2015 - Ansatte]],"i.a.")</f>
        <v>i.a.</v>
      </c>
      <c r="LN205" s="260" t="str">
        <f>IFERROR(Tabel1[[#This Row],[2014 - Omsætning]]/Tabel1[[#This Row],[2014 - Ansatte]],"i.a.")</f>
        <v>i.a.</v>
      </c>
      <c r="LO205" s="260" t="str">
        <f>IFERROR(Tabel1[[#This Row],[2013 - Omsætning]]/Tabel1[[#This Row],[2013 - Ansatte]],"i.a.")</f>
        <v>i.a.</v>
      </c>
      <c r="LP205" s="260" t="str">
        <f>IFERROR(Tabel1[[#This Row],[2012 - Omsætning]]/Tabel1[[#This Row],[2012 - Ansatte]],"i.a.")</f>
        <v>i.a.</v>
      </c>
      <c r="LQ205" s="260" t="str">
        <f>IFERROR(Tabel1[[#This Row],[2011 - Omsætning]]/Tabel1[[#This Row],[2011 - Ansatte]],"i.a.")</f>
        <v>i.a.</v>
      </c>
      <c r="LR205" s="260" t="str">
        <f>IFERROR(Tabel1[[#This Row],[2010 - Omsætning]]/Tabel1[[#This Row],[2010 - Ansatte]],"i.a.")</f>
        <v>i.a.</v>
      </c>
      <c r="LS205" s="260" t="str">
        <f>IFERROR(Tabel1[[#This Row],[2009 - Omsætning]]/Tabel1[[#This Row],[2009 - Ansatte]],"i.a.")</f>
        <v>i.a.</v>
      </c>
      <c r="LT205" s="260" t="str">
        <f>IFERROR(Tabel1[[#This Row],[2008 - Omsætning]]/Tabel1[[#This Row],[2008 - Ansatte]],"i.a.")</f>
        <v>i.a.</v>
      </c>
      <c r="LU205" s="254" t="e">
        <f t="shared" si="883"/>
        <v>#VALUE!</v>
      </c>
      <c r="LV205" s="254">
        <f t="shared" si="884"/>
        <v>3.7882725241995541</v>
      </c>
      <c r="LW205" s="254">
        <f t="shared" si="885"/>
        <v>-0.32059694386168519</v>
      </c>
      <c r="LX205" s="340">
        <f t="shared" si="886"/>
        <v>-1.2712198973549154E-2</v>
      </c>
      <c r="LY205" s="351" t="e">
        <f t="shared" si="887"/>
        <v>#VALUE!</v>
      </c>
      <c r="LZ205" s="278" t="e">
        <f t="shared" si="737"/>
        <v>#VALUE!</v>
      </c>
      <c r="MA205" s="278"/>
      <c r="MB205" s="278">
        <f t="shared" si="738"/>
        <v>-1.4738030095759233E-2</v>
      </c>
      <c r="MC205" s="243">
        <f t="shared" si="739"/>
        <v>-5.9191176470588247E-4</v>
      </c>
      <c r="MD205" s="352" t="str">
        <f t="shared" si="888"/>
        <v>i.a.</v>
      </c>
      <c r="ME205" s="352">
        <f t="shared" si="889"/>
        <v>0.14955000000000002</v>
      </c>
      <c r="MF205" s="352">
        <f t="shared" si="890"/>
        <v>3.1232558139534884E-2</v>
      </c>
      <c r="MG205" s="245">
        <f t="shared" si="891"/>
        <v>4.5970588235294117E-2</v>
      </c>
      <c r="MH205" s="304">
        <f t="shared" si="892"/>
        <v>4.65625E-2</v>
      </c>
      <c r="MI205" s="245" t="str">
        <f t="shared" si="893"/>
        <v>i.a.</v>
      </c>
      <c r="MJ205" s="245" t="str">
        <f t="shared" si="894"/>
        <v>i.a.</v>
      </c>
      <c r="MK205" s="253" t="str">
        <f t="shared" si="895"/>
        <v>i.a.</v>
      </c>
      <c r="ML205" s="245" t="str">
        <f t="shared" si="896"/>
        <v>i.a.</v>
      </c>
      <c r="MM205" s="245" t="str">
        <f t="shared" si="897"/>
        <v>i.a.</v>
      </c>
      <c r="MN205" s="245" t="str">
        <f t="shared" si="898"/>
        <v>i.a.</v>
      </c>
      <c r="MO205" s="245" t="str">
        <f t="shared" si="899"/>
        <v>i.a.</v>
      </c>
      <c r="MP205" s="245" t="str">
        <f t="shared" si="900"/>
        <v>i.a.</v>
      </c>
      <c r="MQ205" s="245" t="str">
        <f t="shared" si="901"/>
        <v>i.a.</v>
      </c>
      <c r="MR205" s="245" t="str">
        <f t="shared" si="902"/>
        <v>i.a.</v>
      </c>
      <c r="MS205" s="245" t="str">
        <f t="shared" si="903"/>
        <v>i.a.</v>
      </c>
      <c r="MT205" s="245" t="str">
        <f t="shared" si="904"/>
        <v>i.a.</v>
      </c>
    </row>
    <row r="206" spans="1:358" ht="18" customHeight="1" x14ac:dyDescent="0.25">
      <c r="A206" s="20" t="s">
        <v>869</v>
      </c>
      <c r="B206" s="273">
        <v>25690869</v>
      </c>
      <c r="C206" s="117" t="s">
        <v>588</v>
      </c>
      <c r="D206" s="5" t="s">
        <v>370</v>
      </c>
      <c r="E206" s="5">
        <v>282900</v>
      </c>
      <c r="F206" s="203">
        <v>45471</v>
      </c>
      <c r="G206" s="148"/>
      <c r="H206" s="148" t="s">
        <v>74</v>
      </c>
      <c r="I206" s="148" t="s">
        <v>74</v>
      </c>
      <c r="J206" s="148" t="s">
        <v>74</v>
      </c>
      <c r="K206" s="148" t="s">
        <v>74</v>
      </c>
      <c r="L206" s="148" t="s">
        <v>74</v>
      </c>
      <c r="M206" s="148" t="s">
        <v>74</v>
      </c>
      <c r="N206" s="357" t="s">
        <v>74</v>
      </c>
      <c r="O206" s="357" t="s">
        <v>74</v>
      </c>
      <c r="P206" s="150">
        <f>Y206/Tabel1[[#This Row],[2023 - Omsætning]]-1</f>
        <v>-1</v>
      </c>
      <c r="Q206" s="150">
        <f>Z206/Tabel1[[#This Row],[2022 - Omsætning]]-1</f>
        <v>0.16094730324565698</v>
      </c>
      <c r="R206" s="150">
        <f>AA206/Tabel1[[#This Row],[2021 - Omsætning]]-1</f>
        <v>8.556674779831952E-2</v>
      </c>
      <c r="S206" s="150">
        <f>AB206/Tabel1[[#This Row],[2020 - Omsætning]]-1</f>
        <v>-2.5449334396004497E-2</v>
      </c>
      <c r="T206" s="150">
        <f>AC206/Tabel1[[#This Row],[2019 - Omsætning]]-1</f>
        <v>2.7024513782616832E-2</v>
      </c>
      <c r="U206" s="242">
        <f t="shared" si="721"/>
        <v>-1098.76</v>
      </c>
      <c r="V206" s="242">
        <f t="shared" ref="V206:V242" si="905">Z206-AA206</f>
        <v>152.32600000000002</v>
      </c>
      <c r="W206" s="242">
        <f t="shared" si="763"/>
        <v>74.600000000000023</v>
      </c>
      <c r="X206" s="242">
        <f t="shared" si="762"/>
        <v>-22.767000000000053</v>
      </c>
      <c r="Y206" s="151"/>
      <c r="Z206" s="151">
        <v>1098.76</v>
      </c>
      <c r="AA206" s="151">
        <v>946.43399999999997</v>
      </c>
      <c r="AB206" s="151">
        <v>871.83399999999995</v>
      </c>
      <c r="AC206" s="361">
        <v>894.601</v>
      </c>
      <c r="AD206" s="151">
        <v>871.06100000000004</v>
      </c>
      <c r="AE206" s="151">
        <v>963.29899999999998</v>
      </c>
      <c r="AF206" s="151">
        <v>1011.135</v>
      </c>
      <c r="AG206" s="361">
        <v>732.94799999999998</v>
      </c>
      <c r="AH206" s="361">
        <v>350.37099999999998</v>
      </c>
      <c r="AI206" s="361">
        <v>571.93899999999996</v>
      </c>
      <c r="AJ206" s="361">
        <v>563.822</v>
      </c>
      <c r="AK206" s="361"/>
      <c r="AL206" s="361"/>
      <c r="AM206" s="361"/>
      <c r="AN206" s="361"/>
      <c r="AO206" s="361"/>
      <c r="AP206" s="150" t="e">
        <f t="shared" si="779"/>
        <v>#DIV/0!</v>
      </c>
      <c r="AQ206" s="150" t="e">
        <f t="shared" si="780"/>
        <v>#DIV/0!</v>
      </c>
      <c r="AR206" s="150" t="e">
        <f t="shared" si="781"/>
        <v>#DIV/0!</v>
      </c>
      <c r="AS206" s="150" t="e">
        <f t="shared" si="782"/>
        <v>#DIV/0!</v>
      </c>
      <c r="AT206" s="150">
        <f t="shared" si="783"/>
        <v>-1</v>
      </c>
      <c r="AU206" s="242">
        <f t="shared" si="740"/>
        <v>0</v>
      </c>
      <c r="AV206" s="242">
        <f t="shared" si="768"/>
        <v>0</v>
      </c>
      <c r="AW206" s="242">
        <f t="shared" si="741"/>
        <v>0</v>
      </c>
      <c r="AX206" s="242">
        <f t="shared" si="742"/>
        <v>0</v>
      </c>
      <c r="AY206" s="119"/>
      <c r="AZ206" s="119"/>
      <c r="BA206" s="119"/>
      <c r="BB206" s="119"/>
      <c r="BC206" s="119"/>
      <c r="BD206" s="119">
        <v>242.059</v>
      </c>
      <c r="BE206" s="119">
        <v>230.72</v>
      </c>
      <c r="BF206" s="119">
        <v>235.36</v>
      </c>
      <c r="BG206" s="362">
        <v>198.886</v>
      </c>
      <c r="BH206" s="362">
        <v>82.444000000000003</v>
      </c>
      <c r="BI206" s="362">
        <v>137.21199999999999</v>
      </c>
      <c r="BJ206" s="362">
        <v>143.57300000000001</v>
      </c>
      <c r="BK206" s="362"/>
      <c r="BL206" s="362"/>
      <c r="BM206" s="362"/>
      <c r="BN206" s="362"/>
      <c r="BO206" s="362"/>
      <c r="BP206" s="152" t="e">
        <f t="shared" si="784"/>
        <v>#DIV/0!</v>
      </c>
      <c r="BQ206" s="152" t="e">
        <f t="shared" si="785"/>
        <v>#DIV/0!</v>
      </c>
      <c r="BR206" s="152" t="e">
        <f t="shared" si="786"/>
        <v>#DIV/0!</v>
      </c>
      <c r="BS206" s="152" t="e">
        <f t="shared" si="787"/>
        <v>#DIV/0!</v>
      </c>
      <c r="BT206" s="152">
        <f t="shared" si="788"/>
        <v>-1</v>
      </c>
      <c r="BU206" s="242">
        <f t="shared" si="743"/>
        <v>0</v>
      </c>
      <c r="BV206" s="242">
        <f t="shared" si="769"/>
        <v>0</v>
      </c>
      <c r="BW206" s="242">
        <f t="shared" si="744"/>
        <v>0</v>
      </c>
      <c r="BX206" s="242">
        <f t="shared" si="745"/>
        <v>0</v>
      </c>
      <c r="BY206" s="119"/>
      <c r="BZ206" s="119"/>
      <c r="CA206" s="119"/>
      <c r="CB206" s="119"/>
      <c r="CC206" s="119"/>
      <c r="CD206" s="119">
        <v>65.075999999999993</v>
      </c>
      <c r="CE206" s="119">
        <v>53.877000000000002</v>
      </c>
      <c r="CF206" s="119">
        <v>62.957999999999998</v>
      </c>
      <c r="CG206" s="362">
        <v>50.073</v>
      </c>
      <c r="CH206" s="362">
        <v>-9.9369999999999994</v>
      </c>
      <c r="CI206" s="362">
        <v>32.734999999999999</v>
      </c>
      <c r="CJ206" s="362">
        <v>43.652999999999999</v>
      </c>
      <c r="CK206" s="362"/>
      <c r="CL206" s="362"/>
      <c r="CM206" s="362"/>
      <c r="CN206" s="362"/>
      <c r="CO206" s="362"/>
      <c r="CP206" s="152" t="e">
        <f t="shared" si="789"/>
        <v>#DIV/0!</v>
      </c>
      <c r="CQ206" s="152" t="e">
        <f t="shared" si="790"/>
        <v>#DIV/0!</v>
      </c>
      <c r="CR206" s="152" t="e">
        <f t="shared" si="791"/>
        <v>#DIV/0!</v>
      </c>
      <c r="CS206" s="152" t="e">
        <f t="shared" si="792"/>
        <v>#DIV/0!</v>
      </c>
      <c r="CT206" s="152">
        <f t="shared" si="793"/>
        <v>-1</v>
      </c>
      <c r="CU206" s="242">
        <f t="shared" si="746"/>
        <v>0</v>
      </c>
      <c r="CV206" s="242">
        <f t="shared" si="770"/>
        <v>0</v>
      </c>
      <c r="CW206" s="242">
        <f t="shared" si="747"/>
        <v>0</v>
      </c>
      <c r="CX206" s="242">
        <f t="shared" si="748"/>
        <v>0</v>
      </c>
      <c r="CY206" s="119"/>
      <c r="CZ206" s="119"/>
      <c r="DA206" s="119"/>
      <c r="DB206" s="119"/>
      <c r="DC206" s="119"/>
      <c r="DD206" s="119">
        <v>62.347000000000001</v>
      </c>
      <c r="DE206" s="119">
        <v>49.018000000000001</v>
      </c>
      <c r="DF206" s="119">
        <v>52.781999999999996</v>
      </c>
      <c r="DG206" s="362">
        <v>47.87</v>
      </c>
      <c r="DH206" s="362">
        <v>-18.788</v>
      </c>
      <c r="DI206" s="362">
        <v>28.513000000000002</v>
      </c>
      <c r="DJ206" s="362">
        <v>38.241</v>
      </c>
      <c r="DK206" s="362"/>
      <c r="DL206" s="362"/>
      <c r="DM206" s="362"/>
      <c r="DN206" s="362"/>
      <c r="DO206" s="362"/>
      <c r="DP206" s="152" t="e">
        <f t="shared" si="794"/>
        <v>#DIV/0!</v>
      </c>
      <c r="DQ206" s="152" t="e">
        <f t="shared" si="795"/>
        <v>#DIV/0!</v>
      </c>
      <c r="DR206" s="152" t="e">
        <f t="shared" si="796"/>
        <v>#DIV/0!</v>
      </c>
      <c r="DS206" s="152" t="e">
        <f t="shared" si="797"/>
        <v>#DIV/0!</v>
      </c>
      <c r="DT206" s="152">
        <f t="shared" si="798"/>
        <v>-1</v>
      </c>
      <c r="DU206" s="242">
        <f t="shared" si="749"/>
        <v>0</v>
      </c>
      <c r="DV206" s="242">
        <f t="shared" si="771"/>
        <v>0</v>
      </c>
      <c r="DW206" s="242">
        <f t="shared" si="750"/>
        <v>0</v>
      </c>
      <c r="DX206" s="242">
        <f t="shared" si="751"/>
        <v>0</v>
      </c>
      <c r="DY206" s="119"/>
      <c r="DZ206" s="119"/>
      <c r="EA206" s="119"/>
      <c r="EB206" s="119"/>
      <c r="EC206" s="119"/>
      <c r="ED206" s="119">
        <v>241.64400000000001</v>
      </c>
      <c r="EE206" s="119">
        <v>199.31</v>
      </c>
      <c r="EF206" s="119">
        <v>178.78800000000001</v>
      </c>
      <c r="EG206" s="362">
        <v>138.881</v>
      </c>
      <c r="EH206" s="362">
        <v>108.735</v>
      </c>
      <c r="EI206" s="362">
        <v>114.349</v>
      </c>
      <c r="EJ206" s="362">
        <v>105.536</v>
      </c>
      <c r="EK206" s="362"/>
      <c r="EL206" s="362"/>
      <c r="EM206" s="362"/>
      <c r="EN206" s="362"/>
      <c r="EO206" s="362"/>
      <c r="EP206" s="153" t="e">
        <f t="shared" si="799"/>
        <v>#DIV/0!</v>
      </c>
      <c r="EQ206" s="153" t="e">
        <f t="shared" si="800"/>
        <v>#DIV/0!</v>
      </c>
      <c r="ER206" s="153" t="e">
        <f t="shared" si="801"/>
        <v>#DIV/0!</v>
      </c>
      <c r="ES206" s="153" t="e">
        <f t="shared" si="802"/>
        <v>#DIV/0!</v>
      </c>
      <c r="ET206" s="153">
        <f t="shared" si="803"/>
        <v>-1</v>
      </c>
      <c r="EU206" s="242">
        <f t="shared" si="752"/>
        <v>0</v>
      </c>
      <c r="EV206" s="242">
        <f t="shared" si="772"/>
        <v>0</v>
      </c>
      <c r="EW206" s="242">
        <f t="shared" si="753"/>
        <v>0</v>
      </c>
      <c r="EX206" s="242">
        <f t="shared" si="754"/>
        <v>0</v>
      </c>
      <c r="EY206" s="119"/>
      <c r="EZ206" s="119"/>
      <c r="FA206" s="119"/>
      <c r="FB206" s="119"/>
      <c r="FC206" s="119"/>
      <c r="FD206" s="119">
        <v>606.33699999999999</v>
      </c>
      <c r="FE206" s="119">
        <v>562.72500000000002</v>
      </c>
      <c r="FF206" s="119">
        <v>607.80600000000004</v>
      </c>
      <c r="FG206" s="362">
        <v>565.73199999999997</v>
      </c>
      <c r="FH206" s="362">
        <v>422.2</v>
      </c>
      <c r="FI206" s="362">
        <v>439.36799999999999</v>
      </c>
      <c r="FJ206" s="362">
        <v>412.95800000000003</v>
      </c>
      <c r="FK206" s="362"/>
      <c r="FL206" s="362"/>
      <c r="FM206" s="362"/>
      <c r="FN206" s="362"/>
      <c r="FO206" s="362"/>
      <c r="FP206" s="153">
        <f t="shared" si="804"/>
        <v>-1</v>
      </c>
      <c r="FQ206" s="153">
        <f t="shared" si="805"/>
        <v>0.12289325842696629</v>
      </c>
      <c r="FR206" s="153">
        <f t="shared" si="806"/>
        <v>0.14653784219001612</v>
      </c>
      <c r="FS206" s="153">
        <f t="shared" si="807"/>
        <v>-2.5117739403453691E-2</v>
      </c>
      <c r="FT206" s="153">
        <f t="shared" si="808"/>
        <v>0.21333333333333335</v>
      </c>
      <c r="FU206" s="242">
        <f t="shared" si="764"/>
        <v>-1599</v>
      </c>
      <c r="FV206" s="242">
        <f t="shared" si="773"/>
        <v>175</v>
      </c>
      <c r="FW206" s="242">
        <f t="shared" si="765"/>
        <v>182</v>
      </c>
      <c r="FX206" s="242">
        <f t="shared" si="766"/>
        <v>-32</v>
      </c>
      <c r="FY206" s="154"/>
      <c r="FZ206" s="154">
        <v>1599</v>
      </c>
      <c r="GA206" s="154">
        <v>1424</v>
      </c>
      <c r="GB206" s="154">
        <v>1242</v>
      </c>
      <c r="GC206" s="154">
        <v>1274</v>
      </c>
      <c r="GD206" s="154">
        <v>1050</v>
      </c>
      <c r="GE206" s="154">
        <v>972</v>
      </c>
      <c r="GF206" s="154">
        <v>937</v>
      </c>
      <c r="GG206" s="359">
        <v>828</v>
      </c>
      <c r="GH206" s="359">
        <v>632</v>
      </c>
      <c r="GI206" s="359">
        <v>564</v>
      </c>
      <c r="GJ206" s="359">
        <v>487</v>
      </c>
      <c r="GK206" s="359"/>
      <c r="GL206" s="359"/>
      <c r="GM206" s="359"/>
      <c r="GN206" s="359"/>
      <c r="GO206" s="359"/>
      <c r="GP206" s="5"/>
      <c r="GQ206" s="5" t="s">
        <v>389</v>
      </c>
      <c r="GR206" s="5">
        <v>8200</v>
      </c>
      <c r="GS206" s="5" t="s">
        <v>131</v>
      </c>
      <c r="GT206" s="7" t="s">
        <v>94</v>
      </c>
      <c r="GU206" s="172" t="s">
        <v>73</v>
      </c>
      <c r="GV206" s="101" t="s">
        <v>424</v>
      </c>
      <c r="GW206" s="158" t="e">
        <f t="shared" si="809"/>
        <v>#VALUE!</v>
      </c>
      <c r="GX206" s="158" t="e">
        <f t="shared" si="810"/>
        <v>#VALUE!</v>
      </c>
      <c r="GY206" s="158" t="e">
        <f t="shared" si="811"/>
        <v>#VALUE!</v>
      </c>
      <c r="GZ206" s="158" t="e">
        <f t="shared" si="812"/>
        <v>#VALUE!</v>
      </c>
      <c r="HA206" s="158">
        <f t="shared" si="813"/>
        <v>-1</v>
      </c>
      <c r="HB206" s="263" t="e">
        <f t="shared" si="722"/>
        <v>#VALUE!</v>
      </c>
      <c r="HC206" s="263" t="e">
        <f>HG206-HH206</f>
        <v>#VALUE!</v>
      </c>
      <c r="HD206" s="263" t="e">
        <f t="shared" si="723"/>
        <v>#VALUE!</v>
      </c>
      <c r="HE206" s="263" t="e">
        <f t="shared" si="724"/>
        <v>#VALUE!</v>
      </c>
      <c r="HF206" s="153" t="str">
        <f t="shared" si="814"/>
        <v>Negativ EK</v>
      </c>
      <c r="HG206" s="153" t="str">
        <f t="shared" si="815"/>
        <v>Negativ EK</v>
      </c>
      <c r="HH206" s="153" t="str">
        <f t="shared" si="816"/>
        <v>Negativ EK</v>
      </c>
      <c r="HI206" s="153" t="str">
        <f t="shared" si="817"/>
        <v>Negativ EK</v>
      </c>
      <c r="HJ206" s="153">
        <f t="shared" si="818"/>
        <v>0</v>
      </c>
      <c r="HK206" s="153">
        <f t="shared" si="819"/>
        <v>0.28278233103679751</v>
      </c>
      <c r="HL206" s="153">
        <f t="shared" si="820"/>
        <v>0.25928727472771607</v>
      </c>
      <c r="HM206" s="153">
        <f t="shared" si="821"/>
        <v>0.33230815723284296</v>
      </c>
      <c r="HN206" s="153">
        <f t="shared" si="822"/>
        <v>0.38664706642543295</v>
      </c>
      <c r="HO206" s="153">
        <f t="shared" si="823"/>
        <v>-0.16843879435548942</v>
      </c>
      <c r="HP206" s="153">
        <f t="shared" si="824"/>
        <v>0.25934465743456808</v>
      </c>
      <c r="HQ206" s="153">
        <f t="shared" si="825"/>
        <v>0.36235028805336567</v>
      </c>
      <c r="HR206" s="153" t="str">
        <f t="shared" si="826"/>
        <v>Negativ EK</v>
      </c>
      <c r="HS206" s="153" t="str">
        <f t="shared" si="827"/>
        <v>Negativ EK</v>
      </c>
      <c r="HT206" s="153" t="str">
        <f t="shared" si="828"/>
        <v>Negativ EK</v>
      </c>
      <c r="HU206" s="153" t="str">
        <f t="shared" si="829"/>
        <v>Negativ EK</v>
      </c>
      <c r="HV206" s="150" t="e">
        <f t="shared" si="830"/>
        <v>#VALUE!</v>
      </c>
      <c r="HW206" s="150" t="e">
        <f t="shared" si="831"/>
        <v>#VALUE!</v>
      </c>
      <c r="HX206" s="150" t="e">
        <f t="shared" si="832"/>
        <v>#VALUE!</v>
      </c>
      <c r="HY206" s="150" t="e">
        <f t="shared" si="833"/>
        <v>#VALUE!</v>
      </c>
      <c r="HZ206" s="150">
        <f t="shared" si="834"/>
        <v>-1</v>
      </c>
      <c r="IA206" s="263" t="e">
        <f t="shared" si="725"/>
        <v>#VALUE!</v>
      </c>
      <c r="IB206" s="263" t="e">
        <f>IF206-IG206</f>
        <v>#VALUE!</v>
      </c>
      <c r="IC206" s="263" t="e">
        <f t="shared" si="726"/>
        <v>#VALUE!</v>
      </c>
      <c r="ID206" s="263" t="e">
        <f t="shared" si="727"/>
        <v>#VALUE!</v>
      </c>
      <c r="IE206" s="153" t="str">
        <f t="shared" si="835"/>
        <v>i.a.</v>
      </c>
      <c r="IF206" s="153" t="str">
        <f t="shared" si="836"/>
        <v>i.a.</v>
      </c>
      <c r="IG206" s="153" t="str">
        <f t="shared" si="837"/>
        <v>i.a.</v>
      </c>
      <c r="IH206" s="153" t="str">
        <f t="shared" si="838"/>
        <v>i.a.</v>
      </c>
      <c r="II206" s="153">
        <f t="shared" si="839"/>
        <v>0</v>
      </c>
      <c r="IJ206" s="153">
        <f t="shared" si="840"/>
        <v>0.11133028017333554</v>
      </c>
      <c r="IK206" s="153">
        <f t="shared" si="841"/>
        <v>9.2055656791661222E-2</v>
      </c>
      <c r="IL206" s="153">
        <f t="shared" si="842"/>
        <v>0.10729605688098723</v>
      </c>
      <c r="IM206" s="153">
        <f t="shared" si="843"/>
        <v>0.10136932501427223</v>
      </c>
      <c r="IN206" s="153">
        <f t="shared" si="844"/>
        <v>-2.3067244837319863E-2</v>
      </c>
      <c r="IO206" s="153">
        <f t="shared" si="845"/>
        <v>7.6813331987995198E-2</v>
      </c>
      <c r="IP206" s="153">
        <f t="shared" si="846"/>
        <v>0.10570808653664536</v>
      </c>
      <c r="IQ206" s="153" t="str">
        <f t="shared" si="847"/>
        <v>i.a.</v>
      </c>
      <c r="IR206" s="153" t="str">
        <f t="shared" si="848"/>
        <v>i.a.</v>
      </c>
      <c r="IS206" s="153" t="str">
        <f t="shared" si="849"/>
        <v>i.a.</v>
      </c>
      <c r="IT206" s="153" t="str">
        <f t="shared" si="850"/>
        <v>i.a.</v>
      </c>
      <c r="IU206" s="150" t="e">
        <f t="shared" si="851"/>
        <v>#VALUE!</v>
      </c>
      <c r="IV206" s="150" t="e">
        <f t="shared" si="852"/>
        <v>#VALUE!</v>
      </c>
      <c r="IW206" s="150" t="e">
        <f t="shared" si="853"/>
        <v>#VALUE!</v>
      </c>
      <c r="IX206" s="150" t="e">
        <f t="shared" si="854"/>
        <v>#VALUE!</v>
      </c>
      <c r="IY206" s="150" t="e">
        <f t="shared" si="855"/>
        <v>#VALUE!</v>
      </c>
      <c r="IZ206" s="263" t="e">
        <f t="shared" si="728"/>
        <v>#VALUE!</v>
      </c>
      <c r="JA206" s="263" t="e">
        <f>JE206-JF206</f>
        <v>#VALUE!</v>
      </c>
      <c r="JB206" s="263" t="e">
        <f t="shared" si="729"/>
        <v>#VALUE!</v>
      </c>
      <c r="JC206" s="263" t="e">
        <f t="shared" si="730"/>
        <v>#VALUE!</v>
      </c>
      <c r="JD206" s="153" t="str">
        <f t="shared" si="856"/>
        <v>i.a.</v>
      </c>
      <c r="JE206" s="153" t="str">
        <f t="shared" si="857"/>
        <v>i.a.</v>
      </c>
      <c r="JF206" s="153" t="str">
        <f t="shared" si="858"/>
        <v>i.a.</v>
      </c>
      <c r="JG206" s="153" t="str">
        <f t="shared" si="859"/>
        <v>i.a.</v>
      </c>
      <c r="JH206" s="153" t="str">
        <f t="shared" si="860"/>
        <v>i.a.</v>
      </c>
      <c r="JI206" s="153">
        <f t="shared" si="861"/>
        <v>0.39853085000585486</v>
      </c>
      <c r="JJ206" s="153">
        <f t="shared" si="862"/>
        <v>0.35418721400328756</v>
      </c>
      <c r="JK206" s="153">
        <f t="shared" si="863"/>
        <v>0.29415306857780277</v>
      </c>
      <c r="JL206" s="153">
        <f t="shared" si="864"/>
        <v>0.24548903014148044</v>
      </c>
      <c r="JM206" s="153">
        <f t="shared" si="865"/>
        <v>0.25754381809568927</v>
      </c>
      <c r="JN206" s="153">
        <f t="shared" si="866"/>
        <v>0.26025791591558783</v>
      </c>
      <c r="JO206" s="153">
        <f t="shared" si="867"/>
        <v>0.25556109822306383</v>
      </c>
      <c r="JP206" s="153" t="str">
        <f t="shared" si="868"/>
        <v>i.a.</v>
      </c>
      <c r="JQ206" s="153" t="str">
        <f t="shared" si="869"/>
        <v>i.a.</v>
      </c>
      <c r="JR206" s="153" t="str">
        <f t="shared" si="870"/>
        <v>i.a.</v>
      </c>
      <c r="JS206" s="153" t="str">
        <f t="shared" si="871"/>
        <v>i.a.</v>
      </c>
      <c r="JT206" s="153" t="str">
        <f t="shared" si="872"/>
        <v>i.a.</v>
      </c>
      <c r="JU206" s="150" t="e">
        <f t="shared" si="873"/>
        <v>#VALUE!</v>
      </c>
      <c r="JV206" s="150" t="e">
        <f t="shared" si="874"/>
        <v>#DIV/0!</v>
      </c>
      <c r="JW206" s="150" t="e">
        <f t="shared" si="875"/>
        <v>#DIV/0!</v>
      </c>
      <c r="JX206" s="150" t="e">
        <f t="shared" si="876"/>
        <v>#DIV/0!</v>
      </c>
      <c r="JY206" s="150">
        <f t="shared" si="877"/>
        <v>-1</v>
      </c>
      <c r="JZ206" s="263" t="e">
        <f t="shared" si="731"/>
        <v>#VALUE!</v>
      </c>
      <c r="KA206" s="263">
        <f>KE206-KF206</f>
        <v>0</v>
      </c>
      <c r="KB206" s="263">
        <f t="shared" si="732"/>
        <v>0</v>
      </c>
      <c r="KC206" s="263">
        <f t="shared" si="733"/>
        <v>0</v>
      </c>
      <c r="KD206" s="153" t="str">
        <f t="shared" si="691"/>
        <v>i.a.</v>
      </c>
      <c r="KE206" s="153">
        <f t="shared" si="692"/>
        <v>0</v>
      </c>
      <c r="KF206" s="153">
        <f t="shared" si="693"/>
        <v>0</v>
      </c>
      <c r="KG206" s="153">
        <f t="shared" si="694"/>
        <v>0</v>
      </c>
      <c r="KH206" s="153">
        <f t="shared" si="713"/>
        <v>0</v>
      </c>
      <c r="KI206" s="153">
        <f t="shared" si="695"/>
        <v>7.4708889503720163E-2</v>
      </c>
      <c r="KJ206" s="153">
        <f t="shared" si="696"/>
        <v>5.5929675002257873E-2</v>
      </c>
      <c r="KK206" s="153">
        <f t="shared" si="697"/>
        <v>6.226468275749529E-2</v>
      </c>
      <c r="KL206" s="153">
        <f t="shared" si="698"/>
        <v>6.8317261251821415E-2</v>
      </c>
      <c r="KM206" s="153">
        <f t="shared" si="699"/>
        <v>-2.8361365523973159E-2</v>
      </c>
      <c r="KN206" s="153">
        <f t="shared" si="700"/>
        <v>5.7235124724839541E-2</v>
      </c>
      <c r="KO206" s="153">
        <f t="shared" si="701"/>
        <v>7.7423371205806085E-2</v>
      </c>
      <c r="KP206" s="153" t="str">
        <f t="shared" si="702"/>
        <v>i.a.</v>
      </c>
      <c r="KQ206" s="153" t="str">
        <f t="shared" si="703"/>
        <v>i.a.</v>
      </c>
      <c r="KR206" s="153" t="str">
        <f t="shared" si="704"/>
        <v>i.a.</v>
      </c>
      <c r="KS206" s="153" t="str">
        <f t="shared" si="705"/>
        <v>i.a.</v>
      </c>
      <c r="KT206" s="153" t="str">
        <f t="shared" si="706"/>
        <v>i.a.</v>
      </c>
      <c r="KU206" s="150" t="e">
        <f t="shared" si="878"/>
        <v>#VALUE!</v>
      </c>
      <c r="KV206" s="150">
        <f t="shared" si="879"/>
        <v>3.3889280689065236E-2</v>
      </c>
      <c r="KW206" s="150">
        <f t="shared" si="880"/>
        <v>-5.3178440473656718E-2</v>
      </c>
      <c r="KX206" s="150">
        <f t="shared" si="881"/>
        <v>-3.4013850282592676E-4</v>
      </c>
      <c r="KY206" s="150">
        <f t="shared" si="882"/>
        <v>-0.15355122490443668</v>
      </c>
      <c r="KZ206" s="243" t="e">
        <f t="shared" si="734"/>
        <v>#VALUE!</v>
      </c>
      <c r="LA206" s="243">
        <f>LE206-LF206</f>
        <v>2.2523853567187335E-2</v>
      </c>
      <c r="LB206" s="243">
        <f t="shared" si="735"/>
        <v>-3.7329124373518541E-2</v>
      </c>
      <c r="LC206" s="243">
        <f t="shared" si="736"/>
        <v>-2.3884477611191279E-4</v>
      </c>
      <c r="LD206" s="254" t="str">
        <f>IFERROR(Tabel1[[#This Row],[2024 - Omsætning]]/Tabel1[[#This Row],[2024 - Ansatte]],"i.a.")</f>
        <v>i.a.</v>
      </c>
      <c r="LE206" s="254">
        <f>IFERROR(Tabel1[[#This Row],[2023 - Omsætning]]/Tabel1[[#This Row],[2023 - Ansatte]],"i.a.")</f>
        <v>0.68715447154471543</v>
      </c>
      <c r="LF206" s="254">
        <f>IFERROR(Tabel1[[#This Row],[2022 - Omsætning]]/Tabel1[[#This Row],[2022 - Ansatte]],"i.a.")</f>
        <v>0.66463061797752809</v>
      </c>
      <c r="LG206" s="254">
        <f>IFERROR(Tabel1[[#This Row],[2021 - Omsætning]]/Tabel1[[#This Row],[2021 - Ansatte]],"i.a.")</f>
        <v>0.70195974235104663</v>
      </c>
      <c r="LH206" s="254">
        <f>IFERROR(AC206/Tabel1[[#This Row],[2020 - Ansatte]],"i.a.")</f>
        <v>0.70219858712715855</v>
      </c>
      <c r="LI206" s="254">
        <f>IFERROR(Tabel1[[#This Row],[2019 - Omsætning]]/Tabel1[[#This Row],[2019 - Ansatte]],"i.a.")</f>
        <v>0.82958190476190474</v>
      </c>
      <c r="LJ206" s="254">
        <f>IFERROR(Tabel1[[#This Row],[2018 - Omsætning]]/Tabel1[[#This Row],[2018 - Ansatte]],"i.a.")</f>
        <v>0.991048353909465</v>
      </c>
      <c r="LK206" s="254">
        <f>IFERROR(Tabel1[[#This Row],[2017 - Omsætning]]/Tabel1[[#This Row],[2017 - Ansatte]],"i.a.")</f>
        <v>1.079119530416222</v>
      </c>
      <c r="LL206" s="254">
        <f>IFERROR(Tabel1[[#This Row],[2016 - Omsætning]]/Tabel1[[#This Row],[2016 - Ansatte]],"i.a.")</f>
        <v>0.88520289855072465</v>
      </c>
      <c r="LM206" s="254">
        <f>IFERROR(Tabel1[[#This Row],[2015 - Omsætning]]/Tabel1[[#This Row],[2015 - Ansatte]],"i.a.")</f>
        <v>0.55438449367088605</v>
      </c>
      <c r="LN206" s="254">
        <f>IFERROR(Tabel1[[#This Row],[2014 - Omsætning]]/Tabel1[[#This Row],[2014 - Ansatte]],"i.a.")</f>
        <v>1.0140762411347517</v>
      </c>
      <c r="LO206" s="254">
        <f>IFERROR(Tabel1[[#This Row],[2013 - Omsætning]]/Tabel1[[#This Row],[2013 - Ansatte]],"i.a.")</f>
        <v>1.1577453798767967</v>
      </c>
      <c r="LP206" s="254" t="str">
        <f>IFERROR(Tabel1[[#This Row],[2012 - Omsætning]]/Tabel1[[#This Row],[2012 - Ansatte]],"i.a.")</f>
        <v>i.a.</v>
      </c>
      <c r="LQ206" s="254" t="str">
        <f>IFERROR(Tabel1[[#This Row],[2011 - Omsætning]]/Tabel1[[#This Row],[2011 - Ansatte]],"i.a.")</f>
        <v>i.a.</v>
      </c>
      <c r="LR206" s="254" t="str">
        <f>IFERROR(Tabel1[[#This Row],[2010 - Omsætning]]/Tabel1[[#This Row],[2010 - Ansatte]],"i.a.")</f>
        <v>i.a.</v>
      </c>
      <c r="LS206" s="254" t="str">
        <f>IFERROR(Tabel1[[#This Row],[2009 - Omsætning]]/Tabel1[[#This Row],[2009 - Ansatte]],"i.a.")</f>
        <v>i.a.</v>
      </c>
      <c r="LT206" s="254" t="str">
        <f>IFERROR(Tabel1[[#This Row],[2008 - Omsætning]]/Tabel1[[#This Row],[2008 - Ansatte]],"i.a.")</f>
        <v>i.a.</v>
      </c>
      <c r="LU206" s="158" t="e">
        <f t="shared" si="883"/>
        <v>#VALUE!</v>
      </c>
      <c r="LV206" s="158" t="e">
        <f t="shared" si="884"/>
        <v>#DIV/0!</v>
      </c>
      <c r="LW206" s="158" t="e">
        <f t="shared" si="885"/>
        <v>#DIV/0!</v>
      </c>
      <c r="LX206" s="158" t="e">
        <f t="shared" si="886"/>
        <v>#DIV/0!</v>
      </c>
      <c r="LY206" s="158">
        <f t="shared" si="887"/>
        <v>-1</v>
      </c>
      <c r="LZ206" s="243" t="e">
        <f t="shared" si="737"/>
        <v>#VALUE!</v>
      </c>
      <c r="MA206" s="243">
        <f>ME206-MF206</f>
        <v>0</v>
      </c>
      <c r="MB206" s="243">
        <f t="shared" si="738"/>
        <v>0</v>
      </c>
      <c r="MC206" s="243">
        <f t="shared" si="739"/>
        <v>0</v>
      </c>
      <c r="MD206" s="244" t="str">
        <f t="shared" si="888"/>
        <v>i.a.</v>
      </c>
      <c r="ME206" s="244">
        <f t="shared" si="889"/>
        <v>0</v>
      </c>
      <c r="MF206" s="244">
        <f t="shared" si="890"/>
        <v>0</v>
      </c>
      <c r="MG206" s="244">
        <f t="shared" si="891"/>
        <v>0</v>
      </c>
      <c r="MH206" s="244">
        <f t="shared" si="892"/>
        <v>0</v>
      </c>
      <c r="MI206" s="244">
        <f t="shared" si="893"/>
        <v>5.9378095238095237E-2</v>
      </c>
      <c r="MJ206" s="244">
        <f t="shared" si="894"/>
        <v>5.0430041152263377E-2</v>
      </c>
      <c r="MK206" s="244">
        <f t="shared" si="895"/>
        <v>5.6330843116328702E-2</v>
      </c>
      <c r="ML206" s="244">
        <f t="shared" si="896"/>
        <v>5.7814009661835745E-2</v>
      </c>
      <c r="MM206" s="244">
        <f t="shared" si="897"/>
        <v>-2.9727848101265823E-2</v>
      </c>
      <c r="MN206" s="244">
        <f t="shared" si="898"/>
        <v>5.0554964539007097E-2</v>
      </c>
      <c r="MO206" s="244">
        <f t="shared" si="899"/>
        <v>7.8523613963039016E-2</v>
      </c>
      <c r="MP206" s="244" t="str">
        <f t="shared" si="900"/>
        <v>i.a.</v>
      </c>
      <c r="MQ206" s="244" t="str">
        <f t="shared" si="901"/>
        <v>i.a.</v>
      </c>
      <c r="MR206" s="244" t="str">
        <f t="shared" si="902"/>
        <v>i.a.</v>
      </c>
      <c r="MS206" s="244" t="str">
        <f t="shared" si="903"/>
        <v>i.a.</v>
      </c>
      <c r="MT206" s="244" t="str">
        <f t="shared" si="904"/>
        <v>i.a.</v>
      </c>
    </row>
    <row r="207" spans="1:358" s="86" customFormat="1" ht="18" customHeight="1" x14ac:dyDescent="0.25">
      <c r="A207" s="20" t="s">
        <v>272</v>
      </c>
      <c r="B207" s="273">
        <v>25013719</v>
      </c>
      <c r="C207" s="117" t="s">
        <v>588</v>
      </c>
      <c r="D207" s="5" t="s">
        <v>370</v>
      </c>
      <c r="E207" s="5">
        <v>289300</v>
      </c>
      <c r="F207" s="203">
        <v>45475</v>
      </c>
      <c r="G207" s="148"/>
      <c r="H207" s="148" t="s">
        <v>74</v>
      </c>
      <c r="I207" s="148" t="s">
        <v>74</v>
      </c>
      <c r="J207" s="148" t="s">
        <v>74</v>
      </c>
      <c r="K207" s="148" t="s">
        <v>74</v>
      </c>
      <c r="L207" s="148" t="s">
        <v>74</v>
      </c>
      <c r="M207" s="148" t="s">
        <v>74</v>
      </c>
      <c r="N207" s="357" t="s">
        <v>74</v>
      </c>
      <c r="O207" s="357" t="s">
        <v>74</v>
      </c>
      <c r="P207" s="150">
        <f>Y207/Tabel1[[#This Row],[2023 - Omsætning]]-1</f>
        <v>-1</v>
      </c>
      <c r="Q207" s="150">
        <f>Z207/Tabel1[[#This Row],[2022 - Omsætning]]-1</f>
        <v>-1.9131178986580677E-2</v>
      </c>
      <c r="R207" s="150">
        <f>AA207/Tabel1[[#This Row],[2021 - Omsætning]]-1</f>
        <v>6.3064869708576499E-2</v>
      </c>
      <c r="S207" s="150">
        <f>AB207/Tabel1[[#This Row],[2020 - Omsætning]]-1</f>
        <v>0.21057049766817859</v>
      </c>
      <c r="T207" s="150">
        <f>AC207/Tabel1[[#This Row],[2019 - Omsætning]]-1</f>
        <v>7.7518437247055427E-2</v>
      </c>
      <c r="U207" s="242">
        <f t="shared" si="721"/>
        <v>-987.93499999999995</v>
      </c>
      <c r="V207" s="242">
        <f t="shared" si="905"/>
        <v>-19.269000000000005</v>
      </c>
      <c r="W207" s="242">
        <f t="shared" si="763"/>
        <v>59.750999999999976</v>
      </c>
      <c r="X207" s="242">
        <f t="shared" si="762"/>
        <v>164.803</v>
      </c>
      <c r="Y207" s="151"/>
      <c r="Z207" s="151">
        <v>987.93499999999995</v>
      </c>
      <c r="AA207" s="151">
        <v>1007.204</v>
      </c>
      <c r="AB207" s="151">
        <v>947.45299999999997</v>
      </c>
      <c r="AC207" s="361">
        <v>782.65</v>
      </c>
      <c r="AD207" s="151">
        <v>726.34487999999999</v>
      </c>
      <c r="AE207" s="151">
        <v>673.50600000000009</v>
      </c>
      <c r="AF207" s="151">
        <v>639.77300000000002</v>
      </c>
      <c r="AG207" s="361">
        <v>655.24080000000004</v>
      </c>
      <c r="AH207" s="361">
        <v>681.93552</v>
      </c>
      <c r="AI207" s="361">
        <v>478.10928000000001</v>
      </c>
      <c r="AJ207" s="361">
        <v>464.08488000000006</v>
      </c>
      <c r="AK207" s="361"/>
      <c r="AL207" s="361"/>
      <c r="AM207" s="361"/>
      <c r="AN207" s="361"/>
      <c r="AO207" s="361"/>
      <c r="AP207" s="150">
        <f t="shared" si="779"/>
        <v>-1</v>
      </c>
      <c r="AQ207" s="150">
        <f t="shared" si="780"/>
        <v>-0.70940009294182493</v>
      </c>
      <c r="AR207" s="150">
        <f t="shared" si="781"/>
        <v>0.33623596519729959</v>
      </c>
      <c r="AS207" s="150">
        <f t="shared" si="782"/>
        <v>-8.9645244621482545E-2</v>
      </c>
      <c r="AT207" s="150">
        <f t="shared" si="783"/>
        <v>0.10517694686886524</v>
      </c>
      <c r="AU207" s="242">
        <f t="shared" si="740"/>
        <v>-53.779000000000003</v>
      </c>
      <c r="AV207" s="242">
        <f t="shared" si="768"/>
        <v>-131.28300000000002</v>
      </c>
      <c r="AW207" s="242">
        <f t="shared" si="741"/>
        <v>46.567000000000007</v>
      </c>
      <c r="AX207" s="242">
        <f t="shared" si="742"/>
        <v>-13.638000000000005</v>
      </c>
      <c r="AY207" s="119"/>
      <c r="AZ207" s="119">
        <v>53.779000000000003</v>
      </c>
      <c r="BA207" s="119">
        <v>185.06200000000001</v>
      </c>
      <c r="BB207" s="119">
        <v>138.495</v>
      </c>
      <c r="BC207" s="119">
        <v>152.13300000000001</v>
      </c>
      <c r="BD207" s="119">
        <v>137.65487999999999</v>
      </c>
      <c r="BE207" s="119">
        <v>144.79728</v>
      </c>
      <c r="BF207" s="119">
        <v>153.904</v>
      </c>
      <c r="BG207" s="362">
        <v>178.53767999999999</v>
      </c>
      <c r="BH207" s="362">
        <v>207.27096000000003</v>
      </c>
      <c r="BI207" s="362">
        <v>146.07696000000001</v>
      </c>
      <c r="BJ207" s="362">
        <v>127.968</v>
      </c>
      <c r="BK207" s="362"/>
      <c r="BL207" s="362"/>
      <c r="BM207" s="362"/>
      <c r="BN207" s="362"/>
      <c r="BO207" s="362"/>
      <c r="BP207" s="152">
        <f t="shared" si="784"/>
        <v>1</v>
      </c>
      <c r="BQ207" s="152">
        <f t="shared" si="785"/>
        <v>-2.4895610378881754</v>
      </c>
      <c r="BR207" s="152">
        <f t="shared" si="786"/>
        <v>0.4162788842502726</v>
      </c>
      <c r="BS207" s="152">
        <f t="shared" si="787"/>
        <v>-0.36096856414613426</v>
      </c>
      <c r="BT207" s="152">
        <f t="shared" si="788"/>
        <v>0.64653335482080354</v>
      </c>
      <c r="BU207" s="242">
        <f t="shared" si="743"/>
        <v>79.337000000000003</v>
      </c>
      <c r="BV207" s="242">
        <f t="shared" si="769"/>
        <v>-132.59899999999999</v>
      </c>
      <c r="BW207" s="242">
        <f t="shared" si="744"/>
        <v>15.655000000000001</v>
      </c>
      <c r="BX207" s="242">
        <f t="shared" si="745"/>
        <v>-21.243000000000002</v>
      </c>
      <c r="BY207" s="119"/>
      <c r="BZ207" s="119">
        <v>-79.337000000000003</v>
      </c>
      <c r="CA207" s="119">
        <v>53.262</v>
      </c>
      <c r="CB207" s="119">
        <v>37.606999999999999</v>
      </c>
      <c r="CC207" s="119">
        <v>58.85</v>
      </c>
      <c r="CD207" s="119">
        <v>35.741759999999999</v>
      </c>
      <c r="CE207" s="119">
        <v>59.534880000000008</v>
      </c>
      <c r="CF207" s="119">
        <v>74.459999999999994</v>
      </c>
      <c r="CG207" s="362">
        <v>105.4992</v>
      </c>
      <c r="CH207" s="362">
        <v>135.72048000000001</v>
      </c>
      <c r="CI207" s="362">
        <v>79.749359999999996</v>
      </c>
      <c r="CJ207" s="362">
        <v>61.327920000000006</v>
      </c>
      <c r="CK207" s="362"/>
      <c r="CL207" s="362"/>
      <c r="CM207" s="362"/>
      <c r="CN207" s="362"/>
      <c r="CO207" s="362"/>
      <c r="CP207" s="152">
        <f t="shared" si="789"/>
        <v>1</v>
      </c>
      <c r="CQ207" s="152">
        <f t="shared" si="790"/>
        <v>-2.2909792816019019</v>
      </c>
      <c r="CR207" s="152">
        <f t="shared" si="791"/>
        <v>0.44939012584704757</v>
      </c>
      <c r="CS207" s="152">
        <f t="shared" si="792"/>
        <v>-0.37390144857264079</v>
      </c>
      <c r="CT207" s="152">
        <f t="shared" si="793"/>
        <v>0.85635989191505113</v>
      </c>
      <c r="CU207" s="242">
        <f t="shared" si="746"/>
        <v>96.644000000000005</v>
      </c>
      <c r="CV207" s="242">
        <f t="shared" si="770"/>
        <v>-171.505</v>
      </c>
      <c r="CW207" s="242">
        <f t="shared" si="747"/>
        <v>23.211000000000006</v>
      </c>
      <c r="CX207" s="242">
        <f t="shared" si="748"/>
        <v>-30.845000000000006</v>
      </c>
      <c r="CY207" s="119"/>
      <c r="CZ207" s="119">
        <v>-96.644000000000005</v>
      </c>
      <c r="DA207" s="119">
        <v>74.861000000000004</v>
      </c>
      <c r="DB207" s="119">
        <v>51.65</v>
      </c>
      <c r="DC207" s="119">
        <v>82.495000000000005</v>
      </c>
      <c r="DD207" s="119">
        <v>44.43912000000001</v>
      </c>
      <c r="DE207" s="119">
        <v>112.98384</v>
      </c>
      <c r="DF207" s="119">
        <v>112.351</v>
      </c>
      <c r="DG207" s="362">
        <v>92.308080000000004</v>
      </c>
      <c r="DH207" s="362">
        <v>141.82872</v>
      </c>
      <c r="DI207" s="362">
        <v>90.105840000000015</v>
      </c>
      <c r="DJ207" s="362">
        <v>50.510159999999999</v>
      </c>
      <c r="DK207" s="362"/>
      <c r="DL207" s="362"/>
      <c r="DM207" s="362"/>
      <c r="DN207" s="362"/>
      <c r="DO207" s="362"/>
      <c r="DP207" s="152">
        <f t="shared" si="794"/>
        <v>-1</v>
      </c>
      <c r="DQ207" s="152">
        <f t="shared" si="795"/>
        <v>-0.5159355466556873</v>
      </c>
      <c r="DR207" s="152">
        <f t="shared" si="796"/>
        <v>0.13478099283249267</v>
      </c>
      <c r="DS207" s="152">
        <f t="shared" si="797"/>
        <v>9.0303907380607784E-2</v>
      </c>
      <c r="DT207" s="152">
        <f t="shared" si="798"/>
        <v>2.7893488932904314E-2</v>
      </c>
      <c r="DU207" s="242">
        <f t="shared" si="749"/>
        <v>-103.462</v>
      </c>
      <c r="DV207" s="242">
        <f t="shared" si="771"/>
        <v>-110.27399999999999</v>
      </c>
      <c r="DW207" s="242">
        <f t="shared" si="750"/>
        <v>25.385999999999996</v>
      </c>
      <c r="DX207" s="242">
        <f t="shared" si="751"/>
        <v>15.599999999999994</v>
      </c>
      <c r="DY207" s="119"/>
      <c r="DZ207" s="119">
        <v>103.462</v>
      </c>
      <c r="EA207" s="119">
        <v>213.73599999999999</v>
      </c>
      <c r="EB207" s="119">
        <v>188.35</v>
      </c>
      <c r="EC207" s="119">
        <v>172.75</v>
      </c>
      <c r="ED207" s="119">
        <v>168.06216000000001</v>
      </c>
      <c r="EE207" s="119">
        <v>190.83600000000001</v>
      </c>
      <c r="EF207" s="119">
        <v>200.93199999999999</v>
      </c>
      <c r="EG207" s="362">
        <v>246.48720000000003</v>
      </c>
      <c r="EH207" s="362">
        <v>270.83832000000001</v>
      </c>
      <c r="EI207" s="362">
        <v>224.94840000000002</v>
      </c>
      <c r="EJ207" s="362">
        <v>158.6952</v>
      </c>
      <c r="EK207" s="362"/>
      <c r="EL207" s="362"/>
      <c r="EM207" s="362"/>
      <c r="EN207" s="362"/>
      <c r="EO207" s="362"/>
      <c r="EP207" s="153">
        <f t="shared" si="799"/>
        <v>-1</v>
      </c>
      <c r="EQ207" s="153">
        <f t="shared" si="800"/>
        <v>-0.10486211185028722</v>
      </c>
      <c r="ER207" s="153">
        <f t="shared" si="801"/>
        <v>1.8088984135513474E-2</v>
      </c>
      <c r="ES207" s="153">
        <f t="shared" si="802"/>
        <v>0.26429040450306718</v>
      </c>
      <c r="ET207" s="153">
        <f t="shared" si="803"/>
        <v>4.1782999754126075E-2</v>
      </c>
      <c r="EU207" s="242">
        <f t="shared" si="752"/>
        <v>-861.55499999999995</v>
      </c>
      <c r="EV207" s="242">
        <f t="shared" si="772"/>
        <v>-100.928</v>
      </c>
      <c r="EW207" s="242">
        <f t="shared" si="753"/>
        <v>17.100999999999999</v>
      </c>
      <c r="EX207" s="242">
        <f t="shared" si="754"/>
        <v>197.625</v>
      </c>
      <c r="EY207" s="119"/>
      <c r="EZ207" s="119">
        <v>861.55499999999995</v>
      </c>
      <c r="FA207" s="119">
        <v>962.48299999999995</v>
      </c>
      <c r="FB207" s="119">
        <v>945.38199999999995</v>
      </c>
      <c r="FC207" s="119">
        <v>747.75699999999995</v>
      </c>
      <c r="FD207" s="119">
        <v>717.76656000000003</v>
      </c>
      <c r="FE207" s="119">
        <v>663.38760000000013</v>
      </c>
      <c r="FF207" s="119">
        <v>632.96500000000003</v>
      </c>
      <c r="FG207" s="362">
        <v>679.62167999999997</v>
      </c>
      <c r="FH207" s="362">
        <v>706.22712000000001</v>
      </c>
      <c r="FI207" s="362">
        <v>649.02095999999995</v>
      </c>
      <c r="FJ207" s="362">
        <v>516.55920000000003</v>
      </c>
      <c r="FK207" s="362"/>
      <c r="FL207" s="362"/>
      <c r="FM207" s="362"/>
      <c r="FN207" s="362"/>
      <c r="FO207" s="362"/>
      <c r="FP207" s="153">
        <f t="shared" si="804"/>
        <v>-1</v>
      </c>
      <c r="FQ207" s="153">
        <f t="shared" si="805"/>
        <v>1.0723860589812333E-2</v>
      </c>
      <c r="FR207" s="153">
        <f t="shared" si="806"/>
        <v>0.18789808917197454</v>
      </c>
      <c r="FS207" s="153">
        <f t="shared" si="807"/>
        <v>6.8027210884353748E-2</v>
      </c>
      <c r="FT207" s="153">
        <f t="shared" si="808"/>
        <v>3.1578947368421054E-2</v>
      </c>
      <c r="FU207" s="242">
        <f t="shared" si="764"/>
        <v>-377</v>
      </c>
      <c r="FV207" s="242">
        <f t="shared" si="773"/>
        <v>4</v>
      </c>
      <c r="FW207" s="242">
        <f t="shared" si="765"/>
        <v>59</v>
      </c>
      <c r="FX207" s="242">
        <f t="shared" si="766"/>
        <v>20</v>
      </c>
      <c r="FY207" s="154"/>
      <c r="FZ207" s="154">
        <v>377</v>
      </c>
      <c r="GA207" s="154">
        <v>373</v>
      </c>
      <c r="GB207" s="154">
        <v>314</v>
      </c>
      <c r="GC207" s="154">
        <v>294</v>
      </c>
      <c r="GD207" s="154">
        <v>285</v>
      </c>
      <c r="GE207" s="154">
        <v>263</v>
      </c>
      <c r="GF207" s="154">
        <v>247</v>
      </c>
      <c r="GG207" s="359">
        <v>244</v>
      </c>
      <c r="GH207" s="359">
        <v>252</v>
      </c>
      <c r="GI207" s="359">
        <v>250</v>
      </c>
      <c r="GJ207" s="359">
        <v>247</v>
      </c>
      <c r="GK207" s="359"/>
      <c r="GL207" s="359"/>
      <c r="GM207" s="359"/>
      <c r="GN207" s="359"/>
      <c r="GO207" s="359"/>
      <c r="GP207" s="5"/>
      <c r="GQ207" s="5" t="s">
        <v>389</v>
      </c>
      <c r="GR207" s="5">
        <v>8200</v>
      </c>
      <c r="GS207" s="5" t="s">
        <v>273</v>
      </c>
      <c r="GT207" s="7" t="s">
        <v>94</v>
      </c>
      <c r="GU207" s="172" t="s">
        <v>73</v>
      </c>
      <c r="GV207" s="3"/>
      <c r="GW207" s="158">
        <f t="shared" si="809"/>
        <v>1</v>
      </c>
      <c r="GX207" s="158">
        <f t="shared" si="810"/>
        <v>-2.6364690049186392</v>
      </c>
      <c r="GY207" s="158">
        <f t="shared" si="811"/>
        <v>0.3016488374212703</v>
      </c>
      <c r="GZ207" s="158">
        <f t="shared" si="812"/>
        <v>-0.40907781865181564</v>
      </c>
      <c r="HA207" s="158">
        <f t="shared" si="813"/>
        <v>0.95487200194415234</v>
      </c>
      <c r="HB207" s="263">
        <f t="shared" si="722"/>
        <v>0.60936071475860509</v>
      </c>
      <c r="HC207" s="263">
        <f>HG207-HH207</f>
        <v>-0.98172384105496957</v>
      </c>
      <c r="HD207" s="263">
        <f t="shared" si="723"/>
        <v>8.6292785670499084E-2</v>
      </c>
      <c r="HE207" s="263">
        <f t="shared" si="724"/>
        <v>-0.19803797288031938</v>
      </c>
      <c r="HF207" s="153">
        <f t="shared" si="814"/>
        <v>0</v>
      </c>
      <c r="HG207" s="153">
        <f t="shared" si="815"/>
        <v>-0.60936071475860509</v>
      </c>
      <c r="HH207" s="153">
        <f t="shared" si="816"/>
        <v>0.37236312629636448</v>
      </c>
      <c r="HI207" s="153">
        <f t="shared" si="817"/>
        <v>0.28607034062586539</v>
      </c>
      <c r="HJ207" s="153">
        <f t="shared" si="818"/>
        <v>0.48410831350618477</v>
      </c>
      <c r="HK207" s="153">
        <f t="shared" si="819"/>
        <v>0.24764194945998055</v>
      </c>
      <c r="HL207" s="153">
        <f t="shared" si="820"/>
        <v>0.57678952849645704</v>
      </c>
      <c r="HM207" s="153">
        <f t="shared" si="821"/>
        <v>0.50221805412016285</v>
      </c>
      <c r="HN207" s="153">
        <f t="shared" si="822"/>
        <v>0.35686652380883893</v>
      </c>
      <c r="HO207" s="153">
        <f t="shared" si="823"/>
        <v>0.57213601848794982</v>
      </c>
      <c r="HP207" s="153">
        <f t="shared" si="824"/>
        <v>0.46973722486182495</v>
      </c>
      <c r="HQ207" s="153">
        <f t="shared" si="825"/>
        <v>0.31828410689170183</v>
      </c>
      <c r="HR207" s="153" t="str">
        <f t="shared" si="826"/>
        <v>Negativ EK</v>
      </c>
      <c r="HS207" s="153" t="str">
        <f t="shared" si="827"/>
        <v>Negativ EK</v>
      </c>
      <c r="HT207" s="153" t="str">
        <f t="shared" si="828"/>
        <v>Negativ EK</v>
      </c>
      <c r="HU207" s="153" t="str">
        <f t="shared" si="829"/>
        <v>Negativ EK</v>
      </c>
      <c r="HV207" s="150">
        <f t="shared" si="830"/>
        <v>1</v>
      </c>
      <c r="HW207" s="150">
        <f t="shared" si="831"/>
        <v>-2.5580165377862323</v>
      </c>
      <c r="HX207" s="150">
        <f t="shared" si="832"/>
        <v>0.2568798179119709</v>
      </c>
      <c r="HY207" s="150">
        <f t="shared" si="833"/>
        <v>-0.44687611305127983</v>
      </c>
      <c r="HZ207" s="150">
        <f t="shared" si="834"/>
        <v>0.55174331867411852</v>
      </c>
      <c r="IA207" s="263">
        <f t="shared" si="725"/>
        <v>8.6990512259064776E-2</v>
      </c>
      <c r="IB207" s="263">
        <f>IF207-IG207</f>
        <v>-0.14282465146702761</v>
      </c>
      <c r="IC207" s="263">
        <f t="shared" si="726"/>
        <v>1.141132454242149E-2</v>
      </c>
      <c r="ID207" s="263">
        <f t="shared" si="727"/>
        <v>-3.5889780240814163E-2</v>
      </c>
      <c r="IE207" s="153">
        <f t="shared" si="835"/>
        <v>0</v>
      </c>
      <c r="IF207" s="153">
        <f t="shared" si="836"/>
        <v>-8.6990512259064776E-2</v>
      </c>
      <c r="IG207" s="153">
        <f t="shared" si="837"/>
        <v>5.5834139207962832E-2</v>
      </c>
      <c r="IH207" s="153">
        <f t="shared" si="838"/>
        <v>4.4422814665541342E-2</v>
      </c>
      <c r="II207" s="153">
        <f t="shared" si="839"/>
        <v>8.0312594906355506E-2</v>
      </c>
      <c r="IJ207" s="153">
        <f t="shared" si="840"/>
        <v>5.1756365849848357E-2</v>
      </c>
      <c r="IK207" s="153">
        <f t="shared" si="841"/>
        <v>9.184982542558251E-2</v>
      </c>
      <c r="IL207" s="153">
        <f t="shared" si="842"/>
        <v>0.11345536433449104</v>
      </c>
      <c r="IM207" s="153">
        <f t="shared" si="843"/>
        <v>0.15225210715627852</v>
      </c>
      <c r="IN207" s="153">
        <f t="shared" si="844"/>
        <v>0.2002887618922139</v>
      </c>
      <c r="IO207" s="153">
        <f t="shared" si="845"/>
        <v>0.1368406270745034</v>
      </c>
      <c r="IP207" s="153">
        <f t="shared" si="846"/>
        <v>0.11872389457007058</v>
      </c>
      <c r="IQ207" s="153" t="str">
        <f t="shared" si="847"/>
        <v>i.a.</v>
      </c>
      <c r="IR207" s="153" t="str">
        <f t="shared" si="848"/>
        <v>i.a.</v>
      </c>
      <c r="IS207" s="153" t="str">
        <f t="shared" si="849"/>
        <v>i.a.</v>
      </c>
      <c r="IT207" s="153" t="str">
        <f t="shared" si="850"/>
        <v>i.a.</v>
      </c>
      <c r="IU207" s="150" t="e">
        <f t="shared" si="851"/>
        <v>#VALUE!</v>
      </c>
      <c r="IV207" s="150">
        <f t="shared" si="852"/>
        <v>-0.4592291760268421</v>
      </c>
      <c r="IW207" s="150">
        <f t="shared" si="853"/>
        <v>0.1146186733334174</v>
      </c>
      <c r="IX207" s="150">
        <f t="shared" si="854"/>
        <v>-0.1376159278776187</v>
      </c>
      <c r="IY207" s="150">
        <f t="shared" si="855"/>
        <v>-1.3332441424461496E-2</v>
      </c>
      <c r="IZ207" s="263" t="e">
        <f t="shared" si="728"/>
        <v>#VALUE!</v>
      </c>
      <c r="JA207" s="263">
        <f>JE207-JF207</f>
        <v>-0.10197978267384787</v>
      </c>
      <c r="JB207" s="263">
        <f t="shared" si="729"/>
        <v>2.2835665500664459E-2</v>
      </c>
      <c r="JC207" s="263">
        <f t="shared" si="730"/>
        <v>-3.1792616506242849E-2</v>
      </c>
      <c r="JD207" s="153" t="str">
        <f t="shared" si="856"/>
        <v>i.a.</v>
      </c>
      <c r="JE207" s="153">
        <f t="shared" si="857"/>
        <v>0.12008751617714482</v>
      </c>
      <c r="JF207" s="153">
        <f t="shared" si="858"/>
        <v>0.22206729885099269</v>
      </c>
      <c r="JG207" s="153">
        <f t="shared" si="859"/>
        <v>0.19923163335032823</v>
      </c>
      <c r="JH207" s="153">
        <f t="shared" si="860"/>
        <v>0.23102424985657108</v>
      </c>
      <c r="JI207" s="153">
        <f t="shared" si="861"/>
        <v>0.23414598751995355</v>
      </c>
      <c r="JJ207" s="153">
        <f t="shared" si="862"/>
        <v>0.28766892839118485</v>
      </c>
      <c r="JK207" s="153">
        <f t="shared" si="863"/>
        <v>0.3174456723515518</v>
      </c>
      <c r="JL207" s="153">
        <f t="shared" si="864"/>
        <v>0.36268295619998475</v>
      </c>
      <c r="JM207" s="153">
        <f t="shared" si="865"/>
        <v>0.38350031077820973</v>
      </c>
      <c r="JN207" s="153">
        <f t="shared" si="866"/>
        <v>0.34659651053488327</v>
      </c>
      <c r="JO207" s="153">
        <f t="shared" si="867"/>
        <v>0.30721590090738871</v>
      </c>
      <c r="JP207" s="153" t="str">
        <f t="shared" si="868"/>
        <v>i.a.</v>
      </c>
      <c r="JQ207" s="153" t="str">
        <f t="shared" si="869"/>
        <v>i.a.</v>
      </c>
      <c r="JR207" s="153" t="str">
        <f t="shared" si="870"/>
        <v>i.a.</v>
      </c>
      <c r="JS207" s="153" t="str">
        <f t="shared" si="871"/>
        <v>i.a.</v>
      </c>
      <c r="JT207" s="153" t="str">
        <f t="shared" si="872"/>
        <v>i.a.</v>
      </c>
      <c r="JU207" s="150" t="e">
        <f t="shared" si="873"/>
        <v>#VALUE!</v>
      </c>
      <c r="JV207" s="150">
        <f t="shared" si="874"/>
        <v>-2.5186139124589393</v>
      </c>
      <c r="JW207" s="150">
        <f t="shared" si="875"/>
        <v>0.33226007613112496</v>
      </c>
      <c r="JX207" s="150">
        <f t="shared" si="876"/>
        <v>-0.47212373250068551</v>
      </c>
      <c r="JY207" s="150">
        <f t="shared" si="877"/>
        <v>0.52807905452413462</v>
      </c>
      <c r="JZ207" s="263" t="e">
        <f t="shared" si="731"/>
        <v>#VALUE!</v>
      </c>
      <c r="KA207" s="263">
        <f>KE207-KF207</f>
        <v>-0.13318693552188834</v>
      </c>
      <c r="KB207" s="263">
        <f t="shared" si="732"/>
        <v>1.3188310853481086E-2</v>
      </c>
      <c r="KC207" s="263">
        <f t="shared" si="733"/>
        <v>-3.5500519590705097E-2</v>
      </c>
      <c r="KD207" s="153" t="str">
        <f t="shared" si="691"/>
        <v>i.a.</v>
      </c>
      <c r="KE207" s="153">
        <f t="shared" si="692"/>
        <v>-8.0305890569723731E-2</v>
      </c>
      <c r="KF207" s="153">
        <f t="shared" si="693"/>
        <v>5.2881044952164606E-2</v>
      </c>
      <c r="KG207" s="153">
        <f t="shared" si="694"/>
        <v>3.969273409868352E-2</v>
      </c>
      <c r="KH207" s="153">
        <f t="shared" si="713"/>
        <v>7.5193253689388617E-2</v>
      </c>
      <c r="KI207" s="153">
        <f t="shared" si="695"/>
        <v>4.9207698689911601E-2</v>
      </c>
      <c r="KJ207" s="153">
        <f t="shared" si="696"/>
        <v>8.8395470864402095E-2</v>
      </c>
      <c r="KK207" s="153">
        <f t="shared" si="697"/>
        <v>0.11638503031543999</v>
      </c>
      <c r="KL207" s="153">
        <f t="shared" si="698"/>
        <v>0.16100828886113319</v>
      </c>
      <c r="KM207" s="153">
        <f t="shared" si="699"/>
        <v>0.19902245303192304</v>
      </c>
      <c r="KN207" s="153">
        <f t="shared" si="700"/>
        <v>0.16680153123152094</v>
      </c>
      <c r="KO207" s="153">
        <f t="shared" si="701"/>
        <v>0.13214806739663656</v>
      </c>
      <c r="KP207" s="153" t="str">
        <f t="shared" si="702"/>
        <v>i.a.</v>
      </c>
      <c r="KQ207" s="153" t="str">
        <f t="shared" si="703"/>
        <v>i.a.</v>
      </c>
      <c r="KR207" s="153" t="str">
        <f t="shared" si="704"/>
        <v>i.a.</v>
      </c>
      <c r="KS207" s="153" t="str">
        <f t="shared" si="705"/>
        <v>i.a.</v>
      </c>
      <c r="KT207" s="153" t="str">
        <f t="shared" si="706"/>
        <v>i.a.</v>
      </c>
      <c r="KU207" s="150" t="e">
        <f t="shared" si="878"/>
        <v>#VALUE!</v>
      </c>
      <c r="KV207" s="150">
        <f t="shared" si="879"/>
        <v>-2.9538275230754918E-2</v>
      </c>
      <c r="KW207" s="150">
        <f t="shared" si="880"/>
        <v>-0.10508748233647976</v>
      </c>
      <c r="KX207" s="150">
        <f t="shared" si="881"/>
        <v>0.13346409654281705</v>
      </c>
      <c r="KY207" s="150">
        <f t="shared" si="882"/>
        <v>4.453317896398213E-2</v>
      </c>
      <c r="KZ207" s="243" t="e">
        <f t="shared" si="734"/>
        <v>#VALUE!</v>
      </c>
      <c r="LA207" s="243">
        <f>LE207-LF207</f>
        <v>-7.9761578996024873E-2</v>
      </c>
      <c r="LB207" s="243">
        <f t="shared" si="735"/>
        <v>-0.3170874216628814</v>
      </c>
      <c r="LC207" s="243">
        <f t="shared" si="736"/>
        <v>0.35529141210624404</v>
      </c>
      <c r="LD207" s="254" t="str">
        <f>IFERROR(Tabel1[[#This Row],[2024 - Omsætning]]/Tabel1[[#This Row],[2024 - Ansatte]],"i.a.")</f>
        <v>i.a.</v>
      </c>
      <c r="LE207" s="254">
        <f>IFERROR(Tabel1[[#This Row],[2023 - Omsætning]]/Tabel1[[#This Row],[2023 - Ansatte]],"i.a.")</f>
        <v>2.6205172413793103</v>
      </c>
      <c r="LF207" s="254">
        <f>IFERROR(Tabel1[[#This Row],[2022 - Omsætning]]/Tabel1[[#This Row],[2022 - Ansatte]],"i.a.")</f>
        <v>2.7002788203753352</v>
      </c>
      <c r="LG207" s="254">
        <f>IFERROR(Tabel1[[#This Row],[2021 - Omsætning]]/Tabel1[[#This Row],[2021 - Ansatte]],"i.a.")</f>
        <v>3.0173662420382166</v>
      </c>
      <c r="LH207" s="254">
        <f>IFERROR(AC207/Tabel1[[#This Row],[2020 - Ansatte]],"i.a.")</f>
        <v>2.6620748299319725</v>
      </c>
      <c r="LI207" s="254">
        <f>IFERROR(Tabel1[[#This Row],[2019 - Omsætning]]/Tabel1[[#This Row],[2019 - Ansatte]],"i.a.")</f>
        <v>2.5485785263157896</v>
      </c>
      <c r="LJ207" s="254">
        <f>IFERROR(Tabel1[[#This Row],[2018 - Omsætning]]/Tabel1[[#This Row],[2018 - Ansatte]],"i.a.")</f>
        <v>2.560859315589354</v>
      </c>
      <c r="LK207" s="254">
        <f>IFERROR(Tabel1[[#This Row],[2017 - Omsætning]]/Tabel1[[#This Row],[2017 - Ansatte]],"i.a.")</f>
        <v>2.5901740890688258</v>
      </c>
      <c r="LL207" s="254">
        <f>IFERROR(Tabel1[[#This Row],[2016 - Omsætning]]/Tabel1[[#This Row],[2016 - Ansatte]],"i.a.")</f>
        <v>2.6854131147540987</v>
      </c>
      <c r="LM207" s="254">
        <f>IFERROR(Tabel1[[#This Row],[2015 - Omsætning]]/Tabel1[[#This Row],[2015 - Ansatte]],"i.a.")</f>
        <v>2.7060933333333335</v>
      </c>
      <c r="LN207" s="254">
        <f>IFERROR(Tabel1[[#This Row],[2014 - Omsætning]]/Tabel1[[#This Row],[2014 - Ansatte]],"i.a.")</f>
        <v>1.9124371200000001</v>
      </c>
      <c r="LO207" s="254">
        <f>IFERROR(Tabel1[[#This Row],[2013 - Omsætning]]/Tabel1[[#This Row],[2013 - Ansatte]],"i.a.")</f>
        <v>1.8788861538461541</v>
      </c>
      <c r="LP207" s="254" t="str">
        <f>IFERROR(Tabel1[[#This Row],[2012 - Omsætning]]/Tabel1[[#This Row],[2012 - Ansatte]],"i.a.")</f>
        <v>i.a.</v>
      </c>
      <c r="LQ207" s="254" t="str">
        <f>IFERROR(Tabel1[[#This Row],[2011 - Omsætning]]/Tabel1[[#This Row],[2011 - Ansatte]],"i.a.")</f>
        <v>i.a.</v>
      </c>
      <c r="LR207" s="254" t="str">
        <f>IFERROR(Tabel1[[#This Row],[2010 - Omsætning]]/Tabel1[[#This Row],[2010 - Ansatte]],"i.a.")</f>
        <v>i.a.</v>
      </c>
      <c r="LS207" s="254" t="str">
        <f>IFERROR(Tabel1[[#This Row],[2009 - Omsætning]]/Tabel1[[#This Row],[2009 - Ansatte]],"i.a.")</f>
        <v>i.a.</v>
      </c>
      <c r="LT207" s="254" t="str">
        <f>IFERROR(Tabel1[[#This Row],[2008 - Omsætning]]/Tabel1[[#This Row],[2008 - Ansatte]],"i.a.")</f>
        <v>i.a.</v>
      </c>
      <c r="LU207" s="158" t="e">
        <f t="shared" si="883"/>
        <v>#VALUE!</v>
      </c>
      <c r="LV207" s="158">
        <f t="shared" si="884"/>
        <v>-2.277281888693659</v>
      </c>
      <c r="LW207" s="158">
        <f t="shared" si="885"/>
        <v>0.2201300255119919</v>
      </c>
      <c r="LX207" s="158">
        <f t="shared" si="886"/>
        <v>-0.41378033719858731</v>
      </c>
      <c r="LY207" s="158">
        <f t="shared" si="887"/>
        <v>0.79953254828499876</v>
      </c>
      <c r="LZ207" s="243" t="e">
        <f t="shared" si="737"/>
        <v>#VALUE!</v>
      </c>
      <c r="MA207" s="243">
        <f>ME207-MF207</f>
        <v>-0.45704986452947999</v>
      </c>
      <c r="MB207" s="243">
        <f t="shared" si="738"/>
        <v>3.6209286043612676E-2</v>
      </c>
      <c r="MC207" s="243">
        <f t="shared" si="739"/>
        <v>-0.11610479223536552</v>
      </c>
      <c r="MD207" s="244" t="str">
        <f t="shared" si="888"/>
        <v>i.a.</v>
      </c>
      <c r="ME207" s="244">
        <f t="shared" si="889"/>
        <v>-0.25635013262599471</v>
      </c>
      <c r="MF207" s="244">
        <f t="shared" si="890"/>
        <v>0.20069973190348528</v>
      </c>
      <c r="MG207" s="244">
        <f t="shared" si="891"/>
        <v>0.1644904458598726</v>
      </c>
      <c r="MH207" s="244">
        <f t="shared" si="892"/>
        <v>0.28059523809523812</v>
      </c>
      <c r="MI207" s="244">
        <f t="shared" si="893"/>
        <v>0.15592673684210528</v>
      </c>
      <c r="MJ207" s="244">
        <f t="shared" si="894"/>
        <v>0.42959634980988592</v>
      </c>
      <c r="MK207" s="244">
        <f t="shared" si="895"/>
        <v>0.45486234817813764</v>
      </c>
      <c r="ML207" s="244">
        <f t="shared" si="896"/>
        <v>0.37831180327868852</v>
      </c>
      <c r="MM207" s="244">
        <f t="shared" si="897"/>
        <v>0.56281238095238095</v>
      </c>
      <c r="MN207" s="244">
        <f t="shared" si="898"/>
        <v>0.36042336000000008</v>
      </c>
      <c r="MO207" s="244">
        <f t="shared" si="899"/>
        <v>0.20449457489878542</v>
      </c>
      <c r="MP207" s="244" t="str">
        <f t="shared" si="900"/>
        <v>i.a.</v>
      </c>
      <c r="MQ207" s="244" t="str">
        <f t="shared" si="901"/>
        <v>i.a.</v>
      </c>
      <c r="MR207" s="244" t="str">
        <f t="shared" si="902"/>
        <v>i.a.</v>
      </c>
      <c r="MS207" s="244" t="str">
        <f t="shared" si="903"/>
        <v>i.a.</v>
      </c>
      <c r="MT207" s="244" t="str">
        <f t="shared" si="904"/>
        <v>i.a.</v>
      </c>
    </row>
    <row r="208" spans="1:358" ht="18" customHeight="1" x14ac:dyDescent="0.25">
      <c r="A208" s="20" t="s">
        <v>938</v>
      </c>
      <c r="B208" s="331">
        <v>87602028</v>
      </c>
      <c r="C208" s="5" t="s">
        <v>928</v>
      </c>
      <c r="D208" s="5"/>
      <c r="E208" s="5">
        <v>256200</v>
      </c>
      <c r="F208" s="203">
        <v>45215</v>
      </c>
      <c r="G208" s="176"/>
      <c r="H208" s="176" t="s">
        <v>70</v>
      </c>
      <c r="I208" s="148" t="s">
        <v>70</v>
      </c>
      <c r="J208" s="148" t="s">
        <v>70</v>
      </c>
      <c r="K208" s="148" t="s">
        <v>70</v>
      </c>
      <c r="L208" s="148"/>
      <c r="M208" s="148"/>
      <c r="N208" s="176"/>
      <c r="O208" s="176"/>
      <c r="P208" s="335" t="e">
        <f>Y208/Tabel1[[#This Row],[2023 - Omsætning]]-1</f>
        <v>#DIV/0!</v>
      </c>
      <c r="Q208" s="335" t="e">
        <f>Z208/Tabel1[[#This Row],[2022 - Omsætning]]-1</f>
        <v>#DIV/0!</v>
      </c>
      <c r="R208" s="335" t="e">
        <f>AA208/Tabel1[[#This Row],[2021 - Omsætning]]-1</f>
        <v>#DIV/0!</v>
      </c>
      <c r="S208" s="150" t="e">
        <f>AB208/Tabel1[[#This Row],[2020 - Omsætning]]-1</f>
        <v>#DIV/0!</v>
      </c>
      <c r="T208" s="335" t="e">
        <f>AC208/Tabel1[[#This Row],[2019 - Omsætning]]-1</f>
        <v>#DIV/0!</v>
      </c>
      <c r="U208" s="242">
        <f t="shared" si="721"/>
        <v>0</v>
      </c>
      <c r="V208" s="242">
        <f t="shared" si="905"/>
        <v>0</v>
      </c>
      <c r="W208" s="242">
        <f t="shared" si="763"/>
        <v>0</v>
      </c>
      <c r="X208" s="242">
        <f t="shared" si="762"/>
        <v>0</v>
      </c>
      <c r="Y208" s="165"/>
      <c r="Z208" s="165"/>
      <c r="AA208" s="288"/>
      <c r="AB208" s="361"/>
      <c r="AC208" s="365"/>
      <c r="AD208" s="361"/>
      <c r="AE208" s="288"/>
      <c r="AF208" s="381"/>
      <c r="AG208" s="366"/>
      <c r="AH208" s="366"/>
      <c r="AI208" s="366"/>
      <c r="AJ208" s="366"/>
      <c r="AK208" s="366"/>
      <c r="AL208" s="366"/>
      <c r="AM208" s="366"/>
      <c r="AN208" s="366"/>
      <c r="AO208" s="366"/>
      <c r="AP208" s="153">
        <f t="shared" si="779"/>
        <v>-1</v>
      </c>
      <c r="AQ208" s="153">
        <f t="shared" si="780"/>
        <v>-5.4538006905026547E-2</v>
      </c>
      <c r="AR208" s="153">
        <f t="shared" si="781"/>
        <v>0.61247405170786917</v>
      </c>
      <c r="AS208" s="150">
        <f t="shared" si="782"/>
        <v>-7.0350877192982414E-2</v>
      </c>
      <c r="AT208" s="153" t="e">
        <f t="shared" si="783"/>
        <v>#DIV/0!</v>
      </c>
      <c r="AU208" s="242">
        <f t="shared" si="740"/>
        <v>-16.157</v>
      </c>
      <c r="AV208" s="242">
        <f t="shared" si="768"/>
        <v>-0.93199999999999861</v>
      </c>
      <c r="AW208" s="242">
        <f t="shared" si="741"/>
        <v>6.4909999999999979</v>
      </c>
      <c r="AX208" s="242">
        <f t="shared" si="742"/>
        <v>-0.8019999999999996</v>
      </c>
      <c r="AY208" s="121"/>
      <c r="AZ208" s="165">
        <v>16.157</v>
      </c>
      <c r="BA208" s="288">
        <v>17.088999999999999</v>
      </c>
      <c r="BB208" s="361">
        <v>10.598000000000001</v>
      </c>
      <c r="BC208" s="365">
        <v>11.4</v>
      </c>
      <c r="BD208" s="362"/>
      <c r="BE208" s="374"/>
      <c r="BF208" s="382"/>
      <c r="BG208" s="367"/>
      <c r="BH208" s="367"/>
      <c r="BI208" s="367"/>
      <c r="BJ208" s="367"/>
      <c r="BK208" s="367"/>
      <c r="BL208" s="367"/>
      <c r="BM208" s="367"/>
      <c r="BN208" s="367"/>
      <c r="BO208" s="367"/>
      <c r="BP208" s="152">
        <f t="shared" si="784"/>
        <v>-1</v>
      </c>
      <c r="BQ208" s="152">
        <f t="shared" si="785"/>
        <v>-0.61616975557346221</v>
      </c>
      <c r="BR208" s="152">
        <f t="shared" si="786"/>
        <v>25.218309859154932</v>
      </c>
      <c r="BS208" s="152">
        <f t="shared" si="787"/>
        <v>-0.81558441558441552</v>
      </c>
      <c r="BT208" s="152" t="e">
        <f t="shared" si="788"/>
        <v>#DIV/0!</v>
      </c>
      <c r="BU208" s="242">
        <f t="shared" si="743"/>
        <v>-1.429</v>
      </c>
      <c r="BV208" s="242">
        <f t="shared" si="769"/>
        <v>-2.2939999999999996</v>
      </c>
      <c r="BW208" s="242">
        <f t="shared" si="744"/>
        <v>3.581</v>
      </c>
      <c r="BX208" s="242">
        <f t="shared" si="745"/>
        <v>-0.628</v>
      </c>
      <c r="BY208" s="121"/>
      <c r="BZ208" s="121">
        <v>1.429</v>
      </c>
      <c r="CA208" s="374">
        <v>3.7229999999999999</v>
      </c>
      <c r="CB208" s="362">
        <v>0.14199999999999999</v>
      </c>
      <c r="CC208" s="374">
        <v>0.77</v>
      </c>
      <c r="CD208" s="362"/>
      <c r="CE208" s="374"/>
      <c r="CF208" s="382"/>
      <c r="CG208" s="367"/>
      <c r="CH208" s="367"/>
      <c r="CI208" s="367"/>
      <c r="CJ208" s="367"/>
      <c r="CK208" s="367"/>
      <c r="CL208" s="367"/>
      <c r="CM208" s="367"/>
      <c r="CN208" s="367"/>
      <c r="CO208" s="367"/>
      <c r="CP208" s="152">
        <f t="shared" si="789"/>
        <v>-1</v>
      </c>
      <c r="CQ208" s="152">
        <f t="shared" si="790"/>
        <v>-0.66417910447761186</v>
      </c>
      <c r="CR208" s="152">
        <f t="shared" si="791"/>
        <v>81.227272727272734</v>
      </c>
      <c r="CS208" s="152">
        <f t="shared" si="792"/>
        <v>-0.93538913362701903</v>
      </c>
      <c r="CT208" s="152" t="e">
        <f t="shared" si="793"/>
        <v>#DIV/0!</v>
      </c>
      <c r="CU208" s="242">
        <f t="shared" si="746"/>
        <v>-1.2150000000000001</v>
      </c>
      <c r="CV208" s="242">
        <f t="shared" si="770"/>
        <v>-2.4029999999999996</v>
      </c>
      <c r="CW208" s="242">
        <f t="shared" si="747"/>
        <v>3.5739999999999998</v>
      </c>
      <c r="CX208" s="242">
        <f t="shared" si="748"/>
        <v>-0.63700000000000001</v>
      </c>
      <c r="CY208" s="121"/>
      <c r="CZ208" s="121">
        <v>1.2150000000000001</v>
      </c>
      <c r="DA208" s="374">
        <v>3.6179999999999999</v>
      </c>
      <c r="DB208" s="362">
        <v>4.3999999999999997E-2</v>
      </c>
      <c r="DC208" s="374">
        <v>0.68100000000000005</v>
      </c>
      <c r="DD208" s="362"/>
      <c r="DE208" s="374"/>
      <c r="DF208" s="382"/>
      <c r="DG208" s="367"/>
      <c r="DH208" s="367"/>
      <c r="DI208" s="367"/>
      <c r="DJ208" s="367"/>
      <c r="DK208" s="367"/>
      <c r="DL208" s="367"/>
      <c r="DM208" s="367"/>
      <c r="DN208" s="367"/>
      <c r="DO208" s="367"/>
      <c r="DP208" s="152">
        <f t="shared" si="794"/>
        <v>-1</v>
      </c>
      <c r="DQ208" s="152">
        <f t="shared" si="795"/>
        <v>8.7561450700306007E-2</v>
      </c>
      <c r="DR208" s="152">
        <f t="shared" si="796"/>
        <v>0.35422685592262282</v>
      </c>
      <c r="DS208" s="152">
        <f t="shared" si="797"/>
        <v>4.4158465808730937E-3</v>
      </c>
      <c r="DT208" s="152" t="e">
        <f t="shared" si="798"/>
        <v>#DIV/0!</v>
      </c>
      <c r="DU208" s="242">
        <f t="shared" si="749"/>
        <v>-11.725</v>
      </c>
      <c r="DV208" s="242">
        <f t="shared" si="771"/>
        <v>0.94399999999999906</v>
      </c>
      <c r="DW208" s="242">
        <f t="shared" si="750"/>
        <v>2.8200000000000003</v>
      </c>
      <c r="DX208" s="242">
        <f t="shared" si="751"/>
        <v>3.5000000000000142E-2</v>
      </c>
      <c r="DY208" s="121"/>
      <c r="DZ208" s="121">
        <v>11.725</v>
      </c>
      <c r="EA208" s="374">
        <v>10.781000000000001</v>
      </c>
      <c r="EB208" s="362">
        <v>7.9610000000000003</v>
      </c>
      <c r="EC208" s="374">
        <v>7.9260000000000002</v>
      </c>
      <c r="ED208" s="362"/>
      <c r="EE208" s="374"/>
      <c r="EF208" s="382"/>
      <c r="EG208" s="367"/>
      <c r="EH208" s="367"/>
      <c r="EI208" s="367"/>
      <c r="EJ208" s="367"/>
      <c r="EK208" s="367"/>
      <c r="EL208" s="367"/>
      <c r="EM208" s="367"/>
      <c r="EN208" s="367"/>
      <c r="EO208" s="367"/>
      <c r="EP208" s="153">
        <f t="shared" si="799"/>
        <v>-1</v>
      </c>
      <c r="EQ208" s="153">
        <f t="shared" si="800"/>
        <v>0.14822835552688579</v>
      </c>
      <c r="ER208" s="153">
        <f t="shared" si="801"/>
        <v>0.22339346110484787</v>
      </c>
      <c r="ES208" s="153">
        <f t="shared" si="802"/>
        <v>-5.6934772207750867E-2</v>
      </c>
      <c r="ET208" s="153" t="e">
        <f t="shared" si="803"/>
        <v>#DIV/0!</v>
      </c>
      <c r="EU208" s="242">
        <f t="shared" si="752"/>
        <v>-24.92</v>
      </c>
      <c r="EV208" s="242">
        <f t="shared" si="772"/>
        <v>3.2170000000000023</v>
      </c>
      <c r="EW208" s="242">
        <f t="shared" si="753"/>
        <v>3.963000000000001</v>
      </c>
      <c r="EX208" s="242">
        <f t="shared" si="754"/>
        <v>-1.0710000000000015</v>
      </c>
      <c r="EY208" s="121"/>
      <c r="EZ208" s="121">
        <v>24.92</v>
      </c>
      <c r="FA208" s="374">
        <v>21.702999999999999</v>
      </c>
      <c r="FB208" s="362">
        <v>17.739999999999998</v>
      </c>
      <c r="FC208" s="374">
        <v>18.811</v>
      </c>
      <c r="FD208" s="362"/>
      <c r="FE208" s="374"/>
      <c r="FF208" s="382"/>
      <c r="FG208" s="367"/>
      <c r="FH208" s="367"/>
      <c r="FI208" s="367"/>
      <c r="FJ208" s="367"/>
      <c r="FK208" s="367"/>
      <c r="FL208" s="367"/>
      <c r="FM208" s="367"/>
      <c r="FN208" s="367"/>
      <c r="FO208" s="367"/>
      <c r="FP208" s="153">
        <f t="shared" si="804"/>
        <v>-1</v>
      </c>
      <c r="FQ208" s="153">
        <f t="shared" si="805"/>
        <v>0.11538461538461539</v>
      </c>
      <c r="FR208" s="153">
        <f t="shared" si="806"/>
        <v>0.18181818181818182</v>
      </c>
      <c r="FS208" s="153">
        <f t="shared" si="807"/>
        <v>0.1</v>
      </c>
      <c r="FT208" s="153" t="e">
        <f t="shared" si="808"/>
        <v>#DIV/0!</v>
      </c>
      <c r="FU208" s="242">
        <f t="shared" si="764"/>
        <v>-29</v>
      </c>
      <c r="FV208" s="242">
        <f t="shared" si="773"/>
        <v>3</v>
      </c>
      <c r="FW208" s="242">
        <f t="shared" si="765"/>
        <v>4</v>
      </c>
      <c r="FX208" s="242">
        <f t="shared" si="766"/>
        <v>2</v>
      </c>
      <c r="FY208" s="167"/>
      <c r="FZ208" s="167">
        <v>29</v>
      </c>
      <c r="GA208" s="378">
        <v>26</v>
      </c>
      <c r="GB208" s="359">
        <v>22</v>
      </c>
      <c r="GC208" s="377">
        <v>20</v>
      </c>
      <c r="GD208" s="359"/>
      <c r="GE208" s="378"/>
      <c r="GF208" s="359"/>
      <c r="GG208" s="369"/>
      <c r="GH208" s="369"/>
      <c r="GI208" s="369"/>
      <c r="GJ208" s="369"/>
      <c r="GK208" s="369"/>
      <c r="GL208" s="369"/>
      <c r="GM208" s="369"/>
      <c r="GN208" s="369"/>
      <c r="GO208" s="369"/>
      <c r="GP208" s="20"/>
      <c r="GQ208" s="5" t="s">
        <v>386</v>
      </c>
      <c r="GR208" s="5">
        <v>9530</v>
      </c>
      <c r="GS208" s="5" t="s">
        <v>233</v>
      </c>
      <c r="GT208" s="7" t="s">
        <v>82</v>
      </c>
      <c r="GU208" s="172"/>
      <c r="GV208" s="101"/>
      <c r="GW208" s="340">
        <f t="shared" si="809"/>
        <v>-1</v>
      </c>
      <c r="GX208" s="340">
        <f t="shared" si="810"/>
        <v>-0.72034323185459004</v>
      </c>
      <c r="GY208" s="340">
        <f t="shared" si="811"/>
        <v>68.701455651380954</v>
      </c>
      <c r="GZ208" s="340">
        <f t="shared" si="812"/>
        <v>-0.93553147518445934</v>
      </c>
      <c r="HA208" s="340" t="e">
        <f t="shared" si="813"/>
        <v>#VALUE!</v>
      </c>
      <c r="HB208" s="278">
        <f t="shared" si="722"/>
        <v>-0.10797120767795255</v>
      </c>
      <c r="HC208" s="278"/>
      <c r="HD208" s="278">
        <f t="shared" si="723"/>
        <v>0.38054560944933113</v>
      </c>
      <c r="HE208" s="263">
        <f t="shared" si="724"/>
        <v>-8.0380637724024331E-2</v>
      </c>
      <c r="HF208" s="153">
        <f t="shared" si="814"/>
        <v>0</v>
      </c>
      <c r="HG208" s="153">
        <f t="shared" si="815"/>
        <v>0.10797120767795255</v>
      </c>
      <c r="HH208" s="153">
        <f t="shared" si="816"/>
        <v>0.38608472948458006</v>
      </c>
      <c r="HI208" s="153">
        <f t="shared" si="817"/>
        <v>5.5391200352489451E-3</v>
      </c>
      <c r="HJ208" s="343">
        <f t="shared" si="818"/>
        <v>8.5919757759273283E-2</v>
      </c>
      <c r="HK208" s="153" t="str">
        <f t="shared" si="819"/>
        <v>Negativ EK</v>
      </c>
      <c r="HL208" s="343" t="str">
        <f t="shared" si="820"/>
        <v>Negativ EK</v>
      </c>
      <c r="HM208" s="211" t="str">
        <f t="shared" si="821"/>
        <v>Negativ EK</v>
      </c>
      <c r="HN208" s="211" t="str">
        <f t="shared" si="822"/>
        <v>Negativ EK</v>
      </c>
      <c r="HO208" s="211" t="str">
        <f t="shared" si="823"/>
        <v>Negativ EK</v>
      </c>
      <c r="HP208" s="211" t="str">
        <f t="shared" si="824"/>
        <v>Negativ EK</v>
      </c>
      <c r="HQ208" s="211" t="str">
        <f t="shared" si="825"/>
        <v>Negativ EK</v>
      </c>
      <c r="HR208" s="211" t="str">
        <f t="shared" si="826"/>
        <v>Negativ EK</v>
      </c>
      <c r="HS208" s="211" t="str">
        <f t="shared" si="827"/>
        <v>Negativ EK</v>
      </c>
      <c r="HT208" s="211" t="str">
        <f t="shared" si="828"/>
        <v>Negativ EK</v>
      </c>
      <c r="HU208" s="211" t="str">
        <f t="shared" si="829"/>
        <v>Negativ EK</v>
      </c>
      <c r="HV208" s="153">
        <f t="shared" si="830"/>
        <v>-1</v>
      </c>
      <c r="HW208" s="153">
        <f t="shared" si="831"/>
        <v>-0.67528009070810702</v>
      </c>
      <c r="HX208" s="153">
        <f t="shared" si="832"/>
        <v>23.295957296908757</v>
      </c>
      <c r="HY208" s="150">
        <f t="shared" si="833"/>
        <v>-0.81018075793047761</v>
      </c>
      <c r="HZ208" s="150" t="e">
        <f t="shared" si="834"/>
        <v>#VALUE!</v>
      </c>
      <c r="IA208" s="263">
        <f t="shared" si="725"/>
        <v>-6.1300216631276404E-2</v>
      </c>
      <c r="IB208" s="263"/>
      <c r="IC208" s="263">
        <f t="shared" si="726"/>
        <v>0.18100877875631544</v>
      </c>
      <c r="ID208" s="356">
        <f t="shared" si="727"/>
        <v>-3.3163531104485021E-2</v>
      </c>
      <c r="IE208" s="153">
        <f t="shared" si="835"/>
        <v>0</v>
      </c>
      <c r="IF208" s="153">
        <f t="shared" si="836"/>
        <v>6.1300216631276404E-2</v>
      </c>
      <c r="IG208" s="153">
        <f t="shared" si="837"/>
        <v>0.18877874401034406</v>
      </c>
      <c r="IH208" s="153">
        <f t="shared" si="838"/>
        <v>7.7699652540286161E-3</v>
      </c>
      <c r="II208" s="153">
        <f t="shared" si="839"/>
        <v>4.0933496358513635E-2</v>
      </c>
      <c r="IJ208" s="153" t="str">
        <f t="shared" si="840"/>
        <v>i.a.</v>
      </c>
      <c r="IK208" s="153" t="str">
        <f t="shared" si="841"/>
        <v>i.a.</v>
      </c>
      <c r="IL208" s="211" t="str">
        <f t="shared" si="842"/>
        <v>i.a.</v>
      </c>
      <c r="IM208" s="211" t="str">
        <f t="shared" si="843"/>
        <v>i.a.</v>
      </c>
      <c r="IN208" s="211" t="str">
        <f t="shared" si="844"/>
        <v>i.a.</v>
      </c>
      <c r="IO208" s="211" t="str">
        <f t="shared" si="845"/>
        <v>i.a.</v>
      </c>
      <c r="IP208" s="211" t="str">
        <f t="shared" si="846"/>
        <v>i.a.</v>
      </c>
      <c r="IQ208" s="211" t="str">
        <f t="shared" si="847"/>
        <v>i.a.</v>
      </c>
      <c r="IR208" s="211" t="str">
        <f t="shared" si="848"/>
        <v>i.a.</v>
      </c>
      <c r="IS208" s="211" t="str">
        <f t="shared" si="849"/>
        <v>i.a.</v>
      </c>
      <c r="IT208" s="211" t="str">
        <f t="shared" si="850"/>
        <v>i.a.</v>
      </c>
      <c r="IU208" s="153" t="e">
        <f t="shared" si="851"/>
        <v>#VALUE!</v>
      </c>
      <c r="IV208" s="153">
        <f t="shared" si="852"/>
        <v>-5.2835226141703856E-2</v>
      </c>
      <c r="IW208" s="153">
        <f t="shared" si="853"/>
        <v>0.10694302281100886</v>
      </c>
      <c r="IX208" s="150">
        <f t="shared" si="854"/>
        <v>6.5054480836122155E-2</v>
      </c>
      <c r="IY208" s="150" t="e">
        <f t="shared" si="855"/>
        <v>#VALUE!</v>
      </c>
      <c r="IZ208" s="263" t="e">
        <f t="shared" si="728"/>
        <v>#VALUE!</v>
      </c>
      <c r="JA208" s="263"/>
      <c r="JB208" s="263">
        <f t="shared" si="729"/>
        <v>4.7991736448615652E-2</v>
      </c>
      <c r="JC208" s="356">
        <f t="shared" si="730"/>
        <v>2.7410654144229663E-2</v>
      </c>
      <c r="JD208" s="153" t="str">
        <f t="shared" si="856"/>
        <v>i.a.</v>
      </c>
      <c r="JE208" s="153">
        <f t="shared" si="857"/>
        <v>0.47050561797752805</v>
      </c>
      <c r="JF208" s="153">
        <f t="shared" si="858"/>
        <v>0.49675160116112982</v>
      </c>
      <c r="JG208" s="153">
        <f t="shared" si="859"/>
        <v>0.44875986471251417</v>
      </c>
      <c r="JH208" s="153">
        <f t="shared" si="860"/>
        <v>0.4213492105682845</v>
      </c>
      <c r="JI208" s="153" t="str">
        <f t="shared" si="861"/>
        <v>i.a.</v>
      </c>
      <c r="JJ208" s="153" t="str">
        <f t="shared" si="862"/>
        <v>i.a.</v>
      </c>
      <c r="JK208" s="211" t="str">
        <f t="shared" si="863"/>
        <v>i.a.</v>
      </c>
      <c r="JL208" s="212" t="str">
        <f t="shared" si="864"/>
        <v>i.a.</v>
      </c>
      <c r="JM208" s="212" t="str">
        <f t="shared" si="865"/>
        <v>i.a.</v>
      </c>
      <c r="JN208" s="212" t="str">
        <f t="shared" si="866"/>
        <v>i.a.</v>
      </c>
      <c r="JO208" s="212" t="str">
        <f t="shared" si="867"/>
        <v>i.a.</v>
      </c>
      <c r="JP208" s="212" t="str">
        <f t="shared" si="868"/>
        <v>i.a.</v>
      </c>
      <c r="JQ208" s="211" t="str">
        <f t="shared" si="869"/>
        <v>i.a.</v>
      </c>
      <c r="JR208" s="211" t="str">
        <f t="shared" si="870"/>
        <v>i.a.</v>
      </c>
      <c r="JS208" s="211" t="str">
        <f t="shared" si="871"/>
        <v>i.a.</v>
      </c>
      <c r="JT208" s="211" t="str">
        <f t="shared" si="872"/>
        <v>i.a.</v>
      </c>
      <c r="JU208" s="153" t="e">
        <f t="shared" si="873"/>
        <v>#VALUE!</v>
      </c>
      <c r="JV208" s="153" t="e">
        <f t="shared" si="874"/>
        <v>#VALUE!</v>
      </c>
      <c r="JW208" s="153" t="e">
        <f t="shared" si="875"/>
        <v>#VALUE!</v>
      </c>
      <c r="JX208" s="150" t="e">
        <f t="shared" si="876"/>
        <v>#VALUE!</v>
      </c>
      <c r="JY208" s="150" t="e">
        <f t="shared" si="877"/>
        <v>#VALUE!</v>
      </c>
      <c r="JZ208" s="263" t="e">
        <f t="shared" si="731"/>
        <v>#VALUE!</v>
      </c>
      <c r="KA208" s="263"/>
      <c r="KB208" s="263" t="e">
        <f t="shared" si="732"/>
        <v>#VALUE!</v>
      </c>
      <c r="KC208" s="356" t="e">
        <f t="shared" si="733"/>
        <v>#VALUE!</v>
      </c>
      <c r="KD208" s="153" t="str">
        <f t="shared" si="691"/>
        <v>i.a.</v>
      </c>
      <c r="KE208" s="153" t="str">
        <f t="shared" si="692"/>
        <v>i.a.</v>
      </c>
      <c r="KF208" s="153" t="str">
        <f t="shared" si="693"/>
        <v>i.a.</v>
      </c>
      <c r="KG208" s="153" t="str">
        <f t="shared" si="694"/>
        <v>i.a.</v>
      </c>
      <c r="KH208" s="153" t="str">
        <f t="shared" si="713"/>
        <v>i.a.</v>
      </c>
      <c r="KI208" s="153" t="str">
        <f t="shared" si="695"/>
        <v>i.a.</v>
      </c>
      <c r="KJ208" s="153" t="str">
        <f t="shared" si="696"/>
        <v>i.a.</v>
      </c>
      <c r="KK208" s="211" t="str">
        <f t="shared" si="697"/>
        <v>i.a.</v>
      </c>
      <c r="KL208" s="212" t="str">
        <f t="shared" si="698"/>
        <v>i.a.</v>
      </c>
      <c r="KM208" s="212" t="str">
        <f t="shared" si="699"/>
        <v>i.a.</v>
      </c>
      <c r="KN208" s="212" t="str">
        <f t="shared" si="700"/>
        <v>i.a.</v>
      </c>
      <c r="KO208" s="212" t="str">
        <f t="shared" si="701"/>
        <v>i.a.</v>
      </c>
      <c r="KP208" s="212" t="str">
        <f t="shared" si="702"/>
        <v>i.a.</v>
      </c>
      <c r="KQ208" s="211" t="str">
        <f t="shared" si="703"/>
        <v>i.a.</v>
      </c>
      <c r="KR208" s="211" t="str">
        <f t="shared" si="704"/>
        <v>i.a.</v>
      </c>
      <c r="KS208" s="211" t="str">
        <f t="shared" si="705"/>
        <v>i.a.</v>
      </c>
      <c r="KT208" s="211" t="str">
        <f t="shared" si="706"/>
        <v>i.a.</v>
      </c>
      <c r="KU208" s="153" t="e">
        <f t="shared" si="878"/>
        <v>#VALUE!</v>
      </c>
      <c r="KV208" s="153" t="e">
        <f t="shared" si="879"/>
        <v>#DIV/0!</v>
      </c>
      <c r="KW208" s="153" t="e">
        <f t="shared" si="880"/>
        <v>#DIV/0!</v>
      </c>
      <c r="KX208" s="150" t="e">
        <f t="shared" si="881"/>
        <v>#DIV/0!</v>
      </c>
      <c r="KY208" s="150" t="e">
        <f t="shared" si="882"/>
        <v>#VALUE!</v>
      </c>
      <c r="KZ208" s="263" t="e">
        <f t="shared" si="734"/>
        <v>#VALUE!</v>
      </c>
      <c r="LA208" s="263"/>
      <c r="LB208" s="263">
        <f t="shared" si="735"/>
        <v>0</v>
      </c>
      <c r="LC208" s="386">
        <f t="shared" si="736"/>
        <v>0</v>
      </c>
      <c r="LD208" s="347" t="str">
        <f>IFERROR(Tabel1[[#This Row],[2024 - Omsætning]]/Tabel1[[#This Row],[2024 - Ansatte]],"i.a.")</f>
        <v>i.a.</v>
      </c>
      <c r="LE208" s="347">
        <f>IFERROR(Tabel1[[#This Row],[2023 - Omsætning]]/Tabel1[[#This Row],[2023 - Ansatte]],"i.a.")</f>
        <v>0</v>
      </c>
      <c r="LF208" s="347">
        <f>IFERROR(Tabel1[[#This Row],[2022 - Omsætning]]/Tabel1[[#This Row],[2022 - Ansatte]],"i.a.")</f>
        <v>0</v>
      </c>
      <c r="LG208" s="254">
        <f>IFERROR(Tabel1[[#This Row],[2021 - Omsætning]]/Tabel1[[#This Row],[2021 - Ansatte]],"i.a.")</f>
        <v>0</v>
      </c>
      <c r="LH208" s="254">
        <f>IFERROR(AC208/Tabel1[[#This Row],[2020 - Ansatte]],"i.a.")</f>
        <v>0</v>
      </c>
      <c r="LI208" s="254" t="str">
        <f>IFERROR(Tabel1[[#This Row],[2019 - Omsætning]]/Tabel1[[#This Row],[2019 - Ansatte]],"i.a.")</f>
        <v>i.a.</v>
      </c>
      <c r="LJ208" s="254" t="str">
        <f>IFERROR(Tabel1[[#This Row],[2018 - Omsætning]]/Tabel1[[#This Row],[2018 - Ansatte]],"i.a.")</f>
        <v>i.a.</v>
      </c>
      <c r="LK208" s="259" t="str">
        <f>IFERROR(Tabel1[[#This Row],[2017 - Omsætning]]/Tabel1[[#This Row],[2017 - Ansatte]],"i.a.")</f>
        <v>i.a.</v>
      </c>
      <c r="LL208" s="260" t="str">
        <f>IFERROR(Tabel1[[#This Row],[2016 - Omsætning]]/Tabel1[[#This Row],[2016 - Ansatte]],"i.a.")</f>
        <v>i.a.</v>
      </c>
      <c r="LM208" s="260" t="str">
        <f>IFERROR(Tabel1[[#This Row],[2015 - Omsætning]]/Tabel1[[#This Row],[2015 - Ansatte]],"i.a.")</f>
        <v>i.a.</v>
      </c>
      <c r="LN208" s="260" t="str">
        <f>IFERROR(Tabel1[[#This Row],[2014 - Omsætning]]/Tabel1[[#This Row],[2014 - Ansatte]],"i.a.")</f>
        <v>i.a.</v>
      </c>
      <c r="LO208" s="260" t="str">
        <f>IFERROR(Tabel1[[#This Row],[2013 - Omsætning]]/Tabel1[[#This Row],[2013 - Ansatte]],"i.a.")</f>
        <v>i.a.</v>
      </c>
      <c r="LP208" s="260" t="str">
        <f>IFERROR(Tabel1[[#This Row],[2012 - Omsætning]]/Tabel1[[#This Row],[2012 - Ansatte]],"i.a.")</f>
        <v>i.a.</v>
      </c>
      <c r="LQ208" s="260" t="str">
        <f>IFERROR(Tabel1[[#This Row],[2011 - Omsætning]]/Tabel1[[#This Row],[2011 - Ansatte]],"i.a.")</f>
        <v>i.a.</v>
      </c>
      <c r="LR208" s="260" t="str">
        <f>IFERROR(Tabel1[[#This Row],[2010 - Omsætning]]/Tabel1[[#This Row],[2010 - Ansatte]],"i.a.")</f>
        <v>i.a.</v>
      </c>
      <c r="LS208" s="260" t="str">
        <f>IFERROR(Tabel1[[#This Row],[2009 - Omsætning]]/Tabel1[[#This Row],[2009 - Ansatte]],"i.a.")</f>
        <v>i.a.</v>
      </c>
      <c r="LT208" s="260" t="str">
        <f>IFERROR(Tabel1[[#This Row],[2008 - Omsætning]]/Tabel1[[#This Row],[2008 - Ansatte]],"i.a.")</f>
        <v>i.a.</v>
      </c>
      <c r="LU208" s="254" t="e">
        <f t="shared" si="883"/>
        <v>#VALUE!</v>
      </c>
      <c r="LV208" s="254">
        <f t="shared" si="884"/>
        <v>-0.69891919711785899</v>
      </c>
      <c r="LW208" s="254">
        <f t="shared" si="885"/>
        <v>68.57692307692308</v>
      </c>
      <c r="LX208" s="340">
        <f t="shared" si="886"/>
        <v>-0.94126284875183552</v>
      </c>
      <c r="LY208" s="351" t="e">
        <f t="shared" si="887"/>
        <v>#VALUE!</v>
      </c>
      <c r="LZ208" s="278" t="e">
        <f t="shared" si="737"/>
        <v>#VALUE!</v>
      </c>
      <c r="MA208" s="278"/>
      <c r="MB208" s="278">
        <f t="shared" si="738"/>
        <v>0.13715384615384615</v>
      </c>
      <c r="MC208" s="243">
        <f t="shared" si="739"/>
        <v>-3.2050000000000002E-2</v>
      </c>
      <c r="MD208" s="352" t="str">
        <f t="shared" si="888"/>
        <v>i.a.</v>
      </c>
      <c r="ME208" s="352">
        <f t="shared" si="889"/>
        <v>4.1896551724137934E-2</v>
      </c>
      <c r="MF208" s="352">
        <f t="shared" si="890"/>
        <v>0.13915384615384616</v>
      </c>
      <c r="MG208" s="245">
        <f t="shared" si="891"/>
        <v>2E-3</v>
      </c>
      <c r="MH208" s="304">
        <f t="shared" si="892"/>
        <v>3.4050000000000004E-2</v>
      </c>
      <c r="MI208" s="245" t="str">
        <f t="shared" si="893"/>
        <v>i.a.</v>
      </c>
      <c r="MJ208" s="245" t="str">
        <f t="shared" si="894"/>
        <v>i.a.</v>
      </c>
      <c r="MK208" s="253" t="str">
        <f t="shared" si="895"/>
        <v>i.a.</v>
      </c>
      <c r="ML208" s="245" t="str">
        <f t="shared" si="896"/>
        <v>i.a.</v>
      </c>
      <c r="MM208" s="245" t="str">
        <f t="shared" si="897"/>
        <v>i.a.</v>
      </c>
      <c r="MN208" s="245" t="str">
        <f t="shared" si="898"/>
        <v>i.a.</v>
      </c>
      <c r="MO208" s="245" t="str">
        <f t="shared" si="899"/>
        <v>i.a.</v>
      </c>
      <c r="MP208" s="245" t="str">
        <f t="shared" si="900"/>
        <v>i.a.</v>
      </c>
      <c r="MQ208" s="245" t="str">
        <f t="shared" si="901"/>
        <v>i.a.</v>
      </c>
      <c r="MR208" s="245" t="str">
        <f t="shared" si="902"/>
        <v>i.a.</v>
      </c>
      <c r="MS208" s="245" t="str">
        <f t="shared" si="903"/>
        <v>i.a.</v>
      </c>
      <c r="MT208" s="245" t="str">
        <f t="shared" si="904"/>
        <v>i.a.</v>
      </c>
    </row>
    <row r="209" spans="1:358" ht="18" customHeight="1" x14ac:dyDescent="0.25">
      <c r="A209" s="116" t="s">
        <v>575</v>
      </c>
      <c r="B209" s="273">
        <v>53634516</v>
      </c>
      <c r="C209" s="5" t="s">
        <v>83</v>
      </c>
      <c r="D209" s="5"/>
      <c r="E209" s="133">
        <v>259900</v>
      </c>
      <c r="F209" s="203">
        <v>45733</v>
      </c>
      <c r="G209" s="148" t="s">
        <v>74</v>
      </c>
      <c r="H209" s="148" t="s">
        <v>74</v>
      </c>
      <c r="I209" s="148" t="s">
        <v>74</v>
      </c>
      <c r="J209" s="148" t="s">
        <v>74</v>
      </c>
      <c r="K209" s="148" t="s">
        <v>74</v>
      </c>
      <c r="L209" s="148" t="s">
        <v>74</v>
      </c>
      <c r="M209" s="357" t="s">
        <v>74</v>
      </c>
      <c r="N209" s="357" t="s">
        <v>74</v>
      </c>
      <c r="O209" s="357" t="s">
        <v>74</v>
      </c>
      <c r="P209" s="150" t="e">
        <f>Y209/Tabel1[[#This Row],[2023 - Omsætning]]-1</f>
        <v>#DIV/0!</v>
      </c>
      <c r="Q209" s="150" t="e">
        <f>Z209/Tabel1[[#This Row],[2022 - Omsætning]]-1</f>
        <v>#DIV/0!</v>
      </c>
      <c r="R209" s="150" t="e">
        <f>AA209/Tabel1[[#This Row],[2021 - Omsætning]]-1</f>
        <v>#DIV/0!</v>
      </c>
      <c r="S209" s="150" t="e">
        <f>AB209/Tabel1[[#This Row],[2020 - Omsætning]]-1</f>
        <v>#DIV/0!</v>
      </c>
      <c r="T209" s="150" t="e">
        <f>AC209/Tabel1[[#This Row],[2019 - Omsætning]]-1</f>
        <v>#DIV/0!</v>
      </c>
      <c r="U209" s="242">
        <f t="shared" si="721"/>
        <v>0</v>
      </c>
      <c r="V209" s="242">
        <f t="shared" si="905"/>
        <v>0</v>
      </c>
      <c r="W209" s="242">
        <f t="shared" si="763"/>
        <v>0</v>
      </c>
      <c r="X209" s="242">
        <f t="shared" si="762"/>
        <v>0</v>
      </c>
      <c r="Y209" s="151"/>
      <c r="Z209" s="151"/>
      <c r="AA209" s="151"/>
      <c r="AB209" s="151"/>
      <c r="AC209" s="361"/>
      <c r="AD209" s="361"/>
      <c r="AE209" s="361"/>
      <c r="AF209" s="361"/>
      <c r="AG209" s="361"/>
      <c r="AH209" s="361"/>
      <c r="AI209" s="361"/>
      <c r="AJ209" s="361"/>
      <c r="AK209" s="361"/>
      <c r="AL209" s="361"/>
      <c r="AM209" s="361"/>
      <c r="AN209" s="361"/>
      <c r="AO209" s="361"/>
      <c r="AP209" s="150">
        <f t="shared" si="779"/>
        <v>-7.3313943917027849E-2</v>
      </c>
      <c r="AQ209" s="150">
        <f t="shared" si="780"/>
        <v>0.10737724842002914</v>
      </c>
      <c r="AR209" s="150">
        <f t="shared" si="781"/>
        <v>1.3300492610837506E-2</v>
      </c>
      <c r="AS209" s="150">
        <f t="shared" si="782"/>
        <v>-0.13855293868024623</v>
      </c>
      <c r="AT209" s="150">
        <f t="shared" si="783"/>
        <v>9.6492758680858423E-2</v>
      </c>
      <c r="AU209" s="242">
        <f t="shared" si="740"/>
        <v>-1.3359999999999985</v>
      </c>
      <c r="AV209" s="242">
        <f t="shared" si="768"/>
        <v>1.7669999999999995</v>
      </c>
      <c r="AW209" s="242">
        <f t="shared" si="741"/>
        <v>0.21600000000000108</v>
      </c>
      <c r="AX209" s="242">
        <f t="shared" si="742"/>
        <v>-2.6120000000000019</v>
      </c>
      <c r="AY209" s="119">
        <v>16.887</v>
      </c>
      <c r="AZ209" s="119">
        <v>18.222999999999999</v>
      </c>
      <c r="BA209" s="119">
        <v>16.456</v>
      </c>
      <c r="BB209" s="119">
        <v>16.239999999999998</v>
      </c>
      <c r="BC209" s="119">
        <v>18.852</v>
      </c>
      <c r="BD209" s="362">
        <v>17.193000000000001</v>
      </c>
      <c r="BE209" s="362">
        <v>18.138999999999999</v>
      </c>
      <c r="BF209" s="362">
        <v>16.718</v>
      </c>
      <c r="BG209" s="362">
        <v>15.042999999999999</v>
      </c>
      <c r="BH209" s="362">
        <v>13.002000000000001</v>
      </c>
      <c r="BI209" s="362"/>
      <c r="BJ209" s="362"/>
      <c r="BK209" s="362"/>
      <c r="BL209" s="362"/>
      <c r="BM209" s="362"/>
      <c r="BN209" s="362"/>
      <c r="BO209" s="362"/>
      <c r="BP209" s="152">
        <f t="shared" si="784"/>
        <v>-0.6921630094043888</v>
      </c>
      <c r="BQ209" s="152">
        <f t="shared" si="785"/>
        <v>0.34033613445378152</v>
      </c>
      <c r="BR209" s="152">
        <f t="shared" si="786"/>
        <v>109.18181818181817</v>
      </c>
      <c r="BS209" s="152">
        <f t="shared" si="787"/>
        <v>-1.0039299749910682</v>
      </c>
      <c r="BT209" s="152">
        <f t="shared" si="788"/>
        <v>2.1591422121896162</v>
      </c>
      <c r="BU209" s="242">
        <f t="shared" si="743"/>
        <v>-1.1040000000000001</v>
      </c>
      <c r="BV209" s="242">
        <f t="shared" si="769"/>
        <v>0.40500000000000003</v>
      </c>
      <c r="BW209" s="242">
        <f t="shared" si="744"/>
        <v>1.2009999999999998</v>
      </c>
      <c r="BX209" s="242">
        <f t="shared" si="745"/>
        <v>-2.81</v>
      </c>
      <c r="BY209" s="119">
        <v>0.49099999999999999</v>
      </c>
      <c r="BZ209" s="119">
        <v>1.595</v>
      </c>
      <c r="CA209" s="119">
        <v>1.19</v>
      </c>
      <c r="CB209" s="119">
        <v>-1.0999999999999999E-2</v>
      </c>
      <c r="CC209" s="119">
        <v>2.7989999999999999</v>
      </c>
      <c r="CD209" s="362">
        <v>0.88600000000000001</v>
      </c>
      <c r="CE209" s="362">
        <v>1.8520000000000001</v>
      </c>
      <c r="CF209" s="362">
        <v>3.2970000000000002</v>
      </c>
      <c r="CG209" s="362">
        <v>2.5939999999999999</v>
      </c>
      <c r="CH209" s="362">
        <v>0.997</v>
      </c>
      <c r="CI209" s="362"/>
      <c r="CJ209" s="362"/>
      <c r="CK209" s="362"/>
      <c r="CL209" s="362"/>
      <c r="CM209" s="362"/>
      <c r="CN209" s="362"/>
      <c r="CO209" s="362"/>
      <c r="CP209" s="152">
        <f t="shared" si="789"/>
        <v>-0.84322678843226795</v>
      </c>
      <c r="CQ209" s="152">
        <f t="shared" si="790"/>
        <v>0.34218590398365689</v>
      </c>
      <c r="CR209" s="152">
        <f t="shared" si="791"/>
        <v>7.6148648648648649</v>
      </c>
      <c r="CS209" s="152">
        <f t="shared" si="792"/>
        <v>-1.056316590563166</v>
      </c>
      <c r="CT209" s="152">
        <f t="shared" si="793"/>
        <v>2.8647058823529408</v>
      </c>
      <c r="CU209" s="242">
        <f t="shared" si="746"/>
        <v>-1.1080000000000001</v>
      </c>
      <c r="CV209" s="242">
        <f t="shared" si="770"/>
        <v>0.33500000000000008</v>
      </c>
      <c r="CW209" s="242">
        <f t="shared" si="747"/>
        <v>1.127</v>
      </c>
      <c r="CX209" s="242">
        <f t="shared" si="748"/>
        <v>-2.7760000000000002</v>
      </c>
      <c r="CY209" s="119">
        <v>0.20599999999999999</v>
      </c>
      <c r="CZ209" s="119">
        <v>1.3140000000000001</v>
      </c>
      <c r="DA209" s="119">
        <v>0.97899999999999998</v>
      </c>
      <c r="DB209" s="119">
        <v>-0.14799999999999999</v>
      </c>
      <c r="DC209" s="119">
        <v>2.6280000000000001</v>
      </c>
      <c r="DD209" s="362">
        <v>0.68</v>
      </c>
      <c r="DE209" s="362">
        <v>1.5960000000000001</v>
      </c>
      <c r="DF209" s="362">
        <v>2.4060000000000001</v>
      </c>
      <c r="DG209" s="362">
        <v>2.1520000000000001</v>
      </c>
      <c r="DH209" s="362">
        <v>0.55900000000000005</v>
      </c>
      <c r="DI209" s="362"/>
      <c r="DJ209" s="362"/>
      <c r="DK209" s="362"/>
      <c r="DL209" s="362"/>
      <c r="DM209" s="362"/>
      <c r="DN209" s="362"/>
      <c r="DO209" s="362"/>
      <c r="DP209" s="152">
        <f t="shared" si="794"/>
        <v>-4.0628200751109712E-2</v>
      </c>
      <c r="DQ209" s="152">
        <f t="shared" si="795"/>
        <v>0.10361718161266027</v>
      </c>
      <c r="DR209" s="152">
        <f t="shared" si="796"/>
        <v>0.1036872747435541</v>
      </c>
      <c r="DS209" s="152">
        <f t="shared" si="797"/>
        <v>-0.22696099442777543</v>
      </c>
      <c r="DT209" s="152">
        <f t="shared" si="798"/>
        <v>0.24692677712453243</v>
      </c>
      <c r="DU209" s="242">
        <f t="shared" si="749"/>
        <v>-0.35700000000000109</v>
      </c>
      <c r="DV209" s="242">
        <f t="shared" si="771"/>
        <v>0.82500000000000107</v>
      </c>
      <c r="DW209" s="242">
        <f t="shared" si="750"/>
        <v>0.74799999999999933</v>
      </c>
      <c r="DX209" s="242">
        <f t="shared" si="751"/>
        <v>-2.1180000000000003</v>
      </c>
      <c r="DY209" s="119">
        <v>8.43</v>
      </c>
      <c r="DZ209" s="119">
        <v>8.7870000000000008</v>
      </c>
      <c r="EA209" s="119">
        <v>7.9619999999999997</v>
      </c>
      <c r="EB209" s="119">
        <v>7.2140000000000004</v>
      </c>
      <c r="EC209" s="119">
        <v>9.3320000000000007</v>
      </c>
      <c r="ED209" s="362">
        <v>7.484</v>
      </c>
      <c r="EE209" s="362">
        <v>7.1550000000000002</v>
      </c>
      <c r="EF209" s="362">
        <v>6.1139999999999999</v>
      </c>
      <c r="EG209" s="362">
        <v>4.3769999999999998</v>
      </c>
      <c r="EH209" s="362">
        <v>2.84</v>
      </c>
      <c r="EI209" s="362"/>
      <c r="EJ209" s="362"/>
      <c r="EK209" s="362"/>
      <c r="EL209" s="362"/>
      <c r="EM209" s="362"/>
      <c r="EN209" s="362"/>
      <c r="EO209" s="362"/>
      <c r="EP209" s="153">
        <f t="shared" si="799"/>
        <v>-0.12267791438571307</v>
      </c>
      <c r="EQ209" s="153">
        <f t="shared" si="800"/>
        <v>0.11670090694994241</v>
      </c>
      <c r="ER209" s="153">
        <f t="shared" si="801"/>
        <v>1.3869132290184905E-2</v>
      </c>
      <c r="ES209" s="153">
        <f t="shared" si="802"/>
        <v>-0.14898400345871154</v>
      </c>
      <c r="ET209" s="153">
        <f t="shared" si="803"/>
        <v>5.655033802302209E-2</v>
      </c>
      <c r="EU209" s="242">
        <f t="shared" si="752"/>
        <v>-2.7340000000000018</v>
      </c>
      <c r="EV209" s="242">
        <f t="shared" si="772"/>
        <v>2.3290000000000006</v>
      </c>
      <c r="EW209" s="242">
        <f t="shared" si="753"/>
        <v>0.27299999999999969</v>
      </c>
      <c r="EX209" s="242">
        <f t="shared" si="754"/>
        <v>-3.445999999999998</v>
      </c>
      <c r="EY209" s="119">
        <v>19.552</v>
      </c>
      <c r="EZ209" s="119">
        <v>22.286000000000001</v>
      </c>
      <c r="FA209" s="119">
        <v>19.957000000000001</v>
      </c>
      <c r="FB209" s="119">
        <v>19.684000000000001</v>
      </c>
      <c r="FC209" s="119">
        <v>23.13</v>
      </c>
      <c r="FD209" s="362">
        <v>21.891999999999999</v>
      </c>
      <c r="FE209" s="362">
        <v>24.25</v>
      </c>
      <c r="FF209" s="362">
        <v>19.649999999999999</v>
      </c>
      <c r="FG209" s="362">
        <v>16.991</v>
      </c>
      <c r="FH209" s="362">
        <v>17.123999999999999</v>
      </c>
      <c r="FI209" s="362"/>
      <c r="FJ209" s="362"/>
      <c r="FK209" s="362"/>
      <c r="FL209" s="362"/>
      <c r="FM209" s="362"/>
      <c r="FN209" s="362"/>
      <c r="FO209" s="362"/>
      <c r="FP209" s="153">
        <f t="shared" si="804"/>
        <v>-2.9411764705882353E-2</v>
      </c>
      <c r="FQ209" s="153">
        <f t="shared" si="805"/>
        <v>0</v>
      </c>
      <c r="FR209" s="153">
        <f t="shared" si="806"/>
        <v>-8.1081081081081086E-2</v>
      </c>
      <c r="FS209" s="153">
        <f t="shared" si="807"/>
        <v>5.7142857142857141E-2</v>
      </c>
      <c r="FT209" s="153">
        <f t="shared" si="808"/>
        <v>-7.8947368421052627E-2</v>
      </c>
      <c r="FU209" s="242">
        <f t="shared" si="764"/>
        <v>-1</v>
      </c>
      <c r="FV209" s="242">
        <f t="shared" si="773"/>
        <v>0</v>
      </c>
      <c r="FW209" s="242">
        <f t="shared" si="765"/>
        <v>-3</v>
      </c>
      <c r="FX209" s="242">
        <f t="shared" si="766"/>
        <v>2</v>
      </c>
      <c r="FY209" s="154">
        <v>33</v>
      </c>
      <c r="FZ209" s="154">
        <v>34</v>
      </c>
      <c r="GA209" s="154">
        <v>34</v>
      </c>
      <c r="GB209" s="154">
        <v>37</v>
      </c>
      <c r="GC209" s="154">
        <v>35</v>
      </c>
      <c r="GD209" s="359">
        <v>38</v>
      </c>
      <c r="GE209" s="359">
        <v>35</v>
      </c>
      <c r="GF209" s="359">
        <v>30</v>
      </c>
      <c r="GG209" s="359">
        <v>27</v>
      </c>
      <c r="GH209" s="359">
        <v>29</v>
      </c>
      <c r="GI209" s="359"/>
      <c r="GJ209" s="359"/>
      <c r="GK209" s="359"/>
      <c r="GL209" s="359"/>
      <c r="GM209" s="359"/>
      <c r="GN209" s="359"/>
      <c r="GO209" s="359"/>
      <c r="GP209" s="133"/>
      <c r="GQ209" s="5" t="s">
        <v>389</v>
      </c>
      <c r="GR209" s="133">
        <v>5000</v>
      </c>
      <c r="GS209" s="133" t="s">
        <v>106</v>
      </c>
      <c r="GT209" s="168" t="s">
        <v>78</v>
      </c>
      <c r="GU209" s="169"/>
      <c r="GV209" s="170"/>
      <c r="GW209" s="158">
        <f t="shared" si="809"/>
        <v>-0.84748826621664952</v>
      </c>
      <c r="GX209" s="158">
        <f t="shared" si="810"/>
        <v>0.21613309922120577</v>
      </c>
      <c r="GY209" s="158">
        <f t="shared" si="811"/>
        <v>8.2120159497927006</v>
      </c>
      <c r="GZ209" s="158">
        <f t="shared" si="812"/>
        <v>-1.0572355727614045</v>
      </c>
      <c r="HA209" s="158">
        <f t="shared" si="813"/>
        <v>2.3643809117367205</v>
      </c>
      <c r="HB209" s="263">
        <f t="shared" si="722"/>
        <v>-0.13297505305494983</v>
      </c>
      <c r="HC209" s="263">
        <f t="shared" ref="HC209:HC221" si="906">HG209-HH209</f>
        <v>2.7885385363410703E-2</v>
      </c>
      <c r="HD209" s="263">
        <f t="shared" si="723"/>
        <v>0.14690902460646921</v>
      </c>
      <c r="HE209" s="263">
        <f t="shared" si="724"/>
        <v>-0.33044898729983002</v>
      </c>
      <c r="HF209" s="153">
        <f t="shared" si="814"/>
        <v>2.3929836789219956E-2</v>
      </c>
      <c r="HG209" s="153">
        <f t="shared" si="815"/>
        <v>0.15690488984416978</v>
      </c>
      <c r="HH209" s="153">
        <f t="shared" si="816"/>
        <v>0.12901950448075908</v>
      </c>
      <c r="HI209" s="153">
        <f t="shared" si="817"/>
        <v>-1.7889520125710143E-2</v>
      </c>
      <c r="HJ209" s="153">
        <f t="shared" si="818"/>
        <v>0.31255946717411986</v>
      </c>
      <c r="HK209" s="153">
        <f t="shared" si="819"/>
        <v>9.290252066397979E-2</v>
      </c>
      <c r="HL209" s="153">
        <f t="shared" si="820"/>
        <v>0.24056070540357224</v>
      </c>
      <c r="HM209" s="153">
        <f t="shared" si="821"/>
        <v>0.45867886760080073</v>
      </c>
      <c r="HN209" s="153">
        <f t="shared" si="822"/>
        <v>0.5963696826936401</v>
      </c>
      <c r="HO209" s="153">
        <f t="shared" si="823"/>
        <v>0.19683098591549297</v>
      </c>
      <c r="HP209" s="153" t="str">
        <f t="shared" si="824"/>
        <v>Negativ EK</v>
      </c>
      <c r="HQ209" s="153" t="str">
        <f t="shared" si="825"/>
        <v>Negativ EK</v>
      </c>
      <c r="HR209" s="153" t="str">
        <f t="shared" si="826"/>
        <v>Negativ EK</v>
      </c>
      <c r="HS209" s="153" t="str">
        <f t="shared" si="827"/>
        <v>Negativ EK</v>
      </c>
      <c r="HT209" s="153" t="str">
        <f t="shared" si="828"/>
        <v>Negativ EK</v>
      </c>
      <c r="HU209" s="153" t="str">
        <f t="shared" si="829"/>
        <v>Negativ EK</v>
      </c>
      <c r="HV209" s="150">
        <f t="shared" si="830"/>
        <v>-0.68918308729551114</v>
      </c>
      <c r="HW209" s="150">
        <f t="shared" si="831"/>
        <v>0.25777678445854607</v>
      </c>
      <c r="HX209" s="150">
        <f t="shared" si="832"/>
        <v>117.84105758271393</v>
      </c>
      <c r="HY209" s="150">
        <f t="shared" si="833"/>
        <v>-1.0041326513301227</v>
      </c>
      <c r="HZ209" s="150">
        <f t="shared" si="834"/>
        <v>2.2377313303463473</v>
      </c>
      <c r="IA209" s="263">
        <f t="shared" si="725"/>
        <v>-5.2043984766060182E-2</v>
      </c>
      <c r="IB209" s="263">
        <f t="shared" ref="IB209:IB221" si="907">IF209-IG209</f>
        <v>1.5476621351916943E-2</v>
      </c>
      <c r="IC209" s="263">
        <f t="shared" si="726"/>
        <v>6.0552699276398052E-2</v>
      </c>
      <c r="ID209" s="263">
        <f t="shared" si="727"/>
        <v>-0.12485306255044261</v>
      </c>
      <c r="IE209" s="153">
        <f t="shared" si="835"/>
        <v>2.3471485252641137E-2</v>
      </c>
      <c r="IF209" s="153">
        <f t="shared" si="836"/>
        <v>7.5515470018701319E-2</v>
      </c>
      <c r="IG209" s="153">
        <f t="shared" si="837"/>
        <v>6.0038848666784377E-2</v>
      </c>
      <c r="IH209" s="153">
        <f t="shared" si="838"/>
        <v>-5.1385060961367773E-4</v>
      </c>
      <c r="II209" s="153">
        <f t="shared" si="839"/>
        <v>0.12433921194082893</v>
      </c>
      <c r="IJ209" s="153">
        <f t="shared" si="840"/>
        <v>3.8403190152139055E-2</v>
      </c>
      <c r="IK209" s="153">
        <f t="shared" si="841"/>
        <v>8.4373576309795001E-2</v>
      </c>
      <c r="IL209" s="153">
        <f t="shared" si="842"/>
        <v>0.17996233727245436</v>
      </c>
      <c r="IM209" s="153">
        <f t="shared" si="843"/>
        <v>0.15207386780008794</v>
      </c>
      <c r="IN209" s="153">
        <f t="shared" si="844"/>
        <v>5.8222377949077322E-2</v>
      </c>
      <c r="IO209" s="153" t="str">
        <f t="shared" si="845"/>
        <v>i.a.</v>
      </c>
      <c r="IP209" s="153" t="str">
        <f t="shared" si="846"/>
        <v>i.a.</v>
      </c>
      <c r="IQ209" s="153" t="str">
        <f t="shared" si="847"/>
        <v>i.a.</v>
      </c>
      <c r="IR209" s="153" t="str">
        <f t="shared" si="848"/>
        <v>i.a.</v>
      </c>
      <c r="IS209" s="153" t="str">
        <f t="shared" si="849"/>
        <v>i.a.</v>
      </c>
      <c r="IT209" s="153" t="str">
        <f t="shared" si="850"/>
        <v>i.a.</v>
      </c>
      <c r="IU209" s="150">
        <f t="shared" si="851"/>
        <v>9.3522909066119486E-2</v>
      </c>
      <c r="IV209" s="150">
        <f t="shared" si="852"/>
        <v>-1.1716409699189559E-2</v>
      </c>
      <c r="IW209" s="150">
        <f t="shared" si="853"/>
        <v>8.8589483191467699E-2</v>
      </c>
      <c r="IX209" s="150">
        <f t="shared" si="854"/>
        <v>-9.1628114261046972E-2</v>
      </c>
      <c r="IY209" s="150">
        <f t="shared" si="855"/>
        <v>0.18018681386987753</v>
      </c>
      <c r="IZ209" s="263">
        <f t="shared" si="728"/>
        <v>3.6874531183881898E-2</v>
      </c>
      <c r="JA209" s="263">
        <f t="shared" ref="JA209:JA221" si="908">JE209-JF209</f>
        <v>-4.6743525592497503E-3</v>
      </c>
      <c r="JB209" s="263">
        <f t="shared" si="729"/>
        <v>3.24672084811648E-2</v>
      </c>
      <c r="JC209" s="263">
        <f t="shared" si="730"/>
        <v>-3.6968160928840921E-2</v>
      </c>
      <c r="JD209" s="153">
        <f t="shared" si="856"/>
        <v>0.43115793780687395</v>
      </c>
      <c r="JE209" s="153">
        <f t="shared" si="857"/>
        <v>0.39428340662299205</v>
      </c>
      <c r="JF209" s="153">
        <f t="shared" si="858"/>
        <v>0.3989577591822418</v>
      </c>
      <c r="JG209" s="153">
        <f t="shared" si="859"/>
        <v>0.366490550701077</v>
      </c>
      <c r="JH209" s="153">
        <f t="shared" si="860"/>
        <v>0.40345871162991792</v>
      </c>
      <c r="JI209" s="153">
        <f t="shared" si="861"/>
        <v>0.34186004019733235</v>
      </c>
      <c r="JJ209" s="153">
        <f t="shared" si="862"/>
        <v>0.29505154639175257</v>
      </c>
      <c r="JK209" s="153">
        <f t="shared" si="863"/>
        <v>0.31114503816793893</v>
      </c>
      <c r="JL209" s="153">
        <f t="shared" si="864"/>
        <v>0.25760696839503266</v>
      </c>
      <c r="JM209" s="153">
        <f t="shared" si="865"/>
        <v>0.16584910067741182</v>
      </c>
      <c r="JN209" s="153" t="str">
        <f t="shared" si="866"/>
        <v>i.a.</v>
      </c>
      <c r="JO209" s="153" t="str">
        <f t="shared" si="867"/>
        <v>i.a.</v>
      </c>
      <c r="JP209" s="153" t="str">
        <f t="shared" si="868"/>
        <v>i.a.</v>
      </c>
      <c r="JQ209" s="153" t="str">
        <f t="shared" si="869"/>
        <v>i.a.</v>
      </c>
      <c r="JR209" s="153" t="str">
        <f t="shared" si="870"/>
        <v>i.a.</v>
      </c>
      <c r="JS209" s="153" t="str">
        <f t="shared" si="871"/>
        <v>i.a.</v>
      </c>
      <c r="JT209" s="153" t="str">
        <f t="shared" si="872"/>
        <v>i.a.</v>
      </c>
      <c r="JU209" s="150" t="e">
        <f t="shared" si="873"/>
        <v>#VALUE!</v>
      </c>
      <c r="JV209" s="150" t="e">
        <f t="shared" si="874"/>
        <v>#VALUE!</v>
      </c>
      <c r="JW209" s="150" t="e">
        <f t="shared" si="875"/>
        <v>#VALUE!</v>
      </c>
      <c r="JX209" s="150" t="e">
        <f t="shared" si="876"/>
        <v>#VALUE!</v>
      </c>
      <c r="JY209" s="150" t="e">
        <f t="shared" si="877"/>
        <v>#VALUE!</v>
      </c>
      <c r="JZ209" s="263" t="e">
        <f t="shared" si="731"/>
        <v>#VALUE!</v>
      </c>
      <c r="KA209" s="263" t="e">
        <f t="shared" ref="KA209:KA221" si="909">KE209-KF209</f>
        <v>#VALUE!</v>
      </c>
      <c r="KB209" s="263" t="e">
        <f t="shared" si="732"/>
        <v>#VALUE!</v>
      </c>
      <c r="KC209" s="263" t="e">
        <f t="shared" si="733"/>
        <v>#VALUE!</v>
      </c>
      <c r="KD209" s="153" t="str">
        <f t="shared" si="691"/>
        <v>i.a.</v>
      </c>
      <c r="KE209" s="153" t="str">
        <f t="shared" si="692"/>
        <v>i.a.</v>
      </c>
      <c r="KF209" s="153" t="str">
        <f t="shared" si="693"/>
        <v>i.a.</v>
      </c>
      <c r="KG209" s="153" t="str">
        <f t="shared" si="694"/>
        <v>i.a.</v>
      </c>
      <c r="KH209" s="153" t="str">
        <f t="shared" si="713"/>
        <v>i.a.</v>
      </c>
      <c r="KI209" s="153" t="str">
        <f t="shared" si="695"/>
        <v>i.a.</v>
      </c>
      <c r="KJ209" s="153" t="str">
        <f t="shared" si="696"/>
        <v>i.a.</v>
      </c>
      <c r="KK209" s="153" t="str">
        <f t="shared" si="697"/>
        <v>i.a.</v>
      </c>
      <c r="KL209" s="153" t="str">
        <f t="shared" si="698"/>
        <v>i.a.</v>
      </c>
      <c r="KM209" s="153" t="str">
        <f t="shared" si="699"/>
        <v>i.a.</v>
      </c>
      <c r="KN209" s="153" t="str">
        <f t="shared" si="700"/>
        <v>i.a.</v>
      </c>
      <c r="KO209" s="153" t="str">
        <f t="shared" si="701"/>
        <v>i.a.</v>
      </c>
      <c r="KP209" s="153" t="str">
        <f t="shared" si="702"/>
        <v>i.a.</v>
      </c>
      <c r="KQ209" s="153" t="str">
        <f t="shared" si="703"/>
        <v>i.a.</v>
      </c>
      <c r="KR209" s="153" t="str">
        <f t="shared" si="704"/>
        <v>i.a.</v>
      </c>
      <c r="KS209" s="153" t="str">
        <f t="shared" si="705"/>
        <v>i.a.</v>
      </c>
      <c r="KT209" s="153" t="str">
        <f t="shared" si="706"/>
        <v>i.a.</v>
      </c>
      <c r="KU209" s="150" t="e">
        <f t="shared" si="878"/>
        <v>#DIV/0!</v>
      </c>
      <c r="KV209" s="150" t="e">
        <f t="shared" si="879"/>
        <v>#DIV/0!</v>
      </c>
      <c r="KW209" s="150" t="e">
        <f t="shared" si="880"/>
        <v>#DIV/0!</v>
      </c>
      <c r="KX209" s="150" t="e">
        <f t="shared" si="881"/>
        <v>#DIV/0!</v>
      </c>
      <c r="KY209" s="150" t="e">
        <f t="shared" si="882"/>
        <v>#DIV/0!</v>
      </c>
      <c r="KZ209" s="243">
        <f t="shared" si="734"/>
        <v>0</v>
      </c>
      <c r="LA209" s="243">
        <f t="shared" ref="LA209:LA221" si="910">LE209-LF209</f>
        <v>0</v>
      </c>
      <c r="LB209" s="243">
        <f t="shared" si="735"/>
        <v>0</v>
      </c>
      <c r="LC209" s="243">
        <f t="shared" si="736"/>
        <v>0</v>
      </c>
      <c r="LD209" s="254">
        <f>IFERROR(Tabel1[[#This Row],[2024 - Omsætning]]/Tabel1[[#This Row],[2024 - Ansatte]],"i.a.")</f>
        <v>0</v>
      </c>
      <c r="LE209" s="254">
        <f>IFERROR(Tabel1[[#This Row],[2023 - Omsætning]]/Tabel1[[#This Row],[2023 - Ansatte]],"i.a.")</f>
        <v>0</v>
      </c>
      <c r="LF209" s="254">
        <f>IFERROR(Tabel1[[#This Row],[2022 - Omsætning]]/Tabel1[[#This Row],[2022 - Ansatte]],"i.a.")</f>
        <v>0</v>
      </c>
      <c r="LG209" s="254">
        <f>IFERROR(Tabel1[[#This Row],[2021 - Omsætning]]/Tabel1[[#This Row],[2021 - Ansatte]],"i.a.")</f>
        <v>0</v>
      </c>
      <c r="LH209" s="254">
        <f>IFERROR(AC209/Tabel1[[#This Row],[2020 - Ansatte]],"i.a.")</f>
        <v>0</v>
      </c>
      <c r="LI209" s="254">
        <f>IFERROR(Tabel1[[#This Row],[2019 - Omsætning]]/Tabel1[[#This Row],[2019 - Ansatte]],"i.a.")</f>
        <v>0</v>
      </c>
      <c r="LJ209" s="254">
        <f>IFERROR(Tabel1[[#This Row],[2018 - Omsætning]]/Tabel1[[#This Row],[2018 - Ansatte]],"i.a.")</f>
        <v>0</v>
      </c>
      <c r="LK209" s="254">
        <f>IFERROR(Tabel1[[#This Row],[2017 - Omsætning]]/Tabel1[[#This Row],[2017 - Ansatte]],"i.a.")</f>
        <v>0</v>
      </c>
      <c r="LL209" s="254">
        <f>IFERROR(Tabel1[[#This Row],[2016 - Omsætning]]/Tabel1[[#This Row],[2016 - Ansatte]],"i.a.")</f>
        <v>0</v>
      </c>
      <c r="LM209" s="254">
        <f>IFERROR(Tabel1[[#This Row],[2015 - Omsætning]]/Tabel1[[#This Row],[2015 - Ansatte]],"i.a.")</f>
        <v>0</v>
      </c>
      <c r="LN209" s="254" t="str">
        <f>IFERROR(Tabel1[[#This Row],[2014 - Omsætning]]/Tabel1[[#This Row],[2014 - Ansatte]],"i.a.")</f>
        <v>i.a.</v>
      </c>
      <c r="LO209" s="254" t="str">
        <f>IFERROR(Tabel1[[#This Row],[2013 - Omsætning]]/Tabel1[[#This Row],[2013 - Ansatte]],"i.a.")</f>
        <v>i.a.</v>
      </c>
      <c r="LP209" s="254" t="str">
        <f>IFERROR(Tabel1[[#This Row],[2012 - Omsætning]]/Tabel1[[#This Row],[2012 - Ansatte]],"i.a.")</f>
        <v>i.a.</v>
      </c>
      <c r="LQ209" s="254" t="str">
        <f>IFERROR(Tabel1[[#This Row],[2011 - Omsætning]]/Tabel1[[#This Row],[2011 - Ansatte]],"i.a.")</f>
        <v>i.a.</v>
      </c>
      <c r="LR209" s="254" t="str">
        <f>IFERROR(Tabel1[[#This Row],[2010 - Omsætning]]/Tabel1[[#This Row],[2010 - Ansatte]],"i.a.")</f>
        <v>i.a.</v>
      </c>
      <c r="LS209" s="254" t="str">
        <f>IFERROR(Tabel1[[#This Row],[2009 - Omsætning]]/Tabel1[[#This Row],[2009 - Ansatte]],"i.a.")</f>
        <v>i.a.</v>
      </c>
      <c r="LT209" s="254" t="str">
        <f>IFERROR(Tabel1[[#This Row],[2008 - Omsætning]]/Tabel1[[#This Row],[2008 - Ansatte]],"i.a.")</f>
        <v>i.a.</v>
      </c>
      <c r="LU209" s="158">
        <f t="shared" si="883"/>
        <v>-0.83847608505142746</v>
      </c>
      <c r="LV209" s="158">
        <f t="shared" si="884"/>
        <v>0.34218590398365689</v>
      </c>
      <c r="LW209" s="158">
        <f t="shared" si="885"/>
        <v>8.1985294117647047</v>
      </c>
      <c r="LX209" s="158">
        <f t="shared" si="886"/>
        <v>-1.0532724505327244</v>
      </c>
      <c r="LY209" s="158">
        <f t="shared" si="887"/>
        <v>3.1959663865546211</v>
      </c>
      <c r="LZ209" s="243">
        <f t="shared" si="737"/>
        <v>-3.2404634581105173E-2</v>
      </c>
      <c r="MA209" s="243">
        <f t="shared" ref="MA209:MA221" si="911">ME209-MF209</f>
        <v>9.8529411764705921E-3</v>
      </c>
      <c r="MB209" s="243">
        <f t="shared" si="738"/>
        <v>3.2794117647058821E-2</v>
      </c>
      <c r="MC209" s="243">
        <f t="shared" si="739"/>
        <v>-7.9085714285714287E-2</v>
      </c>
      <c r="MD209" s="244">
        <f t="shared" si="888"/>
        <v>6.242424242424242E-3</v>
      </c>
      <c r="ME209" s="244">
        <f t="shared" si="889"/>
        <v>3.8647058823529416E-2</v>
      </c>
      <c r="MF209" s="244">
        <f t="shared" si="890"/>
        <v>2.8794117647058824E-2</v>
      </c>
      <c r="MG209" s="244">
        <f t="shared" si="891"/>
        <v>-4.0000000000000001E-3</v>
      </c>
      <c r="MH209" s="244">
        <f t="shared" si="892"/>
        <v>7.5085714285714283E-2</v>
      </c>
      <c r="MI209" s="244">
        <f t="shared" si="893"/>
        <v>1.7894736842105265E-2</v>
      </c>
      <c r="MJ209" s="244">
        <f t="shared" si="894"/>
        <v>4.5600000000000002E-2</v>
      </c>
      <c r="MK209" s="244">
        <f t="shared" si="895"/>
        <v>8.0200000000000007E-2</v>
      </c>
      <c r="ML209" s="244">
        <f t="shared" si="896"/>
        <v>7.9703703703703707E-2</v>
      </c>
      <c r="MM209" s="244">
        <f t="shared" si="897"/>
        <v>1.9275862068965519E-2</v>
      </c>
      <c r="MN209" s="244" t="str">
        <f t="shared" si="898"/>
        <v>i.a.</v>
      </c>
      <c r="MO209" s="244" t="str">
        <f t="shared" si="899"/>
        <v>i.a.</v>
      </c>
      <c r="MP209" s="244" t="str">
        <f t="shared" si="900"/>
        <v>i.a.</v>
      </c>
      <c r="MQ209" s="244" t="str">
        <f t="shared" si="901"/>
        <v>i.a.</v>
      </c>
      <c r="MR209" s="244" t="str">
        <f t="shared" si="902"/>
        <v>i.a.</v>
      </c>
      <c r="MS209" s="244" t="str">
        <f t="shared" si="903"/>
        <v>i.a.</v>
      </c>
      <c r="MT209" s="244" t="str">
        <f t="shared" si="904"/>
        <v>i.a.</v>
      </c>
    </row>
    <row r="210" spans="1:358" ht="18" customHeight="1" x14ac:dyDescent="0.25">
      <c r="A210" s="3" t="s">
        <v>274</v>
      </c>
      <c r="B210" s="273">
        <v>13239703</v>
      </c>
      <c r="C210" s="5" t="s">
        <v>83</v>
      </c>
      <c r="D210" s="5"/>
      <c r="E210" s="5">
        <v>281110</v>
      </c>
      <c r="F210" s="203">
        <v>45477</v>
      </c>
      <c r="G210" s="148"/>
      <c r="H210" s="148" t="s">
        <v>74</v>
      </c>
      <c r="I210" s="148" t="s">
        <v>74</v>
      </c>
      <c r="J210" s="148" t="s">
        <v>74</v>
      </c>
      <c r="K210" s="148" t="s">
        <v>74</v>
      </c>
      <c r="L210" s="148" t="s">
        <v>74</v>
      </c>
      <c r="M210" s="148" t="s">
        <v>74</v>
      </c>
      <c r="N210" s="148" t="s">
        <v>74</v>
      </c>
      <c r="O210" s="148" t="s">
        <v>74</v>
      </c>
      <c r="P210" s="150" t="e">
        <f>Y210/Tabel1[[#This Row],[2023 - Omsætning]]-1</f>
        <v>#DIV/0!</v>
      </c>
      <c r="Q210" s="150" t="e">
        <f>Z210/Tabel1[[#This Row],[2022 - Omsætning]]-1</f>
        <v>#DIV/0!</v>
      </c>
      <c r="R210" s="150" t="e">
        <f>AA210/Tabel1[[#This Row],[2021 - Omsætning]]-1</f>
        <v>#DIV/0!</v>
      </c>
      <c r="S210" s="150" t="e">
        <f>AB210/Tabel1[[#This Row],[2020 - Omsætning]]-1</f>
        <v>#DIV/0!</v>
      </c>
      <c r="T210" s="150" t="e">
        <f>AC210/Tabel1[[#This Row],[2019 - Omsætning]]-1</f>
        <v>#DIV/0!</v>
      </c>
      <c r="U210" s="242">
        <f t="shared" si="721"/>
        <v>0</v>
      </c>
      <c r="V210" s="242">
        <f t="shared" si="905"/>
        <v>0</v>
      </c>
      <c r="W210" s="242">
        <f t="shared" si="763"/>
        <v>0</v>
      </c>
      <c r="X210" s="242">
        <f t="shared" si="762"/>
        <v>0</v>
      </c>
      <c r="Y210" s="151"/>
      <c r="Z210" s="151"/>
      <c r="AA210" s="151"/>
      <c r="AB210" s="151"/>
      <c r="AC210" s="361"/>
      <c r="AD210" s="151"/>
      <c r="AE210" s="151"/>
      <c r="AF210" s="151"/>
      <c r="AG210" s="361"/>
      <c r="AH210" s="361"/>
      <c r="AI210" s="361"/>
      <c r="AJ210" s="361"/>
      <c r="AK210" s="361"/>
      <c r="AL210" s="361"/>
      <c r="AM210" s="361"/>
      <c r="AN210" s="361"/>
      <c r="AO210" s="361"/>
      <c r="AP210" s="150">
        <f t="shared" si="779"/>
        <v>-1</v>
      </c>
      <c r="AQ210" s="150">
        <f t="shared" si="780"/>
        <v>0.76505928853754934</v>
      </c>
      <c r="AR210" s="150">
        <f t="shared" si="781"/>
        <v>-0.56716622185725041</v>
      </c>
      <c r="AS210" s="150">
        <f t="shared" si="782"/>
        <v>-0.48208399787347156</v>
      </c>
      <c r="AT210" s="150">
        <f t="shared" si="783"/>
        <v>0.10391642865526815</v>
      </c>
      <c r="AU210" s="242">
        <f t="shared" si="740"/>
        <v>-11.164</v>
      </c>
      <c r="AV210" s="242">
        <f t="shared" si="768"/>
        <v>4.8389999999999995</v>
      </c>
      <c r="AW210" s="242">
        <f t="shared" si="741"/>
        <v>-8.2880000000000003</v>
      </c>
      <c r="AX210" s="242">
        <f t="shared" si="742"/>
        <v>-13.602</v>
      </c>
      <c r="AY210" s="119"/>
      <c r="AZ210" s="119">
        <v>11.164</v>
      </c>
      <c r="BA210" s="119">
        <v>6.3250000000000002</v>
      </c>
      <c r="BB210" s="119">
        <v>14.613</v>
      </c>
      <c r="BC210" s="119">
        <v>28.215</v>
      </c>
      <c r="BD210" s="119">
        <v>25.559000000000001</v>
      </c>
      <c r="BE210" s="119">
        <v>25.04</v>
      </c>
      <c r="BF210" s="119">
        <v>27.164999999999999</v>
      </c>
      <c r="BG210" s="362">
        <v>22.919</v>
      </c>
      <c r="BH210" s="362">
        <v>17.466059000000001</v>
      </c>
      <c r="BI210" s="362">
        <v>17.695433000000001</v>
      </c>
      <c r="BJ210" s="362">
        <v>17.353798000000001</v>
      </c>
      <c r="BK210" s="362">
        <v>17.910304</v>
      </c>
      <c r="BL210" s="362">
        <v>16.8</v>
      </c>
      <c r="BM210" s="362">
        <v>15.855</v>
      </c>
      <c r="BN210" s="362">
        <v>17.89</v>
      </c>
      <c r="BO210" s="362">
        <v>28.152999999999999</v>
      </c>
      <c r="BP210" s="152">
        <f t="shared" si="784"/>
        <v>1</v>
      </c>
      <c r="BQ210" s="152">
        <f t="shared" si="785"/>
        <v>0.63083393168530111</v>
      </c>
      <c r="BR210" s="152">
        <f t="shared" si="786"/>
        <v>-0.29865458905021991</v>
      </c>
      <c r="BS210" s="152">
        <f t="shared" si="787"/>
        <v>-2.7667686514473995</v>
      </c>
      <c r="BT210" s="152">
        <f t="shared" si="788"/>
        <v>3.1986166007905132</v>
      </c>
      <c r="BU210" s="242">
        <f t="shared" si="743"/>
        <v>3.5990000000000002</v>
      </c>
      <c r="BV210" s="242">
        <f t="shared" si="769"/>
        <v>6.15</v>
      </c>
      <c r="BW210" s="242">
        <f t="shared" si="744"/>
        <v>-2.2420000000000009</v>
      </c>
      <c r="BX210" s="242">
        <f t="shared" si="745"/>
        <v>-11.756</v>
      </c>
      <c r="BY210" s="119"/>
      <c r="BZ210" s="119">
        <v>-3.5990000000000002</v>
      </c>
      <c r="CA210" s="119">
        <v>-9.7490000000000006</v>
      </c>
      <c r="CB210" s="119">
        <v>-7.5069999999999997</v>
      </c>
      <c r="CC210" s="119">
        <v>4.2489999999999997</v>
      </c>
      <c r="CD210" s="119">
        <v>1.012</v>
      </c>
      <c r="CE210" s="119">
        <v>-2.7970000000000002</v>
      </c>
      <c r="CF210" s="119">
        <v>2.556</v>
      </c>
      <c r="CG210" s="362">
        <v>-0.33288400000000001</v>
      </c>
      <c r="CH210" s="362">
        <v>-2.0833949999999999</v>
      </c>
      <c r="CI210" s="362">
        <v>0.36909199999999998</v>
      </c>
      <c r="CJ210" s="362">
        <v>0.54099900000000001</v>
      </c>
      <c r="CK210" s="362">
        <v>0.51781200000000005</v>
      </c>
      <c r="CL210" s="362">
        <v>0.873</v>
      </c>
      <c r="CM210" s="362">
        <v>-1.7290000000000001</v>
      </c>
      <c r="CN210" s="362">
        <v>1.986</v>
      </c>
      <c r="CO210" s="362">
        <v>8.5440000000000005</v>
      </c>
      <c r="CP210" s="152">
        <f t="shared" si="789"/>
        <v>1</v>
      </c>
      <c r="CQ210" s="152">
        <f t="shared" si="790"/>
        <v>0.6169793838313643</v>
      </c>
      <c r="CR210" s="152">
        <f t="shared" si="791"/>
        <v>-0.46936691626957111</v>
      </c>
      <c r="CS210" s="152">
        <f t="shared" si="792"/>
        <v>-2.0420287284979608</v>
      </c>
      <c r="CT210" s="152">
        <f t="shared" si="793"/>
        <v>0.57118974644747844</v>
      </c>
      <c r="CU210" s="242">
        <f t="shared" si="746"/>
        <v>3.3069999999999999</v>
      </c>
      <c r="CV210" s="242">
        <f t="shared" si="770"/>
        <v>5.327</v>
      </c>
      <c r="CW210" s="242">
        <f t="shared" si="747"/>
        <v>-2.758</v>
      </c>
      <c r="CX210" s="242">
        <f t="shared" si="748"/>
        <v>-11.515000000000001</v>
      </c>
      <c r="CY210" s="119"/>
      <c r="CZ210" s="119">
        <v>-3.3069999999999999</v>
      </c>
      <c r="DA210" s="119">
        <v>-8.6340000000000003</v>
      </c>
      <c r="DB210" s="119">
        <v>-5.8760000000000003</v>
      </c>
      <c r="DC210" s="119">
        <v>5.6390000000000002</v>
      </c>
      <c r="DD210" s="119">
        <v>3.589</v>
      </c>
      <c r="DE210" s="119">
        <v>-1.5069999999999999</v>
      </c>
      <c r="DF210" s="119">
        <v>3.5649999999999999</v>
      </c>
      <c r="DG210" s="362">
        <v>1.801361</v>
      </c>
      <c r="DH210" s="362">
        <v>-0.86462300000000003</v>
      </c>
      <c r="DI210" s="362">
        <v>3.2474219999999998</v>
      </c>
      <c r="DJ210" s="362">
        <v>3.5908359999999999</v>
      </c>
      <c r="DK210" s="362">
        <v>6.2882670000000003</v>
      </c>
      <c r="DL210" s="362">
        <v>0.52100000000000002</v>
      </c>
      <c r="DM210" s="362">
        <v>-1.286</v>
      </c>
      <c r="DN210" s="362">
        <v>1.361</v>
      </c>
      <c r="DO210" s="362">
        <v>8.8829999999999991</v>
      </c>
      <c r="DP210" s="152">
        <f t="shared" si="794"/>
        <v>-1</v>
      </c>
      <c r="DQ210" s="152">
        <f t="shared" si="795"/>
        <v>7.5356892113269291E-2</v>
      </c>
      <c r="DR210" s="152">
        <f t="shared" si="796"/>
        <v>-0.18320589841616594</v>
      </c>
      <c r="DS210" s="152">
        <f t="shared" si="797"/>
        <v>-0.10365928282951903</v>
      </c>
      <c r="DT210" s="152">
        <f t="shared" si="798"/>
        <v>0.13033975210270027</v>
      </c>
      <c r="DU210" s="242">
        <f t="shared" si="749"/>
        <v>-32.164999999999999</v>
      </c>
      <c r="DV210" s="242">
        <f t="shared" si="771"/>
        <v>2.2539999999999978</v>
      </c>
      <c r="DW210" s="242">
        <f t="shared" si="750"/>
        <v>-6.7089999999999961</v>
      </c>
      <c r="DX210" s="242">
        <f t="shared" si="751"/>
        <v>-4.2349999999999994</v>
      </c>
      <c r="DY210" s="119"/>
      <c r="DZ210" s="119">
        <v>32.164999999999999</v>
      </c>
      <c r="EA210" s="119">
        <v>29.911000000000001</v>
      </c>
      <c r="EB210" s="119">
        <v>36.619999999999997</v>
      </c>
      <c r="EC210" s="119">
        <v>40.854999999999997</v>
      </c>
      <c r="ED210" s="119">
        <v>36.143999999999998</v>
      </c>
      <c r="EE210" s="119">
        <v>36.018000000000001</v>
      </c>
      <c r="EF210" s="119">
        <v>36.722000000000001</v>
      </c>
      <c r="EG210" s="362">
        <v>33.520695000000003</v>
      </c>
      <c r="EH210" s="362">
        <v>31.164973</v>
      </c>
      <c r="EI210" s="362">
        <v>30.804561</v>
      </c>
      <c r="EJ210" s="362">
        <v>27.526083</v>
      </c>
      <c r="EK210" s="362">
        <v>23.767672000000001</v>
      </c>
      <c r="EL210" s="362">
        <v>15.689</v>
      </c>
      <c r="EM210" s="362">
        <v>15.047000000000001</v>
      </c>
      <c r="EN210" s="362">
        <v>15.554</v>
      </c>
      <c r="EO210" s="362">
        <v>19.771000000000001</v>
      </c>
      <c r="EP210" s="153">
        <f t="shared" si="799"/>
        <v>-1</v>
      </c>
      <c r="EQ210" s="153">
        <f t="shared" si="800"/>
        <v>0.11290001987676417</v>
      </c>
      <c r="ER210" s="153">
        <f t="shared" si="801"/>
        <v>-4.0926475319012071E-2</v>
      </c>
      <c r="ES210" s="153">
        <f t="shared" si="802"/>
        <v>-2.7135107566765671E-2</v>
      </c>
      <c r="ET210" s="153">
        <f t="shared" si="803"/>
        <v>-6.1557037343224721E-2</v>
      </c>
      <c r="EU210" s="242">
        <f t="shared" si="752"/>
        <v>-89.584000000000003</v>
      </c>
      <c r="EV210" s="242">
        <f t="shared" si="772"/>
        <v>9.0880000000000081</v>
      </c>
      <c r="EW210" s="242">
        <f t="shared" si="753"/>
        <v>-3.4350000000000023</v>
      </c>
      <c r="EX210" s="242">
        <f t="shared" si="754"/>
        <v>-2.3410000000000082</v>
      </c>
      <c r="EY210" s="119"/>
      <c r="EZ210" s="119">
        <v>89.584000000000003</v>
      </c>
      <c r="FA210" s="119">
        <v>80.495999999999995</v>
      </c>
      <c r="FB210" s="119">
        <v>83.930999999999997</v>
      </c>
      <c r="FC210" s="119">
        <v>86.272000000000006</v>
      </c>
      <c r="FD210" s="119">
        <v>91.930999999999997</v>
      </c>
      <c r="FE210" s="119">
        <v>93.950999999999993</v>
      </c>
      <c r="FF210" s="119">
        <v>85.370999999999995</v>
      </c>
      <c r="FG210" s="362">
        <v>89.250422</v>
      </c>
      <c r="FH210" s="362">
        <v>80.068207999999998</v>
      </c>
      <c r="FI210" s="362">
        <v>75.900594999999996</v>
      </c>
      <c r="FJ210" s="362">
        <v>97.066199999999995</v>
      </c>
      <c r="FK210" s="362">
        <v>82.918702999999994</v>
      </c>
      <c r="FL210" s="362">
        <v>62.786999999999999</v>
      </c>
      <c r="FM210" s="362">
        <v>58.441000000000003</v>
      </c>
      <c r="FN210" s="362">
        <v>55.866</v>
      </c>
      <c r="FO210" s="362">
        <v>71.263000000000005</v>
      </c>
      <c r="FP210" s="153">
        <f t="shared" si="804"/>
        <v>-1</v>
      </c>
      <c r="FQ210" s="153">
        <f t="shared" si="805"/>
        <v>-0.125</v>
      </c>
      <c r="FR210" s="153">
        <f t="shared" si="806"/>
        <v>-0.35135135135135137</v>
      </c>
      <c r="FS210" s="153">
        <f t="shared" si="807"/>
        <v>-2.6315789473684209E-2</v>
      </c>
      <c r="FT210" s="153">
        <f t="shared" si="808"/>
        <v>-9.5238095238095233E-2</v>
      </c>
      <c r="FU210" s="242">
        <f t="shared" si="764"/>
        <v>-21</v>
      </c>
      <c r="FV210" s="242">
        <f t="shared" si="773"/>
        <v>-3</v>
      </c>
      <c r="FW210" s="242">
        <f t="shared" si="765"/>
        <v>-13</v>
      </c>
      <c r="FX210" s="242">
        <f t="shared" si="766"/>
        <v>-1</v>
      </c>
      <c r="FY210" s="154"/>
      <c r="FZ210" s="154">
        <v>21</v>
      </c>
      <c r="GA210" s="154">
        <v>24</v>
      </c>
      <c r="GB210" s="154">
        <v>37</v>
      </c>
      <c r="GC210" s="154">
        <v>38</v>
      </c>
      <c r="GD210" s="154">
        <v>42</v>
      </c>
      <c r="GE210" s="154">
        <v>44</v>
      </c>
      <c r="GF210" s="154">
        <v>42</v>
      </c>
      <c r="GG210" s="359">
        <v>42</v>
      </c>
      <c r="GH210" s="359">
        <v>52</v>
      </c>
      <c r="GI210" s="359">
        <v>49</v>
      </c>
      <c r="GJ210" s="359">
        <v>47</v>
      </c>
      <c r="GK210" s="359">
        <v>48</v>
      </c>
      <c r="GL210" s="359"/>
      <c r="GM210" s="359"/>
      <c r="GN210" s="359"/>
      <c r="GO210" s="359"/>
      <c r="GP210" s="5"/>
      <c r="GQ210" s="5" t="s">
        <v>388</v>
      </c>
      <c r="GR210" s="5">
        <v>8600</v>
      </c>
      <c r="GS210" s="5" t="s">
        <v>147</v>
      </c>
      <c r="GT210" s="7" t="s">
        <v>94</v>
      </c>
      <c r="GU210" s="172" t="s">
        <v>73</v>
      </c>
      <c r="GW210" s="158">
        <f t="shared" si="809"/>
        <v>1</v>
      </c>
      <c r="GX210" s="158">
        <f t="shared" si="810"/>
        <v>0.58949119443399223</v>
      </c>
      <c r="GY210" s="158">
        <f t="shared" si="811"/>
        <v>-0.71107005513196864</v>
      </c>
      <c r="GZ210" s="158">
        <f t="shared" si="812"/>
        <v>-2.0356265900692412</v>
      </c>
      <c r="HA210" s="158">
        <f t="shared" si="813"/>
        <v>0.47248918145875846</v>
      </c>
      <c r="HB210" s="263">
        <f t="shared" si="722"/>
        <v>0.10654681358334944</v>
      </c>
      <c r="HC210" s="263">
        <f t="shared" si="906"/>
        <v>0.15300136696406452</v>
      </c>
      <c r="HD210" s="263">
        <f t="shared" si="723"/>
        <v>-0.10786053937284151</v>
      </c>
      <c r="HE210" s="263">
        <f t="shared" si="724"/>
        <v>-0.29815707584255513</v>
      </c>
      <c r="HF210" s="153">
        <f t="shared" si="814"/>
        <v>0</v>
      </c>
      <c r="HG210" s="153">
        <f t="shared" si="815"/>
        <v>-0.10654681358334944</v>
      </c>
      <c r="HH210" s="153">
        <f t="shared" si="816"/>
        <v>-0.25954818054741396</v>
      </c>
      <c r="HI210" s="153">
        <f t="shared" si="817"/>
        <v>-0.15168764117457245</v>
      </c>
      <c r="HJ210" s="153">
        <f t="shared" si="818"/>
        <v>0.14646943466798271</v>
      </c>
      <c r="HK210" s="153">
        <f t="shared" si="819"/>
        <v>9.9470635514536734E-2</v>
      </c>
      <c r="HL210" s="153">
        <f t="shared" si="820"/>
        <v>-4.143524883145449E-2</v>
      </c>
      <c r="HM210" s="153">
        <f t="shared" si="821"/>
        <v>0.10150521701936407</v>
      </c>
      <c r="HN210" s="153">
        <f t="shared" si="822"/>
        <v>5.5695830489065977E-2</v>
      </c>
      <c r="HO210" s="153">
        <f t="shared" si="823"/>
        <v>-2.7904776563270593E-2</v>
      </c>
      <c r="HP210" s="153">
        <f t="shared" si="824"/>
        <v>0.11134531619434888</v>
      </c>
      <c r="HQ210" s="153">
        <f t="shared" si="825"/>
        <v>0.14001065041933466</v>
      </c>
      <c r="HR210" s="153">
        <f t="shared" si="826"/>
        <v>0.31874289853944099</v>
      </c>
      <c r="HS210" s="153">
        <f t="shared" si="827"/>
        <v>3.3901613742842271E-2</v>
      </c>
      <c r="HT210" s="153">
        <f t="shared" si="828"/>
        <v>-8.4049540864677627E-2</v>
      </c>
      <c r="HU210" s="153">
        <f t="shared" si="829"/>
        <v>7.7055909412597309E-2</v>
      </c>
      <c r="HV210" s="150">
        <f t="shared" si="830"/>
        <v>1</v>
      </c>
      <c r="HW210" s="150">
        <f t="shared" si="831"/>
        <v>0.64310401508242587</v>
      </c>
      <c r="HX210" s="150">
        <f t="shared" si="832"/>
        <v>-0.34427379335580277</v>
      </c>
      <c r="HY210" s="150">
        <f t="shared" si="833"/>
        <v>-2.8498115426513104</v>
      </c>
      <c r="HZ210" s="150">
        <f t="shared" si="834"/>
        <v>3.3795404734383943</v>
      </c>
      <c r="IA210" s="263">
        <f t="shared" si="725"/>
        <v>4.2321260583254944E-2</v>
      </c>
      <c r="IB210" s="263">
        <f t="shared" si="907"/>
        <v>7.6260237589186333E-2</v>
      </c>
      <c r="IC210" s="263">
        <f t="shared" si="726"/>
        <v>-3.0369186991087246E-2</v>
      </c>
      <c r="ID210" s="263">
        <f t="shared" si="727"/>
        <v>-0.13589949938806212</v>
      </c>
      <c r="IE210" s="153">
        <f t="shared" si="835"/>
        <v>0</v>
      </c>
      <c r="IF210" s="153">
        <f t="shared" si="836"/>
        <v>-4.2321260583254944E-2</v>
      </c>
      <c r="IG210" s="153">
        <f t="shared" si="837"/>
        <v>-0.11858149817244128</v>
      </c>
      <c r="IH210" s="153">
        <f t="shared" si="838"/>
        <v>-8.8212311181354031E-2</v>
      </c>
      <c r="II210" s="153">
        <f t="shared" si="839"/>
        <v>4.7687188206708073E-2</v>
      </c>
      <c r="IJ210" s="153">
        <f t="shared" si="840"/>
        <v>1.0888628269547347E-2</v>
      </c>
      <c r="IK210" s="153">
        <f t="shared" si="841"/>
        <v>-3.1195279999107751E-2</v>
      </c>
      <c r="IL210" s="153">
        <f t="shared" si="842"/>
        <v>2.9274758740654397E-2</v>
      </c>
      <c r="IM210" s="153">
        <f t="shared" si="843"/>
        <v>-3.9320422094131051E-3</v>
      </c>
      <c r="IN210" s="153">
        <f t="shared" si="844"/>
        <v>-2.6715534900912205E-2</v>
      </c>
      <c r="IO210" s="153">
        <f t="shared" si="845"/>
        <v>4.2677786797171097E-3</v>
      </c>
      <c r="IP210" s="153">
        <f t="shared" si="846"/>
        <v>6.0116042066039295E-3</v>
      </c>
      <c r="IQ210" s="153">
        <f t="shared" si="847"/>
        <v>7.1076421765042383E-3</v>
      </c>
      <c r="IR210" s="153">
        <f t="shared" si="848"/>
        <v>1.4402613257663245E-2</v>
      </c>
      <c r="IS210" s="153">
        <f t="shared" si="849"/>
        <v>-3.0251865590033858E-2</v>
      </c>
      <c r="IT210" s="153">
        <f t="shared" si="850"/>
        <v>3.1243854667306434E-2</v>
      </c>
      <c r="IU210" s="150" t="e">
        <f t="shared" si="851"/>
        <v>#VALUE!</v>
      </c>
      <c r="IV210" s="150">
        <f t="shared" si="852"/>
        <v>-3.3734501835710425E-2</v>
      </c>
      <c r="IW210" s="150">
        <f t="shared" si="853"/>
        <v>-0.1483509026531408</v>
      </c>
      <c r="IX210" s="150">
        <f t="shared" si="854"/>
        <v>-7.8658584411817459E-2</v>
      </c>
      <c r="IY210" s="150">
        <f t="shared" si="855"/>
        <v>0.20448423301364668</v>
      </c>
      <c r="IZ210" s="263" t="e">
        <f t="shared" si="728"/>
        <v>#VALUE!</v>
      </c>
      <c r="JA210" s="263">
        <f t="shared" si="908"/>
        <v>-1.2535190374775573E-2</v>
      </c>
      <c r="JB210" s="263">
        <f t="shared" si="729"/>
        <v>-6.4727097915645182E-2</v>
      </c>
      <c r="JC210" s="263">
        <f t="shared" si="730"/>
        <v>-3.7249588118332733E-2</v>
      </c>
      <c r="JD210" s="153" t="str">
        <f t="shared" si="856"/>
        <v>i.a.</v>
      </c>
      <c r="JE210" s="153">
        <f t="shared" si="857"/>
        <v>0.35904849080192891</v>
      </c>
      <c r="JF210" s="153">
        <f t="shared" si="858"/>
        <v>0.37158368117670448</v>
      </c>
      <c r="JG210" s="153">
        <f t="shared" si="859"/>
        <v>0.43631077909234967</v>
      </c>
      <c r="JH210" s="153">
        <f t="shared" si="860"/>
        <v>0.4735603672106824</v>
      </c>
      <c r="JI210" s="153">
        <f t="shared" si="861"/>
        <v>0.39316443854630101</v>
      </c>
      <c r="JJ210" s="153">
        <f t="shared" si="862"/>
        <v>0.38337005460293133</v>
      </c>
      <c r="JK210" s="153">
        <f t="shared" si="863"/>
        <v>0.43014606833702312</v>
      </c>
      <c r="JL210" s="153">
        <f t="shared" si="864"/>
        <v>0.37558024095393078</v>
      </c>
      <c r="JM210" s="153">
        <f t="shared" si="865"/>
        <v>0.38923030474217685</v>
      </c>
      <c r="JN210" s="153">
        <f t="shared" si="866"/>
        <v>0.40585401207987898</v>
      </c>
      <c r="JO210" s="153">
        <f t="shared" si="867"/>
        <v>0.28358051515357563</v>
      </c>
      <c r="JP210" s="153">
        <f t="shared" si="868"/>
        <v>0.28663825096251205</v>
      </c>
      <c r="JQ210" s="153">
        <f t="shared" si="869"/>
        <v>0.24987656680523038</v>
      </c>
      <c r="JR210" s="153">
        <f t="shared" si="870"/>
        <v>0.25747334918978115</v>
      </c>
      <c r="JS210" s="153">
        <f t="shared" si="871"/>
        <v>0.27841621021730573</v>
      </c>
      <c r="JT210" s="153">
        <f t="shared" si="872"/>
        <v>0.27743709919593618</v>
      </c>
      <c r="JU210" s="150" t="e">
        <f t="shared" si="873"/>
        <v>#VALUE!</v>
      </c>
      <c r="JV210" s="150" t="e">
        <f t="shared" si="874"/>
        <v>#VALUE!</v>
      </c>
      <c r="JW210" s="150" t="e">
        <f t="shared" si="875"/>
        <v>#VALUE!</v>
      </c>
      <c r="JX210" s="150" t="e">
        <f t="shared" si="876"/>
        <v>#VALUE!</v>
      </c>
      <c r="JY210" s="150" t="e">
        <f t="shared" si="877"/>
        <v>#VALUE!</v>
      </c>
      <c r="JZ210" s="263" t="e">
        <f t="shared" si="731"/>
        <v>#VALUE!</v>
      </c>
      <c r="KA210" s="263" t="e">
        <f t="shared" si="909"/>
        <v>#VALUE!</v>
      </c>
      <c r="KB210" s="263" t="e">
        <f t="shared" si="732"/>
        <v>#VALUE!</v>
      </c>
      <c r="KC210" s="263" t="e">
        <f t="shared" si="733"/>
        <v>#VALUE!</v>
      </c>
      <c r="KD210" s="153" t="str">
        <f t="shared" si="691"/>
        <v>i.a.</v>
      </c>
      <c r="KE210" s="153" t="str">
        <f t="shared" si="692"/>
        <v>i.a.</v>
      </c>
      <c r="KF210" s="153" t="str">
        <f t="shared" si="693"/>
        <v>i.a.</v>
      </c>
      <c r="KG210" s="153" t="str">
        <f t="shared" si="694"/>
        <v>i.a.</v>
      </c>
      <c r="KH210" s="153" t="str">
        <f t="shared" si="713"/>
        <v>i.a.</v>
      </c>
      <c r="KI210" s="153" t="str">
        <f t="shared" si="695"/>
        <v>i.a.</v>
      </c>
      <c r="KJ210" s="153" t="str">
        <f t="shared" si="696"/>
        <v>i.a.</v>
      </c>
      <c r="KK210" s="153" t="str">
        <f t="shared" si="697"/>
        <v>i.a.</v>
      </c>
      <c r="KL210" s="153" t="str">
        <f t="shared" si="698"/>
        <v>i.a.</v>
      </c>
      <c r="KM210" s="153" t="str">
        <f t="shared" si="699"/>
        <v>i.a.</v>
      </c>
      <c r="KN210" s="153" t="str">
        <f t="shared" si="700"/>
        <v>i.a.</v>
      </c>
      <c r="KO210" s="153" t="str">
        <f t="shared" si="701"/>
        <v>i.a.</v>
      </c>
      <c r="KP210" s="153" t="str">
        <f t="shared" si="702"/>
        <v>i.a.</v>
      </c>
      <c r="KQ210" s="153" t="str">
        <f t="shared" si="703"/>
        <v>i.a.</v>
      </c>
      <c r="KR210" s="153" t="str">
        <f t="shared" si="704"/>
        <v>i.a.</v>
      </c>
      <c r="KS210" s="153" t="str">
        <f t="shared" si="705"/>
        <v>i.a.</v>
      </c>
      <c r="KT210" s="153" t="str">
        <f t="shared" si="706"/>
        <v>i.a.</v>
      </c>
      <c r="KU210" s="150" t="e">
        <f t="shared" si="878"/>
        <v>#VALUE!</v>
      </c>
      <c r="KV210" s="150" t="e">
        <f t="shared" si="879"/>
        <v>#DIV/0!</v>
      </c>
      <c r="KW210" s="150" t="e">
        <f t="shared" si="880"/>
        <v>#DIV/0!</v>
      </c>
      <c r="KX210" s="150" t="e">
        <f t="shared" si="881"/>
        <v>#DIV/0!</v>
      </c>
      <c r="KY210" s="150" t="e">
        <f t="shared" si="882"/>
        <v>#DIV/0!</v>
      </c>
      <c r="KZ210" s="243" t="e">
        <f t="shared" si="734"/>
        <v>#VALUE!</v>
      </c>
      <c r="LA210" s="243">
        <f t="shared" si="910"/>
        <v>0</v>
      </c>
      <c r="LB210" s="243">
        <f t="shared" si="735"/>
        <v>0</v>
      </c>
      <c r="LC210" s="243">
        <f t="shared" si="736"/>
        <v>0</v>
      </c>
      <c r="LD210" s="254" t="str">
        <f>IFERROR(Tabel1[[#This Row],[2024 - Omsætning]]/Tabel1[[#This Row],[2024 - Ansatte]],"i.a.")</f>
        <v>i.a.</v>
      </c>
      <c r="LE210" s="254">
        <f>IFERROR(Tabel1[[#This Row],[2023 - Omsætning]]/Tabel1[[#This Row],[2023 - Ansatte]],"i.a.")</f>
        <v>0</v>
      </c>
      <c r="LF210" s="254">
        <f>IFERROR(Tabel1[[#This Row],[2022 - Omsætning]]/Tabel1[[#This Row],[2022 - Ansatte]],"i.a.")</f>
        <v>0</v>
      </c>
      <c r="LG210" s="254">
        <f>IFERROR(Tabel1[[#This Row],[2021 - Omsætning]]/Tabel1[[#This Row],[2021 - Ansatte]],"i.a.")</f>
        <v>0</v>
      </c>
      <c r="LH210" s="254">
        <f>IFERROR(AC210/Tabel1[[#This Row],[2020 - Ansatte]],"i.a.")</f>
        <v>0</v>
      </c>
      <c r="LI210" s="254">
        <f>IFERROR(Tabel1[[#This Row],[2019 - Omsætning]]/Tabel1[[#This Row],[2019 - Ansatte]],"i.a.")</f>
        <v>0</v>
      </c>
      <c r="LJ210" s="254">
        <f>IFERROR(Tabel1[[#This Row],[2018 - Omsætning]]/Tabel1[[#This Row],[2018 - Ansatte]],"i.a.")</f>
        <v>0</v>
      </c>
      <c r="LK210" s="254">
        <f>IFERROR(Tabel1[[#This Row],[2017 - Omsætning]]/Tabel1[[#This Row],[2017 - Ansatte]],"i.a.")</f>
        <v>0</v>
      </c>
      <c r="LL210" s="254">
        <f>IFERROR(Tabel1[[#This Row],[2016 - Omsætning]]/Tabel1[[#This Row],[2016 - Ansatte]],"i.a.")</f>
        <v>0</v>
      </c>
      <c r="LM210" s="254">
        <f>IFERROR(Tabel1[[#This Row],[2015 - Omsætning]]/Tabel1[[#This Row],[2015 - Ansatte]],"i.a.")</f>
        <v>0</v>
      </c>
      <c r="LN210" s="254">
        <f>IFERROR(Tabel1[[#This Row],[2014 - Omsætning]]/Tabel1[[#This Row],[2014 - Ansatte]],"i.a.")</f>
        <v>0</v>
      </c>
      <c r="LO210" s="254">
        <f>IFERROR(Tabel1[[#This Row],[2013 - Omsætning]]/Tabel1[[#This Row],[2013 - Ansatte]],"i.a.")</f>
        <v>0</v>
      </c>
      <c r="LP210" s="254">
        <f>IFERROR(Tabel1[[#This Row],[2012 - Omsætning]]/Tabel1[[#This Row],[2012 - Ansatte]],"i.a.")</f>
        <v>0</v>
      </c>
      <c r="LQ210" s="254" t="str">
        <f>IFERROR(Tabel1[[#This Row],[2011 - Omsætning]]/Tabel1[[#This Row],[2011 - Ansatte]],"i.a.")</f>
        <v>i.a.</v>
      </c>
      <c r="LR210" s="254" t="str">
        <f>IFERROR(Tabel1[[#This Row],[2010 - Omsætning]]/Tabel1[[#This Row],[2010 - Ansatte]],"i.a.")</f>
        <v>i.a.</v>
      </c>
      <c r="LS210" s="254" t="str">
        <f>IFERROR(Tabel1[[#This Row],[2009 - Omsætning]]/Tabel1[[#This Row],[2009 - Ansatte]],"i.a.")</f>
        <v>i.a.</v>
      </c>
      <c r="LT210" s="254" t="str">
        <f>IFERROR(Tabel1[[#This Row],[2008 - Omsætning]]/Tabel1[[#This Row],[2008 - Ansatte]],"i.a.")</f>
        <v>i.a.</v>
      </c>
      <c r="LU210" s="158" t="e">
        <f t="shared" si="883"/>
        <v>#VALUE!</v>
      </c>
      <c r="LV210" s="158">
        <f t="shared" si="884"/>
        <v>0.56226215295013071</v>
      </c>
      <c r="LW210" s="158">
        <f t="shared" si="885"/>
        <v>-1.2652739959155885</v>
      </c>
      <c r="LX210" s="158">
        <f t="shared" si="886"/>
        <v>-2.0701916671060134</v>
      </c>
      <c r="LY210" s="158">
        <f t="shared" si="887"/>
        <v>0.7365781408103711</v>
      </c>
      <c r="LZ210" s="243" t="e">
        <f t="shared" si="737"/>
        <v>#VALUE!</v>
      </c>
      <c r="MA210" s="243">
        <f t="shared" si="911"/>
        <v>0.20227380952380955</v>
      </c>
      <c r="MB210" s="243">
        <f t="shared" si="738"/>
        <v>-0.20093918918918918</v>
      </c>
      <c r="MC210" s="243">
        <f t="shared" si="739"/>
        <v>-0.30720554765291608</v>
      </c>
      <c r="MD210" s="244" t="str">
        <f t="shared" si="888"/>
        <v>i.a.</v>
      </c>
      <c r="ME210" s="244">
        <f t="shared" si="889"/>
        <v>-0.15747619047619046</v>
      </c>
      <c r="MF210" s="244">
        <f t="shared" si="890"/>
        <v>-0.35975000000000001</v>
      </c>
      <c r="MG210" s="244">
        <f t="shared" si="891"/>
        <v>-0.15881081081081083</v>
      </c>
      <c r="MH210" s="244">
        <f t="shared" si="892"/>
        <v>0.14839473684210527</v>
      </c>
      <c r="MI210" s="244">
        <f t="shared" si="893"/>
        <v>8.5452380952380946E-2</v>
      </c>
      <c r="MJ210" s="244">
        <f t="shared" si="894"/>
        <v>-3.4249999999999996E-2</v>
      </c>
      <c r="MK210" s="244">
        <f t="shared" si="895"/>
        <v>8.4880952380952376E-2</v>
      </c>
      <c r="ML210" s="244">
        <f t="shared" si="896"/>
        <v>4.2889547619047619E-2</v>
      </c>
      <c r="MM210" s="244">
        <f t="shared" si="897"/>
        <v>-1.6627365384615386E-2</v>
      </c>
      <c r="MN210" s="244">
        <f t="shared" si="898"/>
        <v>6.6273918367346932E-2</v>
      </c>
      <c r="MO210" s="244">
        <f t="shared" si="899"/>
        <v>7.6400765957446812E-2</v>
      </c>
      <c r="MP210" s="244">
        <f t="shared" si="900"/>
        <v>0.13100556250000001</v>
      </c>
      <c r="MQ210" s="244" t="str">
        <f t="shared" si="901"/>
        <v>i.a.</v>
      </c>
      <c r="MR210" s="244" t="str">
        <f t="shared" si="902"/>
        <v>i.a.</v>
      </c>
      <c r="MS210" s="244" t="str">
        <f t="shared" si="903"/>
        <v>i.a.</v>
      </c>
      <c r="MT210" s="244" t="str">
        <f t="shared" si="904"/>
        <v>i.a.</v>
      </c>
    </row>
    <row r="211" spans="1:358" ht="18" customHeight="1" x14ac:dyDescent="0.25">
      <c r="A211" s="20" t="s">
        <v>437</v>
      </c>
      <c r="B211" s="273">
        <v>11793991</v>
      </c>
      <c r="C211" s="5" t="s">
        <v>104</v>
      </c>
      <c r="D211" s="5"/>
      <c r="E211" s="5">
        <v>245100</v>
      </c>
      <c r="F211" s="203">
        <v>45439</v>
      </c>
      <c r="G211" s="148"/>
      <c r="H211" s="148" t="s">
        <v>74</v>
      </c>
      <c r="I211" s="148" t="s">
        <v>74</v>
      </c>
      <c r="J211" s="148" t="s">
        <v>74</v>
      </c>
      <c r="K211" s="148" t="s">
        <v>74</v>
      </c>
      <c r="L211" s="148" t="s">
        <v>74</v>
      </c>
      <c r="M211" s="148" t="s">
        <v>74</v>
      </c>
      <c r="N211" s="148" t="s">
        <v>74</v>
      </c>
      <c r="O211" s="148" t="s">
        <v>74</v>
      </c>
      <c r="P211" s="150">
        <f>Y211/Tabel1[[#This Row],[2023 - Omsætning]]-1</f>
        <v>-1</v>
      </c>
      <c r="Q211" s="150">
        <f>Z211/Tabel1[[#This Row],[2022 - Omsætning]]-1</f>
        <v>-0.14880063365135276</v>
      </c>
      <c r="R211" s="150">
        <f>AA211/Tabel1[[#This Row],[2021 - Omsætning]]-1</f>
        <v>0.3869957371215198</v>
      </c>
      <c r="S211" s="150">
        <f>AB211/Tabel1[[#This Row],[2020 - Omsætning]]-1</f>
        <v>0.30100124680695783</v>
      </c>
      <c r="T211" s="150">
        <f>AC211/Tabel1[[#This Row],[2019 - Omsætning]]-1</f>
        <v>-0.18726423983663232</v>
      </c>
      <c r="U211" s="242">
        <f t="shared" si="721"/>
        <v>-404.072</v>
      </c>
      <c r="V211" s="242">
        <f t="shared" si="905"/>
        <v>-70.637</v>
      </c>
      <c r="W211" s="242">
        <f t="shared" si="763"/>
        <v>132.452</v>
      </c>
      <c r="X211" s="242">
        <f t="shared" si="762"/>
        <v>79.185000000000002</v>
      </c>
      <c r="Y211" s="151"/>
      <c r="Z211" s="151">
        <v>404.072</v>
      </c>
      <c r="AA211" s="151">
        <v>474.709</v>
      </c>
      <c r="AB211" s="151">
        <v>342.25700000000001</v>
      </c>
      <c r="AC211" s="361">
        <v>263.072</v>
      </c>
      <c r="AD211" s="151">
        <v>323.68700000000001</v>
      </c>
      <c r="AE211" s="151">
        <v>341.69099999999997</v>
      </c>
      <c r="AF211" s="151">
        <v>279.839</v>
      </c>
      <c r="AG211" s="361">
        <v>214.80799999999999</v>
      </c>
      <c r="AH211" s="361">
        <v>229.755</v>
      </c>
      <c r="AI211" s="361">
        <v>259.93700000000001</v>
      </c>
      <c r="AJ211" s="361">
        <v>263.32499999999999</v>
      </c>
      <c r="AK211" s="361">
        <v>261.71199999999999</v>
      </c>
      <c r="AL211" s="361">
        <v>303.625</v>
      </c>
      <c r="AM211" s="361">
        <v>234.864</v>
      </c>
      <c r="AN211" s="361">
        <v>140.517</v>
      </c>
      <c r="AO211" s="361">
        <v>349.84899999999999</v>
      </c>
      <c r="AP211" s="150">
        <f t="shared" si="779"/>
        <v>-1</v>
      </c>
      <c r="AQ211" s="150">
        <f t="shared" si="780"/>
        <v>-8.0941117888709016E-2</v>
      </c>
      <c r="AR211" s="150">
        <f t="shared" si="781"/>
        <v>0.11615175662250501</v>
      </c>
      <c r="AS211" s="150">
        <f t="shared" si="782"/>
        <v>0.10972253274637843</v>
      </c>
      <c r="AT211" s="150">
        <f t="shared" si="783"/>
        <v>-0.13596456168398616</v>
      </c>
      <c r="AU211" s="242">
        <f t="shared" si="740"/>
        <v>-147.65600000000001</v>
      </c>
      <c r="AV211" s="242">
        <f t="shared" si="768"/>
        <v>-13.003999999999991</v>
      </c>
      <c r="AW211" s="242">
        <f t="shared" si="741"/>
        <v>16.718999999999994</v>
      </c>
      <c r="AX211" s="242">
        <f t="shared" si="742"/>
        <v>14.231999999999999</v>
      </c>
      <c r="AY211" s="119"/>
      <c r="AZ211" s="119">
        <v>147.65600000000001</v>
      </c>
      <c r="BA211" s="119">
        <v>160.66</v>
      </c>
      <c r="BB211" s="119">
        <v>143.941</v>
      </c>
      <c r="BC211" s="119">
        <v>129.709</v>
      </c>
      <c r="BD211" s="119">
        <v>150.12</v>
      </c>
      <c r="BE211" s="119">
        <v>155.60499999999999</v>
      </c>
      <c r="BF211" s="119">
        <v>136.31399999999999</v>
      </c>
      <c r="BG211" s="362">
        <v>103.125</v>
      </c>
      <c r="BH211" s="362">
        <v>100.417</v>
      </c>
      <c r="BI211" s="362">
        <v>114.622</v>
      </c>
      <c r="BJ211" s="362">
        <v>116.255</v>
      </c>
      <c r="BK211" s="362">
        <v>115.419</v>
      </c>
      <c r="BL211" s="362">
        <v>142.81399999999999</v>
      </c>
      <c r="BM211" s="362">
        <v>115.768</v>
      </c>
      <c r="BN211" s="362">
        <v>60.536000000000001</v>
      </c>
      <c r="BO211" s="362">
        <v>162.63800000000001</v>
      </c>
      <c r="BP211" s="152">
        <f t="shared" si="784"/>
        <v>-1</v>
      </c>
      <c r="BQ211" s="152">
        <f t="shared" si="785"/>
        <v>0.15404497286120433</v>
      </c>
      <c r="BR211" s="152">
        <f t="shared" si="786"/>
        <v>1.8675189920326107</v>
      </c>
      <c r="BS211" s="152">
        <f t="shared" si="787"/>
        <v>0.63298033282904687</v>
      </c>
      <c r="BT211" s="152">
        <f t="shared" si="788"/>
        <v>4.9251781472684089</v>
      </c>
      <c r="BU211" s="242">
        <f t="shared" si="743"/>
        <v>-17.86</v>
      </c>
      <c r="BV211" s="242">
        <f t="shared" si="769"/>
        <v>2.3839999999999986</v>
      </c>
      <c r="BW211" s="242">
        <f t="shared" si="744"/>
        <v>10.079000000000001</v>
      </c>
      <c r="BX211" s="242">
        <f t="shared" si="745"/>
        <v>2.0920000000000001</v>
      </c>
      <c r="BY211" s="119"/>
      <c r="BZ211" s="119">
        <v>17.86</v>
      </c>
      <c r="CA211" s="119">
        <v>15.476000000000001</v>
      </c>
      <c r="CB211" s="119">
        <v>5.3970000000000002</v>
      </c>
      <c r="CC211" s="119">
        <v>3.3050000000000002</v>
      </c>
      <c r="CD211" s="119">
        <v>-0.84199999999999997</v>
      </c>
      <c r="CE211" s="119">
        <v>7.0540000000000003</v>
      </c>
      <c r="CF211" s="119">
        <v>10.959</v>
      </c>
      <c r="CG211" s="362">
        <v>1.2529999999999999</v>
      </c>
      <c r="CH211" s="362">
        <v>-5.9580000000000002</v>
      </c>
      <c r="CI211" s="362">
        <v>6.0410000000000004</v>
      </c>
      <c r="CJ211" s="362">
        <v>4.8360000000000003</v>
      </c>
      <c r="CK211" s="362">
        <v>31.273</v>
      </c>
      <c r="CL211" s="362">
        <v>30.571000000000002</v>
      </c>
      <c r="CM211" s="362">
        <v>21.218</v>
      </c>
      <c r="CN211" s="362">
        <v>-52.027000000000001</v>
      </c>
      <c r="CO211" s="362">
        <v>22.66</v>
      </c>
      <c r="CP211" s="152">
        <f t="shared" si="789"/>
        <v>-1</v>
      </c>
      <c r="CQ211" s="152">
        <f t="shared" si="790"/>
        <v>-3.4823371839946458E-2</v>
      </c>
      <c r="CR211" s="152">
        <f t="shared" si="791"/>
        <v>2.3192553487079741</v>
      </c>
      <c r="CS211" s="152">
        <f t="shared" si="792"/>
        <v>7.528436018957346</v>
      </c>
      <c r="CT211" s="152">
        <f t="shared" si="793"/>
        <v>1.1707119741100325</v>
      </c>
      <c r="CU211" s="242">
        <f t="shared" si="746"/>
        <v>-11.53</v>
      </c>
      <c r="CV211" s="242">
        <f t="shared" si="770"/>
        <v>-0.41600000000000037</v>
      </c>
      <c r="CW211" s="242">
        <f t="shared" si="747"/>
        <v>8.3469999999999995</v>
      </c>
      <c r="CX211" s="242">
        <f t="shared" si="748"/>
        <v>3.177</v>
      </c>
      <c r="CY211" s="119"/>
      <c r="CZ211" s="119">
        <v>11.53</v>
      </c>
      <c r="DA211" s="119">
        <v>11.946</v>
      </c>
      <c r="DB211" s="119">
        <v>3.5990000000000002</v>
      </c>
      <c r="DC211" s="119">
        <v>0.42199999999999999</v>
      </c>
      <c r="DD211" s="119">
        <v>-2.472</v>
      </c>
      <c r="DE211" s="119">
        <v>5.0279999999999996</v>
      </c>
      <c r="DF211" s="119">
        <v>11.571</v>
      </c>
      <c r="DG211" s="362">
        <v>-1.276</v>
      </c>
      <c r="DH211" s="362">
        <v>-8.2260000000000009</v>
      </c>
      <c r="DI211" s="362">
        <v>1.2549999999999999</v>
      </c>
      <c r="DJ211" s="362">
        <v>0.93799999999999994</v>
      </c>
      <c r="DK211" s="362">
        <v>26.815999999999999</v>
      </c>
      <c r="DL211" s="362">
        <v>24.222000000000001</v>
      </c>
      <c r="DM211" s="362">
        <v>20.797000000000001</v>
      </c>
      <c r="DN211" s="362">
        <v>-55.387</v>
      </c>
      <c r="DO211" s="362">
        <v>19.282</v>
      </c>
      <c r="DP211" s="152">
        <f t="shared" si="794"/>
        <v>-1</v>
      </c>
      <c r="DQ211" s="152">
        <f t="shared" si="795"/>
        <v>8.9772003566424563E-2</v>
      </c>
      <c r="DR211" s="152">
        <f t="shared" si="796"/>
        <v>7.4018002900163249E-2</v>
      </c>
      <c r="DS211" s="152">
        <f t="shared" si="797"/>
        <v>1.2549635238710818E-2</v>
      </c>
      <c r="DT211" s="152">
        <f t="shared" si="798"/>
        <v>-7.7336118899700747E-3</v>
      </c>
      <c r="DU211" s="242">
        <f t="shared" si="749"/>
        <v>-128.33699999999999</v>
      </c>
      <c r="DV211" s="242">
        <f t="shared" si="771"/>
        <v>10.571999999999989</v>
      </c>
      <c r="DW211" s="242">
        <f t="shared" si="750"/>
        <v>8.1159999999999997</v>
      </c>
      <c r="DX211" s="242">
        <f t="shared" si="751"/>
        <v>1.3589999999999947</v>
      </c>
      <c r="DY211" s="119"/>
      <c r="DZ211" s="119">
        <v>128.33699999999999</v>
      </c>
      <c r="EA211" s="119">
        <v>117.765</v>
      </c>
      <c r="EB211" s="119">
        <v>109.649</v>
      </c>
      <c r="EC211" s="119">
        <v>108.29</v>
      </c>
      <c r="ED211" s="119">
        <v>109.134</v>
      </c>
      <c r="EE211" s="119">
        <v>110.51300000000001</v>
      </c>
      <c r="EF211" s="119">
        <v>106.265</v>
      </c>
      <c r="EG211" s="362">
        <v>97.08</v>
      </c>
      <c r="EH211" s="362">
        <v>98.001000000000005</v>
      </c>
      <c r="EI211" s="362">
        <v>105.15900000000001</v>
      </c>
      <c r="EJ211" s="362">
        <v>104.605</v>
      </c>
      <c r="EK211" s="362">
        <v>100.91800000000001</v>
      </c>
      <c r="EL211" s="362">
        <v>81.070999999999998</v>
      </c>
      <c r="EM211" s="362">
        <v>71.376000000000005</v>
      </c>
      <c r="EN211" s="362">
        <v>55.968000000000004</v>
      </c>
      <c r="EO211" s="362">
        <v>87.962000000000003</v>
      </c>
      <c r="EP211" s="153">
        <f t="shared" si="799"/>
        <v>-1</v>
      </c>
      <c r="EQ211" s="153">
        <f t="shared" si="800"/>
        <v>-0.24924234577100293</v>
      </c>
      <c r="ER211" s="153">
        <f t="shared" si="801"/>
        <v>0.14703199497156172</v>
      </c>
      <c r="ES211" s="153">
        <f t="shared" si="802"/>
        <v>0.10463078212716234</v>
      </c>
      <c r="ET211" s="153">
        <f t="shared" si="803"/>
        <v>-5.2801270406506028E-2</v>
      </c>
      <c r="EU211" s="242">
        <f t="shared" si="752"/>
        <v>-224.68600000000001</v>
      </c>
      <c r="EV211" s="242">
        <f t="shared" si="772"/>
        <v>-74.592999999999989</v>
      </c>
      <c r="EW211" s="242">
        <f t="shared" si="753"/>
        <v>38.363</v>
      </c>
      <c r="EX211" s="242">
        <f t="shared" si="754"/>
        <v>24.713999999999999</v>
      </c>
      <c r="EY211" s="119"/>
      <c r="EZ211" s="119">
        <v>224.68600000000001</v>
      </c>
      <c r="FA211" s="119">
        <v>299.279</v>
      </c>
      <c r="FB211" s="119">
        <v>260.916</v>
      </c>
      <c r="FC211" s="119">
        <v>236.202</v>
      </c>
      <c r="FD211" s="119">
        <v>249.369</v>
      </c>
      <c r="FE211" s="119">
        <v>251.77</v>
      </c>
      <c r="FF211" s="119">
        <v>210.226</v>
      </c>
      <c r="FG211" s="362">
        <v>174.29599999999999</v>
      </c>
      <c r="FH211" s="362">
        <v>192.28399999999999</v>
      </c>
      <c r="FI211" s="362">
        <v>191.358</v>
      </c>
      <c r="FJ211" s="362">
        <v>204.42099999999999</v>
      </c>
      <c r="FK211" s="362">
        <v>169.46600000000001</v>
      </c>
      <c r="FL211" s="362">
        <v>149.261</v>
      </c>
      <c r="FM211" s="362">
        <v>145.53700000000001</v>
      </c>
      <c r="FN211" s="362">
        <v>124.44799999999999</v>
      </c>
      <c r="FO211" s="362">
        <v>190.006</v>
      </c>
      <c r="FP211" s="153">
        <f t="shared" si="804"/>
        <v>-1</v>
      </c>
      <c r="FQ211" s="153">
        <f t="shared" si="805"/>
        <v>-0.166270783847981</v>
      </c>
      <c r="FR211" s="153">
        <f t="shared" si="806"/>
        <v>0.11968085106382979</v>
      </c>
      <c r="FS211" s="153">
        <f t="shared" si="807"/>
        <v>-8.2926829268292687E-2</v>
      </c>
      <c r="FT211" s="153">
        <f t="shared" si="808"/>
        <v>-4.8723897911832945E-2</v>
      </c>
      <c r="FU211" s="242">
        <f t="shared" si="764"/>
        <v>-351</v>
      </c>
      <c r="FV211" s="242">
        <f t="shared" si="773"/>
        <v>-70</v>
      </c>
      <c r="FW211" s="242">
        <f t="shared" si="765"/>
        <v>45</v>
      </c>
      <c r="FX211" s="242">
        <f t="shared" si="766"/>
        <v>-34</v>
      </c>
      <c r="FY211" s="154"/>
      <c r="FZ211" s="154">
        <v>351</v>
      </c>
      <c r="GA211" s="154">
        <v>421</v>
      </c>
      <c r="GB211" s="154">
        <v>376</v>
      </c>
      <c r="GC211" s="154">
        <v>410</v>
      </c>
      <c r="GD211" s="154">
        <v>431</v>
      </c>
      <c r="GE211" s="154">
        <v>427</v>
      </c>
      <c r="GF211" s="154">
        <v>368</v>
      </c>
      <c r="GG211" s="359">
        <v>307</v>
      </c>
      <c r="GH211" s="359">
        <v>323</v>
      </c>
      <c r="GI211" s="359">
        <v>333</v>
      </c>
      <c r="GJ211" s="359">
        <v>293</v>
      </c>
      <c r="GK211" s="359">
        <v>267</v>
      </c>
      <c r="GL211" s="359">
        <v>284</v>
      </c>
      <c r="GM211" s="359">
        <v>233</v>
      </c>
      <c r="GN211" s="359">
        <v>190</v>
      </c>
      <c r="GO211" s="359">
        <v>356</v>
      </c>
      <c r="GP211" s="5"/>
      <c r="GQ211" s="210" t="s">
        <v>389</v>
      </c>
      <c r="GR211" s="5">
        <v>9600</v>
      </c>
      <c r="GS211" s="5" t="s">
        <v>176</v>
      </c>
      <c r="GT211" s="174" t="s">
        <v>82</v>
      </c>
      <c r="GU211" s="172" t="s">
        <v>73</v>
      </c>
      <c r="GW211" s="158">
        <f t="shared" si="809"/>
        <v>-1</v>
      </c>
      <c r="GX211" s="158">
        <f t="shared" si="810"/>
        <v>-0.1081150185029361</v>
      </c>
      <c r="GY211" s="158">
        <f t="shared" si="811"/>
        <v>2.1809615566414879</v>
      </c>
      <c r="GZ211" s="158">
        <f t="shared" si="812"/>
        <v>7.5082829277264835</v>
      </c>
      <c r="HA211" s="158">
        <f t="shared" si="813"/>
        <v>1.1724573781061258</v>
      </c>
      <c r="HB211" s="263">
        <f t="shared" si="722"/>
        <v>-9.3700985770127837E-2</v>
      </c>
      <c r="HC211" s="263">
        <f t="shared" si="906"/>
        <v>-1.1358509247769044E-2</v>
      </c>
      <c r="HD211" s="263">
        <f t="shared" si="723"/>
        <v>7.2031904728871055E-2</v>
      </c>
      <c r="HE211" s="263">
        <f t="shared" si="724"/>
        <v>2.9145774114178524E-2</v>
      </c>
      <c r="HF211" s="153">
        <f t="shared" si="814"/>
        <v>0</v>
      </c>
      <c r="HG211" s="153">
        <f t="shared" si="815"/>
        <v>9.3700985770127837E-2</v>
      </c>
      <c r="HH211" s="153">
        <f t="shared" si="816"/>
        <v>0.10505949501789688</v>
      </c>
      <c r="HI211" s="153">
        <f t="shared" si="817"/>
        <v>3.3027590289025827E-2</v>
      </c>
      <c r="HJ211" s="153">
        <f t="shared" si="818"/>
        <v>3.8818161748473026E-3</v>
      </c>
      <c r="HK211" s="153">
        <f t="shared" si="819"/>
        <v>-2.2508843735630352E-2</v>
      </c>
      <c r="HL211" s="153">
        <f t="shared" si="820"/>
        <v>4.6388471154821975E-2</v>
      </c>
      <c r="HM211" s="153">
        <f t="shared" si="821"/>
        <v>0.11380658486808133</v>
      </c>
      <c r="HN211" s="153">
        <f t="shared" si="822"/>
        <v>-1.308174553134339E-2</v>
      </c>
      <c r="HO211" s="153">
        <f t="shared" si="823"/>
        <v>-8.0980507974010629E-2</v>
      </c>
      <c r="HP211" s="153">
        <f t="shared" si="824"/>
        <v>1.1965828264144466E-2</v>
      </c>
      <c r="HQ211" s="153">
        <f t="shared" si="825"/>
        <v>9.127932153578917E-3</v>
      </c>
      <c r="HR211" s="153">
        <f t="shared" si="826"/>
        <v>0.29469913016720789</v>
      </c>
      <c r="HS211" s="153">
        <f t="shared" si="827"/>
        <v>0.31777601395894967</v>
      </c>
      <c r="HT211" s="153">
        <f t="shared" si="828"/>
        <v>0.32662708883025504</v>
      </c>
      <c r="HU211" s="153">
        <f t="shared" si="829"/>
        <v>-0.76963801848120617</v>
      </c>
      <c r="HV211" s="150">
        <f t="shared" si="830"/>
        <v>-1</v>
      </c>
      <c r="HW211" s="150">
        <f t="shared" si="831"/>
        <v>0.2338423817850091</v>
      </c>
      <c r="HX211" s="150">
        <f t="shared" si="832"/>
        <v>1.5446412522090831</v>
      </c>
      <c r="HY211" s="150">
        <f t="shared" si="833"/>
        <v>0.59504965258174769</v>
      </c>
      <c r="HZ211" s="150">
        <f t="shared" si="834"/>
        <v>5.051024158246566</v>
      </c>
      <c r="IA211" s="263">
        <f t="shared" si="725"/>
        <v>-6.8172492437471963E-2</v>
      </c>
      <c r="IB211" s="263">
        <f t="shared" si="907"/>
        <v>1.2920303467559693E-2</v>
      </c>
      <c r="IC211" s="263">
        <f t="shared" si="726"/>
        <v>3.353903434666386E-2</v>
      </c>
      <c r="ID211" s="263">
        <f t="shared" si="727"/>
        <v>8.1003153062381237E-3</v>
      </c>
      <c r="IE211" s="153">
        <f t="shared" si="835"/>
        <v>0</v>
      </c>
      <c r="IF211" s="153">
        <f t="shared" si="836"/>
        <v>6.8172492437471963E-2</v>
      </c>
      <c r="IG211" s="153">
        <f t="shared" si="837"/>
        <v>5.5252188969912269E-2</v>
      </c>
      <c r="IH211" s="153">
        <f t="shared" si="838"/>
        <v>2.1713154623248406E-2</v>
      </c>
      <c r="II211" s="153">
        <f t="shared" si="839"/>
        <v>1.3612839317010282E-2</v>
      </c>
      <c r="IJ211" s="153">
        <f t="shared" si="840"/>
        <v>-3.3603451337852371E-3</v>
      </c>
      <c r="IK211" s="153">
        <f t="shared" si="841"/>
        <v>3.0537060926934433E-2</v>
      </c>
      <c r="IL211" s="153">
        <f t="shared" si="842"/>
        <v>5.7000639755332594E-2</v>
      </c>
      <c r="IM211" s="153">
        <f t="shared" si="843"/>
        <v>6.836161274483059E-3</v>
      </c>
      <c r="IN211" s="153">
        <f t="shared" si="844"/>
        <v>-3.1060207172311689E-2</v>
      </c>
      <c r="IO211" s="153">
        <f t="shared" si="845"/>
        <v>3.0527137619732227E-2</v>
      </c>
      <c r="IP211" s="153">
        <f t="shared" si="846"/>
        <v>2.5868778534690964E-2</v>
      </c>
      <c r="IQ211" s="153">
        <f t="shared" si="847"/>
        <v>0.19623690493745433</v>
      </c>
      <c r="IR211" s="153">
        <f t="shared" si="848"/>
        <v>0.20740303529874696</v>
      </c>
      <c r="IS211" s="153">
        <f t="shared" si="849"/>
        <v>0.15717910254273385</v>
      </c>
      <c r="IT211" s="153">
        <f t="shared" si="850"/>
        <v>-0.33090372518714978</v>
      </c>
      <c r="IU211" s="150" t="e">
        <f t="shared" si="851"/>
        <v>#VALUE!</v>
      </c>
      <c r="IV211" s="150">
        <f t="shared" si="852"/>
        <v>0.45156296100048959</v>
      </c>
      <c r="IW211" s="150">
        <f t="shared" si="853"/>
        <v>-6.3654712677137501E-2</v>
      </c>
      <c r="IX211" s="150">
        <f t="shared" si="854"/>
        <v>-8.3359207780841355E-2</v>
      </c>
      <c r="IY211" s="150">
        <f t="shared" si="855"/>
        <v>4.7579939782940193E-2</v>
      </c>
      <c r="IZ211" s="263" t="e">
        <f t="shared" si="728"/>
        <v>#VALUE!</v>
      </c>
      <c r="JA211" s="263">
        <f t="shared" si="908"/>
        <v>0.17768808403604214</v>
      </c>
      <c r="JB211" s="263">
        <f t="shared" si="729"/>
        <v>-2.6750661478542714E-2</v>
      </c>
      <c r="JC211" s="263">
        <f t="shared" si="730"/>
        <v>-3.8217155699728667E-2</v>
      </c>
      <c r="JD211" s="153" t="str">
        <f t="shared" si="856"/>
        <v>i.a.</v>
      </c>
      <c r="JE211" s="153">
        <f t="shared" si="857"/>
        <v>0.57118378537158521</v>
      </c>
      <c r="JF211" s="153">
        <f t="shared" si="858"/>
        <v>0.39349570133554307</v>
      </c>
      <c r="JG211" s="153">
        <f t="shared" si="859"/>
        <v>0.42024636281408578</v>
      </c>
      <c r="JH211" s="153">
        <f t="shared" si="860"/>
        <v>0.45846351851381445</v>
      </c>
      <c r="JI211" s="153">
        <f t="shared" si="861"/>
        <v>0.43764060488673412</v>
      </c>
      <c r="JJ211" s="153">
        <f t="shared" si="862"/>
        <v>0.4389442745362831</v>
      </c>
      <c r="JK211" s="153">
        <f t="shared" si="863"/>
        <v>0.50547981695889188</v>
      </c>
      <c r="JL211" s="153">
        <f t="shared" si="864"/>
        <v>0.55698352228393078</v>
      </c>
      <c r="JM211" s="153">
        <f t="shared" si="865"/>
        <v>0.50966799109650318</v>
      </c>
      <c r="JN211" s="153">
        <f t="shared" si="866"/>
        <v>0.54954065155363252</v>
      </c>
      <c r="JO211" s="153">
        <f t="shared" si="867"/>
        <v>0.5117135715019494</v>
      </c>
      <c r="JP211" s="153">
        <f t="shared" si="868"/>
        <v>0.59550588318600783</v>
      </c>
      <c r="JQ211" s="153">
        <f t="shared" si="869"/>
        <v>0.54314924863159164</v>
      </c>
      <c r="JR211" s="153">
        <f t="shared" si="870"/>
        <v>0.49043198636772778</v>
      </c>
      <c r="JS211" s="153">
        <f t="shared" si="871"/>
        <v>0.44973000771406535</v>
      </c>
      <c r="JT211" s="153">
        <f t="shared" si="872"/>
        <v>0.46294327547551134</v>
      </c>
      <c r="JU211" s="150" t="e">
        <f t="shared" si="873"/>
        <v>#VALUE!</v>
      </c>
      <c r="JV211" s="150">
        <f t="shared" si="874"/>
        <v>0.35578692664171108</v>
      </c>
      <c r="JW211" s="150">
        <f t="shared" si="875"/>
        <v>1.0674317269234526</v>
      </c>
      <c r="JX211" s="150">
        <f t="shared" si="876"/>
        <v>0.25517199682695468</v>
      </c>
      <c r="JY211" s="150">
        <f t="shared" si="877"/>
        <v>5.8295871052596606</v>
      </c>
      <c r="JZ211" s="263" t="e">
        <f t="shared" si="731"/>
        <v>#VALUE!</v>
      </c>
      <c r="KA211" s="263">
        <f t="shared" si="909"/>
        <v>1.1599018507563834E-2</v>
      </c>
      <c r="KB211" s="263">
        <f t="shared" si="732"/>
        <v>1.6832172987567451E-2</v>
      </c>
      <c r="KC211" s="263">
        <f t="shared" si="733"/>
        <v>3.2057514654280396E-3</v>
      </c>
      <c r="KD211" s="153" t="str">
        <f t="shared" si="691"/>
        <v>i.a.</v>
      </c>
      <c r="KE211" s="153">
        <f t="shared" si="692"/>
        <v>4.420004355659387E-2</v>
      </c>
      <c r="KF211" s="153">
        <f t="shared" si="693"/>
        <v>3.2601025049030036E-2</v>
      </c>
      <c r="KG211" s="153">
        <f t="shared" si="694"/>
        <v>1.5768852061462585E-2</v>
      </c>
      <c r="KH211" s="153">
        <f t="shared" si="713"/>
        <v>1.2563100596034545E-2</v>
      </c>
      <c r="KI211" s="153">
        <f t="shared" si="695"/>
        <v>-2.601278395486998E-3</v>
      </c>
      <c r="KJ211" s="153">
        <f t="shared" si="696"/>
        <v>2.0644383375623007E-2</v>
      </c>
      <c r="KK211" s="153">
        <f t="shared" si="697"/>
        <v>3.9161803751442792E-2</v>
      </c>
      <c r="KL211" s="153">
        <f t="shared" si="698"/>
        <v>5.8331160850620088E-3</v>
      </c>
      <c r="KM211" s="153">
        <f t="shared" si="699"/>
        <v>-2.5931971012600381E-2</v>
      </c>
      <c r="KN211" s="153">
        <f t="shared" si="700"/>
        <v>2.3240246675155903E-2</v>
      </c>
      <c r="KO211" s="153">
        <f t="shared" si="701"/>
        <v>1.8365138137282827E-2</v>
      </c>
      <c r="KP211" s="153">
        <f t="shared" si="702"/>
        <v>0.11949394754539341</v>
      </c>
      <c r="KQ211" s="153">
        <f t="shared" si="703"/>
        <v>0.10068670234664472</v>
      </c>
      <c r="KR211" s="153">
        <f t="shared" si="704"/>
        <v>9.0341644526193879E-2</v>
      </c>
      <c r="KS211" s="153">
        <f t="shared" si="705"/>
        <v>-0.37025413295188486</v>
      </c>
      <c r="KT211" s="153">
        <f t="shared" si="706"/>
        <v>6.4770801117053356E-2</v>
      </c>
      <c r="KU211" s="150" t="e">
        <f t="shared" si="878"/>
        <v>#VALUE!</v>
      </c>
      <c r="KV211" s="150">
        <f t="shared" si="879"/>
        <v>2.0954225734417409E-2</v>
      </c>
      <c r="KW211" s="150">
        <f t="shared" si="880"/>
        <v>0.2387420360040175</v>
      </c>
      <c r="KX211" s="150">
        <f t="shared" si="881"/>
        <v>0.41864497657141686</v>
      </c>
      <c r="KY211" s="150">
        <f t="shared" si="882"/>
        <v>-0.14563631065753305</v>
      </c>
      <c r="KZ211" s="243" t="e">
        <f t="shared" si="734"/>
        <v>#VALUE!</v>
      </c>
      <c r="LA211" s="243">
        <f t="shared" si="910"/>
        <v>2.3627457349547631E-2</v>
      </c>
      <c r="LB211" s="243">
        <f t="shared" si="735"/>
        <v>0.2173168431293272</v>
      </c>
      <c r="LC211" s="243">
        <f t="shared" si="736"/>
        <v>0.26861895433316041</v>
      </c>
      <c r="LD211" s="254" t="str">
        <f>IFERROR(Tabel1[[#This Row],[2024 - Omsætning]]/Tabel1[[#This Row],[2024 - Ansatte]],"i.a.")</f>
        <v>i.a.</v>
      </c>
      <c r="LE211" s="254">
        <f>IFERROR(Tabel1[[#This Row],[2023 - Omsætning]]/Tabel1[[#This Row],[2023 - Ansatte]],"i.a.")</f>
        <v>1.1512022792022791</v>
      </c>
      <c r="LF211" s="254">
        <f>IFERROR(Tabel1[[#This Row],[2022 - Omsætning]]/Tabel1[[#This Row],[2022 - Ansatte]],"i.a.")</f>
        <v>1.1275748218527315</v>
      </c>
      <c r="LG211" s="254">
        <f>IFERROR(Tabel1[[#This Row],[2021 - Omsætning]]/Tabel1[[#This Row],[2021 - Ansatte]],"i.a.")</f>
        <v>0.9102579787234043</v>
      </c>
      <c r="LH211" s="254">
        <f>IFERROR(AC211/Tabel1[[#This Row],[2020 - Ansatte]],"i.a.")</f>
        <v>0.6416390243902439</v>
      </c>
      <c r="LI211" s="254">
        <f>IFERROR(Tabel1[[#This Row],[2019 - Omsætning]]/Tabel1[[#This Row],[2019 - Ansatte]],"i.a.")</f>
        <v>0.75101392111368914</v>
      </c>
      <c r="LJ211" s="254">
        <f>IFERROR(Tabel1[[#This Row],[2018 - Omsætning]]/Tabel1[[#This Row],[2018 - Ansatte]],"i.a.")</f>
        <v>0.80021311475409829</v>
      </c>
      <c r="LK211" s="254">
        <f>IFERROR(Tabel1[[#This Row],[2017 - Omsætning]]/Tabel1[[#This Row],[2017 - Ansatte]],"i.a.")</f>
        <v>0.76043206521739126</v>
      </c>
      <c r="LL211" s="254">
        <f>IFERROR(Tabel1[[#This Row],[2016 - Omsætning]]/Tabel1[[#This Row],[2016 - Ansatte]],"i.a.")</f>
        <v>0.69970032573289898</v>
      </c>
      <c r="LM211" s="254">
        <f>IFERROR(Tabel1[[#This Row],[2015 - Omsætning]]/Tabel1[[#This Row],[2015 - Ansatte]],"i.a.")</f>
        <v>0.71131578947368423</v>
      </c>
      <c r="LN211" s="254">
        <f>IFERROR(Tabel1[[#This Row],[2014 - Omsætning]]/Tabel1[[#This Row],[2014 - Ansatte]],"i.a.")</f>
        <v>0.78059159159159164</v>
      </c>
      <c r="LO211" s="254">
        <f>IFERROR(Tabel1[[#This Row],[2013 - Omsætning]]/Tabel1[[#This Row],[2013 - Ansatte]],"i.a.")</f>
        <v>0.89872013651877125</v>
      </c>
      <c r="LP211" s="254">
        <f>IFERROR(Tabel1[[#This Row],[2012 - Omsætning]]/Tabel1[[#This Row],[2012 - Ansatte]],"i.a.")</f>
        <v>0.9801947565543071</v>
      </c>
      <c r="LQ211" s="254">
        <f>IFERROR(Tabel1[[#This Row],[2011 - Omsætning]]/Tabel1[[#This Row],[2011 - Ansatte]],"i.a.")</f>
        <v>1.0691021126760563</v>
      </c>
      <c r="LR211" s="254">
        <f>IFERROR(Tabel1[[#This Row],[2010 - Omsætning]]/Tabel1[[#This Row],[2010 - Ansatte]],"i.a.")</f>
        <v>1.008</v>
      </c>
      <c r="LS211" s="254">
        <f>IFERROR(Tabel1[[#This Row],[2009 - Omsætning]]/Tabel1[[#This Row],[2009 - Ansatte]],"i.a.")</f>
        <v>0.73956315789473681</v>
      </c>
      <c r="LT211" s="254">
        <f>IFERROR(Tabel1[[#This Row],[2008 - Omsætning]]/Tabel1[[#This Row],[2008 - Ansatte]],"i.a.")</f>
        <v>0.98272191011235954</v>
      </c>
      <c r="LU211" s="158" t="e">
        <f t="shared" si="883"/>
        <v>#VALUE!</v>
      </c>
      <c r="LV211" s="158">
        <f t="shared" si="884"/>
        <v>0.15766199559938052</v>
      </c>
      <c r="LW211" s="158">
        <f t="shared" si="885"/>
        <v>1.9644655845942951</v>
      </c>
      <c r="LX211" s="158">
        <f t="shared" si="886"/>
        <v>8.2996243823737021</v>
      </c>
      <c r="LY211" s="158">
        <f t="shared" si="887"/>
        <v>1.1794557581498144</v>
      </c>
      <c r="LZ211" s="243" t="e">
        <f t="shared" si="737"/>
        <v>#VALUE!</v>
      </c>
      <c r="MA211" s="243">
        <f t="shared" si="911"/>
        <v>4.4737059368888353E-3</v>
      </c>
      <c r="MB211" s="243">
        <f t="shared" si="738"/>
        <v>1.8803488401475714E-2</v>
      </c>
      <c r="MC211" s="243">
        <f t="shared" si="739"/>
        <v>8.542540217955372E-3</v>
      </c>
      <c r="MD211" s="244" t="str">
        <f t="shared" si="888"/>
        <v>i.a.</v>
      </c>
      <c r="ME211" s="244">
        <f t="shared" si="889"/>
        <v>3.2849002849002849E-2</v>
      </c>
      <c r="MF211" s="244">
        <f t="shared" si="890"/>
        <v>2.8375296912114014E-2</v>
      </c>
      <c r="MG211" s="244">
        <f t="shared" si="891"/>
        <v>9.5718085106382984E-3</v>
      </c>
      <c r="MH211" s="244">
        <f t="shared" si="892"/>
        <v>1.0292682926829268E-3</v>
      </c>
      <c r="MI211" s="244">
        <f t="shared" si="893"/>
        <v>-5.7354988399071927E-3</v>
      </c>
      <c r="MJ211" s="244">
        <f t="shared" si="894"/>
        <v>1.1775175644028102E-2</v>
      </c>
      <c r="MK211" s="244">
        <f t="shared" si="895"/>
        <v>3.1442934782608692E-2</v>
      </c>
      <c r="ML211" s="244">
        <f t="shared" si="896"/>
        <v>-4.1563517915309449E-3</v>
      </c>
      <c r="MM211" s="244">
        <f t="shared" si="897"/>
        <v>-2.5467492260061921E-2</v>
      </c>
      <c r="MN211" s="244">
        <f t="shared" si="898"/>
        <v>3.7687687687687683E-3</v>
      </c>
      <c r="MO211" s="244">
        <f t="shared" si="899"/>
        <v>3.2013651877133105E-3</v>
      </c>
      <c r="MP211" s="244">
        <f t="shared" si="900"/>
        <v>0.10043445692883894</v>
      </c>
      <c r="MQ211" s="244">
        <f t="shared" si="901"/>
        <v>8.5288732394366198E-2</v>
      </c>
      <c r="MR211" s="244">
        <f t="shared" si="902"/>
        <v>8.9257510729613743E-2</v>
      </c>
      <c r="MS211" s="244">
        <f t="shared" si="903"/>
        <v>-0.2915105263157895</v>
      </c>
      <c r="MT211" s="244">
        <f t="shared" si="904"/>
        <v>5.4162921348314609E-2</v>
      </c>
    </row>
    <row r="212" spans="1:358" ht="18" customHeight="1" x14ac:dyDescent="0.25">
      <c r="A212" s="20" t="s">
        <v>276</v>
      </c>
      <c r="B212" s="273">
        <v>29199965</v>
      </c>
      <c r="C212" s="5" t="s">
        <v>83</v>
      </c>
      <c r="D212" s="5"/>
      <c r="E212" s="5">
        <v>256200</v>
      </c>
      <c r="F212" s="203">
        <v>45471</v>
      </c>
      <c r="G212" s="148"/>
      <c r="H212" s="148" t="s">
        <v>74</v>
      </c>
      <c r="I212" s="148" t="s">
        <v>74</v>
      </c>
      <c r="J212" s="148" t="s">
        <v>74</v>
      </c>
      <c r="K212" s="148" t="s">
        <v>74</v>
      </c>
      <c r="L212" s="148" t="s">
        <v>74</v>
      </c>
      <c r="M212" s="148" t="s">
        <v>74</v>
      </c>
      <c r="N212" s="148" t="s">
        <v>74</v>
      </c>
      <c r="O212" s="357" t="s">
        <v>74</v>
      </c>
      <c r="P212" s="150" t="e">
        <f>Y212/Tabel1[[#This Row],[2023 - Omsætning]]-1</f>
        <v>#DIV/0!</v>
      </c>
      <c r="Q212" s="150" t="e">
        <f>Z212/Tabel1[[#This Row],[2022 - Omsætning]]-1</f>
        <v>#DIV/0!</v>
      </c>
      <c r="R212" s="150" t="e">
        <f>AA212/Tabel1[[#This Row],[2021 - Omsætning]]-1</f>
        <v>#DIV/0!</v>
      </c>
      <c r="S212" s="150" t="e">
        <f>AB212/Tabel1[[#This Row],[2020 - Omsætning]]-1</f>
        <v>#DIV/0!</v>
      </c>
      <c r="T212" s="150" t="e">
        <f>AC212/Tabel1[[#This Row],[2019 - Omsætning]]-1</f>
        <v>#DIV/0!</v>
      </c>
      <c r="U212" s="242">
        <f t="shared" si="721"/>
        <v>0</v>
      </c>
      <c r="V212" s="242">
        <f t="shared" si="905"/>
        <v>0</v>
      </c>
      <c r="W212" s="242">
        <f t="shared" si="763"/>
        <v>0</v>
      </c>
      <c r="X212" s="242">
        <f t="shared" si="762"/>
        <v>0</v>
      </c>
      <c r="Y212" s="151"/>
      <c r="Z212" s="151"/>
      <c r="AA212" s="151"/>
      <c r="AB212" s="151"/>
      <c r="AC212" s="361"/>
      <c r="AD212" s="151"/>
      <c r="AE212" s="151"/>
      <c r="AF212" s="151"/>
      <c r="AG212" s="361"/>
      <c r="AH212" s="361"/>
      <c r="AI212" s="361"/>
      <c r="AJ212" s="361"/>
      <c r="AK212" s="361"/>
      <c r="AL212" s="361"/>
      <c r="AM212" s="361"/>
      <c r="AN212" s="361"/>
      <c r="AO212" s="361"/>
      <c r="AP212" s="150">
        <f t="shared" si="779"/>
        <v>-1</v>
      </c>
      <c r="AQ212" s="150">
        <f t="shared" si="780"/>
        <v>0.14597489346999887</v>
      </c>
      <c r="AR212" s="150">
        <f t="shared" si="781"/>
        <v>0.30218956208758241</v>
      </c>
      <c r="AS212" s="150">
        <f t="shared" si="782"/>
        <v>0.56086142322097376</v>
      </c>
      <c r="AT212" s="150">
        <f t="shared" si="783"/>
        <v>-0.13386385523848135</v>
      </c>
      <c r="AU212" s="242">
        <f t="shared" si="740"/>
        <v>-39.802</v>
      </c>
      <c r="AV212" s="242">
        <f t="shared" si="768"/>
        <v>5.07</v>
      </c>
      <c r="AW212" s="242">
        <f t="shared" si="741"/>
        <v>8.0599999999999987</v>
      </c>
      <c r="AX212" s="242">
        <f t="shared" si="742"/>
        <v>9.5839999999999996</v>
      </c>
      <c r="AY212" s="119"/>
      <c r="AZ212" s="119">
        <v>39.802</v>
      </c>
      <c r="BA212" s="119">
        <v>34.731999999999999</v>
      </c>
      <c r="BB212" s="119">
        <v>26.672000000000001</v>
      </c>
      <c r="BC212" s="119">
        <v>17.088000000000001</v>
      </c>
      <c r="BD212" s="119">
        <v>19.728999999999999</v>
      </c>
      <c r="BE212" s="119">
        <v>18.486000000000001</v>
      </c>
      <c r="BF212" s="119">
        <v>16.831</v>
      </c>
      <c r="BG212" s="362">
        <v>14.361446000000001</v>
      </c>
      <c r="BH212" s="362">
        <v>10.699093</v>
      </c>
      <c r="BI212" s="362">
        <v>9.7970640000000007</v>
      </c>
      <c r="BJ212" s="362">
        <v>7.1767060000000003</v>
      </c>
      <c r="BK212" s="362">
        <v>7.9828109999999999</v>
      </c>
      <c r="BL212" s="362"/>
      <c r="BM212" s="362"/>
      <c r="BN212" s="362"/>
      <c r="BO212" s="362"/>
      <c r="BP212" s="152">
        <f t="shared" si="784"/>
        <v>-1</v>
      </c>
      <c r="BQ212" s="152">
        <f t="shared" si="785"/>
        <v>0.17150075795856504</v>
      </c>
      <c r="BR212" s="152">
        <f t="shared" si="786"/>
        <v>0.933372411098085</v>
      </c>
      <c r="BS212" s="152">
        <f t="shared" si="787"/>
        <v>17.09433962264151</v>
      </c>
      <c r="BT212" s="152">
        <f t="shared" si="788"/>
        <v>-1.1110335195530727</v>
      </c>
      <c r="BU212" s="242">
        <f t="shared" si="743"/>
        <v>-11.592000000000001</v>
      </c>
      <c r="BV212" s="242">
        <f t="shared" si="769"/>
        <v>1.697000000000001</v>
      </c>
      <c r="BW212" s="242">
        <f t="shared" si="744"/>
        <v>4.7769999999999992</v>
      </c>
      <c r="BX212" s="242">
        <f t="shared" si="745"/>
        <v>5.4359999999999999</v>
      </c>
      <c r="BY212" s="119"/>
      <c r="BZ212" s="119">
        <v>11.592000000000001</v>
      </c>
      <c r="CA212" s="119">
        <v>9.8949999999999996</v>
      </c>
      <c r="CB212" s="119">
        <v>5.1180000000000003</v>
      </c>
      <c r="CC212" s="119">
        <v>-0.318</v>
      </c>
      <c r="CD212" s="119">
        <v>2.8639999999999999</v>
      </c>
      <c r="CE212" s="119">
        <v>2.9630000000000001</v>
      </c>
      <c r="CF212" s="119">
        <v>2.6869999999999998</v>
      </c>
      <c r="CG212" s="362">
        <v>2.3015240000000001</v>
      </c>
      <c r="CH212" s="362">
        <v>0.74251699999999998</v>
      </c>
      <c r="CI212" s="362">
        <v>0.95851299999999995</v>
      </c>
      <c r="CJ212" s="362">
        <v>0.19328000000000001</v>
      </c>
      <c r="CK212" s="362">
        <v>0.498639</v>
      </c>
      <c r="CL212" s="362"/>
      <c r="CM212" s="362"/>
      <c r="CN212" s="362"/>
      <c r="CO212" s="362"/>
      <c r="CP212" s="152">
        <f t="shared" si="789"/>
        <v>-1</v>
      </c>
      <c r="CQ212" s="152">
        <f t="shared" si="790"/>
        <v>0.1792647666253615</v>
      </c>
      <c r="CR212" s="152">
        <f t="shared" si="791"/>
        <v>0.96310561524427318</v>
      </c>
      <c r="CS212" s="152">
        <f t="shared" si="792"/>
        <v>11.654427645788337</v>
      </c>
      <c r="CT212" s="152">
        <f t="shared" si="793"/>
        <v>-1.1700330517811237</v>
      </c>
      <c r="CU212" s="242">
        <f t="shared" si="746"/>
        <v>-11.42</v>
      </c>
      <c r="CV212" s="242">
        <f t="shared" si="770"/>
        <v>1.7360000000000007</v>
      </c>
      <c r="CW212" s="242">
        <f t="shared" si="747"/>
        <v>4.7509999999999994</v>
      </c>
      <c r="CX212" s="242">
        <f t="shared" si="748"/>
        <v>5.3959999999999999</v>
      </c>
      <c r="CY212" s="119"/>
      <c r="CZ212" s="119">
        <v>11.42</v>
      </c>
      <c r="DA212" s="119">
        <v>9.6839999999999993</v>
      </c>
      <c r="DB212" s="119">
        <v>4.9329999999999998</v>
      </c>
      <c r="DC212" s="119">
        <v>-0.46300000000000002</v>
      </c>
      <c r="DD212" s="119">
        <v>2.7229999999999999</v>
      </c>
      <c r="DE212" s="119">
        <v>2.8069999999999999</v>
      </c>
      <c r="DF212" s="119">
        <v>2.5110000000000001</v>
      </c>
      <c r="DG212" s="362">
        <v>2.1674890000000002</v>
      </c>
      <c r="DH212" s="362">
        <v>0.59615799999999997</v>
      </c>
      <c r="DI212" s="362">
        <v>0.80185799999999996</v>
      </c>
      <c r="DJ212" s="362">
        <v>2.5204000000000001E-2</v>
      </c>
      <c r="DK212" s="362">
        <v>0.498639</v>
      </c>
      <c r="DL212" s="362"/>
      <c r="DM212" s="362"/>
      <c r="DN212" s="362"/>
      <c r="DO212" s="362"/>
      <c r="DP212" s="152">
        <f t="shared" si="794"/>
        <v>-1</v>
      </c>
      <c r="DQ212" s="152">
        <f t="shared" si="795"/>
        <v>0.24484150378667641</v>
      </c>
      <c r="DR212" s="152">
        <f t="shared" si="796"/>
        <v>0.47085112059765188</v>
      </c>
      <c r="DS212" s="152">
        <f t="shared" si="797"/>
        <v>0.34602262524690258</v>
      </c>
      <c r="DT212" s="152">
        <f t="shared" si="798"/>
        <v>-5.6181679518684878E-2</v>
      </c>
      <c r="DU212" s="242">
        <f t="shared" si="749"/>
        <v>-27.45</v>
      </c>
      <c r="DV212" s="242">
        <f t="shared" si="771"/>
        <v>5.3990000000000009</v>
      </c>
      <c r="DW212" s="242">
        <f t="shared" si="750"/>
        <v>7.0589999999999975</v>
      </c>
      <c r="DX212" s="242">
        <f t="shared" si="751"/>
        <v>3.854000000000001</v>
      </c>
      <c r="DY212" s="119"/>
      <c r="DZ212" s="119">
        <v>27.45</v>
      </c>
      <c r="EA212" s="119">
        <v>22.050999999999998</v>
      </c>
      <c r="EB212" s="119">
        <v>14.992000000000001</v>
      </c>
      <c r="EC212" s="119">
        <v>11.138</v>
      </c>
      <c r="ED212" s="119">
        <v>11.801</v>
      </c>
      <c r="EE212" s="119">
        <v>10</v>
      </c>
      <c r="EF212" s="119">
        <v>7.819</v>
      </c>
      <c r="EG212" s="362">
        <v>5.8618589999999999</v>
      </c>
      <c r="EH212" s="362">
        <v>4.1723410000000003</v>
      </c>
      <c r="EI212" s="362">
        <v>4.1706079999999996</v>
      </c>
      <c r="EJ212" s="362">
        <v>3.5311499999999998</v>
      </c>
      <c r="EK212" s="362">
        <v>3.468181</v>
      </c>
      <c r="EL212" s="362"/>
      <c r="EM212" s="362"/>
      <c r="EN212" s="362"/>
      <c r="EO212" s="362"/>
      <c r="EP212" s="153">
        <f t="shared" si="799"/>
        <v>-1</v>
      </c>
      <c r="EQ212" s="153">
        <f t="shared" si="800"/>
        <v>-1.7342248223986591E-2</v>
      </c>
      <c r="ER212" s="153">
        <f t="shared" si="801"/>
        <v>3.9463110570553614E-2</v>
      </c>
      <c r="ES212" s="153">
        <f t="shared" si="802"/>
        <v>0.45871879356228612</v>
      </c>
      <c r="ET212" s="153">
        <f t="shared" si="803"/>
        <v>0.11262293348373226</v>
      </c>
      <c r="EU212" s="242">
        <f t="shared" si="752"/>
        <v>-47.03</v>
      </c>
      <c r="EV212" s="242">
        <f t="shared" si="772"/>
        <v>-0.82999999999999829</v>
      </c>
      <c r="EW212" s="242">
        <f t="shared" si="753"/>
        <v>1.8170000000000002</v>
      </c>
      <c r="EX212" s="242">
        <f t="shared" si="754"/>
        <v>14.478999999999999</v>
      </c>
      <c r="EY212" s="119"/>
      <c r="EZ212" s="119">
        <v>47.03</v>
      </c>
      <c r="FA212" s="119">
        <v>47.86</v>
      </c>
      <c r="FB212" s="119">
        <v>46.042999999999999</v>
      </c>
      <c r="FC212" s="119">
        <v>31.564</v>
      </c>
      <c r="FD212" s="119">
        <v>28.369</v>
      </c>
      <c r="FE212" s="119">
        <v>25.516999999999999</v>
      </c>
      <c r="FF212" s="119">
        <v>24.701000000000001</v>
      </c>
      <c r="FG212" s="362">
        <v>22.191386000000001</v>
      </c>
      <c r="FH212" s="362">
        <v>13.767773999999999</v>
      </c>
      <c r="FI212" s="362">
        <v>12.01864</v>
      </c>
      <c r="FJ212" s="362">
        <v>10.729267</v>
      </c>
      <c r="FK212" s="362">
        <v>12.463025</v>
      </c>
      <c r="FL212" s="362"/>
      <c r="FM212" s="362"/>
      <c r="FN212" s="362"/>
      <c r="FO212" s="362"/>
      <c r="FP212" s="153">
        <f t="shared" si="804"/>
        <v>-1</v>
      </c>
      <c r="FQ212" s="153">
        <f t="shared" si="805"/>
        <v>7.3170731707317069E-2</v>
      </c>
      <c r="FR212" s="153">
        <f t="shared" si="806"/>
        <v>5.128205128205128E-2</v>
      </c>
      <c r="FS212" s="153">
        <f t="shared" si="807"/>
        <v>0.14705882352941177</v>
      </c>
      <c r="FT212" s="153">
        <f t="shared" si="808"/>
        <v>3.0303030303030304E-2</v>
      </c>
      <c r="FU212" s="242">
        <f t="shared" si="764"/>
        <v>-44</v>
      </c>
      <c r="FV212" s="242">
        <f t="shared" si="773"/>
        <v>3</v>
      </c>
      <c r="FW212" s="242">
        <f t="shared" si="765"/>
        <v>2</v>
      </c>
      <c r="FX212" s="242">
        <f t="shared" si="766"/>
        <v>5</v>
      </c>
      <c r="FY212" s="154"/>
      <c r="FZ212" s="154">
        <v>44</v>
      </c>
      <c r="GA212" s="154">
        <v>41</v>
      </c>
      <c r="GB212" s="154">
        <v>39</v>
      </c>
      <c r="GC212" s="154">
        <v>34</v>
      </c>
      <c r="GD212" s="154">
        <v>33</v>
      </c>
      <c r="GE212" s="154">
        <v>30</v>
      </c>
      <c r="GF212" s="154">
        <v>27</v>
      </c>
      <c r="GG212" s="359">
        <v>25</v>
      </c>
      <c r="GH212" s="359">
        <v>21</v>
      </c>
      <c r="GI212" s="359">
        <v>19</v>
      </c>
      <c r="GJ212" s="359">
        <v>15</v>
      </c>
      <c r="GK212" s="359"/>
      <c r="GL212" s="359"/>
      <c r="GM212" s="359"/>
      <c r="GN212" s="359"/>
      <c r="GO212" s="359"/>
      <c r="GP212" s="5"/>
      <c r="GQ212" s="5" t="s">
        <v>386</v>
      </c>
      <c r="GR212" s="5">
        <v>8660</v>
      </c>
      <c r="GS212" s="5" t="s">
        <v>110</v>
      </c>
      <c r="GT212" s="7" t="s">
        <v>94</v>
      </c>
      <c r="GU212" s="16"/>
      <c r="GW212" s="158">
        <f t="shared" si="809"/>
        <v>-1</v>
      </c>
      <c r="GX212" s="158">
        <f t="shared" si="810"/>
        <v>-0.11752278236594683</v>
      </c>
      <c r="GY212" s="158">
        <f t="shared" si="811"/>
        <v>0.38476769501209046</v>
      </c>
      <c r="GZ212" s="158">
        <f t="shared" si="812"/>
        <v>10.353307147598109</v>
      </c>
      <c r="HA212" s="158">
        <f t="shared" si="813"/>
        <v>-1.1615977401752597</v>
      </c>
      <c r="HB212" s="263">
        <f t="shared" si="722"/>
        <v>-0.46140482010464434</v>
      </c>
      <c r="HC212" s="263">
        <f t="shared" si="906"/>
        <v>-6.1447000752197667E-2</v>
      </c>
      <c r="HD212" s="263">
        <f t="shared" si="723"/>
        <v>0.14527815074585854</v>
      </c>
      <c r="HE212" s="263">
        <f t="shared" si="724"/>
        <v>0.4179416024532826</v>
      </c>
      <c r="HF212" s="153">
        <f t="shared" si="814"/>
        <v>0</v>
      </c>
      <c r="HG212" s="153">
        <f t="shared" si="815"/>
        <v>0.46140482010464434</v>
      </c>
      <c r="HH212" s="153">
        <f t="shared" si="816"/>
        <v>0.52285182085684201</v>
      </c>
      <c r="HI212" s="153">
        <f t="shared" si="817"/>
        <v>0.37757367011098347</v>
      </c>
      <c r="HJ212" s="153">
        <f t="shared" si="818"/>
        <v>-4.0367932342299143E-2</v>
      </c>
      <c r="HK212" s="153">
        <f t="shared" si="819"/>
        <v>0.24980505481399931</v>
      </c>
      <c r="HL212" s="153">
        <f t="shared" si="820"/>
        <v>0.31505696167012742</v>
      </c>
      <c r="HM212" s="153">
        <f t="shared" si="821"/>
        <v>0.3670822131855902</v>
      </c>
      <c r="HN212" s="153">
        <f t="shared" si="822"/>
        <v>0.43202029060612707</v>
      </c>
      <c r="HO212" s="153">
        <f t="shared" si="823"/>
        <v>0.14291301552964064</v>
      </c>
      <c r="HP212" s="153">
        <f t="shared" si="824"/>
        <v>0.20822726447650003</v>
      </c>
      <c r="HQ212" s="153">
        <f t="shared" si="825"/>
        <v>7.2018311464338526E-3</v>
      </c>
      <c r="HR212" s="153">
        <f t="shared" si="826"/>
        <v>0.14377536812525069</v>
      </c>
      <c r="HS212" s="153" t="str">
        <f t="shared" si="827"/>
        <v>Negativ EK</v>
      </c>
      <c r="HT212" s="153" t="str">
        <f t="shared" si="828"/>
        <v>Negativ EK</v>
      </c>
      <c r="HU212" s="153" t="str">
        <f t="shared" si="829"/>
        <v>Negativ EK</v>
      </c>
      <c r="HV212" s="150">
        <f t="shared" si="830"/>
        <v>-1</v>
      </c>
      <c r="HW212" s="150">
        <f t="shared" si="831"/>
        <v>0.15931537226876516</v>
      </c>
      <c r="HX212" s="150">
        <f t="shared" si="832"/>
        <v>0.59785345205253393</v>
      </c>
      <c r="HY212" s="150">
        <f t="shared" si="833"/>
        <v>13.429059963711696</v>
      </c>
      <c r="HZ212" s="150">
        <f t="shared" si="834"/>
        <v>-1.0998306815049619</v>
      </c>
      <c r="IA212" s="263">
        <f t="shared" si="725"/>
        <v>-0.24432500790388872</v>
      </c>
      <c r="IB212" s="263">
        <f t="shared" si="907"/>
        <v>3.3575617575571204E-2</v>
      </c>
      <c r="IC212" s="263">
        <f t="shared" si="726"/>
        <v>7.8854071607068144E-2</v>
      </c>
      <c r="ID212" s="263">
        <f t="shared" si="727"/>
        <v>0.14250716862030333</v>
      </c>
      <c r="IE212" s="153">
        <f t="shared" si="835"/>
        <v>0</v>
      </c>
      <c r="IF212" s="153">
        <f t="shared" si="836"/>
        <v>0.24432500790388872</v>
      </c>
      <c r="IG212" s="153">
        <f t="shared" si="837"/>
        <v>0.21074939032831752</v>
      </c>
      <c r="IH212" s="153">
        <f t="shared" si="838"/>
        <v>0.13189531872124938</v>
      </c>
      <c r="II212" s="153">
        <f t="shared" si="839"/>
        <v>-1.0611849899053944E-2</v>
      </c>
      <c r="IJ212" s="153">
        <f t="shared" si="840"/>
        <v>0.10629848198047731</v>
      </c>
      <c r="IK212" s="153">
        <f t="shared" si="841"/>
        <v>0.11800549603727746</v>
      </c>
      <c r="IL212" s="153">
        <f t="shared" si="842"/>
        <v>0.11460282699199822</v>
      </c>
      <c r="IM212" s="153">
        <f t="shared" si="843"/>
        <v>0.12800766202547559</v>
      </c>
      <c r="IN212" s="153">
        <f t="shared" si="844"/>
        <v>5.7589783519336961E-2</v>
      </c>
      <c r="IO212" s="153">
        <f t="shared" si="845"/>
        <v>8.4272632203041806E-2</v>
      </c>
      <c r="IP212" s="153">
        <f t="shared" si="846"/>
        <v>1.6667606634135169E-2</v>
      </c>
      <c r="IQ212" s="153">
        <f t="shared" si="847"/>
        <v>4.0009468006362819E-2</v>
      </c>
      <c r="IR212" s="153" t="str">
        <f t="shared" si="848"/>
        <v>i.a.</v>
      </c>
      <c r="IS212" s="153" t="str">
        <f t="shared" si="849"/>
        <v>i.a.</v>
      </c>
      <c r="IT212" s="153" t="str">
        <f t="shared" si="850"/>
        <v>i.a.</v>
      </c>
      <c r="IU212" s="150" t="e">
        <f t="shared" si="851"/>
        <v>#VALUE!</v>
      </c>
      <c r="IV212" s="150">
        <f t="shared" si="852"/>
        <v>0.26681085203551635</v>
      </c>
      <c r="IW212" s="150">
        <f t="shared" si="853"/>
        <v>0.41501040839276399</v>
      </c>
      <c r="IX212" s="150">
        <f t="shared" si="854"/>
        <v>-7.7256952342522542E-2</v>
      </c>
      <c r="IY212" s="150">
        <f t="shared" si="855"/>
        <v>-0.15171771848515941</v>
      </c>
      <c r="IZ212" s="263" t="e">
        <f t="shared" si="728"/>
        <v>#VALUE!</v>
      </c>
      <c r="JA212" s="263">
        <f t="shared" si="908"/>
        <v>0.12293034053980717</v>
      </c>
      <c r="JB212" s="263">
        <f t="shared" si="729"/>
        <v>0.13513098717773209</v>
      </c>
      <c r="JC212" s="263">
        <f t="shared" si="730"/>
        <v>-2.7261688480262836E-2</v>
      </c>
      <c r="JD212" s="153" t="str">
        <f t="shared" si="856"/>
        <v>i.a.</v>
      </c>
      <c r="JE212" s="153">
        <f t="shared" si="857"/>
        <v>0.58366999787369767</v>
      </c>
      <c r="JF212" s="153">
        <f t="shared" si="858"/>
        <v>0.4607396573338905</v>
      </c>
      <c r="JG212" s="153">
        <f t="shared" si="859"/>
        <v>0.32560867015615841</v>
      </c>
      <c r="JH212" s="153">
        <f t="shared" si="860"/>
        <v>0.35287035863642124</v>
      </c>
      <c r="JI212" s="153">
        <f t="shared" si="861"/>
        <v>0.41598223412880259</v>
      </c>
      <c r="JJ212" s="153">
        <f t="shared" si="862"/>
        <v>0.3918955990124231</v>
      </c>
      <c r="JK212" s="153">
        <f t="shared" si="863"/>
        <v>0.31654588883041174</v>
      </c>
      <c r="JL212" s="153">
        <f t="shared" si="864"/>
        <v>0.26415019773888837</v>
      </c>
      <c r="JM212" s="153">
        <f t="shared" si="865"/>
        <v>0.30305124125366967</v>
      </c>
      <c r="JN212" s="153">
        <f t="shared" si="866"/>
        <v>0.34701164191622347</v>
      </c>
      <c r="JO212" s="153">
        <f t="shared" si="867"/>
        <v>0.32911381551041646</v>
      </c>
      <c r="JP212" s="153">
        <f t="shared" si="868"/>
        <v>0.27827762521538713</v>
      </c>
      <c r="JQ212" s="153" t="str">
        <f t="shared" si="869"/>
        <v>i.a.</v>
      </c>
      <c r="JR212" s="153" t="str">
        <f t="shared" si="870"/>
        <v>i.a.</v>
      </c>
      <c r="JS212" s="153" t="str">
        <f t="shared" si="871"/>
        <v>i.a.</v>
      </c>
      <c r="JT212" s="153" t="str">
        <f t="shared" si="872"/>
        <v>i.a.</v>
      </c>
      <c r="JU212" s="150" t="e">
        <f t="shared" si="873"/>
        <v>#VALUE!</v>
      </c>
      <c r="JV212" s="150" t="e">
        <f t="shared" si="874"/>
        <v>#VALUE!</v>
      </c>
      <c r="JW212" s="150" t="e">
        <f t="shared" si="875"/>
        <v>#VALUE!</v>
      </c>
      <c r="JX212" s="150" t="e">
        <f t="shared" si="876"/>
        <v>#VALUE!</v>
      </c>
      <c r="JY212" s="150" t="e">
        <f t="shared" si="877"/>
        <v>#VALUE!</v>
      </c>
      <c r="JZ212" s="263" t="e">
        <f t="shared" si="731"/>
        <v>#VALUE!</v>
      </c>
      <c r="KA212" s="263" t="e">
        <f t="shared" si="909"/>
        <v>#VALUE!</v>
      </c>
      <c r="KB212" s="263" t="e">
        <f t="shared" si="732"/>
        <v>#VALUE!</v>
      </c>
      <c r="KC212" s="263" t="e">
        <f t="shared" si="733"/>
        <v>#VALUE!</v>
      </c>
      <c r="KD212" s="153" t="str">
        <f t="shared" si="691"/>
        <v>i.a.</v>
      </c>
      <c r="KE212" s="153" t="str">
        <f t="shared" si="692"/>
        <v>i.a.</v>
      </c>
      <c r="KF212" s="153" t="str">
        <f t="shared" si="693"/>
        <v>i.a.</v>
      </c>
      <c r="KG212" s="153" t="str">
        <f t="shared" si="694"/>
        <v>i.a.</v>
      </c>
      <c r="KH212" s="153" t="str">
        <f t="shared" si="713"/>
        <v>i.a.</v>
      </c>
      <c r="KI212" s="153" t="str">
        <f t="shared" si="695"/>
        <v>i.a.</v>
      </c>
      <c r="KJ212" s="153" t="str">
        <f t="shared" si="696"/>
        <v>i.a.</v>
      </c>
      <c r="KK212" s="153" t="str">
        <f t="shared" si="697"/>
        <v>i.a.</v>
      </c>
      <c r="KL212" s="153" t="str">
        <f t="shared" si="698"/>
        <v>i.a.</v>
      </c>
      <c r="KM212" s="153" t="str">
        <f t="shared" si="699"/>
        <v>i.a.</v>
      </c>
      <c r="KN212" s="153" t="str">
        <f t="shared" si="700"/>
        <v>i.a.</v>
      </c>
      <c r="KO212" s="153" t="str">
        <f t="shared" si="701"/>
        <v>i.a.</v>
      </c>
      <c r="KP212" s="153" t="str">
        <f t="shared" si="702"/>
        <v>i.a.</v>
      </c>
      <c r="KQ212" s="153" t="str">
        <f t="shared" si="703"/>
        <v>i.a.</v>
      </c>
      <c r="KR212" s="153" t="str">
        <f t="shared" si="704"/>
        <v>i.a.</v>
      </c>
      <c r="KS212" s="153" t="str">
        <f t="shared" si="705"/>
        <v>i.a.</v>
      </c>
      <c r="KT212" s="153" t="str">
        <f t="shared" si="706"/>
        <v>i.a.</v>
      </c>
      <c r="KU212" s="150" t="e">
        <f t="shared" si="878"/>
        <v>#VALUE!</v>
      </c>
      <c r="KV212" s="150" t="e">
        <f t="shared" si="879"/>
        <v>#DIV/0!</v>
      </c>
      <c r="KW212" s="150" t="e">
        <f t="shared" si="880"/>
        <v>#DIV/0!</v>
      </c>
      <c r="KX212" s="150" t="e">
        <f t="shared" si="881"/>
        <v>#DIV/0!</v>
      </c>
      <c r="KY212" s="150" t="e">
        <f t="shared" si="882"/>
        <v>#DIV/0!</v>
      </c>
      <c r="KZ212" s="243" t="e">
        <f t="shared" si="734"/>
        <v>#VALUE!</v>
      </c>
      <c r="LA212" s="243">
        <f t="shared" si="910"/>
        <v>0</v>
      </c>
      <c r="LB212" s="243">
        <f t="shared" si="735"/>
        <v>0</v>
      </c>
      <c r="LC212" s="243">
        <f t="shared" si="736"/>
        <v>0</v>
      </c>
      <c r="LD212" s="254" t="str">
        <f>IFERROR(Tabel1[[#This Row],[2024 - Omsætning]]/Tabel1[[#This Row],[2024 - Ansatte]],"i.a.")</f>
        <v>i.a.</v>
      </c>
      <c r="LE212" s="254">
        <f>IFERROR(Tabel1[[#This Row],[2023 - Omsætning]]/Tabel1[[#This Row],[2023 - Ansatte]],"i.a.")</f>
        <v>0</v>
      </c>
      <c r="LF212" s="254">
        <f>IFERROR(Tabel1[[#This Row],[2022 - Omsætning]]/Tabel1[[#This Row],[2022 - Ansatte]],"i.a.")</f>
        <v>0</v>
      </c>
      <c r="LG212" s="254">
        <f>IFERROR(Tabel1[[#This Row],[2021 - Omsætning]]/Tabel1[[#This Row],[2021 - Ansatte]],"i.a.")</f>
        <v>0</v>
      </c>
      <c r="LH212" s="254">
        <f>IFERROR(AC212/Tabel1[[#This Row],[2020 - Ansatte]],"i.a.")</f>
        <v>0</v>
      </c>
      <c r="LI212" s="254">
        <f>IFERROR(Tabel1[[#This Row],[2019 - Omsætning]]/Tabel1[[#This Row],[2019 - Ansatte]],"i.a.")</f>
        <v>0</v>
      </c>
      <c r="LJ212" s="254">
        <f>IFERROR(Tabel1[[#This Row],[2018 - Omsætning]]/Tabel1[[#This Row],[2018 - Ansatte]],"i.a.")</f>
        <v>0</v>
      </c>
      <c r="LK212" s="254">
        <f>IFERROR(Tabel1[[#This Row],[2017 - Omsætning]]/Tabel1[[#This Row],[2017 - Ansatte]],"i.a.")</f>
        <v>0</v>
      </c>
      <c r="LL212" s="254">
        <f>IFERROR(Tabel1[[#This Row],[2016 - Omsætning]]/Tabel1[[#This Row],[2016 - Ansatte]],"i.a.")</f>
        <v>0</v>
      </c>
      <c r="LM212" s="254">
        <f>IFERROR(Tabel1[[#This Row],[2015 - Omsætning]]/Tabel1[[#This Row],[2015 - Ansatte]],"i.a.")</f>
        <v>0</v>
      </c>
      <c r="LN212" s="254">
        <f>IFERROR(Tabel1[[#This Row],[2014 - Omsætning]]/Tabel1[[#This Row],[2014 - Ansatte]],"i.a.")</f>
        <v>0</v>
      </c>
      <c r="LO212" s="254">
        <f>IFERROR(Tabel1[[#This Row],[2013 - Omsætning]]/Tabel1[[#This Row],[2013 - Ansatte]],"i.a.")</f>
        <v>0</v>
      </c>
      <c r="LP212" s="254" t="str">
        <f>IFERROR(Tabel1[[#This Row],[2012 - Omsætning]]/Tabel1[[#This Row],[2012 - Ansatte]],"i.a.")</f>
        <v>i.a.</v>
      </c>
      <c r="LQ212" s="254" t="str">
        <f>IFERROR(Tabel1[[#This Row],[2011 - Omsætning]]/Tabel1[[#This Row],[2011 - Ansatte]],"i.a.")</f>
        <v>i.a.</v>
      </c>
      <c r="LR212" s="254" t="str">
        <f>IFERROR(Tabel1[[#This Row],[2010 - Omsætning]]/Tabel1[[#This Row],[2010 - Ansatte]],"i.a.")</f>
        <v>i.a.</v>
      </c>
      <c r="LS212" s="254" t="str">
        <f>IFERROR(Tabel1[[#This Row],[2009 - Omsætning]]/Tabel1[[#This Row],[2009 - Ansatte]],"i.a.")</f>
        <v>i.a.</v>
      </c>
      <c r="LT212" s="254" t="str">
        <f>IFERROR(Tabel1[[#This Row],[2008 - Omsætning]]/Tabel1[[#This Row],[2008 - Ansatte]],"i.a.")</f>
        <v>i.a.</v>
      </c>
      <c r="LU212" s="158" t="e">
        <f t="shared" si="883"/>
        <v>#VALUE!</v>
      </c>
      <c r="LV212" s="158">
        <f t="shared" si="884"/>
        <v>9.8860350719086748E-2</v>
      </c>
      <c r="LW212" s="158">
        <f t="shared" si="885"/>
        <v>0.86734436572016216</v>
      </c>
      <c r="LX212" s="158">
        <f t="shared" si="886"/>
        <v>10.288475383507782</v>
      </c>
      <c r="LY212" s="158">
        <f t="shared" si="887"/>
        <v>-1.1650320796699143</v>
      </c>
      <c r="LZ212" s="243" t="e">
        <f t="shared" si="737"/>
        <v>#VALUE!</v>
      </c>
      <c r="MA212" s="243">
        <f t="shared" si="911"/>
        <v>2.3350332594235024E-2</v>
      </c>
      <c r="MB212" s="243">
        <f t="shared" si="738"/>
        <v>0.10970794246404</v>
      </c>
      <c r="MC212" s="243">
        <f t="shared" si="739"/>
        <v>0.14010482654600304</v>
      </c>
      <c r="MD212" s="244" t="str">
        <f t="shared" si="888"/>
        <v>i.a.</v>
      </c>
      <c r="ME212" s="244">
        <f t="shared" si="889"/>
        <v>0.25954545454545452</v>
      </c>
      <c r="MF212" s="244">
        <f t="shared" si="890"/>
        <v>0.2361951219512195</v>
      </c>
      <c r="MG212" s="244">
        <f t="shared" si="891"/>
        <v>0.1264871794871795</v>
      </c>
      <c r="MH212" s="244">
        <f t="shared" si="892"/>
        <v>-1.3617647058823529E-2</v>
      </c>
      <c r="MI212" s="244">
        <f t="shared" si="893"/>
        <v>8.2515151515151514E-2</v>
      </c>
      <c r="MJ212" s="244">
        <f t="shared" si="894"/>
        <v>9.3566666666666659E-2</v>
      </c>
      <c r="MK212" s="244">
        <f t="shared" si="895"/>
        <v>9.2999999999999999E-2</v>
      </c>
      <c r="ML212" s="244">
        <f t="shared" si="896"/>
        <v>8.6699560000000009E-2</v>
      </c>
      <c r="MM212" s="244">
        <f t="shared" si="897"/>
        <v>2.838847619047619E-2</v>
      </c>
      <c r="MN212" s="244">
        <f t="shared" si="898"/>
        <v>4.2203052631578947E-2</v>
      </c>
      <c r="MO212" s="244">
        <f t="shared" si="899"/>
        <v>1.6802666666666667E-3</v>
      </c>
      <c r="MP212" s="244" t="str">
        <f t="shared" si="900"/>
        <v>i.a.</v>
      </c>
      <c r="MQ212" s="244" t="str">
        <f t="shared" si="901"/>
        <v>i.a.</v>
      </c>
      <c r="MR212" s="244" t="str">
        <f t="shared" si="902"/>
        <v>i.a.</v>
      </c>
      <c r="MS212" s="244" t="str">
        <f t="shared" si="903"/>
        <v>i.a.</v>
      </c>
      <c r="MT212" s="244" t="str">
        <f t="shared" si="904"/>
        <v>i.a.</v>
      </c>
    </row>
    <row r="213" spans="1:358" ht="18" customHeight="1" x14ac:dyDescent="0.25">
      <c r="A213" s="20" t="s">
        <v>277</v>
      </c>
      <c r="B213" s="273">
        <v>10825598</v>
      </c>
      <c r="C213" s="101" t="s">
        <v>83</v>
      </c>
      <c r="D213" s="5" t="s">
        <v>370</v>
      </c>
      <c r="E213" s="5">
        <v>259900</v>
      </c>
      <c r="F213" s="203">
        <v>45671</v>
      </c>
      <c r="G213" s="148" t="s">
        <v>84</v>
      </c>
      <c r="H213" s="148" t="s">
        <v>84</v>
      </c>
      <c r="I213" s="148" t="s">
        <v>84</v>
      </c>
      <c r="J213" s="148" t="s">
        <v>84</v>
      </c>
      <c r="K213" s="148" t="s">
        <v>84</v>
      </c>
      <c r="L213" s="148" t="s">
        <v>84</v>
      </c>
      <c r="M213" s="148" t="s">
        <v>84</v>
      </c>
      <c r="N213" s="357" t="s">
        <v>84</v>
      </c>
      <c r="O213" s="357" t="s">
        <v>84</v>
      </c>
      <c r="P213" s="150">
        <f>Y213/Tabel1[[#This Row],[2023 - Omsætning]]-1</f>
        <v>4.7562335026448466E-2</v>
      </c>
      <c r="Q213" s="150">
        <f>Z213/Tabel1[[#This Row],[2022 - Omsætning]]-1</f>
        <v>4.5851051105547658E-2</v>
      </c>
      <c r="R213" s="150">
        <f>AA213/Tabel1[[#This Row],[2021 - Omsætning]]-1</f>
        <v>0.27714187890120878</v>
      </c>
      <c r="S213" s="150">
        <f>AB213/Tabel1[[#This Row],[2020 - Omsætning]]-1</f>
        <v>0.12185402808500734</v>
      </c>
      <c r="T213" s="150">
        <f>AC213/Tabel1[[#This Row],[2019 - Omsætning]]-1</f>
        <v>1.424655673250208E-2</v>
      </c>
      <c r="U213" s="242">
        <f t="shared" si="721"/>
        <v>36.182000000000016</v>
      </c>
      <c r="V213" s="242">
        <f t="shared" si="905"/>
        <v>33.350999999999999</v>
      </c>
      <c r="W213" s="242">
        <f t="shared" si="763"/>
        <v>157.84199999999998</v>
      </c>
      <c r="X213" s="242">
        <f t="shared" si="762"/>
        <v>61.861999999999966</v>
      </c>
      <c r="Y213" s="151">
        <v>796.91</v>
      </c>
      <c r="Z213" s="151">
        <v>760.72799999999995</v>
      </c>
      <c r="AA213" s="151">
        <v>727.37699999999995</v>
      </c>
      <c r="AB213" s="151">
        <v>569.53499999999997</v>
      </c>
      <c r="AC213" s="361">
        <v>507.673</v>
      </c>
      <c r="AD213" s="151">
        <v>500.54199999999997</v>
      </c>
      <c r="AE213" s="151">
        <v>475.55</v>
      </c>
      <c r="AF213" s="151">
        <v>333.83600000000001</v>
      </c>
      <c r="AG213" s="361">
        <v>298.49700000000001</v>
      </c>
      <c r="AH213" s="361">
        <v>269.10500000000002</v>
      </c>
      <c r="AI213" s="361">
        <v>277.20100000000002</v>
      </c>
      <c r="AJ213" s="361">
        <v>252.34100000000001</v>
      </c>
      <c r="AK213" s="361"/>
      <c r="AL213" s="361"/>
      <c r="AM213" s="361"/>
      <c r="AN213" s="361"/>
      <c r="AO213" s="361"/>
      <c r="AP213" s="150">
        <f t="shared" si="779"/>
        <v>9.1403821560921805E-2</v>
      </c>
      <c r="AQ213" s="150">
        <f t="shared" si="780"/>
        <v>4.7880352915859702E-2</v>
      </c>
      <c r="AR213" s="150">
        <f t="shared" si="781"/>
        <v>0.13636683623752768</v>
      </c>
      <c r="AS213" s="150">
        <f t="shared" si="782"/>
        <v>0.18285606598473089</v>
      </c>
      <c r="AT213" s="150">
        <f t="shared" si="783"/>
        <v>3.9308749043471904E-2</v>
      </c>
      <c r="AU213" s="242">
        <f t="shared" si="740"/>
        <v>29.375999999999976</v>
      </c>
      <c r="AV213" s="242">
        <f t="shared" si="768"/>
        <v>14.685000000000002</v>
      </c>
      <c r="AW213" s="242">
        <f t="shared" si="741"/>
        <v>36.805000000000007</v>
      </c>
      <c r="AX213" s="242">
        <f t="shared" si="742"/>
        <v>41.722999999999985</v>
      </c>
      <c r="AY213" s="119">
        <v>350.76299999999998</v>
      </c>
      <c r="AZ213" s="119">
        <v>321.387</v>
      </c>
      <c r="BA213" s="119">
        <v>306.702</v>
      </c>
      <c r="BB213" s="119">
        <v>269.89699999999999</v>
      </c>
      <c r="BC213" s="119">
        <v>228.17400000000001</v>
      </c>
      <c r="BD213" s="119">
        <v>219.54400000000001</v>
      </c>
      <c r="BE213" s="119">
        <v>209.101</v>
      </c>
      <c r="BF213" s="119">
        <v>153.56700000000001</v>
      </c>
      <c r="BG213" s="362">
        <v>134.92400000000001</v>
      </c>
      <c r="BH213" s="362">
        <v>128.387</v>
      </c>
      <c r="BI213" s="362">
        <v>133.37899999999999</v>
      </c>
      <c r="BJ213" s="362">
        <v>116.80800000000001</v>
      </c>
      <c r="BK213" s="362"/>
      <c r="BL213" s="362"/>
      <c r="BM213" s="362"/>
      <c r="BN213" s="362"/>
      <c r="BO213" s="362"/>
      <c r="BP213" s="152">
        <f t="shared" si="784"/>
        <v>-0.65240591939937331</v>
      </c>
      <c r="BQ213" s="152">
        <f t="shared" si="785"/>
        <v>-0.37641710195395633</v>
      </c>
      <c r="BR213" s="152">
        <f t="shared" si="786"/>
        <v>3.6037841738154303E-2</v>
      </c>
      <c r="BS213" s="152">
        <f t="shared" si="787"/>
        <v>1.3004426410918484</v>
      </c>
      <c r="BT213" s="152">
        <f t="shared" si="788"/>
        <v>0.22579551234951659</v>
      </c>
      <c r="BU213" s="242">
        <f t="shared" si="743"/>
        <v>-21.028999999999996</v>
      </c>
      <c r="BV213" s="242">
        <f t="shared" si="769"/>
        <v>-19.457000000000001</v>
      </c>
      <c r="BW213" s="242">
        <f t="shared" si="744"/>
        <v>1.7979999999999947</v>
      </c>
      <c r="BX213" s="242">
        <f t="shared" si="745"/>
        <v>28.204000000000004</v>
      </c>
      <c r="BY213" s="119">
        <v>11.204000000000001</v>
      </c>
      <c r="BZ213" s="119">
        <v>32.232999999999997</v>
      </c>
      <c r="CA213" s="119">
        <v>51.69</v>
      </c>
      <c r="CB213" s="119">
        <v>49.892000000000003</v>
      </c>
      <c r="CC213" s="119">
        <v>21.687999999999999</v>
      </c>
      <c r="CD213" s="119">
        <v>17.693000000000001</v>
      </c>
      <c r="CE213" s="119">
        <v>21.747</v>
      </c>
      <c r="CF213" s="119">
        <v>11.936</v>
      </c>
      <c r="CG213" s="362">
        <v>3.5859999999999999</v>
      </c>
      <c r="CH213" s="362">
        <v>13.298999999999999</v>
      </c>
      <c r="CI213" s="362">
        <v>20.923999999999999</v>
      </c>
      <c r="CJ213" s="362">
        <v>-5.1470000000000002</v>
      </c>
      <c r="CK213" s="362"/>
      <c r="CL213" s="362"/>
      <c r="CM213" s="362"/>
      <c r="CN213" s="362"/>
      <c r="CO213" s="362"/>
      <c r="CP213" s="152">
        <f t="shared" si="789"/>
        <v>-0.85535040698828668</v>
      </c>
      <c r="CQ213" s="152">
        <f t="shared" si="790"/>
        <v>-0.45469308216953563</v>
      </c>
      <c r="CR213" s="152">
        <f t="shared" si="791"/>
        <v>-2.7110717896865498E-2</v>
      </c>
      <c r="CS213" s="152">
        <f t="shared" si="792"/>
        <v>1.7284326685441691</v>
      </c>
      <c r="CT213" s="152">
        <f t="shared" si="793"/>
        <v>0.18537947949311895</v>
      </c>
      <c r="CU213" s="242">
        <f t="shared" si="746"/>
        <v>-21.541999999999998</v>
      </c>
      <c r="CV213" s="242">
        <f t="shared" si="770"/>
        <v>-21.000000000000004</v>
      </c>
      <c r="CW213" s="242">
        <f t="shared" si="747"/>
        <v>-1.286999999999999</v>
      </c>
      <c r="CX213" s="242">
        <f t="shared" si="748"/>
        <v>30.073</v>
      </c>
      <c r="CY213" s="119">
        <v>3.6429999999999998</v>
      </c>
      <c r="CZ213" s="119">
        <v>25.184999999999999</v>
      </c>
      <c r="DA213" s="119">
        <v>46.185000000000002</v>
      </c>
      <c r="DB213" s="119">
        <v>47.472000000000001</v>
      </c>
      <c r="DC213" s="119">
        <v>17.399000000000001</v>
      </c>
      <c r="DD213" s="119">
        <v>14.678000000000001</v>
      </c>
      <c r="DE213" s="119">
        <v>18.952000000000002</v>
      </c>
      <c r="DF213" s="119">
        <v>9.2710000000000008</v>
      </c>
      <c r="DG213" s="362">
        <v>0.39600000000000002</v>
      </c>
      <c r="DH213" s="362">
        <v>12.428000000000001</v>
      </c>
      <c r="DI213" s="362">
        <v>17.117999999999999</v>
      </c>
      <c r="DJ213" s="362">
        <v>-10.462</v>
      </c>
      <c r="DK213" s="362"/>
      <c r="DL213" s="362"/>
      <c r="DM213" s="362"/>
      <c r="DN213" s="362"/>
      <c r="DO213" s="362"/>
      <c r="DP213" s="152">
        <f t="shared" si="794"/>
        <v>1.4601037468616903E-2</v>
      </c>
      <c r="DQ213" s="152">
        <f t="shared" si="795"/>
        <v>0.1052517433519068</v>
      </c>
      <c r="DR213" s="152">
        <f t="shared" si="796"/>
        <v>0.25709372312983653</v>
      </c>
      <c r="DS213" s="152">
        <f t="shared" si="797"/>
        <v>0.34111790294757371</v>
      </c>
      <c r="DT213" s="152">
        <f t="shared" si="798"/>
        <v>0.15027661249447316</v>
      </c>
      <c r="DU213" s="242">
        <f t="shared" si="749"/>
        <v>2.9020000000000152</v>
      </c>
      <c r="DV213" s="242">
        <f t="shared" si="771"/>
        <v>18.926999999999992</v>
      </c>
      <c r="DW213" s="242">
        <f t="shared" si="750"/>
        <v>36.776999999999987</v>
      </c>
      <c r="DX213" s="242">
        <f t="shared" si="751"/>
        <v>36.385000000000005</v>
      </c>
      <c r="DY213" s="119">
        <v>201.655</v>
      </c>
      <c r="DZ213" s="119">
        <v>198.75299999999999</v>
      </c>
      <c r="EA213" s="119">
        <v>179.82599999999999</v>
      </c>
      <c r="EB213" s="119">
        <v>143.04900000000001</v>
      </c>
      <c r="EC213" s="119">
        <v>106.664</v>
      </c>
      <c r="ED213" s="119">
        <v>92.728999999999999</v>
      </c>
      <c r="EE213" s="119">
        <v>80.95</v>
      </c>
      <c r="EF213" s="119">
        <v>65.861999999999995</v>
      </c>
      <c r="EG213" s="362">
        <v>58.8</v>
      </c>
      <c r="EH213" s="362">
        <v>58.689</v>
      </c>
      <c r="EI213" s="362">
        <v>48.905000000000001</v>
      </c>
      <c r="EJ213" s="362">
        <v>35.869999999999997</v>
      </c>
      <c r="EK213" s="362"/>
      <c r="EL213" s="362"/>
      <c r="EM213" s="362"/>
      <c r="EN213" s="362"/>
      <c r="EO213" s="362"/>
      <c r="EP213" s="153">
        <f t="shared" si="799"/>
        <v>-6.3978271721932031E-2</v>
      </c>
      <c r="EQ213" s="153">
        <f t="shared" si="800"/>
        <v>0.10842155413668661</v>
      </c>
      <c r="ER213" s="153">
        <f t="shared" si="801"/>
        <v>0.43166499277631254</v>
      </c>
      <c r="ES213" s="153">
        <f t="shared" si="802"/>
        <v>0.23835177296474025</v>
      </c>
      <c r="ET213" s="153">
        <f t="shared" si="803"/>
        <v>7.9541521339769681E-4</v>
      </c>
      <c r="EU213" s="242">
        <f t="shared" si="752"/>
        <v>-37.806999999999903</v>
      </c>
      <c r="EV213" s="242">
        <f t="shared" si="772"/>
        <v>57.802999999999997</v>
      </c>
      <c r="EW213" s="242">
        <f t="shared" si="753"/>
        <v>160.74599999999992</v>
      </c>
      <c r="EX213" s="242">
        <f t="shared" si="754"/>
        <v>71.675000000000011</v>
      </c>
      <c r="EY213" s="119">
        <v>553.12800000000004</v>
      </c>
      <c r="EZ213" s="119">
        <v>590.93499999999995</v>
      </c>
      <c r="FA213" s="119">
        <v>533.13199999999995</v>
      </c>
      <c r="FB213" s="119">
        <v>372.38600000000002</v>
      </c>
      <c r="FC213" s="119">
        <v>300.71100000000001</v>
      </c>
      <c r="FD213" s="119">
        <v>300.47199999999998</v>
      </c>
      <c r="FE213" s="119">
        <v>260.05</v>
      </c>
      <c r="FF213" s="119">
        <v>218.76400000000001</v>
      </c>
      <c r="FG213" s="362">
        <v>211.428</v>
      </c>
      <c r="FH213" s="362">
        <v>186.53</v>
      </c>
      <c r="FI213" s="362">
        <v>161.90600000000001</v>
      </c>
      <c r="FJ213" s="362">
        <v>166.16</v>
      </c>
      <c r="FK213" s="362"/>
      <c r="FL213" s="362"/>
      <c r="FM213" s="362"/>
      <c r="FN213" s="362"/>
      <c r="FO213" s="362"/>
      <c r="FP213" s="153">
        <f t="shared" si="804"/>
        <v>1.875901875901876E-2</v>
      </c>
      <c r="FQ213" s="153">
        <f t="shared" si="805"/>
        <v>4.2105263157894736E-2</v>
      </c>
      <c r="FR213" s="153">
        <f t="shared" si="806"/>
        <v>7.605177993527508E-2</v>
      </c>
      <c r="FS213" s="153">
        <f t="shared" si="807"/>
        <v>4.9235993208828523E-2</v>
      </c>
      <c r="FT213" s="153">
        <f t="shared" si="808"/>
        <v>0.10299625468164794</v>
      </c>
      <c r="FU213" s="242">
        <f t="shared" si="764"/>
        <v>13</v>
      </c>
      <c r="FV213" s="242">
        <f t="shared" si="773"/>
        <v>28</v>
      </c>
      <c r="FW213" s="242">
        <f t="shared" si="765"/>
        <v>47</v>
      </c>
      <c r="FX213" s="242">
        <f t="shared" si="766"/>
        <v>29</v>
      </c>
      <c r="FY213" s="154">
        <v>706</v>
      </c>
      <c r="FZ213" s="154">
        <v>693</v>
      </c>
      <c r="GA213" s="154">
        <v>665</v>
      </c>
      <c r="GB213" s="154">
        <v>618</v>
      </c>
      <c r="GC213" s="154">
        <v>589</v>
      </c>
      <c r="GD213" s="154">
        <v>534</v>
      </c>
      <c r="GE213" s="154">
        <v>525</v>
      </c>
      <c r="GF213" s="154">
        <v>284</v>
      </c>
      <c r="GG213" s="359">
        <v>257</v>
      </c>
      <c r="GH213" s="359">
        <v>228</v>
      </c>
      <c r="GI213" s="359">
        <v>239</v>
      </c>
      <c r="GJ213" s="359">
        <v>242</v>
      </c>
      <c r="GK213" s="359"/>
      <c r="GL213" s="359"/>
      <c r="GM213" s="359"/>
      <c r="GN213" s="359"/>
      <c r="GO213" s="359"/>
      <c r="GP213" s="5"/>
      <c r="GQ213" s="5" t="s">
        <v>386</v>
      </c>
      <c r="GR213" s="5">
        <v>9530</v>
      </c>
      <c r="GS213" s="5" t="s">
        <v>233</v>
      </c>
      <c r="GT213" s="7" t="s">
        <v>82</v>
      </c>
      <c r="GU213" s="172" t="s">
        <v>73</v>
      </c>
      <c r="GW213" s="158">
        <f t="shared" si="809"/>
        <v>-0.86323625333964005</v>
      </c>
      <c r="GX213" s="158">
        <f t="shared" si="810"/>
        <v>-0.53492937776656602</v>
      </c>
      <c r="GY213" s="158">
        <f t="shared" si="811"/>
        <v>-0.24756298474078184</v>
      </c>
      <c r="GZ213" s="158">
        <f t="shared" si="812"/>
        <v>1.1786225590138575</v>
      </c>
      <c r="HA213" s="158">
        <f t="shared" si="813"/>
        <v>3.2511284843928387E-2</v>
      </c>
      <c r="HB213" s="263">
        <f t="shared" si="722"/>
        <v>-0.11485372955371977</v>
      </c>
      <c r="HC213" s="263">
        <f t="shared" si="906"/>
        <v>-0.15303577738845592</v>
      </c>
      <c r="HD213" s="263">
        <f t="shared" si="723"/>
        <v>-9.4126537357801909E-2</v>
      </c>
      <c r="HE213" s="263">
        <f t="shared" si="724"/>
        <v>0.20569281674163195</v>
      </c>
      <c r="HF213" s="153">
        <f t="shared" si="814"/>
        <v>1.819643963157579E-2</v>
      </c>
      <c r="HG213" s="153">
        <f t="shared" si="815"/>
        <v>0.13305016918529555</v>
      </c>
      <c r="HH213" s="153">
        <f t="shared" si="816"/>
        <v>0.28608594657375147</v>
      </c>
      <c r="HI213" s="153">
        <f t="shared" si="817"/>
        <v>0.38021248393155338</v>
      </c>
      <c r="HJ213" s="153">
        <f t="shared" si="818"/>
        <v>0.17451966718992143</v>
      </c>
      <c r="HK213" s="153">
        <f t="shared" si="819"/>
        <v>0.16902446467333415</v>
      </c>
      <c r="HL213" s="153">
        <f t="shared" si="820"/>
        <v>0.25818053020189086</v>
      </c>
      <c r="HM213" s="153">
        <f t="shared" si="821"/>
        <v>0.14873818806051567</v>
      </c>
      <c r="HN213" s="153">
        <f t="shared" si="822"/>
        <v>6.7410566095549374E-3</v>
      </c>
      <c r="HO213" s="153">
        <f t="shared" si="823"/>
        <v>0.23101659943863043</v>
      </c>
      <c r="HP213" s="153">
        <f t="shared" si="824"/>
        <v>0.40384547331170739</v>
      </c>
      <c r="HQ213" s="153">
        <f t="shared" si="825"/>
        <v>-0.29166434346250347</v>
      </c>
      <c r="HR213" s="153" t="str">
        <f t="shared" si="826"/>
        <v>Negativ EK</v>
      </c>
      <c r="HS213" s="153" t="str">
        <f t="shared" si="827"/>
        <v>Negativ EK</v>
      </c>
      <c r="HT213" s="153" t="str">
        <f t="shared" si="828"/>
        <v>Negativ EK</v>
      </c>
      <c r="HU213" s="153" t="str">
        <f t="shared" si="829"/>
        <v>Negativ EK</v>
      </c>
      <c r="HV213" s="150">
        <f t="shared" si="830"/>
        <v>-0.65848118906169972</v>
      </c>
      <c r="HW213" s="150">
        <f t="shared" si="831"/>
        <v>-0.49765846815816372</v>
      </c>
      <c r="HX213" s="150">
        <f t="shared" si="832"/>
        <v>-0.22988393034657909</v>
      </c>
      <c r="HY213" s="150">
        <f t="shared" si="833"/>
        <v>1.0546622675476502</v>
      </c>
      <c r="HZ213" s="150">
        <f t="shared" si="834"/>
        <v>0.14288885775741444</v>
      </c>
      <c r="IA213" s="263">
        <f t="shared" si="725"/>
        <v>-3.7764339967325374E-2</v>
      </c>
      <c r="IB213" s="263">
        <f t="shared" si="907"/>
        <v>-5.6816024019611937E-2</v>
      </c>
      <c r="IC213" s="263">
        <f t="shared" si="726"/>
        <v>-3.4079394360252757E-2</v>
      </c>
      <c r="ID213" s="263">
        <f t="shared" si="727"/>
        <v>7.6095016853681613E-2</v>
      </c>
      <c r="IE213" s="153">
        <f t="shared" si="835"/>
        <v>1.9586333969370567E-2</v>
      </c>
      <c r="IF213" s="153">
        <f t="shared" si="836"/>
        <v>5.7350673936695941E-2</v>
      </c>
      <c r="IG213" s="153">
        <f t="shared" si="837"/>
        <v>0.11416669795630788</v>
      </c>
      <c r="IH213" s="153">
        <f t="shared" si="838"/>
        <v>0.14824609231656063</v>
      </c>
      <c r="II213" s="153">
        <f t="shared" si="839"/>
        <v>7.2151075462879022E-2</v>
      </c>
      <c r="IJ213" s="153">
        <f t="shared" si="840"/>
        <v>6.3130439126385773E-2</v>
      </c>
      <c r="IK213" s="153">
        <f t="shared" si="841"/>
        <v>9.0836942946530386E-2</v>
      </c>
      <c r="IL213" s="153">
        <f t="shared" si="842"/>
        <v>5.5491501469111464E-2</v>
      </c>
      <c r="IM213" s="153">
        <f t="shared" si="843"/>
        <v>1.802200232185306E-2</v>
      </c>
      <c r="IN213" s="153">
        <f t="shared" si="844"/>
        <v>7.6335395883318585E-2</v>
      </c>
      <c r="IO213" s="153">
        <f t="shared" si="845"/>
        <v>0.1275596983533801</v>
      </c>
      <c r="IP213" s="153">
        <f t="shared" si="846"/>
        <v>-3.0976167549350026E-2</v>
      </c>
      <c r="IQ213" s="153" t="str">
        <f t="shared" si="847"/>
        <v>i.a.</v>
      </c>
      <c r="IR213" s="153" t="str">
        <f t="shared" si="848"/>
        <v>i.a.</v>
      </c>
      <c r="IS213" s="153" t="str">
        <f t="shared" si="849"/>
        <v>i.a.</v>
      </c>
      <c r="IT213" s="153" t="str">
        <f t="shared" si="850"/>
        <v>i.a.</v>
      </c>
      <c r="IU213" s="150">
        <f t="shared" si="851"/>
        <v>8.395030458866129E-2</v>
      </c>
      <c r="IV213" s="150">
        <f t="shared" si="852"/>
        <v>-2.8597520257071028E-3</v>
      </c>
      <c r="IW213" s="150">
        <f t="shared" si="853"/>
        <v>-0.12193583731340941</v>
      </c>
      <c r="IX213" s="150">
        <f t="shared" si="854"/>
        <v>8.2986217831142489E-2</v>
      </c>
      <c r="IY213" s="150">
        <f t="shared" si="855"/>
        <v>0.14936239216204039</v>
      </c>
      <c r="IZ213" s="263">
        <f t="shared" si="728"/>
        <v>2.8235550251567765E-2</v>
      </c>
      <c r="JA213" s="263">
        <f t="shared" si="908"/>
        <v>-9.6459745011517883E-4</v>
      </c>
      <c r="JB213" s="263">
        <f t="shared" si="729"/>
        <v>-4.6840642751999007E-2</v>
      </c>
      <c r="JC213" s="263">
        <f t="shared" si="730"/>
        <v>2.9435710495262835E-2</v>
      </c>
      <c r="JD213" s="153">
        <f t="shared" si="856"/>
        <v>0.36457203395958981</v>
      </c>
      <c r="JE213" s="153">
        <f t="shared" si="857"/>
        <v>0.33633648370802205</v>
      </c>
      <c r="JF213" s="153">
        <f t="shared" si="858"/>
        <v>0.33730108115813723</v>
      </c>
      <c r="JG213" s="153">
        <f t="shared" si="859"/>
        <v>0.38414172391013623</v>
      </c>
      <c r="JH213" s="153">
        <f t="shared" si="860"/>
        <v>0.3547060134148734</v>
      </c>
      <c r="JI213" s="153">
        <f t="shared" si="861"/>
        <v>0.3086111185068825</v>
      </c>
      <c r="JJ213" s="153">
        <f t="shared" si="862"/>
        <v>0.31128629109786582</v>
      </c>
      <c r="JK213" s="153">
        <f t="shared" si="863"/>
        <v>0.30106416046515877</v>
      </c>
      <c r="JL213" s="153">
        <f t="shared" si="864"/>
        <v>0.278108859753675</v>
      </c>
      <c r="JM213" s="153">
        <f t="shared" si="865"/>
        <v>0.31463571543451457</v>
      </c>
      <c r="JN213" s="153">
        <f t="shared" si="866"/>
        <v>0.30205798426247327</v>
      </c>
      <c r="JO213" s="153">
        <f t="shared" si="867"/>
        <v>0.21587626384207992</v>
      </c>
      <c r="JP213" s="153" t="str">
        <f t="shared" si="868"/>
        <v>i.a.</v>
      </c>
      <c r="JQ213" s="153" t="str">
        <f t="shared" si="869"/>
        <v>i.a.</v>
      </c>
      <c r="JR213" s="153" t="str">
        <f t="shared" si="870"/>
        <v>i.a.</v>
      </c>
      <c r="JS213" s="153" t="str">
        <f t="shared" si="871"/>
        <v>i.a.</v>
      </c>
      <c r="JT213" s="153" t="str">
        <f t="shared" si="872"/>
        <v>i.a.</v>
      </c>
      <c r="JU213" s="150">
        <f t="shared" si="873"/>
        <v>-0.66818768776003112</v>
      </c>
      <c r="JV213" s="150">
        <f t="shared" si="874"/>
        <v>-0.40375553728528846</v>
      </c>
      <c r="JW213" s="150">
        <f t="shared" si="875"/>
        <v>-0.1887840663172746</v>
      </c>
      <c r="JX213" s="150">
        <f t="shared" si="876"/>
        <v>1.0505721631348766</v>
      </c>
      <c r="JY213" s="150">
        <f t="shared" si="877"/>
        <v>0.2085774452107001</v>
      </c>
      <c r="JZ213" s="263">
        <f t="shared" si="731"/>
        <v>-2.8311950841258746E-2</v>
      </c>
      <c r="KA213" s="263">
        <f t="shared" si="909"/>
        <v>-2.8692306358706093E-2</v>
      </c>
      <c r="KB213" s="263">
        <f t="shared" si="732"/>
        <v>-1.6537727508759717E-2</v>
      </c>
      <c r="KC213" s="263">
        <f t="shared" si="733"/>
        <v>4.4880876221641101E-2</v>
      </c>
      <c r="KD213" s="153">
        <f t="shared" si="691"/>
        <v>1.4059304061939242E-2</v>
      </c>
      <c r="KE213" s="153">
        <f t="shared" si="692"/>
        <v>4.2371254903197986E-2</v>
      </c>
      <c r="KF213" s="153">
        <f t="shared" si="693"/>
        <v>7.1063561261904079E-2</v>
      </c>
      <c r="KG213" s="153">
        <f t="shared" si="694"/>
        <v>8.7601288770663796E-2</v>
      </c>
      <c r="KH213" s="153">
        <f t="shared" si="713"/>
        <v>4.2720412549022695E-2</v>
      </c>
      <c r="KI213" s="153">
        <f t="shared" si="695"/>
        <v>3.5347683111507128E-2</v>
      </c>
      <c r="KJ213" s="153">
        <f t="shared" si="696"/>
        <v>4.5730207128587948E-2</v>
      </c>
      <c r="KK213" s="153">
        <f t="shared" si="697"/>
        <v>3.5754082843072646E-2</v>
      </c>
      <c r="KL213" s="153">
        <f t="shared" si="698"/>
        <v>1.201352107391364E-2</v>
      </c>
      <c r="KM213" s="153">
        <f t="shared" si="699"/>
        <v>4.9419371620742829E-2</v>
      </c>
      <c r="KN213" s="153">
        <f t="shared" si="700"/>
        <v>7.5483133177730227E-2</v>
      </c>
      <c r="KO213" s="153">
        <f t="shared" si="701"/>
        <v>-2.0397002468881396E-2</v>
      </c>
      <c r="KP213" s="153" t="str">
        <f t="shared" si="702"/>
        <v>i.a.</v>
      </c>
      <c r="KQ213" s="153" t="str">
        <f t="shared" si="703"/>
        <v>i.a.</v>
      </c>
      <c r="KR213" s="153" t="str">
        <f t="shared" si="704"/>
        <v>i.a.</v>
      </c>
      <c r="KS213" s="153" t="str">
        <f t="shared" si="705"/>
        <v>i.a.</v>
      </c>
      <c r="KT213" s="153" t="str">
        <f t="shared" si="706"/>
        <v>i.a.</v>
      </c>
      <c r="KU213" s="150">
        <f t="shared" si="878"/>
        <v>2.8272943588284395E-2</v>
      </c>
      <c r="KV213" s="150">
        <f t="shared" si="879"/>
        <v>3.5944429800711156E-3</v>
      </c>
      <c r="KW213" s="150">
        <f t="shared" si="880"/>
        <v>0.18687771603149933</v>
      </c>
      <c r="KX213" s="150">
        <f t="shared" si="881"/>
        <v>6.9210392462895468E-2</v>
      </c>
      <c r="KY213" s="150">
        <f t="shared" si="882"/>
        <v>-8.0462374711110299E-2</v>
      </c>
      <c r="KZ213" s="243">
        <f t="shared" si="734"/>
        <v>3.1036103650834646E-2</v>
      </c>
      <c r="LA213" s="243">
        <f t="shared" si="910"/>
        <v>3.9316017316017859E-3</v>
      </c>
      <c r="LB213" s="243">
        <f t="shared" si="735"/>
        <v>0.17222233009708732</v>
      </c>
      <c r="LC213" s="243">
        <f t="shared" si="736"/>
        <v>5.9654070582029761E-2</v>
      </c>
      <c r="LD213" s="254">
        <f>IFERROR(Tabel1[[#This Row],[2024 - Omsætning]]/Tabel1[[#This Row],[2024 - Ansatte]],"i.a.")</f>
        <v>1.1287677053824363</v>
      </c>
      <c r="LE213" s="254">
        <f>IFERROR(Tabel1[[#This Row],[2023 - Omsætning]]/Tabel1[[#This Row],[2023 - Ansatte]],"i.a.")</f>
        <v>1.0977316017316017</v>
      </c>
      <c r="LF213" s="254">
        <f>IFERROR(Tabel1[[#This Row],[2022 - Omsætning]]/Tabel1[[#This Row],[2022 - Ansatte]],"i.a.")</f>
        <v>1.0937999999999999</v>
      </c>
      <c r="LG213" s="254">
        <f>IFERROR(Tabel1[[#This Row],[2021 - Omsætning]]/Tabel1[[#This Row],[2021 - Ansatte]],"i.a.")</f>
        <v>0.92157766990291257</v>
      </c>
      <c r="LH213" s="254">
        <f>IFERROR(AC213/Tabel1[[#This Row],[2020 - Ansatte]],"i.a.")</f>
        <v>0.86192359932088281</v>
      </c>
      <c r="LI213" s="254">
        <f>IFERROR(Tabel1[[#This Row],[2019 - Omsætning]]/Tabel1[[#This Row],[2019 - Ansatte]],"i.a.")</f>
        <v>0.9373445692883895</v>
      </c>
      <c r="LJ213" s="254">
        <f>IFERROR(Tabel1[[#This Row],[2018 - Omsætning]]/Tabel1[[#This Row],[2018 - Ansatte]],"i.a.")</f>
        <v>0.90580952380952384</v>
      </c>
      <c r="LK213" s="254">
        <f>IFERROR(Tabel1[[#This Row],[2017 - Omsætning]]/Tabel1[[#This Row],[2017 - Ansatte]],"i.a.")</f>
        <v>1.1754788732394366</v>
      </c>
      <c r="LL213" s="254">
        <f>IFERROR(Tabel1[[#This Row],[2016 - Omsætning]]/Tabel1[[#This Row],[2016 - Ansatte]],"i.a.")</f>
        <v>1.161466926070039</v>
      </c>
      <c r="LM213" s="254">
        <f>IFERROR(Tabel1[[#This Row],[2015 - Omsætning]]/Tabel1[[#This Row],[2015 - Ansatte]],"i.a.")</f>
        <v>1.1802850877192983</v>
      </c>
      <c r="LN213" s="254">
        <f>IFERROR(Tabel1[[#This Row],[2014 - Omsætning]]/Tabel1[[#This Row],[2014 - Ansatte]],"i.a.")</f>
        <v>1.1598368200836822</v>
      </c>
      <c r="LO213" s="254">
        <f>IFERROR(Tabel1[[#This Row],[2013 - Omsætning]]/Tabel1[[#This Row],[2013 - Ansatte]],"i.a.")</f>
        <v>1.0427314049586778</v>
      </c>
      <c r="LP213" s="254" t="str">
        <f>IFERROR(Tabel1[[#This Row],[2012 - Omsætning]]/Tabel1[[#This Row],[2012 - Ansatte]],"i.a.")</f>
        <v>i.a.</v>
      </c>
      <c r="LQ213" s="254" t="str">
        <f>IFERROR(Tabel1[[#This Row],[2011 - Omsætning]]/Tabel1[[#This Row],[2011 - Ansatte]],"i.a.")</f>
        <v>i.a.</v>
      </c>
      <c r="LR213" s="254" t="str">
        <f>IFERROR(Tabel1[[#This Row],[2010 - Omsætning]]/Tabel1[[#This Row],[2010 - Ansatte]],"i.a.")</f>
        <v>i.a.</v>
      </c>
      <c r="LS213" s="254" t="str">
        <f>IFERROR(Tabel1[[#This Row],[2009 - Omsætning]]/Tabel1[[#This Row],[2009 - Ansatte]],"i.a.")</f>
        <v>i.a.</v>
      </c>
      <c r="LT213" s="254" t="str">
        <f>IFERROR(Tabel1[[#This Row],[2008 - Omsætning]]/Tabel1[[#This Row],[2008 - Ansatte]],"i.a.")</f>
        <v>i.a.</v>
      </c>
      <c r="LU213" s="158">
        <f t="shared" si="883"/>
        <v>-0.85801392640634944</v>
      </c>
      <c r="LV213" s="158">
        <f t="shared" si="884"/>
        <v>-0.47672568491016043</v>
      </c>
      <c r="LW213" s="158">
        <f t="shared" si="885"/>
        <v>-9.5871313774831379E-2</v>
      </c>
      <c r="LX213" s="158">
        <f t="shared" si="886"/>
        <v>1.6003994203438765</v>
      </c>
      <c r="LY213" s="158">
        <f t="shared" si="887"/>
        <v>7.4690393971690153E-2</v>
      </c>
      <c r="LZ213" s="243">
        <f t="shared" si="737"/>
        <v>-3.1181934684767546E-2</v>
      </c>
      <c r="MA213" s="243">
        <f t="shared" si="911"/>
        <v>-3.3109136477557533E-2</v>
      </c>
      <c r="MB213" s="243">
        <f t="shared" si="738"/>
        <v>-7.3644061610336486E-3</v>
      </c>
      <c r="MC213" s="243">
        <f t="shared" si="739"/>
        <v>4.7275635848154682E-2</v>
      </c>
      <c r="MD213" s="244">
        <f t="shared" si="888"/>
        <v>5.1600566572237959E-3</v>
      </c>
      <c r="ME213" s="244">
        <f t="shared" si="889"/>
        <v>3.6341991341991342E-2</v>
      </c>
      <c r="MF213" s="244">
        <f t="shared" si="890"/>
        <v>6.9451127819548875E-2</v>
      </c>
      <c r="MG213" s="244">
        <f t="shared" si="891"/>
        <v>7.6815533980582523E-2</v>
      </c>
      <c r="MH213" s="244">
        <f t="shared" si="892"/>
        <v>2.9539898132427845E-2</v>
      </c>
      <c r="MI213" s="244">
        <f t="shared" si="893"/>
        <v>2.7486891385767792E-2</v>
      </c>
      <c r="MJ213" s="244">
        <f t="shared" si="894"/>
        <v>3.6099047619047621E-2</v>
      </c>
      <c r="MK213" s="244">
        <f t="shared" si="895"/>
        <v>3.2644366197183104E-2</v>
      </c>
      <c r="ML213" s="244">
        <f t="shared" si="896"/>
        <v>1.5408560311284047E-3</v>
      </c>
      <c r="MM213" s="244">
        <f t="shared" si="897"/>
        <v>5.4508771929824562E-2</v>
      </c>
      <c r="MN213" s="244">
        <f t="shared" si="898"/>
        <v>7.1623430962343096E-2</v>
      </c>
      <c r="MO213" s="244">
        <f t="shared" si="899"/>
        <v>-4.3231404958677687E-2</v>
      </c>
      <c r="MP213" s="244" t="str">
        <f t="shared" si="900"/>
        <v>i.a.</v>
      </c>
      <c r="MQ213" s="244" t="str">
        <f t="shared" si="901"/>
        <v>i.a.</v>
      </c>
      <c r="MR213" s="244" t="str">
        <f t="shared" si="902"/>
        <v>i.a.</v>
      </c>
      <c r="MS213" s="244" t="str">
        <f t="shared" si="903"/>
        <v>i.a.</v>
      </c>
      <c r="MT213" s="244" t="str">
        <f t="shared" si="904"/>
        <v>i.a.</v>
      </c>
    </row>
    <row r="214" spans="1:358" ht="18" customHeight="1" x14ac:dyDescent="0.25">
      <c r="A214" s="309" t="s">
        <v>547</v>
      </c>
      <c r="B214" s="273">
        <v>15246405</v>
      </c>
      <c r="C214" s="5" t="s">
        <v>83</v>
      </c>
      <c r="D214" s="5"/>
      <c r="E214" s="5">
        <v>259900</v>
      </c>
      <c r="F214" s="203">
        <v>44889</v>
      </c>
      <c r="G214" s="148"/>
      <c r="H214" s="148"/>
      <c r="I214" s="148" t="s">
        <v>70</v>
      </c>
      <c r="J214" s="148"/>
      <c r="K214" s="148" t="s">
        <v>74</v>
      </c>
      <c r="L214" s="148" t="s">
        <v>74</v>
      </c>
      <c r="M214" s="357" t="s">
        <v>74</v>
      </c>
      <c r="N214" s="357" t="s">
        <v>74</v>
      </c>
      <c r="O214" s="357" t="s">
        <v>74</v>
      </c>
      <c r="P214" s="150" t="e">
        <f>Y214/Tabel1[[#This Row],[2023 - Omsætning]]-1</f>
        <v>#DIV/0!</v>
      </c>
      <c r="Q214" s="150" t="e">
        <f>Z214/Tabel1[[#This Row],[2022 - Omsætning]]-1</f>
        <v>#DIV/0!</v>
      </c>
      <c r="R214" s="150" t="e">
        <f>AA214/Tabel1[[#This Row],[2021 - Omsætning]]-1</f>
        <v>#DIV/0!</v>
      </c>
      <c r="S214" s="150" t="e">
        <f>AB214/Tabel1[[#This Row],[2020 - Omsætning]]-1</f>
        <v>#DIV/0!</v>
      </c>
      <c r="T214" s="150" t="e">
        <f>AC214/Tabel1[[#This Row],[2019 - Omsætning]]-1</f>
        <v>#DIV/0!</v>
      </c>
      <c r="U214" s="242">
        <f t="shared" si="721"/>
        <v>0</v>
      </c>
      <c r="V214" s="242">
        <f t="shared" si="905"/>
        <v>0</v>
      </c>
      <c r="W214" s="242">
        <f t="shared" si="763"/>
        <v>0</v>
      </c>
      <c r="X214" s="242">
        <f t="shared" si="762"/>
        <v>0</v>
      </c>
      <c r="Y214" s="151"/>
      <c r="Z214" s="151"/>
      <c r="AA214" s="151"/>
      <c r="AB214" s="151"/>
      <c r="AC214" s="361"/>
      <c r="AD214" s="361"/>
      <c r="AE214" s="361"/>
      <c r="AF214" s="361"/>
      <c r="AG214" s="361"/>
      <c r="AH214" s="361"/>
      <c r="AI214" s="361"/>
      <c r="AJ214" s="361"/>
      <c r="AK214" s="361"/>
      <c r="AL214" s="361"/>
      <c r="AM214" s="361"/>
      <c r="AN214" s="361"/>
      <c r="AO214" s="361"/>
      <c r="AP214" s="150" t="e">
        <f t="shared" si="779"/>
        <v>#DIV/0!</v>
      </c>
      <c r="AQ214" s="150">
        <f t="shared" si="780"/>
        <v>-1</v>
      </c>
      <c r="AR214" s="150" t="e">
        <f t="shared" si="781"/>
        <v>#DIV/0!</v>
      </c>
      <c r="AS214" s="150">
        <f t="shared" si="782"/>
        <v>-1</v>
      </c>
      <c r="AT214" s="150">
        <f t="shared" si="783"/>
        <v>0.55036105577689254</v>
      </c>
      <c r="AU214" s="242">
        <f t="shared" si="740"/>
        <v>0</v>
      </c>
      <c r="AV214" s="242">
        <f t="shared" si="768"/>
        <v>-35.33</v>
      </c>
      <c r="AW214" s="242">
        <f t="shared" si="741"/>
        <v>35.33</v>
      </c>
      <c r="AX214" s="242">
        <f t="shared" si="742"/>
        <v>-24.905000000000001</v>
      </c>
      <c r="AY214" s="119"/>
      <c r="AZ214" s="119"/>
      <c r="BA214" s="119">
        <v>35.33</v>
      </c>
      <c r="BB214" s="119"/>
      <c r="BC214" s="119">
        <v>24.905000000000001</v>
      </c>
      <c r="BD214" s="362">
        <v>16.064</v>
      </c>
      <c r="BE214" s="362">
        <v>23.783999999999999</v>
      </c>
      <c r="BF214" s="362">
        <v>22.021999999999998</v>
      </c>
      <c r="BG214" s="362">
        <v>15.13</v>
      </c>
      <c r="BH214" s="362">
        <v>20.015999999999998</v>
      </c>
      <c r="BI214" s="362"/>
      <c r="BJ214" s="362"/>
      <c r="BK214" s="362"/>
      <c r="BL214" s="362"/>
      <c r="BM214" s="362"/>
      <c r="BN214" s="362"/>
      <c r="BO214" s="362"/>
      <c r="BP214" s="152" t="e">
        <f t="shared" si="784"/>
        <v>#DIV/0!</v>
      </c>
      <c r="BQ214" s="152">
        <f t="shared" si="785"/>
        <v>1</v>
      </c>
      <c r="BR214" s="152" t="e">
        <f t="shared" si="786"/>
        <v>#DIV/0!</v>
      </c>
      <c r="BS214" s="152">
        <f t="shared" si="787"/>
        <v>-1</v>
      </c>
      <c r="BT214" s="152">
        <f t="shared" si="788"/>
        <v>1.4557364033346565</v>
      </c>
      <c r="BU214" s="242">
        <f t="shared" si="743"/>
        <v>0</v>
      </c>
      <c r="BV214" s="242">
        <f t="shared" si="769"/>
        <v>3.9180000000000001</v>
      </c>
      <c r="BW214" s="242">
        <f t="shared" si="744"/>
        <v>-3.9180000000000001</v>
      </c>
      <c r="BX214" s="242">
        <f t="shared" si="745"/>
        <v>-2.2959999999999998</v>
      </c>
      <c r="BY214" s="119"/>
      <c r="BZ214" s="119"/>
      <c r="CA214" s="119">
        <v>-3.9180000000000001</v>
      </c>
      <c r="CB214" s="119"/>
      <c r="CC214" s="119">
        <v>2.2959999999999998</v>
      </c>
      <c r="CD214" s="362">
        <v>-5.0380000000000003</v>
      </c>
      <c r="CE214" s="362">
        <v>0.88100000000000001</v>
      </c>
      <c r="CF214" s="362">
        <v>0.17399999999999999</v>
      </c>
      <c r="CG214" s="362">
        <v>-2.19</v>
      </c>
      <c r="CH214" s="362">
        <v>2.2370000000000001</v>
      </c>
      <c r="CI214" s="362"/>
      <c r="CJ214" s="362"/>
      <c r="CK214" s="362"/>
      <c r="CL214" s="362"/>
      <c r="CM214" s="362"/>
      <c r="CN214" s="362"/>
      <c r="CO214" s="362"/>
      <c r="CP214" s="152" t="e">
        <f t="shared" si="789"/>
        <v>#DIV/0!</v>
      </c>
      <c r="CQ214" s="152">
        <f t="shared" si="790"/>
        <v>1</v>
      </c>
      <c r="CR214" s="152" t="e">
        <f t="shared" si="791"/>
        <v>#DIV/0!</v>
      </c>
      <c r="CS214" s="152">
        <f t="shared" si="792"/>
        <v>-1</v>
      </c>
      <c r="CT214" s="152">
        <f t="shared" si="793"/>
        <v>1.2921723834652596</v>
      </c>
      <c r="CU214" s="242">
        <f t="shared" si="746"/>
        <v>0</v>
      </c>
      <c r="CV214" s="242">
        <f t="shared" si="770"/>
        <v>4.5519999999999996</v>
      </c>
      <c r="CW214" s="242">
        <f t="shared" si="747"/>
        <v>-4.5519999999999996</v>
      </c>
      <c r="CX214" s="242">
        <f t="shared" si="748"/>
        <v>-1.661</v>
      </c>
      <c r="CY214" s="119"/>
      <c r="CZ214" s="119"/>
      <c r="DA214" s="119">
        <v>-4.5519999999999996</v>
      </c>
      <c r="DB214" s="119"/>
      <c r="DC214" s="119">
        <v>1.661</v>
      </c>
      <c r="DD214" s="362">
        <v>-5.6849999999999996</v>
      </c>
      <c r="DE214" s="362">
        <v>0.38200000000000001</v>
      </c>
      <c r="DF214" s="362">
        <v>-0.219</v>
      </c>
      <c r="DG214" s="362">
        <v>-2.6</v>
      </c>
      <c r="DH214" s="362">
        <v>1.827</v>
      </c>
      <c r="DI214" s="362"/>
      <c r="DJ214" s="362"/>
      <c r="DK214" s="362"/>
      <c r="DL214" s="362"/>
      <c r="DM214" s="362"/>
      <c r="DN214" s="362"/>
      <c r="DO214" s="362"/>
      <c r="DP214" s="152" t="e">
        <f t="shared" si="794"/>
        <v>#DIV/0!</v>
      </c>
      <c r="DQ214" s="152">
        <f t="shared" si="795"/>
        <v>-1</v>
      </c>
      <c r="DR214" s="152" t="e">
        <f t="shared" si="796"/>
        <v>#DIV/0!</v>
      </c>
      <c r="DS214" s="152">
        <f t="shared" si="797"/>
        <v>-1</v>
      </c>
      <c r="DT214" s="152">
        <f t="shared" si="798"/>
        <v>0.22834507042253532</v>
      </c>
      <c r="DU214" s="242">
        <f t="shared" si="749"/>
        <v>0</v>
      </c>
      <c r="DV214" s="242">
        <f t="shared" si="771"/>
        <v>-2.0680000000000001</v>
      </c>
      <c r="DW214" s="242">
        <f t="shared" si="750"/>
        <v>2.0680000000000001</v>
      </c>
      <c r="DX214" s="242">
        <f t="shared" si="751"/>
        <v>-6.9770000000000003</v>
      </c>
      <c r="DY214" s="119"/>
      <c r="DZ214" s="119"/>
      <c r="EA214" s="119">
        <v>2.0680000000000001</v>
      </c>
      <c r="EB214" s="119"/>
      <c r="EC214" s="119">
        <v>6.9770000000000003</v>
      </c>
      <c r="ED214" s="362">
        <v>5.68</v>
      </c>
      <c r="EE214" s="362">
        <v>10.398</v>
      </c>
      <c r="EF214" s="362">
        <v>10.1</v>
      </c>
      <c r="EG214" s="362">
        <v>10.272</v>
      </c>
      <c r="EH214" s="362">
        <v>13.651</v>
      </c>
      <c r="EI214" s="362"/>
      <c r="EJ214" s="362"/>
      <c r="EK214" s="362"/>
      <c r="EL214" s="362"/>
      <c r="EM214" s="362"/>
      <c r="EN214" s="362"/>
      <c r="EO214" s="362"/>
      <c r="EP214" s="153" t="e">
        <f t="shared" si="799"/>
        <v>#DIV/0!</v>
      </c>
      <c r="EQ214" s="153">
        <f t="shared" si="800"/>
        <v>-1</v>
      </c>
      <c r="ER214" s="153" t="e">
        <f t="shared" si="801"/>
        <v>#DIV/0!</v>
      </c>
      <c r="ES214" s="153">
        <f t="shared" si="802"/>
        <v>-1</v>
      </c>
      <c r="ET214" s="153">
        <f t="shared" si="803"/>
        <v>-5.5140548915449179E-2</v>
      </c>
      <c r="EU214" s="242">
        <f t="shared" si="752"/>
        <v>0</v>
      </c>
      <c r="EV214" s="242">
        <f t="shared" si="772"/>
        <v>-39.475999999999999</v>
      </c>
      <c r="EW214" s="242">
        <f t="shared" si="753"/>
        <v>39.475999999999999</v>
      </c>
      <c r="EX214" s="242">
        <f t="shared" si="754"/>
        <v>-34.151000000000003</v>
      </c>
      <c r="EY214" s="119"/>
      <c r="EZ214" s="119"/>
      <c r="FA214" s="119">
        <v>39.475999999999999</v>
      </c>
      <c r="FB214" s="119"/>
      <c r="FC214" s="119">
        <v>34.151000000000003</v>
      </c>
      <c r="FD214" s="362">
        <v>36.143999999999998</v>
      </c>
      <c r="FE214" s="362">
        <v>41.976999999999997</v>
      </c>
      <c r="FF214" s="362">
        <v>32.722000000000001</v>
      </c>
      <c r="FG214" s="362">
        <v>29.43</v>
      </c>
      <c r="FH214" s="362">
        <v>32.652000000000001</v>
      </c>
      <c r="FI214" s="362"/>
      <c r="FJ214" s="362"/>
      <c r="FK214" s="362"/>
      <c r="FL214" s="362"/>
      <c r="FM214" s="362"/>
      <c r="FN214" s="362"/>
      <c r="FO214" s="362"/>
      <c r="FP214" s="153" t="e">
        <f t="shared" si="804"/>
        <v>#DIV/0!</v>
      </c>
      <c r="FQ214" s="153">
        <f t="shared" si="805"/>
        <v>-1</v>
      </c>
      <c r="FR214" s="153" t="e">
        <f t="shared" si="806"/>
        <v>#DIV/0!</v>
      </c>
      <c r="FS214" s="153">
        <f t="shared" si="807"/>
        <v>-1</v>
      </c>
      <c r="FT214" s="153">
        <f t="shared" si="808"/>
        <v>0</v>
      </c>
      <c r="FU214" s="242">
        <f t="shared" si="764"/>
        <v>0</v>
      </c>
      <c r="FV214" s="242">
        <f t="shared" si="773"/>
        <v>-51</v>
      </c>
      <c r="FW214" s="242">
        <f t="shared" si="765"/>
        <v>51</v>
      </c>
      <c r="FX214" s="242">
        <f t="shared" si="766"/>
        <v>-44</v>
      </c>
      <c r="FY214" s="154"/>
      <c r="FZ214" s="154"/>
      <c r="GA214" s="154">
        <v>51</v>
      </c>
      <c r="GB214" s="154"/>
      <c r="GC214" s="154">
        <v>44</v>
      </c>
      <c r="GD214" s="359">
        <v>44</v>
      </c>
      <c r="GE214" s="359">
        <v>49</v>
      </c>
      <c r="GF214" s="359">
        <v>49</v>
      </c>
      <c r="GG214" s="359">
        <v>43</v>
      </c>
      <c r="GH214" s="359">
        <v>43</v>
      </c>
      <c r="GI214" s="359"/>
      <c r="GJ214" s="359"/>
      <c r="GK214" s="359"/>
      <c r="GL214" s="359"/>
      <c r="GM214" s="359"/>
      <c r="GN214" s="359"/>
      <c r="GO214" s="359"/>
      <c r="GP214" s="179"/>
      <c r="GQ214" s="5" t="s">
        <v>386</v>
      </c>
      <c r="GR214" s="5">
        <v>9560</v>
      </c>
      <c r="GS214" s="5" t="s">
        <v>548</v>
      </c>
      <c r="GT214" s="175" t="s">
        <v>82</v>
      </c>
      <c r="GU214" s="172"/>
      <c r="GV214" s="101"/>
      <c r="GW214" s="158" t="e">
        <f t="shared" si="809"/>
        <v>#VALUE!</v>
      </c>
      <c r="GX214" s="158">
        <f t="shared" si="810"/>
        <v>1</v>
      </c>
      <c r="GY214" s="158" t="e">
        <f t="shared" si="811"/>
        <v>#DIV/0!</v>
      </c>
      <c r="GZ214" s="158">
        <f t="shared" si="812"/>
        <v>-1</v>
      </c>
      <c r="HA214" s="158">
        <f t="shared" si="813"/>
        <v>1.3711422597261944</v>
      </c>
      <c r="HB214" s="263" t="e">
        <f t="shared" si="722"/>
        <v>#VALUE!</v>
      </c>
      <c r="HC214" s="263">
        <f t="shared" si="906"/>
        <v>2.2011605415860731</v>
      </c>
      <c r="HD214" s="263">
        <f t="shared" si="723"/>
        <v>-2.2011605415860731</v>
      </c>
      <c r="HE214" s="263">
        <f t="shared" si="724"/>
        <v>-0.2624634589555187</v>
      </c>
      <c r="HF214" s="153" t="str">
        <f t="shared" si="814"/>
        <v>Negativ EK</v>
      </c>
      <c r="HG214" s="153">
        <f t="shared" si="815"/>
        <v>0</v>
      </c>
      <c r="HH214" s="153">
        <f t="shared" si="816"/>
        <v>-2.2011605415860731</v>
      </c>
      <c r="HI214" s="153">
        <f t="shared" si="817"/>
        <v>0</v>
      </c>
      <c r="HJ214" s="153">
        <f t="shared" si="818"/>
        <v>0.2624634589555187</v>
      </c>
      <c r="HK214" s="153">
        <f t="shared" si="819"/>
        <v>-0.70717750964050252</v>
      </c>
      <c r="HL214" s="153">
        <f t="shared" si="820"/>
        <v>3.7271928968679875E-2</v>
      </c>
      <c r="HM214" s="153">
        <f t="shared" si="821"/>
        <v>-2.1500098173964265E-2</v>
      </c>
      <c r="HN214" s="153">
        <f t="shared" si="822"/>
        <v>-0.21736404297119927</v>
      </c>
      <c r="HO214" s="153">
        <f t="shared" si="823"/>
        <v>0.13383634898542232</v>
      </c>
      <c r="HP214" s="153" t="str">
        <f t="shared" si="824"/>
        <v>Negativ EK</v>
      </c>
      <c r="HQ214" s="153" t="str">
        <f t="shared" si="825"/>
        <v>Negativ EK</v>
      </c>
      <c r="HR214" s="153" t="str">
        <f t="shared" si="826"/>
        <v>Negativ EK</v>
      </c>
      <c r="HS214" s="153" t="str">
        <f t="shared" si="827"/>
        <v>Negativ EK</v>
      </c>
      <c r="HT214" s="153" t="str">
        <f t="shared" si="828"/>
        <v>Negativ EK</v>
      </c>
      <c r="HU214" s="153" t="str">
        <f t="shared" si="829"/>
        <v>Negativ EK</v>
      </c>
      <c r="HV214" s="150" t="e">
        <f t="shared" si="830"/>
        <v>#VALUE!</v>
      </c>
      <c r="HW214" s="150">
        <f t="shared" si="831"/>
        <v>1</v>
      </c>
      <c r="HX214" s="150" t="e">
        <f t="shared" si="832"/>
        <v>#DIV/0!</v>
      </c>
      <c r="HY214" s="150">
        <f t="shared" si="833"/>
        <v>-1</v>
      </c>
      <c r="HZ214" s="150">
        <f t="shared" si="834"/>
        <v>1.5064739108742684</v>
      </c>
      <c r="IA214" s="263" t="e">
        <f t="shared" si="725"/>
        <v>#VALUE!</v>
      </c>
      <c r="IB214" s="263">
        <f t="shared" si="907"/>
        <v>9.92501773229304E-2</v>
      </c>
      <c r="IC214" s="263">
        <f t="shared" si="726"/>
        <v>-9.92501773229304E-2</v>
      </c>
      <c r="ID214" s="263">
        <f t="shared" si="727"/>
        <v>-6.5324703037200366E-2</v>
      </c>
      <c r="IE214" s="153" t="str">
        <f t="shared" si="835"/>
        <v>i.a.</v>
      </c>
      <c r="IF214" s="153">
        <f t="shared" si="836"/>
        <v>0</v>
      </c>
      <c r="IG214" s="153">
        <f t="shared" si="837"/>
        <v>-9.92501773229304E-2</v>
      </c>
      <c r="IH214" s="153">
        <f t="shared" si="838"/>
        <v>0</v>
      </c>
      <c r="II214" s="153">
        <f t="shared" si="839"/>
        <v>6.5324703037200366E-2</v>
      </c>
      <c r="IJ214" s="153">
        <f t="shared" si="840"/>
        <v>-0.12897940374547179</v>
      </c>
      <c r="IK214" s="153">
        <f t="shared" si="841"/>
        <v>2.3587999839355282E-2</v>
      </c>
      <c r="IL214" s="153">
        <f t="shared" si="842"/>
        <v>5.5991762131548453E-3</v>
      </c>
      <c r="IM214" s="153">
        <f t="shared" si="843"/>
        <v>-7.0551850778003286E-2</v>
      </c>
      <c r="IN214" s="153">
        <f t="shared" si="844"/>
        <v>6.8510351586426557E-2</v>
      </c>
      <c r="IO214" s="153" t="str">
        <f t="shared" si="845"/>
        <v>i.a.</v>
      </c>
      <c r="IP214" s="153" t="str">
        <f t="shared" si="846"/>
        <v>i.a.</v>
      </c>
      <c r="IQ214" s="153" t="str">
        <f t="shared" si="847"/>
        <v>i.a.</v>
      </c>
      <c r="IR214" s="153" t="str">
        <f t="shared" si="848"/>
        <v>i.a.</v>
      </c>
      <c r="IS214" s="153" t="str">
        <f t="shared" si="849"/>
        <v>i.a.</v>
      </c>
      <c r="IT214" s="153" t="str">
        <f t="shared" si="850"/>
        <v>i.a.</v>
      </c>
      <c r="IU214" s="150" t="e">
        <f t="shared" si="851"/>
        <v>#VALUE!</v>
      </c>
      <c r="IV214" s="150" t="e">
        <f t="shared" si="852"/>
        <v>#VALUE!</v>
      </c>
      <c r="IW214" s="150" t="e">
        <f t="shared" si="853"/>
        <v>#VALUE!</v>
      </c>
      <c r="IX214" s="150" t="e">
        <f t="shared" si="854"/>
        <v>#VALUE!</v>
      </c>
      <c r="IY214" s="150">
        <f t="shared" si="855"/>
        <v>0.30002940544499762</v>
      </c>
      <c r="IZ214" s="263" t="e">
        <f t="shared" si="728"/>
        <v>#VALUE!</v>
      </c>
      <c r="JA214" s="263" t="e">
        <f t="shared" si="908"/>
        <v>#VALUE!</v>
      </c>
      <c r="JB214" s="263" t="e">
        <f t="shared" si="729"/>
        <v>#VALUE!</v>
      </c>
      <c r="JC214" s="263" t="e">
        <f t="shared" si="730"/>
        <v>#VALUE!</v>
      </c>
      <c r="JD214" s="153" t="str">
        <f t="shared" si="856"/>
        <v>i.a.</v>
      </c>
      <c r="JE214" s="153" t="str">
        <f t="shared" si="857"/>
        <v>i.a.</v>
      </c>
      <c r="JF214" s="153">
        <f t="shared" si="858"/>
        <v>5.2386260006079648E-2</v>
      </c>
      <c r="JG214" s="153" t="str">
        <f t="shared" si="859"/>
        <v>i.a.</v>
      </c>
      <c r="JH214" s="153">
        <f t="shared" si="860"/>
        <v>0.20429855641123246</v>
      </c>
      <c r="JI214" s="153">
        <f t="shared" si="861"/>
        <v>0.15714918105356351</v>
      </c>
      <c r="JJ214" s="153">
        <f t="shared" si="862"/>
        <v>0.24770707768539915</v>
      </c>
      <c r="JK214" s="153">
        <f t="shared" si="863"/>
        <v>0.30866083980196807</v>
      </c>
      <c r="JL214" s="153">
        <f t="shared" si="864"/>
        <v>0.34903160040774722</v>
      </c>
      <c r="JM214" s="153">
        <f t="shared" si="865"/>
        <v>0.41807546245252969</v>
      </c>
      <c r="JN214" s="153" t="str">
        <f t="shared" si="866"/>
        <v>i.a.</v>
      </c>
      <c r="JO214" s="153" t="str">
        <f t="shared" si="867"/>
        <v>i.a.</v>
      </c>
      <c r="JP214" s="153" t="str">
        <f t="shared" si="868"/>
        <v>i.a.</v>
      </c>
      <c r="JQ214" s="153" t="str">
        <f t="shared" si="869"/>
        <v>i.a.</v>
      </c>
      <c r="JR214" s="153" t="str">
        <f t="shared" si="870"/>
        <v>i.a.</v>
      </c>
      <c r="JS214" s="153" t="str">
        <f t="shared" si="871"/>
        <v>i.a.</v>
      </c>
      <c r="JT214" s="153" t="str">
        <f t="shared" si="872"/>
        <v>i.a.</v>
      </c>
      <c r="JU214" s="150" t="e">
        <f t="shared" si="873"/>
        <v>#VALUE!</v>
      </c>
      <c r="JV214" s="150" t="e">
        <f t="shared" si="874"/>
        <v>#VALUE!</v>
      </c>
      <c r="JW214" s="150" t="e">
        <f t="shared" si="875"/>
        <v>#VALUE!</v>
      </c>
      <c r="JX214" s="150" t="e">
        <f t="shared" si="876"/>
        <v>#VALUE!</v>
      </c>
      <c r="JY214" s="150" t="e">
        <f t="shared" si="877"/>
        <v>#VALUE!</v>
      </c>
      <c r="JZ214" s="263" t="e">
        <f t="shared" si="731"/>
        <v>#VALUE!</v>
      </c>
      <c r="KA214" s="263" t="e">
        <f t="shared" si="909"/>
        <v>#VALUE!</v>
      </c>
      <c r="KB214" s="263" t="e">
        <f t="shared" si="732"/>
        <v>#VALUE!</v>
      </c>
      <c r="KC214" s="263" t="e">
        <f t="shared" si="733"/>
        <v>#VALUE!</v>
      </c>
      <c r="KD214" s="153" t="str">
        <f t="shared" si="691"/>
        <v>i.a.</v>
      </c>
      <c r="KE214" s="153" t="str">
        <f t="shared" si="692"/>
        <v>i.a.</v>
      </c>
      <c r="KF214" s="153" t="str">
        <f t="shared" si="693"/>
        <v>i.a.</v>
      </c>
      <c r="KG214" s="153" t="str">
        <f t="shared" si="694"/>
        <v>i.a.</v>
      </c>
      <c r="KH214" s="153" t="str">
        <f t="shared" si="713"/>
        <v>i.a.</v>
      </c>
      <c r="KI214" s="153" t="str">
        <f t="shared" si="695"/>
        <v>i.a.</v>
      </c>
      <c r="KJ214" s="153" t="str">
        <f t="shared" si="696"/>
        <v>i.a.</v>
      </c>
      <c r="KK214" s="153" t="str">
        <f t="shared" si="697"/>
        <v>i.a.</v>
      </c>
      <c r="KL214" s="153" t="str">
        <f t="shared" si="698"/>
        <v>i.a.</v>
      </c>
      <c r="KM214" s="153" t="str">
        <f t="shared" si="699"/>
        <v>i.a.</v>
      </c>
      <c r="KN214" s="153" t="str">
        <f t="shared" si="700"/>
        <v>i.a.</v>
      </c>
      <c r="KO214" s="153" t="str">
        <f t="shared" si="701"/>
        <v>i.a.</v>
      </c>
      <c r="KP214" s="153" t="str">
        <f t="shared" si="702"/>
        <v>i.a.</v>
      </c>
      <c r="KQ214" s="153" t="str">
        <f t="shared" si="703"/>
        <v>i.a.</v>
      </c>
      <c r="KR214" s="153" t="str">
        <f t="shared" si="704"/>
        <v>i.a.</v>
      </c>
      <c r="KS214" s="153" t="str">
        <f t="shared" si="705"/>
        <v>i.a.</v>
      </c>
      <c r="KT214" s="153" t="str">
        <f t="shared" si="706"/>
        <v>i.a.</v>
      </c>
      <c r="KU214" s="150" t="e">
        <f t="shared" si="878"/>
        <v>#VALUE!</v>
      </c>
      <c r="KV214" s="150" t="e">
        <f t="shared" si="879"/>
        <v>#VALUE!</v>
      </c>
      <c r="KW214" s="150" t="e">
        <f t="shared" si="880"/>
        <v>#VALUE!</v>
      </c>
      <c r="KX214" s="150" t="e">
        <f t="shared" si="881"/>
        <v>#VALUE!</v>
      </c>
      <c r="KY214" s="150" t="e">
        <f t="shared" si="882"/>
        <v>#DIV/0!</v>
      </c>
      <c r="KZ214" s="243" t="e">
        <f t="shared" si="734"/>
        <v>#VALUE!</v>
      </c>
      <c r="LA214" s="243" t="e">
        <f t="shared" si="910"/>
        <v>#VALUE!</v>
      </c>
      <c r="LB214" s="243" t="e">
        <f t="shared" si="735"/>
        <v>#VALUE!</v>
      </c>
      <c r="LC214" s="243" t="e">
        <f t="shared" si="736"/>
        <v>#VALUE!</v>
      </c>
      <c r="LD214" s="254" t="str">
        <f>IFERROR(Tabel1[[#This Row],[2024 - Omsætning]]/Tabel1[[#This Row],[2024 - Ansatte]],"i.a.")</f>
        <v>i.a.</v>
      </c>
      <c r="LE214" s="254" t="str">
        <f>IFERROR(Tabel1[[#This Row],[2023 - Omsætning]]/Tabel1[[#This Row],[2023 - Ansatte]],"i.a.")</f>
        <v>i.a.</v>
      </c>
      <c r="LF214" s="254">
        <f>IFERROR(Tabel1[[#This Row],[2022 - Omsætning]]/Tabel1[[#This Row],[2022 - Ansatte]],"i.a.")</f>
        <v>0</v>
      </c>
      <c r="LG214" s="254" t="str">
        <f>IFERROR(Tabel1[[#This Row],[2021 - Omsætning]]/Tabel1[[#This Row],[2021 - Ansatte]],"i.a.")</f>
        <v>i.a.</v>
      </c>
      <c r="LH214" s="254">
        <f>IFERROR(AC214/Tabel1[[#This Row],[2020 - Ansatte]],"i.a.")</f>
        <v>0</v>
      </c>
      <c r="LI214" s="254">
        <f>IFERROR(Tabel1[[#This Row],[2019 - Omsætning]]/Tabel1[[#This Row],[2019 - Ansatte]],"i.a.")</f>
        <v>0</v>
      </c>
      <c r="LJ214" s="254">
        <f>IFERROR(Tabel1[[#This Row],[2018 - Omsætning]]/Tabel1[[#This Row],[2018 - Ansatte]],"i.a.")</f>
        <v>0</v>
      </c>
      <c r="LK214" s="254">
        <f>IFERROR(Tabel1[[#This Row],[2017 - Omsætning]]/Tabel1[[#This Row],[2017 - Ansatte]],"i.a.")</f>
        <v>0</v>
      </c>
      <c r="LL214" s="254">
        <f>IFERROR(Tabel1[[#This Row],[2016 - Omsætning]]/Tabel1[[#This Row],[2016 - Ansatte]],"i.a.")</f>
        <v>0</v>
      </c>
      <c r="LM214" s="254">
        <f>IFERROR(Tabel1[[#This Row],[2015 - Omsætning]]/Tabel1[[#This Row],[2015 - Ansatte]],"i.a.")</f>
        <v>0</v>
      </c>
      <c r="LN214" s="254" t="str">
        <f>IFERROR(Tabel1[[#This Row],[2014 - Omsætning]]/Tabel1[[#This Row],[2014 - Ansatte]],"i.a.")</f>
        <v>i.a.</v>
      </c>
      <c r="LO214" s="254" t="str">
        <f>IFERROR(Tabel1[[#This Row],[2013 - Omsætning]]/Tabel1[[#This Row],[2013 - Ansatte]],"i.a.")</f>
        <v>i.a.</v>
      </c>
      <c r="LP214" s="254" t="str">
        <f>IFERROR(Tabel1[[#This Row],[2012 - Omsætning]]/Tabel1[[#This Row],[2012 - Ansatte]],"i.a.")</f>
        <v>i.a.</v>
      </c>
      <c r="LQ214" s="254" t="str">
        <f>IFERROR(Tabel1[[#This Row],[2011 - Omsætning]]/Tabel1[[#This Row],[2011 - Ansatte]],"i.a.")</f>
        <v>i.a.</v>
      </c>
      <c r="LR214" s="254" t="str">
        <f>IFERROR(Tabel1[[#This Row],[2010 - Omsætning]]/Tabel1[[#This Row],[2010 - Ansatte]],"i.a.")</f>
        <v>i.a.</v>
      </c>
      <c r="LS214" s="254" t="str">
        <f>IFERROR(Tabel1[[#This Row],[2009 - Omsætning]]/Tabel1[[#This Row],[2009 - Ansatte]],"i.a.")</f>
        <v>i.a.</v>
      </c>
      <c r="LT214" s="254" t="str">
        <f>IFERROR(Tabel1[[#This Row],[2008 - Omsætning]]/Tabel1[[#This Row],[2008 - Ansatte]],"i.a.")</f>
        <v>i.a.</v>
      </c>
      <c r="LU214" s="158" t="e">
        <f t="shared" si="883"/>
        <v>#VALUE!</v>
      </c>
      <c r="LV214" s="158" t="e">
        <f t="shared" si="884"/>
        <v>#VALUE!</v>
      </c>
      <c r="LW214" s="158" t="e">
        <f t="shared" si="885"/>
        <v>#VALUE!</v>
      </c>
      <c r="LX214" s="158" t="e">
        <f t="shared" si="886"/>
        <v>#VALUE!</v>
      </c>
      <c r="LY214" s="158">
        <f t="shared" si="887"/>
        <v>1.2921723834652596</v>
      </c>
      <c r="LZ214" s="243" t="e">
        <f t="shared" si="737"/>
        <v>#VALUE!</v>
      </c>
      <c r="MA214" s="243" t="e">
        <f t="shared" si="911"/>
        <v>#VALUE!</v>
      </c>
      <c r="MB214" s="243" t="e">
        <f t="shared" si="738"/>
        <v>#VALUE!</v>
      </c>
      <c r="MC214" s="243" t="e">
        <f t="shared" si="739"/>
        <v>#VALUE!</v>
      </c>
      <c r="MD214" s="244" t="str">
        <f t="shared" si="888"/>
        <v>i.a.</v>
      </c>
      <c r="ME214" s="244" t="str">
        <f t="shared" si="889"/>
        <v>i.a.</v>
      </c>
      <c r="MF214" s="244">
        <f t="shared" si="890"/>
        <v>-8.9254901960784311E-2</v>
      </c>
      <c r="MG214" s="244" t="str">
        <f t="shared" si="891"/>
        <v>i.a.</v>
      </c>
      <c r="MH214" s="244">
        <f t="shared" si="892"/>
        <v>3.7749999999999999E-2</v>
      </c>
      <c r="MI214" s="244">
        <f t="shared" si="893"/>
        <v>-0.12920454545454543</v>
      </c>
      <c r="MJ214" s="244">
        <f t="shared" si="894"/>
        <v>7.7959183673469391E-3</v>
      </c>
      <c r="MK214" s="244">
        <f t="shared" si="895"/>
        <v>-4.4693877551020408E-3</v>
      </c>
      <c r="ML214" s="244">
        <f t="shared" si="896"/>
        <v>-6.0465116279069767E-2</v>
      </c>
      <c r="MM214" s="244">
        <f t="shared" si="897"/>
        <v>4.2488372093023252E-2</v>
      </c>
      <c r="MN214" s="244" t="str">
        <f t="shared" si="898"/>
        <v>i.a.</v>
      </c>
      <c r="MO214" s="244" t="str">
        <f t="shared" si="899"/>
        <v>i.a.</v>
      </c>
      <c r="MP214" s="244" t="str">
        <f t="shared" si="900"/>
        <v>i.a.</v>
      </c>
      <c r="MQ214" s="244" t="str">
        <f t="shared" si="901"/>
        <v>i.a.</v>
      </c>
      <c r="MR214" s="244" t="str">
        <f t="shared" si="902"/>
        <v>i.a.</v>
      </c>
      <c r="MS214" s="244" t="str">
        <f t="shared" si="903"/>
        <v>i.a.</v>
      </c>
      <c r="MT214" s="244" t="str">
        <f t="shared" si="904"/>
        <v>i.a.</v>
      </c>
    </row>
    <row r="215" spans="1:358" ht="18" customHeight="1" x14ac:dyDescent="0.25">
      <c r="A215" s="293" t="s">
        <v>278</v>
      </c>
      <c r="B215" s="273">
        <v>12654391</v>
      </c>
      <c r="C215" s="5" t="s">
        <v>80</v>
      </c>
      <c r="D215" s="5"/>
      <c r="E215" s="5">
        <v>256100</v>
      </c>
      <c r="F215" s="203">
        <v>44704</v>
      </c>
      <c r="G215" s="148"/>
      <c r="H215" s="148"/>
      <c r="I215" s="148"/>
      <c r="J215" s="148" t="s">
        <v>74</v>
      </c>
      <c r="K215" s="148" t="s">
        <v>74</v>
      </c>
      <c r="L215" s="148" t="s">
        <v>74</v>
      </c>
      <c r="M215" s="148" t="s">
        <v>74</v>
      </c>
      <c r="N215" s="148" t="s">
        <v>74</v>
      </c>
      <c r="O215" s="357" t="s">
        <v>74</v>
      </c>
      <c r="P215" s="150" t="e">
        <f>Y215/Tabel1[[#This Row],[2023 - Omsætning]]-1</f>
        <v>#DIV/0!</v>
      </c>
      <c r="Q215" s="150" t="e">
        <f>Z215/Tabel1[[#This Row],[2022 - Omsætning]]-1</f>
        <v>#DIV/0!</v>
      </c>
      <c r="R215" s="150" t="e">
        <f>AA215/Tabel1[[#This Row],[2021 - Omsætning]]-1</f>
        <v>#DIV/0!</v>
      </c>
      <c r="S215" s="150">
        <f>AB215/Tabel1[[#This Row],[2020 - Omsætning]]-1</f>
        <v>-1</v>
      </c>
      <c r="T215" s="150">
        <f>AC215/Tabel1[[#This Row],[2019 - Omsætning]]-1</f>
        <v>-0.18765985812930663</v>
      </c>
      <c r="U215" s="242">
        <f t="shared" si="721"/>
        <v>0</v>
      </c>
      <c r="V215" s="242">
        <f t="shared" si="905"/>
        <v>0</v>
      </c>
      <c r="W215" s="242">
        <f t="shared" si="763"/>
        <v>0</v>
      </c>
      <c r="X215" s="242">
        <f t="shared" si="762"/>
        <v>-224.227</v>
      </c>
      <c r="Y215" s="151"/>
      <c r="Z215" s="151"/>
      <c r="AA215" s="151"/>
      <c r="AB215" s="151"/>
      <c r="AC215" s="361">
        <v>224.227</v>
      </c>
      <c r="AD215" s="151">
        <v>276.02600000000001</v>
      </c>
      <c r="AE215" s="151">
        <v>271.16500000000002</v>
      </c>
      <c r="AF215" s="151">
        <v>211.90299999999999</v>
      </c>
      <c r="AG215" s="361">
        <v>212.78200000000001</v>
      </c>
      <c r="AH215" s="361">
        <v>203.39166900000001</v>
      </c>
      <c r="AI215" s="361">
        <v>190.49714399999999</v>
      </c>
      <c r="AJ215" s="361">
        <v>202.448159</v>
      </c>
      <c r="AK215" s="361">
        <v>183.227</v>
      </c>
      <c r="AL215" s="361">
        <v>177.334</v>
      </c>
      <c r="AM215" s="361">
        <v>165.28700000000001</v>
      </c>
      <c r="AN215" s="361">
        <v>151.25700000000001</v>
      </c>
      <c r="AO215" s="361">
        <v>91.97</v>
      </c>
      <c r="AP215" s="150" t="e">
        <f t="shared" si="779"/>
        <v>#DIV/0!</v>
      </c>
      <c r="AQ215" s="150" t="e">
        <f t="shared" si="780"/>
        <v>#DIV/0!</v>
      </c>
      <c r="AR215" s="150" t="e">
        <f t="shared" si="781"/>
        <v>#DIV/0!</v>
      </c>
      <c r="AS215" s="150">
        <f t="shared" si="782"/>
        <v>-1</v>
      </c>
      <c r="AT215" s="150">
        <f t="shared" si="783"/>
        <v>-0.17991551741901296</v>
      </c>
      <c r="AU215" s="242">
        <f t="shared" si="740"/>
        <v>0</v>
      </c>
      <c r="AV215" s="242">
        <f t="shared" si="768"/>
        <v>0</v>
      </c>
      <c r="AW215" s="242">
        <f t="shared" si="741"/>
        <v>0</v>
      </c>
      <c r="AX215" s="242">
        <f t="shared" si="742"/>
        <v>-55.719000000000001</v>
      </c>
      <c r="AY215" s="119"/>
      <c r="AZ215" s="119"/>
      <c r="BA215" s="119"/>
      <c r="BB215" s="119"/>
      <c r="BC215" s="119">
        <v>55.719000000000001</v>
      </c>
      <c r="BD215" s="119">
        <v>67.942999999999998</v>
      </c>
      <c r="BE215" s="119">
        <v>61.8</v>
      </c>
      <c r="BF215" s="119">
        <v>55.491</v>
      </c>
      <c r="BG215" s="362">
        <v>67.34</v>
      </c>
      <c r="BH215" s="362">
        <v>79.397824999999997</v>
      </c>
      <c r="BI215" s="362">
        <v>65.589973000000001</v>
      </c>
      <c r="BJ215" s="362">
        <v>64.612938</v>
      </c>
      <c r="BK215" s="362">
        <v>54.128999999999998</v>
      </c>
      <c r="BL215" s="362">
        <v>46.094000000000001</v>
      </c>
      <c r="BM215" s="362">
        <v>45.929000000000002</v>
      </c>
      <c r="BN215" s="362">
        <v>42.228999999999999</v>
      </c>
      <c r="BO215" s="362">
        <v>22.561</v>
      </c>
      <c r="BP215" s="152" t="e">
        <f t="shared" si="784"/>
        <v>#DIV/0!</v>
      </c>
      <c r="BQ215" s="152" t="e">
        <f t="shared" si="785"/>
        <v>#DIV/0!</v>
      </c>
      <c r="BR215" s="152" t="e">
        <f t="shared" si="786"/>
        <v>#DIV/0!</v>
      </c>
      <c r="BS215" s="152">
        <f t="shared" si="787"/>
        <v>-1</v>
      </c>
      <c r="BT215" s="152">
        <f t="shared" si="788"/>
        <v>-0.67485078676071619</v>
      </c>
      <c r="BU215" s="242">
        <f t="shared" si="743"/>
        <v>0</v>
      </c>
      <c r="BV215" s="242">
        <f t="shared" si="769"/>
        <v>0</v>
      </c>
      <c r="BW215" s="242">
        <f t="shared" si="744"/>
        <v>0</v>
      </c>
      <c r="BX215" s="242">
        <f t="shared" si="745"/>
        <v>-4.7939999999999996</v>
      </c>
      <c r="BY215" s="119"/>
      <c r="BZ215" s="119"/>
      <c r="CA215" s="119"/>
      <c r="CB215" s="119"/>
      <c r="CC215" s="119">
        <v>4.7939999999999996</v>
      </c>
      <c r="CD215" s="119">
        <v>14.744</v>
      </c>
      <c r="CE215" s="119">
        <v>9.6210000000000004</v>
      </c>
      <c r="CF215" s="119">
        <v>5.2080000000000002</v>
      </c>
      <c r="CG215" s="362">
        <v>10.823</v>
      </c>
      <c r="CH215" s="362">
        <v>12.667209</v>
      </c>
      <c r="CI215" s="362">
        <v>10.442520999999999</v>
      </c>
      <c r="CJ215" s="362">
        <v>8.5113649999999996</v>
      </c>
      <c r="CK215" s="362">
        <v>2.5790000000000002</v>
      </c>
      <c r="CL215" s="362">
        <v>10.874000000000001</v>
      </c>
      <c r="CM215" s="362">
        <v>10.663</v>
      </c>
      <c r="CN215" s="362">
        <v>6.1559999999999997</v>
      </c>
      <c r="CO215" s="362">
        <v>0.47</v>
      </c>
      <c r="CP215" s="152" t="e">
        <f t="shared" si="789"/>
        <v>#DIV/0!</v>
      </c>
      <c r="CQ215" s="152" t="e">
        <f t="shared" si="790"/>
        <v>#DIV/0!</v>
      </c>
      <c r="CR215" s="152" t="e">
        <f t="shared" si="791"/>
        <v>#DIV/0!</v>
      </c>
      <c r="CS215" s="152">
        <f t="shared" si="792"/>
        <v>-1</v>
      </c>
      <c r="CT215" s="152">
        <f t="shared" si="793"/>
        <v>-0.67943292424883628</v>
      </c>
      <c r="CU215" s="242">
        <f t="shared" si="746"/>
        <v>0</v>
      </c>
      <c r="CV215" s="242">
        <f t="shared" si="770"/>
        <v>0</v>
      </c>
      <c r="CW215" s="242">
        <f t="shared" si="747"/>
        <v>0</v>
      </c>
      <c r="CX215" s="242">
        <f t="shared" si="748"/>
        <v>-4.5449999999999999</v>
      </c>
      <c r="CY215" s="119"/>
      <c r="CZ215" s="119"/>
      <c r="DA215" s="119"/>
      <c r="DB215" s="119"/>
      <c r="DC215" s="119">
        <v>4.5449999999999999</v>
      </c>
      <c r="DD215" s="119">
        <v>14.178000000000001</v>
      </c>
      <c r="DE215" s="119">
        <v>9.6959999999999997</v>
      </c>
      <c r="DF215" s="119">
        <v>4.6020000000000003</v>
      </c>
      <c r="DG215" s="362">
        <v>10.212999999999999</v>
      </c>
      <c r="DH215" s="362">
        <v>12.255822999999999</v>
      </c>
      <c r="DI215" s="362">
        <v>10.188000000000001</v>
      </c>
      <c r="DJ215" s="362">
        <v>7.8142259999999997</v>
      </c>
      <c r="DK215" s="362">
        <v>1.8979999999999999</v>
      </c>
      <c r="DL215" s="362">
        <v>10.054</v>
      </c>
      <c r="DM215" s="362">
        <v>10.01</v>
      </c>
      <c r="DN215" s="362">
        <v>4.3289999999999997</v>
      </c>
      <c r="DO215" s="362">
        <v>-0.67100000000000004</v>
      </c>
      <c r="DP215" s="152" t="e">
        <f t="shared" si="794"/>
        <v>#DIV/0!</v>
      </c>
      <c r="DQ215" s="152" t="e">
        <f t="shared" si="795"/>
        <v>#DIV/0!</v>
      </c>
      <c r="DR215" s="152" t="e">
        <f t="shared" si="796"/>
        <v>#DIV/0!</v>
      </c>
      <c r="DS215" s="152">
        <f t="shared" si="797"/>
        <v>-1</v>
      </c>
      <c r="DT215" s="152">
        <f t="shared" si="798"/>
        <v>-9.4942571322704746E-4</v>
      </c>
      <c r="DU215" s="242">
        <f t="shared" si="749"/>
        <v>0</v>
      </c>
      <c r="DV215" s="242">
        <f t="shared" si="771"/>
        <v>0</v>
      </c>
      <c r="DW215" s="242">
        <f t="shared" si="750"/>
        <v>0</v>
      </c>
      <c r="DX215" s="242">
        <f t="shared" si="751"/>
        <v>-86.286000000000001</v>
      </c>
      <c r="DY215" s="119"/>
      <c r="DZ215" s="119"/>
      <c r="EA215" s="119"/>
      <c r="EB215" s="119"/>
      <c r="EC215" s="119">
        <v>86.286000000000001</v>
      </c>
      <c r="ED215" s="119">
        <v>86.367999999999995</v>
      </c>
      <c r="EE215" s="119">
        <v>79.760999999999996</v>
      </c>
      <c r="EF215" s="119">
        <v>74.061000000000007</v>
      </c>
      <c r="EG215" s="362">
        <v>76.174000000000007</v>
      </c>
      <c r="EH215" s="362">
        <v>74.983999999999995</v>
      </c>
      <c r="EI215" s="362">
        <v>68.403917000000007</v>
      </c>
      <c r="EJ215" s="362">
        <v>66.324248999999995</v>
      </c>
      <c r="EK215" s="362">
        <v>60.625999999999998</v>
      </c>
      <c r="EL215" s="362">
        <v>55.179000000000002</v>
      </c>
      <c r="EM215" s="362">
        <v>53.332000000000001</v>
      </c>
      <c r="EN215" s="362">
        <v>49.045000000000002</v>
      </c>
      <c r="EO215" s="362">
        <v>38.237000000000002</v>
      </c>
      <c r="EP215" s="153" t="e">
        <f t="shared" si="799"/>
        <v>#DIV/0!</v>
      </c>
      <c r="EQ215" s="153" t="e">
        <f t="shared" si="800"/>
        <v>#DIV/0!</v>
      </c>
      <c r="ER215" s="153" t="e">
        <f t="shared" si="801"/>
        <v>#DIV/0!</v>
      </c>
      <c r="ES215" s="153">
        <f t="shared" si="802"/>
        <v>-1</v>
      </c>
      <c r="ET215" s="153">
        <f t="shared" si="803"/>
        <v>-5.3427042269732057E-2</v>
      </c>
      <c r="EU215" s="242">
        <f t="shared" si="752"/>
        <v>0</v>
      </c>
      <c r="EV215" s="242">
        <f t="shared" si="772"/>
        <v>0</v>
      </c>
      <c r="EW215" s="242">
        <f t="shared" si="753"/>
        <v>0</v>
      </c>
      <c r="EX215" s="242">
        <f t="shared" si="754"/>
        <v>-131.58500000000001</v>
      </c>
      <c r="EY215" s="119"/>
      <c r="EZ215" s="119"/>
      <c r="FA215" s="119"/>
      <c r="FB215" s="119"/>
      <c r="FC215" s="119">
        <v>131.58500000000001</v>
      </c>
      <c r="FD215" s="119">
        <v>139.012</v>
      </c>
      <c r="FE215" s="119">
        <v>135.94399999999999</v>
      </c>
      <c r="FF215" s="119">
        <v>124.167</v>
      </c>
      <c r="FG215" s="362">
        <v>115.697</v>
      </c>
      <c r="FH215" s="362">
        <v>119.077105</v>
      </c>
      <c r="FI215" s="362">
        <v>107.472024</v>
      </c>
      <c r="FJ215" s="362">
        <v>112.14725199999999</v>
      </c>
      <c r="FK215" s="362">
        <v>102.554</v>
      </c>
      <c r="FL215" s="362">
        <v>91.584999999999994</v>
      </c>
      <c r="FM215" s="362">
        <v>98.757000000000005</v>
      </c>
      <c r="FN215" s="362">
        <v>103.18</v>
      </c>
      <c r="FO215" s="362">
        <v>60.588000000000001</v>
      </c>
      <c r="FP215" s="153" t="e">
        <f t="shared" si="804"/>
        <v>#DIV/0!</v>
      </c>
      <c r="FQ215" s="153" t="e">
        <f t="shared" si="805"/>
        <v>#DIV/0!</v>
      </c>
      <c r="FR215" s="153" t="e">
        <f t="shared" si="806"/>
        <v>#DIV/0!</v>
      </c>
      <c r="FS215" s="153">
        <f t="shared" si="807"/>
        <v>-1</v>
      </c>
      <c r="FT215" s="153">
        <f t="shared" si="808"/>
        <v>-5.8252427184466021E-2</v>
      </c>
      <c r="FU215" s="242">
        <f t="shared" si="764"/>
        <v>0</v>
      </c>
      <c r="FV215" s="242">
        <f t="shared" si="773"/>
        <v>0</v>
      </c>
      <c r="FW215" s="242">
        <f t="shared" si="765"/>
        <v>0</v>
      </c>
      <c r="FX215" s="242">
        <f t="shared" si="766"/>
        <v>-97</v>
      </c>
      <c r="FY215" s="154"/>
      <c r="FZ215" s="154"/>
      <c r="GA215" s="154"/>
      <c r="GB215" s="154"/>
      <c r="GC215" s="154">
        <v>97</v>
      </c>
      <c r="GD215" s="154">
        <v>103</v>
      </c>
      <c r="GE215" s="154">
        <v>99</v>
      </c>
      <c r="GF215" s="154">
        <v>98</v>
      </c>
      <c r="GG215" s="359">
        <v>108</v>
      </c>
      <c r="GH215" s="359">
        <v>104</v>
      </c>
      <c r="GI215" s="359">
        <v>85</v>
      </c>
      <c r="GJ215" s="359">
        <v>93</v>
      </c>
      <c r="GK215" s="359"/>
      <c r="GL215" s="359">
        <v>56</v>
      </c>
      <c r="GM215" s="359">
        <v>59</v>
      </c>
      <c r="GN215" s="359"/>
      <c r="GO215" s="359"/>
      <c r="GP215" s="5"/>
      <c r="GQ215" s="5" t="s">
        <v>389</v>
      </c>
      <c r="GR215" s="5">
        <v>4800</v>
      </c>
      <c r="GS215" s="5" t="s">
        <v>255</v>
      </c>
      <c r="GT215" s="107" t="s">
        <v>72</v>
      </c>
      <c r="GU215"/>
      <c r="GW215" s="158" t="e">
        <f t="shared" si="809"/>
        <v>#VALUE!</v>
      </c>
      <c r="GX215" s="158" t="e">
        <f t="shared" si="810"/>
        <v>#VALUE!</v>
      </c>
      <c r="GY215" s="158" t="e">
        <f t="shared" si="811"/>
        <v>#VALUE!</v>
      </c>
      <c r="GZ215" s="158">
        <f t="shared" si="812"/>
        <v>-1</v>
      </c>
      <c r="HA215" s="158">
        <f t="shared" si="813"/>
        <v>-0.69154790663717558</v>
      </c>
      <c r="HB215" s="263" t="e">
        <f t="shared" si="722"/>
        <v>#VALUE!</v>
      </c>
      <c r="HC215" s="263" t="e">
        <f t="shared" si="906"/>
        <v>#VALUE!</v>
      </c>
      <c r="HD215" s="263" t="e">
        <f t="shared" si="723"/>
        <v>#VALUE!</v>
      </c>
      <c r="HE215" s="263">
        <f t="shared" si="724"/>
        <v>-5.2648649900957988E-2</v>
      </c>
      <c r="HF215" s="153" t="str">
        <f t="shared" si="814"/>
        <v>Negativ EK</v>
      </c>
      <c r="HG215" s="153" t="str">
        <f t="shared" si="815"/>
        <v>Negativ EK</v>
      </c>
      <c r="HH215" s="153" t="str">
        <f t="shared" si="816"/>
        <v>Negativ EK</v>
      </c>
      <c r="HI215" s="153">
        <f t="shared" si="817"/>
        <v>0</v>
      </c>
      <c r="HJ215" s="153">
        <f t="shared" si="818"/>
        <v>5.2648649900957988E-2</v>
      </c>
      <c r="HK215" s="153">
        <f t="shared" si="819"/>
        <v>0.17068663508478354</v>
      </c>
      <c r="HL215" s="153">
        <f t="shared" si="820"/>
        <v>0.126067792643445</v>
      </c>
      <c r="HM215" s="153">
        <f t="shared" si="821"/>
        <v>6.1264019702466137E-2</v>
      </c>
      <c r="HN215" s="153">
        <f t="shared" si="822"/>
        <v>0.13513012873946464</v>
      </c>
      <c r="HO215" s="153">
        <f t="shared" si="823"/>
        <v>0.17094638455484359</v>
      </c>
      <c r="HP215" s="153">
        <f t="shared" si="824"/>
        <v>0.15123786365502817</v>
      </c>
      <c r="HQ215" s="153">
        <f t="shared" si="825"/>
        <v>0.12310690308295497</v>
      </c>
      <c r="HR215" s="153">
        <f t="shared" si="826"/>
        <v>3.2779240965415998E-2</v>
      </c>
      <c r="HS215" s="153">
        <f t="shared" si="827"/>
        <v>0.18530840191317011</v>
      </c>
      <c r="HT215" s="153">
        <f t="shared" si="828"/>
        <v>0.19555173525303532</v>
      </c>
      <c r="HU215" s="153">
        <f t="shared" si="829"/>
        <v>9.9195710455764058E-2</v>
      </c>
      <c r="HV215" s="150" t="e">
        <f t="shared" si="830"/>
        <v>#VALUE!</v>
      </c>
      <c r="HW215" s="150" t="e">
        <f t="shared" si="831"/>
        <v>#VALUE!</v>
      </c>
      <c r="HX215" s="150" t="e">
        <f t="shared" si="832"/>
        <v>#VALUE!</v>
      </c>
      <c r="HY215" s="150">
        <f t="shared" si="833"/>
        <v>-1</v>
      </c>
      <c r="HZ215" s="150">
        <f t="shared" si="834"/>
        <v>-0.66961301464753675</v>
      </c>
      <c r="IA215" s="263" t="e">
        <f t="shared" si="725"/>
        <v>#VALUE!</v>
      </c>
      <c r="IB215" s="263" t="e">
        <f t="shared" si="907"/>
        <v>#VALUE!</v>
      </c>
      <c r="IC215" s="263" t="e">
        <f t="shared" si="726"/>
        <v>#VALUE!</v>
      </c>
      <c r="ID215" s="263">
        <f t="shared" si="727"/>
        <v>-3.5432765329992573E-2</v>
      </c>
      <c r="IE215" s="153" t="str">
        <f t="shared" si="835"/>
        <v>i.a.</v>
      </c>
      <c r="IF215" s="153" t="str">
        <f t="shared" si="836"/>
        <v>i.a.</v>
      </c>
      <c r="IG215" s="153" t="str">
        <f t="shared" si="837"/>
        <v>i.a.</v>
      </c>
      <c r="IH215" s="153">
        <f t="shared" si="838"/>
        <v>0</v>
      </c>
      <c r="II215" s="153">
        <f t="shared" si="839"/>
        <v>3.5432765329992573E-2</v>
      </c>
      <c r="IJ215" s="153">
        <f t="shared" si="840"/>
        <v>0.10724625030914037</v>
      </c>
      <c r="IK215" s="153">
        <f t="shared" si="841"/>
        <v>7.3976110199107312E-2</v>
      </c>
      <c r="IL215" s="153">
        <f t="shared" si="842"/>
        <v>4.3424607277457228E-2</v>
      </c>
      <c r="IM215" s="153">
        <f t="shared" si="843"/>
        <v>9.2199265332094438E-2</v>
      </c>
      <c r="IN215" s="153">
        <f t="shared" si="844"/>
        <v>0.11182747915133234</v>
      </c>
      <c r="IO215" s="153">
        <f t="shared" si="845"/>
        <v>9.5096579773808185E-2</v>
      </c>
      <c r="IP215" s="153">
        <f t="shared" si="846"/>
        <v>7.9285657821874272E-2</v>
      </c>
      <c r="IQ215" s="153">
        <f t="shared" si="847"/>
        <v>2.6568592606328455E-2</v>
      </c>
      <c r="IR215" s="153">
        <f t="shared" si="848"/>
        <v>0.1142574944048082</v>
      </c>
      <c r="IS215" s="153">
        <f t="shared" si="849"/>
        <v>0.10560719432298192</v>
      </c>
      <c r="IT215" s="153">
        <f t="shared" si="850"/>
        <v>7.51795222509892E-2</v>
      </c>
      <c r="IU215" s="150" t="e">
        <f t="shared" si="851"/>
        <v>#VALUE!</v>
      </c>
      <c r="IV215" s="150" t="e">
        <f t="shared" si="852"/>
        <v>#VALUE!</v>
      </c>
      <c r="IW215" s="150" t="e">
        <f t="shared" si="853"/>
        <v>#VALUE!</v>
      </c>
      <c r="IX215" s="150" t="e">
        <f t="shared" si="854"/>
        <v>#VALUE!</v>
      </c>
      <c r="IY215" s="150">
        <f t="shared" si="855"/>
        <v>5.5439589867787957E-2</v>
      </c>
      <c r="IZ215" s="263" t="e">
        <f t="shared" si="728"/>
        <v>#VALUE!</v>
      </c>
      <c r="JA215" s="263" t="e">
        <f t="shared" si="908"/>
        <v>#VALUE!</v>
      </c>
      <c r="JB215" s="263" t="e">
        <f t="shared" si="729"/>
        <v>#VALUE!</v>
      </c>
      <c r="JC215" s="263" t="e">
        <f t="shared" si="730"/>
        <v>#VALUE!</v>
      </c>
      <c r="JD215" s="153" t="str">
        <f t="shared" si="856"/>
        <v>i.a.</v>
      </c>
      <c r="JE215" s="153" t="str">
        <f t="shared" si="857"/>
        <v>i.a.</v>
      </c>
      <c r="JF215" s="153" t="str">
        <f t="shared" si="858"/>
        <v>i.a.</v>
      </c>
      <c r="JG215" s="153" t="str">
        <f t="shared" si="859"/>
        <v>i.a.</v>
      </c>
      <c r="JH215" s="153">
        <f t="shared" si="860"/>
        <v>0.65574343580195305</v>
      </c>
      <c r="JI215" s="153">
        <f t="shared" si="861"/>
        <v>0.62129888067217209</v>
      </c>
      <c r="JJ215" s="153">
        <f t="shared" si="862"/>
        <v>0.58671953157182366</v>
      </c>
      <c r="JK215" s="153">
        <f t="shared" si="863"/>
        <v>0.59646282828770936</v>
      </c>
      <c r="JL215" s="153">
        <f t="shared" si="864"/>
        <v>0.65839217957250407</v>
      </c>
      <c r="JM215" s="153">
        <f t="shared" si="865"/>
        <v>0.62970963225886278</v>
      </c>
      <c r="JN215" s="153">
        <f t="shared" si="866"/>
        <v>0.63648114601433392</v>
      </c>
      <c r="JO215" s="153">
        <f t="shared" si="867"/>
        <v>0.59140324722356996</v>
      </c>
      <c r="JP215" s="153">
        <f t="shared" si="868"/>
        <v>0.59116172943034884</v>
      </c>
      <c r="JQ215" s="153">
        <f t="shared" si="869"/>
        <v>0.6024894906371131</v>
      </c>
      <c r="JR215" s="153">
        <f t="shared" si="870"/>
        <v>0.54003260528367603</v>
      </c>
      <c r="JS215" s="153">
        <f t="shared" si="871"/>
        <v>0.47533436712541188</v>
      </c>
      <c r="JT215" s="153">
        <f t="shared" si="872"/>
        <v>0.63109856737307723</v>
      </c>
      <c r="JU215" s="150" t="e">
        <f t="shared" si="873"/>
        <v>#VALUE!</v>
      </c>
      <c r="JV215" s="150" t="e">
        <f t="shared" si="874"/>
        <v>#VALUE!</v>
      </c>
      <c r="JW215" s="150" t="e">
        <f t="shared" si="875"/>
        <v>#VALUE!</v>
      </c>
      <c r="JX215" s="150" t="e">
        <f t="shared" si="876"/>
        <v>#VALUE!</v>
      </c>
      <c r="JY215" s="150">
        <f t="shared" si="877"/>
        <v>-0.5997376019231111</v>
      </c>
      <c r="JZ215" s="263" t="e">
        <f t="shared" si="731"/>
        <v>#VALUE!</v>
      </c>
      <c r="KA215" s="263" t="e">
        <f t="shared" si="909"/>
        <v>#VALUE!</v>
      </c>
      <c r="KB215" s="263" t="e">
        <f t="shared" si="732"/>
        <v>#VALUE!</v>
      </c>
      <c r="KC215" s="263" t="e">
        <f t="shared" si="733"/>
        <v>#VALUE!</v>
      </c>
      <c r="KD215" s="153" t="str">
        <f t="shared" si="691"/>
        <v>i.a.</v>
      </c>
      <c r="KE215" s="153" t="str">
        <f t="shared" si="692"/>
        <v>i.a.</v>
      </c>
      <c r="KF215" s="153" t="str">
        <f t="shared" si="693"/>
        <v>i.a.</v>
      </c>
      <c r="KG215" s="153" t="str">
        <f t="shared" si="694"/>
        <v>i.a.</v>
      </c>
      <c r="KH215" s="153">
        <f t="shared" si="713"/>
        <v>2.1380119254148695E-2</v>
      </c>
      <c r="KI215" s="153">
        <f t="shared" si="695"/>
        <v>5.341525798294363E-2</v>
      </c>
      <c r="KJ215" s="153">
        <f t="shared" si="696"/>
        <v>3.5480242656685042E-2</v>
      </c>
      <c r="KK215" s="153">
        <f t="shared" si="697"/>
        <v>2.4577283002128334E-2</v>
      </c>
      <c r="KL215" s="153">
        <f t="shared" si="698"/>
        <v>5.0864264834431482E-2</v>
      </c>
      <c r="KM215" s="153">
        <f t="shared" si="699"/>
        <v>6.2279881286583079E-2</v>
      </c>
      <c r="KN215" s="153">
        <f t="shared" si="700"/>
        <v>5.4817205028543627E-2</v>
      </c>
      <c r="KO215" s="153">
        <f t="shared" si="701"/>
        <v>4.2042195108328941E-2</v>
      </c>
      <c r="KP215" s="153">
        <f t="shared" si="702"/>
        <v>1.4075436480431379E-2</v>
      </c>
      <c r="KQ215" s="153">
        <f t="shared" si="703"/>
        <v>6.1319318348427264E-2</v>
      </c>
      <c r="KR215" s="153">
        <f t="shared" si="704"/>
        <v>6.4512030589217548E-2</v>
      </c>
      <c r="KS215" s="153">
        <f t="shared" si="705"/>
        <v>4.0698942858842894E-2</v>
      </c>
      <c r="KT215" s="153">
        <f t="shared" si="706"/>
        <v>5.1103620745895396E-3</v>
      </c>
      <c r="KU215" s="150" t="e">
        <f t="shared" si="878"/>
        <v>#VALUE!</v>
      </c>
      <c r="KV215" s="150" t="e">
        <f t="shared" si="879"/>
        <v>#VALUE!</v>
      </c>
      <c r="KW215" s="150" t="e">
        <f t="shared" si="880"/>
        <v>#VALUE!</v>
      </c>
      <c r="KX215" s="150" t="e">
        <f t="shared" si="881"/>
        <v>#VALUE!</v>
      </c>
      <c r="KY215" s="150">
        <f t="shared" si="882"/>
        <v>-0.13741201430225361</v>
      </c>
      <c r="KZ215" s="243" t="e">
        <f t="shared" si="734"/>
        <v>#VALUE!</v>
      </c>
      <c r="LA215" s="243" t="e">
        <f t="shared" si="910"/>
        <v>#VALUE!</v>
      </c>
      <c r="LB215" s="243" t="e">
        <f t="shared" si="735"/>
        <v>#VALUE!</v>
      </c>
      <c r="LC215" s="243" t="e">
        <f t="shared" si="736"/>
        <v>#VALUE!</v>
      </c>
      <c r="LD215" s="254" t="str">
        <f>IFERROR(Tabel1[[#This Row],[2024 - Omsætning]]/Tabel1[[#This Row],[2024 - Ansatte]],"i.a.")</f>
        <v>i.a.</v>
      </c>
      <c r="LE215" s="254" t="str">
        <f>IFERROR(Tabel1[[#This Row],[2023 - Omsætning]]/Tabel1[[#This Row],[2023 - Ansatte]],"i.a.")</f>
        <v>i.a.</v>
      </c>
      <c r="LF215" s="254" t="str">
        <f>IFERROR(Tabel1[[#This Row],[2022 - Omsætning]]/Tabel1[[#This Row],[2022 - Ansatte]],"i.a.")</f>
        <v>i.a.</v>
      </c>
      <c r="LG215" s="254" t="str">
        <f>IFERROR(Tabel1[[#This Row],[2021 - Omsætning]]/Tabel1[[#This Row],[2021 - Ansatte]],"i.a.")</f>
        <v>i.a.</v>
      </c>
      <c r="LH215" s="254">
        <f>IFERROR(AC215/Tabel1[[#This Row],[2020 - Ansatte]],"i.a.")</f>
        <v>2.3116185567010308</v>
      </c>
      <c r="LI215" s="254">
        <f>IFERROR(Tabel1[[#This Row],[2019 - Omsætning]]/Tabel1[[#This Row],[2019 - Ansatte]],"i.a.")</f>
        <v>2.6798640776699032</v>
      </c>
      <c r="LJ215" s="254">
        <f>IFERROR(Tabel1[[#This Row],[2018 - Omsætning]]/Tabel1[[#This Row],[2018 - Ansatte]],"i.a.")</f>
        <v>2.7390404040404044</v>
      </c>
      <c r="LK215" s="254">
        <f>IFERROR(Tabel1[[#This Row],[2017 - Omsætning]]/Tabel1[[#This Row],[2017 - Ansatte]],"i.a.")</f>
        <v>2.1622755102040814</v>
      </c>
      <c r="LL215" s="254">
        <f>IFERROR(Tabel1[[#This Row],[2016 - Omsætning]]/Tabel1[[#This Row],[2016 - Ansatte]],"i.a.")</f>
        <v>1.9702037037037039</v>
      </c>
      <c r="LM215" s="254">
        <f>IFERROR(Tabel1[[#This Row],[2015 - Omsætning]]/Tabel1[[#This Row],[2015 - Ansatte]],"i.a.")</f>
        <v>1.9556891250000001</v>
      </c>
      <c r="LN215" s="254">
        <f>IFERROR(Tabel1[[#This Row],[2014 - Omsætning]]/Tabel1[[#This Row],[2014 - Ansatte]],"i.a.")</f>
        <v>2.2411428705882352</v>
      </c>
      <c r="LO215" s="254">
        <f>IFERROR(Tabel1[[#This Row],[2013 - Omsætning]]/Tabel1[[#This Row],[2013 - Ansatte]],"i.a.")</f>
        <v>2.1768619247311829</v>
      </c>
      <c r="LP215" s="254" t="str">
        <f>IFERROR(Tabel1[[#This Row],[2012 - Omsætning]]/Tabel1[[#This Row],[2012 - Ansatte]],"i.a.")</f>
        <v>i.a.</v>
      </c>
      <c r="LQ215" s="254">
        <f>IFERROR(Tabel1[[#This Row],[2011 - Omsætning]]/Tabel1[[#This Row],[2011 - Ansatte]],"i.a.")</f>
        <v>3.1666785714285717</v>
      </c>
      <c r="LR215" s="254">
        <f>IFERROR(Tabel1[[#This Row],[2010 - Omsætning]]/Tabel1[[#This Row],[2010 - Ansatte]],"i.a.")</f>
        <v>2.8014745762711866</v>
      </c>
      <c r="LS215" s="254" t="str">
        <f>IFERROR(Tabel1[[#This Row],[2009 - Omsætning]]/Tabel1[[#This Row],[2009 - Ansatte]],"i.a.")</f>
        <v>i.a.</v>
      </c>
      <c r="LT215" s="254" t="str">
        <f>IFERROR(Tabel1[[#This Row],[2008 - Omsætning]]/Tabel1[[#This Row],[2008 - Ansatte]],"i.a.")</f>
        <v>i.a.</v>
      </c>
      <c r="LU215" s="158" t="e">
        <f t="shared" si="883"/>
        <v>#VALUE!</v>
      </c>
      <c r="LV215" s="158" t="e">
        <f t="shared" si="884"/>
        <v>#VALUE!</v>
      </c>
      <c r="LW215" s="158" t="e">
        <f t="shared" si="885"/>
        <v>#VALUE!</v>
      </c>
      <c r="LX215" s="158" t="e">
        <f t="shared" si="886"/>
        <v>#VALUE!</v>
      </c>
      <c r="LY215" s="158">
        <f t="shared" si="887"/>
        <v>-0.65960403296525916</v>
      </c>
      <c r="LZ215" s="243" t="e">
        <f t="shared" si="737"/>
        <v>#VALUE!</v>
      </c>
      <c r="MA215" s="243" t="e">
        <f t="shared" si="911"/>
        <v>#VALUE!</v>
      </c>
      <c r="MB215" s="243" t="e">
        <f t="shared" si="738"/>
        <v>#VALUE!</v>
      </c>
      <c r="MC215" s="243" t="e">
        <f t="shared" si="739"/>
        <v>#VALUE!</v>
      </c>
      <c r="MD215" s="244" t="str">
        <f t="shared" si="888"/>
        <v>i.a.</v>
      </c>
      <c r="ME215" s="244" t="str">
        <f t="shared" si="889"/>
        <v>i.a.</v>
      </c>
      <c r="MF215" s="244" t="str">
        <f t="shared" si="890"/>
        <v>i.a.</v>
      </c>
      <c r="MG215" s="244" t="str">
        <f t="shared" si="891"/>
        <v>i.a.</v>
      </c>
      <c r="MH215" s="244">
        <f t="shared" si="892"/>
        <v>4.6855670103092779E-2</v>
      </c>
      <c r="MI215" s="244">
        <f t="shared" si="893"/>
        <v>0.13765048543689321</v>
      </c>
      <c r="MJ215" s="244">
        <f t="shared" si="894"/>
        <v>9.7939393939393937E-2</v>
      </c>
      <c r="MK215" s="244">
        <f t="shared" si="895"/>
        <v>4.6959183673469393E-2</v>
      </c>
      <c r="ML215" s="244">
        <f t="shared" si="896"/>
        <v>9.456481481481481E-2</v>
      </c>
      <c r="MM215" s="244">
        <f t="shared" si="897"/>
        <v>0.11784445192307692</v>
      </c>
      <c r="MN215" s="244">
        <f t="shared" si="898"/>
        <v>0.11985882352941177</v>
      </c>
      <c r="MO215" s="244">
        <f t="shared" si="899"/>
        <v>8.4023935483870965E-2</v>
      </c>
      <c r="MP215" s="244" t="str">
        <f t="shared" si="900"/>
        <v>i.a.</v>
      </c>
      <c r="MQ215" s="244">
        <f t="shared" si="901"/>
        <v>0.1795357142857143</v>
      </c>
      <c r="MR215" s="244">
        <f t="shared" si="902"/>
        <v>0.16966101694915253</v>
      </c>
      <c r="MS215" s="244" t="str">
        <f t="shared" si="903"/>
        <v>i.a.</v>
      </c>
      <c r="MT215" s="244" t="str">
        <f t="shared" si="904"/>
        <v>i.a.</v>
      </c>
    </row>
    <row r="216" spans="1:358" ht="18" customHeight="1" x14ac:dyDescent="0.25">
      <c r="A216" s="274" t="s">
        <v>801</v>
      </c>
      <c r="B216" s="273">
        <v>42461563</v>
      </c>
      <c r="C216" s="5" t="s">
        <v>80</v>
      </c>
      <c r="D216" s="5"/>
      <c r="E216" s="275">
        <v>642020</v>
      </c>
      <c r="F216" s="203">
        <v>45473</v>
      </c>
      <c r="G216" s="148"/>
      <c r="H216" s="148" t="s">
        <v>74</v>
      </c>
      <c r="I216" s="357" t="s">
        <v>74</v>
      </c>
      <c r="J216" s="357" t="s">
        <v>74</v>
      </c>
      <c r="K216" s="148"/>
      <c r="L216" s="148"/>
      <c r="M216" s="357"/>
      <c r="N216" s="357"/>
      <c r="O216" s="357"/>
      <c r="P216" s="150">
        <f>Y216/Tabel1[[#This Row],[2023 - Omsætning]]-1</f>
        <v>-1</v>
      </c>
      <c r="Q216" s="150">
        <f>Z216/Tabel1[[#This Row],[2022 - Omsætning]]-1</f>
        <v>-6.9415169161516244E-2</v>
      </c>
      <c r="R216" s="150">
        <f>AA216/Tabel1[[#This Row],[2021 - Omsætning]]-1</f>
        <v>0.28124530004511961</v>
      </c>
      <c r="S216" s="150" t="e">
        <f>AB216/Tabel1[[#This Row],[2020 - Omsætning]]-1</f>
        <v>#DIV/0!</v>
      </c>
      <c r="T216" s="150" t="e">
        <f>AC216/Tabel1[[#This Row],[2019 - Omsætning]]-1</f>
        <v>#DIV/0!</v>
      </c>
      <c r="U216" s="242">
        <f t="shared" si="721"/>
        <v>-364.67200000000003</v>
      </c>
      <c r="V216" s="242">
        <f t="shared" si="905"/>
        <v>-27.201999999999998</v>
      </c>
      <c r="W216" s="242">
        <f t="shared" si="763"/>
        <v>86.020000000000039</v>
      </c>
      <c r="X216" s="242">
        <f t="shared" si="762"/>
        <v>305.85399999999998</v>
      </c>
      <c r="Y216" s="151"/>
      <c r="Z216" s="151">
        <v>364.67200000000003</v>
      </c>
      <c r="AA216" s="361">
        <v>391.87400000000002</v>
      </c>
      <c r="AB216" s="361">
        <v>305.85399999999998</v>
      </c>
      <c r="AC216" s="361"/>
      <c r="AD216" s="361"/>
      <c r="AE216" s="361"/>
      <c r="AF216" s="361"/>
      <c r="AG216" s="361"/>
      <c r="AH216" s="361"/>
      <c r="AI216" s="361"/>
      <c r="AJ216" s="361"/>
      <c r="AK216" s="361"/>
      <c r="AL216" s="361"/>
      <c r="AM216" s="361"/>
      <c r="AN216" s="361"/>
      <c r="AO216" s="361"/>
      <c r="AP216" s="150">
        <f t="shared" si="779"/>
        <v>-1</v>
      </c>
      <c r="AQ216" s="150">
        <f t="shared" si="780"/>
        <v>-1.9337767119889434E-2</v>
      </c>
      <c r="AR216" s="150">
        <f t="shared" si="781"/>
        <v>0.14132208005824376</v>
      </c>
      <c r="AS216" s="150" t="e">
        <f t="shared" si="782"/>
        <v>#DIV/0!</v>
      </c>
      <c r="AT216" s="150" t="e">
        <f t="shared" si="783"/>
        <v>#DIV/0!</v>
      </c>
      <c r="AU216" s="242">
        <f t="shared" si="740"/>
        <v>-83.016000000000005</v>
      </c>
      <c r="AV216" s="242">
        <f t="shared" si="768"/>
        <v>-1.6370000000000005</v>
      </c>
      <c r="AW216" s="242">
        <f t="shared" si="741"/>
        <v>10.481999999999999</v>
      </c>
      <c r="AX216" s="242">
        <f t="shared" si="742"/>
        <v>74.171000000000006</v>
      </c>
      <c r="AY216" s="119"/>
      <c r="AZ216" s="119">
        <v>83.016000000000005</v>
      </c>
      <c r="BA216" s="362">
        <v>84.653000000000006</v>
      </c>
      <c r="BB216" s="362">
        <v>74.171000000000006</v>
      </c>
      <c r="BC216" s="362"/>
      <c r="BD216" s="362"/>
      <c r="BE216" s="362"/>
      <c r="BF216" s="362"/>
      <c r="BG216" s="362"/>
      <c r="BH216" s="362"/>
      <c r="BI216" s="362"/>
      <c r="BJ216" s="362"/>
      <c r="BK216" s="362"/>
      <c r="BL216" s="362"/>
      <c r="BM216" s="362"/>
      <c r="BN216" s="362"/>
      <c r="BO216" s="362"/>
      <c r="BP216" s="152">
        <f t="shared" si="784"/>
        <v>-1</v>
      </c>
      <c r="BQ216" s="152">
        <f t="shared" si="785"/>
        <v>-2.7622922002912818E-3</v>
      </c>
      <c r="BR216" s="152">
        <f t="shared" si="786"/>
        <v>0.20965978128797086</v>
      </c>
      <c r="BS216" s="152" t="e">
        <f t="shared" si="787"/>
        <v>#DIV/0!</v>
      </c>
      <c r="BT216" s="152" t="e">
        <f t="shared" si="788"/>
        <v>#DIV/0!</v>
      </c>
      <c r="BU216" s="242">
        <f t="shared" si="743"/>
        <v>-19.856000000000002</v>
      </c>
      <c r="BV216" s="242">
        <f t="shared" si="769"/>
        <v>-5.4999999999999716E-2</v>
      </c>
      <c r="BW216" s="242">
        <f t="shared" si="744"/>
        <v>3.4510000000000005</v>
      </c>
      <c r="BX216" s="242">
        <f t="shared" si="745"/>
        <v>16.46</v>
      </c>
      <c r="BY216" s="119"/>
      <c r="BZ216" s="119">
        <v>19.856000000000002</v>
      </c>
      <c r="CA216" s="362">
        <v>19.911000000000001</v>
      </c>
      <c r="CB216" s="362">
        <v>16.46</v>
      </c>
      <c r="CC216" s="362"/>
      <c r="CD216" s="362"/>
      <c r="CE216" s="362"/>
      <c r="CF216" s="362"/>
      <c r="CG216" s="362"/>
      <c r="CH216" s="362"/>
      <c r="CI216" s="362"/>
      <c r="CJ216" s="362"/>
      <c r="CK216" s="362"/>
      <c r="CL216" s="362"/>
      <c r="CM216" s="362"/>
      <c r="CN216" s="362"/>
      <c r="CO216" s="362"/>
      <c r="CP216" s="152">
        <f t="shared" si="789"/>
        <v>-1</v>
      </c>
      <c r="CQ216" s="152">
        <f t="shared" si="790"/>
        <v>-3.8919485969053286E-2</v>
      </c>
      <c r="CR216" s="152">
        <f t="shared" si="791"/>
        <v>0.17474890627888362</v>
      </c>
      <c r="CS216" s="152" t="e">
        <f t="shared" si="792"/>
        <v>#DIV/0!</v>
      </c>
      <c r="CT216" s="152" t="e">
        <f t="shared" si="793"/>
        <v>#DIV/0!</v>
      </c>
      <c r="CU216" s="242">
        <f t="shared" si="746"/>
        <v>-18.323</v>
      </c>
      <c r="CV216" s="242">
        <f t="shared" si="770"/>
        <v>-0.74200000000000088</v>
      </c>
      <c r="CW216" s="242">
        <f t="shared" si="747"/>
        <v>2.8360000000000021</v>
      </c>
      <c r="CX216" s="242">
        <f t="shared" si="748"/>
        <v>16.228999999999999</v>
      </c>
      <c r="CY216" s="119"/>
      <c r="CZ216" s="119">
        <v>18.323</v>
      </c>
      <c r="DA216" s="362">
        <v>19.065000000000001</v>
      </c>
      <c r="DB216" s="362">
        <v>16.228999999999999</v>
      </c>
      <c r="DC216" s="362"/>
      <c r="DD216" s="362"/>
      <c r="DE216" s="362"/>
      <c r="DF216" s="362"/>
      <c r="DG216" s="362"/>
      <c r="DH216" s="362"/>
      <c r="DI216" s="362"/>
      <c r="DJ216" s="362"/>
      <c r="DK216" s="362"/>
      <c r="DL216" s="362"/>
      <c r="DM216" s="362"/>
      <c r="DN216" s="362"/>
      <c r="DO216" s="362"/>
      <c r="DP216" s="152">
        <f t="shared" si="794"/>
        <v>-1</v>
      </c>
      <c r="DQ216" s="152">
        <f t="shared" si="795"/>
        <v>5.6245906493087069E-2</v>
      </c>
      <c r="DR216" s="152">
        <f t="shared" si="796"/>
        <v>0.13577491771371505</v>
      </c>
      <c r="DS216" s="152" t="e">
        <f t="shared" si="797"/>
        <v>#DIV/0!</v>
      </c>
      <c r="DT216" s="152" t="e">
        <f t="shared" si="798"/>
        <v>#DIV/0!</v>
      </c>
      <c r="DU216" s="242">
        <f t="shared" si="749"/>
        <v>-117.726</v>
      </c>
      <c r="DV216" s="242">
        <f t="shared" si="771"/>
        <v>6.2690000000000055</v>
      </c>
      <c r="DW216" s="242">
        <f t="shared" si="750"/>
        <v>13.323999999999998</v>
      </c>
      <c r="DX216" s="242">
        <f t="shared" si="751"/>
        <v>98.132999999999996</v>
      </c>
      <c r="DY216" s="119"/>
      <c r="DZ216" s="119">
        <v>117.726</v>
      </c>
      <c r="EA216" s="362">
        <v>111.45699999999999</v>
      </c>
      <c r="EB216" s="362">
        <v>98.132999999999996</v>
      </c>
      <c r="EC216" s="362"/>
      <c r="ED216" s="362"/>
      <c r="EE216" s="362"/>
      <c r="EF216" s="362"/>
      <c r="EG216" s="362"/>
      <c r="EH216" s="362"/>
      <c r="EI216" s="362"/>
      <c r="EJ216" s="362"/>
      <c r="EK216" s="362"/>
      <c r="EL216" s="362"/>
      <c r="EM216" s="362"/>
      <c r="EN216" s="362"/>
      <c r="EO216" s="362"/>
      <c r="EP216" s="153">
        <f t="shared" si="799"/>
        <v>-1</v>
      </c>
      <c r="EQ216" s="153">
        <f t="shared" si="800"/>
        <v>7.519348435969371E-2</v>
      </c>
      <c r="ER216" s="153">
        <f t="shared" si="801"/>
        <v>0.14309751478873661</v>
      </c>
      <c r="ES216" s="153" t="e">
        <f t="shared" si="802"/>
        <v>#DIV/0!</v>
      </c>
      <c r="ET216" s="153" t="e">
        <f t="shared" si="803"/>
        <v>#DIV/0!</v>
      </c>
      <c r="EU216" s="242">
        <f t="shared" si="752"/>
        <v>-209.63800000000001</v>
      </c>
      <c r="EV216" s="242">
        <f t="shared" si="772"/>
        <v>14.661000000000001</v>
      </c>
      <c r="EW216" s="242">
        <f t="shared" si="753"/>
        <v>24.408000000000015</v>
      </c>
      <c r="EX216" s="242">
        <f t="shared" si="754"/>
        <v>170.56899999999999</v>
      </c>
      <c r="EY216" s="119"/>
      <c r="EZ216" s="119">
        <v>209.63800000000001</v>
      </c>
      <c r="FA216" s="362">
        <v>194.977</v>
      </c>
      <c r="FB216" s="362">
        <v>170.56899999999999</v>
      </c>
      <c r="FC216" s="362"/>
      <c r="FD216" s="362"/>
      <c r="FE216" s="362"/>
      <c r="FF216" s="362"/>
      <c r="FG216" s="362"/>
      <c r="FH216" s="362"/>
      <c r="FI216" s="362"/>
      <c r="FJ216" s="362"/>
      <c r="FK216" s="362"/>
      <c r="FL216" s="362"/>
      <c r="FM216" s="362"/>
      <c r="FN216" s="362"/>
      <c r="FO216" s="362"/>
      <c r="FP216" s="153">
        <f t="shared" si="804"/>
        <v>-1</v>
      </c>
      <c r="FQ216" s="153">
        <f t="shared" si="805"/>
        <v>-3.4782608695652174E-2</v>
      </c>
      <c r="FR216" s="153">
        <f t="shared" si="806"/>
        <v>0.15</v>
      </c>
      <c r="FS216" s="153" t="e">
        <f t="shared" si="807"/>
        <v>#DIV/0!</v>
      </c>
      <c r="FT216" s="153" t="e">
        <f t="shared" si="808"/>
        <v>#DIV/0!</v>
      </c>
      <c r="FU216" s="242">
        <f t="shared" si="764"/>
        <v>-111</v>
      </c>
      <c r="FV216" s="242">
        <f t="shared" si="773"/>
        <v>-4</v>
      </c>
      <c r="FW216" s="242">
        <f t="shared" si="765"/>
        <v>15</v>
      </c>
      <c r="FX216" s="242">
        <f t="shared" si="766"/>
        <v>100</v>
      </c>
      <c r="FY216" s="154"/>
      <c r="FZ216" s="154">
        <v>111</v>
      </c>
      <c r="GA216" s="359">
        <v>115</v>
      </c>
      <c r="GB216" s="359">
        <v>100</v>
      </c>
      <c r="GC216" s="359"/>
      <c r="GD216" s="359"/>
      <c r="GE216" s="359"/>
      <c r="GF216" s="359"/>
      <c r="GG216" s="359"/>
      <c r="GH216" s="359"/>
      <c r="GI216" s="359"/>
      <c r="GJ216" s="359"/>
      <c r="GK216" s="359"/>
      <c r="GL216" s="359"/>
      <c r="GM216" s="359"/>
      <c r="GN216" s="359"/>
      <c r="GO216" s="359"/>
      <c r="GP216" s="275"/>
      <c r="GQ216" s="5" t="s">
        <v>386</v>
      </c>
      <c r="GR216" s="275">
        <v>2950</v>
      </c>
      <c r="GS216" s="5" t="s">
        <v>802</v>
      </c>
      <c r="GT216" s="7" t="s">
        <v>76</v>
      </c>
      <c r="GU216" s="172" t="s">
        <v>73</v>
      </c>
      <c r="GV216" s="277"/>
      <c r="GW216" s="158">
        <f t="shared" si="809"/>
        <v>-1</v>
      </c>
      <c r="GX216" s="158">
        <f t="shared" si="810"/>
        <v>-0.12108286855593071</v>
      </c>
      <c r="GY216" s="158">
        <f t="shared" si="811"/>
        <v>0.10006807977351675</v>
      </c>
      <c r="GZ216" s="158" t="e">
        <f t="shared" si="812"/>
        <v>#VALUE!</v>
      </c>
      <c r="HA216" s="158" t="e">
        <f t="shared" si="813"/>
        <v>#VALUE!</v>
      </c>
      <c r="HB216" s="263">
        <f t="shared" si="722"/>
        <v>-0.15989842178521096</v>
      </c>
      <c r="HC216" s="263">
        <f t="shared" si="906"/>
        <v>-2.2028196851174381E-2</v>
      </c>
      <c r="HD216" s="278">
        <f t="shared" si="723"/>
        <v>1.6549018848342589E-2</v>
      </c>
      <c r="HE216" s="279" t="e">
        <f t="shared" si="724"/>
        <v>#VALUE!</v>
      </c>
      <c r="HF216" s="153">
        <f t="shared" si="814"/>
        <v>0</v>
      </c>
      <c r="HG216" s="153">
        <f t="shared" si="815"/>
        <v>0.15989842178521096</v>
      </c>
      <c r="HH216" s="153">
        <f t="shared" si="816"/>
        <v>0.18192661863638535</v>
      </c>
      <c r="HI216" s="153">
        <f t="shared" si="817"/>
        <v>0.16537759978804276</v>
      </c>
      <c r="HJ216" s="153" t="str">
        <f t="shared" si="818"/>
        <v>Negativ EK</v>
      </c>
      <c r="HK216" s="153" t="str">
        <f t="shared" si="819"/>
        <v>Negativ EK</v>
      </c>
      <c r="HL216" s="153" t="str">
        <f t="shared" si="820"/>
        <v>Negativ EK</v>
      </c>
      <c r="HM216" s="153" t="str">
        <f t="shared" si="821"/>
        <v>Negativ EK</v>
      </c>
      <c r="HN216" s="153" t="str">
        <f t="shared" si="822"/>
        <v>Negativ EK</v>
      </c>
      <c r="HO216" s="153" t="str">
        <f t="shared" si="823"/>
        <v>Negativ EK</v>
      </c>
      <c r="HP216" s="153" t="str">
        <f t="shared" si="824"/>
        <v>Negativ EK</v>
      </c>
      <c r="HQ216" s="153" t="str">
        <f t="shared" si="825"/>
        <v>Negativ EK</v>
      </c>
      <c r="HR216" s="153" t="str">
        <f t="shared" si="826"/>
        <v>Negativ EK</v>
      </c>
      <c r="HS216" s="280" t="str">
        <f t="shared" si="827"/>
        <v>Negativ EK</v>
      </c>
      <c r="HT216" s="280" t="str">
        <f t="shared" si="828"/>
        <v>Negativ EK</v>
      </c>
      <c r="HU216" s="280" t="str">
        <f t="shared" si="829"/>
        <v>Negativ EK</v>
      </c>
      <c r="HV216" s="150">
        <f t="shared" si="830"/>
        <v>-1</v>
      </c>
      <c r="HW216" s="150">
        <f t="shared" si="831"/>
        <v>-9.905402633280451E-2</v>
      </c>
      <c r="HX216" s="150">
        <f t="shared" si="832"/>
        <v>0.12888916434324485</v>
      </c>
      <c r="HY216" s="150" t="e">
        <f t="shared" si="833"/>
        <v>#VALUE!</v>
      </c>
      <c r="HZ216" s="150" t="e">
        <f t="shared" si="834"/>
        <v>#VALUE!</v>
      </c>
      <c r="IA216" s="263">
        <f t="shared" si="725"/>
        <v>-9.8147621813328728E-2</v>
      </c>
      <c r="IB216" s="263">
        <f t="shared" si="907"/>
        <v>-1.0790788126870329E-2</v>
      </c>
      <c r="IC216" s="263">
        <f t="shared" si="726"/>
        <v>1.2437873500400487E-2</v>
      </c>
      <c r="ID216" s="281" t="e">
        <f t="shared" si="727"/>
        <v>#VALUE!</v>
      </c>
      <c r="IE216" s="153">
        <f t="shared" si="835"/>
        <v>0</v>
      </c>
      <c r="IF216" s="153">
        <f t="shared" si="836"/>
        <v>9.8147621813328728E-2</v>
      </c>
      <c r="IG216" s="153">
        <f t="shared" si="837"/>
        <v>0.10893840994019906</v>
      </c>
      <c r="IH216" s="153">
        <f t="shared" si="838"/>
        <v>9.650053643979857E-2</v>
      </c>
      <c r="II216" s="153" t="str">
        <f t="shared" si="839"/>
        <v>i.a.</v>
      </c>
      <c r="IJ216" s="153" t="str">
        <f t="shared" si="840"/>
        <v>i.a.</v>
      </c>
      <c r="IK216" s="153" t="str">
        <f t="shared" si="841"/>
        <v>i.a.</v>
      </c>
      <c r="IL216" s="280" t="str">
        <f t="shared" si="842"/>
        <v>i.a.</v>
      </c>
      <c r="IM216" s="280" t="str">
        <f t="shared" si="843"/>
        <v>i.a.</v>
      </c>
      <c r="IN216" s="280" t="str">
        <f t="shared" si="844"/>
        <v>i.a.</v>
      </c>
      <c r="IO216" s="280" t="str">
        <f t="shared" si="845"/>
        <v>i.a.</v>
      </c>
      <c r="IP216" s="280" t="str">
        <f t="shared" si="846"/>
        <v>i.a.</v>
      </c>
      <c r="IQ216" s="280" t="str">
        <f t="shared" si="847"/>
        <v>i.a.</v>
      </c>
      <c r="IR216" s="280" t="str">
        <f t="shared" si="848"/>
        <v>i.a.</v>
      </c>
      <c r="IS216" s="280" t="str">
        <f t="shared" si="849"/>
        <v>i.a.</v>
      </c>
      <c r="IT216" s="280" t="str">
        <f t="shared" si="850"/>
        <v>i.a.</v>
      </c>
      <c r="IU216" s="150" t="e">
        <f t="shared" si="851"/>
        <v>#VALUE!</v>
      </c>
      <c r="IV216" s="150">
        <f t="shared" si="852"/>
        <v>-1.7622482039026249E-2</v>
      </c>
      <c r="IW216" s="153">
        <f t="shared" si="853"/>
        <v>-6.4059251116251438E-3</v>
      </c>
      <c r="IX216" s="150" t="e">
        <f t="shared" si="854"/>
        <v>#VALUE!</v>
      </c>
      <c r="IY216" s="150" t="e">
        <f t="shared" si="855"/>
        <v>#VALUE!</v>
      </c>
      <c r="IZ216" s="263" t="e">
        <f t="shared" si="728"/>
        <v>#VALUE!</v>
      </c>
      <c r="JA216" s="263">
        <f t="shared" si="908"/>
        <v>-1.0073747060544314E-2</v>
      </c>
      <c r="JB216" s="263">
        <f t="shared" si="729"/>
        <v>-3.6855035145841875E-3</v>
      </c>
      <c r="JC216" s="281" t="e">
        <f t="shared" si="730"/>
        <v>#VALUE!</v>
      </c>
      <c r="JD216" s="153" t="str">
        <f t="shared" si="856"/>
        <v>i.a.</v>
      </c>
      <c r="JE216" s="153">
        <f t="shared" si="857"/>
        <v>0.56156803632929142</v>
      </c>
      <c r="JF216" s="153">
        <f t="shared" si="858"/>
        <v>0.57164178338983573</v>
      </c>
      <c r="JG216" s="153">
        <f t="shared" si="859"/>
        <v>0.57532728690441992</v>
      </c>
      <c r="JH216" s="153" t="str">
        <f t="shared" si="860"/>
        <v>i.a.</v>
      </c>
      <c r="JI216" s="153" t="str">
        <f t="shared" si="861"/>
        <v>i.a.</v>
      </c>
      <c r="JJ216" s="153" t="str">
        <f t="shared" si="862"/>
        <v>i.a.</v>
      </c>
      <c r="JK216" s="280" t="str">
        <f t="shared" si="863"/>
        <v>i.a.</v>
      </c>
      <c r="JL216" s="282" t="str">
        <f t="shared" si="864"/>
        <v>i.a.</v>
      </c>
      <c r="JM216" s="282" t="str">
        <f t="shared" si="865"/>
        <v>i.a.</v>
      </c>
      <c r="JN216" s="282" t="str">
        <f t="shared" si="866"/>
        <v>i.a.</v>
      </c>
      <c r="JO216" s="282" t="str">
        <f t="shared" si="867"/>
        <v>i.a.</v>
      </c>
      <c r="JP216" s="282" t="str">
        <f t="shared" si="868"/>
        <v>i.a.</v>
      </c>
      <c r="JQ216" s="280" t="str">
        <f t="shared" si="869"/>
        <v>i.a.</v>
      </c>
      <c r="JR216" s="280" t="str">
        <f t="shared" si="870"/>
        <v>i.a.</v>
      </c>
      <c r="JS216" s="280" t="str">
        <f t="shared" si="871"/>
        <v>i.a.</v>
      </c>
      <c r="JT216" s="280" t="str">
        <f t="shared" si="872"/>
        <v>i.a.</v>
      </c>
      <c r="JU216" s="150" t="e">
        <f t="shared" si="873"/>
        <v>#VALUE!</v>
      </c>
      <c r="JV216" s="150">
        <f t="shared" si="874"/>
        <v>7.1624718942784354E-2</v>
      </c>
      <c r="JW216" s="150">
        <f t="shared" si="875"/>
        <v>-5.5871829348078779E-2</v>
      </c>
      <c r="JX216" s="150" t="e">
        <f t="shared" si="876"/>
        <v>#VALUE!</v>
      </c>
      <c r="JY216" s="150" t="e">
        <f t="shared" si="877"/>
        <v>#VALUE!</v>
      </c>
      <c r="JZ216" s="263" t="e">
        <f t="shared" si="731"/>
        <v>#VALUE!</v>
      </c>
      <c r="KA216" s="263">
        <f t="shared" si="909"/>
        <v>3.6392304130148448E-3</v>
      </c>
      <c r="KB216" s="263">
        <f t="shared" si="732"/>
        <v>-3.0068278036886123E-3</v>
      </c>
      <c r="KC216" s="281" t="e">
        <f t="shared" si="733"/>
        <v>#VALUE!</v>
      </c>
      <c r="KD216" s="153" t="str">
        <f t="shared" si="691"/>
        <v>i.a.</v>
      </c>
      <c r="KE216" s="153">
        <f t="shared" si="692"/>
        <v>5.4448929448929449E-2</v>
      </c>
      <c r="KF216" s="153">
        <f t="shared" si="693"/>
        <v>5.0809699035914604E-2</v>
      </c>
      <c r="KG216" s="153">
        <f t="shared" si="694"/>
        <v>5.3816526839603217E-2</v>
      </c>
      <c r="KH216" s="153" t="str">
        <f t="shared" si="713"/>
        <v>i.a.</v>
      </c>
      <c r="KI216" s="153" t="str">
        <f t="shared" si="695"/>
        <v>i.a.</v>
      </c>
      <c r="KJ216" s="153" t="str">
        <f t="shared" si="696"/>
        <v>i.a.</v>
      </c>
      <c r="KK216" s="280" t="str">
        <f t="shared" si="697"/>
        <v>i.a.</v>
      </c>
      <c r="KL216" s="282" t="str">
        <f t="shared" si="698"/>
        <v>i.a.</v>
      </c>
      <c r="KM216" s="282" t="str">
        <f t="shared" si="699"/>
        <v>i.a.</v>
      </c>
      <c r="KN216" s="282" t="str">
        <f t="shared" si="700"/>
        <v>i.a.</v>
      </c>
      <c r="KO216" s="282" t="str">
        <f t="shared" si="701"/>
        <v>i.a.</v>
      </c>
      <c r="KP216" s="282" t="str">
        <f t="shared" si="702"/>
        <v>i.a.</v>
      </c>
      <c r="KQ216" s="280" t="str">
        <f t="shared" si="703"/>
        <v>i.a.</v>
      </c>
      <c r="KR216" s="280" t="str">
        <f t="shared" si="704"/>
        <v>i.a.</v>
      </c>
      <c r="KS216" s="280" t="str">
        <f t="shared" si="705"/>
        <v>i.a.</v>
      </c>
      <c r="KT216" s="280" t="str">
        <f t="shared" si="706"/>
        <v>i.a.</v>
      </c>
      <c r="KU216" s="150" t="e">
        <f t="shared" si="878"/>
        <v>#VALUE!</v>
      </c>
      <c r="KV216" s="150">
        <f t="shared" si="879"/>
        <v>-3.5880580662832187E-2</v>
      </c>
      <c r="KW216" s="150">
        <f t="shared" si="880"/>
        <v>0.11412634786532157</v>
      </c>
      <c r="KX216" s="150" t="e">
        <f t="shared" si="881"/>
        <v>#VALUE!</v>
      </c>
      <c r="KY216" s="150" t="e">
        <f t="shared" si="882"/>
        <v>#VALUE!</v>
      </c>
      <c r="KZ216" s="243" t="e">
        <f t="shared" si="734"/>
        <v>#VALUE!</v>
      </c>
      <c r="LA216" s="243">
        <f t="shared" si="910"/>
        <v>-0.12226666666666697</v>
      </c>
      <c r="LB216" s="263">
        <f t="shared" si="735"/>
        <v>0.34906000000000059</v>
      </c>
      <c r="LC216" s="289" t="e">
        <f t="shared" si="736"/>
        <v>#VALUE!</v>
      </c>
      <c r="LD216" s="254" t="str">
        <f>IFERROR(Tabel1[[#This Row],[2024 - Omsætning]]/Tabel1[[#This Row],[2024 - Ansatte]],"i.a.")</f>
        <v>i.a.</v>
      </c>
      <c r="LE216" s="254">
        <f>IFERROR(Tabel1[[#This Row],[2023 - Omsætning]]/Tabel1[[#This Row],[2023 - Ansatte]],"i.a.")</f>
        <v>3.2853333333333334</v>
      </c>
      <c r="LF216" s="254">
        <f>IFERROR(Tabel1[[#This Row],[2022 - Omsætning]]/Tabel1[[#This Row],[2022 - Ansatte]],"i.a.")</f>
        <v>3.4076000000000004</v>
      </c>
      <c r="LG216" s="254">
        <f>IFERROR(Tabel1[[#This Row],[2021 - Omsætning]]/Tabel1[[#This Row],[2021 - Ansatte]],"i.a.")</f>
        <v>3.0585399999999998</v>
      </c>
      <c r="LH216" s="254" t="str">
        <f>IFERROR(AC216/Tabel1[[#This Row],[2020 - Ansatte]],"i.a.")</f>
        <v>i.a.</v>
      </c>
      <c r="LI216" s="254" t="str">
        <f>IFERROR(Tabel1[[#This Row],[2019 - Omsætning]]/Tabel1[[#This Row],[2019 - Ansatte]],"i.a.")</f>
        <v>i.a.</v>
      </c>
      <c r="LJ216" s="254" t="str">
        <f>IFERROR(Tabel1[[#This Row],[2018 - Omsætning]]/Tabel1[[#This Row],[2018 - Ansatte]],"i.a.")</f>
        <v>i.a.</v>
      </c>
      <c r="LK216" s="283" t="str">
        <f>IFERROR(Tabel1[[#This Row],[2017 - Omsætning]]/Tabel1[[#This Row],[2017 - Ansatte]],"i.a.")</f>
        <v>i.a.</v>
      </c>
      <c r="LL216" s="284" t="str">
        <f>IFERROR(Tabel1[[#This Row],[2016 - Omsætning]]/Tabel1[[#This Row],[2016 - Ansatte]],"i.a.")</f>
        <v>i.a.</v>
      </c>
      <c r="LM216" s="284" t="str">
        <f>IFERROR(Tabel1[[#This Row],[2015 - Omsætning]]/Tabel1[[#This Row],[2015 - Ansatte]],"i.a.")</f>
        <v>i.a.</v>
      </c>
      <c r="LN216" s="284" t="str">
        <f>IFERROR(Tabel1[[#This Row],[2014 - Omsætning]]/Tabel1[[#This Row],[2014 - Ansatte]],"i.a.")</f>
        <v>i.a.</v>
      </c>
      <c r="LO216" s="284" t="str">
        <f>IFERROR(Tabel1[[#This Row],[2013 - Omsætning]]/Tabel1[[#This Row],[2013 - Ansatte]],"i.a.")</f>
        <v>i.a.</v>
      </c>
      <c r="LP216" s="284" t="str">
        <f>IFERROR(Tabel1[[#This Row],[2012 - Omsætning]]/Tabel1[[#This Row],[2012 - Ansatte]],"i.a.")</f>
        <v>i.a.</v>
      </c>
      <c r="LQ216" s="284" t="str">
        <f>IFERROR(Tabel1[[#This Row],[2011 - Omsætning]]/Tabel1[[#This Row],[2011 - Ansatte]],"i.a.")</f>
        <v>i.a.</v>
      </c>
      <c r="LR216" s="284" t="str">
        <f>IFERROR(Tabel1[[#This Row],[2010 - Omsætning]]/Tabel1[[#This Row],[2010 - Ansatte]],"i.a.")</f>
        <v>i.a.</v>
      </c>
      <c r="LS216" s="284" t="str">
        <f>IFERROR(Tabel1[[#This Row],[2009 - Omsætning]]/Tabel1[[#This Row],[2009 - Ansatte]],"i.a.")</f>
        <v>i.a.</v>
      </c>
      <c r="LT216" s="284" t="str">
        <f>IFERROR(Tabel1[[#This Row],[2008 - Omsætning]]/Tabel1[[#This Row],[2008 - Ansatte]],"i.a.")</f>
        <v>i.a.</v>
      </c>
      <c r="LU216" s="158" t="e">
        <f t="shared" si="883"/>
        <v>#VALUE!</v>
      </c>
      <c r="LV216" s="158">
        <f t="shared" si="884"/>
        <v>-4.2859539319019214E-3</v>
      </c>
      <c r="LW216" s="158">
        <f t="shared" si="885"/>
        <v>2.1520788068594386E-2</v>
      </c>
      <c r="LX216" s="158" t="e">
        <f t="shared" si="886"/>
        <v>#VALUE!</v>
      </c>
      <c r="LY216" s="158" t="e">
        <f t="shared" si="887"/>
        <v>#VALUE!</v>
      </c>
      <c r="LZ216" s="243" t="e">
        <f t="shared" si="737"/>
        <v>#VALUE!</v>
      </c>
      <c r="MA216" s="243">
        <f t="shared" si="911"/>
        <v>-7.1053662358008807E-4</v>
      </c>
      <c r="MB216" s="278">
        <f t="shared" si="738"/>
        <v>3.4926086956521829E-3</v>
      </c>
      <c r="MC216" s="290" t="e">
        <f t="shared" si="739"/>
        <v>#VALUE!</v>
      </c>
      <c r="MD216" s="244" t="str">
        <f t="shared" si="888"/>
        <v>i.a.</v>
      </c>
      <c r="ME216" s="244">
        <f t="shared" si="889"/>
        <v>0.16507207207207208</v>
      </c>
      <c r="MF216" s="244">
        <f t="shared" si="890"/>
        <v>0.16578260869565217</v>
      </c>
      <c r="MG216" s="244">
        <f t="shared" si="891"/>
        <v>0.16228999999999999</v>
      </c>
      <c r="MH216" s="246" t="str">
        <f t="shared" si="892"/>
        <v>i.a.</v>
      </c>
      <c r="MI216" s="245" t="str">
        <f t="shared" si="893"/>
        <v>i.a.</v>
      </c>
      <c r="MJ216" s="245" t="str">
        <f t="shared" si="894"/>
        <v>i.a.</v>
      </c>
      <c r="MK216" s="285" t="str">
        <f t="shared" si="895"/>
        <v>i.a.</v>
      </c>
      <c r="ML216" s="286" t="str">
        <f t="shared" si="896"/>
        <v>i.a.</v>
      </c>
      <c r="MM216" s="286" t="str">
        <f t="shared" si="897"/>
        <v>i.a.</v>
      </c>
      <c r="MN216" s="286" t="str">
        <f t="shared" si="898"/>
        <v>i.a.</v>
      </c>
      <c r="MO216" s="286" t="str">
        <f t="shared" si="899"/>
        <v>i.a.</v>
      </c>
      <c r="MP216" s="286" t="str">
        <f t="shared" si="900"/>
        <v>i.a.</v>
      </c>
      <c r="MQ216" s="286" t="str">
        <f t="shared" si="901"/>
        <v>i.a.</v>
      </c>
      <c r="MR216" s="286" t="str">
        <f t="shared" si="902"/>
        <v>i.a.</v>
      </c>
      <c r="MS216" s="286" t="str">
        <f t="shared" si="903"/>
        <v>i.a.</v>
      </c>
      <c r="MT216" s="286" t="str">
        <f t="shared" si="904"/>
        <v>i.a.</v>
      </c>
    </row>
    <row r="217" spans="1:358" ht="18" customHeight="1" x14ac:dyDescent="0.25">
      <c r="A217" s="101" t="s">
        <v>946</v>
      </c>
      <c r="B217" s="273">
        <v>79152013</v>
      </c>
      <c r="C217" s="5" t="s">
        <v>790</v>
      </c>
      <c r="D217" s="5" t="s">
        <v>790</v>
      </c>
      <c r="E217" s="5">
        <v>467200</v>
      </c>
      <c r="F217" s="203">
        <v>45449</v>
      </c>
      <c r="G217" s="148"/>
      <c r="H217" s="148" t="s">
        <v>74</v>
      </c>
      <c r="I217" s="148" t="s">
        <v>74</v>
      </c>
      <c r="J217" s="148" t="s">
        <v>70</v>
      </c>
      <c r="K217" s="148" t="s">
        <v>70</v>
      </c>
      <c r="L217" s="148" t="s">
        <v>70</v>
      </c>
      <c r="M217" s="148" t="s">
        <v>70</v>
      </c>
      <c r="N217" s="357" t="s">
        <v>70</v>
      </c>
      <c r="O217" s="357" t="s">
        <v>70</v>
      </c>
      <c r="P217" s="150" t="e">
        <f>Y217/Tabel1[[#This Row],[2023 - Omsætning]]-1</f>
        <v>#DIV/0!</v>
      </c>
      <c r="Q217" s="150" t="e">
        <f>Z217/Tabel1[[#This Row],[2022 - Omsætning]]-1</f>
        <v>#DIV/0!</v>
      </c>
      <c r="R217" s="150" t="e">
        <f>AA217/Tabel1[[#This Row],[2021 - Omsætning]]-1</f>
        <v>#DIV/0!</v>
      </c>
      <c r="S217" s="150" t="e">
        <f>AB217/Tabel1[[#This Row],[2020 - Omsætning]]-1</f>
        <v>#DIV/0!</v>
      </c>
      <c r="T217" s="150" t="e">
        <f>AC217/Tabel1[[#This Row],[2019 - Omsætning]]-1</f>
        <v>#DIV/0!</v>
      </c>
      <c r="U217" s="242">
        <f t="shared" si="721"/>
        <v>0</v>
      </c>
      <c r="V217" s="242">
        <f t="shared" si="905"/>
        <v>0</v>
      </c>
      <c r="W217" s="242">
        <f t="shared" si="763"/>
        <v>0</v>
      </c>
      <c r="X217" s="242">
        <f t="shared" si="762"/>
        <v>0</v>
      </c>
      <c r="Y217" s="151"/>
      <c r="Z217" s="151"/>
      <c r="AA217" s="151"/>
      <c r="AB217" s="151"/>
      <c r="AC217" s="361"/>
      <c r="AD217" s="151"/>
      <c r="AE217" s="151"/>
      <c r="AF217" s="151"/>
      <c r="AG217" s="361"/>
      <c r="AH217" s="361"/>
      <c r="AI217" s="361"/>
      <c r="AJ217" s="361"/>
      <c r="AK217" s="361"/>
      <c r="AL217" s="361"/>
      <c r="AM217" s="361"/>
      <c r="AN217" s="361"/>
      <c r="AO217" s="361"/>
      <c r="AP217" s="150">
        <f t="shared" si="779"/>
        <v>-1</v>
      </c>
      <c r="AQ217" s="150">
        <f t="shared" si="780"/>
        <v>-0.74692980360300099</v>
      </c>
      <c r="AR217" s="150">
        <f t="shared" si="781"/>
        <v>0.62995560401900452</v>
      </c>
      <c r="AS217" s="150">
        <f t="shared" si="782"/>
        <v>0.66545596056557288</v>
      </c>
      <c r="AT217" s="150">
        <f t="shared" si="783"/>
        <v>-0.15387992536494358</v>
      </c>
      <c r="AU217" s="242">
        <f t="shared" si="740"/>
        <v>-5.2960000000000003</v>
      </c>
      <c r="AV217" s="242">
        <f t="shared" si="768"/>
        <v>-15.631</v>
      </c>
      <c r="AW217" s="242">
        <f t="shared" si="741"/>
        <v>8.0879999999999992</v>
      </c>
      <c r="AX217" s="242">
        <f t="shared" si="742"/>
        <v>5.1300000000000008</v>
      </c>
      <c r="AY217" s="119"/>
      <c r="AZ217" s="119">
        <v>5.2960000000000003</v>
      </c>
      <c r="BA217" s="119">
        <v>20.927</v>
      </c>
      <c r="BB217" s="119">
        <v>12.839</v>
      </c>
      <c r="BC217" s="119">
        <v>7.7089999999999996</v>
      </c>
      <c r="BD217" s="119">
        <v>9.1110000000000007</v>
      </c>
      <c r="BE217" s="119">
        <v>8.4570000000000007</v>
      </c>
      <c r="BF217" s="362">
        <v>9.6210000000000004</v>
      </c>
      <c r="BG217" s="362">
        <v>7.16</v>
      </c>
      <c r="BH217" s="362">
        <v>7.1520000000000001</v>
      </c>
      <c r="BI217" s="362">
        <v>7.7779999999999996</v>
      </c>
      <c r="BJ217" s="362">
        <v>10.436999999999999</v>
      </c>
      <c r="BK217" s="362">
        <v>9.6630000000000003</v>
      </c>
      <c r="BL217" s="362">
        <v>14.587</v>
      </c>
      <c r="BM217" s="362">
        <v>16.731999999999999</v>
      </c>
      <c r="BN217" s="362">
        <v>13.571</v>
      </c>
      <c r="BO217" s="362"/>
      <c r="BP217" s="152">
        <f t="shared" si="784"/>
        <v>1</v>
      </c>
      <c r="BQ217" s="152">
        <f t="shared" si="785"/>
        <v>-1.1288897072362365</v>
      </c>
      <c r="BR217" s="152">
        <f t="shared" si="786"/>
        <v>0.71162937283328076</v>
      </c>
      <c r="BS217" s="152">
        <f t="shared" si="787"/>
        <v>2.9294117647058822</v>
      </c>
      <c r="BT217" s="152">
        <f t="shared" si="788"/>
        <v>-0.12323561346362653</v>
      </c>
      <c r="BU217" s="242">
        <f t="shared" si="743"/>
        <v>1.4</v>
      </c>
      <c r="BV217" s="242">
        <f t="shared" si="769"/>
        <v>-12.262</v>
      </c>
      <c r="BW217" s="242">
        <f t="shared" si="744"/>
        <v>4.516</v>
      </c>
      <c r="BX217" s="242">
        <f t="shared" si="745"/>
        <v>4.7309999999999999</v>
      </c>
      <c r="BY217" s="119"/>
      <c r="BZ217" s="119">
        <v>-1.4</v>
      </c>
      <c r="CA217" s="119">
        <v>10.862</v>
      </c>
      <c r="CB217" s="119">
        <v>6.3460000000000001</v>
      </c>
      <c r="CC217" s="119">
        <v>1.615</v>
      </c>
      <c r="CD217" s="119">
        <v>1.8420000000000001</v>
      </c>
      <c r="CE217" s="119">
        <v>1.27</v>
      </c>
      <c r="CF217" s="362">
        <v>2.411</v>
      </c>
      <c r="CG217" s="362">
        <v>-0.22500000000000001</v>
      </c>
      <c r="CH217" s="362">
        <v>0.75900000000000001</v>
      </c>
      <c r="CI217" s="362">
        <v>0.53700000000000003</v>
      </c>
      <c r="CJ217" s="362">
        <v>2.3319999999999999</v>
      </c>
      <c r="CK217" s="362">
        <v>1.6639999999999999</v>
      </c>
      <c r="CL217" s="362">
        <v>5.5998999999999999</v>
      </c>
      <c r="CM217" s="362">
        <v>7.5789999999999997</v>
      </c>
      <c r="CN217" s="362">
        <v>4.4880000000000004</v>
      </c>
      <c r="CO217" s="362"/>
      <c r="CP217" s="152">
        <f t="shared" si="789"/>
        <v>1</v>
      </c>
      <c r="CQ217" s="152">
        <f t="shared" si="790"/>
        <v>-1.1926557146622156</v>
      </c>
      <c r="CR217" s="152">
        <f t="shared" si="791"/>
        <v>0.7275762634694185</v>
      </c>
      <c r="CS217" s="152">
        <f t="shared" si="792"/>
        <v>2.9933333333333336</v>
      </c>
      <c r="CT217" s="152">
        <f t="shared" si="793"/>
        <v>-0.12373871481678178</v>
      </c>
      <c r="CU217" s="242">
        <f t="shared" si="746"/>
        <v>2.1930000000000001</v>
      </c>
      <c r="CV217" s="242">
        <f t="shared" si="770"/>
        <v>-13.575999999999999</v>
      </c>
      <c r="CW217" s="242">
        <f t="shared" si="747"/>
        <v>4.7939999999999987</v>
      </c>
      <c r="CX217" s="242">
        <f t="shared" si="748"/>
        <v>4.9390000000000001</v>
      </c>
      <c r="CY217" s="119"/>
      <c r="CZ217" s="119">
        <v>-2.1930000000000001</v>
      </c>
      <c r="DA217" s="119">
        <v>11.382999999999999</v>
      </c>
      <c r="DB217" s="119">
        <v>6.5890000000000004</v>
      </c>
      <c r="DC217" s="119">
        <v>1.65</v>
      </c>
      <c r="DD217" s="119">
        <v>1.883</v>
      </c>
      <c r="DE217" s="119">
        <v>1.4750000000000001</v>
      </c>
      <c r="DF217" s="362">
        <v>2.6280000000000001</v>
      </c>
      <c r="DG217" s="362">
        <v>-0.1</v>
      </c>
      <c r="DH217" s="362">
        <v>1.056</v>
      </c>
      <c r="DI217" s="362">
        <v>0.69899999999999995</v>
      </c>
      <c r="DJ217" s="362">
        <v>2.4630000000000001</v>
      </c>
      <c r="DK217" s="362">
        <v>1.7889999999999999</v>
      </c>
      <c r="DL217" s="362">
        <v>5.7080000000000002</v>
      </c>
      <c r="DM217" s="362">
        <v>7.7350000000000003</v>
      </c>
      <c r="DN217" s="362">
        <v>4.8730000000000002</v>
      </c>
      <c r="DO217" s="362"/>
      <c r="DP217" s="152">
        <f t="shared" si="794"/>
        <v>-1</v>
      </c>
      <c r="DQ217" s="152">
        <f t="shared" si="795"/>
        <v>-3.9718988723172061E-2</v>
      </c>
      <c r="DR217" s="152">
        <f t="shared" si="796"/>
        <v>-2.3597575865207346E-2</v>
      </c>
      <c r="DS217" s="152">
        <f t="shared" si="797"/>
        <v>0.12868632707774788</v>
      </c>
      <c r="DT217" s="152">
        <f t="shared" si="798"/>
        <v>3.3187501617955514E-2</v>
      </c>
      <c r="DU217" s="242">
        <f t="shared" si="749"/>
        <v>-42.237000000000002</v>
      </c>
      <c r="DV217" s="242">
        <f t="shared" si="771"/>
        <v>-1.7469999999999999</v>
      </c>
      <c r="DW217" s="242">
        <f t="shared" si="750"/>
        <v>-1.0629999999999953</v>
      </c>
      <c r="DX217" s="242">
        <f t="shared" si="751"/>
        <v>5.1359999999999957</v>
      </c>
      <c r="DY217" s="119"/>
      <c r="DZ217" s="119">
        <v>42.237000000000002</v>
      </c>
      <c r="EA217" s="119">
        <v>43.984000000000002</v>
      </c>
      <c r="EB217" s="119">
        <v>45.046999999999997</v>
      </c>
      <c r="EC217" s="119">
        <v>39.911000000000001</v>
      </c>
      <c r="ED217" s="119">
        <v>38.628999999999998</v>
      </c>
      <c r="EE217" s="119">
        <v>37.162999999999997</v>
      </c>
      <c r="EF217" s="362">
        <v>36.020000000000003</v>
      </c>
      <c r="EG217" s="362">
        <v>33.975000000000001</v>
      </c>
      <c r="EH217" s="362">
        <v>34.055999999999997</v>
      </c>
      <c r="EI217" s="362">
        <v>33.247999999999998</v>
      </c>
      <c r="EJ217" s="362">
        <v>33.731000000000002</v>
      </c>
      <c r="EK217" s="362">
        <v>31.888000000000002</v>
      </c>
      <c r="EL217" s="362">
        <v>35.555999999999997</v>
      </c>
      <c r="EM217" s="362">
        <v>38.338000000000001</v>
      </c>
      <c r="EN217" s="362">
        <v>35.564</v>
      </c>
      <c r="EO217" s="362"/>
      <c r="EP217" s="153">
        <f t="shared" si="799"/>
        <v>-1</v>
      </c>
      <c r="EQ217" s="153">
        <f t="shared" si="800"/>
        <v>0.16142631819454897</v>
      </c>
      <c r="ER217" s="153">
        <f t="shared" si="801"/>
        <v>0.13486792579085596</v>
      </c>
      <c r="ES217" s="153">
        <f t="shared" si="802"/>
        <v>0.35733424159854682</v>
      </c>
      <c r="ET217" s="153">
        <f t="shared" si="803"/>
        <v>9.0909090909088968E-4</v>
      </c>
      <c r="EU217" s="242">
        <f t="shared" si="752"/>
        <v>-78.790000000000006</v>
      </c>
      <c r="EV217" s="242">
        <f t="shared" si="772"/>
        <v>10.951000000000008</v>
      </c>
      <c r="EW217" s="242">
        <f t="shared" si="753"/>
        <v>8.0619999999999976</v>
      </c>
      <c r="EX217" s="242">
        <f t="shared" si="754"/>
        <v>15.737000000000002</v>
      </c>
      <c r="EY217" s="119"/>
      <c r="EZ217" s="119">
        <v>78.790000000000006</v>
      </c>
      <c r="FA217" s="119">
        <v>67.838999999999999</v>
      </c>
      <c r="FB217" s="119">
        <v>59.777000000000001</v>
      </c>
      <c r="FC217" s="119">
        <v>44.04</v>
      </c>
      <c r="FD217" s="119">
        <v>44</v>
      </c>
      <c r="FE217" s="119">
        <v>42.648000000000003</v>
      </c>
      <c r="FF217" s="362">
        <v>41.664000000000001</v>
      </c>
      <c r="FG217" s="362">
        <v>40.247999999999998</v>
      </c>
      <c r="FH217" s="362">
        <v>41.902000000000001</v>
      </c>
      <c r="FI217" s="362">
        <v>42.005000000000003</v>
      </c>
      <c r="FJ217" s="362">
        <v>48.835999999999999</v>
      </c>
      <c r="FK217" s="362">
        <v>48.185000000000002</v>
      </c>
      <c r="FL217" s="362">
        <v>48.841999999999999</v>
      </c>
      <c r="FM217" s="362">
        <v>51.52</v>
      </c>
      <c r="FN217" s="362">
        <v>47.295000000000002</v>
      </c>
      <c r="FO217" s="362"/>
      <c r="FP217" s="153">
        <f t="shared" si="804"/>
        <v>-1</v>
      </c>
      <c r="FQ217" s="153">
        <f t="shared" si="805"/>
        <v>0.1111111111111111</v>
      </c>
      <c r="FR217" s="153">
        <f t="shared" si="806"/>
        <v>-0.1</v>
      </c>
      <c r="FS217" s="153">
        <f t="shared" si="807"/>
        <v>0</v>
      </c>
      <c r="FT217" s="153">
        <f t="shared" si="808"/>
        <v>-0.23076923076923078</v>
      </c>
      <c r="FU217" s="242">
        <f t="shared" si="764"/>
        <v>-10</v>
      </c>
      <c r="FV217" s="242">
        <f t="shared" si="773"/>
        <v>1</v>
      </c>
      <c r="FW217" s="242">
        <f t="shared" si="765"/>
        <v>-1</v>
      </c>
      <c r="FX217" s="242">
        <f t="shared" si="766"/>
        <v>0</v>
      </c>
      <c r="FY217" s="154"/>
      <c r="FZ217" s="154">
        <v>10</v>
      </c>
      <c r="GA217" s="154">
        <v>9</v>
      </c>
      <c r="GB217" s="154">
        <v>10</v>
      </c>
      <c r="GC217" s="154">
        <v>10</v>
      </c>
      <c r="GD217" s="154">
        <v>13</v>
      </c>
      <c r="GE217" s="154">
        <v>13</v>
      </c>
      <c r="GF217" s="359">
        <v>13</v>
      </c>
      <c r="GG217" s="359">
        <v>13</v>
      </c>
      <c r="GH217" s="359">
        <v>12</v>
      </c>
      <c r="GI217" s="359">
        <v>14</v>
      </c>
      <c r="GJ217" s="359">
        <v>15</v>
      </c>
      <c r="GK217" s="359">
        <v>16</v>
      </c>
      <c r="GL217" s="359">
        <v>17</v>
      </c>
      <c r="GM217" s="359">
        <v>17</v>
      </c>
      <c r="GN217" s="359">
        <v>17</v>
      </c>
      <c r="GO217" s="359"/>
      <c r="GP217" s="192"/>
      <c r="GQ217" s="5" t="s">
        <v>390</v>
      </c>
      <c r="GR217" s="5">
        <v>8700</v>
      </c>
      <c r="GS217" s="5" t="s">
        <v>93</v>
      </c>
      <c r="GT217" s="174" t="s">
        <v>94</v>
      </c>
      <c r="GU217" s="16"/>
      <c r="GW217" s="158">
        <f t="shared" si="809"/>
        <v>1</v>
      </c>
      <c r="GX217" s="158">
        <f t="shared" si="810"/>
        <v>-1.1989344931291881</v>
      </c>
      <c r="GY217" s="158">
        <f t="shared" si="811"/>
        <v>0.64854291417410637</v>
      </c>
      <c r="GZ217" s="158">
        <f t="shared" si="812"/>
        <v>2.6916641163869204</v>
      </c>
      <c r="HA217" s="158">
        <f t="shared" si="813"/>
        <v>-0.15439781860699658</v>
      </c>
      <c r="HB217" s="263">
        <f t="shared" si="722"/>
        <v>5.0869277786154188E-2</v>
      </c>
      <c r="HC217" s="263">
        <f t="shared" si="906"/>
        <v>-0.30657796352482947</v>
      </c>
      <c r="HD217" s="263">
        <f t="shared" si="723"/>
        <v>0.10059674807535929</v>
      </c>
      <c r="HE217" s="263">
        <f t="shared" si="724"/>
        <v>0.11309513094062691</v>
      </c>
      <c r="HF217" s="153">
        <f t="shared" si="814"/>
        <v>0</v>
      </c>
      <c r="HG217" s="153">
        <f t="shared" si="815"/>
        <v>-5.0869277786154188E-2</v>
      </c>
      <c r="HH217" s="153">
        <f t="shared" si="816"/>
        <v>0.25570868573867528</v>
      </c>
      <c r="HI217" s="153">
        <f t="shared" si="817"/>
        <v>0.15511193766331599</v>
      </c>
      <c r="HJ217" s="153">
        <f t="shared" si="818"/>
        <v>4.2016806722689079E-2</v>
      </c>
      <c r="HK217" s="153">
        <f t="shared" si="819"/>
        <v>4.9688621490394762E-2</v>
      </c>
      <c r="HL217" s="153">
        <f t="shared" si="820"/>
        <v>4.0309908038752174E-2</v>
      </c>
      <c r="HM217" s="153">
        <f t="shared" si="821"/>
        <v>7.5091077934138148E-2</v>
      </c>
      <c r="HN217" s="153">
        <f t="shared" si="822"/>
        <v>-2.9398362511208124E-3</v>
      </c>
      <c r="HO217" s="153">
        <f t="shared" si="823"/>
        <v>3.1380007131819806E-2</v>
      </c>
      <c r="HP217" s="153">
        <f t="shared" si="824"/>
        <v>2.0872213678914286E-2</v>
      </c>
      <c r="HQ217" s="153">
        <f t="shared" si="825"/>
        <v>7.5069720660174644E-2</v>
      </c>
      <c r="HR217" s="153">
        <f t="shared" si="826"/>
        <v>5.3051420437696457E-2</v>
      </c>
      <c r="HS217" s="153">
        <f t="shared" si="827"/>
        <v>0.15449156900424932</v>
      </c>
      <c r="HT217" s="153">
        <f t="shared" si="828"/>
        <v>0.20933127655543829</v>
      </c>
      <c r="HU217" s="153">
        <f t="shared" si="829"/>
        <v>0.13702058261162975</v>
      </c>
      <c r="HV217" s="150">
        <f t="shared" si="830"/>
        <v>1</v>
      </c>
      <c r="HW217" s="150">
        <f t="shared" si="831"/>
        <v>-1.1121769150622287</v>
      </c>
      <c r="HX217" s="150">
        <f t="shared" si="832"/>
        <v>0.39242905748050966</v>
      </c>
      <c r="HY217" s="150">
        <f t="shared" si="833"/>
        <v>2.3322616889787393</v>
      </c>
      <c r="HZ217" s="150">
        <f t="shared" si="834"/>
        <v>-0.13709813079732278</v>
      </c>
      <c r="IA217" s="263">
        <f t="shared" si="725"/>
        <v>1.9095813242946479E-2</v>
      </c>
      <c r="IB217" s="263">
        <f t="shared" si="907"/>
        <v>-0.18932525155789132</v>
      </c>
      <c r="IC217" s="263">
        <f t="shared" si="726"/>
        <v>4.7975857494847937E-2</v>
      </c>
      <c r="ID217" s="263">
        <f t="shared" si="727"/>
        <v>8.5565711669710692E-2</v>
      </c>
      <c r="IE217" s="153">
        <f t="shared" si="835"/>
        <v>0</v>
      </c>
      <c r="IF217" s="153">
        <f t="shared" si="836"/>
        <v>-1.9095813242946479E-2</v>
      </c>
      <c r="IG217" s="153">
        <f t="shared" si="837"/>
        <v>0.17022943831494483</v>
      </c>
      <c r="IH217" s="153">
        <f t="shared" si="838"/>
        <v>0.12225358082009689</v>
      </c>
      <c r="II217" s="153">
        <f t="shared" si="839"/>
        <v>3.6687869150386195E-2</v>
      </c>
      <c r="IJ217" s="153">
        <f t="shared" si="840"/>
        <v>4.2516849783030192E-2</v>
      </c>
      <c r="IK217" s="153">
        <f t="shared" si="841"/>
        <v>3.0126197931492547E-2</v>
      </c>
      <c r="IL217" s="153">
        <f t="shared" si="842"/>
        <v>5.8868053520851643E-2</v>
      </c>
      <c r="IM217" s="153">
        <f t="shared" si="843"/>
        <v>-5.4777845404747408E-3</v>
      </c>
      <c r="IN217" s="153">
        <f t="shared" si="844"/>
        <v>1.8091458400371838E-2</v>
      </c>
      <c r="IO217" s="153">
        <f t="shared" si="845"/>
        <v>1.1822855318633656E-2</v>
      </c>
      <c r="IP217" s="153">
        <f t="shared" si="846"/>
        <v>4.8072066872120463E-2</v>
      </c>
      <c r="IQ217" s="153">
        <f t="shared" si="847"/>
        <v>3.4299731002710582E-2</v>
      </c>
      <c r="IR217" s="153">
        <f t="shared" si="848"/>
        <v>0.11159402961280167</v>
      </c>
      <c r="IS217" s="153">
        <f t="shared" si="849"/>
        <v>0.15339776349744472</v>
      </c>
      <c r="IT217" s="153">
        <f t="shared" si="850"/>
        <v>9.489375198223915E-2</v>
      </c>
      <c r="IU217" s="150" t="e">
        <f t="shared" si="851"/>
        <v>#VALUE!</v>
      </c>
      <c r="IV217" s="150">
        <f t="shared" si="852"/>
        <v>-0.1731881771289665</v>
      </c>
      <c r="IW217" s="150">
        <f t="shared" si="853"/>
        <v>-0.1396334305118663</v>
      </c>
      <c r="IX217" s="150">
        <f t="shared" si="854"/>
        <v>-0.16845365534396148</v>
      </c>
      <c r="IY217" s="150">
        <f t="shared" si="855"/>
        <v>3.2249093351272573E-2</v>
      </c>
      <c r="IZ217" s="263" t="e">
        <f t="shared" si="728"/>
        <v>#VALUE!</v>
      </c>
      <c r="JA217" s="263">
        <f t="shared" si="908"/>
        <v>-0.11228804644585655</v>
      </c>
      <c r="JB217" s="263">
        <f t="shared" si="729"/>
        <v>-0.10522554066393497</v>
      </c>
      <c r="JC217" s="263">
        <f t="shared" si="730"/>
        <v>-0.15266016890174494</v>
      </c>
      <c r="JD217" s="153" t="str">
        <f t="shared" si="856"/>
        <v>i.a.</v>
      </c>
      <c r="JE217" s="153">
        <f t="shared" si="857"/>
        <v>0.53607056733087954</v>
      </c>
      <c r="JF217" s="153">
        <f t="shared" si="858"/>
        <v>0.64835861377673609</v>
      </c>
      <c r="JG217" s="153">
        <f t="shared" si="859"/>
        <v>0.75358415444067106</v>
      </c>
      <c r="JH217" s="153">
        <f t="shared" si="860"/>
        <v>0.906244323342416</v>
      </c>
      <c r="JI217" s="153">
        <f t="shared" si="861"/>
        <v>0.87793181818181809</v>
      </c>
      <c r="JJ217" s="153">
        <f t="shared" si="862"/>
        <v>0.871389045207278</v>
      </c>
      <c r="JK217" s="153">
        <f t="shared" si="863"/>
        <v>0.86453533026113671</v>
      </c>
      <c r="JL217" s="153">
        <f t="shared" si="864"/>
        <v>0.84414132379248663</v>
      </c>
      <c r="JM217" s="153">
        <f t="shared" si="865"/>
        <v>0.81275356784878994</v>
      </c>
      <c r="JN217" s="153">
        <f t="shared" si="866"/>
        <v>0.79152481847399103</v>
      </c>
      <c r="JO217" s="153">
        <f t="shared" si="867"/>
        <v>0.69069948398722258</v>
      </c>
      <c r="JP217" s="153">
        <f t="shared" si="868"/>
        <v>0.66178271246238451</v>
      </c>
      <c r="JQ217" s="153">
        <f t="shared" si="869"/>
        <v>0.72798001719831285</v>
      </c>
      <c r="JR217" s="153">
        <f t="shared" si="870"/>
        <v>0.74413819875776399</v>
      </c>
      <c r="JS217" s="153">
        <f t="shared" si="871"/>
        <v>0.75196109525319799</v>
      </c>
      <c r="JT217" s="153" t="str">
        <f t="shared" si="872"/>
        <v>i.a.</v>
      </c>
      <c r="JU217" s="150" t="e">
        <f t="shared" si="873"/>
        <v>#VALUE!</v>
      </c>
      <c r="JV217" s="150" t="e">
        <f t="shared" si="874"/>
        <v>#VALUE!</v>
      </c>
      <c r="JW217" s="150" t="e">
        <f t="shared" si="875"/>
        <v>#VALUE!</v>
      </c>
      <c r="JX217" s="150" t="e">
        <f t="shared" si="876"/>
        <v>#VALUE!</v>
      </c>
      <c r="JY217" s="150" t="e">
        <f t="shared" si="877"/>
        <v>#VALUE!</v>
      </c>
      <c r="JZ217" s="263" t="e">
        <f t="shared" si="731"/>
        <v>#VALUE!</v>
      </c>
      <c r="KA217" s="263" t="e">
        <f t="shared" si="909"/>
        <v>#VALUE!</v>
      </c>
      <c r="KB217" s="263" t="e">
        <f t="shared" si="732"/>
        <v>#VALUE!</v>
      </c>
      <c r="KC217" s="263" t="e">
        <f t="shared" si="733"/>
        <v>#VALUE!</v>
      </c>
      <c r="KD217" s="153" t="str">
        <f t="shared" si="691"/>
        <v>i.a.</v>
      </c>
      <c r="KE217" s="153" t="str">
        <f t="shared" si="692"/>
        <v>i.a.</v>
      </c>
      <c r="KF217" s="153" t="str">
        <f t="shared" si="693"/>
        <v>i.a.</v>
      </c>
      <c r="KG217" s="153" t="str">
        <f t="shared" si="694"/>
        <v>i.a.</v>
      </c>
      <c r="KH217" s="153" t="str">
        <f t="shared" si="713"/>
        <v>i.a.</v>
      </c>
      <c r="KI217" s="153" t="str">
        <f t="shared" si="695"/>
        <v>i.a.</v>
      </c>
      <c r="KJ217" s="153" t="str">
        <f t="shared" si="696"/>
        <v>i.a.</v>
      </c>
      <c r="KK217" s="153" t="str">
        <f t="shared" si="697"/>
        <v>i.a.</v>
      </c>
      <c r="KL217" s="153" t="str">
        <f t="shared" si="698"/>
        <v>i.a.</v>
      </c>
      <c r="KM217" s="153" t="str">
        <f t="shared" si="699"/>
        <v>i.a.</v>
      </c>
      <c r="KN217" s="153" t="str">
        <f t="shared" si="700"/>
        <v>i.a.</v>
      </c>
      <c r="KO217" s="153" t="str">
        <f t="shared" si="701"/>
        <v>i.a.</v>
      </c>
      <c r="KP217" s="153" t="str">
        <f t="shared" si="702"/>
        <v>i.a.</v>
      </c>
      <c r="KQ217" s="153" t="str">
        <f t="shared" si="703"/>
        <v>i.a.</v>
      </c>
      <c r="KR217" s="153" t="str">
        <f t="shared" si="704"/>
        <v>i.a.</v>
      </c>
      <c r="KS217" s="153" t="str">
        <f t="shared" si="705"/>
        <v>i.a.</v>
      </c>
      <c r="KT217" s="153" t="str">
        <f t="shared" si="706"/>
        <v>i.a.</v>
      </c>
      <c r="KU217" s="150" t="e">
        <f t="shared" si="878"/>
        <v>#VALUE!</v>
      </c>
      <c r="KV217" s="150" t="e">
        <f t="shared" si="879"/>
        <v>#DIV/0!</v>
      </c>
      <c r="KW217" s="150" t="e">
        <f t="shared" si="880"/>
        <v>#DIV/0!</v>
      </c>
      <c r="KX217" s="150" t="e">
        <f t="shared" si="881"/>
        <v>#DIV/0!</v>
      </c>
      <c r="KY217" s="150" t="e">
        <f t="shared" si="882"/>
        <v>#DIV/0!</v>
      </c>
      <c r="KZ217" s="243" t="e">
        <f t="shared" si="734"/>
        <v>#VALUE!</v>
      </c>
      <c r="LA217" s="243">
        <f t="shared" si="910"/>
        <v>0</v>
      </c>
      <c r="LB217" s="243">
        <f t="shared" si="735"/>
        <v>0</v>
      </c>
      <c r="LC217" s="272">
        <f t="shared" si="736"/>
        <v>0</v>
      </c>
      <c r="LD217" s="254" t="str">
        <f>IFERROR(Tabel1[[#This Row],[2024 - Omsætning]]/Tabel1[[#This Row],[2024 - Ansatte]],"i.a.")</f>
        <v>i.a.</v>
      </c>
      <c r="LE217" s="254">
        <f>IFERROR(Tabel1[[#This Row],[2023 - Omsætning]]/Tabel1[[#This Row],[2023 - Ansatte]],"i.a.")</f>
        <v>0</v>
      </c>
      <c r="LF217" s="254">
        <f>IFERROR(Tabel1[[#This Row],[2022 - Omsætning]]/Tabel1[[#This Row],[2022 - Ansatte]],"i.a.")</f>
        <v>0</v>
      </c>
      <c r="LG217" s="254">
        <f>IFERROR(Tabel1[[#This Row],[2021 - Omsætning]]/Tabel1[[#This Row],[2021 - Ansatte]],"i.a.")</f>
        <v>0</v>
      </c>
      <c r="LH217" s="254">
        <f>IFERROR(AC217/Tabel1[[#This Row],[2020 - Ansatte]],"i.a.")</f>
        <v>0</v>
      </c>
      <c r="LI217" s="254">
        <f>IFERROR(Tabel1[[#This Row],[2019 - Omsætning]]/Tabel1[[#This Row],[2019 - Ansatte]],"i.a.")</f>
        <v>0</v>
      </c>
      <c r="LJ217" s="254">
        <f>IFERROR(Tabel1[[#This Row],[2018 - Omsætning]]/Tabel1[[#This Row],[2018 - Ansatte]],"i.a.")</f>
        <v>0</v>
      </c>
      <c r="LK217" s="254">
        <f>IFERROR(Tabel1[[#This Row],[2017 - Omsætning]]/Tabel1[[#This Row],[2017 - Ansatte]],"i.a.")</f>
        <v>0</v>
      </c>
      <c r="LL217" s="254">
        <f>IFERROR(Tabel1[[#This Row],[2016 - Omsætning]]/Tabel1[[#This Row],[2016 - Ansatte]],"i.a.")</f>
        <v>0</v>
      </c>
      <c r="LM217" s="254">
        <f>IFERROR(Tabel1[[#This Row],[2015 - Omsætning]]/Tabel1[[#This Row],[2015 - Ansatte]],"i.a.")</f>
        <v>0</v>
      </c>
      <c r="LN217" s="254">
        <f>IFERROR(Tabel1[[#This Row],[2014 - Omsætning]]/Tabel1[[#This Row],[2014 - Ansatte]],"i.a.")</f>
        <v>0</v>
      </c>
      <c r="LO217" s="254">
        <f>IFERROR(Tabel1[[#This Row],[2013 - Omsætning]]/Tabel1[[#This Row],[2013 - Ansatte]],"i.a.")</f>
        <v>0</v>
      </c>
      <c r="LP217" s="254">
        <f>IFERROR(Tabel1[[#This Row],[2012 - Omsætning]]/Tabel1[[#This Row],[2012 - Ansatte]],"i.a.")</f>
        <v>0</v>
      </c>
      <c r="LQ217" s="254">
        <f>IFERROR(Tabel1[[#This Row],[2011 - Omsætning]]/Tabel1[[#This Row],[2011 - Ansatte]],"i.a.")</f>
        <v>0</v>
      </c>
      <c r="LR217" s="254">
        <f>IFERROR(Tabel1[[#This Row],[2010 - Omsætning]]/Tabel1[[#This Row],[2010 - Ansatte]],"i.a.")</f>
        <v>0</v>
      </c>
      <c r="LS217" s="254">
        <f>IFERROR(Tabel1[[#This Row],[2009 - Omsætning]]/Tabel1[[#This Row],[2009 - Ansatte]],"i.a.")</f>
        <v>0</v>
      </c>
      <c r="LT217" s="254" t="str">
        <f>IFERROR(Tabel1[[#This Row],[2008 - Omsætning]]/Tabel1[[#This Row],[2008 - Ansatte]],"i.a.")</f>
        <v>i.a.</v>
      </c>
      <c r="LU217" s="158" t="e">
        <f t="shared" si="883"/>
        <v>#VALUE!</v>
      </c>
      <c r="LV217" s="158">
        <f t="shared" si="884"/>
        <v>-1.1733901431959941</v>
      </c>
      <c r="LW217" s="158">
        <f t="shared" si="885"/>
        <v>0.91952918163268738</v>
      </c>
      <c r="LX217" s="158">
        <f t="shared" si="886"/>
        <v>2.9933333333333341</v>
      </c>
      <c r="LY217" s="158">
        <f t="shared" si="887"/>
        <v>0.13913967073818362</v>
      </c>
      <c r="LZ217" s="243" t="e">
        <f t="shared" si="737"/>
        <v>#VALUE!</v>
      </c>
      <c r="MA217" s="243">
        <f t="shared" si="911"/>
        <v>-1.4840777777777778</v>
      </c>
      <c r="MB217" s="243">
        <f t="shared" si="738"/>
        <v>0.60587777777777774</v>
      </c>
      <c r="MC217" s="272">
        <f t="shared" si="739"/>
        <v>0.49390000000000006</v>
      </c>
      <c r="MD217" s="244" t="str">
        <f t="shared" si="888"/>
        <v>i.a.</v>
      </c>
      <c r="ME217" s="244">
        <f t="shared" si="889"/>
        <v>-0.21929999999999999</v>
      </c>
      <c r="MF217" s="244">
        <f t="shared" si="890"/>
        <v>1.2647777777777778</v>
      </c>
      <c r="MG217" s="244">
        <f t="shared" si="891"/>
        <v>0.65890000000000004</v>
      </c>
      <c r="MH217" s="244">
        <f t="shared" si="892"/>
        <v>0.16499999999999998</v>
      </c>
      <c r="MI217" s="244">
        <f t="shared" si="893"/>
        <v>0.14484615384615385</v>
      </c>
      <c r="MJ217" s="244">
        <f t="shared" si="894"/>
        <v>0.11346153846153847</v>
      </c>
      <c r="MK217" s="244">
        <f t="shared" si="895"/>
        <v>0.20215384615384616</v>
      </c>
      <c r="ML217" s="244">
        <f t="shared" si="896"/>
        <v>-7.6923076923076927E-3</v>
      </c>
      <c r="MM217" s="244">
        <f t="shared" si="897"/>
        <v>8.8000000000000009E-2</v>
      </c>
      <c r="MN217" s="244">
        <f t="shared" si="898"/>
        <v>4.9928571428571426E-2</v>
      </c>
      <c r="MO217" s="244">
        <f t="shared" si="899"/>
        <v>0.16420000000000001</v>
      </c>
      <c r="MP217" s="244">
        <f t="shared" si="900"/>
        <v>0.1118125</v>
      </c>
      <c r="MQ217" s="244">
        <f t="shared" si="901"/>
        <v>0.33576470588235297</v>
      </c>
      <c r="MR217" s="244">
        <f t="shared" si="902"/>
        <v>0.45500000000000002</v>
      </c>
      <c r="MS217" s="244">
        <f t="shared" si="903"/>
        <v>0.28664705882352942</v>
      </c>
      <c r="MT217" s="244" t="str">
        <f t="shared" si="904"/>
        <v>i.a.</v>
      </c>
    </row>
    <row r="218" spans="1:358" ht="18" customHeight="1" x14ac:dyDescent="0.25">
      <c r="A218" s="3" t="s">
        <v>279</v>
      </c>
      <c r="B218" s="273">
        <v>49655118</v>
      </c>
      <c r="C218" s="117" t="s">
        <v>588</v>
      </c>
      <c r="D218" s="5" t="s">
        <v>370</v>
      </c>
      <c r="E218" s="5">
        <v>281400</v>
      </c>
      <c r="F218" s="203">
        <v>45469</v>
      </c>
      <c r="G218" s="148"/>
      <c r="H218" s="148" t="s">
        <v>105</v>
      </c>
      <c r="I218" s="148" t="s">
        <v>105</v>
      </c>
      <c r="J218" s="148" t="s">
        <v>105</v>
      </c>
      <c r="K218" s="148" t="s">
        <v>105</v>
      </c>
      <c r="L218" s="148" t="s">
        <v>105</v>
      </c>
      <c r="M218" s="148" t="s">
        <v>105</v>
      </c>
      <c r="N218" s="148" t="s">
        <v>105</v>
      </c>
      <c r="O218" s="357" t="s">
        <v>105</v>
      </c>
      <c r="P218" s="150">
        <f>Y218/Tabel1[[#This Row],[2023 - Omsætning]]-1</f>
        <v>-1</v>
      </c>
      <c r="Q218" s="150">
        <f>Z218/Tabel1[[#This Row],[2022 - Omsætning]]-1</f>
        <v>0.1431376671244089</v>
      </c>
      <c r="R218" s="150">
        <f>AA218/Tabel1[[#This Row],[2021 - Omsætning]]-1</f>
        <v>0.31564599783956826</v>
      </c>
      <c r="S218" s="150">
        <f>AB218/Tabel1[[#This Row],[2020 - Omsætning]]-1</f>
        <v>0.56063342782910763</v>
      </c>
      <c r="T218" s="150">
        <f>AC218/Tabel1[[#This Row],[2019 - Omsætning]]-1</f>
        <v>-0.39255510586636733</v>
      </c>
      <c r="U218" s="242">
        <f t="shared" si="721"/>
        <v>-2300.049</v>
      </c>
      <c r="V218" s="242">
        <f t="shared" si="905"/>
        <v>288</v>
      </c>
      <c r="W218" s="242">
        <f t="shared" si="763"/>
        <v>482.72499999999991</v>
      </c>
      <c r="X218" s="242">
        <f t="shared" si="762"/>
        <v>549.38600000000008</v>
      </c>
      <c r="Y218" s="151"/>
      <c r="Z218" s="151">
        <v>2300.049</v>
      </c>
      <c r="AA218" s="151">
        <v>2012.049</v>
      </c>
      <c r="AB218" s="151">
        <v>1529.3240000000001</v>
      </c>
      <c r="AC218" s="361">
        <v>979.93799999999999</v>
      </c>
      <c r="AD218" s="151">
        <v>1613.213</v>
      </c>
      <c r="AE218" s="151">
        <v>1715.5820000000001</v>
      </c>
      <c r="AF218" s="151">
        <v>1954.134</v>
      </c>
      <c r="AG218" s="361">
        <v>1926.096</v>
      </c>
      <c r="AH218" s="361">
        <v>1838.287</v>
      </c>
      <c r="AI218" s="361">
        <v>1447</v>
      </c>
      <c r="AJ218" s="361">
        <v>1232</v>
      </c>
      <c r="AK218" s="361">
        <v>1038</v>
      </c>
      <c r="AL218" s="361"/>
      <c r="AM218" s="361"/>
      <c r="AN218" s="361"/>
      <c r="AO218" s="361"/>
      <c r="AP218" s="150" t="e">
        <f t="shared" si="779"/>
        <v>#DIV/0!</v>
      </c>
      <c r="AQ218" s="150" t="e">
        <f t="shared" si="780"/>
        <v>#DIV/0!</v>
      </c>
      <c r="AR218" s="150" t="e">
        <f t="shared" si="781"/>
        <v>#DIV/0!</v>
      </c>
      <c r="AS218" s="150" t="e">
        <f t="shared" si="782"/>
        <v>#DIV/0!</v>
      </c>
      <c r="AT218" s="150">
        <f t="shared" si="783"/>
        <v>-1</v>
      </c>
      <c r="AU218" s="242">
        <f t="shared" si="740"/>
        <v>0</v>
      </c>
      <c r="AV218" s="242">
        <f t="shared" si="768"/>
        <v>0</v>
      </c>
      <c r="AW218" s="242">
        <f t="shared" si="741"/>
        <v>0</v>
      </c>
      <c r="AX218" s="242">
        <f t="shared" si="742"/>
        <v>0</v>
      </c>
      <c r="AY218" s="119"/>
      <c r="AZ218" s="119"/>
      <c r="BA218" s="119"/>
      <c r="BB218" s="119"/>
      <c r="BC218" s="119"/>
      <c r="BD218" s="119">
        <v>443.863</v>
      </c>
      <c r="BE218" s="119">
        <v>538.428</v>
      </c>
      <c r="BF218" s="119">
        <v>573.86300000000006</v>
      </c>
      <c r="BG218" s="362">
        <v>598.16899999999998</v>
      </c>
      <c r="BH218" s="362">
        <v>542.85</v>
      </c>
      <c r="BI218" s="362">
        <v>389</v>
      </c>
      <c r="BJ218" s="362">
        <v>285</v>
      </c>
      <c r="BK218" s="362">
        <v>238</v>
      </c>
      <c r="BL218" s="362"/>
      <c r="BM218" s="362"/>
      <c r="BN218" s="362"/>
      <c r="BO218" s="362"/>
      <c r="BP218" s="152" t="e">
        <f t="shared" si="784"/>
        <v>#DIV/0!</v>
      </c>
      <c r="BQ218" s="152" t="e">
        <f t="shared" si="785"/>
        <v>#DIV/0!</v>
      </c>
      <c r="BR218" s="152" t="e">
        <f t="shared" si="786"/>
        <v>#DIV/0!</v>
      </c>
      <c r="BS218" s="152" t="e">
        <f t="shared" si="787"/>
        <v>#DIV/0!</v>
      </c>
      <c r="BT218" s="152">
        <f t="shared" si="788"/>
        <v>-1</v>
      </c>
      <c r="BU218" s="242">
        <f t="shared" si="743"/>
        <v>0</v>
      </c>
      <c r="BV218" s="242">
        <f t="shared" si="769"/>
        <v>0</v>
      </c>
      <c r="BW218" s="242">
        <f t="shared" si="744"/>
        <v>0</v>
      </c>
      <c r="BX218" s="242">
        <f t="shared" si="745"/>
        <v>0</v>
      </c>
      <c r="BY218" s="119"/>
      <c r="BZ218" s="119"/>
      <c r="CA218" s="119"/>
      <c r="CB218" s="119"/>
      <c r="CC218" s="119"/>
      <c r="CD218" s="119">
        <v>200.04400000000001</v>
      </c>
      <c r="CE218" s="119">
        <v>310.49</v>
      </c>
      <c r="CF218" s="119">
        <v>342.60500000000002</v>
      </c>
      <c r="CG218" s="362">
        <v>316.66399999999999</v>
      </c>
      <c r="CH218" s="362">
        <v>152</v>
      </c>
      <c r="CI218" s="362">
        <v>233</v>
      </c>
      <c r="CJ218" s="362">
        <v>264</v>
      </c>
      <c r="CK218" s="362">
        <v>317</v>
      </c>
      <c r="CL218" s="362"/>
      <c r="CM218" s="362"/>
      <c r="CN218" s="362"/>
      <c r="CO218" s="362"/>
      <c r="CP218" s="152" t="e">
        <f t="shared" si="789"/>
        <v>#DIV/0!</v>
      </c>
      <c r="CQ218" s="152" t="e">
        <f t="shared" si="790"/>
        <v>#DIV/0!</v>
      </c>
      <c r="CR218" s="152" t="e">
        <f t="shared" si="791"/>
        <v>#DIV/0!</v>
      </c>
      <c r="CS218" s="152" t="e">
        <f t="shared" si="792"/>
        <v>#DIV/0!</v>
      </c>
      <c r="CT218" s="152">
        <f t="shared" si="793"/>
        <v>-1</v>
      </c>
      <c r="CU218" s="242">
        <f t="shared" si="746"/>
        <v>0</v>
      </c>
      <c r="CV218" s="242">
        <f t="shared" si="770"/>
        <v>0</v>
      </c>
      <c r="CW218" s="242">
        <f t="shared" si="747"/>
        <v>0</v>
      </c>
      <c r="CX218" s="242">
        <f t="shared" si="748"/>
        <v>0</v>
      </c>
      <c r="CY218" s="119"/>
      <c r="CZ218" s="119"/>
      <c r="DA218" s="119"/>
      <c r="DB218" s="119"/>
      <c r="DC218" s="119"/>
      <c r="DD218" s="119">
        <v>180.941</v>
      </c>
      <c r="DE218" s="119">
        <v>295.47699999999998</v>
      </c>
      <c r="DF218" s="119">
        <v>325.97699999999998</v>
      </c>
      <c r="DG218" s="362">
        <v>305.733</v>
      </c>
      <c r="DH218" s="362">
        <v>262.3</v>
      </c>
      <c r="DI218" s="362">
        <v>191.55500000000001</v>
      </c>
      <c r="DJ218" s="362">
        <v>159.482</v>
      </c>
      <c r="DK218" s="362">
        <v>155.489</v>
      </c>
      <c r="DL218" s="362"/>
      <c r="DM218" s="362"/>
      <c r="DN218" s="362"/>
      <c r="DO218" s="362"/>
      <c r="DP218" s="152" t="e">
        <f t="shared" si="794"/>
        <v>#DIV/0!</v>
      </c>
      <c r="DQ218" s="152" t="e">
        <f t="shared" si="795"/>
        <v>#DIV/0!</v>
      </c>
      <c r="DR218" s="152" t="e">
        <f t="shared" si="796"/>
        <v>#DIV/0!</v>
      </c>
      <c r="DS218" s="152" t="e">
        <f t="shared" si="797"/>
        <v>#DIV/0!</v>
      </c>
      <c r="DT218" s="152">
        <f t="shared" si="798"/>
        <v>-1</v>
      </c>
      <c r="DU218" s="242">
        <f t="shared" si="749"/>
        <v>0</v>
      </c>
      <c r="DV218" s="242">
        <f t="shared" si="771"/>
        <v>0</v>
      </c>
      <c r="DW218" s="242">
        <f t="shared" si="750"/>
        <v>0</v>
      </c>
      <c r="DX218" s="242">
        <f t="shared" si="751"/>
        <v>0</v>
      </c>
      <c r="DY218" s="119"/>
      <c r="DZ218" s="119"/>
      <c r="EA218" s="119"/>
      <c r="EB218" s="119"/>
      <c r="EC218" s="119"/>
      <c r="ED218" s="119">
        <v>915.23099999999999</v>
      </c>
      <c r="EE218" s="119">
        <v>968.88400000000001</v>
      </c>
      <c r="EF218" s="119">
        <v>875.81899999999996</v>
      </c>
      <c r="EG218" s="362">
        <v>988.30899999999997</v>
      </c>
      <c r="EH218" s="362">
        <v>956.09699999999998</v>
      </c>
      <c r="EI218" s="362">
        <v>715</v>
      </c>
      <c r="EJ218" s="362">
        <v>756</v>
      </c>
      <c r="EK218" s="362">
        <v>698</v>
      </c>
      <c r="EL218" s="362"/>
      <c r="EM218" s="362"/>
      <c r="EN218" s="362"/>
      <c r="EO218" s="362"/>
      <c r="EP218" s="153" t="e">
        <f t="shared" si="799"/>
        <v>#DIV/0!</v>
      </c>
      <c r="EQ218" s="153" t="e">
        <f t="shared" si="800"/>
        <v>#DIV/0!</v>
      </c>
      <c r="ER218" s="153" t="e">
        <f t="shared" si="801"/>
        <v>#DIV/0!</v>
      </c>
      <c r="ES218" s="153" t="e">
        <f t="shared" si="802"/>
        <v>#DIV/0!</v>
      </c>
      <c r="ET218" s="153">
        <f t="shared" si="803"/>
        <v>-1</v>
      </c>
      <c r="EU218" s="242">
        <f t="shared" si="752"/>
        <v>0</v>
      </c>
      <c r="EV218" s="242">
        <f t="shared" si="772"/>
        <v>0</v>
      </c>
      <c r="EW218" s="242">
        <f t="shared" si="753"/>
        <v>0</v>
      </c>
      <c r="EX218" s="242">
        <f t="shared" si="754"/>
        <v>0</v>
      </c>
      <c r="EY218" s="119"/>
      <c r="EZ218" s="119"/>
      <c r="FA218" s="119"/>
      <c r="FB218" s="119"/>
      <c r="FC218" s="119"/>
      <c r="FD218" s="119">
        <v>1624.069</v>
      </c>
      <c r="FE218" s="362">
        <v>1696.4169999999999</v>
      </c>
      <c r="FF218" s="119">
        <v>1548.009</v>
      </c>
      <c r="FG218" s="362">
        <v>1685.684</v>
      </c>
      <c r="FH218" s="362">
        <v>1905.5260000000001</v>
      </c>
      <c r="FI218" s="362">
        <v>2060.5859999999998</v>
      </c>
      <c r="FJ218" s="362">
        <v>1852.8969999999999</v>
      </c>
      <c r="FK218" s="362">
        <v>1793.808</v>
      </c>
      <c r="FL218" s="362"/>
      <c r="FM218" s="362"/>
      <c r="FN218" s="362"/>
      <c r="FO218" s="362"/>
      <c r="FP218" s="153">
        <f t="shared" si="804"/>
        <v>-1</v>
      </c>
      <c r="FQ218" s="153">
        <f t="shared" si="805"/>
        <v>0.58852140077821014</v>
      </c>
      <c r="FR218" s="153">
        <f t="shared" si="806"/>
        <v>0.10656620021528525</v>
      </c>
      <c r="FS218" s="153">
        <f t="shared" si="807"/>
        <v>0.38450074515648286</v>
      </c>
      <c r="FT218" s="153">
        <f t="shared" si="808"/>
        <v>-0.2383654937570942</v>
      </c>
      <c r="FU218" s="242">
        <f t="shared" si="764"/>
        <v>-1633</v>
      </c>
      <c r="FV218" s="242">
        <f t="shared" si="773"/>
        <v>605</v>
      </c>
      <c r="FW218" s="242">
        <f t="shared" si="765"/>
        <v>99</v>
      </c>
      <c r="FX218" s="242">
        <f t="shared" si="766"/>
        <v>258</v>
      </c>
      <c r="FY218" s="359"/>
      <c r="FZ218" s="359">
        <v>1633</v>
      </c>
      <c r="GA218" s="154">
        <v>1028</v>
      </c>
      <c r="GB218" s="154">
        <v>929</v>
      </c>
      <c r="GC218" s="154">
        <v>671</v>
      </c>
      <c r="GD218" s="154">
        <v>881</v>
      </c>
      <c r="GE218" s="154">
        <v>946</v>
      </c>
      <c r="GF218" s="154">
        <v>1204</v>
      </c>
      <c r="GG218" s="359">
        <v>1180</v>
      </c>
      <c r="GH218" s="359">
        <v>1166</v>
      </c>
      <c r="GI218" s="359">
        <v>864</v>
      </c>
      <c r="GJ218" s="359">
        <v>807</v>
      </c>
      <c r="GK218" s="359">
        <v>687</v>
      </c>
      <c r="GL218" s="359"/>
      <c r="GM218" s="359"/>
      <c r="GN218" s="359"/>
      <c r="GO218" s="359"/>
      <c r="GP218" s="5"/>
      <c r="GQ218" s="5" t="s">
        <v>386</v>
      </c>
      <c r="GR218" s="5">
        <v>5250</v>
      </c>
      <c r="GS218" s="5" t="s">
        <v>158</v>
      </c>
      <c r="GT218" s="7" t="s">
        <v>78</v>
      </c>
      <c r="GU218" s="172" t="s">
        <v>73</v>
      </c>
      <c r="GW218" s="158" t="e">
        <f t="shared" si="809"/>
        <v>#VALUE!</v>
      </c>
      <c r="GX218" s="158" t="e">
        <f t="shared" si="810"/>
        <v>#VALUE!</v>
      </c>
      <c r="GY218" s="158" t="e">
        <f t="shared" si="811"/>
        <v>#VALUE!</v>
      </c>
      <c r="GZ218" s="158" t="e">
        <f t="shared" si="812"/>
        <v>#VALUE!</v>
      </c>
      <c r="HA218" s="158">
        <f t="shared" si="813"/>
        <v>-1</v>
      </c>
      <c r="HB218" s="263" t="e">
        <f t="shared" si="722"/>
        <v>#VALUE!</v>
      </c>
      <c r="HC218" s="263" t="e">
        <f t="shared" si="906"/>
        <v>#VALUE!</v>
      </c>
      <c r="HD218" s="263" t="e">
        <f t="shared" si="723"/>
        <v>#VALUE!</v>
      </c>
      <c r="HE218" s="263" t="e">
        <f t="shared" si="724"/>
        <v>#VALUE!</v>
      </c>
      <c r="HF218" s="153" t="str">
        <f t="shared" si="814"/>
        <v>Negativ EK</v>
      </c>
      <c r="HG218" s="153" t="str">
        <f t="shared" si="815"/>
        <v>Negativ EK</v>
      </c>
      <c r="HH218" s="153" t="str">
        <f t="shared" si="816"/>
        <v>Negativ EK</v>
      </c>
      <c r="HI218" s="153" t="str">
        <f t="shared" si="817"/>
        <v>Negativ EK</v>
      </c>
      <c r="HJ218" s="153">
        <f t="shared" si="818"/>
        <v>0</v>
      </c>
      <c r="HK218" s="153">
        <f t="shared" si="819"/>
        <v>0.19207001695756362</v>
      </c>
      <c r="HL218" s="153">
        <f t="shared" si="820"/>
        <v>0.320351839835464</v>
      </c>
      <c r="HM218" s="153">
        <f t="shared" si="821"/>
        <v>0.34973671335873929</v>
      </c>
      <c r="HN218" s="153">
        <f t="shared" si="822"/>
        <v>0.31447444618047876</v>
      </c>
      <c r="HO218" s="153">
        <f t="shared" si="823"/>
        <v>0.31392552317429812</v>
      </c>
      <c r="HP218" s="153">
        <f t="shared" si="824"/>
        <v>0.2604418762746431</v>
      </c>
      <c r="HQ218" s="153">
        <f t="shared" si="825"/>
        <v>0.21937001375515819</v>
      </c>
      <c r="HR218" s="153">
        <f t="shared" si="826"/>
        <v>0.22276361031518624</v>
      </c>
      <c r="HS218" s="153" t="str">
        <f t="shared" si="827"/>
        <v>Negativ EK</v>
      </c>
      <c r="HT218" s="153" t="str">
        <f t="shared" si="828"/>
        <v>Negativ EK</v>
      </c>
      <c r="HU218" s="153" t="str">
        <f t="shared" si="829"/>
        <v>Negativ EK</v>
      </c>
      <c r="HV218" s="150" t="e">
        <f t="shared" si="830"/>
        <v>#VALUE!</v>
      </c>
      <c r="HW218" s="150" t="e">
        <f t="shared" si="831"/>
        <v>#VALUE!</v>
      </c>
      <c r="HX218" s="150" t="e">
        <f t="shared" si="832"/>
        <v>#VALUE!</v>
      </c>
      <c r="HY218" s="150" t="e">
        <f t="shared" si="833"/>
        <v>#VALUE!</v>
      </c>
      <c r="HZ218" s="150">
        <f t="shared" si="834"/>
        <v>-1</v>
      </c>
      <c r="IA218" s="263" t="e">
        <f t="shared" si="725"/>
        <v>#VALUE!</v>
      </c>
      <c r="IB218" s="263" t="e">
        <f t="shared" si="907"/>
        <v>#VALUE!</v>
      </c>
      <c r="IC218" s="263" t="e">
        <f t="shared" si="726"/>
        <v>#VALUE!</v>
      </c>
      <c r="ID218" s="263" t="e">
        <f t="shared" si="727"/>
        <v>#VALUE!</v>
      </c>
      <c r="IE218" s="153" t="str">
        <f t="shared" si="835"/>
        <v>i.a.</v>
      </c>
      <c r="IF218" s="153" t="str">
        <f t="shared" si="836"/>
        <v>i.a.</v>
      </c>
      <c r="IG218" s="153" t="str">
        <f t="shared" si="837"/>
        <v>i.a.</v>
      </c>
      <c r="IH218" s="153" t="str">
        <f t="shared" si="838"/>
        <v>i.a.</v>
      </c>
      <c r="II218" s="153">
        <f t="shared" si="839"/>
        <v>0</v>
      </c>
      <c r="IJ218" s="153">
        <f t="shared" si="840"/>
        <v>0.12049079562449594</v>
      </c>
      <c r="IK218" s="153">
        <f t="shared" si="841"/>
        <v>0.19139903329587424</v>
      </c>
      <c r="IL218" s="153">
        <f t="shared" si="842"/>
        <v>0.21189704774077192</v>
      </c>
      <c r="IM218" s="153">
        <f t="shared" si="843"/>
        <v>0.17635504467853452</v>
      </c>
      <c r="IN218" s="153">
        <f t="shared" si="844"/>
        <v>7.6649373492226142E-2</v>
      </c>
      <c r="IO218" s="153">
        <f t="shared" si="845"/>
        <v>0.11907551406253714</v>
      </c>
      <c r="IP218" s="153">
        <f t="shared" si="846"/>
        <v>0.14478824034299456</v>
      </c>
      <c r="IQ218" s="153">
        <f t="shared" si="847"/>
        <v>0.1767190245555823</v>
      </c>
      <c r="IR218" s="153" t="str">
        <f t="shared" si="848"/>
        <v>i.a.</v>
      </c>
      <c r="IS218" s="153" t="str">
        <f t="shared" si="849"/>
        <v>i.a.</v>
      </c>
      <c r="IT218" s="153" t="str">
        <f t="shared" si="850"/>
        <v>i.a.</v>
      </c>
      <c r="IU218" s="150" t="e">
        <f t="shared" si="851"/>
        <v>#VALUE!</v>
      </c>
      <c r="IV218" s="150" t="e">
        <f t="shared" si="852"/>
        <v>#VALUE!</v>
      </c>
      <c r="IW218" s="150" t="e">
        <f t="shared" si="853"/>
        <v>#VALUE!</v>
      </c>
      <c r="IX218" s="150" t="e">
        <f t="shared" si="854"/>
        <v>#VALUE!</v>
      </c>
      <c r="IY218" s="150" t="e">
        <f t="shared" si="855"/>
        <v>#VALUE!</v>
      </c>
      <c r="IZ218" s="263" t="e">
        <f t="shared" si="728"/>
        <v>#VALUE!</v>
      </c>
      <c r="JA218" s="263" t="e">
        <f t="shared" si="908"/>
        <v>#VALUE!</v>
      </c>
      <c r="JB218" s="263" t="e">
        <f t="shared" si="729"/>
        <v>#VALUE!</v>
      </c>
      <c r="JC218" s="263" t="e">
        <f t="shared" si="730"/>
        <v>#VALUE!</v>
      </c>
      <c r="JD218" s="153" t="str">
        <f t="shared" si="856"/>
        <v>i.a.</v>
      </c>
      <c r="JE218" s="153" t="str">
        <f t="shared" si="857"/>
        <v>i.a.</v>
      </c>
      <c r="JF218" s="153" t="str">
        <f t="shared" si="858"/>
        <v>i.a.</v>
      </c>
      <c r="JG218" s="153" t="str">
        <f t="shared" si="859"/>
        <v>i.a.</v>
      </c>
      <c r="JH218" s="153" t="str">
        <f t="shared" si="860"/>
        <v>i.a.</v>
      </c>
      <c r="JI218" s="153">
        <f t="shared" si="861"/>
        <v>0.56354194310709704</v>
      </c>
      <c r="JJ218" s="153">
        <f t="shared" si="862"/>
        <v>0.57113551679805141</v>
      </c>
      <c r="JK218" s="153">
        <f t="shared" si="863"/>
        <v>0.56577125843583598</v>
      </c>
      <c r="JL218" s="153">
        <f t="shared" si="864"/>
        <v>0.58629553344517715</v>
      </c>
      <c r="JM218" s="153">
        <f t="shared" si="865"/>
        <v>0.50174964812865319</v>
      </c>
      <c r="JN218" s="153">
        <f t="shared" si="866"/>
        <v>0.34698867215442603</v>
      </c>
      <c r="JO218" s="153">
        <f t="shared" si="867"/>
        <v>0.40800972747001046</v>
      </c>
      <c r="JP218" s="153">
        <f t="shared" si="868"/>
        <v>0.38911633798043044</v>
      </c>
      <c r="JQ218" s="153" t="str">
        <f t="shared" si="869"/>
        <v>i.a.</v>
      </c>
      <c r="JR218" s="153" t="str">
        <f t="shared" si="870"/>
        <v>i.a.</v>
      </c>
      <c r="JS218" s="153" t="str">
        <f t="shared" si="871"/>
        <v>i.a.</v>
      </c>
      <c r="JT218" s="153" t="str">
        <f t="shared" si="872"/>
        <v>i.a.</v>
      </c>
      <c r="JU218" s="150" t="e">
        <f t="shared" si="873"/>
        <v>#VALUE!</v>
      </c>
      <c r="JV218" s="150" t="e">
        <f t="shared" si="874"/>
        <v>#DIV/0!</v>
      </c>
      <c r="JW218" s="150" t="e">
        <f t="shared" si="875"/>
        <v>#DIV/0!</v>
      </c>
      <c r="JX218" s="150" t="e">
        <f t="shared" si="876"/>
        <v>#DIV/0!</v>
      </c>
      <c r="JY218" s="150">
        <f t="shared" si="877"/>
        <v>-1</v>
      </c>
      <c r="JZ218" s="263" t="e">
        <f t="shared" si="731"/>
        <v>#VALUE!</v>
      </c>
      <c r="KA218" s="263">
        <f t="shared" si="909"/>
        <v>0</v>
      </c>
      <c r="KB218" s="263">
        <f t="shared" si="732"/>
        <v>0</v>
      </c>
      <c r="KC218" s="263">
        <f t="shared" si="733"/>
        <v>0</v>
      </c>
      <c r="KD218" s="153" t="str">
        <f t="shared" si="691"/>
        <v>i.a.</v>
      </c>
      <c r="KE218" s="153">
        <f t="shared" si="692"/>
        <v>0</v>
      </c>
      <c r="KF218" s="153">
        <f t="shared" si="693"/>
        <v>0</v>
      </c>
      <c r="KG218" s="153">
        <f t="shared" si="694"/>
        <v>0</v>
      </c>
      <c r="KH218" s="153">
        <f t="shared" si="713"/>
        <v>0</v>
      </c>
      <c r="KI218" s="153">
        <f t="shared" si="695"/>
        <v>0.12400346389472439</v>
      </c>
      <c r="KJ218" s="153">
        <f t="shared" si="696"/>
        <v>0.18098231387365921</v>
      </c>
      <c r="KK218" s="153">
        <f t="shared" si="697"/>
        <v>0.17532318663919672</v>
      </c>
      <c r="KL218" s="153">
        <f t="shared" si="698"/>
        <v>0.16440717388956727</v>
      </c>
      <c r="KM218" s="153">
        <f t="shared" si="699"/>
        <v>8.2685674217355606E-2</v>
      </c>
      <c r="KN218" s="153">
        <f t="shared" si="700"/>
        <v>0.16102280580511402</v>
      </c>
      <c r="KO218" s="153">
        <f t="shared" si="701"/>
        <v>0.21428571428571427</v>
      </c>
      <c r="KP218" s="153">
        <f t="shared" si="702"/>
        <v>0.30539499036608864</v>
      </c>
      <c r="KQ218" s="153" t="str">
        <f t="shared" si="703"/>
        <v>i.a.</v>
      </c>
      <c r="KR218" s="153" t="str">
        <f t="shared" si="704"/>
        <v>i.a.</v>
      </c>
      <c r="KS218" s="153" t="str">
        <f t="shared" si="705"/>
        <v>i.a.</v>
      </c>
      <c r="KT218" s="153" t="str">
        <f t="shared" si="706"/>
        <v>i.a.</v>
      </c>
      <c r="KU218" s="150" t="e">
        <f t="shared" si="878"/>
        <v>#VALUE!</v>
      </c>
      <c r="KV218" s="150">
        <f t="shared" si="879"/>
        <v>-0.28037628793392994</v>
      </c>
      <c r="KW218" s="150">
        <f t="shared" si="880"/>
        <v>0.18894468092700289</v>
      </c>
      <c r="KX218" s="150">
        <f t="shared" si="881"/>
        <v>0.12721747047721343</v>
      </c>
      <c r="KY218" s="150">
        <f t="shared" si="882"/>
        <v>-0.20244567551157916</v>
      </c>
      <c r="KZ218" s="243" t="e">
        <f t="shared" si="734"/>
        <v>#VALUE!</v>
      </c>
      <c r="LA218" s="243">
        <f t="shared" si="910"/>
        <v>-0.54876539860036555</v>
      </c>
      <c r="LB218" s="243">
        <f t="shared" si="735"/>
        <v>0.31104158795910419</v>
      </c>
      <c r="LC218" s="243">
        <f t="shared" si="736"/>
        <v>0.18579021398584139</v>
      </c>
      <c r="LD218" s="254" t="str">
        <f>IFERROR(Tabel1[[#This Row],[2024 - Omsætning]]/Tabel1[[#This Row],[2024 - Ansatte]],"i.a.")</f>
        <v>i.a.</v>
      </c>
      <c r="LE218" s="254">
        <f>IFERROR(Tabel1[[#This Row],[2023 - Omsætning]]/Tabel1[[#This Row],[2023 - Ansatte]],"i.a.")</f>
        <v>1.4084807103490509</v>
      </c>
      <c r="LF218" s="254">
        <f>IFERROR(Tabel1[[#This Row],[2022 - Omsætning]]/Tabel1[[#This Row],[2022 - Ansatte]],"i.a.")</f>
        <v>1.9572461089494164</v>
      </c>
      <c r="LG218" s="254">
        <f>IFERROR(Tabel1[[#This Row],[2021 - Omsætning]]/Tabel1[[#This Row],[2021 - Ansatte]],"i.a.")</f>
        <v>1.6462045209903122</v>
      </c>
      <c r="LH218" s="254">
        <f>IFERROR(AC218/Tabel1[[#This Row],[2020 - Ansatte]],"i.a.")</f>
        <v>1.4604143070044708</v>
      </c>
      <c r="LI218" s="254">
        <f>IFERROR(Tabel1[[#This Row],[2019 - Omsætning]]/Tabel1[[#This Row],[2019 - Ansatte]],"i.a.")</f>
        <v>1.8311157775255391</v>
      </c>
      <c r="LJ218" s="254">
        <f>IFERROR(Tabel1[[#This Row],[2018 - Omsætning]]/Tabel1[[#This Row],[2018 - Ansatte]],"i.a.")</f>
        <v>1.813511627906977</v>
      </c>
      <c r="LK218" s="254">
        <f>IFERROR(Tabel1[[#This Row],[2017 - Omsætning]]/Tabel1[[#This Row],[2017 - Ansatte]],"i.a.")</f>
        <v>1.6230348837209303</v>
      </c>
      <c r="LL218" s="254">
        <f>IFERROR(Tabel1[[#This Row],[2016 - Omsætning]]/Tabel1[[#This Row],[2016 - Ansatte]],"i.a.")</f>
        <v>1.6322847457627119</v>
      </c>
      <c r="LM218" s="254">
        <f>IFERROR(Tabel1[[#This Row],[2015 - Omsætning]]/Tabel1[[#This Row],[2015 - Ansatte]],"i.a.")</f>
        <v>1.5765754716981133</v>
      </c>
      <c r="LN218" s="254">
        <f>IFERROR(Tabel1[[#This Row],[2014 - Omsætning]]/Tabel1[[#This Row],[2014 - Ansatte]],"i.a.")</f>
        <v>1.6747685185185186</v>
      </c>
      <c r="LO218" s="254">
        <f>IFERROR(Tabel1[[#This Row],[2013 - Omsætning]]/Tabel1[[#This Row],[2013 - Ansatte]],"i.a.")</f>
        <v>1.526641883519207</v>
      </c>
      <c r="LP218" s="254">
        <f>IFERROR(Tabel1[[#This Row],[2012 - Omsætning]]/Tabel1[[#This Row],[2012 - Ansatte]],"i.a.")</f>
        <v>1.5109170305676856</v>
      </c>
      <c r="LQ218" s="254" t="str">
        <f>IFERROR(Tabel1[[#This Row],[2011 - Omsætning]]/Tabel1[[#This Row],[2011 - Ansatte]],"i.a.")</f>
        <v>i.a.</v>
      </c>
      <c r="LR218" s="254" t="str">
        <f>IFERROR(Tabel1[[#This Row],[2010 - Omsætning]]/Tabel1[[#This Row],[2010 - Ansatte]],"i.a.")</f>
        <v>i.a.</v>
      </c>
      <c r="LS218" s="254" t="str">
        <f>IFERROR(Tabel1[[#This Row],[2009 - Omsætning]]/Tabel1[[#This Row],[2009 - Ansatte]],"i.a.")</f>
        <v>i.a.</v>
      </c>
      <c r="LT218" s="254" t="str">
        <f>IFERROR(Tabel1[[#This Row],[2008 - Omsætning]]/Tabel1[[#This Row],[2008 - Ansatte]],"i.a.")</f>
        <v>i.a.</v>
      </c>
      <c r="LU218" s="158" t="e">
        <f t="shared" si="883"/>
        <v>#VALUE!</v>
      </c>
      <c r="LV218" s="158" t="e">
        <f t="shared" si="884"/>
        <v>#DIV/0!</v>
      </c>
      <c r="LW218" s="158" t="e">
        <f t="shared" si="885"/>
        <v>#DIV/0!</v>
      </c>
      <c r="LX218" s="158" t="e">
        <f t="shared" si="886"/>
        <v>#DIV/0!</v>
      </c>
      <c r="LY218" s="158">
        <f t="shared" si="887"/>
        <v>-1</v>
      </c>
      <c r="LZ218" s="243" t="e">
        <f t="shared" si="737"/>
        <v>#VALUE!</v>
      </c>
      <c r="MA218" s="243">
        <f t="shared" si="911"/>
        <v>0</v>
      </c>
      <c r="MB218" s="243">
        <f t="shared" si="738"/>
        <v>0</v>
      </c>
      <c r="MC218" s="243">
        <f t="shared" si="739"/>
        <v>0</v>
      </c>
      <c r="MD218" s="244" t="str">
        <f t="shared" si="888"/>
        <v>i.a.</v>
      </c>
      <c r="ME218" s="244">
        <f t="shared" si="889"/>
        <v>0</v>
      </c>
      <c r="MF218" s="244">
        <f t="shared" si="890"/>
        <v>0</v>
      </c>
      <c r="MG218" s="244">
        <f t="shared" si="891"/>
        <v>0</v>
      </c>
      <c r="MH218" s="244">
        <f t="shared" si="892"/>
        <v>0</v>
      </c>
      <c r="MI218" s="244">
        <f t="shared" si="893"/>
        <v>0.20538138479001136</v>
      </c>
      <c r="MJ218" s="244">
        <f t="shared" si="894"/>
        <v>0.31234355179704015</v>
      </c>
      <c r="MK218" s="244">
        <f t="shared" si="895"/>
        <v>0.27074501661129569</v>
      </c>
      <c r="ML218" s="244">
        <f t="shared" si="896"/>
        <v>0.25909576271186441</v>
      </c>
      <c r="MM218" s="244">
        <f t="shared" si="897"/>
        <v>0.22495711835334478</v>
      </c>
      <c r="MN218" s="244">
        <f t="shared" si="898"/>
        <v>0.22170717592592593</v>
      </c>
      <c r="MO218" s="244">
        <f t="shared" si="899"/>
        <v>0.19762329615861216</v>
      </c>
      <c r="MP218" s="244">
        <f t="shared" si="900"/>
        <v>0.22633042212518195</v>
      </c>
      <c r="MQ218" s="244" t="str">
        <f t="shared" si="901"/>
        <v>i.a.</v>
      </c>
      <c r="MR218" s="244" t="str">
        <f t="shared" si="902"/>
        <v>i.a.</v>
      </c>
      <c r="MS218" s="244" t="str">
        <f t="shared" si="903"/>
        <v>i.a.</v>
      </c>
      <c r="MT218" s="244" t="str">
        <f t="shared" si="904"/>
        <v>i.a.</v>
      </c>
    </row>
    <row r="219" spans="1:358" ht="18" customHeight="1" x14ac:dyDescent="0.25">
      <c r="A219" s="101" t="s">
        <v>280</v>
      </c>
      <c r="B219" s="273">
        <v>75867018</v>
      </c>
      <c r="C219" s="5" t="s">
        <v>92</v>
      </c>
      <c r="D219" s="5"/>
      <c r="E219" s="5">
        <v>256100</v>
      </c>
      <c r="F219" s="203">
        <v>45721</v>
      </c>
      <c r="G219" s="148" t="s">
        <v>74</v>
      </c>
      <c r="H219" s="148" t="s">
        <v>74</v>
      </c>
      <c r="I219" s="148" t="s">
        <v>74</v>
      </c>
      <c r="J219" s="148" t="s">
        <v>74</v>
      </c>
      <c r="K219" s="148" t="s">
        <v>74</v>
      </c>
      <c r="L219" s="148" t="s">
        <v>74</v>
      </c>
      <c r="M219" s="148" t="s">
        <v>74</v>
      </c>
      <c r="N219" s="148" t="s">
        <v>74</v>
      </c>
      <c r="O219" s="357" t="s">
        <v>74</v>
      </c>
      <c r="P219" s="150" t="e">
        <f>Y219/Tabel1[[#This Row],[2023 - Omsætning]]-1</f>
        <v>#DIV/0!</v>
      </c>
      <c r="Q219" s="150" t="e">
        <f>Z219/Tabel1[[#This Row],[2022 - Omsætning]]-1</f>
        <v>#DIV/0!</v>
      </c>
      <c r="R219" s="150" t="e">
        <f>AA219/Tabel1[[#This Row],[2021 - Omsætning]]-1</f>
        <v>#DIV/0!</v>
      </c>
      <c r="S219" s="150" t="e">
        <f>AB219/Tabel1[[#This Row],[2020 - Omsætning]]-1</f>
        <v>#DIV/0!</v>
      </c>
      <c r="T219" s="150" t="e">
        <f>AC219/Tabel1[[#This Row],[2019 - Omsætning]]-1</f>
        <v>#DIV/0!</v>
      </c>
      <c r="U219" s="242">
        <f t="shared" si="721"/>
        <v>0</v>
      </c>
      <c r="V219" s="242">
        <f t="shared" si="905"/>
        <v>0</v>
      </c>
      <c r="W219" s="242">
        <f t="shared" si="763"/>
        <v>0</v>
      </c>
      <c r="X219" s="242">
        <f t="shared" si="762"/>
        <v>0</v>
      </c>
      <c r="Y219" s="151"/>
      <c r="Z219" s="151"/>
      <c r="AA219" s="151"/>
      <c r="AB219" s="151"/>
      <c r="AC219" s="361"/>
      <c r="AD219" s="151"/>
      <c r="AE219" s="151"/>
      <c r="AF219" s="151"/>
      <c r="AG219" s="361"/>
      <c r="AH219" s="361"/>
      <c r="AI219" s="361"/>
      <c r="AJ219" s="361"/>
      <c r="AK219" s="361"/>
      <c r="AL219" s="361"/>
      <c r="AM219" s="361"/>
      <c r="AN219" s="361"/>
      <c r="AO219" s="361"/>
      <c r="AP219" s="150">
        <f t="shared" si="779"/>
        <v>0.23103980782429645</v>
      </c>
      <c r="AQ219" s="150">
        <f t="shared" si="780"/>
        <v>-2.870713720261656E-2</v>
      </c>
      <c r="AR219" s="150">
        <f t="shared" si="781"/>
        <v>-0.1324417133562262</v>
      </c>
      <c r="AS219" s="150">
        <f t="shared" si="782"/>
        <v>0.23919372900335947</v>
      </c>
      <c r="AT219" s="150">
        <f t="shared" si="783"/>
        <v>1.7920344070596221E-4</v>
      </c>
      <c r="AU219" s="242">
        <f t="shared" si="740"/>
        <v>5.3859999999999992</v>
      </c>
      <c r="AV219" s="242">
        <f t="shared" si="768"/>
        <v>-0.68900000000000006</v>
      </c>
      <c r="AW219" s="242">
        <f t="shared" si="741"/>
        <v>-3.6639999999999979</v>
      </c>
      <c r="AX219" s="242">
        <f t="shared" si="742"/>
        <v>5.34</v>
      </c>
      <c r="AY219" s="119">
        <v>28.698</v>
      </c>
      <c r="AZ219" s="119">
        <v>23.312000000000001</v>
      </c>
      <c r="BA219" s="119">
        <v>24.001000000000001</v>
      </c>
      <c r="BB219" s="119">
        <v>27.664999999999999</v>
      </c>
      <c r="BC219" s="119">
        <v>22.324999999999999</v>
      </c>
      <c r="BD219" s="119">
        <v>22.321000000000002</v>
      </c>
      <c r="BE219" s="119">
        <v>18.135000000000002</v>
      </c>
      <c r="BF219" s="119">
        <v>18.908999999999999</v>
      </c>
      <c r="BG219" s="362">
        <v>20.103000000000002</v>
      </c>
      <c r="BH219" s="362">
        <v>18.195795</v>
      </c>
      <c r="BI219" s="362">
        <v>19.566123999999999</v>
      </c>
      <c r="BJ219" s="362">
        <v>18.080525000000002</v>
      </c>
      <c r="BK219" s="362">
        <v>17.216944999999999</v>
      </c>
      <c r="BL219" s="362">
        <v>15.894</v>
      </c>
      <c r="BM219" s="362">
        <v>13.303000000000001</v>
      </c>
      <c r="BN219" s="362">
        <v>51.518999999999998</v>
      </c>
      <c r="BO219" s="362">
        <v>85.156000000000006</v>
      </c>
      <c r="BP219" s="152">
        <f t="shared" si="784"/>
        <v>0.8106141285055023</v>
      </c>
      <c r="BQ219" s="152">
        <f t="shared" si="785"/>
        <v>0.11058545239503251</v>
      </c>
      <c r="BR219" s="152">
        <f t="shared" si="786"/>
        <v>-0.47878351998356106</v>
      </c>
      <c r="BS219" s="152">
        <f t="shared" si="787"/>
        <v>0.62813650050184022</v>
      </c>
      <c r="BT219" s="152">
        <f t="shared" si="788"/>
        <v>9.3269934162399371E-2</v>
      </c>
      <c r="BU219" s="242">
        <f t="shared" si="743"/>
        <v>4.5670000000000002</v>
      </c>
      <c r="BV219" s="242">
        <f t="shared" si="769"/>
        <v>0.56099999999999994</v>
      </c>
      <c r="BW219" s="242">
        <f t="shared" si="744"/>
        <v>-4.66</v>
      </c>
      <c r="BX219" s="242">
        <f t="shared" si="745"/>
        <v>3.7550000000000008</v>
      </c>
      <c r="BY219" s="119">
        <v>10.201000000000001</v>
      </c>
      <c r="BZ219" s="119">
        <v>5.6340000000000003</v>
      </c>
      <c r="CA219" s="119">
        <v>5.0730000000000004</v>
      </c>
      <c r="CB219" s="119">
        <v>9.7330000000000005</v>
      </c>
      <c r="CC219" s="119">
        <v>5.9779999999999998</v>
      </c>
      <c r="CD219" s="119">
        <v>5.468</v>
      </c>
      <c r="CE219" s="119">
        <v>4.617</v>
      </c>
      <c r="CF219" s="119">
        <v>5.8879999999999999</v>
      </c>
      <c r="CG219" s="362">
        <v>7.9180000000000001</v>
      </c>
      <c r="CH219" s="362">
        <v>5.9705579999999996</v>
      </c>
      <c r="CI219" s="362">
        <v>7.4016489999999999</v>
      </c>
      <c r="CJ219" s="362">
        <v>6.132943</v>
      </c>
      <c r="CK219" s="362">
        <v>5.8525879999999999</v>
      </c>
      <c r="CL219" s="362">
        <v>5.2089999999999996</v>
      </c>
      <c r="CM219" s="362">
        <v>-0.91400000000000003</v>
      </c>
      <c r="CN219" s="362">
        <v>-10.022</v>
      </c>
      <c r="CO219" s="362">
        <v>-1.448</v>
      </c>
      <c r="CP219" s="152">
        <f t="shared" si="789"/>
        <v>1.0812757201646093</v>
      </c>
      <c r="CQ219" s="152">
        <f t="shared" si="790"/>
        <v>0.10360488220266811</v>
      </c>
      <c r="CR219" s="152">
        <f t="shared" si="791"/>
        <v>-0.56137948207171318</v>
      </c>
      <c r="CS219" s="152">
        <f t="shared" si="792"/>
        <v>1.2772894811454494</v>
      </c>
      <c r="CT219" s="152">
        <f t="shared" si="793"/>
        <v>0.21369580178940123</v>
      </c>
      <c r="CU219" s="242">
        <f t="shared" si="746"/>
        <v>4.2040000000000006</v>
      </c>
      <c r="CV219" s="242">
        <f t="shared" si="770"/>
        <v>0.36499999999999977</v>
      </c>
      <c r="CW219" s="242">
        <f t="shared" si="747"/>
        <v>-4.5090000000000003</v>
      </c>
      <c r="CX219" s="242">
        <f t="shared" si="748"/>
        <v>4.5049999999999999</v>
      </c>
      <c r="CY219" s="119">
        <v>8.0920000000000005</v>
      </c>
      <c r="CZ219" s="119">
        <v>3.8879999999999999</v>
      </c>
      <c r="DA219" s="119">
        <v>3.5230000000000001</v>
      </c>
      <c r="DB219" s="119">
        <v>8.032</v>
      </c>
      <c r="DC219" s="119">
        <v>3.5270000000000001</v>
      </c>
      <c r="DD219" s="119">
        <v>2.9060000000000001</v>
      </c>
      <c r="DE219" s="119">
        <v>1.6439999999999999</v>
      </c>
      <c r="DF219" s="119">
        <v>2.262</v>
      </c>
      <c r="DG219" s="362">
        <v>3.6440000000000001</v>
      </c>
      <c r="DH219" s="362">
        <v>1.0647439999999999</v>
      </c>
      <c r="DI219" s="362">
        <v>2.2541509999999998</v>
      </c>
      <c r="DJ219" s="362">
        <v>0.77403999999999995</v>
      </c>
      <c r="DK219" s="362">
        <v>5.2588000000000003E-2</v>
      </c>
      <c r="DL219" s="362">
        <v>0.315</v>
      </c>
      <c r="DM219" s="362">
        <v>-4.423</v>
      </c>
      <c r="DN219" s="362">
        <v>-15.422000000000001</v>
      </c>
      <c r="DO219" s="362">
        <v>-4.7080000000000002</v>
      </c>
      <c r="DP219" s="152">
        <f t="shared" si="794"/>
        <v>0.22868817204301076</v>
      </c>
      <c r="DQ219" s="152">
        <f t="shared" si="795"/>
        <v>0.13127676138575323</v>
      </c>
      <c r="DR219" s="152">
        <f t="shared" si="796"/>
        <v>0.153893661220594</v>
      </c>
      <c r="DS219" s="152">
        <f t="shared" si="797"/>
        <v>0.13554351291042394</v>
      </c>
      <c r="DT219" s="152">
        <f t="shared" si="798"/>
        <v>9.4709659408151944E-2</v>
      </c>
      <c r="DU219" s="242">
        <f t="shared" si="749"/>
        <v>5.3170000000000002</v>
      </c>
      <c r="DV219" s="242">
        <f t="shared" si="771"/>
        <v>2.6980000000000004</v>
      </c>
      <c r="DW219" s="242">
        <f t="shared" si="750"/>
        <v>2.7409999999999997</v>
      </c>
      <c r="DX219" s="242">
        <f t="shared" si="751"/>
        <v>2.1259999999999994</v>
      </c>
      <c r="DY219" s="119">
        <v>28.567</v>
      </c>
      <c r="DZ219" s="119">
        <v>23.25</v>
      </c>
      <c r="EA219" s="119">
        <v>20.552</v>
      </c>
      <c r="EB219" s="119">
        <v>17.811</v>
      </c>
      <c r="EC219" s="119">
        <v>15.685</v>
      </c>
      <c r="ED219" s="119">
        <v>14.327999999999999</v>
      </c>
      <c r="EE219" s="119">
        <v>13.468</v>
      </c>
      <c r="EF219" s="119">
        <v>12.180999999999999</v>
      </c>
      <c r="EG219" s="362">
        <v>9.4760000000000009</v>
      </c>
      <c r="EH219" s="362">
        <v>6.0630600000000001</v>
      </c>
      <c r="EI219" s="362">
        <v>3.9493010000000002</v>
      </c>
      <c r="EJ219" s="362">
        <v>3.106239</v>
      </c>
      <c r="EK219" s="362">
        <v>0.88464699999999996</v>
      </c>
      <c r="EL219" s="362">
        <v>1.4670000000000001</v>
      </c>
      <c r="EM219" s="362">
        <v>4.1760000000000002</v>
      </c>
      <c r="EN219" s="362">
        <v>9.6010000000000009</v>
      </c>
      <c r="EO219" s="362">
        <v>11.667</v>
      </c>
      <c r="EP219" s="153">
        <f t="shared" si="799"/>
        <v>0.15556793168377223</v>
      </c>
      <c r="EQ219" s="153">
        <f t="shared" si="800"/>
        <v>6.9641438783615062E-2</v>
      </c>
      <c r="ER219" s="153">
        <f t="shared" si="801"/>
        <v>-5.2874798495432467E-2</v>
      </c>
      <c r="ES219" s="153">
        <f t="shared" si="802"/>
        <v>1.5566378804622041E-2</v>
      </c>
      <c r="ET219" s="153">
        <f t="shared" si="803"/>
        <v>-8.6354967778927261E-2</v>
      </c>
      <c r="EU219" s="242">
        <f t="shared" si="752"/>
        <v>11.731999999999999</v>
      </c>
      <c r="EV219" s="242">
        <f t="shared" si="772"/>
        <v>4.9099999999999966</v>
      </c>
      <c r="EW219" s="242">
        <f t="shared" si="753"/>
        <v>-3.9359999999999928</v>
      </c>
      <c r="EX219" s="242">
        <f t="shared" si="754"/>
        <v>1.1409999999999911</v>
      </c>
      <c r="EY219" s="119">
        <v>87.146000000000001</v>
      </c>
      <c r="EZ219" s="119">
        <v>75.414000000000001</v>
      </c>
      <c r="FA219" s="119">
        <v>70.504000000000005</v>
      </c>
      <c r="FB219" s="119">
        <v>74.44</v>
      </c>
      <c r="FC219" s="119">
        <v>73.299000000000007</v>
      </c>
      <c r="FD219" s="119">
        <v>80.227000000000004</v>
      </c>
      <c r="FE219" s="119">
        <v>81.09</v>
      </c>
      <c r="FF219" s="119">
        <v>86.543999999999997</v>
      </c>
      <c r="FG219" s="362">
        <v>86.006</v>
      </c>
      <c r="FH219" s="362">
        <v>89.694412</v>
      </c>
      <c r="FI219" s="362">
        <v>89.783919999999995</v>
      </c>
      <c r="FJ219" s="362">
        <v>90.634113999999997</v>
      </c>
      <c r="FK219" s="362">
        <v>97.614993999999996</v>
      </c>
      <c r="FL219" s="362">
        <v>103.893</v>
      </c>
      <c r="FM219" s="362">
        <v>102.852</v>
      </c>
      <c r="FN219" s="362">
        <v>107.771</v>
      </c>
      <c r="FO219" s="362">
        <v>120.39100000000001</v>
      </c>
      <c r="FP219" s="153">
        <f t="shared" si="804"/>
        <v>-6.1728395061728392E-2</v>
      </c>
      <c r="FQ219" s="153">
        <f t="shared" si="805"/>
        <v>-5.8139534883720929E-2</v>
      </c>
      <c r="FR219" s="153">
        <f t="shared" si="806"/>
        <v>3.614457831325301E-2</v>
      </c>
      <c r="FS219" s="153">
        <f t="shared" si="807"/>
        <v>0</v>
      </c>
      <c r="FT219" s="153">
        <f t="shared" si="808"/>
        <v>-9.7826086956521743E-2</v>
      </c>
      <c r="FU219" s="242">
        <f t="shared" si="764"/>
        <v>-5</v>
      </c>
      <c r="FV219" s="242">
        <f t="shared" si="773"/>
        <v>-5</v>
      </c>
      <c r="FW219" s="242">
        <f t="shared" si="765"/>
        <v>3</v>
      </c>
      <c r="FX219" s="242">
        <f t="shared" si="766"/>
        <v>0</v>
      </c>
      <c r="FY219" s="154">
        <v>76</v>
      </c>
      <c r="FZ219" s="154">
        <v>81</v>
      </c>
      <c r="GA219" s="154">
        <v>86</v>
      </c>
      <c r="GB219" s="154">
        <v>83</v>
      </c>
      <c r="GC219" s="154">
        <v>83</v>
      </c>
      <c r="GD219" s="154">
        <v>92</v>
      </c>
      <c r="GE219" s="154">
        <v>93</v>
      </c>
      <c r="GF219" s="154">
        <v>89</v>
      </c>
      <c r="GG219" s="359">
        <v>84</v>
      </c>
      <c r="GH219" s="359">
        <v>79</v>
      </c>
      <c r="GI219" s="359">
        <v>75</v>
      </c>
      <c r="GJ219" s="359">
        <v>75</v>
      </c>
      <c r="GK219" s="359">
        <v>79</v>
      </c>
      <c r="GL219" s="359">
        <v>75</v>
      </c>
      <c r="GM219" s="359">
        <v>72</v>
      </c>
      <c r="GN219" s="359">
        <v>77</v>
      </c>
      <c r="GO219" s="359">
        <v>100</v>
      </c>
      <c r="GP219" s="5"/>
      <c r="GQ219" s="5" t="s">
        <v>386</v>
      </c>
      <c r="GR219" s="5">
        <v>7400</v>
      </c>
      <c r="GS219" s="5" t="s">
        <v>281</v>
      </c>
      <c r="GT219" s="107" t="s">
        <v>94</v>
      </c>
      <c r="GU219" s="172" t="s">
        <v>73</v>
      </c>
      <c r="GW219" s="158">
        <f t="shared" si="809"/>
        <v>0.75934614305440717</v>
      </c>
      <c r="GX219" s="158">
        <f t="shared" si="810"/>
        <v>-3.3432398156683307E-2</v>
      </c>
      <c r="GY219" s="158">
        <f t="shared" si="811"/>
        <v>-0.6170259659430728</v>
      </c>
      <c r="GZ219" s="158">
        <f t="shared" si="812"/>
        <v>1.0404910794607822</v>
      </c>
      <c r="HA219" s="158">
        <f t="shared" si="813"/>
        <v>0.12404253178749866</v>
      </c>
      <c r="HB219" s="263">
        <f t="shared" si="722"/>
        <v>0.13480378997285672</v>
      </c>
      <c r="HC219" s="263">
        <f t="shared" si="906"/>
        <v>-6.1404133517188597E-3</v>
      </c>
      <c r="HD219" s="263">
        <f t="shared" si="723"/>
        <v>-0.29591309759104134</v>
      </c>
      <c r="HE219" s="263">
        <f t="shared" si="724"/>
        <v>0.24454816494573547</v>
      </c>
      <c r="HF219" s="153">
        <f t="shared" si="814"/>
        <v>0.31232993033174444</v>
      </c>
      <c r="HG219" s="153">
        <f t="shared" si="815"/>
        <v>0.17752614035888772</v>
      </c>
      <c r="HH219" s="153">
        <f t="shared" si="816"/>
        <v>0.18366655371060658</v>
      </c>
      <c r="HI219" s="153">
        <f t="shared" si="817"/>
        <v>0.47957965130164792</v>
      </c>
      <c r="HJ219" s="153">
        <f t="shared" si="818"/>
        <v>0.23503148635591245</v>
      </c>
      <c r="HK219" s="153">
        <f t="shared" si="819"/>
        <v>0.2090948337890344</v>
      </c>
      <c r="HL219" s="153">
        <f t="shared" si="820"/>
        <v>0.1281921322468712</v>
      </c>
      <c r="HM219" s="153">
        <f t="shared" si="821"/>
        <v>0.20889319850394791</v>
      </c>
      <c r="HN219" s="153">
        <f t="shared" si="822"/>
        <v>0.46901163905667392</v>
      </c>
      <c r="HO219" s="153">
        <f t="shared" si="823"/>
        <v>0.21268589896029516</v>
      </c>
      <c r="HP219" s="153">
        <f t="shared" si="824"/>
        <v>0.63897334576800635</v>
      </c>
      <c r="HQ219" s="153">
        <f t="shared" si="825"/>
        <v>0.38790383889692664</v>
      </c>
      <c r="HR219" s="153">
        <f t="shared" si="826"/>
        <v>4.4724399537855813E-2</v>
      </c>
      <c r="HS219" s="153">
        <f t="shared" si="827"/>
        <v>0.11164274322169057</v>
      </c>
      <c r="HT219" s="153">
        <f t="shared" si="828"/>
        <v>-0.64208463380997305</v>
      </c>
      <c r="HU219" s="153">
        <f t="shared" si="829"/>
        <v>-1.450253902576641</v>
      </c>
      <c r="HV219" s="150">
        <f t="shared" si="830"/>
        <v>0.62525339815001157</v>
      </c>
      <c r="HW219" s="150">
        <f t="shared" si="831"/>
        <v>0.10317231466951024</v>
      </c>
      <c r="HX219" s="150">
        <f t="shared" si="832"/>
        <v>-0.46873274132665954</v>
      </c>
      <c r="HY219" s="150">
        <f t="shared" si="833"/>
        <v>0.69191130558651093</v>
      </c>
      <c r="HZ219" s="150">
        <f t="shared" si="834"/>
        <v>0.14875021800395882</v>
      </c>
      <c r="IA219" s="263">
        <f t="shared" si="725"/>
        <v>4.8282975988941254E-2</v>
      </c>
      <c r="IB219" s="263">
        <f t="shared" si="907"/>
        <v>7.2220050822169313E-3</v>
      </c>
      <c r="IC219" s="263">
        <f t="shared" si="726"/>
        <v>-6.1759938422926611E-2</v>
      </c>
      <c r="ID219" s="263">
        <f t="shared" si="727"/>
        <v>5.3883326404598073E-2</v>
      </c>
      <c r="IE219" s="153">
        <f t="shared" si="835"/>
        <v>0.12550442913385826</v>
      </c>
      <c r="IF219" s="153">
        <f t="shared" si="836"/>
        <v>7.7221453144917004E-2</v>
      </c>
      <c r="IG219" s="153">
        <f t="shared" si="837"/>
        <v>6.9999448062700073E-2</v>
      </c>
      <c r="IH219" s="153">
        <f t="shared" si="838"/>
        <v>0.13175938648562668</v>
      </c>
      <c r="II219" s="153">
        <f t="shared" si="839"/>
        <v>7.7876060081028611E-2</v>
      </c>
      <c r="IJ219" s="153">
        <f t="shared" si="840"/>
        <v>6.7791987205316234E-2</v>
      </c>
      <c r="IK219" s="153">
        <f t="shared" si="841"/>
        <v>5.5084290776334151E-2</v>
      </c>
      <c r="IL219" s="153">
        <f t="shared" si="842"/>
        <v>6.8246884960880896E-2</v>
      </c>
      <c r="IM219" s="153">
        <f t="shared" si="843"/>
        <v>9.0130693603609771E-2</v>
      </c>
      <c r="IN219" s="153">
        <f t="shared" si="844"/>
        <v>6.6532354445995187E-2</v>
      </c>
      <c r="IO219" s="153">
        <f t="shared" si="845"/>
        <v>8.2049990634528266E-2</v>
      </c>
      <c r="IP219" s="153">
        <f t="shared" si="846"/>
        <v>6.5157737692972242E-2</v>
      </c>
      <c r="IQ219" s="153">
        <f t="shared" si="847"/>
        <v>5.808789898429538E-2</v>
      </c>
      <c r="IR219" s="153">
        <f t="shared" si="848"/>
        <v>5.0390577764879436E-2</v>
      </c>
      <c r="IS219" s="153">
        <f t="shared" si="849"/>
        <v>-8.6790141627457601E-3</v>
      </c>
      <c r="IT219" s="153">
        <f t="shared" si="850"/>
        <v>-8.7849861063630227E-2</v>
      </c>
      <c r="IU219" s="150">
        <f t="shared" si="851"/>
        <v>6.3276453382273556E-2</v>
      </c>
      <c r="IV219" s="150">
        <f t="shared" si="852"/>
        <v>5.7622414733884339E-2</v>
      </c>
      <c r="IW219" s="150">
        <f t="shared" si="853"/>
        <v>0.21831164389624716</v>
      </c>
      <c r="IX219" s="150">
        <f t="shared" si="854"/>
        <v>0.11813815089765141</v>
      </c>
      <c r="IY219" s="150">
        <f t="shared" si="855"/>
        <v>0.19817830864456276</v>
      </c>
      <c r="IZ219" s="263">
        <f t="shared" si="728"/>
        <v>1.9508016298536879E-2</v>
      </c>
      <c r="JA219" s="263">
        <f t="shared" si="908"/>
        <v>1.6797002547526252E-2</v>
      </c>
      <c r="JB219" s="263">
        <f t="shared" si="729"/>
        <v>5.2234668047233451E-2</v>
      </c>
      <c r="JC219" s="263">
        <f t="shared" si="730"/>
        <v>2.527997512694119E-2</v>
      </c>
      <c r="JD219" s="153">
        <f t="shared" si="856"/>
        <v>0.32780621026782641</v>
      </c>
      <c r="JE219" s="153">
        <f t="shared" si="857"/>
        <v>0.30829819396928954</v>
      </c>
      <c r="JF219" s="153">
        <f t="shared" si="858"/>
        <v>0.29150119142176328</v>
      </c>
      <c r="JG219" s="153">
        <f t="shared" si="859"/>
        <v>0.23926652337452983</v>
      </c>
      <c r="JH219" s="153">
        <f t="shared" si="860"/>
        <v>0.21398654824758864</v>
      </c>
      <c r="JI219" s="153">
        <f t="shared" si="861"/>
        <v>0.17859324167674223</v>
      </c>
      <c r="JJ219" s="153">
        <f t="shared" si="862"/>
        <v>0.16608706375632012</v>
      </c>
      <c r="JK219" s="153">
        <f t="shared" si="863"/>
        <v>0.14074921427250878</v>
      </c>
      <c r="JL219" s="153">
        <f t="shared" si="864"/>
        <v>0.1101783596493268</v>
      </c>
      <c r="JM219" s="153">
        <f t="shared" si="865"/>
        <v>6.75968531908097E-2</v>
      </c>
      <c r="JN219" s="153">
        <f t="shared" si="866"/>
        <v>4.3986729472270766E-2</v>
      </c>
      <c r="JO219" s="153">
        <f t="shared" si="867"/>
        <v>3.4272293984139349E-2</v>
      </c>
      <c r="JP219" s="153">
        <f t="shared" si="868"/>
        <v>9.0626138849119846E-3</v>
      </c>
      <c r="JQ219" s="153">
        <f t="shared" si="869"/>
        <v>1.4120296843868211E-2</v>
      </c>
      <c r="JR219" s="153">
        <f t="shared" si="870"/>
        <v>4.0602030101505072E-2</v>
      </c>
      <c r="JS219" s="153">
        <f t="shared" si="871"/>
        <v>8.9087045680192267E-2</v>
      </c>
      <c r="JT219" s="153">
        <f t="shared" si="872"/>
        <v>9.6909237401466883E-2</v>
      </c>
      <c r="JU219" s="150" t="e">
        <f t="shared" si="873"/>
        <v>#VALUE!</v>
      </c>
      <c r="JV219" s="150" t="e">
        <f t="shared" si="874"/>
        <v>#VALUE!</v>
      </c>
      <c r="JW219" s="150" t="e">
        <f t="shared" si="875"/>
        <v>#VALUE!</v>
      </c>
      <c r="JX219" s="150" t="e">
        <f t="shared" si="876"/>
        <v>#VALUE!</v>
      </c>
      <c r="JY219" s="150" t="e">
        <f t="shared" si="877"/>
        <v>#VALUE!</v>
      </c>
      <c r="JZ219" s="263" t="e">
        <f t="shared" si="731"/>
        <v>#VALUE!</v>
      </c>
      <c r="KA219" s="263" t="e">
        <f t="shared" si="909"/>
        <v>#VALUE!</v>
      </c>
      <c r="KB219" s="263" t="e">
        <f t="shared" si="732"/>
        <v>#VALUE!</v>
      </c>
      <c r="KC219" s="263" t="e">
        <f t="shared" si="733"/>
        <v>#VALUE!</v>
      </c>
      <c r="KD219" s="153" t="str">
        <f t="shared" si="691"/>
        <v>i.a.</v>
      </c>
      <c r="KE219" s="153" t="str">
        <f t="shared" si="692"/>
        <v>i.a.</v>
      </c>
      <c r="KF219" s="153" t="str">
        <f t="shared" si="693"/>
        <v>i.a.</v>
      </c>
      <c r="KG219" s="153" t="str">
        <f t="shared" si="694"/>
        <v>i.a.</v>
      </c>
      <c r="KH219" s="153" t="str">
        <f t="shared" si="713"/>
        <v>i.a.</v>
      </c>
      <c r="KI219" s="153" t="str">
        <f t="shared" si="695"/>
        <v>i.a.</v>
      </c>
      <c r="KJ219" s="153" t="str">
        <f t="shared" si="696"/>
        <v>i.a.</v>
      </c>
      <c r="KK219" s="153" t="str">
        <f t="shared" si="697"/>
        <v>i.a.</v>
      </c>
      <c r="KL219" s="153" t="str">
        <f t="shared" si="698"/>
        <v>i.a.</v>
      </c>
      <c r="KM219" s="153" t="str">
        <f t="shared" si="699"/>
        <v>i.a.</v>
      </c>
      <c r="KN219" s="153" t="str">
        <f t="shared" si="700"/>
        <v>i.a.</v>
      </c>
      <c r="KO219" s="153" t="str">
        <f t="shared" si="701"/>
        <v>i.a.</v>
      </c>
      <c r="KP219" s="153" t="str">
        <f t="shared" si="702"/>
        <v>i.a.</v>
      </c>
      <c r="KQ219" s="153" t="str">
        <f t="shared" si="703"/>
        <v>i.a.</v>
      </c>
      <c r="KR219" s="153" t="str">
        <f t="shared" si="704"/>
        <v>i.a.</v>
      </c>
      <c r="KS219" s="153" t="str">
        <f t="shared" si="705"/>
        <v>i.a.</v>
      </c>
      <c r="KT219" s="153" t="str">
        <f t="shared" si="706"/>
        <v>i.a.</v>
      </c>
      <c r="KU219" s="150" t="e">
        <f t="shared" si="878"/>
        <v>#DIV/0!</v>
      </c>
      <c r="KV219" s="150" t="e">
        <f t="shared" si="879"/>
        <v>#DIV/0!</v>
      </c>
      <c r="KW219" s="150" t="e">
        <f t="shared" si="880"/>
        <v>#DIV/0!</v>
      </c>
      <c r="KX219" s="150" t="e">
        <f t="shared" si="881"/>
        <v>#DIV/0!</v>
      </c>
      <c r="KY219" s="150" t="e">
        <f t="shared" si="882"/>
        <v>#DIV/0!</v>
      </c>
      <c r="KZ219" s="243">
        <f t="shared" si="734"/>
        <v>0</v>
      </c>
      <c r="LA219" s="243">
        <f t="shared" si="910"/>
        <v>0</v>
      </c>
      <c r="LB219" s="243">
        <f t="shared" si="735"/>
        <v>0</v>
      </c>
      <c r="LC219" s="243">
        <f t="shared" si="736"/>
        <v>0</v>
      </c>
      <c r="LD219" s="254">
        <f>IFERROR(Tabel1[[#This Row],[2024 - Omsætning]]/Tabel1[[#This Row],[2024 - Ansatte]],"i.a.")</f>
        <v>0</v>
      </c>
      <c r="LE219" s="254">
        <f>IFERROR(Tabel1[[#This Row],[2023 - Omsætning]]/Tabel1[[#This Row],[2023 - Ansatte]],"i.a.")</f>
        <v>0</v>
      </c>
      <c r="LF219" s="254">
        <f>IFERROR(Tabel1[[#This Row],[2022 - Omsætning]]/Tabel1[[#This Row],[2022 - Ansatte]],"i.a.")</f>
        <v>0</v>
      </c>
      <c r="LG219" s="254">
        <f>IFERROR(Tabel1[[#This Row],[2021 - Omsætning]]/Tabel1[[#This Row],[2021 - Ansatte]],"i.a.")</f>
        <v>0</v>
      </c>
      <c r="LH219" s="254">
        <f>IFERROR(AC219/Tabel1[[#This Row],[2020 - Ansatte]],"i.a.")</f>
        <v>0</v>
      </c>
      <c r="LI219" s="254">
        <f>IFERROR(Tabel1[[#This Row],[2019 - Omsætning]]/Tabel1[[#This Row],[2019 - Ansatte]],"i.a.")</f>
        <v>0</v>
      </c>
      <c r="LJ219" s="254">
        <f>IFERROR(Tabel1[[#This Row],[2018 - Omsætning]]/Tabel1[[#This Row],[2018 - Ansatte]],"i.a.")</f>
        <v>0</v>
      </c>
      <c r="LK219" s="254">
        <f>IFERROR(Tabel1[[#This Row],[2017 - Omsætning]]/Tabel1[[#This Row],[2017 - Ansatte]],"i.a.")</f>
        <v>0</v>
      </c>
      <c r="LL219" s="254">
        <f>IFERROR(Tabel1[[#This Row],[2016 - Omsætning]]/Tabel1[[#This Row],[2016 - Ansatte]],"i.a.")</f>
        <v>0</v>
      </c>
      <c r="LM219" s="254">
        <f>IFERROR(Tabel1[[#This Row],[2015 - Omsætning]]/Tabel1[[#This Row],[2015 - Ansatte]],"i.a.")</f>
        <v>0</v>
      </c>
      <c r="LN219" s="254">
        <f>IFERROR(Tabel1[[#This Row],[2014 - Omsætning]]/Tabel1[[#This Row],[2014 - Ansatte]],"i.a.")</f>
        <v>0</v>
      </c>
      <c r="LO219" s="254">
        <f>IFERROR(Tabel1[[#This Row],[2013 - Omsætning]]/Tabel1[[#This Row],[2013 - Ansatte]],"i.a.")</f>
        <v>0</v>
      </c>
      <c r="LP219" s="254">
        <f>IFERROR(Tabel1[[#This Row],[2012 - Omsætning]]/Tabel1[[#This Row],[2012 - Ansatte]],"i.a.")</f>
        <v>0</v>
      </c>
      <c r="LQ219" s="254">
        <f>IFERROR(Tabel1[[#This Row],[2011 - Omsætning]]/Tabel1[[#This Row],[2011 - Ansatte]],"i.a.")</f>
        <v>0</v>
      </c>
      <c r="LR219" s="254">
        <f>IFERROR(Tabel1[[#This Row],[2010 - Omsætning]]/Tabel1[[#This Row],[2010 - Ansatte]],"i.a.")</f>
        <v>0</v>
      </c>
      <c r="LS219" s="254">
        <f>IFERROR(Tabel1[[#This Row],[2009 - Omsætning]]/Tabel1[[#This Row],[2009 - Ansatte]],"i.a.")</f>
        <v>0</v>
      </c>
      <c r="LT219" s="254">
        <f>IFERROR(Tabel1[[#This Row],[2008 - Omsætning]]/Tabel1[[#This Row],[2008 - Ansatte]],"i.a.")</f>
        <v>0</v>
      </c>
      <c r="LU219" s="158">
        <f t="shared" si="883"/>
        <v>1.2182017543859649</v>
      </c>
      <c r="LV219" s="158">
        <f t="shared" si="884"/>
        <v>0.17172864036332666</v>
      </c>
      <c r="LW219" s="158">
        <f t="shared" si="885"/>
        <v>-0.57668019781339752</v>
      </c>
      <c r="LX219" s="158">
        <f t="shared" si="886"/>
        <v>1.2772894811454494</v>
      </c>
      <c r="LY219" s="158">
        <f t="shared" si="887"/>
        <v>0.34530137065813149</v>
      </c>
      <c r="LZ219" s="243">
        <f t="shared" si="737"/>
        <v>5.8473684210526317E-2</v>
      </c>
      <c r="MA219" s="243">
        <f t="shared" si="911"/>
        <v>7.0348837209302309E-3</v>
      </c>
      <c r="MB219" s="243">
        <f t="shared" si="738"/>
        <v>-5.5805968058279622E-2</v>
      </c>
      <c r="MC219" s="243">
        <f t="shared" si="739"/>
        <v>5.4277108433734934E-2</v>
      </c>
      <c r="MD219" s="244">
        <f t="shared" si="888"/>
        <v>0.10647368421052632</v>
      </c>
      <c r="ME219" s="244">
        <f t="shared" si="889"/>
        <v>4.8000000000000001E-2</v>
      </c>
      <c r="MF219" s="244">
        <f t="shared" si="890"/>
        <v>4.096511627906977E-2</v>
      </c>
      <c r="MG219" s="244">
        <f t="shared" si="891"/>
        <v>9.6771084337349392E-2</v>
      </c>
      <c r="MH219" s="244">
        <f t="shared" si="892"/>
        <v>4.2493975903614457E-2</v>
      </c>
      <c r="MI219" s="244">
        <f t="shared" si="893"/>
        <v>3.158695652173913E-2</v>
      </c>
      <c r="MJ219" s="244">
        <f t="shared" si="894"/>
        <v>1.767741935483871E-2</v>
      </c>
      <c r="MK219" s="244">
        <f t="shared" si="895"/>
        <v>2.5415730337078651E-2</v>
      </c>
      <c r="ML219" s="244">
        <f t="shared" si="896"/>
        <v>4.3380952380952381E-2</v>
      </c>
      <c r="MM219" s="244">
        <f t="shared" si="897"/>
        <v>1.3477772151898734E-2</v>
      </c>
      <c r="MN219" s="244">
        <f t="shared" si="898"/>
        <v>3.0055346666666663E-2</v>
      </c>
      <c r="MO219" s="244">
        <f t="shared" si="899"/>
        <v>1.0320533333333333E-2</v>
      </c>
      <c r="MP219" s="244">
        <f t="shared" si="900"/>
        <v>6.6567088607594942E-4</v>
      </c>
      <c r="MQ219" s="244">
        <f t="shared" si="901"/>
        <v>4.1999999999999997E-3</v>
      </c>
      <c r="MR219" s="244">
        <f t="shared" si="902"/>
        <v>-6.1430555555555558E-2</v>
      </c>
      <c r="MS219" s="244">
        <f t="shared" si="903"/>
        <v>-0.20028571428571429</v>
      </c>
      <c r="MT219" s="244">
        <f t="shared" si="904"/>
        <v>-4.7080000000000004E-2</v>
      </c>
    </row>
    <row r="220" spans="1:358" ht="18" customHeight="1" x14ac:dyDescent="0.25">
      <c r="A220" s="20" t="s">
        <v>871</v>
      </c>
      <c r="B220" s="273">
        <v>34485216</v>
      </c>
      <c r="C220" s="117" t="s">
        <v>370</v>
      </c>
      <c r="D220" s="5" t="s">
        <v>145</v>
      </c>
      <c r="E220" s="5">
        <v>279000</v>
      </c>
      <c r="F220" s="203">
        <v>45485</v>
      </c>
      <c r="G220" s="148"/>
      <c r="H220" s="148" t="s">
        <v>74</v>
      </c>
      <c r="I220" s="148" t="s">
        <v>74</v>
      </c>
      <c r="J220" s="148" t="s">
        <v>74</v>
      </c>
      <c r="K220" s="148" t="s">
        <v>74</v>
      </c>
      <c r="L220" s="148" t="s">
        <v>74</v>
      </c>
      <c r="M220" s="148" t="s">
        <v>74</v>
      </c>
      <c r="N220" s="357" t="s">
        <v>74</v>
      </c>
      <c r="O220" s="357" t="s">
        <v>74</v>
      </c>
      <c r="P220" s="150">
        <f>Y220/Tabel1[[#This Row],[2023 - Omsætning]]-1</f>
        <v>-1</v>
      </c>
      <c r="Q220" s="150">
        <f>Z220/Tabel1[[#This Row],[2022 - Omsætning]]-1</f>
        <v>-4.3940266440802178E-2</v>
      </c>
      <c r="R220" s="150">
        <f>AA220/Tabel1[[#This Row],[2021 - Omsætning]]-1</f>
        <v>0.11661428447853295</v>
      </c>
      <c r="S220" s="150">
        <f>AB220/Tabel1[[#This Row],[2020 - Omsætning]]-1</f>
        <v>0.20397982315754404</v>
      </c>
      <c r="T220" s="150">
        <f>AC220/Tabel1[[#This Row],[2019 - Omsætning]]-1</f>
        <v>-0.13931301131236595</v>
      </c>
      <c r="U220" s="242">
        <f t="shared" si="721"/>
        <v>-370.23700000000002</v>
      </c>
      <c r="V220" s="242">
        <f t="shared" si="905"/>
        <v>-17.015999999999963</v>
      </c>
      <c r="W220" s="242">
        <f t="shared" si="763"/>
        <v>40.442999999999984</v>
      </c>
      <c r="X220" s="242">
        <f t="shared" si="762"/>
        <v>58.757000000000005</v>
      </c>
      <c r="Y220" s="151"/>
      <c r="Z220" s="151">
        <v>370.23700000000002</v>
      </c>
      <c r="AA220" s="151">
        <v>387.25299999999999</v>
      </c>
      <c r="AB220" s="151">
        <v>346.81</v>
      </c>
      <c r="AC220" s="361">
        <v>288.053</v>
      </c>
      <c r="AD220" s="151">
        <v>334.678</v>
      </c>
      <c r="AE220" s="151">
        <v>330.358</v>
      </c>
      <c r="AF220" s="151">
        <v>314.71800000000002</v>
      </c>
      <c r="AG220" s="361">
        <v>304.3</v>
      </c>
      <c r="AH220" s="361">
        <v>294.8</v>
      </c>
      <c r="AI220" s="361">
        <v>269.3</v>
      </c>
      <c r="AJ220" s="361">
        <v>271.10000000000002</v>
      </c>
      <c r="AK220" s="361"/>
      <c r="AL220" s="361"/>
      <c r="AM220" s="361"/>
      <c r="AN220" s="361"/>
      <c r="AO220" s="361"/>
      <c r="AP220" s="150" t="e">
        <f t="shared" si="779"/>
        <v>#DIV/0!</v>
      </c>
      <c r="AQ220" s="150" t="e">
        <f t="shared" si="780"/>
        <v>#DIV/0!</v>
      </c>
      <c r="AR220" s="150" t="e">
        <f t="shared" si="781"/>
        <v>#DIV/0!</v>
      </c>
      <c r="AS220" s="150" t="e">
        <f t="shared" si="782"/>
        <v>#DIV/0!</v>
      </c>
      <c r="AT220" s="150" t="e">
        <f t="shared" si="783"/>
        <v>#DIV/0!</v>
      </c>
      <c r="AU220" s="242">
        <f t="shared" si="740"/>
        <v>0</v>
      </c>
      <c r="AV220" s="242">
        <f t="shared" si="768"/>
        <v>0</v>
      </c>
      <c r="AW220" s="242">
        <f t="shared" si="741"/>
        <v>0</v>
      </c>
      <c r="AX220" s="242">
        <f t="shared" si="742"/>
        <v>0</v>
      </c>
      <c r="AY220" s="119"/>
      <c r="AZ220" s="119"/>
      <c r="BA220" s="119"/>
      <c r="BB220" s="119"/>
      <c r="BC220" s="119"/>
      <c r="BD220" s="119"/>
      <c r="BE220" s="119">
        <v>144.024</v>
      </c>
      <c r="BF220" s="119">
        <v>136.52000000000001</v>
      </c>
      <c r="BG220" s="362">
        <v>134.82499999999999</v>
      </c>
      <c r="BH220" s="362">
        <v>125.229</v>
      </c>
      <c r="BI220" s="362">
        <v>117.286</v>
      </c>
      <c r="BJ220" s="362">
        <v>113.98400000000001</v>
      </c>
      <c r="BK220" s="362"/>
      <c r="BL220" s="362"/>
      <c r="BM220" s="362"/>
      <c r="BN220" s="362"/>
      <c r="BO220" s="362"/>
      <c r="BP220" s="152" t="e">
        <f t="shared" si="784"/>
        <v>#DIV/0!</v>
      </c>
      <c r="BQ220" s="152" t="e">
        <f t="shared" si="785"/>
        <v>#DIV/0!</v>
      </c>
      <c r="BR220" s="152" t="e">
        <f t="shared" si="786"/>
        <v>#DIV/0!</v>
      </c>
      <c r="BS220" s="152" t="e">
        <f t="shared" si="787"/>
        <v>#DIV/0!</v>
      </c>
      <c r="BT220" s="152" t="e">
        <f t="shared" si="788"/>
        <v>#DIV/0!</v>
      </c>
      <c r="BU220" s="242">
        <f t="shared" si="743"/>
        <v>0</v>
      </c>
      <c r="BV220" s="242">
        <f t="shared" si="769"/>
        <v>0</v>
      </c>
      <c r="BW220" s="242">
        <f t="shared" si="744"/>
        <v>0</v>
      </c>
      <c r="BX220" s="242">
        <f t="shared" si="745"/>
        <v>0</v>
      </c>
      <c r="BY220" s="119"/>
      <c r="BZ220" s="119"/>
      <c r="CA220" s="119"/>
      <c r="CB220" s="119"/>
      <c r="CC220" s="119"/>
      <c r="CD220" s="119"/>
      <c r="CE220" s="119">
        <v>17.12</v>
      </c>
      <c r="CF220" s="119">
        <v>12.215</v>
      </c>
      <c r="CG220" s="362">
        <v>12.382</v>
      </c>
      <c r="CH220" s="362">
        <v>8.6170000000000009</v>
      </c>
      <c r="CI220" s="362">
        <v>8.2569999999999997</v>
      </c>
      <c r="CJ220" s="362">
        <v>8.0939999999999994</v>
      </c>
      <c r="CK220" s="362"/>
      <c r="CL220" s="362"/>
      <c r="CM220" s="362"/>
      <c r="CN220" s="362"/>
      <c r="CO220" s="362"/>
      <c r="CP220" s="152" t="e">
        <f t="shared" si="789"/>
        <v>#DIV/0!</v>
      </c>
      <c r="CQ220" s="152" t="e">
        <f t="shared" si="790"/>
        <v>#DIV/0!</v>
      </c>
      <c r="CR220" s="152" t="e">
        <f t="shared" si="791"/>
        <v>#DIV/0!</v>
      </c>
      <c r="CS220" s="152" t="e">
        <f t="shared" si="792"/>
        <v>#DIV/0!</v>
      </c>
      <c r="CT220" s="152" t="e">
        <f t="shared" si="793"/>
        <v>#DIV/0!</v>
      </c>
      <c r="CU220" s="242">
        <f t="shared" si="746"/>
        <v>0</v>
      </c>
      <c r="CV220" s="242">
        <f t="shared" si="770"/>
        <v>0</v>
      </c>
      <c r="CW220" s="242">
        <f t="shared" si="747"/>
        <v>0</v>
      </c>
      <c r="CX220" s="242">
        <f t="shared" si="748"/>
        <v>0</v>
      </c>
      <c r="CY220" s="119"/>
      <c r="CZ220" s="119"/>
      <c r="DA220" s="119"/>
      <c r="DB220" s="119"/>
      <c r="DC220" s="119"/>
      <c r="DD220" s="119"/>
      <c r="DE220" s="119">
        <v>15.032999999999999</v>
      </c>
      <c r="DF220" s="119">
        <v>10.46</v>
      </c>
      <c r="DG220" s="362">
        <v>10.074999999999999</v>
      </c>
      <c r="DH220" s="362">
        <v>8.0210000000000008</v>
      </c>
      <c r="DI220" s="362">
        <v>6.9450000000000003</v>
      </c>
      <c r="DJ220" s="362">
        <v>5.4610000000000003</v>
      </c>
      <c r="DK220" s="362"/>
      <c r="DL220" s="362"/>
      <c r="DM220" s="362"/>
      <c r="DN220" s="362"/>
      <c r="DO220" s="362"/>
      <c r="DP220" s="152" t="e">
        <f t="shared" si="794"/>
        <v>#DIV/0!</v>
      </c>
      <c r="DQ220" s="152" t="e">
        <f t="shared" si="795"/>
        <v>#DIV/0!</v>
      </c>
      <c r="DR220" s="152" t="e">
        <f t="shared" si="796"/>
        <v>#DIV/0!</v>
      </c>
      <c r="DS220" s="152" t="e">
        <f t="shared" si="797"/>
        <v>#DIV/0!</v>
      </c>
      <c r="DT220" s="152" t="e">
        <f t="shared" si="798"/>
        <v>#DIV/0!</v>
      </c>
      <c r="DU220" s="242">
        <f t="shared" si="749"/>
        <v>0</v>
      </c>
      <c r="DV220" s="242">
        <f t="shared" si="771"/>
        <v>0</v>
      </c>
      <c r="DW220" s="242">
        <f t="shared" si="750"/>
        <v>0</v>
      </c>
      <c r="DX220" s="242">
        <f t="shared" si="751"/>
        <v>0</v>
      </c>
      <c r="DY220" s="119"/>
      <c r="DZ220" s="119"/>
      <c r="EA220" s="119"/>
      <c r="EB220" s="119"/>
      <c r="EC220" s="119"/>
      <c r="ED220" s="119"/>
      <c r="EE220" s="119">
        <v>137.89099999999999</v>
      </c>
      <c r="EF220" s="119">
        <v>131.38200000000001</v>
      </c>
      <c r="EG220" s="362">
        <v>125.79</v>
      </c>
      <c r="EH220" s="362">
        <v>118.91</v>
      </c>
      <c r="EI220" s="362">
        <v>129.636</v>
      </c>
      <c r="EJ220" s="362">
        <v>123.887</v>
      </c>
      <c r="EK220" s="362"/>
      <c r="EL220" s="362"/>
      <c r="EM220" s="362"/>
      <c r="EN220" s="362"/>
      <c r="EO220" s="362"/>
      <c r="EP220" s="153" t="e">
        <f t="shared" si="799"/>
        <v>#DIV/0!</v>
      </c>
      <c r="EQ220" s="153" t="e">
        <f t="shared" si="800"/>
        <v>#DIV/0!</v>
      </c>
      <c r="ER220" s="153" t="e">
        <f t="shared" si="801"/>
        <v>#DIV/0!</v>
      </c>
      <c r="ES220" s="153" t="e">
        <f t="shared" si="802"/>
        <v>#DIV/0!</v>
      </c>
      <c r="ET220" s="153" t="e">
        <f t="shared" si="803"/>
        <v>#DIV/0!</v>
      </c>
      <c r="EU220" s="242">
        <f t="shared" si="752"/>
        <v>0</v>
      </c>
      <c r="EV220" s="242">
        <f t="shared" si="772"/>
        <v>0</v>
      </c>
      <c r="EW220" s="242">
        <f t="shared" si="753"/>
        <v>0</v>
      </c>
      <c r="EX220" s="242">
        <f t="shared" si="754"/>
        <v>0</v>
      </c>
      <c r="EY220" s="119"/>
      <c r="EZ220" s="119"/>
      <c r="FA220" s="119"/>
      <c r="FB220" s="119"/>
      <c r="FC220" s="119"/>
      <c r="FD220" s="119"/>
      <c r="FE220" s="119">
        <v>224.87100000000001</v>
      </c>
      <c r="FF220" s="119">
        <v>224.37299999999999</v>
      </c>
      <c r="FG220" s="362">
        <v>208.04599999999999</v>
      </c>
      <c r="FH220" s="362">
        <v>213.49</v>
      </c>
      <c r="FI220" s="362">
        <v>204.21799999999999</v>
      </c>
      <c r="FJ220" s="362">
        <v>200.011</v>
      </c>
      <c r="FK220" s="362"/>
      <c r="FL220" s="362"/>
      <c r="FM220" s="362"/>
      <c r="FN220" s="362"/>
      <c r="FO220" s="362"/>
      <c r="FP220" s="153">
        <f t="shared" si="804"/>
        <v>-1</v>
      </c>
      <c r="FQ220" s="153">
        <f t="shared" si="805"/>
        <v>-1.9292604501607719E-2</v>
      </c>
      <c r="FR220" s="153">
        <f t="shared" si="806"/>
        <v>7.9861111111111105E-2</v>
      </c>
      <c r="FS220" s="153">
        <f t="shared" si="807"/>
        <v>-2.3728813559322035E-2</v>
      </c>
      <c r="FT220" s="153">
        <f t="shared" si="808"/>
        <v>1.7241379310344827E-2</v>
      </c>
      <c r="FU220" s="242">
        <f t="shared" si="764"/>
        <v>-305</v>
      </c>
      <c r="FV220" s="242">
        <f t="shared" si="773"/>
        <v>-6</v>
      </c>
      <c r="FW220" s="242">
        <f t="shared" si="765"/>
        <v>23</v>
      </c>
      <c r="FX220" s="242">
        <f t="shared" si="766"/>
        <v>-7</v>
      </c>
      <c r="FY220" s="154"/>
      <c r="FZ220" s="154">
        <v>305</v>
      </c>
      <c r="GA220" s="154">
        <v>311</v>
      </c>
      <c r="GB220" s="154">
        <v>288</v>
      </c>
      <c r="GC220" s="154">
        <v>295</v>
      </c>
      <c r="GD220" s="154">
        <v>290</v>
      </c>
      <c r="GE220" s="154">
        <v>289</v>
      </c>
      <c r="GF220" s="154">
        <v>306</v>
      </c>
      <c r="GG220" s="359">
        <v>305</v>
      </c>
      <c r="GH220" s="359">
        <v>292</v>
      </c>
      <c r="GI220" s="359">
        <v>287</v>
      </c>
      <c r="GJ220" s="359">
        <v>291</v>
      </c>
      <c r="GK220" s="359"/>
      <c r="GL220" s="359"/>
      <c r="GM220" s="359"/>
      <c r="GN220" s="359"/>
      <c r="GO220" s="359"/>
      <c r="GP220" s="5"/>
      <c r="GQ220" s="5" t="s">
        <v>385</v>
      </c>
      <c r="GR220" s="5">
        <v>9690</v>
      </c>
      <c r="GS220" s="5" t="s">
        <v>320</v>
      </c>
      <c r="GT220" s="7" t="s">
        <v>82</v>
      </c>
      <c r="GU220" s="172" t="s">
        <v>73</v>
      </c>
      <c r="GW220" s="158" t="e">
        <f t="shared" si="809"/>
        <v>#VALUE!</v>
      </c>
      <c r="GX220" s="158" t="e">
        <f t="shared" si="810"/>
        <v>#VALUE!</v>
      </c>
      <c r="GY220" s="158" t="e">
        <f t="shared" si="811"/>
        <v>#VALUE!</v>
      </c>
      <c r="GZ220" s="158" t="e">
        <f t="shared" si="812"/>
        <v>#VALUE!</v>
      </c>
      <c r="HA220" s="158" t="e">
        <f t="shared" si="813"/>
        <v>#VALUE!</v>
      </c>
      <c r="HB220" s="263" t="e">
        <f t="shared" si="722"/>
        <v>#VALUE!</v>
      </c>
      <c r="HC220" s="263" t="e">
        <f t="shared" si="906"/>
        <v>#VALUE!</v>
      </c>
      <c r="HD220" s="263" t="e">
        <f t="shared" si="723"/>
        <v>#VALUE!</v>
      </c>
      <c r="HE220" s="263" t="e">
        <f t="shared" si="724"/>
        <v>#VALUE!</v>
      </c>
      <c r="HF220" s="153" t="str">
        <f t="shared" si="814"/>
        <v>Negativ EK</v>
      </c>
      <c r="HG220" s="153" t="str">
        <f t="shared" si="815"/>
        <v>Negativ EK</v>
      </c>
      <c r="HH220" s="153" t="str">
        <f t="shared" si="816"/>
        <v>Negativ EK</v>
      </c>
      <c r="HI220" s="153" t="str">
        <f t="shared" si="817"/>
        <v>Negativ EK</v>
      </c>
      <c r="HJ220" s="153" t="str">
        <f t="shared" si="818"/>
        <v>Negativ EK</v>
      </c>
      <c r="HK220" s="153">
        <f t="shared" si="819"/>
        <v>0</v>
      </c>
      <c r="HL220" s="153">
        <f t="shared" si="820"/>
        <v>0.11165620021316655</v>
      </c>
      <c r="HM220" s="153">
        <f t="shared" si="821"/>
        <v>8.1346336304107758E-2</v>
      </c>
      <c r="HN220" s="153">
        <f t="shared" si="822"/>
        <v>8.2345729464650588E-2</v>
      </c>
      <c r="HO220" s="153">
        <f t="shared" si="823"/>
        <v>6.4543384323223874E-2</v>
      </c>
      <c r="HP220" s="153">
        <f t="shared" si="824"/>
        <v>5.4787928511417117E-2</v>
      </c>
      <c r="HQ220" s="153">
        <f t="shared" si="825"/>
        <v>4.4080492707063698E-2</v>
      </c>
      <c r="HR220" s="153" t="str">
        <f t="shared" si="826"/>
        <v>Negativ EK</v>
      </c>
      <c r="HS220" s="153" t="str">
        <f t="shared" si="827"/>
        <v>Negativ EK</v>
      </c>
      <c r="HT220" s="153" t="str">
        <f t="shared" si="828"/>
        <v>Negativ EK</v>
      </c>
      <c r="HU220" s="153" t="str">
        <f t="shared" si="829"/>
        <v>Negativ EK</v>
      </c>
      <c r="HV220" s="150" t="e">
        <f t="shared" si="830"/>
        <v>#VALUE!</v>
      </c>
      <c r="HW220" s="150" t="e">
        <f t="shared" si="831"/>
        <v>#VALUE!</v>
      </c>
      <c r="HX220" s="150" t="e">
        <f t="shared" si="832"/>
        <v>#VALUE!</v>
      </c>
      <c r="HY220" s="150" t="e">
        <f t="shared" si="833"/>
        <v>#VALUE!</v>
      </c>
      <c r="HZ220" s="150" t="e">
        <f t="shared" si="834"/>
        <v>#VALUE!</v>
      </c>
      <c r="IA220" s="263" t="e">
        <f t="shared" si="725"/>
        <v>#VALUE!</v>
      </c>
      <c r="IB220" s="263" t="e">
        <f t="shared" si="907"/>
        <v>#VALUE!</v>
      </c>
      <c r="IC220" s="263" t="e">
        <f t="shared" si="726"/>
        <v>#VALUE!</v>
      </c>
      <c r="ID220" s="263" t="e">
        <f t="shared" si="727"/>
        <v>#VALUE!</v>
      </c>
      <c r="IE220" s="153" t="str">
        <f t="shared" si="835"/>
        <v>i.a.</v>
      </c>
      <c r="IF220" s="153" t="str">
        <f t="shared" si="836"/>
        <v>i.a.</v>
      </c>
      <c r="IG220" s="153" t="str">
        <f t="shared" si="837"/>
        <v>i.a.</v>
      </c>
      <c r="IH220" s="153" t="str">
        <f t="shared" si="838"/>
        <v>i.a.</v>
      </c>
      <c r="II220" s="153" t="str">
        <f t="shared" si="839"/>
        <v>i.a.</v>
      </c>
      <c r="IJ220" s="153">
        <f t="shared" si="840"/>
        <v>0</v>
      </c>
      <c r="IK220" s="153">
        <f t="shared" si="841"/>
        <v>7.6216933336894874E-2</v>
      </c>
      <c r="IL220" s="153">
        <f t="shared" si="842"/>
        <v>5.6496129911035364E-2</v>
      </c>
      <c r="IM220" s="153">
        <f t="shared" si="843"/>
        <v>5.874705837698322E-2</v>
      </c>
      <c r="IN220" s="153">
        <f t="shared" si="844"/>
        <v>4.1258486789814905E-2</v>
      </c>
      <c r="IO220" s="153">
        <f t="shared" si="845"/>
        <v>4.0853080803208083E-2</v>
      </c>
      <c r="IP220" s="153">
        <f t="shared" si="846"/>
        <v>4.0467774272415012E-2</v>
      </c>
      <c r="IQ220" s="153" t="str">
        <f t="shared" si="847"/>
        <v>i.a.</v>
      </c>
      <c r="IR220" s="153" t="str">
        <f t="shared" si="848"/>
        <v>i.a.</v>
      </c>
      <c r="IS220" s="153" t="str">
        <f t="shared" si="849"/>
        <v>i.a.</v>
      </c>
      <c r="IT220" s="153" t="str">
        <f t="shared" si="850"/>
        <v>i.a.</v>
      </c>
      <c r="IU220" s="150" t="e">
        <f t="shared" si="851"/>
        <v>#VALUE!</v>
      </c>
      <c r="IV220" s="150" t="e">
        <f t="shared" si="852"/>
        <v>#VALUE!</v>
      </c>
      <c r="IW220" s="150" t="e">
        <f t="shared" si="853"/>
        <v>#VALUE!</v>
      </c>
      <c r="IX220" s="150" t="e">
        <f t="shared" si="854"/>
        <v>#VALUE!</v>
      </c>
      <c r="IY220" s="150" t="e">
        <f t="shared" si="855"/>
        <v>#VALUE!</v>
      </c>
      <c r="IZ220" s="263" t="e">
        <f t="shared" si="728"/>
        <v>#VALUE!</v>
      </c>
      <c r="JA220" s="263" t="e">
        <f t="shared" si="908"/>
        <v>#VALUE!</v>
      </c>
      <c r="JB220" s="263" t="e">
        <f t="shared" si="729"/>
        <v>#VALUE!</v>
      </c>
      <c r="JC220" s="263" t="e">
        <f t="shared" si="730"/>
        <v>#VALUE!</v>
      </c>
      <c r="JD220" s="153" t="str">
        <f t="shared" si="856"/>
        <v>i.a.</v>
      </c>
      <c r="JE220" s="153" t="str">
        <f t="shared" si="857"/>
        <v>i.a.</v>
      </c>
      <c r="JF220" s="153" t="str">
        <f t="shared" si="858"/>
        <v>i.a.</v>
      </c>
      <c r="JG220" s="153" t="str">
        <f t="shared" si="859"/>
        <v>i.a.</v>
      </c>
      <c r="JH220" s="153" t="str">
        <f t="shared" si="860"/>
        <v>i.a.</v>
      </c>
      <c r="JI220" s="153" t="str">
        <f t="shared" si="861"/>
        <v>i.a.</v>
      </c>
      <c r="JJ220" s="153">
        <f t="shared" si="862"/>
        <v>0.6132004571509887</v>
      </c>
      <c r="JK220" s="153">
        <f t="shared" si="863"/>
        <v>0.58555173750852385</v>
      </c>
      <c r="JL220" s="153">
        <f t="shared" si="864"/>
        <v>0.60462590004133709</v>
      </c>
      <c r="JM220" s="153">
        <f t="shared" si="865"/>
        <v>0.5569815916436367</v>
      </c>
      <c r="JN220" s="153">
        <f t="shared" si="866"/>
        <v>0.63479223183069078</v>
      </c>
      <c r="JO220" s="153">
        <f t="shared" si="867"/>
        <v>0.61940093294868781</v>
      </c>
      <c r="JP220" s="153" t="str">
        <f t="shared" si="868"/>
        <v>i.a.</v>
      </c>
      <c r="JQ220" s="153" t="str">
        <f t="shared" si="869"/>
        <v>i.a.</v>
      </c>
      <c r="JR220" s="153" t="str">
        <f t="shared" si="870"/>
        <v>i.a.</v>
      </c>
      <c r="JS220" s="153" t="str">
        <f t="shared" si="871"/>
        <v>i.a.</v>
      </c>
      <c r="JT220" s="153" t="str">
        <f t="shared" si="872"/>
        <v>i.a.</v>
      </c>
      <c r="JU220" s="150" t="e">
        <f t="shared" si="873"/>
        <v>#VALUE!</v>
      </c>
      <c r="JV220" s="150" t="e">
        <f t="shared" si="874"/>
        <v>#DIV/0!</v>
      </c>
      <c r="JW220" s="150" t="e">
        <f t="shared" si="875"/>
        <v>#DIV/0!</v>
      </c>
      <c r="JX220" s="150" t="e">
        <f t="shared" si="876"/>
        <v>#DIV/0!</v>
      </c>
      <c r="JY220" s="150" t="e">
        <f t="shared" si="877"/>
        <v>#DIV/0!</v>
      </c>
      <c r="JZ220" s="263" t="e">
        <f t="shared" si="731"/>
        <v>#VALUE!</v>
      </c>
      <c r="KA220" s="263">
        <f t="shared" si="909"/>
        <v>0</v>
      </c>
      <c r="KB220" s="263">
        <f t="shared" si="732"/>
        <v>0</v>
      </c>
      <c r="KC220" s="263">
        <f t="shared" si="733"/>
        <v>0</v>
      </c>
      <c r="KD220" s="153" t="str">
        <f t="shared" si="691"/>
        <v>i.a.</v>
      </c>
      <c r="KE220" s="153">
        <f t="shared" si="692"/>
        <v>0</v>
      </c>
      <c r="KF220" s="153">
        <f t="shared" si="693"/>
        <v>0</v>
      </c>
      <c r="KG220" s="153">
        <f t="shared" si="694"/>
        <v>0</v>
      </c>
      <c r="KH220" s="153">
        <f t="shared" si="713"/>
        <v>0</v>
      </c>
      <c r="KI220" s="153">
        <f t="shared" si="695"/>
        <v>0</v>
      </c>
      <c r="KJ220" s="153">
        <f t="shared" si="696"/>
        <v>5.1822568244147257E-2</v>
      </c>
      <c r="KK220" s="153">
        <f t="shared" si="697"/>
        <v>3.8812524228039068E-2</v>
      </c>
      <c r="KL220" s="153">
        <f t="shared" si="698"/>
        <v>4.0690108445612883E-2</v>
      </c>
      <c r="KM220" s="153">
        <f t="shared" si="699"/>
        <v>2.922998643147897E-2</v>
      </c>
      <c r="KN220" s="153">
        <f t="shared" si="700"/>
        <v>3.0660972892684737E-2</v>
      </c>
      <c r="KO220" s="153">
        <f t="shared" si="701"/>
        <v>2.9856141645149388E-2</v>
      </c>
      <c r="KP220" s="153" t="str">
        <f t="shared" si="702"/>
        <v>i.a.</v>
      </c>
      <c r="KQ220" s="153" t="str">
        <f t="shared" si="703"/>
        <v>i.a.</v>
      </c>
      <c r="KR220" s="153" t="str">
        <f t="shared" si="704"/>
        <v>i.a.</v>
      </c>
      <c r="KS220" s="153" t="str">
        <f t="shared" si="705"/>
        <v>i.a.</v>
      </c>
      <c r="KT220" s="153" t="str">
        <f t="shared" si="706"/>
        <v>i.a.</v>
      </c>
      <c r="KU220" s="150" t="e">
        <f t="shared" si="878"/>
        <v>#VALUE!</v>
      </c>
      <c r="KV220" s="150">
        <f t="shared" si="879"/>
        <v>-2.5132533977342563E-2</v>
      </c>
      <c r="KW220" s="150">
        <f t="shared" si="880"/>
        <v>3.4035093021921016E-2</v>
      </c>
      <c r="KX220" s="150">
        <f t="shared" si="881"/>
        <v>0.23324322163706762</v>
      </c>
      <c r="KY220" s="150">
        <f t="shared" si="882"/>
        <v>-0.15390092637486819</v>
      </c>
      <c r="KZ220" s="243" t="e">
        <f t="shared" si="734"/>
        <v>#VALUE!</v>
      </c>
      <c r="LA220" s="243">
        <f t="shared" si="910"/>
        <v>-3.1294691898160254E-2</v>
      </c>
      <c r="LB220" s="243">
        <f t="shared" si="735"/>
        <v>4.0985106287959816E-2</v>
      </c>
      <c r="LC220" s="243">
        <f t="shared" si="736"/>
        <v>0.22775054143126183</v>
      </c>
      <c r="LD220" s="254" t="str">
        <f>IFERROR(Tabel1[[#This Row],[2024 - Omsætning]]/Tabel1[[#This Row],[2024 - Ansatte]],"i.a.")</f>
        <v>i.a.</v>
      </c>
      <c r="LE220" s="254">
        <f>IFERROR(Tabel1[[#This Row],[2023 - Omsætning]]/Tabel1[[#This Row],[2023 - Ansatte]],"i.a.")</f>
        <v>1.2138918032786885</v>
      </c>
      <c r="LF220" s="254">
        <f>IFERROR(Tabel1[[#This Row],[2022 - Omsætning]]/Tabel1[[#This Row],[2022 - Ansatte]],"i.a.")</f>
        <v>1.2451864951768488</v>
      </c>
      <c r="LG220" s="254">
        <f>IFERROR(Tabel1[[#This Row],[2021 - Omsætning]]/Tabel1[[#This Row],[2021 - Ansatte]],"i.a.")</f>
        <v>1.2042013888888889</v>
      </c>
      <c r="LH220" s="254">
        <f>IFERROR(AC220/Tabel1[[#This Row],[2020 - Ansatte]],"i.a.")</f>
        <v>0.97645084745762711</v>
      </c>
      <c r="LI220" s="254">
        <f>IFERROR(Tabel1[[#This Row],[2019 - Omsætning]]/Tabel1[[#This Row],[2019 - Ansatte]],"i.a.")</f>
        <v>1.1540620689655172</v>
      </c>
      <c r="LJ220" s="254">
        <f>IFERROR(Tabel1[[#This Row],[2018 - Omsætning]]/Tabel1[[#This Row],[2018 - Ansatte]],"i.a.")</f>
        <v>1.1431072664359863</v>
      </c>
      <c r="LK220" s="254">
        <f>IFERROR(Tabel1[[#This Row],[2017 - Omsætning]]/Tabel1[[#This Row],[2017 - Ansatte]],"i.a.")</f>
        <v>1.0284901960784314</v>
      </c>
      <c r="LL220" s="254">
        <f>IFERROR(Tabel1[[#This Row],[2016 - Omsætning]]/Tabel1[[#This Row],[2016 - Ansatte]],"i.a.")</f>
        <v>0.99770491803278694</v>
      </c>
      <c r="LM220" s="254">
        <f>IFERROR(Tabel1[[#This Row],[2015 - Omsætning]]/Tabel1[[#This Row],[2015 - Ansatte]],"i.a.")</f>
        <v>1.0095890410958905</v>
      </c>
      <c r="LN220" s="254">
        <f>IFERROR(Tabel1[[#This Row],[2014 - Omsætning]]/Tabel1[[#This Row],[2014 - Ansatte]],"i.a.")</f>
        <v>0.93832752613240422</v>
      </c>
      <c r="LO220" s="254">
        <f>IFERROR(Tabel1[[#This Row],[2013 - Omsætning]]/Tabel1[[#This Row],[2013 - Ansatte]],"i.a.")</f>
        <v>0.93161512027491422</v>
      </c>
      <c r="LP220" s="254" t="str">
        <f>IFERROR(Tabel1[[#This Row],[2012 - Omsætning]]/Tabel1[[#This Row],[2012 - Ansatte]],"i.a.")</f>
        <v>i.a.</v>
      </c>
      <c r="LQ220" s="254" t="str">
        <f>IFERROR(Tabel1[[#This Row],[2011 - Omsætning]]/Tabel1[[#This Row],[2011 - Ansatte]],"i.a.")</f>
        <v>i.a.</v>
      </c>
      <c r="LR220" s="254" t="str">
        <f>IFERROR(Tabel1[[#This Row],[2010 - Omsætning]]/Tabel1[[#This Row],[2010 - Ansatte]],"i.a.")</f>
        <v>i.a.</v>
      </c>
      <c r="LS220" s="254" t="str">
        <f>IFERROR(Tabel1[[#This Row],[2009 - Omsætning]]/Tabel1[[#This Row],[2009 - Ansatte]],"i.a.")</f>
        <v>i.a.</v>
      </c>
      <c r="LT220" s="254" t="str">
        <f>IFERROR(Tabel1[[#This Row],[2008 - Omsætning]]/Tabel1[[#This Row],[2008 - Ansatte]],"i.a.")</f>
        <v>i.a.</v>
      </c>
      <c r="LU220" s="158" t="e">
        <f t="shared" si="883"/>
        <v>#VALUE!</v>
      </c>
      <c r="LV220" s="158" t="e">
        <f t="shared" si="884"/>
        <v>#DIV/0!</v>
      </c>
      <c r="LW220" s="158" t="e">
        <f t="shared" si="885"/>
        <v>#DIV/0!</v>
      </c>
      <c r="LX220" s="158" t="e">
        <f t="shared" si="886"/>
        <v>#DIV/0!</v>
      </c>
      <c r="LY220" s="158" t="e">
        <f t="shared" si="887"/>
        <v>#DIV/0!</v>
      </c>
      <c r="LZ220" s="243" t="e">
        <f t="shared" si="737"/>
        <v>#VALUE!</v>
      </c>
      <c r="MA220" s="243">
        <f t="shared" si="911"/>
        <v>0</v>
      </c>
      <c r="MB220" s="243">
        <f t="shared" si="738"/>
        <v>0</v>
      </c>
      <c r="MC220" s="243">
        <f t="shared" si="739"/>
        <v>0</v>
      </c>
      <c r="MD220" s="244" t="str">
        <f t="shared" si="888"/>
        <v>i.a.</v>
      </c>
      <c r="ME220" s="244">
        <f t="shared" si="889"/>
        <v>0</v>
      </c>
      <c r="MF220" s="244">
        <f t="shared" si="890"/>
        <v>0</v>
      </c>
      <c r="MG220" s="244">
        <f t="shared" si="891"/>
        <v>0</v>
      </c>
      <c r="MH220" s="244">
        <f t="shared" si="892"/>
        <v>0</v>
      </c>
      <c r="MI220" s="244">
        <f t="shared" si="893"/>
        <v>0</v>
      </c>
      <c r="MJ220" s="244">
        <f t="shared" si="894"/>
        <v>5.2017301038062284E-2</v>
      </c>
      <c r="MK220" s="244">
        <f t="shared" si="895"/>
        <v>3.4183006535947719E-2</v>
      </c>
      <c r="ML220" s="244">
        <f t="shared" si="896"/>
        <v>3.3032786885245899E-2</v>
      </c>
      <c r="MM220" s="244">
        <f t="shared" si="897"/>
        <v>2.7469178082191785E-2</v>
      </c>
      <c r="MN220" s="244">
        <f t="shared" si="898"/>
        <v>2.4198606271777005E-2</v>
      </c>
      <c r="MO220" s="244">
        <f t="shared" si="899"/>
        <v>1.8766323024054985E-2</v>
      </c>
      <c r="MP220" s="244" t="str">
        <f t="shared" si="900"/>
        <v>i.a.</v>
      </c>
      <c r="MQ220" s="244" t="str">
        <f t="shared" si="901"/>
        <v>i.a.</v>
      </c>
      <c r="MR220" s="244" t="str">
        <f t="shared" si="902"/>
        <v>i.a.</v>
      </c>
      <c r="MS220" s="244" t="str">
        <f t="shared" si="903"/>
        <v>i.a.</v>
      </c>
      <c r="MT220" s="244" t="str">
        <f t="shared" si="904"/>
        <v>i.a.</v>
      </c>
    </row>
    <row r="221" spans="1:358" ht="18" customHeight="1" x14ac:dyDescent="0.25">
      <c r="A221" s="3" t="s">
        <v>282</v>
      </c>
      <c r="B221" s="273">
        <v>26993342</v>
      </c>
      <c r="C221" s="5" t="s">
        <v>83</v>
      </c>
      <c r="D221" s="5"/>
      <c r="E221" s="5">
        <v>256200</v>
      </c>
      <c r="F221" s="203">
        <v>45719</v>
      </c>
      <c r="G221" s="148" t="s">
        <v>74</v>
      </c>
      <c r="H221" s="148" t="s">
        <v>74</v>
      </c>
      <c r="I221" s="148" t="s">
        <v>74</v>
      </c>
      <c r="J221" s="148" t="s">
        <v>74</v>
      </c>
      <c r="K221" s="148" t="s">
        <v>74</v>
      </c>
      <c r="L221" s="148" t="s">
        <v>74</v>
      </c>
      <c r="M221" s="148" t="s">
        <v>74</v>
      </c>
      <c r="N221" s="148" t="s">
        <v>74</v>
      </c>
      <c r="O221" s="148" t="s">
        <v>74</v>
      </c>
      <c r="P221" s="150" t="e">
        <f>Y221/Tabel1[[#This Row],[2023 - Omsætning]]-1</f>
        <v>#DIV/0!</v>
      </c>
      <c r="Q221" s="150" t="e">
        <f>Z221/Tabel1[[#This Row],[2022 - Omsætning]]-1</f>
        <v>#DIV/0!</v>
      </c>
      <c r="R221" s="150" t="e">
        <f>AA221/Tabel1[[#This Row],[2021 - Omsætning]]-1</f>
        <v>#DIV/0!</v>
      </c>
      <c r="S221" s="150" t="e">
        <f>AB221/Tabel1[[#This Row],[2020 - Omsætning]]-1</f>
        <v>#DIV/0!</v>
      </c>
      <c r="T221" s="150" t="e">
        <f>AC221/Tabel1[[#This Row],[2019 - Omsætning]]-1</f>
        <v>#DIV/0!</v>
      </c>
      <c r="U221" s="242">
        <f t="shared" si="721"/>
        <v>0</v>
      </c>
      <c r="V221" s="242">
        <f t="shared" si="905"/>
        <v>0</v>
      </c>
      <c r="W221" s="242">
        <f t="shared" si="763"/>
        <v>0</v>
      </c>
      <c r="X221" s="242">
        <f t="shared" si="762"/>
        <v>0</v>
      </c>
      <c r="Y221" s="151"/>
      <c r="Z221" s="151"/>
      <c r="AA221" s="151"/>
      <c r="AB221" s="151"/>
      <c r="AC221" s="361"/>
      <c r="AD221" s="151"/>
      <c r="AE221" s="151"/>
      <c r="AF221" s="151"/>
      <c r="AG221" s="361"/>
      <c r="AH221" s="361"/>
      <c r="AI221" s="361"/>
      <c r="AJ221" s="361"/>
      <c r="AK221" s="361"/>
      <c r="AL221" s="361"/>
      <c r="AM221" s="361"/>
      <c r="AN221" s="361"/>
      <c r="AO221" s="361"/>
      <c r="AP221" s="150">
        <f t="shared" si="779"/>
        <v>-0.11987339032572226</v>
      </c>
      <c r="AQ221" s="150">
        <f t="shared" si="780"/>
        <v>0.21832564271588659</v>
      </c>
      <c r="AR221" s="150">
        <f t="shared" si="781"/>
        <v>0.30702623529918577</v>
      </c>
      <c r="AS221" s="150">
        <f t="shared" si="782"/>
        <v>0.31967026719727126</v>
      </c>
      <c r="AT221" s="150">
        <f t="shared" si="783"/>
        <v>-0.29166834454153745</v>
      </c>
      <c r="AU221" s="242">
        <f t="shared" si="740"/>
        <v>-4.4309999999999974</v>
      </c>
      <c r="AV221" s="242">
        <f t="shared" si="768"/>
        <v>6.6239999999999988</v>
      </c>
      <c r="AW221" s="242">
        <f t="shared" si="741"/>
        <v>7.1269999999999989</v>
      </c>
      <c r="AX221" s="242">
        <f t="shared" si="742"/>
        <v>5.6230000000000011</v>
      </c>
      <c r="AY221" s="119">
        <v>32.533000000000001</v>
      </c>
      <c r="AZ221" s="119">
        <v>36.963999999999999</v>
      </c>
      <c r="BA221" s="119">
        <v>30.34</v>
      </c>
      <c r="BB221" s="119">
        <v>23.213000000000001</v>
      </c>
      <c r="BC221" s="119">
        <v>17.59</v>
      </c>
      <c r="BD221" s="119">
        <v>24.832999999999998</v>
      </c>
      <c r="BE221" s="119">
        <v>23.654</v>
      </c>
      <c r="BF221" s="119">
        <v>18.689</v>
      </c>
      <c r="BG221" s="362">
        <v>29.547999999999998</v>
      </c>
      <c r="BH221" s="362">
        <v>27.937999999999999</v>
      </c>
      <c r="BI221" s="362">
        <v>10.74</v>
      </c>
      <c r="BJ221" s="362">
        <v>4.6180000000000003</v>
      </c>
      <c r="BK221" s="362">
        <v>7.665</v>
      </c>
      <c r="BL221" s="362">
        <v>8.8439999999999994</v>
      </c>
      <c r="BM221" s="362">
        <v>9.5570000000000004</v>
      </c>
      <c r="BN221" s="362">
        <v>2.585</v>
      </c>
      <c r="BO221" s="362">
        <v>11.478</v>
      </c>
      <c r="BP221" s="152">
        <f t="shared" si="784"/>
        <v>-0.57930483419896128</v>
      </c>
      <c r="BQ221" s="152">
        <f t="shared" si="785"/>
        <v>3.0501618122977345</v>
      </c>
      <c r="BR221" s="152">
        <f t="shared" si="786"/>
        <v>1.3671287128712872</v>
      </c>
      <c r="BS221" s="152">
        <f t="shared" si="787"/>
        <v>0.27546628407460544</v>
      </c>
      <c r="BT221" s="152">
        <f t="shared" si="788"/>
        <v>-9.7562814070351749</v>
      </c>
      <c r="BU221" s="242">
        <f t="shared" si="743"/>
        <v>-4.3500000000000005</v>
      </c>
      <c r="BV221" s="242">
        <f t="shared" si="769"/>
        <v>5.6550000000000002</v>
      </c>
      <c r="BW221" s="242">
        <f t="shared" si="744"/>
        <v>6.9039999999999999</v>
      </c>
      <c r="BX221" s="242">
        <f t="shared" si="745"/>
        <v>1.92</v>
      </c>
      <c r="BY221" s="119">
        <v>3.1589999999999998</v>
      </c>
      <c r="BZ221" s="119">
        <v>7.5090000000000003</v>
      </c>
      <c r="CA221" s="119">
        <v>1.8540000000000001</v>
      </c>
      <c r="CB221" s="119">
        <v>-5.05</v>
      </c>
      <c r="CC221" s="119">
        <v>-6.97</v>
      </c>
      <c r="CD221" s="119">
        <v>0.79600000000000004</v>
      </c>
      <c r="CE221" s="119">
        <v>0.752</v>
      </c>
      <c r="CF221" s="119">
        <v>-3.4620000000000002</v>
      </c>
      <c r="CG221" s="362">
        <v>4.8419999999999996</v>
      </c>
      <c r="CH221" s="362">
        <v>6.0019999999999998</v>
      </c>
      <c r="CI221" s="362">
        <v>5.1459999999999999</v>
      </c>
      <c r="CJ221" s="362">
        <v>-1.4930000000000001</v>
      </c>
      <c r="CK221" s="362">
        <v>1.069</v>
      </c>
      <c r="CL221" s="362">
        <v>2.0529999999999999</v>
      </c>
      <c r="CM221" s="362">
        <v>3.1680000000000001</v>
      </c>
      <c r="CN221" s="362">
        <v>-4.476</v>
      </c>
      <c r="CO221" s="362">
        <v>4.9390000000000001</v>
      </c>
      <c r="CP221" s="152">
        <f t="shared" si="789"/>
        <v>-0.98495460440985738</v>
      </c>
      <c r="CQ221" s="152">
        <f t="shared" si="790"/>
        <v>60.19047619047619</v>
      </c>
      <c r="CR221" s="152">
        <f t="shared" si="791"/>
        <v>1.0096463022508038</v>
      </c>
      <c r="CS221" s="152">
        <f t="shared" si="792"/>
        <v>0.21690647482014391</v>
      </c>
      <c r="CT221" s="152">
        <f t="shared" si="793"/>
        <v>-30.059233449477357</v>
      </c>
      <c r="CU221" s="242">
        <f t="shared" si="746"/>
        <v>-3.7970000000000002</v>
      </c>
      <c r="CV221" s="242">
        <f t="shared" si="770"/>
        <v>3.7919999999999998</v>
      </c>
      <c r="CW221" s="242">
        <f t="shared" si="747"/>
        <v>6.5939999999999994</v>
      </c>
      <c r="CX221" s="242">
        <f t="shared" si="748"/>
        <v>1.8090000000000002</v>
      </c>
      <c r="CY221" s="119">
        <v>5.8000000000000003E-2</v>
      </c>
      <c r="CZ221" s="119">
        <v>3.855</v>
      </c>
      <c r="DA221" s="119">
        <v>6.3E-2</v>
      </c>
      <c r="DB221" s="119">
        <v>-6.5309999999999997</v>
      </c>
      <c r="DC221" s="119">
        <v>-8.34</v>
      </c>
      <c r="DD221" s="119">
        <v>0.28699999999999998</v>
      </c>
      <c r="DE221" s="119">
        <v>0.129</v>
      </c>
      <c r="DF221" s="119">
        <v>-3.8519999999999999</v>
      </c>
      <c r="DG221" s="362">
        <v>4.3949999999999996</v>
      </c>
      <c r="DH221" s="362">
        <v>5.38</v>
      </c>
      <c r="DI221" s="362">
        <v>4.024</v>
      </c>
      <c r="DJ221" s="362">
        <v>2.0125000000000001E-2</v>
      </c>
      <c r="DK221" s="362">
        <v>-0.56000000000000005</v>
      </c>
      <c r="DL221" s="362">
        <v>0.17699999999999999</v>
      </c>
      <c r="DM221" s="362">
        <v>0.46400000000000002</v>
      </c>
      <c r="DN221" s="362">
        <v>-6.9189999999999996</v>
      </c>
      <c r="DO221" s="362">
        <v>2.7349999999999999</v>
      </c>
      <c r="DP221" s="152">
        <f t="shared" si="794"/>
        <v>6.3185281546180652E-3</v>
      </c>
      <c r="DQ221" s="152">
        <f t="shared" si="795"/>
        <v>1.1838474025974026</v>
      </c>
      <c r="DR221" s="152">
        <f t="shared" si="796"/>
        <v>1.9830508474576272</v>
      </c>
      <c r="DS221" s="152">
        <f t="shared" si="797"/>
        <v>-0.88885898815931119</v>
      </c>
      <c r="DT221" s="152">
        <f t="shared" si="798"/>
        <v>-0.4630445777039231</v>
      </c>
      <c r="DU221" s="242">
        <f t="shared" si="749"/>
        <v>3.3999999999999808E-2</v>
      </c>
      <c r="DV221" s="242">
        <f t="shared" si="771"/>
        <v>2.9170000000000003</v>
      </c>
      <c r="DW221" s="242">
        <f t="shared" si="750"/>
        <v>1.6379999999999999</v>
      </c>
      <c r="DX221" s="242">
        <f t="shared" si="751"/>
        <v>-6.6060000000000008</v>
      </c>
      <c r="DY221" s="119">
        <v>5.415</v>
      </c>
      <c r="DZ221" s="119">
        <v>5.3810000000000002</v>
      </c>
      <c r="EA221" s="119">
        <v>2.464</v>
      </c>
      <c r="EB221" s="119">
        <v>0.82599999999999996</v>
      </c>
      <c r="EC221" s="119">
        <v>7.4320000000000004</v>
      </c>
      <c r="ED221" s="119">
        <v>13.840999999999999</v>
      </c>
      <c r="EE221" s="119">
        <v>13.721</v>
      </c>
      <c r="EF221" s="119">
        <v>13.63</v>
      </c>
      <c r="EG221" s="362">
        <v>19.638000000000002</v>
      </c>
      <c r="EH221" s="362">
        <v>16.213999999999999</v>
      </c>
      <c r="EI221" s="362">
        <v>12.282</v>
      </c>
      <c r="EJ221" s="362">
        <v>9.1470000000000002</v>
      </c>
      <c r="EK221" s="362">
        <v>0.14000000000000001</v>
      </c>
      <c r="EL221" s="362">
        <v>0.59</v>
      </c>
      <c r="EM221" s="362">
        <v>0.48099999999999998</v>
      </c>
      <c r="EN221" s="362">
        <v>0.19700000000000001</v>
      </c>
      <c r="EO221" s="362">
        <v>5.4219999999999997</v>
      </c>
      <c r="EP221" s="153">
        <f t="shared" si="799"/>
        <v>9.4901406237724945E-2</v>
      </c>
      <c r="EQ221" s="153">
        <f t="shared" si="800"/>
        <v>-3.5742693011804848E-2</v>
      </c>
      <c r="ER221" s="153">
        <f t="shared" si="801"/>
        <v>0.17142899399532632</v>
      </c>
      <c r="ES221" s="153">
        <f t="shared" si="802"/>
        <v>-2.3892361662504163E-2</v>
      </c>
      <c r="ET221" s="153">
        <f t="shared" si="803"/>
        <v>3.5984027040366212E-2</v>
      </c>
      <c r="EU221" s="242">
        <f t="shared" si="752"/>
        <v>7.2480000000000047</v>
      </c>
      <c r="EV221" s="242">
        <f t="shared" si="772"/>
        <v>-2.8310000000000031</v>
      </c>
      <c r="EW221" s="242">
        <f t="shared" si="753"/>
        <v>11.590999999999994</v>
      </c>
      <c r="EX221" s="242">
        <f t="shared" si="754"/>
        <v>-1.6550000000000011</v>
      </c>
      <c r="EY221" s="119">
        <v>83.622</v>
      </c>
      <c r="EZ221" s="119">
        <v>76.373999999999995</v>
      </c>
      <c r="FA221" s="119">
        <v>79.204999999999998</v>
      </c>
      <c r="FB221" s="119">
        <v>67.614000000000004</v>
      </c>
      <c r="FC221" s="119">
        <v>69.269000000000005</v>
      </c>
      <c r="FD221" s="119">
        <v>66.863</v>
      </c>
      <c r="FE221" s="119">
        <v>59.752000000000002</v>
      </c>
      <c r="FF221" s="119">
        <v>43.201999999999998</v>
      </c>
      <c r="FG221" s="362">
        <v>51.091000000000001</v>
      </c>
      <c r="FH221" s="362">
        <v>45.39</v>
      </c>
      <c r="FI221" s="362">
        <v>49.408999999999999</v>
      </c>
      <c r="FJ221" s="362">
        <v>52.87</v>
      </c>
      <c r="FK221" s="362">
        <v>47.143000000000001</v>
      </c>
      <c r="FL221" s="362">
        <v>58.2</v>
      </c>
      <c r="FM221" s="362">
        <v>54.807000000000002</v>
      </c>
      <c r="FN221" s="362">
        <v>59.518000000000001</v>
      </c>
      <c r="FO221" s="362">
        <v>44.951000000000001</v>
      </c>
      <c r="FP221" s="153">
        <f t="shared" si="804"/>
        <v>8.5106382978723402E-2</v>
      </c>
      <c r="FQ221" s="153">
        <f t="shared" si="805"/>
        <v>0</v>
      </c>
      <c r="FR221" s="153">
        <f t="shared" si="806"/>
        <v>0</v>
      </c>
      <c r="FS221" s="153">
        <f t="shared" si="807"/>
        <v>0.14634146341463414</v>
      </c>
      <c r="FT221" s="153">
        <f t="shared" si="808"/>
        <v>-4.6511627906976744E-2</v>
      </c>
      <c r="FU221" s="242">
        <f t="shared" si="764"/>
        <v>4</v>
      </c>
      <c r="FV221" s="242">
        <f t="shared" si="773"/>
        <v>0</v>
      </c>
      <c r="FW221" s="242">
        <f t="shared" si="765"/>
        <v>0</v>
      </c>
      <c r="FX221" s="242">
        <f t="shared" si="766"/>
        <v>6</v>
      </c>
      <c r="FY221" s="154">
        <v>51</v>
      </c>
      <c r="FZ221" s="154">
        <v>47</v>
      </c>
      <c r="GA221" s="154">
        <v>47</v>
      </c>
      <c r="GB221" s="154">
        <v>47</v>
      </c>
      <c r="GC221" s="154">
        <v>41</v>
      </c>
      <c r="GD221" s="154">
        <v>43</v>
      </c>
      <c r="GE221" s="154">
        <v>39</v>
      </c>
      <c r="GF221" s="154">
        <v>39</v>
      </c>
      <c r="GG221" s="359">
        <v>43</v>
      </c>
      <c r="GH221" s="359">
        <v>43</v>
      </c>
      <c r="GI221" s="359">
        <v>37</v>
      </c>
      <c r="GJ221" s="359">
        <v>26</v>
      </c>
      <c r="GK221" s="359">
        <v>26</v>
      </c>
      <c r="GL221" s="359">
        <v>27</v>
      </c>
      <c r="GM221" s="359">
        <v>22</v>
      </c>
      <c r="GN221" s="359">
        <v>21</v>
      </c>
      <c r="GO221" s="359">
        <v>22</v>
      </c>
      <c r="GP221" s="5"/>
      <c r="GQ221" s="5" t="s">
        <v>389</v>
      </c>
      <c r="GR221" s="5">
        <v>6900</v>
      </c>
      <c r="GS221" s="5" t="s">
        <v>198</v>
      </c>
      <c r="GT221" s="157" t="s">
        <v>94</v>
      </c>
      <c r="GU221" s="16"/>
      <c r="GW221" s="158">
        <f t="shared" si="809"/>
        <v>-0.98906714260794104</v>
      </c>
      <c r="GX221" s="158">
        <f t="shared" si="810"/>
        <v>24.661780327172295</v>
      </c>
      <c r="GY221" s="158">
        <f t="shared" si="811"/>
        <v>1.0242125118501939</v>
      </c>
      <c r="GZ221" s="158">
        <f t="shared" si="812"/>
        <v>-1.0172860936244945</v>
      </c>
      <c r="HA221" s="158">
        <f t="shared" si="813"/>
        <v>-38.650100706740695</v>
      </c>
      <c r="HB221" s="263">
        <f t="shared" si="722"/>
        <v>-0.97204686673132246</v>
      </c>
      <c r="HC221" s="263">
        <f t="shared" si="906"/>
        <v>0.94449371465766241</v>
      </c>
      <c r="HD221" s="263">
        <f t="shared" si="723"/>
        <v>1.6200367921757364</v>
      </c>
      <c r="HE221" s="263">
        <f t="shared" si="724"/>
        <v>-0.79764640820084465</v>
      </c>
      <c r="HF221" s="153">
        <f t="shared" si="814"/>
        <v>1.074472026676547E-2</v>
      </c>
      <c r="HG221" s="153">
        <f t="shared" si="815"/>
        <v>0.98279158699808788</v>
      </c>
      <c r="HH221" s="153">
        <f t="shared" si="816"/>
        <v>3.8297872340425532E-2</v>
      </c>
      <c r="HI221" s="153">
        <f t="shared" si="817"/>
        <v>-1.5817389198353109</v>
      </c>
      <c r="HJ221" s="153">
        <f t="shared" si="818"/>
        <v>-0.78409251163446625</v>
      </c>
      <c r="HK221" s="153">
        <f t="shared" si="819"/>
        <v>2.0825774617226615E-2</v>
      </c>
      <c r="HL221" s="153">
        <f t="shared" si="820"/>
        <v>9.4329274980805098E-3</v>
      </c>
      <c r="HM221" s="153">
        <f t="shared" si="821"/>
        <v>-0.23157388481423588</v>
      </c>
      <c r="HN221" s="153">
        <f t="shared" si="822"/>
        <v>0.24517460671650113</v>
      </c>
      <c r="HO221" s="153">
        <f t="shared" si="823"/>
        <v>0.3775968556990455</v>
      </c>
      <c r="HP221" s="153">
        <f t="shared" si="824"/>
        <v>0.37556582201689298</v>
      </c>
      <c r="HQ221" s="153">
        <f t="shared" si="825"/>
        <v>4.3340152901905887E-3</v>
      </c>
      <c r="HR221" s="153">
        <f t="shared" si="826"/>
        <v>-1.5342465753424659</v>
      </c>
      <c r="HS221" s="153">
        <f t="shared" si="827"/>
        <v>0.33053221288515405</v>
      </c>
      <c r="HT221" s="153">
        <f t="shared" si="828"/>
        <v>1.3687315634218291</v>
      </c>
      <c r="HU221" s="153">
        <f t="shared" si="829"/>
        <v>-2.4627157857269975</v>
      </c>
      <c r="HV221" s="150">
        <f t="shared" si="830"/>
        <v>-0.59091894047251303</v>
      </c>
      <c r="HW221" s="150">
        <f t="shared" si="831"/>
        <v>2.8221142128419721</v>
      </c>
      <c r="HX221" s="150">
        <f t="shared" si="832"/>
        <v>1.3422832167768504</v>
      </c>
      <c r="HY221" s="150">
        <f t="shared" si="833"/>
        <v>0.27944139289498476</v>
      </c>
      <c r="HZ221" s="150">
        <f t="shared" si="834"/>
        <v>-9.1441290097240824</v>
      </c>
      <c r="IA221" s="263">
        <f t="shared" si="725"/>
        <v>-5.7041250091697471E-2</v>
      </c>
      <c r="IB221" s="263">
        <f t="shared" si="907"/>
        <v>7.1274150492906446E-2</v>
      </c>
      <c r="IC221" s="263">
        <f t="shared" si="726"/>
        <v>9.9041228563416836E-2</v>
      </c>
      <c r="ID221" s="263">
        <f t="shared" si="727"/>
        <v>2.8614969419064495E-2</v>
      </c>
      <c r="IE221" s="153">
        <f t="shared" si="835"/>
        <v>3.9488487212180304E-2</v>
      </c>
      <c r="IF221" s="153">
        <f t="shared" si="836"/>
        <v>9.6529737303877775E-2</v>
      </c>
      <c r="IG221" s="153">
        <f t="shared" si="837"/>
        <v>2.5255586810971332E-2</v>
      </c>
      <c r="IH221" s="153">
        <f t="shared" si="838"/>
        <v>-7.3785641752445508E-2</v>
      </c>
      <c r="II221" s="153">
        <f t="shared" si="839"/>
        <v>-0.10240061117151</v>
      </c>
      <c r="IJ221" s="153">
        <f t="shared" si="840"/>
        <v>1.2573549737392884E-2</v>
      </c>
      <c r="IK221" s="153">
        <f t="shared" si="841"/>
        <v>1.4608465916817219E-2</v>
      </c>
      <c r="IL221" s="153">
        <f t="shared" si="842"/>
        <v>-7.3430689446724567E-2</v>
      </c>
      <c r="IM221" s="153">
        <f t="shared" si="843"/>
        <v>0.10037209398741721</v>
      </c>
      <c r="IN221" s="153">
        <f t="shared" si="844"/>
        <v>0.12662580828911696</v>
      </c>
      <c r="IO221" s="153">
        <f t="shared" si="845"/>
        <v>0.10062671711690573</v>
      </c>
      <c r="IP221" s="153">
        <f t="shared" si="846"/>
        <v>-2.9856118704568408E-2</v>
      </c>
      <c r="IQ221" s="153">
        <f t="shared" si="847"/>
        <v>2.0295605783013582E-2</v>
      </c>
      <c r="IR221" s="153">
        <f t="shared" si="848"/>
        <v>3.6334032405072249E-2</v>
      </c>
      <c r="IS221" s="153">
        <f t="shared" si="849"/>
        <v>5.542094904876449E-2</v>
      </c>
      <c r="IT221" s="153">
        <f t="shared" si="850"/>
        <v>-8.569049191626224E-2</v>
      </c>
      <c r="IU221" s="150">
        <f t="shared" si="851"/>
        <v>-8.0904890228877605E-2</v>
      </c>
      <c r="IV221" s="150">
        <f t="shared" si="852"/>
        <v>1.2647973593464701</v>
      </c>
      <c r="IW221" s="150">
        <f t="shared" si="853"/>
        <v>1.5465059024051517</v>
      </c>
      <c r="IX221" s="150">
        <f t="shared" si="854"/>
        <v>-0.88613856968685956</v>
      </c>
      <c r="IY221" s="150">
        <f t="shared" si="855"/>
        <v>-0.48169526915384103</v>
      </c>
      <c r="IZ221" s="263">
        <f t="shared" si="728"/>
        <v>-5.7002280137427724E-3</v>
      </c>
      <c r="JA221" s="263">
        <f t="shared" si="908"/>
        <v>3.9346767166589261E-2</v>
      </c>
      <c r="JB221" s="263">
        <f t="shared" si="729"/>
        <v>1.8892742263239198E-2</v>
      </c>
      <c r="JC221" s="263">
        <f t="shared" si="730"/>
        <v>-9.5075457274000491E-2</v>
      </c>
      <c r="JD221" s="153">
        <f t="shared" si="856"/>
        <v>6.4755686302647636E-2</v>
      </c>
      <c r="JE221" s="153">
        <f t="shared" si="857"/>
        <v>7.0455914316390408E-2</v>
      </c>
      <c r="JF221" s="153">
        <f t="shared" si="858"/>
        <v>3.1109147149801151E-2</v>
      </c>
      <c r="JG221" s="153">
        <f t="shared" si="859"/>
        <v>1.2216404886561952E-2</v>
      </c>
      <c r="JH221" s="153">
        <f t="shared" si="860"/>
        <v>0.10729186216056244</v>
      </c>
      <c r="JI221" s="153">
        <f t="shared" si="861"/>
        <v>0.20700536918774209</v>
      </c>
      <c r="JJ221" s="153">
        <f t="shared" si="862"/>
        <v>0.22963248092114072</v>
      </c>
      <c r="JK221" s="153">
        <f t="shared" si="863"/>
        <v>0.31549465302532292</v>
      </c>
      <c r="JL221" s="153">
        <f t="shared" si="864"/>
        <v>0.38437298154273747</v>
      </c>
      <c r="JM221" s="153">
        <f t="shared" si="865"/>
        <v>0.35721524564882129</v>
      </c>
      <c r="JN221" s="153">
        <f t="shared" si="866"/>
        <v>0.24857819425610719</v>
      </c>
      <c r="JO221" s="153">
        <f t="shared" si="867"/>
        <v>0.17300926801588803</v>
      </c>
      <c r="JP221" s="153">
        <f t="shared" si="868"/>
        <v>2.9696879706425133E-3</v>
      </c>
      <c r="JQ221" s="153">
        <f t="shared" si="869"/>
        <v>1.0137457044673538E-2</v>
      </c>
      <c r="JR221" s="153">
        <f t="shared" si="870"/>
        <v>8.7762512087871981E-3</v>
      </c>
      <c r="JS221" s="153">
        <f t="shared" si="871"/>
        <v>3.3099230484895325E-3</v>
      </c>
      <c r="JT221" s="153">
        <f t="shared" si="872"/>
        <v>0.12062023091811082</v>
      </c>
      <c r="JU221" s="150" t="e">
        <f t="shared" si="873"/>
        <v>#VALUE!</v>
      </c>
      <c r="JV221" s="150" t="e">
        <f t="shared" si="874"/>
        <v>#VALUE!</v>
      </c>
      <c r="JW221" s="150" t="e">
        <f t="shared" si="875"/>
        <v>#VALUE!</v>
      </c>
      <c r="JX221" s="150" t="e">
        <f t="shared" si="876"/>
        <v>#VALUE!</v>
      </c>
      <c r="JY221" s="150" t="e">
        <f t="shared" si="877"/>
        <v>#VALUE!</v>
      </c>
      <c r="JZ221" s="263" t="e">
        <f t="shared" si="731"/>
        <v>#VALUE!</v>
      </c>
      <c r="KA221" s="263" t="e">
        <f t="shared" si="909"/>
        <v>#VALUE!</v>
      </c>
      <c r="KB221" s="263" t="e">
        <f t="shared" si="732"/>
        <v>#VALUE!</v>
      </c>
      <c r="KC221" s="263" t="e">
        <f t="shared" si="733"/>
        <v>#VALUE!</v>
      </c>
      <c r="KD221" s="153" t="str">
        <f t="shared" si="691"/>
        <v>i.a.</v>
      </c>
      <c r="KE221" s="153" t="str">
        <f t="shared" si="692"/>
        <v>i.a.</v>
      </c>
      <c r="KF221" s="153" t="str">
        <f t="shared" si="693"/>
        <v>i.a.</v>
      </c>
      <c r="KG221" s="153" t="str">
        <f t="shared" si="694"/>
        <v>i.a.</v>
      </c>
      <c r="KH221" s="153" t="str">
        <f t="shared" si="713"/>
        <v>i.a.</v>
      </c>
      <c r="KI221" s="153" t="str">
        <f t="shared" si="695"/>
        <v>i.a.</v>
      </c>
      <c r="KJ221" s="153" t="str">
        <f t="shared" si="696"/>
        <v>i.a.</v>
      </c>
      <c r="KK221" s="153" t="str">
        <f t="shared" si="697"/>
        <v>i.a.</v>
      </c>
      <c r="KL221" s="153" t="str">
        <f t="shared" si="698"/>
        <v>i.a.</v>
      </c>
      <c r="KM221" s="153" t="str">
        <f t="shared" si="699"/>
        <v>i.a.</v>
      </c>
      <c r="KN221" s="153" t="str">
        <f t="shared" si="700"/>
        <v>i.a.</v>
      </c>
      <c r="KO221" s="153" t="str">
        <f t="shared" si="701"/>
        <v>i.a.</v>
      </c>
      <c r="KP221" s="153" t="str">
        <f t="shared" si="702"/>
        <v>i.a.</v>
      </c>
      <c r="KQ221" s="153" t="str">
        <f t="shared" si="703"/>
        <v>i.a.</v>
      </c>
      <c r="KR221" s="153" t="str">
        <f t="shared" si="704"/>
        <v>i.a.</v>
      </c>
      <c r="KS221" s="153" t="str">
        <f t="shared" si="705"/>
        <v>i.a.</v>
      </c>
      <c r="KT221" s="153" t="str">
        <f t="shared" si="706"/>
        <v>i.a.</v>
      </c>
      <c r="KU221" s="150" t="e">
        <f t="shared" si="878"/>
        <v>#DIV/0!</v>
      </c>
      <c r="KV221" s="150" t="e">
        <f t="shared" si="879"/>
        <v>#DIV/0!</v>
      </c>
      <c r="KW221" s="150" t="e">
        <f t="shared" si="880"/>
        <v>#DIV/0!</v>
      </c>
      <c r="KX221" s="150" t="e">
        <f t="shared" si="881"/>
        <v>#DIV/0!</v>
      </c>
      <c r="KY221" s="150" t="e">
        <f t="shared" si="882"/>
        <v>#DIV/0!</v>
      </c>
      <c r="KZ221" s="243">
        <f t="shared" si="734"/>
        <v>0</v>
      </c>
      <c r="LA221" s="243">
        <f t="shared" si="910"/>
        <v>0</v>
      </c>
      <c r="LB221" s="243">
        <f t="shared" si="735"/>
        <v>0</v>
      </c>
      <c r="LC221" s="243">
        <f t="shared" si="736"/>
        <v>0</v>
      </c>
      <c r="LD221" s="254">
        <f>IFERROR(Tabel1[[#This Row],[2024 - Omsætning]]/Tabel1[[#This Row],[2024 - Ansatte]],"i.a.")</f>
        <v>0</v>
      </c>
      <c r="LE221" s="254">
        <f>IFERROR(Tabel1[[#This Row],[2023 - Omsætning]]/Tabel1[[#This Row],[2023 - Ansatte]],"i.a.")</f>
        <v>0</v>
      </c>
      <c r="LF221" s="254">
        <f>IFERROR(Tabel1[[#This Row],[2022 - Omsætning]]/Tabel1[[#This Row],[2022 - Ansatte]],"i.a.")</f>
        <v>0</v>
      </c>
      <c r="LG221" s="254">
        <f>IFERROR(Tabel1[[#This Row],[2021 - Omsætning]]/Tabel1[[#This Row],[2021 - Ansatte]],"i.a.")</f>
        <v>0</v>
      </c>
      <c r="LH221" s="254">
        <f>IFERROR(AC221/Tabel1[[#This Row],[2020 - Ansatte]],"i.a.")</f>
        <v>0</v>
      </c>
      <c r="LI221" s="254">
        <f>IFERROR(Tabel1[[#This Row],[2019 - Omsætning]]/Tabel1[[#This Row],[2019 - Ansatte]],"i.a.")</f>
        <v>0</v>
      </c>
      <c r="LJ221" s="254">
        <f>IFERROR(Tabel1[[#This Row],[2018 - Omsætning]]/Tabel1[[#This Row],[2018 - Ansatte]],"i.a.")</f>
        <v>0</v>
      </c>
      <c r="LK221" s="254">
        <f>IFERROR(Tabel1[[#This Row],[2017 - Omsætning]]/Tabel1[[#This Row],[2017 - Ansatte]],"i.a.")</f>
        <v>0</v>
      </c>
      <c r="LL221" s="254">
        <f>IFERROR(Tabel1[[#This Row],[2016 - Omsætning]]/Tabel1[[#This Row],[2016 - Ansatte]],"i.a.")</f>
        <v>0</v>
      </c>
      <c r="LM221" s="254">
        <f>IFERROR(Tabel1[[#This Row],[2015 - Omsætning]]/Tabel1[[#This Row],[2015 - Ansatte]],"i.a.")</f>
        <v>0</v>
      </c>
      <c r="LN221" s="254">
        <f>IFERROR(Tabel1[[#This Row],[2014 - Omsætning]]/Tabel1[[#This Row],[2014 - Ansatte]],"i.a.")</f>
        <v>0</v>
      </c>
      <c r="LO221" s="254">
        <f>IFERROR(Tabel1[[#This Row],[2013 - Omsætning]]/Tabel1[[#This Row],[2013 - Ansatte]],"i.a.")</f>
        <v>0</v>
      </c>
      <c r="LP221" s="254">
        <f>IFERROR(Tabel1[[#This Row],[2012 - Omsætning]]/Tabel1[[#This Row],[2012 - Ansatte]],"i.a.")</f>
        <v>0</v>
      </c>
      <c r="LQ221" s="254">
        <f>IFERROR(Tabel1[[#This Row],[2011 - Omsætning]]/Tabel1[[#This Row],[2011 - Ansatte]],"i.a.")</f>
        <v>0</v>
      </c>
      <c r="LR221" s="254">
        <f>IFERROR(Tabel1[[#This Row],[2010 - Omsætning]]/Tabel1[[#This Row],[2010 - Ansatte]],"i.a.")</f>
        <v>0</v>
      </c>
      <c r="LS221" s="254">
        <f>IFERROR(Tabel1[[#This Row],[2009 - Omsætning]]/Tabel1[[#This Row],[2009 - Ansatte]],"i.a.")</f>
        <v>0</v>
      </c>
      <c r="LT221" s="254">
        <f>IFERROR(Tabel1[[#This Row],[2008 - Omsætning]]/Tabel1[[#This Row],[2008 - Ansatte]],"i.a.")</f>
        <v>0</v>
      </c>
      <c r="LU221" s="158">
        <f t="shared" si="883"/>
        <v>-0.98613463543653512</v>
      </c>
      <c r="LV221" s="158">
        <f t="shared" si="884"/>
        <v>60.19047619047619</v>
      </c>
      <c r="LW221" s="158">
        <f t="shared" si="885"/>
        <v>1.009646302250804</v>
      </c>
      <c r="LX221" s="158">
        <f t="shared" si="886"/>
        <v>0.316875861013317</v>
      </c>
      <c r="LY221" s="158">
        <f t="shared" si="887"/>
        <v>-31.476757032378686</v>
      </c>
      <c r="LZ221" s="243">
        <f t="shared" si="737"/>
        <v>-8.0884021693783892E-2</v>
      </c>
      <c r="MA221" s="243">
        <f t="shared" si="911"/>
        <v>8.0680851063829787E-2</v>
      </c>
      <c r="MB221" s="243">
        <f t="shared" si="738"/>
        <v>0.14029787234042554</v>
      </c>
      <c r="MC221" s="243">
        <f t="shared" si="739"/>
        <v>6.4457187337830818E-2</v>
      </c>
      <c r="MD221" s="244">
        <f t="shared" si="888"/>
        <v>1.1372549019607844E-3</v>
      </c>
      <c r="ME221" s="244">
        <f t="shared" si="889"/>
        <v>8.202127659574468E-2</v>
      </c>
      <c r="MF221" s="244">
        <f t="shared" si="890"/>
        <v>1.3404255319148935E-3</v>
      </c>
      <c r="MG221" s="244">
        <f t="shared" si="891"/>
        <v>-0.13895744680851063</v>
      </c>
      <c r="MH221" s="244">
        <f t="shared" si="892"/>
        <v>-0.20341463414634145</v>
      </c>
      <c r="MI221" s="244">
        <f t="shared" si="893"/>
        <v>6.6744186046511621E-3</v>
      </c>
      <c r="MJ221" s="244">
        <f t="shared" si="894"/>
        <v>3.3076923076923079E-3</v>
      </c>
      <c r="MK221" s="244">
        <f t="shared" si="895"/>
        <v>-9.8769230769230762E-2</v>
      </c>
      <c r="ML221" s="244">
        <f t="shared" si="896"/>
        <v>0.10220930232558138</v>
      </c>
      <c r="MM221" s="244">
        <f t="shared" si="897"/>
        <v>0.12511627906976744</v>
      </c>
      <c r="MN221" s="244">
        <f t="shared" si="898"/>
        <v>0.10875675675675675</v>
      </c>
      <c r="MO221" s="244">
        <f t="shared" si="899"/>
        <v>7.7403846153846153E-4</v>
      </c>
      <c r="MP221" s="244">
        <f t="shared" si="900"/>
        <v>-2.1538461538461541E-2</v>
      </c>
      <c r="MQ221" s="244">
        <f t="shared" si="901"/>
        <v>6.5555555555555549E-3</v>
      </c>
      <c r="MR221" s="244">
        <f t="shared" si="902"/>
        <v>2.1090909090909091E-2</v>
      </c>
      <c r="MS221" s="244">
        <f t="shared" si="903"/>
        <v>-0.32947619047619048</v>
      </c>
      <c r="MT221" s="244">
        <f t="shared" si="904"/>
        <v>0.12431818181818181</v>
      </c>
    </row>
    <row r="222" spans="1:358" ht="18" customHeight="1" x14ac:dyDescent="0.25">
      <c r="A222" s="20" t="s">
        <v>942</v>
      </c>
      <c r="B222" s="331">
        <v>35254684</v>
      </c>
      <c r="C222" s="5" t="s">
        <v>928</v>
      </c>
      <c r="D222" s="5"/>
      <c r="E222" s="5">
        <v>259900</v>
      </c>
      <c r="F222" s="203">
        <v>45385</v>
      </c>
      <c r="G222" s="176"/>
      <c r="H222" s="176" t="s">
        <v>74</v>
      </c>
      <c r="I222" s="148" t="s">
        <v>74</v>
      </c>
      <c r="J222" s="148" t="s">
        <v>74</v>
      </c>
      <c r="K222" s="148" t="s">
        <v>74</v>
      </c>
      <c r="L222" s="148"/>
      <c r="M222" s="148"/>
      <c r="N222" s="176"/>
      <c r="O222" s="176"/>
      <c r="P222" s="335" t="e">
        <f>Y222/Tabel1[[#This Row],[2023 - Omsætning]]-1</f>
        <v>#DIV/0!</v>
      </c>
      <c r="Q222" s="335" t="e">
        <f>Z222/Tabel1[[#This Row],[2022 - Omsætning]]-1</f>
        <v>#DIV/0!</v>
      </c>
      <c r="R222" s="335" t="e">
        <f>AA222/Tabel1[[#This Row],[2021 - Omsætning]]-1</f>
        <v>#DIV/0!</v>
      </c>
      <c r="S222" s="150" t="e">
        <f>AB222/Tabel1[[#This Row],[2020 - Omsætning]]-1</f>
        <v>#DIV/0!</v>
      </c>
      <c r="T222" s="335" t="e">
        <f>AC222/Tabel1[[#This Row],[2019 - Omsætning]]-1</f>
        <v>#DIV/0!</v>
      </c>
      <c r="U222" s="242">
        <f t="shared" si="721"/>
        <v>0</v>
      </c>
      <c r="V222" s="242">
        <f t="shared" si="905"/>
        <v>0</v>
      </c>
      <c r="W222" s="242">
        <f t="shared" si="763"/>
        <v>0</v>
      </c>
      <c r="X222" s="242">
        <f t="shared" si="762"/>
        <v>0</v>
      </c>
      <c r="Y222" s="165"/>
      <c r="Z222" s="165"/>
      <c r="AA222" s="288"/>
      <c r="AB222" s="361"/>
      <c r="AC222" s="365"/>
      <c r="AD222" s="361"/>
      <c r="AE222" s="288"/>
      <c r="AF222" s="381"/>
      <c r="AG222" s="366"/>
      <c r="AH222" s="366"/>
      <c r="AI222" s="366"/>
      <c r="AJ222" s="366"/>
      <c r="AK222" s="366"/>
      <c r="AL222" s="366"/>
      <c r="AM222" s="366"/>
      <c r="AN222" s="366"/>
      <c r="AO222" s="366"/>
      <c r="AP222" s="153">
        <f t="shared" si="779"/>
        <v>-1</v>
      </c>
      <c r="AQ222" s="153">
        <f t="shared" si="780"/>
        <v>1.4660227664711964E-2</v>
      </c>
      <c r="AR222" s="153">
        <f t="shared" si="781"/>
        <v>-8.3138960268827888E-2</v>
      </c>
      <c r="AS222" s="150">
        <f t="shared" si="782"/>
        <v>0.21610576923076927</v>
      </c>
      <c r="AT222" s="153" t="e">
        <f t="shared" si="783"/>
        <v>#DIV/0!</v>
      </c>
      <c r="AU222" s="242">
        <f t="shared" si="740"/>
        <v>-23.532</v>
      </c>
      <c r="AV222" s="242">
        <f t="shared" si="768"/>
        <v>0.33999999999999986</v>
      </c>
      <c r="AW222" s="242">
        <f t="shared" si="741"/>
        <v>-2.1030000000000015</v>
      </c>
      <c r="AX222" s="242">
        <f t="shared" si="742"/>
        <v>4.495000000000001</v>
      </c>
      <c r="AY222" s="121"/>
      <c r="AZ222" s="165">
        <v>23.532</v>
      </c>
      <c r="BA222" s="288">
        <v>23.192</v>
      </c>
      <c r="BB222" s="361">
        <v>25.295000000000002</v>
      </c>
      <c r="BC222" s="365">
        <v>20.8</v>
      </c>
      <c r="BD222" s="362"/>
      <c r="BE222" s="374"/>
      <c r="BF222" s="382"/>
      <c r="BG222" s="367"/>
      <c r="BH222" s="367"/>
      <c r="BI222" s="367"/>
      <c r="BJ222" s="367"/>
      <c r="BK222" s="367"/>
      <c r="BL222" s="367"/>
      <c r="BM222" s="367"/>
      <c r="BN222" s="367"/>
      <c r="BO222" s="367"/>
      <c r="BP222" s="152">
        <f t="shared" si="784"/>
        <v>-1</v>
      </c>
      <c r="BQ222" s="152">
        <f t="shared" si="785"/>
        <v>-0.12575558475689891</v>
      </c>
      <c r="BR222" s="152">
        <f t="shared" si="786"/>
        <v>-0.1992845117845117</v>
      </c>
      <c r="BS222" s="152">
        <f t="shared" si="787"/>
        <v>0.43434953214609101</v>
      </c>
      <c r="BT222" s="152" t="e">
        <f t="shared" si="788"/>
        <v>#DIV/0!</v>
      </c>
      <c r="BU222" s="242">
        <f t="shared" si="743"/>
        <v>-6.6529999999999996</v>
      </c>
      <c r="BV222" s="242">
        <f t="shared" si="769"/>
        <v>-0.95700000000000074</v>
      </c>
      <c r="BW222" s="242">
        <f t="shared" si="744"/>
        <v>-1.8939999999999992</v>
      </c>
      <c r="BX222" s="242">
        <f t="shared" si="745"/>
        <v>2.8779999999999992</v>
      </c>
      <c r="BY222" s="121"/>
      <c r="BZ222" s="121">
        <v>6.6529999999999996</v>
      </c>
      <c r="CA222" s="374">
        <v>7.61</v>
      </c>
      <c r="CB222" s="362">
        <v>9.5039999999999996</v>
      </c>
      <c r="CC222" s="374">
        <v>6.6260000000000003</v>
      </c>
      <c r="CD222" s="362"/>
      <c r="CE222" s="374"/>
      <c r="CF222" s="382"/>
      <c r="CG222" s="367"/>
      <c r="CH222" s="367"/>
      <c r="CI222" s="367"/>
      <c r="CJ222" s="367"/>
      <c r="CK222" s="367"/>
      <c r="CL222" s="367"/>
      <c r="CM222" s="367"/>
      <c r="CN222" s="367"/>
      <c r="CO222" s="367"/>
      <c r="CP222" s="152">
        <f t="shared" si="789"/>
        <v>-1</v>
      </c>
      <c r="CQ222" s="152">
        <f t="shared" si="790"/>
        <v>-0.15533591558701754</v>
      </c>
      <c r="CR222" s="152">
        <f t="shared" si="791"/>
        <v>-0.21056516237874315</v>
      </c>
      <c r="CS222" s="152">
        <f t="shared" si="792"/>
        <v>0.4380591357088704</v>
      </c>
      <c r="CT222" s="152" t="e">
        <f t="shared" si="793"/>
        <v>#DIV/0!</v>
      </c>
      <c r="CU222" s="242">
        <f t="shared" si="746"/>
        <v>-6.3239999999999998</v>
      </c>
      <c r="CV222" s="242">
        <f t="shared" si="770"/>
        <v>-1.1630000000000003</v>
      </c>
      <c r="CW222" s="242">
        <f t="shared" si="747"/>
        <v>-1.9969999999999999</v>
      </c>
      <c r="CX222" s="242">
        <f t="shared" si="748"/>
        <v>2.8890000000000002</v>
      </c>
      <c r="CY222" s="121"/>
      <c r="CZ222" s="121">
        <v>6.3239999999999998</v>
      </c>
      <c r="DA222" s="374">
        <v>7.4870000000000001</v>
      </c>
      <c r="DB222" s="362">
        <v>9.484</v>
      </c>
      <c r="DC222" s="374">
        <v>6.5949999999999998</v>
      </c>
      <c r="DD222" s="362"/>
      <c r="DE222" s="374"/>
      <c r="DF222" s="382"/>
      <c r="DG222" s="367"/>
      <c r="DH222" s="367"/>
      <c r="DI222" s="367"/>
      <c r="DJ222" s="367"/>
      <c r="DK222" s="367"/>
      <c r="DL222" s="367"/>
      <c r="DM222" s="367"/>
      <c r="DN222" s="367"/>
      <c r="DO222" s="367"/>
      <c r="DP222" s="152">
        <f t="shared" si="794"/>
        <v>-1</v>
      </c>
      <c r="DQ222" s="152">
        <f t="shared" si="795"/>
        <v>-9.9409171902841639E-2</v>
      </c>
      <c r="DR222" s="152">
        <f t="shared" si="796"/>
        <v>-9.5052193838580948E-2</v>
      </c>
      <c r="DS222" s="152">
        <f t="shared" si="797"/>
        <v>0.25551411827384118</v>
      </c>
      <c r="DT222" s="152" t="e">
        <f t="shared" si="798"/>
        <v>#DIV/0!</v>
      </c>
      <c r="DU222" s="242">
        <f t="shared" si="749"/>
        <v>-9.6029999999999998</v>
      </c>
      <c r="DV222" s="242">
        <f t="shared" si="771"/>
        <v>-1.0600000000000005</v>
      </c>
      <c r="DW222" s="242">
        <f t="shared" si="750"/>
        <v>-1.1199999999999992</v>
      </c>
      <c r="DX222" s="242">
        <f t="shared" si="751"/>
        <v>2.3979999999999997</v>
      </c>
      <c r="DY222" s="121"/>
      <c r="DZ222" s="121">
        <v>9.6029999999999998</v>
      </c>
      <c r="EA222" s="374">
        <v>10.663</v>
      </c>
      <c r="EB222" s="362">
        <v>11.782999999999999</v>
      </c>
      <c r="EC222" s="374">
        <v>9.3849999999999998</v>
      </c>
      <c r="ED222" s="362"/>
      <c r="EE222" s="374"/>
      <c r="EF222" s="382"/>
      <c r="EG222" s="367"/>
      <c r="EH222" s="367"/>
      <c r="EI222" s="367"/>
      <c r="EJ222" s="367"/>
      <c r="EK222" s="367"/>
      <c r="EL222" s="367"/>
      <c r="EM222" s="367"/>
      <c r="EN222" s="367"/>
      <c r="EO222" s="367"/>
      <c r="EP222" s="153">
        <f t="shared" si="799"/>
        <v>-1</v>
      </c>
      <c r="EQ222" s="153">
        <f t="shared" si="800"/>
        <v>-0.17279881947860298</v>
      </c>
      <c r="ER222" s="153">
        <f t="shared" si="801"/>
        <v>8.5424452749599464E-2</v>
      </c>
      <c r="ES222" s="153">
        <f t="shared" si="802"/>
        <v>0.28129703105760023</v>
      </c>
      <c r="ET222" s="153" t="e">
        <f t="shared" si="803"/>
        <v>#DIV/0!</v>
      </c>
      <c r="EU222" s="242">
        <f t="shared" si="752"/>
        <v>-16.817</v>
      </c>
      <c r="EV222" s="242">
        <f t="shared" si="772"/>
        <v>-3.5129999999999981</v>
      </c>
      <c r="EW222" s="242">
        <f t="shared" si="753"/>
        <v>1.5999999999999979</v>
      </c>
      <c r="EX222" s="242">
        <f t="shared" si="754"/>
        <v>4.1120000000000001</v>
      </c>
      <c r="EY222" s="121"/>
      <c r="EZ222" s="121">
        <v>16.817</v>
      </c>
      <c r="FA222" s="374">
        <v>20.329999999999998</v>
      </c>
      <c r="FB222" s="362">
        <v>18.73</v>
      </c>
      <c r="FC222" s="374">
        <v>14.618</v>
      </c>
      <c r="FD222" s="362"/>
      <c r="FE222" s="374"/>
      <c r="FF222" s="382"/>
      <c r="FG222" s="367"/>
      <c r="FH222" s="367"/>
      <c r="FI222" s="367"/>
      <c r="FJ222" s="367"/>
      <c r="FK222" s="367"/>
      <c r="FL222" s="367"/>
      <c r="FM222" s="367"/>
      <c r="FN222" s="367"/>
      <c r="FO222" s="367"/>
      <c r="FP222" s="153">
        <f t="shared" si="804"/>
        <v>-1</v>
      </c>
      <c r="FQ222" s="153">
        <f t="shared" si="805"/>
        <v>3.7037037037037035E-2</v>
      </c>
      <c r="FR222" s="153">
        <f t="shared" si="806"/>
        <v>3.8461538461538464E-2</v>
      </c>
      <c r="FS222" s="153">
        <f t="shared" si="807"/>
        <v>0.04</v>
      </c>
      <c r="FT222" s="153" t="e">
        <f t="shared" si="808"/>
        <v>#DIV/0!</v>
      </c>
      <c r="FU222" s="242">
        <f t="shared" si="764"/>
        <v>-28</v>
      </c>
      <c r="FV222" s="242">
        <f t="shared" si="773"/>
        <v>1</v>
      </c>
      <c r="FW222" s="242">
        <f t="shared" si="765"/>
        <v>1</v>
      </c>
      <c r="FX222" s="242">
        <f t="shared" si="766"/>
        <v>1</v>
      </c>
      <c r="FY222" s="167"/>
      <c r="FZ222" s="167">
        <v>28</v>
      </c>
      <c r="GA222" s="378">
        <v>27</v>
      </c>
      <c r="GB222" s="359">
        <v>26</v>
      </c>
      <c r="GC222" s="377">
        <v>25</v>
      </c>
      <c r="GD222" s="359"/>
      <c r="GE222" s="378"/>
      <c r="GF222" s="359"/>
      <c r="GG222" s="369"/>
      <c r="GH222" s="369"/>
      <c r="GI222" s="369"/>
      <c r="GJ222" s="369"/>
      <c r="GK222" s="369"/>
      <c r="GL222" s="369"/>
      <c r="GM222" s="369"/>
      <c r="GN222" s="369"/>
      <c r="GO222" s="369"/>
      <c r="GP222" s="20"/>
      <c r="GQ222" s="5" t="s">
        <v>386</v>
      </c>
      <c r="GR222" s="5">
        <v>8963</v>
      </c>
      <c r="GS222" s="5" t="s">
        <v>648</v>
      </c>
      <c r="GT222" s="7" t="s">
        <v>94</v>
      </c>
      <c r="GU222" s="172"/>
      <c r="GV222" s="101"/>
      <c r="GW222" s="340">
        <f t="shared" si="809"/>
        <v>-1</v>
      </c>
      <c r="GX222" s="340">
        <f t="shared" si="810"/>
        <v>-6.4475967692992991E-2</v>
      </c>
      <c r="GY222" s="340">
        <f t="shared" si="811"/>
        <v>-0.25551293581187007</v>
      </c>
      <c r="GZ222" s="340">
        <f t="shared" si="812"/>
        <v>0.27514975327170726</v>
      </c>
      <c r="HA222" s="340" t="e">
        <f t="shared" si="813"/>
        <v>#VALUE!</v>
      </c>
      <c r="HB222" s="278">
        <f t="shared" si="722"/>
        <v>-0.62409947695647883</v>
      </c>
      <c r="HC222" s="278"/>
      <c r="HD222" s="278">
        <f t="shared" si="723"/>
        <v>-0.22895735858274524</v>
      </c>
      <c r="HE222" s="263">
        <f t="shared" si="724"/>
        <v>0.19335243716855721</v>
      </c>
      <c r="HF222" s="153">
        <f t="shared" si="814"/>
        <v>0</v>
      </c>
      <c r="HG222" s="153">
        <f t="shared" si="815"/>
        <v>0.62409947695647883</v>
      </c>
      <c r="HH222" s="153">
        <f t="shared" si="816"/>
        <v>0.6671121803439366</v>
      </c>
      <c r="HI222" s="153">
        <f t="shared" si="817"/>
        <v>0.89606953892668184</v>
      </c>
      <c r="HJ222" s="343">
        <f t="shared" si="818"/>
        <v>0.70271710175812463</v>
      </c>
      <c r="HK222" s="153" t="str">
        <f t="shared" si="819"/>
        <v>Negativ EK</v>
      </c>
      <c r="HL222" s="343" t="str">
        <f t="shared" si="820"/>
        <v>Negativ EK</v>
      </c>
      <c r="HM222" s="211" t="str">
        <f t="shared" si="821"/>
        <v>Negativ EK</v>
      </c>
      <c r="HN222" s="211" t="str">
        <f t="shared" si="822"/>
        <v>Negativ EK</v>
      </c>
      <c r="HO222" s="211" t="str">
        <f t="shared" si="823"/>
        <v>Negativ EK</v>
      </c>
      <c r="HP222" s="211" t="str">
        <f t="shared" si="824"/>
        <v>Negativ EK</v>
      </c>
      <c r="HQ222" s="211" t="str">
        <f t="shared" si="825"/>
        <v>Negativ EK</v>
      </c>
      <c r="HR222" s="211" t="str">
        <f t="shared" si="826"/>
        <v>Negativ EK</v>
      </c>
      <c r="HS222" s="211" t="str">
        <f t="shared" si="827"/>
        <v>Negativ EK</v>
      </c>
      <c r="HT222" s="211" t="str">
        <f t="shared" si="828"/>
        <v>Negativ EK</v>
      </c>
      <c r="HU222" s="211" t="str">
        <f t="shared" si="829"/>
        <v>Negativ EK</v>
      </c>
      <c r="HV222" s="153">
        <f t="shared" si="830"/>
        <v>-1</v>
      </c>
      <c r="HW222" s="153">
        <f t="shared" si="831"/>
        <v>-8.0733656569964424E-2</v>
      </c>
      <c r="HX222" s="153">
        <f t="shared" si="832"/>
        <v>-0.31637838963107773</v>
      </c>
      <c r="HY222" s="150">
        <f t="shared" si="833"/>
        <v>0.25748599381741388</v>
      </c>
      <c r="HZ222" s="150" t="e">
        <f t="shared" si="834"/>
        <v>#VALUE!</v>
      </c>
      <c r="IA222" s="263">
        <f t="shared" si="725"/>
        <v>-0.35819850862788383</v>
      </c>
      <c r="IB222" s="263"/>
      <c r="IC222" s="263">
        <f t="shared" si="726"/>
        <v>-0.18033226670587515</v>
      </c>
      <c r="ID222" s="356">
        <f t="shared" si="727"/>
        <v>0.11671242270038201</v>
      </c>
      <c r="IE222" s="153">
        <f t="shared" si="835"/>
        <v>0</v>
      </c>
      <c r="IF222" s="153">
        <f t="shared" si="836"/>
        <v>0.35819850862788383</v>
      </c>
      <c r="IG222" s="153">
        <f t="shared" si="837"/>
        <v>0.38965693804403484</v>
      </c>
      <c r="IH222" s="153">
        <f t="shared" si="838"/>
        <v>0.56998920474990999</v>
      </c>
      <c r="II222" s="153">
        <f t="shared" si="839"/>
        <v>0.45327678204952798</v>
      </c>
      <c r="IJ222" s="153" t="str">
        <f t="shared" si="840"/>
        <v>i.a.</v>
      </c>
      <c r="IK222" s="153" t="str">
        <f t="shared" si="841"/>
        <v>i.a.</v>
      </c>
      <c r="IL222" s="211" t="str">
        <f t="shared" si="842"/>
        <v>i.a.</v>
      </c>
      <c r="IM222" s="211" t="str">
        <f t="shared" si="843"/>
        <v>i.a.</v>
      </c>
      <c r="IN222" s="211" t="str">
        <f t="shared" si="844"/>
        <v>i.a.</v>
      </c>
      <c r="IO222" s="211" t="str">
        <f t="shared" si="845"/>
        <v>i.a.</v>
      </c>
      <c r="IP222" s="211" t="str">
        <f t="shared" si="846"/>
        <v>i.a.</v>
      </c>
      <c r="IQ222" s="211" t="str">
        <f t="shared" si="847"/>
        <v>i.a.</v>
      </c>
      <c r="IR222" s="211" t="str">
        <f t="shared" si="848"/>
        <v>i.a.</v>
      </c>
      <c r="IS222" s="211" t="str">
        <f t="shared" si="849"/>
        <v>i.a.</v>
      </c>
      <c r="IT222" s="211" t="str">
        <f t="shared" si="850"/>
        <v>i.a.</v>
      </c>
      <c r="IU222" s="153" t="e">
        <f t="shared" si="851"/>
        <v>#VALUE!</v>
      </c>
      <c r="IV222" s="153">
        <f t="shared" si="852"/>
        <v>8.8720433800037385E-2</v>
      </c>
      <c r="IW222" s="153">
        <f t="shared" si="853"/>
        <v>-0.16627287705836791</v>
      </c>
      <c r="IX222" s="150">
        <f t="shared" si="854"/>
        <v>-2.0122510361611907E-2</v>
      </c>
      <c r="IY222" s="150" t="e">
        <f t="shared" si="855"/>
        <v>#VALUE!</v>
      </c>
      <c r="IZ222" s="263" t="e">
        <f t="shared" si="728"/>
        <v>#VALUE!</v>
      </c>
      <c r="JA222" s="263"/>
      <c r="JB222" s="263">
        <f t="shared" si="729"/>
        <v>-0.10460188523111313</v>
      </c>
      <c r="JC222" s="356">
        <f t="shared" si="730"/>
        <v>-1.2918987532065107E-2</v>
      </c>
      <c r="JD222" s="153" t="str">
        <f t="shared" si="856"/>
        <v>i.a.</v>
      </c>
      <c r="JE222" s="153">
        <f t="shared" si="857"/>
        <v>0.57102931557352676</v>
      </c>
      <c r="JF222" s="153">
        <f t="shared" si="858"/>
        <v>0.52449581898671915</v>
      </c>
      <c r="JG222" s="153">
        <f t="shared" si="859"/>
        <v>0.62909770421783229</v>
      </c>
      <c r="JH222" s="153">
        <f t="shared" si="860"/>
        <v>0.64201669174989739</v>
      </c>
      <c r="JI222" s="153" t="str">
        <f t="shared" si="861"/>
        <v>i.a.</v>
      </c>
      <c r="JJ222" s="153" t="str">
        <f t="shared" si="862"/>
        <v>i.a.</v>
      </c>
      <c r="JK222" s="211" t="str">
        <f t="shared" si="863"/>
        <v>i.a.</v>
      </c>
      <c r="JL222" s="212" t="str">
        <f t="shared" si="864"/>
        <v>i.a.</v>
      </c>
      <c r="JM222" s="212" t="str">
        <f t="shared" si="865"/>
        <v>i.a.</v>
      </c>
      <c r="JN222" s="212" t="str">
        <f t="shared" si="866"/>
        <v>i.a.</v>
      </c>
      <c r="JO222" s="212" t="str">
        <f t="shared" si="867"/>
        <v>i.a.</v>
      </c>
      <c r="JP222" s="212" t="str">
        <f t="shared" si="868"/>
        <v>i.a.</v>
      </c>
      <c r="JQ222" s="211" t="str">
        <f t="shared" si="869"/>
        <v>i.a.</v>
      </c>
      <c r="JR222" s="211" t="str">
        <f t="shared" si="870"/>
        <v>i.a.</v>
      </c>
      <c r="JS222" s="211" t="str">
        <f t="shared" si="871"/>
        <v>i.a.</v>
      </c>
      <c r="JT222" s="211" t="str">
        <f t="shared" si="872"/>
        <v>i.a.</v>
      </c>
      <c r="JU222" s="153" t="e">
        <f t="shared" si="873"/>
        <v>#VALUE!</v>
      </c>
      <c r="JV222" s="153" t="e">
        <f t="shared" si="874"/>
        <v>#VALUE!</v>
      </c>
      <c r="JW222" s="153" t="e">
        <f t="shared" si="875"/>
        <v>#VALUE!</v>
      </c>
      <c r="JX222" s="150" t="e">
        <f t="shared" si="876"/>
        <v>#VALUE!</v>
      </c>
      <c r="JY222" s="150" t="e">
        <f t="shared" si="877"/>
        <v>#VALUE!</v>
      </c>
      <c r="JZ222" s="263" t="e">
        <f t="shared" si="731"/>
        <v>#VALUE!</v>
      </c>
      <c r="KA222" s="263"/>
      <c r="KB222" s="263" t="e">
        <f t="shared" si="732"/>
        <v>#VALUE!</v>
      </c>
      <c r="KC222" s="356" t="e">
        <f t="shared" si="733"/>
        <v>#VALUE!</v>
      </c>
      <c r="KD222" s="153" t="str">
        <f t="shared" si="691"/>
        <v>i.a.</v>
      </c>
      <c r="KE222" s="153" t="str">
        <f t="shared" si="692"/>
        <v>i.a.</v>
      </c>
      <c r="KF222" s="153" t="str">
        <f t="shared" si="693"/>
        <v>i.a.</v>
      </c>
      <c r="KG222" s="153" t="str">
        <f t="shared" si="694"/>
        <v>i.a.</v>
      </c>
      <c r="KH222" s="153" t="str">
        <f t="shared" si="713"/>
        <v>i.a.</v>
      </c>
      <c r="KI222" s="153" t="str">
        <f t="shared" si="695"/>
        <v>i.a.</v>
      </c>
      <c r="KJ222" s="153" t="str">
        <f t="shared" si="696"/>
        <v>i.a.</v>
      </c>
      <c r="KK222" s="211" t="str">
        <f t="shared" si="697"/>
        <v>i.a.</v>
      </c>
      <c r="KL222" s="212" t="str">
        <f t="shared" si="698"/>
        <v>i.a.</v>
      </c>
      <c r="KM222" s="212" t="str">
        <f t="shared" si="699"/>
        <v>i.a.</v>
      </c>
      <c r="KN222" s="212" t="str">
        <f t="shared" si="700"/>
        <v>i.a.</v>
      </c>
      <c r="KO222" s="212" t="str">
        <f t="shared" si="701"/>
        <v>i.a.</v>
      </c>
      <c r="KP222" s="212" t="str">
        <f t="shared" si="702"/>
        <v>i.a.</v>
      </c>
      <c r="KQ222" s="211" t="str">
        <f t="shared" si="703"/>
        <v>i.a.</v>
      </c>
      <c r="KR222" s="211" t="str">
        <f t="shared" si="704"/>
        <v>i.a.</v>
      </c>
      <c r="KS222" s="211" t="str">
        <f t="shared" si="705"/>
        <v>i.a.</v>
      </c>
      <c r="KT222" s="211" t="str">
        <f t="shared" si="706"/>
        <v>i.a.</v>
      </c>
      <c r="KU222" s="153" t="e">
        <f t="shared" si="878"/>
        <v>#VALUE!</v>
      </c>
      <c r="KV222" s="153" t="e">
        <f t="shared" si="879"/>
        <v>#DIV/0!</v>
      </c>
      <c r="KW222" s="153" t="e">
        <f t="shared" si="880"/>
        <v>#DIV/0!</v>
      </c>
      <c r="KX222" s="150" t="e">
        <f t="shared" si="881"/>
        <v>#DIV/0!</v>
      </c>
      <c r="KY222" s="150" t="e">
        <f t="shared" si="882"/>
        <v>#VALUE!</v>
      </c>
      <c r="KZ222" s="263" t="e">
        <f t="shared" si="734"/>
        <v>#VALUE!</v>
      </c>
      <c r="LA222" s="263"/>
      <c r="LB222" s="263">
        <f t="shared" si="735"/>
        <v>0</v>
      </c>
      <c r="LC222" s="386">
        <f t="shared" si="736"/>
        <v>0</v>
      </c>
      <c r="LD222" s="347" t="str">
        <f>IFERROR(Tabel1[[#This Row],[2024 - Omsætning]]/Tabel1[[#This Row],[2024 - Ansatte]],"i.a.")</f>
        <v>i.a.</v>
      </c>
      <c r="LE222" s="347">
        <f>IFERROR(Tabel1[[#This Row],[2023 - Omsætning]]/Tabel1[[#This Row],[2023 - Ansatte]],"i.a.")</f>
        <v>0</v>
      </c>
      <c r="LF222" s="347">
        <f>IFERROR(Tabel1[[#This Row],[2022 - Omsætning]]/Tabel1[[#This Row],[2022 - Ansatte]],"i.a.")</f>
        <v>0</v>
      </c>
      <c r="LG222" s="254">
        <f>IFERROR(Tabel1[[#This Row],[2021 - Omsætning]]/Tabel1[[#This Row],[2021 - Ansatte]],"i.a.")</f>
        <v>0</v>
      </c>
      <c r="LH222" s="254">
        <f>IFERROR(AC222/Tabel1[[#This Row],[2020 - Ansatte]],"i.a.")</f>
        <v>0</v>
      </c>
      <c r="LI222" s="254" t="str">
        <f>IFERROR(Tabel1[[#This Row],[2019 - Omsætning]]/Tabel1[[#This Row],[2019 - Ansatte]],"i.a.")</f>
        <v>i.a.</v>
      </c>
      <c r="LJ222" s="254" t="str">
        <f>IFERROR(Tabel1[[#This Row],[2018 - Omsætning]]/Tabel1[[#This Row],[2018 - Ansatte]],"i.a.")</f>
        <v>i.a.</v>
      </c>
      <c r="LK222" s="259" t="str">
        <f>IFERROR(Tabel1[[#This Row],[2017 - Omsætning]]/Tabel1[[#This Row],[2017 - Ansatte]],"i.a.")</f>
        <v>i.a.</v>
      </c>
      <c r="LL222" s="260" t="str">
        <f>IFERROR(Tabel1[[#This Row],[2016 - Omsætning]]/Tabel1[[#This Row],[2016 - Ansatte]],"i.a.")</f>
        <v>i.a.</v>
      </c>
      <c r="LM222" s="260" t="str">
        <f>IFERROR(Tabel1[[#This Row],[2015 - Omsætning]]/Tabel1[[#This Row],[2015 - Ansatte]],"i.a.")</f>
        <v>i.a.</v>
      </c>
      <c r="LN222" s="260" t="str">
        <f>IFERROR(Tabel1[[#This Row],[2014 - Omsætning]]/Tabel1[[#This Row],[2014 - Ansatte]],"i.a.")</f>
        <v>i.a.</v>
      </c>
      <c r="LO222" s="260" t="str">
        <f>IFERROR(Tabel1[[#This Row],[2013 - Omsætning]]/Tabel1[[#This Row],[2013 - Ansatte]],"i.a.")</f>
        <v>i.a.</v>
      </c>
      <c r="LP222" s="260" t="str">
        <f>IFERROR(Tabel1[[#This Row],[2012 - Omsætning]]/Tabel1[[#This Row],[2012 - Ansatte]],"i.a.")</f>
        <v>i.a.</v>
      </c>
      <c r="LQ222" s="260" t="str">
        <f>IFERROR(Tabel1[[#This Row],[2011 - Omsætning]]/Tabel1[[#This Row],[2011 - Ansatte]],"i.a.")</f>
        <v>i.a.</v>
      </c>
      <c r="LR222" s="260" t="str">
        <f>IFERROR(Tabel1[[#This Row],[2010 - Omsætning]]/Tabel1[[#This Row],[2010 - Ansatte]],"i.a.")</f>
        <v>i.a.</v>
      </c>
      <c r="LS222" s="260" t="str">
        <f>IFERROR(Tabel1[[#This Row],[2009 - Omsætning]]/Tabel1[[#This Row],[2009 - Ansatte]],"i.a.")</f>
        <v>i.a.</v>
      </c>
      <c r="LT222" s="260" t="str">
        <f>IFERROR(Tabel1[[#This Row],[2008 - Omsætning]]/Tabel1[[#This Row],[2008 - Ansatte]],"i.a.")</f>
        <v>i.a.</v>
      </c>
      <c r="LU222" s="254" t="e">
        <f t="shared" si="883"/>
        <v>#VALUE!</v>
      </c>
      <c r="LV222" s="254">
        <f t="shared" si="884"/>
        <v>-0.18550249003033842</v>
      </c>
      <c r="LW222" s="254">
        <f t="shared" si="885"/>
        <v>-0.23980348969804893</v>
      </c>
      <c r="LX222" s="340">
        <f t="shared" si="886"/>
        <v>0.38274916895083705</v>
      </c>
      <c r="LY222" s="351" t="e">
        <f t="shared" si="887"/>
        <v>#VALUE!</v>
      </c>
      <c r="LZ222" s="278" t="e">
        <f t="shared" si="737"/>
        <v>#VALUE!</v>
      </c>
      <c r="MA222" s="278"/>
      <c r="MB222" s="278">
        <f t="shared" si="738"/>
        <v>-8.7472934472934472E-2</v>
      </c>
      <c r="MC222" s="243">
        <f t="shared" si="739"/>
        <v>0.10096923076923081</v>
      </c>
      <c r="MD222" s="352" t="str">
        <f t="shared" si="888"/>
        <v>i.a.</v>
      </c>
      <c r="ME222" s="352">
        <f t="shared" si="889"/>
        <v>0.22585714285714284</v>
      </c>
      <c r="MF222" s="352">
        <f t="shared" si="890"/>
        <v>0.27729629629629632</v>
      </c>
      <c r="MG222" s="245">
        <f t="shared" si="891"/>
        <v>0.36476923076923079</v>
      </c>
      <c r="MH222" s="304">
        <f t="shared" si="892"/>
        <v>0.26379999999999998</v>
      </c>
      <c r="MI222" s="245" t="str">
        <f t="shared" si="893"/>
        <v>i.a.</v>
      </c>
      <c r="MJ222" s="245" t="str">
        <f t="shared" si="894"/>
        <v>i.a.</v>
      </c>
      <c r="MK222" s="253" t="str">
        <f t="shared" si="895"/>
        <v>i.a.</v>
      </c>
      <c r="ML222" s="245" t="str">
        <f t="shared" si="896"/>
        <v>i.a.</v>
      </c>
      <c r="MM222" s="245" t="str">
        <f t="shared" si="897"/>
        <v>i.a.</v>
      </c>
      <c r="MN222" s="245" t="str">
        <f t="shared" si="898"/>
        <v>i.a.</v>
      </c>
      <c r="MO222" s="245" t="str">
        <f t="shared" si="899"/>
        <v>i.a.</v>
      </c>
      <c r="MP222" s="245" t="str">
        <f t="shared" si="900"/>
        <v>i.a.</v>
      </c>
      <c r="MQ222" s="245" t="str">
        <f t="shared" si="901"/>
        <v>i.a.</v>
      </c>
      <c r="MR222" s="245" t="str">
        <f t="shared" si="902"/>
        <v>i.a.</v>
      </c>
      <c r="MS222" s="245" t="str">
        <f t="shared" si="903"/>
        <v>i.a.</v>
      </c>
      <c r="MT222" s="245" t="str">
        <f t="shared" si="904"/>
        <v>i.a.</v>
      </c>
    </row>
    <row r="223" spans="1:358" ht="18" customHeight="1" x14ac:dyDescent="0.25">
      <c r="A223" s="5" t="s">
        <v>283</v>
      </c>
      <c r="B223" s="273">
        <v>35251235</v>
      </c>
      <c r="C223" s="117" t="s">
        <v>370</v>
      </c>
      <c r="D223" s="5" t="s">
        <v>137</v>
      </c>
      <c r="E223" s="5">
        <v>282200</v>
      </c>
      <c r="F223" s="203">
        <v>45475</v>
      </c>
      <c r="G223" s="148"/>
      <c r="H223" s="148" t="s">
        <v>74</v>
      </c>
      <c r="I223" s="148" t="s">
        <v>74</v>
      </c>
      <c r="J223" s="148" t="s">
        <v>74</v>
      </c>
      <c r="K223" s="148" t="s">
        <v>74</v>
      </c>
      <c r="L223" s="148" t="s">
        <v>74</v>
      </c>
      <c r="M223" s="148" t="s">
        <v>74</v>
      </c>
      <c r="N223" s="148" t="s">
        <v>74</v>
      </c>
      <c r="O223" s="357" t="s">
        <v>74</v>
      </c>
      <c r="P223" s="150">
        <f>Y223/Tabel1[[#This Row],[2023 - Omsætning]]-1</f>
        <v>-1</v>
      </c>
      <c r="Q223" s="150">
        <f>Z223/Tabel1[[#This Row],[2022 - Omsætning]]-1</f>
        <v>-0.12663026506297725</v>
      </c>
      <c r="R223" s="150">
        <f>AA223/Tabel1[[#This Row],[2021 - Omsætning]]-1</f>
        <v>0.32145760126052014</v>
      </c>
      <c r="S223" s="150" t="e">
        <f>AB223/Tabel1[[#This Row],[2020 - Omsætning]]-1</f>
        <v>#DIV/0!</v>
      </c>
      <c r="T223" s="150" t="e">
        <f>AC223/Tabel1[[#This Row],[2019 - Omsætning]]-1</f>
        <v>#DIV/0!</v>
      </c>
      <c r="U223" s="242">
        <f t="shared" si="721"/>
        <v>-461.45800000000003</v>
      </c>
      <c r="V223" s="242">
        <f t="shared" si="905"/>
        <v>-66.906999999999982</v>
      </c>
      <c r="W223" s="242">
        <f t="shared" si="763"/>
        <v>128.53000000000003</v>
      </c>
      <c r="X223" s="242">
        <f t="shared" si="762"/>
        <v>399.83499999999998</v>
      </c>
      <c r="Y223" s="151"/>
      <c r="Z223" s="151">
        <v>461.45800000000003</v>
      </c>
      <c r="AA223" s="151">
        <v>528.36500000000001</v>
      </c>
      <c r="AB223" s="361">
        <v>399.83499999999998</v>
      </c>
      <c r="AC223" s="361"/>
      <c r="AD223" s="361"/>
      <c r="AE223" s="361"/>
      <c r="AF223" s="361">
        <v>77.554000000000002</v>
      </c>
      <c r="AG223" s="361">
        <v>26.311</v>
      </c>
      <c r="AH223" s="361"/>
      <c r="AI223" s="361"/>
      <c r="AJ223" s="361"/>
      <c r="AK223" s="361"/>
      <c r="AL223" s="361"/>
      <c r="AM223" s="361"/>
      <c r="AN223" s="361"/>
      <c r="AO223" s="361"/>
      <c r="AP223" s="150">
        <f t="shared" si="779"/>
        <v>-1</v>
      </c>
      <c r="AQ223" s="150">
        <f t="shared" si="780"/>
        <v>-0.95809678920428099</v>
      </c>
      <c r="AR223" s="150">
        <f t="shared" si="781"/>
        <v>0.59814083197768986</v>
      </c>
      <c r="AS223" s="150">
        <f t="shared" si="782"/>
        <v>-7.2581340414159326E-2</v>
      </c>
      <c r="AT223" s="150">
        <f t="shared" si="783"/>
        <v>6.6542843219286982E-2</v>
      </c>
      <c r="AU223" s="242">
        <f t="shared" si="740"/>
        <v>-7.2039999999999997</v>
      </c>
      <c r="AV223" s="242">
        <f t="shared" si="768"/>
        <v>-164.71599999999998</v>
      </c>
      <c r="AW223" s="242">
        <f t="shared" si="741"/>
        <v>64.344999999999985</v>
      </c>
      <c r="AX223" s="242">
        <f t="shared" si="742"/>
        <v>-8.4189999999999969</v>
      </c>
      <c r="AY223" s="119"/>
      <c r="AZ223" s="119">
        <v>7.2039999999999997</v>
      </c>
      <c r="BA223" s="119">
        <v>171.92</v>
      </c>
      <c r="BB223" s="362">
        <v>107.575</v>
      </c>
      <c r="BC223" s="362">
        <v>115.994</v>
      </c>
      <c r="BD223" s="362">
        <v>108.75700000000001</v>
      </c>
      <c r="BE223" s="362">
        <v>118.94499999999999</v>
      </c>
      <c r="BF223" s="362">
        <v>30.936</v>
      </c>
      <c r="BG223" s="362">
        <v>6.9119999999999999</v>
      </c>
      <c r="BH223" s="362">
        <v>0.52164299999999997</v>
      </c>
      <c r="BI223" s="362">
        <v>-0.266569</v>
      </c>
      <c r="BJ223" s="362">
        <v>-0.33072400000000002</v>
      </c>
      <c r="BK223" s="362"/>
      <c r="BL223" s="362"/>
      <c r="BM223" s="362"/>
      <c r="BN223" s="362"/>
      <c r="BO223" s="362"/>
      <c r="BP223" s="152">
        <f t="shared" si="784"/>
        <v>1</v>
      </c>
      <c r="BQ223" s="152">
        <f t="shared" si="785"/>
        <v>-2.6645757675800592</v>
      </c>
      <c r="BR223" s="152">
        <f t="shared" si="786"/>
        <v>2.1941693831108916E-2</v>
      </c>
      <c r="BS223" s="152">
        <f t="shared" si="787"/>
        <v>-1.2431621425861417</v>
      </c>
      <c r="BT223" s="152">
        <f t="shared" si="788"/>
        <v>-9.6649731022115954</v>
      </c>
      <c r="BU223" s="242">
        <f t="shared" si="743"/>
        <v>233.1</v>
      </c>
      <c r="BV223" s="242">
        <f t="shared" si="769"/>
        <v>-169.49099999999999</v>
      </c>
      <c r="BW223" s="242">
        <f t="shared" si="744"/>
        <v>1.4269999999999996</v>
      </c>
      <c r="BX223" s="242">
        <f t="shared" si="745"/>
        <v>-36.043000000000006</v>
      </c>
      <c r="BY223" s="119"/>
      <c r="BZ223" s="119">
        <v>-233.1</v>
      </c>
      <c r="CA223" s="119">
        <v>-63.609000000000002</v>
      </c>
      <c r="CB223" s="362">
        <v>-65.036000000000001</v>
      </c>
      <c r="CC223" s="362">
        <v>-28.992999999999999</v>
      </c>
      <c r="CD223" s="362">
        <v>3.3460000000000001</v>
      </c>
      <c r="CE223" s="362">
        <v>37.908000000000001</v>
      </c>
      <c r="CF223" s="362">
        <v>7.242</v>
      </c>
      <c r="CG223" s="362">
        <v>-4.1059999999999999</v>
      </c>
      <c r="CH223" s="362">
        <v>-2.5113810000000001</v>
      </c>
      <c r="CI223" s="362">
        <v>-0.43505100000000002</v>
      </c>
      <c r="CJ223" s="362">
        <v>-0.53178400000000003</v>
      </c>
      <c r="CK223" s="362"/>
      <c r="CL223" s="362"/>
      <c r="CM223" s="362"/>
      <c r="CN223" s="362"/>
      <c r="CO223" s="362"/>
      <c r="CP223" s="152">
        <f t="shared" si="789"/>
        <v>1</v>
      </c>
      <c r="CQ223" s="152">
        <f t="shared" si="790"/>
        <v>-2.5685266764561914</v>
      </c>
      <c r="CR223" s="152">
        <f t="shared" si="791"/>
        <v>6.26254028090217E-3</v>
      </c>
      <c r="CS223" s="152">
        <f t="shared" si="792"/>
        <v>-1.2410410137620926</v>
      </c>
      <c r="CT223" s="152">
        <f t="shared" si="793"/>
        <v>-25.586264656616418</v>
      </c>
      <c r="CU223" s="242">
        <f t="shared" si="746"/>
        <v>233.29599999999999</v>
      </c>
      <c r="CV223" s="242">
        <f t="shared" si="770"/>
        <v>-167.92</v>
      </c>
      <c r="CW223" s="242">
        <f t="shared" si="747"/>
        <v>0.41199999999999193</v>
      </c>
      <c r="CX223" s="242">
        <f t="shared" si="748"/>
        <v>-36.431999999999995</v>
      </c>
      <c r="CY223" s="119"/>
      <c r="CZ223" s="119">
        <v>-233.29599999999999</v>
      </c>
      <c r="DA223" s="119">
        <v>-65.376000000000005</v>
      </c>
      <c r="DB223" s="362">
        <v>-65.787999999999997</v>
      </c>
      <c r="DC223" s="362">
        <v>-29.356000000000002</v>
      </c>
      <c r="DD223" s="362">
        <v>1.194</v>
      </c>
      <c r="DE223" s="362">
        <v>35.646000000000001</v>
      </c>
      <c r="DF223" s="362">
        <v>5.1139999999999999</v>
      </c>
      <c r="DG223" s="362">
        <v>-4.0209999999999999</v>
      </c>
      <c r="DH223" s="362">
        <v>-2.5997810000000001</v>
      </c>
      <c r="DI223" s="362">
        <v>-0.44151600000000002</v>
      </c>
      <c r="DJ223" s="362">
        <v>-0.55412700000000004</v>
      </c>
      <c r="DK223" s="362"/>
      <c r="DL223" s="362"/>
      <c r="DM223" s="362"/>
      <c r="DN223" s="362"/>
      <c r="DO223" s="362"/>
      <c r="DP223" s="152">
        <f t="shared" si="794"/>
        <v>-1</v>
      </c>
      <c r="DQ223" s="152">
        <f t="shared" si="795"/>
        <v>-0.44543579148802614</v>
      </c>
      <c r="DR223" s="152">
        <f t="shared" si="796"/>
        <v>1.0887837975457</v>
      </c>
      <c r="DS223" s="152">
        <f t="shared" si="797"/>
        <v>0.42699364214350594</v>
      </c>
      <c r="DT223" s="152">
        <f t="shared" si="798"/>
        <v>0.40830657849294555</v>
      </c>
      <c r="DU223" s="242">
        <f t="shared" si="749"/>
        <v>-181.99299999999999</v>
      </c>
      <c r="DV223" s="242">
        <f t="shared" si="771"/>
        <v>-146.18</v>
      </c>
      <c r="DW223" s="242">
        <f t="shared" si="750"/>
        <v>171.06100000000001</v>
      </c>
      <c r="DX223" s="242">
        <f t="shared" si="751"/>
        <v>47.012</v>
      </c>
      <c r="DY223" s="119"/>
      <c r="DZ223" s="119">
        <v>181.99299999999999</v>
      </c>
      <c r="EA223" s="119">
        <v>328.173</v>
      </c>
      <c r="EB223" s="362">
        <v>157.11199999999999</v>
      </c>
      <c r="EC223" s="362">
        <v>110.1</v>
      </c>
      <c r="ED223" s="362">
        <v>78.179000000000002</v>
      </c>
      <c r="EE223" s="362">
        <v>73.415999999999997</v>
      </c>
      <c r="EF223" s="362">
        <v>9.6300000000000008</v>
      </c>
      <c r="EG223" s="362">
        <v>4.9740000000000002</v>
      </c>
      <c r="EH223" s="362">
        <v>8.4053909999999998</v>
      </c>
      <c r="EI223" s="362">
        <v>0.82055900000000004</v>
      </c>
      <c r="EJ223" s="362">
        <v>6.5009999999999998E-2</v>
      </c>
      <c r="EK223" s="362"/>
      <c r="EL223" s="362"/>
      <c r="EM223" s="362"/>
      <c r="EN223" s="362"/>
      <c r="EO223" s="362"/>
      <c r="EP223" s="153">
        <f t="shared" si="799"/>
        <v>-1</v>
      </c>
      <c r="EQ223" s="153">
        <f t="shared" si="800"/>
        <v>0.31961468300956897</v>
      </c>
      <c r="ER223" s="153">
        <f t="shared" si="801"/>
        <v>0.36541604397717237</v>
      </c>
      <c r="ES223" s="153">
        <f t="shared" si="802"/>
        <v>0.38504276952872823</v>
      </c>
      <c r="ET223" s="153">
        <f t="shared" si="803"/>
        <v>0.39654132881042664</v>
      </c>
      <c r="EU223" s="242">
        <f t="shared" si="752"/>
        <v>-618.51</v>
      </c>
      <c r="EV223" s="242">
        <f t="shared" si="772"/>
        <v>149.80500000000001</v>
      </c>
      <c r="EW223" s="242">
        <f t="shared" si="753"/>
        <v>125.43599999999998</v>
      </c>
      <c r="EX223" s="242">
        <f t="shared" si="754"/>
        <v>95.429000000000002</v>
      </c>
      <c r="EY223" s="119"/>
      <c r="EZ223" s="119">
        <v>618.51</v>
      </c>
      <c r="FA223" s="119">
        <v>468.70499999999998</v>
      </c>
      <c r="FB223" s="362">
        <v>343.26900000000001</v>
      </c>
      <c r="FC223" s="362">
        <v>247.84</v>
      </c>
      <c r="FD223" s="362">
        <v>177.46700000000001</v>
      </c>
      <c r="FE223" s="362">
        <v>141.286</v>
      </c>
      <c r="FF223" s="362">
        <v>34.198</v>
      </c>
      <c r="FG223" s="362">
        <v>17.321869</v>
      </c>
      <c r="FH223" s="362">
        <v>10.400444</v>
      </c>
      <c r="FI223" s="362">
        <v>1.040473</v>
      </c>
      <c r="FJ223" s="362">
        <v>0.68560200000000004</v>
      </c>
      <c r="FK223" s="362"/>
      <c r="FL223" s="362"/>
      <c r="FM223" s="362"/>
      <c r="FN223" s="362"/>
      <c r="FO223" s="362"/>
      <c r="FP223" s="153">
        <f t="shared" si="804"/>
        <v>-1</v>
      </c>
      <c r="FQ223" s="153">
        <f t="shared" si="805"/>
        <v>1.0830324909747292E-2</v>
      </c>
      <c r="FR223" s="153">
        <f t="shared" si="806"/>
        <v>0.27064220183486237</v>
      </c>
      <c r="FS223" s="153">
        <f t="shared" si="807"/>
        <v>0.09</v>
      </c>
      <c r="FT223" s="153">
        <f t="shared" si="808"/>
        <v>9.8901098901098897E-2</v>
      </c>
      <c r="FU223" s="242">
        <f t="shared" si="764"/>
        <v>-280</v>
      </c>
      <c r="FV223" s="242">
        <f t="shared" si="773"/>
        <v>3</v>
      </c>
      <c r="FW223" s="242">
        <f t="shared" si="765"/>
        <v>59</v>
      </c>
      <c r="FX223" s="242">
        <f t="shared" si="766"/>
        <v>18</v>
      </c>
      <c r="FY223" s="154"/>
      <c r="FZ223" s="154">
        <v>280</v>
      </c>
      <c r="GA223" s="154">
        <v>277</v>
      </c>
      <c r="GB223" s="359">
        <v>218</v>
      </c>
      <c r="GC223" s="359">
        <v>200</v>
      </c>
      <c r="GD223" s="359">
        <v>182</v>
      </c>
      <c r="GE223" s="359">
        <v>94</v>
      </c>
      <c r="GF223" s="359">
        <v>42</v>
      </c>
      <c r="GG223" s="359">
        <v>20</v>
      </c>
      <c r="GH223" s="359">
        <v>8</v>
      </c>
      <c r="GI223" s="359"/>
      <c r="GJ223" s="359"/>
      <c r="GK223" s="359"/>
      <c r="GL223" s="359"/>
      <c r="GM223" s="359"/>
      <c r="GN223" s="359"/>
      <c r="GO223" s="359"/>
      <c r="GP223" s="5"/>
      <c r="GQ223" s="5" t="s">
        <v>389</v>
      </c>
      <c r="GR223" s="5">
        <v>5220</v>
      </c>
      <c r="GS223" s="5" t="s">
        <v>138</v>
      </c>
      <c r="GT223" s="107" t="s">
        <v>78</v>
      </c>
      <c r="GU223" s="172" t="s">
        <v>73</v>
      </c>
      <c r="GV223" s="101"/>
      <c r="GW223" s="158">
        <f t="shared" si="809"/>
        <v>1</v>
      </c>
      <c r="GX223" s="158">
        <f t="shared" si="810"/>
        <v>-2.3944882022401393</v>
      </c>
      <c r="GY223" s="158">
        <f t="shared" si="811"/>
        <v>0.45281932454854451</v>
      </c>
      <c r="GZ223" s="158">
        <f t="shared" si="812"/>
        <v>-0.57904944774229117</v>
      </c>
      <c r="HA223" s="158">
        <f t="shared" si="813"/>
        <v>-20.795913461510661</v>
      </c>
      <c r="HB223" s="263">
        <f t="shared" si="722"/>
        <v>0.91458858489197636</v>
      </c>
      <c r="HC223" s="263">
        <f t="shared" ref="HC223:HC242" si="912">HG223-HH223</f>
        <v>-0.64515515917306887</v>
      </c>
      <c r="HD223" s="263">
        <f t="shared" si="723"/>
        <v>0.22296961007289828</v>
      </c>
      <c r="HE223" s="263">
        <f t="shared" si="724"/>
        <v>-0.18056794000310922</v>
      </c>
      <c r="HF223" s="153">
        <f t="shared" si="814"/>
        <v>0</v>
      </c>
      <c r="HG223" s="153">
        <f t="shared" si="815"/>
        <v>-0.91458858489197636</v>
      </c>
      <c r="HH223" s="153">
        <f t="shared" si="816"/>
        <v>-0.26943342571890749</v>
      </c>
      <c r="HI223" s="153">
        <f t="shared" si="817"/>
        <v>-0.49240303579180578</v>
      </c>
      <c r="HJ223" s="153">
        <f t="shared" si="818"/>
        <v>-0.31183509578869656</v>
      </c>
      <c r="HK223" s="153">
        <f t="shared" si="819"/>
        <v>1.5752498433325636E-2</v>
      </c>
      <c r="HL223" s="153">
        <f t="shared" si="820"/>
        <v>0.85846398381619837</v>
      </c>
      <c r="HM223" s="153">
        <f t="shared" si="821"/>
        <v>0.70035606683100515</v>
      </c>
      <c r="HN223" s="153">
        <f t="shared" si="822"/>
        <v>-0.60107369610470307</v>
      </c>
      <c r="HO223" s="153">
        <f t="shared" si="823"/>
        <v>-0.5635801191205243</v>
      </c>
      <c r="HP223" s="153">
        <f t="shared" si="824"/>
        <v>-0.99713517523761552</v>
      </c>
      <c r="HQ223" s="153">
        <f t="shared" si="825"/>
        <v>-8.5237194277803425</v>
      </c>
      <c r="HR223" s="153" t="str">
        <f t="shared" si="826"/>
        <v>Negativ EK</v>
      </c>
      <c r="HS223" s="153" t="str">
        <f t="shared" si="827"/>
        <v>Negativ EK</v>
      </c>
      <c r="HT223" s="153" t="str">
        <f t="shared" si="828"/>
        <v>Negativ EK</v>
      </c>
      <c r="HU223" s="153" t="str">
        <f t="shared" si="829"/>
        <v>Negativ EK</v>
      </c>
      <c r="HV223" s="150">
        <f t="shared" si="830"/>
        <v>1</v>
      </c>
      <c r="HW223" s="150">
        <f t="shared" si="831"/>
        <v>-1.7368462027336371</v>
      </c>
      <c r="HX223" s="150">
        <f t="shared" si="832"/>
        <v>0.28798327618718439</v>
      </c>
      <c r="HY223" s="150">
        <f t="shared" si="833"/>
        <v>-0.61397062365297095</v>
      </c>
      <c r="HZ223" s="150">
        <f t="shared" si="834"/>
        <v>-7.4940999589690582</v>
      </c>
      <c r="IA223" s="263">
        <f t="shared" si="725"/>
        <v>0.42880203087705748</v>
      </c>
      <c r="IB223" s="263">
        <f t="shared" ref="IB223:IB242" si="913">IF223-IG223</f>
        <v>-0.27212460031893615</v>
      </c>
      <c r="IC223" s="263">
        <f t="shared" si="726"/>
        <v>6.3369971866812119E-2</v>
      </c>
      <c r="ID223" s="263">
        <f t="shared" si="727"/>
        <v>-8.3708240360824471E-2</v>
      </c>
      <c r="IE223" s="153">
        <f t="shared" si="835"/>
        <v>0</v>
      </c>
      <c r="IF223" s="153">
        <f t="shared" si="836"/>
        <v>-0.42880203087705748</v>
      </c>
      <c r="IG223" s="153">
        <f t="shared" si="837"/>
        <v>-0.15667743055812133</v>
      </c>
      <c r="IH223" s="153">
        <f t="shared" si="838"/>
        <v>-0.22004740242493345</v>
      </c>
      <c r="II223" s="153">
        <f t="shared" si="839"/>
        <v>-0.13633916206410898</v>
      </c>
      <c r="IJ223" s="153">
        <f t="shared" si="840"/>
        <v>2.099431221039488E-2</v>
      </c>
      <c r="IK223" s="153">
        <f t="shared" si="841"/>
        <v>0.4320393882063322</v>
      </c>
      <c r="IL223" s="153">
        <f t="shared" si="842"/>
        <v>0.2811342552132654</v>
      </c>
      <c r="IM223" s="153">
        <f t="shared" si="843"/>
        <v>-0.29622347889946987</v>
      </c>
      <c r="IN223" s="153">
        <f t="shared" si="844"/>
        <v>-0.43901743190690046</v>
      </c>
      <c r="IO223" s="153">
        <f t="shared" si="845"/>
        <v>-0.50409281172602582</v>
      </c>
      <c r="IP223" s="153">
        <f t="shared" si="846"/>
        <v>-0.77564534525861939</v>
      </c>
      <c r="IQ223" s="153" t="str">
        <f t="shared" si="847"/>
        <v>i.a.</v>
      </c>
      <c r="IR223" s="153" t="str">
        <f t="shared" si="848"/>
        <v>i.a.</v>
      </c>
      <c r="IS223" s="153" t="str">
        <f t="shared" si="849"/>
        <v>i.a.</v>
      </c>
      <c r="IT223" s="153" t="str">
        <f t="shared" si="850"/>
        <v>i.a.</v>
      </c>
      <c r="IU223" s="150" t="e">
        <f t="shared" si="851"/>
        <v>#VALUE!</v>
      </c>
      <c r="IV223" s="150">
        <f t="shared" si="852"/>
        <v>-0.57975292662914957</v>
      </c>
      <c r="IW223" s="150">
        <f t="shared" si="853"/>
        <v>0.52977827290025692</v>
      </c>
      <c r="IX223" s="150">
        <f t="shared" si="854"/>
        <v>3.0288503386109809E-2</v>
      </c>
      <c r="IY223" s="150">
        <f t="shared" si="855"/>
        <v>8.4245624814702283E-3</v>
      </c>
      <c r="IZ223" s="263" t="e">
        <f t="shared" si="728"/>
        <v>#VALUE!</v>
      </c>
      <c r="JA223" s="263">
        <f t="shared" ref="JA223:JA245" si="914">JE223-JF223</f>
        <v>-0.40592538417697255</v>
      </c>
      <c r="JB223" s="263">
        <f t="shared" si="729"/>
        <v>0.24247608730151909</v>
      </c>
      <c r="JC223" s="263">
        <f t="shared" si="730"/>
        <v>1.3455310776350426E-2</v>
      </c>
      <c r="JD223" s="153" t="str">
        <f t="shared" si="856"/>
        <v>i.a.</v>
      </c>
      <c r="JE223" s="153">
        <f t="shared" si="857"/>
        <v>0.29424423210619066</v>
      </c>
      <c r="JF223" s="153">
        <f t="shared" si="858"/>
        <v>0.70016961628316321</v>
      </c>
      <c r="JG223" s="153">
        <f t="shared" si="859"/>
        <v>0.45769352898164412</v>
      </c>
      <c r="JH223" s="153">
        <f t="shared" si="860"/>
        <v>0.44423821820529369</v>
      </c>
      <c r="JI223" s="153">
        <f t="shared" si="861"/>
        <v>0.44052697121154916</v>
      </c>
      <c r="JJ223" s="153">
        <f t="shared" si="862"/>
        <v>0.51962685616409265</v>
      </c>
      <c r="JK223" s="153">
        <f t="shared" si="863"/>
        <v>0.281595414936546</v>
      </c>
      <c r="JL223" s="153">
        <f t="shared" si="864"/>
        <v>0.28715146154263149</v>
      </c>
      <c r="JM223" s="153">
        <f t="shared" si="865"/>
        <v>0.80817617017119647</v>
      </c>
      <c r="JN223" s="153">
        <f t="shared" si="866"/>
        <v>0.78864035875991023</v>
      </c>
      <c r="JO223" s="153">
        <f t="shared" si="867"/>
        <v>9.4821777065994553E-2</v>
      </c>
      <c r="JP223" s="153" t="str">
        <f t="shared" si="868"/>
        <v>i.a.</v>
      </c>
      <c r="JQ223" s="153" t="str">
        <f t="shared" si="869"/>
        <v>i.a.</v>
      </c>
      <c r="JR223" s="153" t="str">
        <f t="shared" si="870"/>
        <v>i.a.</v>
      </c>
      <c r="JS223" s="153" t="str">
        <f t="shared" si="871"/>
        <v>i.a.</v>
      </c>
      <c r="JT223" s="153" t="str">
        <f t="shared" si="872"/>
        <v>i.a.</v>
      </c>
      <c r="JU223" s="150" t="e">
        <f t="shared" si="873"/>
        <v>#VALUE!</v>
      </c>
      <c r="JV223" s="150">
        <f t="shared" si="874"/>
        <v>-3.1959042327523584</v>
      </c>
      <c r="JW223" s="150">
        <f t="shared" si="875"/>
        <v>0.25986402799761799</v>
      </c>
      <c r="JX223" s="150" t="e">
        <f t="shared" si="876"/>
        <v>#VALUE!</v>
      </c>
      <c r="JY223" s="150" t="e">
        <f t="shared" si="877"/>
        <v>#VALUE!</v>
      </c>
      <c r="JZ223" s="263" t="e">
        <f t="shared" si="731"/>
        <v>#VALUE!</v>
      </c>
      <c r="KA223" s="263">
        <f t="shared" ref="KA223:KA242" si="915">KE223-KF223</f>
        <v>-0.38474969451259028</v>
      </c>
      <c r="KB223" s="263">
        <f t="shared" si="732"/>
        <v>4.2268728162499741E-2</v>
      </c>
      <c r="KC223" s="263" t="e">
        <f t="shared" si="733"/>
        <v>#VALUE!</v>
      </c>
      <c r="KD223" s="153" t="str">
        <f t="shared" si="691"/>
        <v>i.a.</v>
      </c>
      <c r="KE223" s="153">
        <f t="shared" si="692"/>
        <v>-0.50513806240221204</v>
      </c>
      <c r="KF223" s="153">
        <f t="shared" si="693"/>
        <v>-0.12038836788962176</v>
      </c>
      <c r="KG223" s="153">
        <f t="shared" si="694"/>
        <v>-0.1626570960521215</v>
      </c>
      <c r="KH223" s="153" t="str">
        <f t="shared" si="713"/>
        <v>i.a.</v>
      </c>
      <c r="KI223" s="153" t="str">
        <f t="shared" si="695"/>
        <v>i.a.</v>
      </c>
      <c r="KJ223" s="153" t="str">
        <f t="shared" si="696"/>
        <v>i.a.</v>
      </c>
      <c r="KK223" s="153">
        <f t="shared" si="697"/>
        <v>9.3380096448925906E-2</v>
      </c>
      <c r="KL223" s="153">
        <f t="shared" si="698"/>
        <v>-0.15605640226521225</v>
      </c>
      <c r="KM223" s="153" t="str">
        <f t="shared" si="699"/>
        <v>i.a.</v>
      </c>
      <c r="KN223" s="153" t="str">
        <f t="shared" si="700"/>
        <v>i.a.</v>
      </c>
      <c r="KO223" s="153" t="str">
        <f t="shared" si="701"/>
        <v>i.a.</v>
      </c>
      <c r="KP223" s="153" t="str">
        <f t="shared" si="702"/>
        <v>i.a.</v>
      </c>
      <c r="KQ223" s="153" t="str">
        <f t="shared" si="703"/>
        <v>i.a.</v>
      </c>
      <c r="KR223" s="153" t="str">
        <f t="shared" si="704"/>
        <v>i.a.</v>
      </c>
      <c r="KS223" s="153" t="str">
        <f t="shared" si="705"/>
        <v>i.a.</v>
      </c>
      <c r="KT223" s="153" t="str">
        <f t="shared" si="706"/>
        <v>i.a.</v>
      </c>
      <c r="KU223" s="150" t="e">
        <f t="shared" si="878"/>
        <v>#VALUE!</v>
      </c>
      <c r="KV223" s="150">
        <f t="shared" si="879"/>
        <v>-0.13598779793730251</v>
      </c>
      <c r="KW223" s="150">
        <f t="shared" si="880"/>
        <v>3.9991902797087919E-2</v>
      </c>
      <c r="KX223" s="150" t="e">
        <f t="shared" si="881"/>
        <v>#DIV/0!</v>
      </c>
      <c r="KY223" s="150" t="e">
        <f t="shared" si="882"/>
        <v>#DIV/0!</v>
      </c>
      <c r="KZ223" s="243" t="e">
        <f t="shared" si="734"/>
        <v>#VALUE!</v>
      </c>
      <c r="LA223" s="243">
        <f t="shared" ref="LA223:LA242" si="916">LE223-LF223</f>
        <v>-0.2593905879319236</v>
      </c>
      <c r="LB223" s="243">
        <f t="shared" si="735"/>
        <v>7.3349369059053426E-2</v>
      </c>
      <c r="LC223" s="243">
        <f t="shared" si="736"/>
        <v>1.8341055045871559</v>
      </c>
      <c r="LD223" s="254" t="str">
        <f>IFERROR(Tabel1[[#This Row],[2024 - Omsætning]]/Tabel1[[#This Row],[2024 - Ansatte]],"i.a.")</f>
        <v>i.a.</v>
      </c>
      <c r="LE223" s="254">
        <f>IFERROR(Tabel1[[#This Row],[2023 - Omsætning]]/Tabel1[[#This Row],[2023 - Ansatte]],"i.a.")</f>
        <v>1.6480642857142858</v>
      </c>
      <c r="LF223" s="254">
        <f>IFERROR(Tabel1[[#This Row],[2022 - Omsætning]]/Tabel1[[#This Row],[2022 - Ansatte]],"i.a.")</f>
        <v>1.9074548736462094</v>
      </c>
      <c r="LG223" s="254">
        <f>IFERROR(Tabel1[[#This Row],[2021 - Omsætning]]/Tabel1[[#This Row],[2021 - Ansatte]],"i.a.")</f>
        <v>1.8341055045871559</v>
      </c>
      <c r="LH223" s="254">
        <f>IFERROR(AC223/Tabel1[[#This Row],[2020 - Ansatte]],"i.a.")</f>
        <v>0</v>
      </c>
      <c r="LI223" s="254">
        <f>IFERROR(Tabel1[[#This Row],[2019 - Omsætning]]/Tabel1[[#This Row],[2019 - Ansatte]],"i.a.")</f>
        <v>0</v>
      </c>
      <c r="LJ223" s="254">
        <f>IFERROR(Tabel1[[#This Row],[2018 - Omsætning]]/Tabel1[[#This Row],[2018 - Ansatte]],"i.a.")</f>
        <v>0</v>
      </c>
      <c r="LK223" s="254">
        <f>IFERROR(Tabel1[[#This Row],[2017 - Omsætning]]/Tabel1[[#This Row],[2017 - Ansatte]],"i.a.")</f>
        <v>1.8465238095238097</v>
      </c>
      <c r="LL223" s="254">
        <f>IFERROR(Tabel1[[#This Row],[2016 - Omsætning]]/Tabel1[[#This Row],[2016 - Ansatte]],"i.a.")</f>
        <v>1.31555</v>
      </c>
      <c r="LM223" s="254">
        <f>IFERROR(Tabel1[[#This Row],[2015 - Omsætning]]/Tabel1[[#This Row],[2015 - Ansatte]],"i.a.")</f>
        <v>0</v>
      </c>
      <c r="LN223" s="254" t="str">
        <f>IFERROR(Tabel1[[#This Row],[2014 - Omsætning]]/Tabel1[[#This Row],[2014 - Ansatte]],"i.a.")</f>
        <v>i.a.</v>
      </c>
      <c r="LO223" s="254" t="str">
        <f>IFERROR(Tabel1[[#This Row],[2013 - Omsætning]]/Tabel1[[#This Row],[2013 - Ansatte]],"i.a.")</f>
        <v>i.a.</v>
      </c>
      <c r="LP223" s="254" t="str">
        <f>IFERROR(Tabel1[[#This Row],[2012 - Omsætning]]/Tabel1[[#This Row],[2012 - Ansatte]],"i.a.")</f>
        <v>i.a.</v>
      </c>
      <c r="LQ223" s="254" t="str">
        <f>IFERROR(Tabel1[[#This Row],[2011 - Omsætning]]/Tabel1[[#This Row],[2011 - Ansatte]],"i.a.")</f>
        <v>i.a.</v>
      </c>
      <c r="LR223" s="254" t="str">
        <f>IFERROR(Tabel1[[#This Row],[2010 - Omsætning]]/Tabel1[[#This Row],[2010 - Ansatte]],"i.a.")</f>
        <v>i.a.</v>
      </c>
      <c r="LS223" s="254" t="str">
        <f>IFERROR(Tabel1[[#This Row],[2009 - Omsætning]]/Tabel1[[#This Row],[2009 - Ansatte]],"i.a.")</f>
        <v>i.a.</v>
      </c>
      <c r="LT223" s="254" t="str">
        <f>IFERROR(Tabel1[[#This Row],[2008 - Omsætning]]/Tabel1[[#This Row],[2008 - Ansatte]],"i.a.")</f>
        <v>i.a.</v>
      </c>
      <c r="LU223" s="158" t="e">
        <f t="shared" si="883"/>
        <v>#VALUE!</v>
      </c>
      <c r="LV223" s="158">
        <f t="shared" si="884"/>
        <v>-2.5302924620655896</v>
      </c>
      <c r="LW223" s="158">
        <f t="shared" si="885"/>
        <v>0.21792503170121544</v>
      </c>
      <c r="LX223" s="158">
        <f t="shared" si="886"/>
        <v>-1.0560009300569657</v>
      </c>
      <c r="LY223" s="158">
        <f t="shared" si="887"/>
        <v>-23.37350083752094</v>
      </c>
      <c r="LZ223" s="243" t="e">
        <f t="shared" si="737"/>
        <v>#VALUE!</v>
      </c>
      <c r="MA223" s="243">
        <f t="shared" ref="MA223:MA242" si="917">ME223-MF223</f>
        <v>-0.59718555956678698</v>
      </c>
      <c r="MB223" s="243">
        <f t="shared" si="738"/>
        <v>6.5765376080548443E-2</v>
      </c>
      <c r="MC223" s="243">
        <f t="shared" si="739"/>
        <v>-0.15499981651376143</v>
      </c>
      <c r="MD223" s="244" t="str">
        <f t="shared" si="888"/>
        <v>i.a.</v>
      </c>
      <c r="ME223" s="244">
        <f t="shared" si="889"/>
        <v>-0.83319999999999994</v>
      </c>
      <c r="MF223" s="244">
        <f t="shared" si="890"/>
        <v>-0.23601444043321301</v>
      </c>
      <c r="MG223" s="244">
        <f t="shared" si="891"/>
        <v>-0.30177981651376146</v>
      </c>
      <c r="MH223" s="245">
        <f t="shared" si="892"/>
        <v>-0.14678000000000002</v>
      </c>
      <c r="MI223" s="245">
        <f t="shared" si="893"/>
        <v>6.5604395604395606E-3</v>
      </c>
      <c r="MJ223" s="245">
        <f t="shared" si="894"/>
        <v>0.3792127659574468</v>
      </c>
      <c r="MK223" s="245">
        <f t="shared" si="895"/>
        <v>0.12176190476190477</v>
      </c>
      <c r="ML223" s="245">
        <f t="shared" si="896"/>
        <v>-0.20105000000000001</v>
      </c>
      <c r="MM223" s="245">
        <f t="shared" si="897"/>
        <v>-0.32497262500000001</v>
      </c>
      <c r="MN223" s="245" t="str">
        <f t="shared" si="898"/>
        <v>i.a.</v>
      </c>
      <c r="MO223" s="245" t="str">
        <f t="shared" si="899"/>
        <v>i.a.</v>
      </c>
      <c r="MP223" s="245" t="str">
        <f t="shared" si="900"/>
        <v>i.a.</v>
      </c>
      <c r="MQ223" s="245" t="str">
        <f t="shared" si="901"/>
        <v>i.a.</v>
      </c>
      <c r="MR223" s="245" t="str">
        <f t="shared" si="902"/>
        <v>i.a.</v>
      </c>
      <c r="MS223" s="245" t="str">
        <f t="shared" si="903"/>
        <v>i.a.</v>
      </c>
      <c r="MT223" s="245" t="str">
        <f t="shared" si="904"/>
        <v>i.a.</v>
      </c>
    </row>
    <row r="224" spans="1:358" ht="18" customHeight="1" x14ac:dyDescent="0.25">
      <c r="A224" s="20" t="s">
        <v>703</v>
      </c>
      <c r="B224" s="273">
        <v>12541201</v>
      </c>
      <c r="C224" s="135" t="s">
        <v>83</v>
      </c>
      <c r="D224" s="5"/>
      <c r="E224" s="135">
        <v>259900</v>
      </c>
      <c r="F224" s="203">
        <v>45742</v>
      </c>
      <c r="G224" s="148" t="s">
        <v>84</v>
      </c>
      <c r="H224" s="148" t="s">
        <v>84</v>
      </c>
      <c r="I224" s="148" t="s">
        <v>84</v>
      </c>
      <c r="J224" s="148" t="s">
        <v>84</v>
      </c>
      <c r="K224" s="357" t="s">
        <v>84</v>
      </c>
      <c r="L224" s="148" t="s">
        <v>84</v>
      </c>
      <c r="M224" s="357" t="s">
        <v>84</v>
      </c>
      <c r="N224" s="357" t="s">
        <v>84</v>
      </c>
      <c r="O224" s="357" t="s">
        <v>84</v>
      </c>
      <c r="P224" s="150" t="e">
        <f>Y224/Tabel1[[#This Row],[2023 - Omsætning]]-1</f>
        <v>#DIV/0!</v>
      </c>
      <c r="Q224" s="150" t="e">
        <f>Z224/Tabel1[[#This Row],[2022 - Omsætning]]-1</f>
        <v>#DIV/0!</v>
      </c>
      <c r="R224" s="150" t="e">
        <f>AA224/Tabel1[[#This Row],[2021 - Omsætning]]-1</f>
        <v>#DIV/0!</v>
      </c>
      <c r="S224" s="150" t="e">
        <f>AB224/Tabel1[[#This Row],[2020 - Omsætning]]-1</f>
        <v>#DIV/0!</v>
      </c>
      <c r="T224" s="150" t="e">
        <f>AC224/Tabel1[[#This Row],[2019 - Omsætning]]-1</f>
        <v>#DIV/0!</v>
      </c>
      <c r="U224" s="242">
        <f t="shared" si="721"/>
        <v>0</v>
      </c>
      <c r="V224" s="242">
        <f t="shared" si="905"/>
        <v>0</v>
      </c>
      <c r="W224" s="242">
        <f t="shared" si="763"/>
        <v>0</v>
      </c>
      <c r="X224" s="242">
        <f t="shared" si="762"/>
        <v>0</v>
      </c>
      <c r="Y224" s="151"/>
      <c r="Z224" s="151"/>
      <c r="AA224" s="151"/>
      <c r="AB224" s="361"/>
      <c r="AC224" s="361"/>
      <c r="AD224" s="361"/>
      <c r="AE224" s="361"/>
      <c r="AF224" s="361"/>
      <c r="AG224" s="361"/>
      <c r="AH224" s="361"/>
      <c r="AI224" s="361"/>
      <c r="AJ224" s="361"/>
      <c r="AK224" s="361"/>
      <c r="AL224" s="361"/>
      <c r="AM224" s="361"/>
      <c r="AN224" s="361"/>
      <c r="AO224" s="361"/>
      <c r="AP224" s="150">
        <f t="shared" si="779"/>
        <v>-2.1698424936667137E-2</v>
      </c>
      <c r="AQ224" s="150">
        <f t="shared" si="780"/>
        <v>-0.16338002211573899</v>
      </c>
      <c r="AR224" s="150">
        <f t="shared" si="781"/>
        <v>0.15018547959724426</v>
      </c>
      <c r="AS224" s="150">
        <f t="shared" si="782"/>
        <v>0.39777777777777784</v>
      </c>
      <c r="AT224" s="150">
        <f t="shared" si="783"/>
        <v>-0.26470588235294118</v>
      </c>
      <c r="AU224" s="242">
        <f t="shared" si="740"/>
        <v>-0.19700000000000095</v>
      </c>
      <c r="AV224" s="242">
        <f t="shared" ref="AV224:AV242" si="918">AZ224-BA224</f>
        <v>-1.7729999999999997</v>
      </c>
      <c r="AW224" s="242">
        <f t="shared" si="741"/>
        <v>1.4169999999999998</v>
      </c>
      <c r="AX224" s="242">
        <f t="shared" si="742"/>
        <v>2.6850000000000005</v>
      </c>
      <c r="AY224" s="119">
        <v>8.8819999999999997</v>
      </c>
      <c r="AZ224" s="119">
        <v>9.0790000000000006</v>
      </c>
      <c r="BA224" s="119">
        <v>10.852</v>
      </c>
      <c r="BB224" s="362">
        <v>9.4350000000000005</v>
      </c>
      <c r="BC224" s="362">
        <v>6.75</v>
      </c>
      <c r="BD224" s="362">
        <v>9.18</v>
      </c>
      <c r="BE224" s="362">
        <v>8.9969999999999999</v>
      </c>
      <c r="BF224" s="362">
        <v>8.6820000000000004</v>
      </c>
      <c r="BG224" s="362">
        <v>7.351</v>
      </c>
      <c r="BH224" s="362">
        <v>7.952</v>
      </c>
      <c r="BI224" s="362"/>
      <c r="BJ224" s="362"/>
      <c r="BK224" s="362"/>
      <c r="BL224" s="362"/>
      <c r="BM224" s="362"/>
      <c r="BN224" s="362"/>
      <c r="BO224" s="362"/>
      <c r="BP224" s="152">
        <f t="shared" si="784"/>
        <v>0.22566371681415925</v>
      </c>
      <c r="BQ224" s="152">
        <f t="shared" si="785"/>
        <v>-8.2384341637010667</v>
      </c>
      <c r="BR224" s="152">
        <f t="shared" si="786"/>
        <v>-0.58122205663189264</v>
      </c>
      <c r="BS224" s="152">
        <f t="shared" si="787"/>
        <v>1.3059735522115823</v>
      </c>
      <c r="BT224" s="152">
        <f t="shared" si="788"/>
        <v>-0.65634441087613293</v>
      </c>
      <c r="BU224" s="242">
        <f t="shared" si="743"/>
        <v>0.45899999999999985</v>
      </c>
      <c r="BV224" s="242">
        <f t="shared" ref="BV224:BV242" si="919">BZ224-CA224</f>
        <v>-2.3149999999999999</v>
      </c>
      <c r="BW224" s="242">
        <f t="shared" si="744"/>
        <v>-0.39</v>
      </c>
      <c r="BX224" s="242">
        <f t="shared" si="745"/>
        <v>2.8639999999999999</v>
      </c>
      <c r="BY224" s="119">
        <v>-1.575</v>
      </c>
      <c r="BZ224" s="119">
        <v>-2.0339999999999998</v>
      </c>
      <c r="CA224" s="119">
        <v>0.28100000000000003</v>
      </c>
      <c r="CB224" s="362">
        <v>0.67100000000000004</v>
      </c>
      <c r="CC224" s="362">
        <v>-2.1930000000000001</v>
      </c>
      <c r="CD224" s="362">
        <v>-1.3240000000000001</v>
      </c>
      <c r="CE224" s="362">
        <v>-0.46100000000000002</v>
      </c>
      <c r="CF224" s="362">
        <v>0.38100000000000001</v>
      </c>
      <c r="CG224" s="362">
        <v>-0.60699999999999998</v>
      </c>
      <c r="CH224" s="362">
        <v>-0.42499999999999999</v>
      </c>
      <c r="CI224" s="362"/>
      <c r="CJ224" s="362"/>
      <c r="CK224" s="362"/>
      <c r="CL224" s="362"/>
      <c r="CM224" s="362"/>
      <c r="CN224" s="362"/>
      <c r="CO224" s="362"/>
      <c r="CP224" s="152">
        <f t="shared" si="789"/>
        <v>4.9324077457069869E-2</v>
      </c>
      <c r="CQ224" s="152">
        <f t="shared" si="790"/>
        <v>-8.2154882154882163</v>
      </c>
      <c r="CR224" s="152">
        <f t="shared" si="791"/>
        <v>-2.1292775665399239</v>
      </c>
      <c r="CS224" s="152">
        <f t="shared" si="792"/>
        <v>1.1011149557862361</v>
      </c>
      <c r="CT224" s="152">
        <f t="shared" si="793"/>
        <v>-0.7</v>
      </c>
      <c r="CU224" s="242">
        <f t="shared" si="746"/>
        <v>0.13500000000000023</v>
      </c>
      <c r="CV224" s="242">
        <f t="shared" ref="CV224:CV242" si="920">CZ224-DA224</f>
        <v>-2.44</v>
      </c>
      <c r="CW224" s="242">
        <f t="shared" si="747"/>
        <v>-0.56000000000000005</v>
      </c>
      <c r="CX224" s="242">
        <f t="shared" si="748"/>
        <v>2.8639999999999999</v>
      </c>
      <c r="CY224" s="119">
        <v>-2.6019999999999999</v>
      </c>
      <c r="CZ224" s="119">
        <v>-2.7370000000000001</v>
      </c>
      <c r="DA224" s="119">
        <v>-0.29699999999999999</v>
      </c>
      <c r="DB224" s="362">
        <v>0.26300000000000001</v>
      </c>
      <c r="DC224" s="362">
        <v>-2.601</v>
      </c>
      <c r="DD224" s="362">
        <v>-1.53</v>
      </c>
      <c r="DE224" s="362">
        <v>-0.56499999999999995</v>
      </c>
      <c r="DF224" s="362">
        <v>8.5999999999999993E-2</v>
      </c>
      <c r="DG224" s="362">
        <v>-0.86099999999999999</v>
      </c>
      <c r="DH224" s="362">
        <v>-0.65700000000000003</v>
      </c>
      <c r="DI224" s="362"/>
      <c r="DJ224" s="362"/>
      <c r="DK224" s="362"/>
      <c r="DL224" s="362"/>
      <c r="DM224" s="362"/>
      <c r="DN224" s="362"/>
      <c r="DO224" s="362"/>
      <c r="DP224" s="152">
        <f t="shared" si="794"/>
        <v>-0.84898354307841251</v>
      </c>
      <c r="DQ224" s="152">
        <f t="shared" si="795"/>
        <v>-36.016949152542374</v>
      </c>
      <c r="DR224" s="152">
        <f t="shared" si="796"/>
        <v>-0.79078014184397161</v>
      </c>
      <c r="DS224" s="152">
        <f t="shared" si="797"/>
        <v>1.5310734463276834</v>
      </c>
      <c r="DT224" s="152">
        <f t="shared" si="798"/>
        <v>0.46953046953046945</v>
      </c>
      <c r="DU224" s="242">
        <f t="shared" si="749"/>
        <v>-1.754</v>
      </c>
      <c r="DV224" s="242">
        <f t="shared" ref="DV224:DV242" si="921">DZ224-EA224</f>
        <v>-2.125</v>
      </c>
      <c r="DW224" s="242">
        <f t="shared" si="750"/>
        <v>-0.22299999999999998</v>
      </c>
      <c r="DX224" s="242">
        <f t="shared" si="751"/>
        <v>0.81299999999999994</v>
      </c>
      <c r="DY224" s="119">
        <v>-3.82</v>
      </c>
      <c r="DZ224" s="119">
        <v>-2.0659999999999998</v>
      </c>
      <c r="EA224" s="119">
        <v>5.8999999999999997E-2</v>
      </c>
      <c r="EB224" s="362">
        <v>0.28199999999999997</v>
      </c>
      <c r="EC224" s="362">
        <v>-0.53100000000000003</v>
      </c>
      <c r="ED224" s="362">
        <v>-1.0009999999999999</v>
      </c>
      <c r="EE224" s="362">
        <v>0.19</v>
      </c>
      <c r="EF224" s="362">
        <v>0.61499999999999999</v>
      </c>
      <c r="EG224" s="362">
        <v>0.57499999999999996</v>
      </c>
      <c r="EH224" s="362">
        <v>1.3320000000000001</v>
      </c>
      <c r="EI224" s="362"/>
      <c r="EJ224" s="362"/>
      <c r="EK224" s="362"/>
      <c r="EL224" s="362"/>
      <c r="EM224" s="362"/>
      <c r="EN224" s="362"/>
      <c r="EO224" s="362"/>
      <c r="EP224" s="153">
        <f t="shared" si="799"/>
        <v>0.23502452359893866</v>
      </c>
      <c r="EQ224" s="153">
        <f t="shared" si="800"/>
        <v>-5.6659587378640769E-2</v>
      </c>
      <c r="ER224" s="153">
        <f t="shared" si="801"/>
        <v>0.76409981936174487</v>
      </c>
      <c r="ES224" s="153">
        <f t="shared" si="802"/>
        <v>0.62591101925378001</v>
      </c>
      <c r="ET224" s="153">
        <f t="shared" si="803"/>
        <v>8.667983322361076E-3</v>
      </c>
      <c r="EU224" s="242">
        <f t="shared" si="752"/>
        <v>5.8460000000000001</v>
      </c>
      <c r="EV224" s="242">
        <f t="shared" ref="EV224:EV242" si="922">EZ224-FA224</f>
        <v>-1.4939999999999998</v>
      </c>
      <c r="EW224" s="242">
        <f t="shared" si="753"/>
        <v>11.420999999999999</v>
      </c>
      <c r="EX224" s="242">
        <f t="shared" si="754"/>
        <v>5.7539999999999996</v>
      </c>
      <c r="EY224" s="119">
        <v>30.72</v>
      </c>
      <c r="EZ224" s="119">
        <v>24.873999999999999</v>
      </c>
      <c r="FA224" s="119">
        <v>26.367999999999999</v>
      </c>
      <c r="FB224" s="362">
        <v>14.946999999999999</v>
      </c>
      <c r="FC224" s="362">
        <v>9.1929999999999996</v>
      </c>
      <c r="FD224" s="362">
        <v>9.1140000000000008</v>
      </c>
      <c r="FE224" s="362">
        <v>8.7530000000000001</v>
      </c>
      <c r="FF224" s="362">
        <v>8.077</v>
      </c>
      <c r="FG224" s="362">
        <v>7.6379999999999999</v>
      </c>
      <c r="FH224" s="362">
        <v>7.665</v>
      </c>
      <c r="FI224" s="362"/>
      <c r="FJ224" s="362"/>
      <c r="FK224" s="362"/>
      <c r="FL224" s="362"/>
      <c r="FM224" s="362"/>
      <c r="FN224" s="362"/>
      <c r="FO224" s="362"/>
      <c r="FP224" s="153">
        <f t="shared" si="804"/>
        <v>5.2631578947368418E-2</v>
      </c>
      <c r="FQ224" s="153">
        <f t="shared" si="805"/>
        <v>0</v>
      </c>
      <c r="FR224" s="153">
        <f t="shared" si="806"/>
        <v>-0.29629629629629628</v>
      </c>
      <c r="FS224" s="153">
        <f t="shared" si="807"/>
        <v>-0.1</v>
      </c>
      <c r="FT224" s="153">
        <f t="shared" si="808"/>
        <v>-0.1891891891891892</v>
      </c>
      <c r="FU224" s="242">
        <f t="shared" si="764"/>
        <v>1</v>
      </c>
      <c r="FV224" s="242">
        <f t="shared" ref="FV224:FV242" si="923">FZ224-GA224</f>
        <v>0</v>
      </c>
      <c r="FW224" s="242">
        <f t="shared" si="765"/>
        <v>-8</v>
      </c>
      <c r="FX224" s="242">
        <f t="shared" si="766"/>
        <v>-3</v>
      </c>
      <c r="FY224" s="154">
        <v>20</v>
      </c>
      <c r="FZ224" s="154">
        <v>19</v>
      </c>
      <c r="GA224" s="154">
        <v>19</v>
      </c>
      <c r="GB224" s="359">
        <v>27</v>
      </c>
      <c r="GC224" s="359">
        <v>30</v>
      </c>
      <c r="GD224" s="359">
        <v>37</v>
      </c>
      <c r="GE224" s="359">
        <v>27</v>
      </c>
      <c r="GF224" s="359"/>
      <c r="GG224" s="359">
        <v>22</v>
      </c>
      <c r="GH224" s="359">
        <v>24</v>
      </c>
      <c r="GI224" s="359"/>
      <c r="GJ224" s="359"/>
      <c r="GK224" s="359"/>
      <c r="GL224" s="359"/>
      <c r="GM224" s="359"/>
      <c r="GN224" s="359"/>
      <c r="GO224" s="359"/>
      <c r="GP224" s="135"/>
      <c r="GQ224" s="5" t="s">
        <v>390</v>
      </c>
      <c r="GR224" s="135">
        <v>3500</v>
      </c>
      <c r="GS224" s="135" t="s">
        <v>704</v>
      </c>
      <c r="GT224" s="199" t="s">
        <v>76</v>
      </c>
      <c r="GU224" s="183"/>
      <c r="GV224" s="184"/>
      <c r="GW224" s="158" t="e">
        <f t="shared" si="809"/>
        <v>#VALUE!</v>
      </c>
      <c r="GX224" s="158" t="e">
        <f t="shared" si="810"/>
        <v>#VALUE!</v>
      </c>
      <c r="GY224" s="158" t="e">
        <f t="shared" si="811"/>
        <v>#VALUE!</v>
      </c>
      <c r="GZ224" s="158" t="e">
        <f t="shared" si="812"/>
        <v>#VALUE!</v>
      </c>
      <c r="HA224" s="158" t="e">
        <f t="shared" si="813"/>
        <v>#VALUE!</v>
      </c>
      <c r="HB224" s="263" t="e">
        <f t="shared" si="722"/>
        <v>#VALUE!</v>
      </c>
      <c r="HC224" s="263" t="e">
        <f t="shared" si="912"/>
        <v>#VALUE!</v>
      </c>
      <c r="HD224" s="263" t="e">
        <f t="shared" si="723"/>
        <v>#VALUE!</v>
      </c>
      <c r="HE224" s="263" t="e">
        <f t="shared" si="724"/>
        <v>#VALUE!</v>
      </c>
      <c r="HF224" s="153" t="str">
        <f t="shared" si="814"/>
        <v>Negativ EK</v>
      </c>
      <c r="HG224" s="153" t="str">
        <f t="shared" si="815"/>
        <v>Negativ EK</v>
      </c>
      <c r="HH224" s="153">
        <f t="shared" si="816"/>
        <v>-1.7419354838709677</v>
      </c>
      <c r="HI224" s="153" t="str">
        <f t="shared" si="817"/>
        <v>Negativ EK</v>
      </c>
      <c r="HJ224" s="153" t="str">
        <f t="shared" si="818"/>
        <v>Negativ EK</v>
      </c>
      <c r="HK224" s="153" t="str">
        <f t="shared" si="819"/>
        <v>Negativ EK</v>
      </c>
      <c r="HL224" s="153">
        <f t="shared" si="820"/>
        <v>-1.4037267080745341</v>
      </c>
      <c r="HM224" s="153">
        <f t="shared" si="821"/>
        <v>0.14453781512605041</v>
      </c>
      <c r="HN224" s="153">
        <f t="shared" si="822"/>
        <v>-0.90298898793917148</v>
      </c>
      <c r="HO224" s="153">
        <f t="shared" si="823"/>
        <v>-0.49324324324324326</v>
      </c>
      <c r="HP224" s="153" t="str">
        <f t="shared" si="824"/>
        <v>Negativ EK</v>
      </c>
      <c r="HQ224" s="153" t="str">
        <f t="shared" si="825"/>
        <v>Negativ EK</v>
      </c>
      <c r="HR224" s="153" t="str">
        <f t="shared" si="826"/>
        <v>Negativ EK</v>
      </c>
      <c r="HS224" s="185" t="str">
        <f t="shared" si="827"/>
        <v>Negativ EK</v>
      </c>
      <c r="HT224" s="185" t="str">
        <f t="shared" si="828"/>
        <v>Negativ EK</v>
      </c>
      <c r="HU224" s="185" t="str">
        <f t="shared" si="829"/>
        <v>Negativ EK</v>
      </c>
      <c r="HV224" s="150">
        <f t="shared" si="830"/>
        <v>0.28628017730314681</v>
      </c>
      <c r="HW224" s="150">
        <f t="shared" si="831"/>
        <v>-6.8361482274952099</v>
      </c>
      <c r="HX224" s="150">
        <f t="shared" si="832"/>
        <v>-0.7553116409801256</v>
      </c>
      <c r="HY224" s="150">
        <f t="shared" si="833"/>
        <v>1.2320405062277315</v>
      </c>
      <c r="HZ224" s="150">
        <f t="shared" si="834"/>
        <v>-0.61653496417347819</v>
      </c>
      <c r="IA224" s="263">
        <f t="shared" si="725"/>
        <v>2.2727211296772201E-2</v>
      </c>
      <c r="IB224" s="263">
        <f t="shared" si="913"/>
        <v>-9.2990809726547469E-2</v>
      </c>
      <c r="IC224" s="263">
        <f t="shared" si="726"/>
        <v>-4.1989570099226534E-2</v>
      </c>
      <c r="ID224" s="263">
        <f t="shared" si="727"/>
        <v>0.29517286613398319</v>
      </c>
      <c r="IE224" s="153">
        <f t="shared" si="835"/>
        <v>-5.6660790732812896E-2</v>
      </c>
      <c r="IF224" s="153">
        <f t="shared" si="836"/>
        <v>-7.9388002029585097E-2</v>
      </c>
      <c r="IG224" s="153">
        <f t="shared" si="837"/>
        <v>1.3602807696962364E-2</v>
      </c>
      <c r="IH224" s="153">
        <f t="shared" si="838"/>
        <v>5.5592377796188898E-2</v>
      </c>
      <c r="II224" s="153">
        <f t="shared" si="839"/>
        <v>-0.23958048833779427</v>
      </c>
      <c r="IJ224" s="153">
        <f t="shared" si="840"/>
        <v>-0.14820619018301898</v>
      </c>
      <c r="IK224" s="153">
        <f t="shared" si="841"/>
        <v>-5.4783125371360673E-2</v>
      </c>
      <c r="IL224" s="185">
        <f t="shared" si="842"/>
        <v>4.8488705058860965E-2</v>
      </c>
      <c r="IM224" s="185">
        <f t="shared" si="843"/>
        <v>-7.9330850160099317E-2</v>
      </c>
      <c r="IN224" s="185">
        <f t="shared" si="844"/>
        <v>-5.5446836268754074E-2</v>
      </c>
      <c r="IO224" s="185" t="str">
        <f t="shared" si="845"/>
        <v>i.a.</v>
      </c>
      <c r="IP224" s="185" t="str">
        <f t="shared" si="846"/>
        <v>i.a.</v>
      </c>
      <c r="IQ224" s="185" t="str">
        <f t="shared" si="847"/>
        <v>i.a.</v>
      </c>
      <c r="IR224" s="185" t="str">
        <f t="shared" si="848"/>
        <v>i.a.</v>
      </c>
      <c r="IS224" s="185" t="str">
        <f t="shared" si="849"/>
        <v>i.a.</v>
      </c>
      <c r="IT224" s="185" t="str">
        <f t="shared" si="850"/>
        <v>i.a.</v>
      </c>
      <c r="IU224" s="150">
        <f t="shared" si="851"/>
        <v>-0.49712293784285261</v>
      </c>
      <c r="IV224" s="150">
        <f t="shared" si="852"/>
        <v>-38.120162227797586</v>
      </c>
      <c r="IW224" s="150">
        <f t="shared" si="853"/>
        <v>-0.88140134936824344</v>
      </c>
      <c r="IX224" s="150">
        <f t="shared" si="854"/>
        <v>1.3266313101017191</v>
      </c>
      <c r="IY224" s="150">
        <f t="shared" si="855"/>
        <v>0.47408905681504382</v>
      </c>
      <c r="IZ224" s="263">
        <f t="shared" si="728"/>
        <v>-4.1290342911607839E-2</v>
      </c>
      <c r="JA224" s="263">
        <f t="shared" si="914"/>
        <v>-8.5296176101337134E-2</v>
      </c>
      <c r="JB224" s="263">
        <f t="shared" si="729"/>
        <v>-1.6629101526851185E-2</v>
      </c>
      <c r="JC224" s="263">
        <f t="shared" si="730"/>
        <v>7.662800235657706E-2</v>
      </c>
      <c r="JD224" s="153">
        <f t="shared" si="856"/>
        <v>-0.12434895833333333</v>
      </c>
      <c r="JE224" s="153">
        <f t="shared" si="857"/>
        <v>-8.305861542172549E-2</v>
      </c>
      <c r="JF224" s="153">
        <f t="shared" si="858"/>
        <v>2.2375606796116504E-3</v>
      </c>
      <c r="JG224" s="153">
        <f t="shared" si="859"/>
        <v>1.8866662206462836E-2</v>
      </c>
      <c r="JH224" s="153">
        <f t="shared" si="860"/>
        <v>-5.7761340150114221E-2</v>
      </c>
      <c r="JI224" s="153">
        <f t="shared" si="861"/>
        <v>-0.10983102918586787</v>
      </c>
      <c r="JJ224" s="153">
        <f t="shared" si="862"/>
        <v>2.1706843367988119E-2</v>
      </c>
      <c r="JK224" s="185">
        <f t="shared" si="863"/>
        <v>7.6142131979695438E-2</v>
      </c>
      <c r="JL224" s="186">
        <f t="shared" si="864"/>
        <v>7.5281487300340399E-2</v>
      </c>
      <c r="JM224" s="186">
        <f t="shared" si="865"/>
        <v>0.17377690802348336</v>
      </c>
      <c r="JN224" s="186" t="str">
        <f t="shared" si="866"/>
        <v>i.a.</v>
      </c>
      <c r="JO224" s="186" t="str">
        <f t="shared" si="867"/>
        <v>i.a.</v>
      </c>
      <c r="JP224" s="186" t="str">
        <f t="shared" si="868"/>
        <v>i.a.</v>
      </c>
      <c r="JQ224" s="185" t="str">
        <f t="shared" si="869"/>
        <v>i.a.</v>
      </c>
      <c r="JR224" s="185" t="str">
        <f t="shared" si="870"/>
        <v>i.a.</v>
      </c>
      <c r="JS224" s="185" t="str">
        <f t="shared" si="871"/>
        <v>i.a.</v>
      </c>
      <c r="JT224" s="185" t="str">
        <f t="shared" si="872"/>
        <v>i.a.</v>
      </c>
      <c r="JU224" s="150" t="e">
        <f t="shared" si="873"/>
        <v>#VALUE!</v>
      </c>
      <c r="JV224" s="150" t="e">
        <f t="shared" si="874"/>
        <v>#VALUE!</v>
      </c>
      <c r="JW224" s="150" t="e">
        <f t="shared" si="875"/>
        <v>#VALUE!</v>
      </c>
      <c r="JX224" s="150" t="e">
        <f t="shared" si="876"/>
        <v>#VALUE!</v>
      </c>
      <c r="JY224" s="150" t="e">
        <f t="shared" si="877"/>
        <v>#VALUE!</v>
      </c>
      <c r="JZ224" s="263" t="e">
        <f t="shared" si="731"/>
        <v>#VALUE!</v>
      </c>
      <c r="KA224" s="263" t="e">
        <f t="shared" si="915"/>
        <v>#VALUE!</v>
      </c>
      <c r="KB224" s="263" t="e">
        <f t="shared" si="732"/>
        <v>#VALUE!</v>
      </c>
      <c r="KC224" s="263" t="e">
        <f t="shared" si="733"/>
        <v>#VALUE!</v>
      </c>
      <c r="KD224" s="153" t="str">
        <f t="shared" si="691"/>
        <v>i.a.</v>
      </c>
      <c r="KE224" s="153" t="str">
        <f t="shared" si="692"/>
        <v>i.a.</v>
      </c>
      <c r="KF224" s="153" t="str">
        <f t="shared" si="693"/>
        <v>i.a.</v>
      </c>
      <c r="KG224" s="153" t="str">
        <f t="shared" si="694"/>
        <v>i.a.</v>
      </c>
      <c r="KH224" s="153" t="str">
        <f t="shared" si="713"/>
        <v>i.a.</v>
      </c>
      <c r="KI224" s="153" t="str">
        <f t="shared" si="695"/>
        <v>i.a.</v>
      </c>
      <c r="KJ224" s="153" t="str">
        <f t="shared" si="696"/>
        <v>i.a.</v>
      </c>
      <c r="KK224" s="185" t="str">
        <f t="shared" si="697"/>
        <v>i.a.</v>
      </c>
      <c r="KL224" s="186" t="str">
        <f t="shared" si="698"/>
        <v>i.a.</v>
      </c>
      <c r="KM224" s="186" t="str">
        <f t="shared" si="699"/>
        <v>i.a.</v>
      </c>
      <c r="KN224" s="186" t="str">
        <f t="shared" si="700"/>
        <v>i.a.</v>
      </c>
      <c r="KO224" s="186" t="str">
        <f t="shared" si="701"/>
        <v>i.a.</v>
      </c>
      <c r="KP224" s="186" t="str">
        <f t="shared" si="702"/>
        <v>i.a.</v>
      </c>
      <c r="KQ224" s="185" t="str">
        <f t="shared" si="703"/>
        <v>i.a.</v>
      </c>
      <c r="KR224" s="185" t="str">
        <f t="shared" si="704"/>
        <v>i.a.</v>
      </c>
      <c r="KS224" s="185" t="str">
        <f t="shared" si="705"/>
        <v>i.a.</v>
      </c>
      <c r="KT224" s="185" t="str">
        <f t="shared" si="706"/>
        <v>i.a.</v>
      </c>
      <c r="KU224" s="150" t="e">
        <f t="shared" si="878"/>
        <v>#DIV/0!</v>
      </c>
      <c r="KV224" s="150" t="e">
        <f t="shared" si="879"/>
        <v>#DIV/0!</v>
      </c>
      <c r="KW224" s="150" t="e">
        <f t="shared" si="880"/>
        <v>#DIV/0!</v>
      </c>
      <c r="KX224" s="150" t="e">
        <f t="shared" si="881"/>
        <v>#DIV/0!</v>
      </c>
      <c r="KY224" s="150" t="e">
        <f t="shared" si="882"/>
        <v>#DIV/0!</v>
      </c>
      <c r="KZ224" s="243">
        <f t="shared" si="734"/>
        <v>0</v>
      </c>
      <c r="LA224" s="243">
        <f t="shared" si="916"/>
        <v>0</v>
      </c>
      <c r="LB224" s="243">
        <f t="shared" si="735"/>
        <v>0</v>
      </c>
      <c r="LC224" s="243">
        <f t="shared" si="736"/>
        <v>0</v>
      </c>
      <c r="LD224" s="254">
        <f>IFERROR(Tabel1[[#This Row],[2024 - Omsætning]]/Tabel1[[#This Row],[2024 - Ansatte]],"i.a.")</f>
        <v>0</v>
      </c>
      <c r="LE224" s="254">
        <f>IFERROR(Tabel1[[#This Row],[2023 - Omsætning]]/Tabel1[[#This Row],[2023 - Ansatte]],"i.a.")</f>
        <v>0</v>
      </c>
      <c r="LF224" s="254">
        <f>IFERROR(Tabel1[[#This Row],[2022 - Omsætning]]/Tabel1[[#This Row],[2022 - Ansatte]],"i.a.")</f>
        <v>0</v>
      </c>
      <c r="LG224" s="254">
        <f>IFERROR(Tabel1[[#This Row],[2021 - Omsætning]]/Tabel1[[#This Row],[2021 - Ansatte]],"i.a.")</f>
        <v>0</v>
      </c>
      <c r="LH224" s="254">
        <f>IFERROR(AC224/Tabel1[[#This Row],[2020 - Ansatte]],"i.a.")</f>
        <v>0</v>
      </c>
      <c r="LI224" s="254">
        <f>IFERROR(Tabel1[[#This Row],[2019 - Omsætning]]/Tabel1[[#This Row],[2019 - Ansatte]],"i.a.")</f>
        <v>0</v>
      </c>
      <c r="LJ224" s="254">
        <f>IFERROR(Tabel1[[#This Row],[2018 - Omsætning]]/Tabel1[[#This Row],[2018 - Ansatte]],"i.a.")</f>
        <v>0</v>
      </c>
      <c r="LK224" s="257" t="str">
        <f>IFERROR(Tabel1[[#This Row],[2017 - Omsætning]]/Tabel1[[#This Row],[2017 - Ansatte]],"i.a.")</f>
        <v>i.a.</v>
      </c>
      <c r="LL224" s="258">
        <f>IFERROR(Tabel1[[#This Row],[2016 - Omsætning]]/Tabel1[[#This Row],[2016 - Ansatte]],"i.a.")</f>
        <v>0</v>
      </c>
      <c r="LM224" s="258">
        <f>IFERROR(Tabel1[[#This Row],[2015 - Omsætning]]/Tabel1[[#This Row],[2015 - Ansatte]],"i.a.")</f>
        <v>0</v>
      </c>
      <c r="LN224" s="258" t="str">
        <f>IFERROR(Tabel1[[#This Row],[2014 - Omsætning]]/Tabel1[[#This Row],[2014 - Ansatte]],"i.a.")</f>
        <v>i.a.</v>
      </c>
      <c r="LO224" s="258" t="str">
        <f>IFERROR(Tabel1[[#This Row],[2013 - Omsætning]]/Tabel1[[#This Row],[2013 - Ansatte]],"i.a.")</f>
        <v>i.a.</v>
      </c>
      <c r="LP224" s="258" t="str">
        <f>IFERROR(Tabel1[[#This Row],[2012 - Omsætning]]/Tabel1[[#This Row],[2012 - Ansatte]],"i.a.")</f>
        <v>i.a.</v>
      </c>
      <c r="LQ224" s="258" t="str">
        <f>IFERROR(Tabel1[[#This Row],[2011 - Omsætning]]/Tabel1[[#This Row],[2011 - Ansatte]],"i.a.")</f>
        <v>i.a.</v>
      </c>
      <c r="LR224" s="258" t="str">
        <f>IFERROR(Tabel1[[#This Row],[2010 - Omsætning]]/Tabel1[[#This Row],[2010 - Ansatte]],"i.a.")</f>
        <v>i.a.</v>
      </c>
      <c r="LS224" s="258" t="str">
        <f>IFERROR(Tabel1[[#This Row],[2009 - Omsætning]]/Tabel1[[#This Row],[2009 - Ansatte]],"i.a.")</f>
        <v>i.a.</v>
      </c>
      <c r="LT224" s="258" t="str">
        <f>IFERROR(Tabel1[[#This Row],[2008 - Omsætning]]/Tabel1[[#This Row],[2008 - Ansatte]],"i.a.")</f>
        <v>i.a.</v>
      </c>
      <c r="LU224" s="158">
        <f t="shared" si="883"/>
        <v>9.6857873584216395E-2</v>
      </c>
      <c r="LV224" s="158">
        <f t="shared" si="884"/>
        <v>-8.2154882154882163</v>
      </c>
      <c r="LW224" s="158">
        <f t="shared" si="885"/>
        <v>-2.6047628577146287</v>
      </c>
      <c r="LX224" s="158">
        <f t="shared" si="886"/>
        <v>1.1123499508735957</v>
      </c>
      <c r="LY224" s="158">
        <f t="shared" si="887"/>
        <v>-1.0966666666666667</v>
      </c>
      <c r="LZ224" s="243">
        <f t="shared" si="737"/>
        <v>1.3952631578947383E-2</v>
      </c>
      <c r="MA224" s="243">
        <f t="shared" si="917"/>
        <v>-0.12842105263157896</v>
      </c>
      <c r="MB224" s="243">
        <f t="shared" si="738"/>
        <v>-2.5372319688109161E-2</v>
      </c>
      <c r="MC224" s="243">
        <f t="shared" si="739"/>
        <v>9.6440740740740744E-2</v>
      </c>
      <c r="MD224" s="244">
        <f t="shared" si="888"/>
        <v>-0.13009999999999999</v>
      </c>
      <c r="ME224" s="244">
        <f t="shared" si="889"/>
        <v>-0.14405263157894738</v>
      </c>
      <c r="MF224" s="244">
        <f t="shared" si="890"/>
        <v>-1.563157894736842E-2</v>
      </c>
      <c r="MG224" s="244">
        <f t="shared" si="891"/>
        <v>9.7407407407407408E-3</v>
      </c>
      <c r="MH224" s="246">
        <f t="shared" si="892"/>
        <v>-8.6699999999999999E-2</v>
      </c>
      <c r="MI224" s="245">
        <f t="shared" si="893"/>
        <v>-4.1351351351351352E-2</v>
      </c>
      <c r="MJ224" s="245">
        <f t="shared" si="894"/>
        <v>-2.0925925925925924E-2</v>
      </c>
      <c r="MK224" s="247" t="str">
        <f t="shared" si="895"/>
        <v>i.a.</v>
      </c>
      <c r="ML224" s="248">
        <f t="shared" si="896"/>
        <v>-3.9136363636363636E-2</v>
      </c>
      <c r="MM224" s="248">
        <f t="shared" si="897"/>
        <v>-2.7375E-2</v>
      </c>
      <c r="MN224" s="248" t="str">
        <f t="shared" si="898"/>
        <v>i.a.</v>
      </c>
      <c r="MO224" s="248" t="str">
        <f t="shared" si="899"/>
        <v>i.a.</v>
      </c>
      <c r="MP224" s="248" t="str">
        <f t="shared" si="900"/>
        <v>i.a.</v>
      </c>
      <c r="MQ224" s="248" t="str">
        <f t="shared" si="901"/>
        <v>i.a.</v>
      </c>
      <c r="MR224" s="248" t="str">
        <f t="shared" si="902"/>
        <v>i.a.</v>
      </c>
      <c r="MS224" s="248" t="str">
        <f t="shared" si="903"/>
        <v>i.a.</v>
      </c>
      <c r="MT224" s="248" t="str">
        <f t="shared" si="904"/>
        <v>i.a.</v>
      </c>
    </row>
    <row r="225" spans="1:358" ht="18" customHeight="1" x14ac:dyDescent="0.25">
      <c r="A225" s="101" t="s">
        <v>284</v>
      </c>
      <c r="B225" s="273">
        <v>26244218</v>
      </c>
      <c r="C225" s="5" t="s">
        <v>80</v>
      </c>
      <c r="D225" s="5"/>
      <c r="E225" s="5">
        <v>256100</v>
      </c>
      <c r="F225" s="203">
        <v>45471</v>
      </c>
      <c r="G225" s="148"/>
      <c r="H225" s="148" t="s">
        <v>74</v>
      </c>
      <c r="I225" s="148" t="s">
        <v>74</v>
      </c>
      <c r="J225" s="148" t="s">
        <v>74</v>
      </c>
      <c r="K225" s="148" t="s">
        <v>74</v>
      </c>
      <c r="L225" s="148" t="s">
        <v>74</v>
      </c>
      <c r="M225" s="148" t="s">
        <v>74</v>
      </c>
      <c r="N225" s="148" t="s">
        <v>74</v>
      </c>
      <c r="O225" s="357" t="s">
        <v>74</v>
      </c>
      <c r="P225" s="150" t="e">
        <f>Y225/Tabel1[[#This Row],[2023 - Omsætning]]-1</f>
        <v>#DIV/0!</v>
      </c>
      <c r="Q225" s="150">
        <f>Z225/Tabel1[[#This Row],[2022 - Omsætning]]-1</f>
        <v>-1</v>
      </c>
      <c r="R225" s="150">
        <f>AA225/Tabel1[[#This Row],[2021 - Omsætning]]-1</f>
        <v>-5.7268234492160897E-2</v>
      </c>
      <c r="S225" s="150">
        <f>AB225/Tabel1[[#This Row],[2020 - Omsætning]]-1</f>
        <v>-0.7475776183767624</v>
      </c>
      <c r="T225" s="150">
        <f>AC225/Tabel1[[#This Row],[2019 - Omsætning]]-1</f>
        <v>4.3004722219106561E-2</v>
      </c>
      <c r="U225" s="242">
        <f t="shared" si="721"/>
        <v>0</v>
      </c>
      <c r="V225" s="242">
        <f t="shared" si="905"/>
        <v>-110.639</v>
      </c>
      <c r="W225" s="242">
        <f t="shared" si="763"/>
        <v>-6.7210000000000036</v>
      </c>
      <c r="X225" s="242">
        <f t="shared" si="762"/>
        <v>-347.57499999999999</v>
      </c>
      <c r="Y225" s="151"/>
      <c r="Z225" s="151"/>
      <c r="AA225" s="151">
        <v>110.639</v>
      </c>
      <c r="AB225" s="151">
        <v>117.36</v>
      </c>
      <c r="AC225" s="361">
        <v>464.935</v>
      </c>
      <c r="AD225" s="151">
        <v>445.76499999999999</v>
      </c>
      <c r="AE225" s="151">
        <v>413.65300000000002</v>
      </c>
      <c r="AF225" s="151"/>
      <c r="AG225" s="361"/>
      <c r="AH225" s="361"/>
      <c r="AI225" s="361"/>
      <c r="AJ225" s="361"/>
      <c r="AK225" s="361"/>
      <c r="AL225" s="361"/>
      <c r="AM225" s="361"/>
      <c r="AN225" s="361"/>
      <c r="AO225" s="361"/>
      <c r="AP225" s="150">
        <f t="shared" si="779"/>
        <v>-1</v>
      </c>
      <c r="AQ225" s="150">
        <f t="shared" si="780"/>
        <v>-0.28113358169238961</v>
      </c>
      <c r="AR225" s="150">
        <f t="shared" si="781"/>
        <v>-0.37347087631551523</v>
      </c>
      <c r="AS225" s="150">
        <f t="shared" si="782"/>
        <v>-0.8509069555004567</v>
      </c>
      <c r="AT225" s="150">
        <f t="shared" si="783"/>
        <v>2.0683487460516774E-2</v>
      </c>
      <c r="AU225" s="242">
        <f t="shared" si="740"/>
        <v>-21.611999999999998</v>
      </c>
      <c r="AV225" s="242">
        <f t="shared" si="918"/>
        <v>-8.4520000000000017</v>
      </c>
      <c r="AW225" s="242">
        <f t="shared" si="741"/>
        <v>-17.920999999999999</v>
      </c>
      <c r="AX225" s="242">
        <f t="shared" si="742"/>
        <v>-273.86099999999999</v>
      </c>
      <c r="AY225" s="119"/>
      <c r="AZ225" s="119">
        <v>21.611999999999998</v>
      </c>
      <c r="BA225" s="119">
        <v>30.064</v>
      </c>
      <c r="BB225" s="119">
        <v>47.984999999999999</v>
      </c>
      <c r="BC225" s="119">
        <v>321.846</v>
      </c>
      <c r="BD225" s="119">
        <v>315.32400000000001</v>
      </c>
      <c r="BE225" s="119">
        <v>306.07900000000001</v>
      </c>
      <c r="BF225" s="119">
        <v>210.554</v>
      </c>
      <c r="BG225" s="362">
        <v>108.713764</v>
      </c>
      <c r="BH225" s="362">
        <v>94.650409999999994</v>
      </c>
      <c r="BI225" s="362">
        <v>119.872337</v>
      </c>
      <c r="BJ225" s="362">
        <v>87.571996999999996</v>
      </c>
      <c r="BK225" s="362">
        <v>66.202592999999993</v>
      </c>
      <c r="BL225" s="362">
        <v>56.692999999999998</v>
      </c>
      <c r="BM225" s="362">
        <v>33.4</v>
      </c>
      <c r="BN225" s="362">
        <v>62.225000000000001</v>
      </c>
      <c r="BO225" s="362">
        <v>51.03</v>
      </c>
      <c r="BP225" s="152">
        <f t="shared" si="784"/>
        <v>-1</v>
      </c>
      <c r="BQ225" s="152">
        <f t="shared" si="785"/>
        <v>2.0650969529085872</v>
      </c>
      <c r="BR225" s="152">
        <f t="shared" si="786"/>
        <v>-1.7844983701557406</v>
      </c>
      <c r="BS225" s="152">
        <f t="shared" si="787"/>
        <v>-0.61501278178015339</v>
      </c>
      <c r="BT225" s="152">
        <f t="shared" si="788"/>
        <v>0.34435141214696319</v>
      </c>
      <c r="BU225" s="242">
        <f t="shared" si="743"/>
        <v>-6.9210000000000003</v>
      </c>
      <c r="BV225" s="242">
        <f t="shared" si="919"/>
        <v>13.419</v>
      </c>
      <c r="BW225" s="242">
        <f t="shared" si="744"/>
        <v>-14.780999999999999</v>
      </c>
      <c r="BX225" s="242">
        <f t="shared" si="745"/>
        <v>-13.232000000000001</v>
      </c>
      <c r="BY225" s="119"/>
      <c r="BZ225" s="119">
        <v>6.9210000000000003</v>
      </c>
      <c r="CA225" s="119">
        <v>-6.4980000000000002</v>
      </c>
      <c r="CB225" s="119">
        <v>8.2829999999999995</v>
      </c>
      <c r="CC225" s="119">
        <v>21.515000000000001</v>
      </c>
      <c r="CD225" s="119">
        <v>16.004000000000001</v>
      </c>
      <c r="CE225" s="119">
        <v>9.18</v>
      </c>
      <c r="CF225" s="119">
        <v>12.664999999999999</v>
      </c>
      <c r="CG225" s="362">
        <v>5.8796099999999996</v>
      </c>
      <c r="CH225" s="362">
        <v>-2.1402929999999998</v>
      </c>
      <c r="CI225" s="362">
        <v>7.4829999999999997</v>
      </c>
      <c r="CJ225" s="362">
        <v>5.6672149999999997</v>
      </c>
      <c r="CK225" s="362">
        <v>3.952</v>
      </c>
      <c r="CL225" s="362">
        <v>0.251</v>
      </c>
      <c r="CM225" s="362">
        <v>-27.719000000000001</v>
      </c>
      <c r="CN225" s="362">
        <v>4.9240000000000004</v>
      </c>
      <c r="CO225" s="362">
        <v>8.5719999999999992</v>
      </c>
      <c r="CP225" s="152">
        <f t="shared" si="789"/>
        <v>1</v>
      </c>
      <c r="CQ225" s="152">
        <f t="shared" si="790"/>
        <v>-0.95613785246368554</v>
      </c>
      <c r="CR225" s="152">
        <f t="shared" si="791"/>
        <v>-1.1602830404017348</v>
      </c>
      <c r="CS225" s="152">
        <f t="shared" si="792"/>
        <v>-0.18807220430705357</v>
      </c>
      <c r="CT225" s="152">
        <f t="shared" si="793"/>
        <v>0.79680319680319667</v>
      </c>
      <c r="CU225" s="242">
        <f t="shared" si="746"/>
        <v>6.8680000000000003</v>
      </c>
      <c r="CV225" s="242">
        <f t="shared" si="920"/>
        <v>-3.3570000000000002</v>
      </c>
      <c r="CW225" s="242">
        <f t="shared" si="747"/>
        <v>-25.416</v>
      </c>
      <c r="CX225" s="242">
        <f t="shared" si="748"/>
        <v>-5.0739999999999981</v>
      </c>
      <c r="CY225" s="119"/>
      <c r="CZ225" s="119">
        <v>-6.8680000000000003</v>
      </c>
      <c r="DA225" s="119">
        <v>-3.5110000000000001</v>
      </c>
      <c r="DB225" s="119">
        <v>21.905000000000001</v>
      </c>
      <c r="DC225" s="119">
        <v>26.978999999999999</v>
      </c>
      <c r="DD225" s="119">
        <v>15.015000000000001</v>
      </c>
      <c r="DE225" s="119">
        <v>8.2110000000000003</v>
      </c>
      <c r="DF225" s="119">
        <v>11.487</v>
      </c>
      <c r="DG225" s="362">
        <v>4.8196180000000002</v>
      </c>
      <c r="DH225" s="362">
        <v>-3.5113249999999998</v>
      </c>
      <c r="DI225" s="362">
        <v>6.66066</v>
      </c>
      <c r="DJ225" s="362">
        <v>4.5510000000000002</v>
      </c>
      <c r="DK225" s="362">
        <v>4.1459999999999999</v>
      </c>
      <c r="DL225" s="362">
        <v>-0.56899999999999995</v>
      </c>
      <c r="DM225" s="362">
        <v>-28.623999999999999</v>
      </c>
      <c r="DN225" s="362">
        <v>4.2380000000000004</v>
      </c>
      <c r="DO225" s="362">
        <v>3.0659999999999998</v>
      </c>
      <c r="DP225" s="152">
        <f t="shared" si="794"/>
        <v>-1</v>
      </c>
      <c r="DQ225" s="152">
        <f t="shared" si="795"/>
        <v>-0.15468269089843178</v>
      </c>
      <c r="DR225" s="152">
        <f t="shared" si="796"/>
        <v>-4.3754905258437039E-2</v>
      </c>
      <c r="DS225" s="152">
        <f t="shared" si="797"/>
        <v>-0.39382200020389435</v>
      </c>
      <c r="DT225" s="152">
        <f t="shared" si="798"/>
        <v>0.25595390524967987</v>
      </c>
      <c r="DU225" s="242">
        <f t="shared" si="749"/>
        <v>-28.838000000000001</v>
      </c>
      <c r="DV225" s="242">
        <f t="shared" si="921"/>
        <v>-5.277000000000001</v>
      </c>
      <c r="DW225" s="242">
        <f t="shared" si="750"/>
        <v>-1.5609999999999999</v>
      </c>
      <c r="DX225" s="242">
        <f t="shared" si="751"/>
        <v>-23.177999999999997</v>
      </c>
      <c r="DY225" s="119"/>
      <c r="DZ225" s="119">
        <v>28.838000000000001</v>
      </c>
      <c r="EA225" s="119">
        <v>34.115000000000002</v>
      </c>
      <c r="EB225" s="119">
        <v>35.676000000000002</v>
      </c>
      <c r="EC225" s="119">
        <v>58.853999999999999</v>
      </c>
      <c r="ED225" s="119">
        <v>46.86</v>
      </c>
      <c r="EE225" s="119">
        <v>34.950000000000003</v>
      </c>
      <c r="EF225" s="119">
        <v>28.582000000000001</v>
      </c>
      <c r="EG225" s="362">
        <v>19.637440000000002</v>
      </c>
      <c r="EH225" s="362">
        <v>15.885590000000001</v>
      </c>
      <c r="EI225" s="362">
        <v>18.746212</v>
      </c>
      <c r="EJ225" s="362">
        <v>13.704629000000001</v>
      </c>
      <c r="EK225" s="362">
        <v>10.51803</v>
      </c>
      <c r="EL225" s="362">
        <v>7.4139999999999997</v>
      </c>
      <c r="EM225" s="362">
        <v>7.8449999999999998</v>
      </c>
      <c r="EN225" s="362">
        <v>19.343</v>
      </c>
      <c r="EO225" s="362">
        <v>16.251999999999999</v>
      </c>
      <c r="EP225" s="153">
        <f t="shared" si="799"/>
        <v>-1</v>
      </c>
      <c r="EQ225" s="153">
        <f t="shared" si="800"/>
        <v>1.4674431537005577</v>
      </c>
      <c r="ER225" s="153">
        <f t="shared" si="801"/>
        <v>0.1872331146766486</v>
      </c>
      <c r="ES225" s="153">
        <f t="shared" si="802"/>
        <v>-0.11072628948162201</v>
      </c>
      <c r="ET225" s="153">
        <f t="shared" si="803"/>
        <v>5.9039622146418225E-2</v>
      </c>
      <c r="EU225" s="242">
        <f t="shared" si="752"/>
        <v>-483.64600000000002</v>
      </c>
      <c r="EV225" s="242">
        <f t="shared" si="922"/>
        <v>287.63499999999999</v>
      </c>
      <c r="EW225" s="242">
        <f t="shared" si="753"/>
        <v>30.912000000000006</v>
      </c>
      <c r="EX225" s="242">
        <f t="shared" si="754"/>
        <v>-20.557000000000016</v>
      </c>
      <c r="EY225" s="119"/>
      <c r="EZ225" s="119">
        <v>483.64600000000002</v>
      </c>
      <c r="FA225" s="119">
        <v>196.011</v>
      </c>
      <c r="FB225" s="119">
        <v>165.09899999999999</v>
      </c>
      <c r="FC225" s="119">
        <v>185.65600000000001</v>
      </c>
      <c r="FD225" s="119">
        <v>175.30600000000001</v>
      </c>
      <c r="FE225" s="119">
        <v>149.255</v>
      </c>
      <c r="FF225" s="119">
        <v>103.84699999999999</v>
      </c>
      <c r="FG225" s="362">
        <v>79.748408999999995</v>
      </c>
      <c r="FH225" s="362">
        <v>94.235635000000002</v>
      </c>
      <c r="FI225" s="362">
        <v>72.257000000000005</v>
      </c>
      <c r="FJ225" s="362">
        <v>72.191999999999993</v>
      </c>
      <c r="FK225" s="362">
        <v>60.591000000000001</v>
      </c>
      <c r="FL225" s="362">
        <v>78.858999999999995</v>
      </c>
      <c r="FM225" s="362">
        <v>72.997</v>
      </c>
      <c r="FN225" s="362">
        <v>69.167000000000002</v>
      </c>
      <c r="FO225" s="362">
        <v>75.885999999999996</v>
      </c>
      <c r="FP225" s="153">
        <f t="shared" si="804"/>
        <v>-1</v>
      </c>
      <c r="FQ225" s="153">
        <f t="shared" si="805"/>
        <v>-0.7</v>
      </c>
      <c r="FR225" s="153">
        <f t="shared" si="806"/>
        <v>-0.11392405063291139</v>
      </c>
      <c r="FS225" s="153">
        <f t="shared" si="807"/>
        <v>-0.8423153692614771</v>
      </c>
      <c r="FT225" s="153">
        <f t="shared" si="808"/>
        <v>-0.18668831168831168</v>
      </c>
      <c r="FU225" s="242">
        <f t="shared" si="764"/>
        <v>-21</v>
      </c>
      <c r="FV225" s="242">
        <f t="shared" si="923"/>
        <v>-49</v>
      </c>
      <c r="FW225" s="242">
        <f t="shared" si="765"/>
        <v>-9</v>
      </c>
      <c r="FX225" s="242">
        <f t="shared" si="766"/>
        <v>-422</v>
      </c>
      <c r="FY225" s="154"/>
      <c r="FZ225" s="154">
        <v>21</v>
      </c>
      <c r="GA225" s="154">
        <v>70</v>
      </c>
      <c r="GB225" s="154">
        <v>79</v>
      </c>
      <c r="GC225" s="154">
        <v>501</v>
      </c>
      <c r="GD225" s="154">
        <v>616</v>
      </c>
      <c r="GE225" s="154">
        <v>529</v>
      </c>
      <c r="GF225" s="154">
        <v>310</v>
      </c>
      <c r="GG225" s="359">
        <v>170</v>
      </c>
      <c r="GH225" s="359"/>
      <c r="GI225" s="359"/>
      <c r="GJ225" s="359"/>
      <c r="GK225" s="359"/>
      <c r="GL225" s="359"/>
      <c r="GM225" s="359"/>
      <c r="GN225" s="359"/>
      <c r="GO225" s="359"/>
      <c r="GP225" s="5"/>
      <c r="GQ225" s="5" t="s">
        <v>386</v>
      </c>
      <c r="GR225" s="5">
        <v>5500</v>
      </c>
      <c r="GS225" s="5" t="s">
        <v>178</v>
      </c>
      <c r="GT225" s="107" t="s">
        <v>78</v>
      </c>
      <c r="GU225" s="172"/>
      <c r="GW225" s="158">
        <f t="shared" si="809"/>
        <v>1</v>
      </c>
      <c r="GX225" s="158">
        <f t="shared" si="810"/>
        <v>-1.1686149486329971</v>
      </c>
      <c r="GY225" s="158">
        <f t="shared" si="811"/>
        <v>-1.2170989928382741</v>
      </c>
      <c r="GZ225" s="158">
        <f t="shared" si="812"/>
        <v>-9.2011689475466729E-2</v>
      </c>
      <c r="HA225" s="158">
        <f t="shared" si="813"/>
        <v>0.39051090234471825</v>
      </c>
      <c r="HB225" s="263">
        <f t="shared" si="722"/>
        <v>0.21819452607500833</v>
      </c>
      <c r="HC225" s="263">
        <f t="shared" si="912"/>
        <v>-0.11757983363615518</v>
      </c>
      <c r="HD225" s="263">
        <f t="shared" si="723"/>
        <v>-0.56406544881249121</v>
      </c>
      <c r="HE225" s="263">
        <f t="shared" si="724"/>
        <v>-4.6964136639586374E-2</v>
      </c>
      <c r="HF225" s="153">
        <f t="shared" si="814"/>
        <v>0</v>
      </c>
      <c r="HG225" s="153">
        <f t="shared" si="815"/>
        <v>-0.21819452607500833</v>
      </c>
      <c r="HH225" s="153">
        <f t="shared" si="816"/>
        <v>-0.10061469243885315</v>
      </c>
      <c r="HI225" s="153">
        <f t="shared" si="817"/>
        <v>0.46345075637363803</v>
      </c>
      <c r="HJ225" s="153">
        <f t="shared" si="818"/>
        <v>0.5104148930132244</v>
      </c>
      <c r="HK225" s="153">
        <f t="shared" si="819"/>
        <v>0.36707004033736707</v>
      </c>
      <c r="HL225" s="153">
        <f t="shared" si="820"/>
        <v>0.25848391361833406</v>
      </c>
      <c r="HM225" s="153">
        <f t="shared" si="821"/>
        <v>0.47644684384555269</v>
      </c>
      <c r="HN225" s="153">
        <f t="shared" si="822"/>
        <v>0.27135173998389212</v>
      </c>
      <c r="HO225" s="153">
        <f t="shared" si="823"/>
        <v>-0.20278038087651343</v>
      </c>
      <c r="HP225" s="153">
        <f t="shared" si="824"/>
        <v>0.41050769685753297</v>
      </c>
      <c r="HQ225" s="153">
        <f t="shared" si="825"/>
        <v>0.37576386638642767</v>
      </c>
      <c r="HR225" s="153">
        <f t="shared" si="826"/>
        <v>0.46241278873613312</v>
      </c>
      <c r="HS225" s="153">
        <f t="shared" si="827"/>
        <v>-7.4578937020774616E-2</v>
      </c>
      <c r="HT225" s="153">
        <f t="shared" si="828"/>
        <v>-2.1056348388995145</v>
      </c>
      <c r="HU225" s="153">
        <f t="shared" si="829"/>
        <v>0.23812333192864168</v>
      </c>
      <c r="HV225" s="150">
        <f t="shared" si="830"/>
        <v>-1</v>
      </c>
      <c r="HW225" s="150">
        <f t="shared" si="831"/>
        <v>1.5658989176376024</v>
      </c>
      <c r="HX225" s="150">
        <f t="shared" si="832"/>
        <v>-1.7620025084433466</v>
      </c>
      <c r="HY225" s="150">
        <f t="shared" si="833"/>
        <v>-0.60380962135087946</v>
      </c>
      <c r="HZ225" s="150">
        <f t="shared" si="834"/>
        <v>0.20878108686740027</v>
      </c>
      <c r="IA225" s="263">
        <f t="shared" si="725"/>
        <v>-2.0366155281266875E-2</v>
      </c>
      <c r="IB225" s="263">
        <f t="shared" si="913"/>
        <v>5.6355189093678607E-2</v>
      </c>
      <c r="IC225" s="263">
        <f t="shared" si="726"/>
        <v>-8.3218581502394764E-2</v>
      </c>
      <c r="ID225" s="263">
        <f t="shared" si="727"/>
        <v>-7.1979676549687621E-2</v>
      </c>
      <c r="IE225" s="153">
        <f t="shared" si="835"/>
        <v>0</v>
      </c>
      <c r="IF225" s="153">
        <f t="shared" si="836"/>
        <v>2.0366155281266875E-2</v>
      </c>
      <c r="IG225" s="153">
        <f t="shared" si="837"/>
        <v>-3.5989033812411732E-2</v>
      </c>
      <c r="IH225" s="153">
        <f t="shared" si="838"/>
        <v>4.7229547689983033E-2</v>
      </c>
      <c r="II225" s="153">
        <f t="shared" si="839"/>
        <v>0.11920922423967066</v>
      </c>
      <c r="IJ225" s="153">
        <f t="shared" si="840"/>
        <v>9.8619365851103494E-2</v>
      </c>
      <c r="IK225" s="153">
        <f t="shared" si="841"/>
        <v>7.2539924615372467E-2</v>
      </c>
      <c r="IL225" s="153">
        <f t="shared" si="842"/>
        <v>0.13796641287473588</v>
      </c>
      <c r="IM225" s="153">
        <f t="shared" si="843"/>
        <v>6.7587922028068279E-2</v>
      </c>
      <c r="IN225" s="153">
        <f t="shared" si="844"/>
        <v>-2.5710362503422447E-2</v>
      </c>
      <c r="IO225" s="153">
        <f t="shared" si="845"/>
        <v>0.10360750160956461</v>
      </c>
      <c r="IP225" s="153">
        <f t="shared" si="846"/>
        <v>8.5360550672902408E-2</v>
      </c>
      <c r="IQ225" s="153">
        <f t="shared" si="847"/>
        <v>5.6679813553244897E-2</v>
      </c>
      <c r="IR225" s="153">
        <f t="shared" si="848"/>
        <v>3.3057633547571384E-3</v>
      </c>
      <c r="IS225" s="153">
        <f t="shared" si="849"/>
        <v>-0.38995807658760312</v>
      </c>
      <c r="IT225" s="153">
        <f t="shared" si="850"/>
        <v>6.7892425527221092E-2</v>
      </c>
      <c r="IU225" s="150" t="e">
        <f t="shared" si="851"/>
        <v>#VALUE!</v>
      </c>
      <c r="IV225" s="150">
        <f t="shared" si="852"/>
        <v>-0.65741163769718458</v>
      </c>
      <c r="IW225" s="150">
        <f t="shared" si="853"/>
        <v>-0.1945599537947498</v>
      </c>
      <c r="IX225" s="150">
        <f t="shared" si="854"/>
        <v>-0.31834485532834356</v>
      </c>
      <c r="IY225" s="150">
        <f t="shared" si="855"/>
        <v>0.18593665334651382</v>
      </c>
      <c r="IZ225" s="263" t="e">
        <f t="shared" si="728"/>
        <v>#VALUE!</v>
      </c>
      <c r="JA225" s="263">
        <f t="shared" si="914"/>
        <v>-0.11442009897423845</v>
      </c>
      <c r="JB225" s="263">
        <f t="shared" si="729"/>
        <v>-4.2042174159634488E-2</v>
      </c>
      <c r="JC225" s="263">
        <f t="shared" si="730"/>
        <v>-0.10091711614757579</v>
      </c>
      <c r="JD225" s="153" t="str">
        <f t="shared" si="856"/>
        <v>i.a.</v>
      </c>
      <c r="JE225" s="153">
        <f t="shared" si="857"/>
        <v>5.9626255567088324E-2</v>
      </c>
      <c r="JF225" s="153">
        <f t="shared" si="858"/>
        <v>0.17404635454132678</v>
      </c>
      <c r="JG225" s="153">
        <f t="shared" si="859"/>
        <v>0.21608852870096126</v>
      </c>
      <c r="JH225" s="153">
        <f t="shared" si="860"/>
        <v>0.31700564484853705</v>
      </c>
      <c r="JI225" s="153">
        <f t="shared" si="861"/>
        <v>0.26730402838465311</v>
      </c>
      <c r="JJ225" s="153">
        <f t="shared" si="862"/>
        <v>0.2341630096144183</v>
      </c>
      <c r="JK225" s="153">
        <f t="shared" si="863"/>
        <v>0.27523183144433638</v>
      </c>
      <c r="JL225" s="153">
        <f t="shared" si="864"/>
        <v>0.24624240466038644</v>
      </c>
      <c r="JM225" s="153">
        <f t="shared" si="865"/>
        <v>0.16857306686584114</v>
      </c>
      <c r="JN225" s="153">
        <f t="shared" si="866"/>
        <v>0.25943800600633848</v>
      </c>
      <c r="JO225" s="153">
        <f t="shared" si="867"/>
        <v>0.18983584053634756</v>
      </c>
      <c r="JP225" s="153">
        <f t="shared" si="868"/>
        <v>0.1735906322721196</v>
      </c>
      <c r="JQ225" s="153">
        <f t="shared" si="869"/>
        <v>9.4015901799414145E-2</v>
      </c>
      <c r="JR225" s="153">
        <f t="shared" si="870"/>
        <v>0.10747017000698658</v>
      </c>
      <c r="JS225" s="153">
        <f t="shared" si="871"/>
        <v>0.27965648358321166</v>
      </c>
      <c r="JT225" s="153">
        <f t="shared" si="872"/>
        <v>0.21416335028859076</v>
      </c>
      <c r="JU225" s="150" t="e">
        <f t="shared" si="873"/>
        <v>#VALUE!</v>
      </c>
      <c r="JV225" s="150" t="e">
        <f t="shared" si="874"/>
        <v>#VALUE!</v>
      </c>
      <c r="JW225" s="150">
        <f t="shared" si="875"/>
        <v>-1.8321543824643909</v>
      </c>
      <c r="JX225" s="150">
        <f t="shared" si="876"/>
        <v>0.52517069106206837</v>
      </c>
      <c r="JY225" s="150">
        <f t="shared" si="877"/>
        <v>0.28892169278649921</v>
      </c>
      <c r="JZ225" s="263" t="e">
        <f t="shared" si="731"/>
        <v>#VALUE!</v>
      </c>
      <c r="KA225" s="263" t="e">
        <f t="shared" si="915"/>
        <v>#VALUE!</v>
      </c>
      <c r="KB225" s="263">
        <f t="shared" si="732"/>
        <v>-0.12930925996892081</v>
      </c>
      <c r="KC225" s="263">
        <f t="shared" si="733"/>
        <v>2.4302423818814249E-2</v>
      </c>
      <c r="KD225" s="153" t="str">
        <f t="shared" si="691"/>
        <v>i.a.</v>
      </c>
      <c r="KE225" s="153" t="str">
        <f t="shared" si="692"/>
        <v>i.a.</v>
      </c>
      <c r="KF225" s="153">
        <f t="shared" si="693"/>
        <v>-5.8731550357468888E-2</v>
      </c>
      <c r="KG225" s="153">
        <f t="shared" si="694"/>
        <v>7.0577709611451933E-2</v>
      </c>
      <c r="KH225" s="153">
        <f t="shared" si="713"/>
        <v>4.6275285792637684E-2</v>
      </c>
      <c r="KI225" s="153">
        <f t="shared" si="695"/>
        <v>3.5902325216201368E-2</v>
      </c>
      <c r="KJ225" s="153">
        <f t="shared" si="696"/>
        <v>2.2192514015370368E-2</v>
      </c>
      <c r="KK225" s="153" t="str">
        <f t="shared" si="697"/>
        <v>i.a.</v>
      </c>
      <c r="KL225" s="153" t="str">
        <f t="shared" si="698"/>
        <v>i.a.</v>
      </c>
      <c r="KM225" s="153" t="str">
        <f t="shared" si="699"/>
        <v>i.a.</v>
      </c>
      <c r="KN225" s="153" t="str">
        <f t="shared" si="700"/>
        <v>i.a.</v>
      </c>
      <c r="KO225" s="153" t="str">
        <f t="shared" si="701"/>
        <v>i.a.</v>
      </c>
      <c r="KP225" s="153" t="str">
        <f t="shared" si="702"/>
        <v>i.a.</v>
      </c>
      <c r="KQ225" s="153" t="str">
        <f t="shared" si="703"/>
        <v>i.a.</v>
      </c>
      <c r="KR225" s="153" t="str">
        <f t="shared" si="704"/>
        <v>i.a.</v>
      </c>
      <c r="KS225" s="153" t="str">
        <f t="shared" si="705"/>
        <v>i.a.</v>
      </c>
      <c r="KT225" s="153" t="str">
        <f t="shared" si="706"/>
        <v>i.a.</v>
      </c>
      <c r="KU225" s="150" t="e">
        <f t="shared" si="878"/>
        <v>#VALUE!</v>
      </c>
      <c r="KV225" s="150">
        <f t="shared" si="879"/>
        <v>-1</v>
      </c>
      <c r="KW225" s="150">
        <f t="shared" si="880"/>
        <v>6.3940135358846975E-2</v>
      </c>
      <c r="KX225" s="150">
        <f t="shared" si="881"/>
        <v>0.60080523029420341</v>
      </c>
      <c r="KY225" s="150">
        <f t="shared" si="882"/>
        <v>0.28241698380632657</v>
      </c>
      <c r="KZ225" s="243" t="e">
        <f t="shared" si="734"/>
        <v>#VALUE!</v>
      </c>
      <c r="LA225" s="243">
        <f t="shared" si="916"/>
        <v>-1.5805571428571428</v>
      </c>
      <c r="LB225" s="243">
        <f t="shared" si="735"/>
        <v>9.4987522603978247E-2</v>
      </c>
      <c r="LC225" s="243">
        <f t="shared" si="736"/>
        <v>0.55755564819727632</v>
      </c>
      <c r="LD225" s="254" t="str">
        <f>IFERROR(Tabel1[[#This Row],[2024 - Omsætning]]/Tabel1[[#This Row],[2024 - Ansatte]],"i.a.")</f>
        <v>i.a.</v>
      </c>
      <c r="LE225" s="254">
        <f>IFERROR(Tabel1[[#This Row],[2023 - Omsætning]]/Tabel1[[#This Row],[2023 - Ansatte]],"i.a.")</f>
        <v>0</v>
      </c>
      <c r="LF225" s="254">
        <f>IFERROR(Tabel1[[#This Row],[2022 - Omsætning]]/Tabel1[[#This Row],[2022 - Ansatte]],"i.a.")</f>
        <v>1.5805571428571428</v>
      </c>
      <c r="LG225" s="254">
        <f>IFERROR(Tabel1[[#This Row],[2021 - Omsætning]]/Tabel1[[#This Row],[2021 - Ansatte]],"i.a.")</f>
        <v>1.4855696202531645</v>
      </c>
      <c r="LH225" s="254">
        <f>IFERROR(AC225/Tabel1[[#This Row],[2020 - Ansatte]],"i.a.")</f>
        <v>0.9280139720558882</v>
      </c>
      <c r="LI225" s="254">
        <f>IFERROR(Tabel1[[#This Row],[2019 - Omsætning]]/Tabel1[[#This Row],[2019 - Ansatte]],"i.a.")</f>
        <v>0.72364448051948049</v>
      </c>
      <c r="LJ225" s="254">
        <f>IFERROR(Tabel1[[#This Row],[2018 - Omsætning]]/Tabel1[[#This Row],[2018 - Ansatte]],"i.a.")</f>
        <v>0.78195274102079404</v>
      </c>
      <c r="LK225" s="254">
        <f>IFERROR(Tabel1[[#This Row],[2017 - Omsætning]]/Tabel1[[#This Row],[2017 - Ansatte]],"i.a.")</f>
        <v>0</v>
      </c>
      <c r="LL225" s="254">
        <f>IFERROR(Tabel1[[#This Row],[2016 - Omsætning]]/Tabel1[[#This Row],[2016 - Ansatte]],"i.a.")</f>
        <v>0</v>
      </c>
      <c r="LM225" s="254" t="str">
        <f>IFERROR(Tabel1[[#This Row],[2015 - Omsætning]]/Tabel1[[#This Row],[2015 - Ansatte]],"i.a.")</f>
        <v>i.a.</v>
      </c>
      <c r="LN225" s="254" t="str">
        <f>IFERROR(Tabel1[[#This Row],[2014 - Omsætning]]/Tabel1[[#This Row],[2014 - Ansatte]],"i.a.")</f>
        <v>i.a.</v>
      </c>
      <c r="LO225" s="254" t="str">
        <f>IFERROR(Tabel1[[#This Row],[2013 - Omsætning]]/Tabel1[[#This Row],[2013 - Ansatte]],"i.a.")</f>
        <v>i.a.</v>
      </c>
      <c r="LP225" s="254" t="str">
        <f>IFERROR(Tabel1[[#This Row],[2012 - Omsætning]]/Tabel1[[#This Row],[2012 - Ansatte]],"i.a.")</f>
        <v>i.a.</v>
      </c>
      <c r="LQ225" s="254" t="str">
        <f>IFERROR(Tabel1[[#This Row],[2011 - Omsætning]]/Tabel1[[#This Row],[2011 - Ansatte]],"i.a.")</f>
        <v>i.a.</v>
      </c>
      <c r="LR225" s="254" t="str">
        <f>IFERROR(Tabel1[[#This Row],[2010 - Omsætning]]/Tabel1[[#This Row],[2010 - Ansatte]],"i.a.")</f>
        <v>i.a.</v>
      </c>
      <c r="LS225" s="254" t="str">
        <f>IFERROR(Tabel1[[#This Row],[2009 - Omsætning]]/Tabel1[[#This Row],[2009 - Ansatte]],"i.a.")</f>
        <v>i.a.</v>
      </c>
      <c r="LT225" s="254" t="str">
        <f>IFERROR(Tabel1[[#This Row],[2008 - Omsætning]]/Tabel1[[#This Row],[2008 - Ansatte]],"i.a.")</f>
        <v>i.a.</v>
      </c>
      <c r="LU225" s="158" t="e">
        <f t="shared" si="883"/>
        <v>#VALUE!</v>
      </c>
      <c r="LV225" s="158">
        <f t="shared" si="884"/>
        <v>-5.5204595082122863</v>
      </c>
      <c r="LW225" s="158">
        <f t="shared" si="885"/>
        <v>-1.1808908598819579</v>
      </c>
      <c r="LX225" s="158">
        <f t="shared" si="886"/>
        <v>4.1490610840780526</v>
      </c>
      <c r="LY225" s="158">
        <f t="shared" si="887"/>
        <v>1.2092430523568245</v>
      </c>
      <c r="LZ225" s="243" t="e">
        <f t="shared" si="737"/>
        <v>#VALUE!</v>
      </c>
      <c r="MA225" s="243">
        <f t="shared" si="917"/>
        <v>-0.27689047619047624</v>
      </c>
      <c r="MB225" s="243">
        <f t="shared" si="738"/>
        <v>-0.32743562386980107</v>
      </c>
      <c r="MC225" s="243">
        <f t="shared" si="739"/>
        <v>0.22342818161146064</v>
      </c>
      <c r="MD225" s="244" t="str">
        <f t="shared" si="888"/>
        <v>i.a.</v>
      </c>
      <c r="ME225" s="244">
        <f t="shared" si="889"/>
        <v>-0.32704761904761909</v>
      </c>
      <c r="MF225" s="244">
        <f t="shared" si="890"/>
        <v>-5.0157142857142858E-2</v>
      </c>
      <c r="MG225" s="244">
        <f t="shared" si="891"/>
        <v>0.27727848101265823</v>
      </c>
      <c r="MH225" s="244">
        <f t="shared" si="892"/>
        <v>5.38502994011976E-2</v>
      </c>
      <c r="MI225" s="244">
        <f t="shared" si="893"/>
        <v>2.4375000000000001E-2</v>
      </c>
      <c r="MJ225" s="244">
        <f t="shared" si="894"/>
        <v>1.5521739130434782E-2</v>
      </c>
      <c r="MK225" s="244">
        <f t="shared" si="895"/>
        <v>3.7054838709677421E-2</v>
      </c>
      <c r="ML225" s="244">
        <f t="shared" si="896"/>
        <v>2.8350694117647061E-2</v>
      </c>
      <c r="MM225" s="244" t="str">
        <f t="shared" si="897"/>
        <v>i.a.</v>
      </c>
      <c r="MN225" s="244" t="str">
        <f t="shared" si="898"/>
        <v>i.a.</v>
      </c>
      <c r="MO225" s="244" t="str">
        <f t="shared" si="899"/>
        <v>i.a.</v>
      </c>
      <c r="MP225" s="244" t="str">
        <f t="shared" si="900"/>
        <v>i.a.</v>
      </c>
      <c r="MQ225" s="244" t="str">
        <f t="shared" si="901"/>
        <v>i.a.</v>
      </c>
      <c r="MR225" s="244" t="str">
        <f t="shared" si="902"/>
        <v>i.a.</v>
      </c>
      <c r="MS225" s="244" t="str">
        <f t="shared" si="903"/>
        <v>i.a.</v>
      </c>
      <c r="MT225" s="244" t="str">
        <f t="shared" si="904"/>
        <v>i.a.</v>
      </c>
    </row>
    <row r="226" spans="1:358" ht="18" customHeight="1" x14ac:dyDescent="0.25">
      <c r="A226" s="3" t="s">
        <v>285</v>
      </c>
      <c r="B226" s="273">
        <v>27513204</v>
      </c>
      <c r="C226" s="5" t="s">
        <v>83</v>
      </c>
      <c r="D226" s="5"/>
      <c r="E226" s="5">
        <v>256200</v>
      </c>
      <c r="F226" s="203">
        <v>45743</v>
      </c>
      <c r="G226" s="148" t="s">
        <v>84</v>
      </c>
      <c r="H226" s="148" t="s">
        <v>84</v>
      </c>
      <c r="I226" s="148" t="s">
        <v>84</v>
      </c>
      <c r="J226" s="148" t="s">
        <v>84</v>
      </c>
      <c r="K226" s="148" t="s">
        <v>84</v>
      </c>
      <c r="L226" s="148" t="s">
        <v>84</v>
      </c>
      <c r="M226" s="148" t="s">
        <v>84</v>
      </c>
      <c r="N226" s="148" t="s">
        <v>84</v>
      </c>
      <c r="O226" s="148" t="s">
        <v>84</v>
      </c>
      <c r="P226" s="150">
        <f>Y226/Tabel1[[#This Row],[2023 - Omsætning]]-1</f>
        <v>2.5163582788057415E-2</v>
      </c>
      <c r="Q226" s="150">
        <f>Z226/Tabel1[[#This Row],[2022 - Omsætning]]-1</f>
        <v>-0.10491642408739443</v>
      </c>
      <c r="R226" s="150">
        <f>AA226/Tabel1[[#This Row],[2021 - Omsætning]]-1</f>
        <v>0.21143540478758038</v>
      </c>
      <c r="S226" s="150">
        <f>AB226/Tabel1[[#This Row],[2020 - Omsætning]]-1</f>
        <v>0.21211939992481965</v>
      </c>
      <c r="T226" s="150">
        <f>AC226/Tabel1[[#This Row],[2019 - Omsætning]]-1</f>
        <v>-0.13013666393355305</v>
      </c>
      <c r="U226" s="242">
        <f t="shared" si="721"/>
        <v>11.613999999999976</v>
      </c>
      <c r="V226" s="242">
        <f t="shared" si="905"/>
        <v>-54.09899999999999</v>
      </c>
      <c r="W226" s="242">
        <f t="shared" si="763"/>
        <v>89.996000000000038</v>
      </c>
      <c r="X226" s="242">
        <f t="shared" si="762"/>
        <v>74.486999999999966</v>
      </c>
      <c r="Y226" s="151">
        <v>473.154</v>
      </c>
      <c r="Z226" s="151">
        <v>461.54</v>
      </c>
      <c r="AA226" s="151">
        <v>515.63900000000001</v>
      </c>
      <c r="AB226" s="151">
        <v>425.64299999999997</v>
      </c>
      <c r="AC226" s="361">
        <v>351.15600000000001</v>
      </c>
      <c r="AD226" s="151">
        <v>403.69099999999997</v>
      </c>
      <c r="AE226" s="151">
        <v>365.81799999999998</v>
      </c>
      <c r="AF226" s="151">
        <v>475.37599999999998</v>
      </c>
      <c r="AG226" s="361">
        <v>549.22900000000004</v>
      </c>
      <c r="AH226" s="361">
        <v>422.42148600000002</v>
      </c>
      <c r="AI226" s="361">
        <v>349.028524</v>
      </c>
      <c r="AJ226" s="361"/>
      <c r="AK226" s="361"/>
      <c r="AL226" s="361"/>
      <c r="AM226" s="361"/>
      <c r="AN226" s="361"/>
      <c r="AO226" s="361"/>
      <c r="AP226" s="150">
        <f t="shared" si="779"/>
        <v>0.16006587562998531</v>
      </c>
      <c r="AQ226" s="150">
        <f t="shared" si="780"/>
        <v>-6.4677170907336254E-2</v>
      </c>
      <c r="AR226" s="150">
        <f t="shared" si="781"/>
        <v>0.56997173742023854</v>
      </c>
      <c r="AS226" s="150">
        <f t="shared" si="782"/>
        <v>-0.14165311991997004</v>
      </c>
      <c r="AT226" s="150">
        <f t="shared" si="783"/>
        <v>0.46133323587457065</v>
      </c>
      <c r="AU226" s="242">
        <f t="shared" si="740"/>
        <v>8.0670000000000002</v>
      </c>
      <c r="AV226" s="242">
        <f t="shared" si="918"/>
        <v>-3.4849999999999994</v>
      </c>
      <c r="AW226" s="242">
        <f t="shared" si="741"/>
        <v>19.562000000000005</v>
      </c>
      <c r="AX226" s="242">
        <f t="shared" si="742"/>
        <v>-5.6640000000000015</v>
      </c>
      <c r="AY226" s="119">
        <v>58.465000000000003</v>
      </c>
      <c r="AZ226" s="119">
        <v>50.398000000000003</v>
      </c>
      <c r="BA226" s="119">
        <v>53.883000000000003</v>
      </c>
      <c r="BB226" s="119">
        <v>34.320999999999998</v>
      </c>
      <c r="BC226" s="119">
        <v>39.984999999999999</v>
      </c>
      <c r="BD226" s="119">
        <v>27.361999999999998</v>
      </c>
      <c r="BE226" s="119">
        <v>-8.8580000000000005</v>
      </c>
      <c r="BF226" s="119">
        <v>52.206000000000003</v>
      </c>
      <c r="BG226" s="362">
        <v>52.341999999999999</v>
      </c>
      <c r="BH226" s="362">
        <v>28.818732000000001</v>
      </c>
      <c r="BI226" s="362">
        <v>24.798083999999999</v>
      </c>
      <c r="BJ226" s="362">
        <v>13.176526000000001</v>
      </c>
      <c r="BK226" s="362">
        <v>46.715088999999999</v>
      </c>
      <c r="BL226" s="362">
        <v>21.904</v>
      </c>
      <c r="BM226" s="362">
        <v>10.103</v>
      </c>
      <c r="BN226" s="362">
        <v>8.6430000000000007</v>
      </c>
      <c r="BO226" s="362">
        <v>23.782</v>
      </c>
      <c r="BP226" s="152">
        <f t="shared" si="784"/>
        <v>-0.24485736053500382</v>
      </c>
      <c r="BQ226" s="152">
        <f t="shared" si="785"/>
        <v>-0.11036638174492591</v>
      </c>
      <c r="BR226" s="152">
        <f t="shared" si="786"/>
        <v>0.9943676779813756</v>
      </c>
      <c r="BS226" s="152">
        <f t="shared" si="787"/>
        <v>-0.19248029108550624</v>
      </c>
      <c r="BT226" s="152">
        <f t="shared" si="788"/>
        <v>0.98938352032814558</v>
      </c>
      <c r="BU226" s="242">
        <f t="shared" si="743"/>
        <v>-5.7850000000000001</v>
      </c>
      <c r="BV226" s="242">
        <f t="shared" si="919"/>
        <v>-2.9309999999999974</v>
      </c>
      <c r="BW226" s="242">
        <f t="shared" si="744"/>
        <v>13.240999999999998</v>
      </c>
      <c r="BX226" s="242">
        <f t="shared" si="745"/>
        <v>-3.1739999999999977</v>
      </c>
      <c r="BY226" s="119">
        <v>17.841000000000001</v>
      </c>
      <c r="BZ226" s="119">
        <v>23.626000000000001</v>
      </c>
      <c r="CA226" s="119">
        <v>26.556999999999999</v>
      </c>
      <c r="CB226" s="119">
        <v>13.316000000000001</v>
      </c>
      <c r="CC226" s="119">
        <v>16.489999999999998</v>
      </c>
      <c r="CD226" s="119">
        <v>8.2889999999999997</v>
      </c>
      <c r="CE226" s="119">
        <v>-30.786000000000001</v>
      </c>
      <c r="CF226" s="119">
        <v>28.094999999999999</v>
      </c>
      <c r="CG226" s="362">
        <v>26.216999999999999</v>
      </c>
      <c r="CH226" s="362">
        <v>18.226542999999999</v>
      </c>
      <c r="CI226" s="362">
        <v>16.682603</v>
      </c>
      <c r="CJ226" s="362">
        <v>8.3874110000000002</v>
      </c>
      <c r="CK226" s="362">
        <v>42.556593999999997</v>
      </c>
      <c r="CL226" s="362">
        <v>19.059999999999999</v>
      </c>
      <c r="CM226" s="362">
        <v>6.9859999999999998</v>
      </c>
      <c r="CN226" s="362">
        <v>6.1859999999999999</v>
      </c>
      <c r="CO226" s="362">
        <v>21.826000000000001</v>
      </c>
      <c r="CP226" s="152">
        <f t="shared" si="789"/>
        <v>-0.57503905891002671</v>
      </c>
      <c r="CQ226" s="152">
        <f t="shared" si="790"/>
        <v>-0.43407707910750509</v>
      </c>
      <c r="CR226" s="152">
        <f t="shared" si="791"/>
        <v>2.471830985915493</v>
      </c>
      <c r="CS226" s="152">
        <f t="shared" si="792"/>
        <v>-0.24796306355241712</v>
      </c>
      <c r="CT226" s="152">
        <f t="shared" si="793"/>
        <v>4.3791088385682979</v>
      </c>
      <c r="CU226" s="242">
        <f t="shared" si="746"/>
        <v>-6.2570000000000006</v>
      </c>
      <c r="CV226" s="242">
        <f t="shared" si="920"/>
        <v>-8.3460000000000001</v>
      </c>
      <c r="CW226" s="242">
        <f t="shared" si="747"/>
        <v>13.689</v>
      </c>
      <c r="CX226" s="242">
        <f t="shared" si="748"/>
        <v>-1.8259999999999996</v>
      </c>
      <c r="CY226" s="119">
        <v>4.6239999999999997</v>
      </c>
      <c r="CZ226" s="119">
        <v>10.881</v>
      </c>
      <c r="DA226" s="119">
        <v>19.227</v>
      </c>
      <c r="DB226" s="119">
        <v>5.5380000000000003</v>
      </c>
      <c r="DC226" s="119">
        <v>7.3639999999999999</v>
      </c>
      <c r="DD226" s="119">
        <v>1.369</v>
      </c>
      <c r="DE226" s="119">
        <v>-38.030999999999999</v>
      </c>
      <c r="DF226" s="119">
        <v>21.882000000000001</v>
      </c>
      <c r="DG226" s="362">
        <v>19.356000000000002</v>
      </c>
      <c r="DH226" s="362">
        <v>9.2895109999999992</v>
      </c>
      <c r="DI226" s="362">
        <v>10.458190999999999</v>
      </c>
      <c r="DJ226" s="362">
        <v>3.9906190000000001</v>
      </c>
      <c r="DK226" s="362">
        <v>33.407048000000003</v>
      </c>
      <c r="DL226" s="362">
        <v>12.112</v>
      </c>
      <c r="DM226" s="362">
        <v>1.1579999999999999</v>
      </c>
      <c r="DN226" s="362">
        <v>0.152</v>
      </c>
      <c r="DO226" s="362">
        <v>15.571999999999999</v>
      </c>
      <c r="DP226" s="152">
        <f t="shared" si="794"/>
        <v>6.3379778492318711E-2</v>
      </c>
      <c r="DQ226" s="152">
        <f t="shared" si="795"/>
        <v>0.13641900121802686</v>
      </c>
      <c r="DR226" s="152">
        <f t="shared" si="796"/>
        <v>0.13057220422562923</v>
      </c>
      <c r="DS226" s="152">
        <f t="shared" si="797"/>
        <v>5.8411182521064371E-2</v>
      </c>
      <c r="DT226" s="152">
        <f t="shared" si="798"/>
        <v>9.010985685319127E-2</v>
      </c>
      <c r="DU226" s="242">
        <f t="shared" si="749"/>
        <v>6.2090000000000032</v>
      </c>
      <c r="DV226" s="242">
        <f t="shared" si="921"/>
        <v>11.760000000000005</v>
      </c>
      <c r="DW226" s="242">
        <f t="shared" si="750"/>
        <v>9.9560000000000031</v>
      </c>
      <c r="DX226" s="242">
        <f t="shared" si="751"/>
        <v>4.2079999999999984</v>
      </c>
      <c r="DY226" s="119">
        <v>104.17400000000001</v>
      </c>
      <c r="DZ226" s="119">
        <v>97.965000000000003</v>
      </c>
      <c r="EA226" s="119">
        <v>86.204999999999998</v>
      </c>
      <c r="EB226" s="119">
        <v>76.248999999999995</v>
      </c>
      <c r="EC226" s="119">
        <v>72.040999999999997</v>
      </c>
      <c r="ED226" s="119">
        <v>66.085999999999999</v>
      </c>
      <c r="EE226" s="119">
        <v>70.882000000000005</v>
      </c>
      <c r="EF226" s="119">
        <v>100.84399999999999</v>
      </c>
      <c r="EG226" s="362">
        <v>83.882000000000005</v>
      </c>
      <c r="EH226" s="362">
        <v>69.542702000000006</v>
      </c>
      <c r="EI226" s="362">
        <v>61.507010999999999</v>
      </c>
      <c r="EJ226" s="362">
        <v>53.453445000000002</v>
      </c>
      <c r="EK226" s="362">
        <v>49.350994</v>
      </c>
      <c r="EL226" s="362">
        <v>24.312999999999999</v>
      </c>
      <c r="EM226" s="362">
        <v>15.122999999999999</v>
      </c>
      <c r="EN226" s="362">
        <v>14.265000000000001</v>
      </c>
      <c r="EO226" s="362">
        <v>14.161</v>
      </c>
      <c r="EP226" s="153">
        <f t="shared" si="799"/>
        <v>-5.4147359978379404E-2</v>
      </c>
      <c r="EQ226" s="153">
        <f t="shared" si="800"/>
        <v>-2.0161746710715932E-2</v>
      </c>
      <c r="ER226" s="153">
        <f t="shared" si="801"/>
        <v>2.3567841562455831E-3</v>
      </c>
      <c r="ES226" s="153">
        <f t="shared" si="802"/>
        <v>8.7217177194509485E-2</v>
      </c>
      <c r="ET226" s="153">
        <f t="shared" si="803"/>
        <v>0.11083937416626155</v>
      </c>
      <c r="EU226" s="242">
        <f t="shared" si="752"/>
        <v>-24.843999999999994</v>
      </c>
      <c r="EV226" s="242">
        <f t="shared" si="922"/>
        <v>-9.4409999999999741</v>
      </c>
      <c r="EW226" s="242">
        <f t="shared" si="753"/>
        <v>1.1009999999999991</v>
      </c>
      <c r="EX226" s="242">
        <f t="shared" si="754"/>
        <v>37.475999999999999</v>
      </c>
      <c r="EY226" s="119">
        <v>433.97800000000001</v>
      </c>
      <c r="EZ226" s="119">
        <v>458.822</v>
      </c>
      <c r="FA226" s="119">
        <v>468.26299999999998</v>
      </c>
      <c r="FB226" s="119">
        <v>467.16199999999998</v>
      </c>
      <c r="FC226" s="119">
        <v>429.68599999999998</v>
      </c>
      <c r="FD226" s="119">
        <v>386.81200000000001</v>
      </c>
      <c r="FE226" s="119">
        <v>384.05500000000001</v>
      </c>
      <c r="FF226" s="119">
        <v>436.30799999999999</v>
      </c>
      <c r="FG226" s="362">
        <v>480.12900000000002</v>
      </c>
      <c r="FH226" s="362">
        <v>377.89371799999998</v>
      </c>
      <c r="FI226" s="362">
        <v>312.68575299999998</v>
      </c>
      <c r="FJ226" s="362">
        <v>218.87769</v>
      </c>
      <c r="FK226" s="362">
        <v>197.23702399999999</v>
      </c>
      <c r="FL226" s="362">
        <v>212.648</v>
      </c>
      <c r="FM226" s="362">
        <v>149.33199999999999</v>
      </c>
      <c r="FN226" s="362">
        <v>134.785</v>
      </c>
      <c r="FO226" s="362">
        <v>135.166</v>
      </c>
      <c r="FP226" s="153">
        <f t="shared" si="804"/>
        <v>-3.5000000000000003E-2</v>
      </c>
      <c r="FQ226" s="153">
        <f t="shared" si="805"/>
        <v>-4.3062200956937802E-2</v>
      </c>
      <c r="FR226" s="153">
        <f t="shared" si="806"/>
        <v>-9.9137931034482762E-2</v>
      </c>
      <c r="FS226" s="153">
        <f t="shared" si="807"/>
        <v>0.10476190476190476</v>
      </c>
      <c r="FT226" s="153">
        <f t="shared" si="808"/>
        <v>4.4776119402985072E-2</v>
      </c>
      <c r="FU226" s="242">
        <f t="shared" si="764"/>
        <v>-7</v>
      </c>
      <c r="FV226" s="242">
        <f t="shared" si="923"/>
        <v>-9</v>
      </c>
      <c r="FW226" s="242">
        <f t="shared" si="765"/>
        <v>-23</v>
      </c>
      <c r="FX226" s="242">
        <f t="shared" si="766"/>
        <v>22</v>
      </c>
      <c r="FY226" s="154">
        <v>193</v>
      </c>
      <c r="FZ226" s="154">
        <v>200</v>
      </c>
      <c r="GA226" s="154">
        <v>209</v>
      </c>
      <c r="GB226" s="154">
        <v>232</v>
      </c>
      <c r="GC226" s="154">
        <v>210</v>
      </c>
      <c r="GD226" s="154">
        <v>201</v>
      </c>
      <c r="GE226" s="154">
        <v>187</v>
      </c>
      <c r="GF226" s="154">
        <v>190</v>
      </c>
      <c r="GG226" s="359">
        <v>189</v>
      </c>
      <c r="GH226" s="359">
        <v>145</v>
      </c>
      <c r="GI226" s="359">
        <v>124</v>
      </c>
      <c r="GJ226" s="359">
        <v>101</v>
      </c>
      <c r="GK226" s="359">
        <v>108</v>
      </c>
      <c r="GL226" s="359">
        <v>76</v>
      </c>
      <c r="GM226" s="359">
        <v>64</v>
      </c>
      <c r="GN226" s="359">
        <v>56</v>
      </c>
      <c r="GO226" s="359">
        <v>59</v>
      </c>
      <c r="GP226" s="5"/>
      <c r="GQ226" s="5" t="s">
        <v>386</v>
      </c>
      <c r="GR226" s="5">
        <v>7480</v>
      </c>
      <c r="GS226" s="5" t="s">
        <v>192</v>
      </c>
      <c r="GT226" s="7" t="s">
        <v>94</v>
      </c>
      <c r="GU226" s="172" t="s">
        <v>73</v>
      </c>
      <c r="GW226" s="158">
        <f t="shared" si="809"/>
        <v>-0.61281565397800331</v>
      </c>
      <c r="GX226" s="158">
        <f t="shared" si="810"/>
        <v>-0.50080663413873394</v>
      </c>
      <c r="GY226" s="158">
        <f t="shared" si="811"/>
        <v>2.1691298269135166</v>
      </c>
      <c r="GZ226" s="158">
        <f t="shared" si="812"/>
        <v>-0.29950363530450269</v>
      </c>
      <c r="HA226" s="158">
        <f t="shared" si="813"/>
        <v>4.3339736575834031</v>
      </c>
      <c r="HB226" s="263">
        <f t="shared" si="722"/>
        <v>-7.2411870890314964E-2</v>
      </c>
      <c r="HC226" s="263">
        <f t="shared" si="912"/>
        <v>-0.11854443909765765</v>
      </c>
      <c r="HD226" s="263">
        <f t="shared" si="723"/>
        <v>0.16201552338589326</v>
      </c>
      <c r="HE226" s="263">
        <f t="shared" si="724"/>
        <v>-3.1935027480251621E-2</v>
      </c>
      <c r="HF226" s="153">
        <f t="shared" si="814"/>
        <v>4.575069630303899E-2</v>
      </c>
      <c r="HG226" s="153">
        <f t="shared" si="815"/>
        <v>0.11816256719335395</v>
      </c>
      <c r="HH226" s="153">
        <f t="shared" si="816"/>
        <v>0.2367070062910116</v>
      </c>
      <c r="HI226" s="153">
        <f t="shared" si="817"/>
        <v>7.4691482905118359E-2</v>
      </c>
      <c r="HJ226" s="153">
        <f t="shared" si="818"/>
        <v>0.10662651038536998</v>
      </c>
      <c r="HK226" s="153">
        <f t="shared" si="819"/>
        <v>1.9990070673441968E-2</v>
      </c>
      <c r="HL226" s="153">
        <f t="shared" si="820"/>
        <v>-0.44292652248349113</v>
      </c>
      <c r="HM226" s="153">
        <f t="shared" si="821"/>
        <v>0.23691304959778267</v>
      </c>
      <c r="HN226" s="153">
        <f t="shared" si="822"/>
        <v>0.25231921258677104</v>
      </c>
      <c r="HO226" s="153">
        <f t="shared" si="823"/>
        <v>0.1417707950264645</v>
      </c>
      <c r="HP226" s="153">
        <f t="shared" si="824"/>
        <v>0.18194414608097936</v>
      </c>
      <c r="HQ226" s="153">
        <f t="shared" si="825"/>
        <v>7.7635149587266361E-2</v>
      </c>
      <c r="HR226" s="153">
        <f t="shared" si="826"/>
        <v>0.90701158560585249</v>
      </c>
      <c r="HS226" s="153">
        <f t="shared" si="827"/>
        <v>0.61426108124556245</v>
      </c>
      <c r="HT226" s="153">
        <f t="shared" si="828"/>
        <v>7.880767660269497E-2</v>
      </c>
      <c r="HU226" s="153">
        <f t="shared" si="829"/>
        <v>1.0694434672482937E-2</v>
      </c>
      <c r="HV226" s="150">
        <f t="shared" si="830"/>
        <v>-0.2158586313749932</v>
      </c>
      <c r="HW226" s="150">
        <f t="shared" si="831"/>
        <v>-0.10236329208621371</v>
      </c>
      <c r="HX226" s="150">
        <f t="shared" si="832"/>
        <v>0.91211979930217901</v>
      </c>
      <c r="HY226" s="150">
        <f t="shared" si="833"/>
        <v>-0.26482723127077679</v>
      </c>
      <c r="HZ226" s="150">
        <f t="shared" si="834"/>
        <v>0.8782043632253802</v>
      </c>
      <c r="IA226" s="263">
        <f t="shared" si="725"/>
        <v>-1.1001959960231456E-2</v>
      </c>
      <c r="IB226" s="263">
        <f t="shared" si="913"/>
        <v>-5.8122499354487586E-3</v>
      </c>
      <c r="IC226" s="263">
        <f t="shared" si="726"/>
        <v>2.7085497759949995E-2</v>
      </c>
      <c r="ID226" s="263">
        <f t="shared" si="727"/>
        <v>-1.0696905671918628E-2</v>
      </c>
      <c r="IE226" s="153">
        <f t="shared" si="835"/>
        <v>3.9966397849462369E-2</v>
      </c>
      <c r="IF226" s="153">
        <f t="shared" si="836"/>
        <v>5.0968357809693825E-2</v>
      </c>
      <c r="IG226" s="153">
        <f t="shared" si="837"/>
        <v>5.6780607745142583E-2</v>
      </c>
      <c r="IH226" s="153">
        <f t="shared" si="838"/>
        <v>2.9695109985192588E-2</v>
      </c>
      <c r="II226" s="153">
        <f t="shared" si="839"/>
        <v>4.0392015657111216E-2</v>
      </c>
      <c r="IJ226" s="153">
        <f t="shared" si="840"/>
        <v>2.150565532056762E-2</v>
      </c>
      <c r="IK226" s="153">
        <f t="shared" si="841"/>
        <v>-7.5054579497125046E-2</v>
      </c>
      <c r="IL226" s="153">
        <f t="shared" si="842"/>
        <v>6.1313543647844859E-2</v>
      </c>
      <c r="IM226" s="153">
        <f t="shared" si="843"/>
        <v>6.1110270042989703E-2</v>
      </c>
      <c r="IN226" s="153">
        <f t="shared" si="844"/>
        <v>5.2786228856779902E-2</v>
      </c>
      <c r="IO226" s="153">
        <f t="shared" si="845"/>
        <v>6.2768059841918064E-2</v>
      </c>
      <c r="IP226" s="153">
        <f t="shared" si="846"/>
        <v>4.0312974849526714E-2</v>
      </c>
      <c r="IQ226" s="153">
        <f t="shared" si="847"/>
        <v>0.20765137298600106</v>
      </c>
      <c r="IR226" s="153">
        <f t="shared" si="848"/>
        <v>0.10530968561798994</v>
      </c>
      <c r="IS226" s="153">
        <f t="shared" si="849"/>
        <v>4.9176923591337379E-2</v>
      </c>
      <c r="IT226" s="153">
        <f t="shared" si="850"/>
        <v>4.5830539616448909E-2</v>
      </c>
      <c r="IU226" s="150">
        <f t="shared" si="851"/>
        <v>0.12425523120389202</v>
      </c>
      <c r="IV226" s="150">
        <f t="shared" si="852"/>
        <v>0.15980264845050329</v>
      </c>
      <c r="IW226" s="150">
        <f t="shared" si="853"/>
        <v>0.12791395448808349</v>
      </c>
      <c r="IX226" s="150">
        <f t="shared" si="854"/>
        <v>-2.6495161479859142E-2</v>
      </c>
      <c r="IY226" s="150">
        <f t="shared" si="855"/>
        <v>-1.8661129408226829E-2</v>
      </c>
      <c r="IZ226" s="263">
        <f t="shared" si="728"/>
        <v>2.6530252962781387E-2</v>
      </c>
      <c r="JA226" s="263">
        <f t="shared" si="914"/>
        <v>2.9418910547439447E-2</v>
      </c>
      <c r="JB226" s="263">
        <f t="shared" si="729"/>
        <v>2.0877792105868792E-2</v>
      </c>
      <c r="JC226" s="263">
        <f t="shared" si="730"/>
        <v>-4.4421692309512817E-3</v>
      </c>
      <c r="JD226" s="153">
        <f t="shared" si="856"/>
        <v>0.24004442621515376</v>
      </c>
      <c r="JE226" s="153">
        <f t="shared" si="857"/>
        <v>0.21351417325237237</v>
      </c>
      <c r="JF226" s="153">
        <f t="shared" si="858"/>
        <v>0.18409526270493293</v>
      </c>
      <c r="JG226" s="153">
        <f t="shared" si="859"/>
        <v>0.16321747059906414</v>
      </c>
      <c r="JH226" s="153">
        <f t="shared" si="860"/>
        <v>0.16765963983001542</v>
      </c>
      <c r="JI226" s="153">
        <f t="shared" si="861"/>
        <v>0.17084785373773306</v>
      </c>
      <c r="JJ226" s="153">
        <f t="shared" si="862"/>
        <v>0.18456210698988426</v>
      </c>
      <c r="JK226" s="153">
        <f t="shared" si="863"/>
        <v>0.23113030244689531</v>
      </c>
      <c r="JL226" s="153">
        <f t="shared" si="864"/>
        <v>0.17470721410287651</v>
      </c>
      <c r="JM226" s="153">
        <f t="shared" si="865"/>
        <v>0.18402714490215477</v>
      </c>
      <c r="JN226" s="153">
        <f t="shared" si="866"/>
        <v>0.19670551155555849</v>
      </c>
      <c r="JO226" s="153">
        <f t="shared" si="867"/>
        <v>0.24421605052575254</v>
      </c>
      <c r="JP226" s="153">
        <f t="shared" si="868"/>
        <v>0.25021161341391968</v>
      </c>
      <c r="JQ226" s="153">
        <f t="shared" si="869"/>
        <v>0.11433448703961475</v>
      </c>
      <c r="JR226" s="153">
        <f t="shared" si="870"/>
        <v>0.10127099349101332</v>
      </c>
      <c r="JS226" s="153">
        <f t="shared" si="871"/>
        <v>0.1058352190525652</v>
      </c>
      <c r="JT226" s="153">
        <f t="shared" si="872"/>
        <v>0.10476747110959857</v>
      </c>
      <c r="JU226" s="150">
        <f t="shared" si="873"/>
        <v>-0.26339303098214462</v>
      </c>
      <c r="JV226" s="150">
        <f t="shared" si="874"/>
        <v>-6.0887695900070388E-3</v>
      </c>
      <c r="JW226" s="150">
        <f t="shared" si="875"/>
        <v>0.64628478753357799</v>
      </c>
      <c r="JX226" s="150">
        <f t="shared" si="876"/>
        <v>-0.33379524412811212</v>
      </c>
      <c r="JY226" s="150">
        <f t="shared" si="877"/>
        <v>1.2870069789631653</v>
      </c>
      <c r="JZ226" s="263">
        <f t="shared" si="731"/>
        <v>-1.3482956515110604E-2</v>
      </c>
      <c r="KA226" s="263">
        <f t="shared" si="915"/>
        <v>-3.1359042663921255E-4</v>
      </c>
      <c r="KB226" s="263">
        <f t="shared" si="732"/>
        <v>2.0218653262938951E-2</v>
      </c>
      <c r="KC226" s="263">
        <f t="shared" si="733"/>
        <v>-1.5674753031907664E-2</v>
      </c>
      <c r="KD226" s="153">
        <f t="shared" si="691"/>
        <v>3.7706539519902611E-2</v>
      </c>
      <c r="KE226" s="153">
        <f t="shared" si="692"/>
        <v>5.1189496035013216E-2</v>
      </c>
      <c r="KF226" s="153">
        <f t="shared" si="693"/>
        <v>5.1503086461652428E-2</v>
      </c>
      <c r="KG226" s="153">
        <f t="shared" si="694"/>
        <v>3.1284433198713477E-2</v>
      </c>
      <c r="KH226" s="153">
        <f t="shared" si="713"/>
        <v>4.695918623062114E-2</v>
      </c>
      <c r="KI226" s="153">
        <f t="shared" si="695"/>
        <v>2.0533031452274142E-2</v>
      </c>
      <c r="KJ226" s="153">
        <f t="shared" si="696"/>
        <v>-8.4156602463520122E-2</v>
      </c>
      <c r="KK226" s="153">
        <f t="shared" si="697"/>
        <v>5.9100585641681531E-2</v>
      </c>
      <c r="KL226" s="153">
        <f t="shared" si="698"/>
        <v>4.7734187379034967E-2</v>
      </c>
      <c r="KM226" s="153">
        <f t="shared" si="699"/>
        <v>4.3147764978981207E-2</v>
      </c>
      <c r="KN226" s="153">
        <f t="shared" si="700"/>
        <v>4.779724822719647E-2</v>
      </c>
      <c r="KO226" s="153" t="str">
        <f t="shared" si="701"/>
        <v>i.a.</v>
      </c>
      <c r="KP226" s="153" t="str">
        <f t="shared" si="702"/>
        <v>i.a.</v>
      </c>
      <c r="KQ226" s="153" t="str">
        <f t="shared" si="703"/>
        <v>i.a.</v>
      </c>
      <c r="KR226" s="153" t="str">
        <f t="shared" si="704"/>
        <v>i.a.</v>
      </c>
      <c r="KS226" s="153" t="str">
        <f t="shared" si="705"/>
        <v>i.a.</v>
      </c>
      <c r="KT226" s="153" t="str">
        <f t="shared" si="706"/>
        <v>i.a.</v>
      </c>
      <c r="KU226" s="150">
        <f t="shared" si="878"/>
        <v>6.2345681645655356E-2</v>
      </c>
      <c r="KV226" s="150">
        <f t="shared" si="879"/>
        <v>-6.4637663171327256E-2</v>
      </c>
      <c r="KW226" s="150">
        <f t="shared" si="880"/>
        <v>0.34475126273071127</v>
      </c>
      <c r="KX226" s="150">
        <f t="shared" si="881"/>
        <v>9.7177043035397023E-2</v>
      </c>
      <c r="KY226" s="150">
        <f t="shared" si="882"/>
        <v>-0.16741652119354367</v>
      </c>
      <c r="KZ226" s="243">
        <f t="shared" si="734"/>
        <v>0.14387512953367887</v>
      </c>
      <c r="LA226" s="243">
        <f t="shared" si="916"/>
        <v>-0.15947224880382782</v>
      </c>
      <c r="LB226" s="243">
        <f t="shared" si="735"/>
        <v>0.63250414535555222</v>
      </c>
      <c r="LC226" s="243">
        <f t="shared" si="736"/>
        <v>0.16249667487684705</v>
      </c>
      <c r="LD226" s="254">
        <f>IFERROR(Tabel1[[#This Row],[2024 - Omsætning]]/Tabel1[[#This Row],[2024 - Ansatte]],"i.a.")</f>
        <v>2.451575129533679</v>
      </c>
      <c r="LE226" s="254">
        <f>IFERROR(Tabel1[[#This Row],[2023 - Omsætning]]/Tabel1[[#This Row],[2023 - Ansatte]],"i.a.")</f>
        <v>2.3077000000000001</v>
      </c>
      <c r="LF226" s="254">
        <f>IFERROR(Tabel1[[#This Row],[2022 - Omsætning]]/Tabel1[[#This Row],[2022 - Ansatte]],"i.a.")</f>
        <v>2.4671722488038279</v>
      </c>
      <c r="LG226" s="254">
        <f>IFERROR(Tabel1[[#This Row],[2021 - Omsætning]]/Tabel1[[#This Row],[2021 - Ansatte]],"i.a.")</f>
        <v>1.8346681034482757</v>
      </c>
      <c r="LH226" s="254">
        <f>IFERROR(AC226/Tabel1[[#This Row],[2020 - Ansatte]],"i.a.")</f>
        <v>1.6721714285714286</v>
      </c>
      <c r="LI226" s="254">
        <f>IFERROR(Tabel1[[#This Row],[2019 - Omsætning]]/Tabel1[[#This Row],[2019 - Ansatte]],"i.a.")</f>
        <v>2.0084129353233831</v>
      </c>
      <c r="LJ226" s="254">
        <f>IFERROR(Tabel1[[#This Row],[2018 - Omsætning]]/Tabel1[[#This Row],[2018 - Ansatte]],"i.a.")</f>
        <v>1.9562459893048127</v>
      </c>
      <c r="LK226" s="254">
        <f>IFERROR(Tabel1[[#This Row],[2017 - Omsætning]]/Tabel1[[#This Row],[2017 - Ansatte]],"i.a.")</f>
        <v>2.5019789473684209</v>
      </c>
      <c r="LL226" s="254">
        <f>IFERROR(Tabel1[[#This Row],[2016 - Omsætning]]/Tabel1[[#This Row],[2016 - Ansatte]],"i.a.")</f>
        <v>2.9059735449735453</v>
      </c>
      <c r="LM226" s="254">
        <f>IFERROR(Tabel1[[#This Row],[2015 - Omsætning]]/Tabel1[[#This Row],[2015 - Ansatte]],"i.a.")</f>
        <v>2.9132516275862068</v>
      </c>
      <c r="LN226" s="254">
        <f>IFERROR(Tabel1[[#This Row],[2014 - Omsætning]]/Tabel1[[#This Row],[2014 - Ansatte]],"i.a.")</f>
        <v>2.8147461612903224</v>
      </c>
      <c r="LO226" s="254">
        <f>IFERROR(Tabel1[[#This Row],[2013 - Omsætning]]/Tabel1[[#This Row],[2013 - Ansatte]],"i.a.")</f>
        <v>0</v>
      </c>
      <c r="LP226" s="254">
        <f>IFERROR(Tabel1[[#This Row],[2012 - Omsætning]]/Tabel1[[#This Row],[2012 - Ansatte]],"i.a.")</f>
        <v>0</v>
      </c>
      <c r="LQ226" s="254">
        <f>IFERROR(Tabel1[[#This Row],[2011 - Omsætning]]/Tabel1[[#This Row],[2011 - Ansatte]],"i.a.")</f>
        <v>0</v>
      </c>
      <c r="LR226" s="254">
        <f>IFERROR(Tabel1[[#This Row],[2010 - Omsætning]]/Tabel1[[#This Row],[2010 - Ansatte]],"i.a.")</f>
        <v>0</v>
      </c>
      <c r="LS226" s="254">
        <f>IFERROR(Tabel1[[#This Row],[2009 - Omsætning]]/Tabel1[[#This Row],[2009 - Ansatte]],"i.a.")</f>
        <v>0</v>
      </c>
      <c r="LT226" s="254">
        <f>IFERROR(Tabel1[[#This Row],[2008 - Omsætning]]/Tabel1[[#This Row],[2008 - Ansatte]],"i.a.")</f>
        <v>0</v>
      </c>
      <c r="LU226" s="158">
        <f t="shared" si="883"/>
        <v>-0.55962596778241114</v>
      </c>
      <c r="LV226" s="158">
        <f t="shared" si="884"/>
        <v>-0.40861054766734278</v>
      </c>
      <c r="LW226" s="158">
        <f t="shared" si="885"/>
        <v>2.8538985106813124</v>
      </c>
      <c r="LX226" s="158">
        <f t="shared" si="886"/>
        <v>-0.31927691097417066</v>
      </c>
      <c r="LY226" s="158">
        <f t="shared" si="887"/>
        <v>4.1485756026296556</v>
      </c>
      <c r="LZ226" s="243">
        <f t="shared" si="737"/>
        <v>-3.0446450777202077E-2</v>
      </c>
      <c r="MA226" s="243">
        <f t="shared" si="917"/>
        <v>-3.7590215311004781E-2</v>
      </c>
      <c r="MB226" s="243">
        <f t="shared" si="738"/>
        <v>6.8124525655832366E-2</v>
      </c>
      <c r="MC226" s="243">
        <f t="shared" si="739"/>
        <v>-1.1195977011494249E-2</v>
      </c>
      <c r="MD226" s="244">
        <f t="shared" si="888"/>
        <v>2.3958549222797925E-2</v>
      </c>
      <c r="ME226" s="244">
        <f t="shared" si="889"/>
        <v>5.4405000000000002E-2</v>
      </c>
      <c r="MF226" s="244">
        <f t="shared" si="890"/>
        <v>9.1995215311004783E-2</v>
      </c>
      <c r="MG226" s="244">
        <f t="shared" si="891"/>
        <v>2.3870689655172413E-2</v>
      </c>
      <c r="MH226" s="244">
        <f t="shared" si="892"/>
        <v>3.5066666666666663E-2</v>
      </c>
      <c r="MI226" s="244">
        <f t="shared" si="893"/>
        <v>6.8109452736318408E-3</v>
      </c>
      <c r="MJ226" s="244">
        <f t="shared" si="894"/>
        <v>-0.20337433155080215</v>
      </c>
      <c r="MK226" s="244">
        <f t="shared" si="895"/>
        <v>0.11516842105263159</v>
      </c>
      <c r="ML226" s="244">
        <f t="shared" si="896"/>
        <v>0.10241269841269843</v>
      </c>
      <c r="MM226" s="244">
        <f t="shared" si="897"/>
        <v>6.4065593103448268E-2</v>
      </c>
      <c r="MN226" s="244">
        <f t="shared" si="898"/>
        <v>8.4340249999999992E-2</v>
      </c>
      <c r="MO226" s="244">
        <f t="shared" si="899"/>
        <v>3.9511079207920796E-2</v>
      </c>
      <c r="MP226" s="244">
        <f t="shared" si="900"/>
        <v>0.30932451851851855</v>
      </c>
      <c r="MQ226" s="244">
        <f t="shared" si="901"/>
        <v>0.15936842105263158</v>
      </c>
      <c r="MR226" s="244">
        <f t="shared" si="902"/>
        <v>1.8093749999999999E-2</v>
      </c>
      <c r="MS226" s="244">
        <f t="shared" si="903"/>
        <v>2.7142857142857142E-3</v>
      </c>
      <c r="MT226" s="244">
        <f t="shared" si="904"/>
        <v>0.26393220338983048</v>
      </c>
    </row>
    <row r="227" spans="1:358" ht="18" customHeight="1" x14ac:dyDescent="0.25">
      <c r="A227" t="s">
        <v>814</v>
      </c>
      <c r="B227" s="273">
        <v>16174394</v>
      </c>
      <c r="C227" s="117" t="s">
        <v>588</v>
      </c>
      <c r="D227" s="5" t="s">
        <v>370</v>
      </c>
      <c r="E227" s="5">
        <v>701010</v>
      </c>
      <c r="F227" s="203">
        <v>45474</v>
      </c>
      <c r="G227" s="148"/>
      <c r="H227" s="148" t="s">
        <v>74</v>
      </c>
      <c r="I227" s="148" t="s">
        <v>74</v>
      </c>
      <c r="J227" s="148" t="s">
        <v>74</v>
      </c>
      <c r="K227" s="148" t="s">
        <v>74</v>
      </c>
      <c r="L227" s="148" t="s">
        <v>74</v>
      </c>
      <c r="M227" s="357" t="s">
        <v>70</v>
      </c>
      <c r="N227" s="357" t="s">
        <v>70</v>
      </c>
      <c r="O227" s="357" t="s">
        <v>70</v>
      </c>
      <c r="P227" s="150" t="e">
        <f>Y227/Tabel1[[#This Row],[2023 - Omsætning]]-1</f>
        <v>#DIV/0!</v>
      </c>
      <c r="Q227" s="150" t="e">
        <f>Z227/Tabel1[[#This Row],[2022 - Omsætning]]-1</f>
        <v>#DIV/0!</v>
      </c>
      <c r="R227" s="150" t="e">
        <f>AA227/Tabel1[[#This Row],[2021 - Omsætning]]-1</f>
        <v>#DIV/0!</v>
      </c>
      <c r="S227" s="150" t="e">
        <f>AB227/Tabel1[[#This Row],[2020 - Omsætning]]-1</f>
        <v>#DIV/0!</v>
      </c>
      <c r="T227" s="150">
        <f>AC227/Tabel1[[#This Row],[2019 - Omsætning]]-1</f>
        <v>-1</v>
      </c>
      <c r="U227" s="242">
        <f t="shared" si="721"/>
        <v>0</v>
      </c>
      <c r="V227" s="242">
        <f t="shared" si="905"/>
        <v>0</v>
      </c>
      <c r="W227" s="242">
        <f t="shared" si="763"/>
        <v>0</v>
      </c>
      <c r="X227" s="242">
        <f t="shared" si="762"/>
        <v>0</v>
      </c>
      <c r="Y227" s="151"/>
      <c r="Z227" s="151"/>
      <c r="AA227" s="151"/>
      <c r="AB227" s="151"/>
      <c r="AC227" s="361"/>
      <c r="AD227" s="151">
        <v>1264.1756</v>
      </c>
      <c r="AE227" s="151">
        <v>809.32330000000002</v>
      </c>
      <c r="AF227" s="151">
        <v>694.88099999999997</v>
      </c>
      <c r="AG227" s="361">
        <v>694.31299999999999</v>
      </c>
      <c r="AH227" s="361">
        <v>646.596</v>
      </c>
      <c r="AI227" s="361">
        <v>602.41499999999996</v>
      </c>
      <c r="AJ227" s="361">
        <v>631.88900000000001</v>
      </c>
      <c r="AK227" s="361">
        <v>654.66499999999996</v>
      </c>
      <c r="AL227" s="361">
        <v>572.16200000000003</v>
      </c>
      <c r="AM227" s="361">
        <v>486.23099999999999</v>
      </c>
      <c r="AN227" s="361">
        <v>583.35299999999995</v>
      </c>
      <c r="AO227" s="361"/>
      <c r="AP227" s="150">
        <f t="shared" si="779"/>
        <v>-1</v>
      </c>
      <c r="AQ227" s="150">
        <f t="shared" si="780"/>
        <v>6.2405755500245304E-2</v>
      </c>
      <c r="AR227" s="150" t="e">
        <f t="shared" si="781"/>
        <v>#DIV/0!</v>
      </c>
      <c r="AS227" s="150" t="e">
        <f t="shared" si="782"/>
        <v>#DIV/0!</v>
      </c>
      <c r="AT227" s="150">
        <f t="shared" si="783"/>
        <v>-1</v>
      </c>
      <c r="AU227" s="242">
        <f t="shared" si="740"/>
        <v>-58.478000000000002</v>
      </c>
      <c r="AV227" s="242">
        <f t="shared" si="918"/>
        <v>3.4350000000000023</v>
      </c>
      <c r="AW227" s="242">
        <f t="shared" si="741"/>
        <v>55.042999999999999</v>
      </c>
      <c r="AX227" s="242">
        <f t="shared" si="742"/>
        <v>0</v>
      </c>
      <c r="AY227" s="119"/>
      <c r="AZ227" s="119">
        <v>58.478000000000002</v>
      </c>
      <c r="BA227" s="119">
        <v>55.042999999999999</v>
      </c>
      <c r="BB227" s="119"/>
      <c r="BC227" s="119"/>
      <c r="BD227" s="119">
        <v>332.19550000000004</v>
      </c>
      <c r="BE227" s="119">
        <v>233.50534999999999</v>
      </c>
      <c r="BF227" s="119">
        <v>193.399</v>
      </c>
      <c r="BG227" s="362">
        <v>184.16499999999999</v>
      </c>
      <c r="BH227" s="362">
        <v>169.499</v>
      </c>
      <c r="BI227" s="362">
        <v>153.18100000000001</v>
      </c>
      <c r="BJ227" s="362">
        <v>158.55199999999999</v>
      </c>
      <c r="BK227" s="362">
        <v>160.62200000000001</v>
      </c>
      <c r="BL227" s="362">
        <v>142.816</v>
      </c>
      <c r="BM227" s="362">
        <v>8.5280000000000005</v>
      </c>
      <c r="BN227" s="362">
        <v>-10.474</v>
      </c>
      <c r="BO227" s="362"/>
      <c r="BP227" s="152">
        <f t="shared" si="784"/>
        <v>1</v>
      </c>
      <c r="BQ227" s="152">
        <f t="shared" si="785"/>
        <v>-1.4061619009262989</v>
      </c>
      <c r="BR227" s="152">
        <f t="shared" si="786"/>
        <v>1.4786044718581342</v>
      </c>
      <c r="BS227" s="152">
        <f t="shared" si="787"/>
        <v>-1.3301145295306531</v>
      </c>
      <c r="BT227" s="152">
        <f t="shared" si="788"/>
        <v>0.83427614439895792</v>
      </c>
      <c r="BU227" s="242">
        <f t="shared" si="743"/>
        <v>2.0169999999999999</v>
      </c>
      <c r="BV227" s="242">
        <f t="shared" si="919"/>
        <v>-6.9830000000000005</v>
      </c>
      <c r="BW227" s="242">
        <f t="shared" si="744"/>
        <v>15.341999999999999</v>
      </c>
      <c r="BX227" s="242">
        <f t="shared" si="745"/>
        <v>-5.9229999999999992</v>
      </c>
      <c r="BY227" s="119"/>
      <c r="BZ227" s="119">
        <v>-2.0169999999999999</v>
      </c>
      <c r="CA227" s="119">
        <v>4.9660000000000002</v>
      </c>
      <c r="CB227" s="119">
        <v>-10.375999999999999</v>
      </c>
      <c r="CC227" s="119">
        <v>-4.4530000000000003</v>
      </c>
      <c r="CD227" s="119">
        <v>-26.87</v>
      </c>
      <c r="CE227" s="119">
        <v>63.920999999999999</v>
      </c>
      <c r="CF227" s="119">
        <v>42.917000000000002</v>
      </c>
      <c r="CG227" s="362">
        <v>22.486999999999998</v>
      </c>
      <c r="CH227" s="362">
        <v>21.550999999999998</v>
      </c>
      <c r="CI227" s="362">
        <v>17.341000000000001</v>
      </c>
      <c r="CJ227" s="362">
        <v>23.608000000000001</v>
      </c>
      <c r="CK227" s="362">
        <v>33.847000000000001</v>
      </c>
      <c r="CL227" s="362">
        <v>22.68</v>
      </c>
      <c r="CM227" s="362">
        <v>8.5280000000000005</v>
      </c>
      <c r="CN227" s="362">
        <v>-10.474</v>
      </c>
      <c r="CO227" s="362"/>
      <c r="CP227" s="152">
        <f t="shared" si="789"/>
        <v>1</v>
      </c>
      <c r="CQ227" s="152">
        <f t="shared" si="790"/>
        <v>-2.2823376623376626</v>
      </c>
      <c r="CR227" s="152" t="e">
        <f t="shared" si="791"/>
        <v>#DIV/0!</v>
      </c>
      <c r="CS227" s="152" t="e">
        <f t="shared" si="792"/>
        <v>#DIV/0!</v>
      </c>
      <c r="CT227" s="152">
        <f t="shared" si="793"/>
        <v>1</v>
      </c>
      <c r="CU227" s="242">
        <f t="shared" si="746"/>
        <v>24.684999999999999</v>
      </c>
      <c r="CV227" s="242">
        <f t="shared" si="920"/>
        <v>-43.935000000000002</v>
      </c>
      <c r="CW227" s="242">
        <f t="shared" si="747"/>
        <v>19.25</v>
      </c>
      <c r="CX227" s="242">
        <f t="shared" si="748"/>
        <v>0</v>
      </c>
      <c r="CY227" s="119"/>
      <c r="CZ227" s="119">
        <v>-24.684999999999999</v>
      </c>
      <c r="DA227" s="119">
        <v>19.25</v>
      </c>
      <c r="DB227" s="119"/>
      <c r="DC227" s="119"/>
      <c r="DD227" s="119">
        <v>-28.138650000000002</v>
      </c>
      <c r="DE227" s="119">
        <v>54.727699999999999</v>
      </c>
      <c r="DF227" s="119">
        <v>37.048999999999999</v>
      </c>
      <c r="DG227" s="119">
        <v>16.160999999999998</v>
      </c>
      <c r="DH227" s="119">
        <v>12.778999999999998</v>
      </c>
      <c r="DI227" s="119">
        <v>9.2870000000000008</v>
      </c>
      <c r="DJ227" s="119">
        <v>15.822000000000001</v>
      </c>
      <c r="DK227" s="119">
        <v>25.741</v>
      </c>
      <c r="DL227" s="119">
        <v>14.089</v>
      </c>
      <c r="DM227" s="119">
        <v>0.72300000000000075</v>
      </c>
      <c r="DN227" s="119">
        <v>-21.633000000000003</v>
      </c>
      <c r="DO227" s="119"/>
      <c r="DP227" s="152">
        <f t="shared" si="794"/>
        <v>-1</v>
      </c>
      <c r="DQ227" s="152">
        <f t="shared" si="795"/>
        <v>-0.33242042931162102</v>
      </c>
      <c r="DR227" s="152" t="e">
        <f t="shared" si="796"/>
        <v>#DIV/0!</v>
      </c>
      <c r="DS227" s="152" t="e">
        <f t="shared" si="797"/>
        <v>#DIV/0!</v>
      </c>
      <c r="DT227" s="152">
        <f t="shared" si="798"/>
        <v>-1</v>
      </c>
      <c r="DU227" s="242">
        <f t="shared" si="749"/>
        <v>-45.094999999999999</v>
      </c>
      <c r="DV227" s="242">
        <f t="shared" si="921"/>
        <v>-22.454999999999998</v>
      </c>
      <c r="DW227" s="242">
        <f t="shared" si="750"/>
        <v>67.55</v>
      </c>
      <c r="DX227" s="242">
        <f t="shared" si="751"/>
        <v>0</v>
      </c>
      <c r="DY227" s="119"/>
      <c r="DZ227" s="119">
        <v>45.094999999999999</v>
      </c>
      <c r="EA227" s="119">
        <v>67.55</v>
      </c>
      <c r="EB227" s="119"/>
      <c r="EC227" s="119"/>
      <c r="ED227" s="119">
        <v>40.572699999999998</v>
      </c>
      <c r="EE227" s="119">
        <v>98.652900000000002</v>
      </c>
      <c r="EF227" s="119">
        <v>95.481999999999999</v>
      </c>
      <c r="EG227" s="362">
        <v>109.73399999999999</v>
      </c>
      <c r="EH227" s="362">
        <v>106.02500000000001</v>
      </c>
      <c r="EI227" s="362">
        <v>88.444999999999993</v>
      </c>
      <c r="EJ227" s="362">
        <v>81.400999999999996</v>
      </c>
      <c r="EK227" s="362">
        <v>86.807000000000002</v>
      </c>
      <c r="EL227" s="362">
        <v>67.816000000000003</v>
      </c>
      <c r="EM227" s="362">
        <v>60.311</v>
      </c>
      <c r="EN227" s="362">
        <v>55.000999999999998</v>
      </c>
      <c r="EO227" s="362"/>
      <c r="EP227" s="153">
        <f t="shared" si="799"/>
        <v>-1</v>
      </c>
      <c r="EQ227" s="153">
        <f t="shared" si="800"/>
        <v>-1.473853862769515E-2</v>
      </c>
      <c r="ER227" s="153" t="e">
        <f t="shared" si="801"/>
        <v>#DIV/0!</v>
      </c>
      <c r="ES227" s="153" t="e">
        <f t="shared" si="802"/>
        <v>#DIV/0!</v>
      </c>
      <c r="ET227" s="153">
        <f t="shared" si="803"/>
        <v>-1</v>
      </c>
      <c r="EU227" s="242">
        <f t="shared" si="752"/>
        <v>-325.22199999999998</v>
      </c>
      <c r="EV227" s="242">
        <f t="shared" si="922"/>
        <v>-4.8650000000000091</v>
      </c>
      <c r="EW227" s="242">
        <f t="shared" si="753"/>
        <v>330.08699999999999</v>
      </c>
      <c r="EX227" s="242">
        <f t="shared" si="754"/>
        <v>0</v>
      </c>
      <c r="EY227" s="119"/>
      <c r="EZ227" s="119">
        <v>325.22199999999998</v>
      </c>
      <c r="FA227" s="119">
        <v>330.08699999999999</v>
      </c>
      <c r="FB227" s="119"/>
      <c r="FC227" s="119"/>
      <c r="FD227" s="119">
        <v>397.73315000000002</v>
      </c>
      <c r="FE227" s="119">
        <v>423.98695000000004</v>
      </c>
      <c r="FF227" s="119">
        <v>372.863</v>
      </c>
      <c r="FG227" s="362">
        <v>357.64699999999999</v>
      </c>
      <c r="FH227" s="362">
        <v>370.53100000000001</v>
      </c>
      <c r="FI227" s="362">
        <v>366.55099999999999</v>
      </c>
      <c r="FJ227" s="362">
        <v>349.721</v>
      </c>
      <c r="FK227" s="362">
        <v>370.18</v>
      </c>
      <c r="FL227" s="362">
        <v>329.05500000000001</v>
      </c>
      <c r="FM227" s="362">
        <v>328.637</v>
      </c>
      <c r="FN227" s="362">
        <v>329.33</v>
      </c>
      <c r="FO227" s="362"/>
      <c r="FP227" s="153">
        <f t="shared" si="804"/>
        <v>-1</v>
      </c>
      <c r="FQ227" s="153">
        <f t="shared" si="805"/>
        <v>-5.9880239520958084E-2</v>
      </c>
      <c r="FR227" s="153" t="e">
        <f t="shared" si="806"/>
        <v>#DIV/0!</v>
      </c>
      <c r="FS227" s="153" t="e">
        <f t="shared" si="807"/>
        <v>#DIV/0!</v>
      </c>
      <c r="FT227" s="153">
        <f t="shared" si="808"/>
        <v>-1</v>
      </c>
      <c r="FU227" s="242">
        <f t="shared" si="764"/>
        <v>-157</v>
      </c>
      <c r="FV227" s="242">
        <f t="shared" si="923"/>
        <v>-10</v>
      </c>
      <c r="FW227" s="242">
        <f t="shared" si="765"/>
        <v>167</v>
      </c>
      <c r="FX227" s="242">
        <f t="shared" si="766"/>
        <v>0</v>
      </c>
      <c r="FY227" s="154"/>
      <c r="FZ227" s="154">
        <v>157</v>
      </c>
      <c r="GA227" s="154">
        <v>167</v>
      </c>
      <c r="GB227" s="154"/>
      <c r="GC227" s="154"/>
      <c r="GD227" s="154">
        <v>647</v>
      </c>
      <c r="GE227" s="154">
        <v>620</v>
      </c>
      <c r="GF227" s="154">
        <v>549</v>
      </c>
      <c r="GG227" s="359">
        <v>524</v>
      </c>
      <c r="GH227" s="359">
        <v>526</v>
      </c>
      <c r="GI227" s="359">
        <v>520</v>
      </c>
      <c r="GJ227" s="359">
        <v>524</v>
      </c>
      <c r="GK227" s="359"/>
      <c r="GL227" s="359"/>
      <c r="GM227" s="359"/>
      <c r="GN227" s="359"/>
      <c r="GO227" s="359"/>
      <c r="GP227" s="165"/>
      <c r="GQ227" s="5" t="s">
        <v>390</v>
      </c>
      <c r="GR227" s="5">
        <v>7150</v>
      </c>
      <c r="GS227" s="5" t="s">
        <v>222</v>
      </c>
      <c r="GT227" s="157" t="s">
        <v>94</v>
      </c>
      <c r="GU227" s="172"/>
      <c r="GW227" s="158">
        <f t="shared" si="809"/>
        <v>1</v>
      </c>
      <c r="GX227" s="158">
        <f t="shared" si="810"/>
        <v>-2.5379627873569013</v>
      </c>
      <c r="GY227" s="158" t="e">
        <f t="shared" si="811"/>
        <v>#VALUE!</v>
      </c>
      <c r="GZ227" s="158" t="e">
        <f t="shared" si="812"/>
        <v>#VALUE!</v>
      </c>
      <c r="HA227" s="158">
        <f t="shared" si="813"/>
        <v>1</v>
      </c>
      <c r="HB227" s="263">
        <f t="shared" si="722"/>
        <v>0.43827955080118958</v>
      </c>
      <c r="HC227" s="263">
        <f t="shared" si="912"/>
        <v>-0.72325364406543824</v>
      </c>
      <c r="HD227" s="263" t="e">
        <f t="shared" si="723"/>
        <v>#VALUE!</v>
      </c>
      <c r="HE227" s="263" t="e">
        <f t="shared" si="724"/>
        <v>#VALUE!</v>
      </c>
      <c r="HF227" s="153">
        <f t="shared" si="814"/>
        <v>0</v>
      </c>
      <c r="HG227" s="153">
        <f t="shared" si="815"/>
        <v>-0.43827955080118958</v>
      </c>
      <c r="HH227" s="153">
        <f t="shared" si="816"/>
        <v>0.28497409326424872</v>
      </c>
      <c r="HI227" s="153" t="str">
        <f t="shared" si="817"/>
        <v>Negativ EK</v>
      </c>
      <c r="HJ227" s="153">
        <f t="shared" si="818"/>
        <v>0</v>
      </c>
      <c r="HK227" s="153">
        <f t="shared" si="819"/>
        <v>-0.40421660958904115</v>
      </c>
      <c r="HL227" s="153">
        <f t="shared" si="820"/>
        <v>0.56381104067326371</v>
      </c>
      <c r="HM227" s="153">
        <f t="shared" si="821"/>
        <v>0.36107321066583498</v>
      </c>
      <c r="HN227" s="153">
        <f t="shared" si="822"/>
        <v>0.14980603358376704</v>
      </c>
      <c r="HO227" s="153">
        <f t="shared" si="823"/>
        <v>0.13142387000565639</v>
      </c>
      <c r="HP227" s="153">
        <f t="shared" si="824"/>
        <v>0.10935788891113127</v>
      </c>
      <c r="HQ227" s="153">
        <f t="shared" si="825"/>
        <v>0.18812422714734139</v>
      </c>
      <c r="HR227" s="153">
        <f t="shared" si="826"/>
        <v>0.33295176008743849</v>
      </c>
      <c r="HS227" s="153">
        <f t="shared" si="827"/>
        <v>0.21992242072318871</v>
      </c>
      <c r="HT227" s="153">
        <f t="shared" si="828"/>
        <v>1.2539891771888455E-2</v>
      </c>
      <c r="HU227" s="153">
        <f t="shared" si="829"/>
        <v>-0.3933201214523373</v>
      </c>
      <c r="HV227" s="150">
        <f t="shared" si="830"/>
        <v>1</v>
      </c>
      <c r="HW227" s="150">
        <f t="shared" si="831"/>
        <v>-1.4091772381916294</v>
      </c>
      <c r="HX227" s="150" t="e">
        <f t="shared" si="832"/>
        <v>#VALUE!</v>
      </c>
      <c r="HY227" s="150" t="e">
        <f t="shared" si="833"/>
        <v>#VALUE!</v>
      </c>
      <c r="HZ227" s="150">
        <f t="shared" si="834"/>
        <v>0.82880654630262296</v>
      </c>
      <c r="IA227" s="263">
        <f t="shared" si="725"/>
        <v>6.1558745568884299E-3</v>
      </c>
      <c r="IB227" s="263">
        <f t="shared" si="913"/>
        <v>-2.1200393123205798E-2</v>
      </c>
      <c r="IC227" s="263" t="e">
        <f t="shared" si="726"/>
        <v>#VALUE!</v>
      </c>
      <c r="ID227" s="263" t="e">
        <f t="shared" si="727"/>
        <v>#VALUE!</v>
      </c>
      <c r="IE227" s="153">
        <f t="shared" si="835"/>
        <v>0</v>
      </c>
      <c r="IF227" s="153">
        <f t="shared" si="836"/>
        <v>-6.1558745568884299E-3</v>
      </c>
      <c r="IG227" s="153">
        <f t="shared" si="837"/>
        <v>1.5044518566317366E-2</v>
      </c>
      <c r="IH227" s="153" t="str">
        <f t="shared" si="838"/>
        <v>i.a.</v>
      </c>
      <c r="II227" s="153">
        <f t="shared" si="839"/>
        <v>-1.1195948841578833E-2</v>
      </c>
      <c r="IJ227" s="153">
        <f t="shared" si="840"/>
        <v>-6.5399398164898245E-2</v>
      </c>
      <c r="IK227" s="153">
        <f t="shared" si="841"/>
        <v>0.16043421976747316</v>
      </c>
      <c r="IL227" s="153">
        <f t="shared" si="842"/>
        <v>0.11749873376134481</v>
      </c>
      <c r="IM227" s="153">
        <f t="shared" si="843"/>
        <v>6.1762371288338835E-2</v>
      </c>
      <c r="IN227" s="153">
        <f t="shared" si="844"/>
        <v>5.8476533140139085E-2</v>
      </c>
      <c r="IO227" s="153">
        <f t="shared" si="845"/>
        <v>4.8420153237876122E-2</v>
      </c>
      <c r="IP227" s="153">
        <f t="shared" si="846"/>
        <v>6.5586795962222583E-2</v>
      </c>
      <c r="IQ227" s="153">
        <f t="shared" si="847"/>
        <v>9.6811515441875773E-2</v>
      </c>
      <c r="IR227" s="153">
        <f t="shared" si="848"/>
        <v>6.8968453318574652E-2</v>
      </c>
      <c r="IS227" s="153">
        <f t="shared" si="849"/>
        <v>2.59222726975669E-2</v>
      </c>
      <c r="IT227" s="153">
        <f t="shared" si="850"/>
        <v>-3.1803965627182462E-2</v>
      </c>
      <c r="IU227" s="150" t="e">
        <f t="shared" si="851"/>
        <v>#VALUE!</v>
      </c>
      <c r="IV227" s="150">
        <f t="shared" si="852"/>
        <v>-0.32243409809356399</v>
      </c>
      <c r="IW227" s="150" t="e">
        <f t="shared" si="853"/>
        <v>#VALUE!</v>
      </c>
      <c r="IX227" s="150" t="e">
        <f t="shared" si="854"/>
        <v>#VALUE!</v>
      </c>
      <c r="IY227" s="150" t="e">
        <f t="shared" si="855"/>
        <v>#VALUE!</v>
      </c>
      <c r="IZ227" s="263" t="e">
        <f t="shared" si="728"/>
        <v>#VALUE!</v>
      </c>
      <c r="JA227" s="263">
        <f t="shared" si="914"/>
        <v>-6.598388705468633E-2</v>
      </c>
      <c r="JB227" s="263" t="e">
        <f t="shared" si="729"/>
        <v>#VALUE!</v>
      </c>
      <c r="JC227" s="263" t="e">
        <f t="shared" si="730"/>
        <v>#VALUE!</v>
      </c>
      <c r="JD227" s="153" t="str">
        <f t="shared" si="856"/>
        <v>i.a.</v>
      </c>
      <c r="JE227" s="153">
        <f t="shared" si="857"/>
        <v>0.13865913130108048</v>
      </c>
      <c r="JF227" s="153">
        <f t="shared" si="858"/>
        <v>0.20464301835576681</v>
      </c>
      <c r="JG227" s="153" t="str">
        <f t="shared" si="859"/>
        <v>i.a.</v>
      </c>
      <c r="JH227" s="153" t="str">
        <f t="shared" si="860"/>
        <v>i.a.</v>
      </c>
      <c r="JI227" s="153">
        <f t="shared" si="861"/>
        <v>0.10200985258583549</v>
      </c>
      <c r="JJ227" s="153">
        <f t="shared" si="862"/>
        <v>0.23267909542970602</v>
      </c>
      <c r="JK227" s="153">
        <f t="shared" si="863"/>
        <v>0.25607796965641538</v>
      </c>
      <c r="JL227" s="153">
        <f t="shared" si="864"/>
        <v>0.30682208993784371</v>
      </c>
      <c r="JM227" s="153">
        <f t="shared" si="865"/>
        <v>0.28614339960759022</v>
      </c>
      <c r="JN227" s="153">
        <f t="shared" si="866"/>
        <v>0.24128975231277502</v>
      </c>
      <c r="JO227" s="153">
        <f t="shared" si="867"/>
        <v>0.23275982854904337</v>
      </c>
      <c r="JP227" s="153">
        <f t="shared" si="868"/>
        <v>0.23449943270841211</v>
      </c>
      <c r="JQ227" s="153">
        <f t="shared" si="869"/>
        <v>0.20609320630289771</v>
      </c>
      <c r="JR227" s="153">
        <f t="shared" si="870"/>
        <v>0.18351859346330449</v>
      </c>
      <c r="JS227" s="153">
        <f t="shared" si="871"/>
        <v>0.16700877539246348</v>
      </c>
      <c r="JT227" s="153" t="str">
        <f t="shared" si="872"/>
        <v>i.a.</v>
      </c>
      <c r="JU227" s="150" t="e">
        <f t="shared" si="873"/>
        <v>#VALUE!</v>
      </c>
      <c r="JV227" s="150" t="e">
        <f t="shared" si="874"/>
        <v>#VALUE!</v>
      </c>
      <c r="JW227" s="150" t="e">
        <f t="shared" si="875"/>
        <v>#VALUE!</v>
      </c>
      <c r="JX227" s="150" t="e">
        <f t="shared" si="876"/>
        <v>#VALUE!</v>
      </c>
      <c r="JY227" s="150" t="e">
        <f t="shared" si="877"/>
        <v>#VALUE!</v>
      </c>
      <c r="JZ227" s="263" t="e">
        <f t="shared" si="731"/>
        <v>#VALUE!</v>
      </c>
      <c r="KA227" s="263" t="e">
        <f t="shared" si="915"/>
        <v>#VALUE!</v>
      </c>
      <c r="KB227" s="263" t="e">
        <f t="shared" si="732"/>
        <v>#VALUE!</v>
      </c>
      <c r="KC227" s="263" t="e">
        <f t="shared" si="733"/>
        <v>#VALUE!</v>
      </c>
      <c r="KD227" s="153" t="str">
        <f t="shared" si="691"/>
        <v>i.a.</v>
      </c>
      <c r="KE227" s="153" t="str">
        <f t="shared" si="692"/>
        <v>i.a.</v>
      </c>
      <c r="KF227" s="153" t="str">
        <f t="shared" si="693"/>
        <v>i.a.</v>
      </c>
      <c r="KG227" s="153" t="str">
        <f t="shared" si="694"/>
        <v>i.a.</v>
      </c>
      <c r="KH227" s="153" t="str">
        <f t="shared" si="713"/>
        <v>i.a.</v>
      </c>
      <c r="KI227" s="153">
        <f t="shared" si="695"/>
        <v>-2.1254958567464836E-2</v>
      </c>
      <c r="KJ227" s="153">
        <f t="shared" si="696"/>
        <v>7.8980797908573735E-2</v>
      </c>
      <c r="KK227" s="153">
        <f t="shared" si="697"/>
        <v>6.1761654153732803E-2</v>
      </c>
      <c r="KL227" s="153">
        <f t="shared" si="698"/>
        <v>3.2387410289019501E-2</v>
      </c>
      <c r="KM227" s="153">
        <f t="shared" si="699"/>
        <v>3.3329930899665322E-2</v>
      </c>
      <c r="KN227" s="153">
        <f t="shared" si="700"/>
        <v>2.8785803806346127E-2</v>
      </c>
      <c r="KO227" s="153">
        <f t="shared" si="701"/>
        <v>3.7360992199579356E-2</v>
      </c>
      <c r="KP227" s="153">
        <f t="shared" si="702"/>
        <v>5.1701251785264225E-2</v>
      </c>
      <c r="KQ227" s="153">
        <f t="shared" si="703"/>
        <v>3.9639123185391548E-2</v>
      </c>
      <c r="KR227" s="153">
        <f t="shared" si="704"/>
        <v>1.7538988669994305E-2</v>
      </c>
      <c r="KS227" s="153">
        <f t="shared" si="705"/>
        <v>-1.7954823237388E-2</v>
      </c>
      <c r="KT227" s="153" t="str">
        <f t="shared" si="706"/>
        <v>i.a.</v>
      </c>
      <c r="KU227" s="150" t="e">
        <f t="shared" si="878"/>
        <v>#VALUE!</v>
      </c>
      <c r="KV227" s="150" t="e">
        <f t="shared" si="879"/>
        <v>#DIV/0!</v>
      </c>
      <c r="KW227" s="150" t="e">
        <f t="shared" si="880"/>
        <v>#VALUE!</v>
      </c>
      <c r="KX227" s="150" t="e">
        <f t="shared" si="881"/>
        <v>#VALUE!</v>
      </c>
      <c r="KY227" s="150" t="e">
        <f t="shared" si="882"/>
        <v>#VALUE!</v>
      </c>
      <c r="KZ227" s="243" t="e">
        <f t="shared" si="734"/>
        <v>#VALUE!</v>
      </c>
      <c r="LA227" s="243">
        <f t="shared" si="916"/>
        <v>0</v>
      </c>
      <c r="LB227" s="243" t="e">
        <f t="shared" si="735"/>
        <v>#VALUE!</v>
      </c>
      <c r="LC227" s="243" t="e">
        <f t="shared" si="736"/>
        <v>#VALUE!</v>
      </c>
      <c r="LD227" s="254" t="str">
        <f>IFERROR(Tabel1[[#This Row],[2024 - Omsætning]]/Tabel1[[#This Row],[2024 - Ansatte]],"i.a.")</f>
        <v>i.a.</v>
      </c>
      <c r="LE227" s="254">
        <f>IFERROR(Tabel1[[#This Row],[2023 - Omsætning]]/Tabel1[[#This Row],[2023 - Ansatte]],"i.a.")</f>
        <v>0</v>
      </c>
      <c r="LF227" s="254">
        <f>IFERROR(Tabel1[[#This Row],[2022 - Omsætning]]/Tabel1[[#This Row],[2022 - Ansatte]],"i.a.")</f>
        <v>0</v>
      </c>
      <c r="LG227" s="254" t="str">
        <f>IFERROR(Tabel1[[#This Row],[2021 - Omsætning]]/Tabel1[[#This Row],[2021 - Ansatte]],"i.a.")</f>
        <v>i.a.</v>
      </c>
      <c r="LH227" s="254" t="str">
        <f>IFERROR(AC227/Tabel1[[#This Row],[2020 - Ansatte]],"i.a.")</f>
        <v>i.a.</v>
      </c>
      <c r="LI227" s="254">
        <f>IFERROR(Tabel1[[#This Row],[2019 - Omsætning]]/Tabel1[[#This Row],[2019 - Ansatte]],"i.a.")</f>
        <v>1.9539035548686245</v>
      </c>
      <c r="LJ227" s="254">
        <f>IFERROR(Tabel1[[#This Row],[2018 - Omsætning]]/Tabel1[[#This Row],[2018 - Ansatte]],"i.a.")</f>
        <v>1.3053601612903225</v>
      </c>
      <c r="LK227" s="254">
        <f>IFERROR(Tabel1[[#This Row],[2017 - Omsætning]]/Tabel1[[#This Row],[2017 - Ansatte]],"i.a.")</f>
        <v>1.2657213114754098</v>
      </c>
      <c r="LL227" s="254">
        <f>IFERROR(Tabel1[[#This Row],[2016 - Omsætning]]/Tabel1[[#This Row],[2016 - Ansatte]],"i.a.")</f>
        <v>1.3250248091603054</v>
      </c>
      <c r="LM227" s="254">
        <f>IFERROR(Tabel1[[#This Row],[2015 - Omsætning]]/Tabel1[[#This Row],[2015 - Ansatte]],"i.a.")</f>
        <v>1.2292699619771863</v>
      </c>
      <c r="LN227" s="254">
        <f>IFERROR(Tabel1[[#This Row],[2014 - Omsætning]]/Tabel1[[#This Row],[2014 - Ansatte]],"i.a.")</f>
        <v>1.1584903846153844</v>
      </c>
      <c r="LO227" s="254">
        <f>IFERROR(Tabel1[[#This Row],[2013 - Omsætning]]/Tabel1[[#This Row],[2013 - Ansatte]],"i.a.")</f>
        <v>1.205895038167939</v>
      </c>
      <c r="LP227" s="254" t="str">
        <f>IFERROR(Tabel1[[#This Row],[2012 - Omsætning]]/Tabel1[[#This Row],[2012 - Ansatte]],"i.a.")</f>
        <v>i.a.</v>
      </c>
      <c r="LQ227" s="254" t="str">
        <f>IFERROR(Tabel1[[#This Row],[2011 - Omsætning]]/Tabel1[[#This Row],[2011 - Ansatte]],"i.a.")</f>
        <v>i.a.</v>
      </c>
      <c r="LR227" s="254" t="str">
        <f>IFERROR(Tabel1[[#This Row],[2010 - Omsætning]]/Tabel1[[#This Row],[2010 - Ansatte]],"i.a.")</f>
        <v>i.a.</v>
      </c>
      <c r="LS227" s="254" t="str">
        <f>IFERROR(Tabel1[[#This Row],[2009 - Omsætning]]/Tabel1[[#This Row],[2009 - Ansatte]],"i.a.")</f>
        <v>i.a.</v>
      </c>
      <c r="LT227" s="254" t="str">
        <f>IFERROR(Tabel1[[#This Row],[2008 - Omsætning]]/Tabel1[[#This Row],[2008 - Ansatte]],"i.a.")</f>
        <v>i.a.</v>
      </c>
      <c r="LU227" s="158" t="e">
        <f t="shared" si="883"/>
        <v>#VALUE!</v>
      </c>
      <c r="LV227" s="158">
        <f t="shared" si="884"/>
        <v>-2.3640152204483416</v>
      </c>
      <c r="LW227" s="158" t="e">
        <f t="shared" si="885"/>
        <v>#VALUE!</v>
      </c>
      <c r="LX227" s="158" t="e">
        <f t="shared" si="886"/>
        <v>#VALUE!</v>
      </c>
      <c r="LY227" s="158" t="e">
        <f t="shared" si="887"/>
        <v>#VALUE!</v>
      </c>
      <c r="LZ227" s="243" t="e">
        <f t="shared" si="737"/>
        <v>#VALUE!</v>
      </c>
      <c r="MA227" s="243">
        <f t="shared" si="917"/>
        <v>-0.27249876044090166</v>
      </c>
      <c r="MB227" s="243" t="e">
        <f t="shared" si="738"/>
        <v>#VALUE!</v>
      </c>
      <c r="MC227" s="243" t="e">
        <f t="shared" si="739"/>
        <v>#VALUE!</v>
      </c>
      <c r="MD227" s="244" t="str">
        <f t="shared" si="888"/>
        <v>i.a.</v>
      </c>
      <c r="ME227" s="244">
        <f t="shared" si="889"/>
        <v>-0.15722929936305732</v>
      </c>
      <c r="MF227" s="244">
        <f t="shared" si="890"/>
        <v>0.11526946107784432</v>
      </c>
      <c r="MG227" s="244" t="str">
        <f t="shared" si="891"/>
        <v>i.a.</v>
      </c>
      <c r="MH227" s="244" t="str">
        <f t="shared" si="892"/>
        <v>i.a.</v>
      </c>
      <c r="MI227" s="244">
        <f t="shared" si="893"/>
        <v>-4.3490958268933545E-2</v>
      </c>
      <c r="MJ227" s="244">
        <f t="shared" si="894"/>
        <v>8.8270483870967739E-2</v>
      </c>
      <c r="MK227" s="244">
        <f t="shared" si="895"/>
        <v>6.7484517304189431E-2</v>
      </c>
      <c r="ML227" s="244">
        <f t="shared" si="896"/>
        <v>3.0841603053435109E-2</v>
      </c>
      <c r="MM227" s="244">
        <f t="shared" si="897"/>
        <v>2.4294676806083645E-2</v>
      </c>
      <c r="MN227" s="244">
        <f t="shared" si="898"/>
        <v>1.7859615384615387E-2</v>
      </c>
      <c r="MO227" s="244">
        <f t="shared" si="899"/>
        <v>3.0194656488549621E-2</v>
      </c>
      <c r="MP227" s="244" t="str">
        <f t="shared" si="900"/>
        <v>i.a.</v>
      </c>
      <c r="MQ227" s="244" t="str">
        <f t="shared" si="901"/>
        <v>i.a.</v>
      </c>
      <c r="MR227" s="244" t="str">
        <f t="shared" si="902"/>
        <v>i.a.</v>
      </c>
      <c r="MS227" s="244" t="str">
        <f t="shared" si="903"/>
        <v>i.a.</v>
      </c>
      <c r="MT227" s="244" t="str">
        <f t="shared" si="904"/>
        <v>i.a.</v>
      </c>
    </row>
    <row r="228" spans="1:358" ht="18" customHeight="1" x14ac:dyDescent="0.25">
      <c r="A228" s="101" t="s">
        <v>804</v>
      </c>
      <c r="B228" s="273">
        <v>16669792</v>
      </c>
      <c r="C228" s="292" t="s">
        <v>83</v>
      </c>
      <c r="D228" s="5"/>
      <c r="E228" s="5">
        <v>251100</v>
      </c>
      <c r="F228" s="203">
        <v>45643</v>
      </c>
      <c r="G228" s="148" t="s">
        <v>84</v>
      </c>
      <c r="H228" s="148" t="s">
        <v>84</v>
      </c>
      <c r="I228" s="148" t="s">
        <v>84</v>
      </c>
      <c r="J228" s="148" t="s">
        <v>84</v>
      </c>
      <c r="K228" s="148" t="s">
        <v>84</v>
      </c>
      <c r="L228" s="148" t="s">
        <v>84</v>
      </c>
      <c r="M228" s="148" t="s">
        <v>84</v>
      </c>
      <c r="N228" s="148" t="s">
        <v>84</v>
      </c>
      <c r="O228" s="148" t="s">
        <v>84</v>
      </c>
      <c r="P228" s="150" t="e">
        <f>Y228/Tabel1[[#This Row],[2023 - Omsætning]]-1</f>
        <v>#DIV/0!</v>
      </c>
      <c r="Q228" s="150" t="e">
        <f>Z228/Tabel1[[#This Row],[2022 - Omsætning]]-1</f>
        <v>#DIV/0!</v>
      </c>
      <c r="R228" s="150" t="e">
        <f>AA228/Tabel1[[#This Row],[2021 - Omsætning]]-1</f>
        <v>#DIV/0!</v>
      </c>
      <c r="S228" s="150" t="e">
        <f>AB228/Tabel1[[#This Row],[2020 - Omsætning]]-1</f>
        <v>#DIV/0!</v>
      </c>
      <c r="T228" s="150" t="e">
        <f>AC228/Tabel1[[#This Row],[2019 - Omsætning]]-1</f>
        <v>#DIV/0!</v>
      </c>
      <c r="U228" s="242">
        <f t="shared" si="721"/>
        <v>0</v>
      </c>
      <c r="V228" s="242">
        <f t="shared" si="905"/>
        <v>0</v>
      </c>
      <c r="W228" s="242">
        <f t="shared" si="763"/>
        <v>0</v>
      </c>
      <c r="X228" s="242">
        <f t="shared" si="762"/>
        <v>0</v>
      </c>
      <c r="Y228" s="151"/>
      <c r="Z228" s="151"/>
      <c r="AA228" s="151"/>
      <c r="AB228" s="151"/>
      <c r="AC228" s="361"/>
      <c r="AD228" s="151"/>
      <c r="AE228" s="151"/>
      <c r="AF228" s="151"/>
      <c r="AG228" s="361"/>
      <c r="AH228" s="361"/>
      <c r="AI228" s="361"/>
      <c r="AJ228" s="361"/>
      <c r="AK228" s="361"/>
      <c r="AL228" s="361"/>
      <c r="AM228" s="361"/>
      <c r="AN228" s="361"/>
      <c r="AO228" s="361"/>
      <c r="AP228" s="150">
        <f t="shared" si="779"/>
        <v>-0.32127406106965956</v>
      </c>
      <c r="AQ228" s="150">
        <f t="shared" si="780"/>
        <v>0.16367925675511358</v>
      </c>
      <c r="AR228" s="150">
        <f t="shared" si="781"/>
        <v>0.39040308399837681</v>
      </c>
      <c r="AS228" s="150">
        <f t="shared" si="782"/>
        <v>0.78144578313252988</v>
      </c>
      <c r="AT228" s="150">
        <f t="shared" si="783"/>
        <v>-8.2315219193985142E-2</v>
      </c>
      <c r="AU228" s="242">
        <f t="shared" si="740"/>
        <v>-15.372</v>
      </c>
      <c r="AV228" s="242">
        <f t="shared" si="918"/>
        <v>6.730000000000004</v>
      </c>
      <c r="AW228" s="242">
        <f t="shared" si="741"/>
        <v>11.544999999999998</v>
      </c>
      <c r="AX228" s="242">
        <f t="shared" si="742"/>
        <v>12.971999999999998</v>
      </c>
      <c r="AY228" s="119">
        <v>32.475000000000001</v>
      </c>
      <c r="AZ228" s="119">
        <v>47.847000000000001</v>
      </c>
      <c r="BA228" s="119">
        <v>41.116999999999997</v>
      </c>
      <c r="BB228" s="119">
        <v>29.571999999999999</v>
      </c>
      <c r="BC228" s="119">
        <v>16.600000000000001</v>
      </c>
      <c r="BD228" s="119">
        <v>18.088999999999999</v>
      </c>
      <c r="BE228" s="119">
        <v>22.039000000000001</v>
      </c>
      <c r="BF228" s="119">
        <v>20.69</v>
      </c>
      <c r="BG228" s="362">
        <v>16.231062000000001</v>
      </c>
      <c r="BH228" s="362">
        <v>16.630103999999999</v>
      </c>
      <c r="BI228" s="362">
        <v>10.930135999999999</v>
      </c>
      <c r="BJ228" s="362">
        <v>9.2938880000000008</v>
      </c>
      <c r="BK228" s="362">
        <v>11.375491999999999</v>
      </c>
      <c r="BL228" s="362">
        <v>11.499000000000001</v>
      </c>
      <c r="BM228" s="362">
        <v>6.6680000000000001</v>
      </c>
      <c r="BN228" s="362">
        <v>4.9370000000000003</v>
      </c>
      <c r="BO228" s="362">
        <v>7.9790000000000001</v>
      </c>
      <c r="BP228" s="152">
        <f t="shared" si="784"/>
        <v>-0.44808366938788896</v>
      </c>
      <c r="BQ228" s="152">
        <f t="shared" si="785"/>
        <v>0.10307041336660523</v>
      </c>
      <c r="BR228" s="152">
        <f t="shared" si="786"/>
        <v>0.7753451043338685</v>
      </c>
      <c r="BS228" s="152">
        <f t="shared" si="787"/>
        <v>1.5222672064777325</v>
      </c>
      <c r="BT228" s="152">
        <f t="shared" si="788"/>
        <v>-0.22414876240733758</v>
      </c>
      <c r="BU228" s="242">
        <f t="shared" si="743"/>
        <v>-13.667000000000002</v>
      </c>
      <c r="BV228" s="242">
        <f t="shared" si="919"/>
        <v>2.8500000000000014</v>
      </c>
      <c r="BW228" s="242">
        <f t="shared" si="744"/>
        <v>12.076000000000001</v>
      </c>
      <c r="BX228" s="242">
        <f t="shared" si="745"/>
        <v>9.3999999999999986</v>
      </c>
      <c r="BY228" s="119">
        <v>16.834</v>
      </c>
      <c r="BZ228" s="119">
        <v>30.501000000000001</v>
      </c>
      <c r="CA228" s="119">
        <v>27.651</v>
      </c>
      <c r="CB228" s="119">
        <v>15.574999999999999</v>
      </c>
      <c r="CC228" s="119">
        <v>6.1749999999999998</v>
      </c>
      <c r="CD228" s="119">
        <v>7.9589999999999996</v>
      </c>
      <c r="CE228" s="119">
        <v>11.74</v>
      </c>
      <c r="CF228" s="119">
        <v>11.686</v>
      </c>
      <c r="CG228" s="362">
        <v>7.4401469999999996</v>
      </c>
      <c r="CH228" s="362">
        <v>7.4672369999999999</v>
      </c>
      <c r="CI228" s="362">
        <v>3.2477939999999998</v>
      </c>
      <c r="CJ228" s="362">
        <v>2.7417539999999998</v>
      </c>
      <c r="CK228" s="362">
        <v>4.5106450000000002</v>
      </c>
      <c r="CL228" s="362">
        <v>5.0599999999999996</v>
      </c>
      <c r="CM228" s="362">
        <v>1.335</v>
      </c>
      <c r="CN228" s="362">
        <v>-1.524</v>
      </c>
      <c r="CO228" s="362">
        <v>1.776</v>
      </c>
      <c r="CP228" s="152">
        <f t="shared" si="789"/>
        <v>-0.44179346066688252</v>
      </c>
      <c r="CQ228" s="152">
        <f t="shared" si="790"/>
        <v>0.13088046860699246</v>
      </c>
      <c r="CR228" s="152">
        <f t="shared" si="791"/>
        <v>0.5958752044870298</v>
      </c>
      <c r="CS228" s="152">
        <f t="shared" si="792"/>
        <v>1.9772134284223346</v>
      </c>
      <c r="CT228" s="152">
        <f t="shared" si="793"/>
        <v>-0.25221123829344433</v>
      </c>
      <c r="CU228" s="242">
        <f t="shared" si="746"/>
        <v>-13.647000000000002</v>
      </c>
      <c r="CV228" s="242">
        <f t="shared" si="920"/>
        <v>3.5749999999999993</v>
      </c>
      <c r="CW228" s="242">
        <f t="shared" si="747"/>
        <v>10.199000000000002</v>
      </c>
      <c r="CX228" s="242">
        <f t="shared" si="748"/>
        <v>11.367000000000001</v>
      </c>
      <c r="CY228" s="119">
        <v>17.242999999999999</v>
      </c>
      <c r="CZ228" s="119">
        <v>30.89</v>
      </c>
      <c r="DA228" s="119">
        <v>27.315000000000001</v>
      </c>
      <c r="DB228" s="119">
        <v>17.116</v>
      </c>
      <c r="DC228" s="119">
        <v>5.7489999999999997</v>
      </c>
      <c r="DD228" s="119">
        <v>7.6879999999999997</v>
      </c>
      <c r="DE228" s="119">
        <v>11.522</v>
      </c>
      <c r="DF228" s="119">
        <v>11.311999999999999</v>
      </c>
      <c r="DG228" s="362">
        <v>7.1673609999999996</v>
      </c>
      <c r="DH228" s="362">
        <v>7.0960409999999996</v>
      </c>
      <c r="DI228" s="362">
        <v>2.8018459999999998</v>
      </c>
      <c r="DJ228" s="362">
        <v>2.3051140000000001</v>
      </c>
      <c r="DK228" s="362">
        <v>3.2509260000000002</v>
      </c>
      <c r="DL228" s="362">
        <v>4.3070000000000004</v>
      </c>
      <c r="DM228" s="362">
        <v>0.14599999999999999</v>
      </c>
      <c r="DN228" s="362">
        <v>-6.2220000000000004</v>
      </c>
      <c r="DO228" s="362">
        <v>0.222</v>
      </c>
      <c r="DP228" s="152">
        <f t="shared" si="794"/>
        <v>-0.18865532903770993</v>
      </c>
      <c r="DQ228" s="152">
        <f t="shared" si="795"/>
        <v>0.1346149236558882</v>
      </c>
      <c r="DR228" s="152">
        <f t="shared" si="796"/>
        <v>0.37691012904716331</v>
      </c>
      <c r="DS228" s="152">
        <f t="shared" si="797"/>
        <v>0.42329011649755727</v>
      </c>
      <c r="DT228" s="152">
        <f t="shared" si="798"/>
        <v>-0.20581980973698935</v>
      </c>
      <c r="DU228" s="242">
        <f t="shared" si="749"/>
        <v>-8.93</v>
      </c>
      <c r="DV228" s="242">
        <f t="shared" si="921"/>
        <v>5.6159999999999997</v>
      </c>
      <c r="DW228" s="242">
        <f t="shared" si="750"/>
        <v>11.420000000000002</v>
      </c>
      <c r="DX228" s="242">
        <f t="shared" si="751"/>
        <v>9.0109999999999992</v>
      </c>
      <c r="DY228" s="119">
        <v>38.405000000000001</v>
      </c>
      <c r="DZ228" s="119">
        <v>47.335000000000001</v>
      </c>
      <c r="EA228" s="119">
        <v>41.719000000000001</v>
      </c>
      <c r="EB228" s="119">
        <v>30.298999999999999</v>
      </c>
      <c r="EC228" s="119">
        <v>21.288</v>
      </c>
      <c r="ED228" s="119">
        <v>26.805</v>
      </c>
      <c r="EE228" s="119">
        <v>27.811</v>
      </c>
      <c r="EF228" s="119">
        <v>26.329000000000001</v>
      </c>
      <c r="EG228" s="362">
        <v>22.513172999999998</v>
      </c>
      <c r="EH228" s="362">
        <v>21.926282</v>
      </c>
      <c r="EI228" s="362">
        <v>18.009771000000001</v>
      </c>
      <c r="EJ228" s="362">
        <v>15.911035</v>
      </c>
      <c r="EK228" s="362">
        <v>16.349146000000001</v>
      </c>
      <c r="EL228" s="362">
        <v>20.443999999999999</v>
      </c>
      <c r="EM228" s="362">
        <v>17.123000000000001</v>
      </c>
      <c r="EN228" s="362">
        <v>17.071999999999999</v>
      </c>
      <c r="EO228" s="362">
        <v>16.875</v>
      </c>
      <c r="EP228" s="153">
        <f t="shared" si="799"/>
        <v>-0.15379137849697805</v>
      </c>
      <c r="EQ228" s="153">
        <f t="shared" si="800"/>
        <v>0.12369473894778946</v>
      </c>
      <c r="ER228" s="153">
        <f t="shared" si="801"/>
        <v>0.22168185928297382</v>
      </c>
      <c r="ES228" s="153">
        <f t="shared" si="802"/>
        <v>0.3874374841061286</v>
      </c>
      <c r="ET228" s="153">
        <f t="shared" si="803"/>
        <v>-3.0091260379840473E-2</v>
      </c>
      <c r="EU228" s="242">
        <f t="shared" si="752"/>
        <v>-17.277999999999992</v>
      </c>
      <c r="EV228" s="242">
        <f t="shared" si="922"/>
        <v>12.36699999999999</v>
      </c>
      <c r="EW228" s="242">
        <f t="shared" si="753"/>
        <v>18.14200000000001</v>
      </c>
      <c r="EX228" s="242">
        <f t="shared" si="754"/>
        <v>22.852999999999994</v>
      </c>
      <c r="EY228" s="119">
        <v>95.069000000000003</v>
      </c>
      <c r="EZ228" s="119">
        <v>112.34699999999999</v>
      </c>
      <c r="FA228" s="119">
        <v>99.98</v>
      </c>
      <c r="FB228" s="119">
        <v>81.837999999999994</v>
      </c>
      <c r="FC228" s="119">
        <v>58.984999999999999</v>
      </c>
      <c r="FD228" s="119">
        <v>60.814999999999998</v>
      </c>
      <c r="FE228" s="119">
        <v>68.100999999999999</v>
      </c>
      <c r="FF228" s="119">
        <v>60.707000000000001</v>
      </c>
      <c r="FG228" s="362">
        <v>49.714410999999998</v>
      </c>
      <c r="FH228" s="362">
        <v>49.659638000000001</v>
      </c>
      <c r="FI228" s="362">
        <v>49.440638</v>
      </c>
      <c r="FJ228" s="362">
        <v>47.972385000000003</v>
      </c>
      <c r="FK228" s="362">
        <v>45.218325</v>
      </c>
      <c r="FL228" s="362">
        <v>50.892000000000003</v>
      </c>
      <c r="FM228" s="362">
        <v>48.694000000000003</v>
      </c>
      <c r="FN228" s="362">
        <v>48.009</v>
      </c>
      <c r="FO228" s="362">
        <v>52.258000000000003</v>
      </c>
      <c r="FP228" s="153">
        <f t="shared" si="804"/>
        <v>0.10204081632653061</v>
      </c>
      <c r="FQ228" s="153">
        <f t="shared" si="805"/>
        <v>0</v>
      </c>
      <c r="FR228" s="153">
        <f t="shared" si="806"/>
        <v>8.8888888888888892E-2</v>
      </c>
      <c r="FS228" s="153">
        <f t="shared" si="807"/>
        <v>7.1428571428571425E-2</v>
      </c>
      <c r="FT228" s="153">
        <f t="shared" si="808"/>
        <v>-8.6956521739130432E-2</v>
      </c>
      <c r="FU228" s="242">
        <f t="shared" si="764"/>
        <v>5</v>
      </c>
      <c r="FV228" s="242">
        <f t="shared" si="923"/>
        <v>0</v>
      </c>
      <c r="FW228" s="242">
        <f t="shared" si="765"/>
        <v>4</v>
      </c>
      <c r="FX228" s="242">
        <f t="shared" si="766"/>
        <v>3</v>
      </c>
      <c r="FY228" s="154">
        <v>54</v>
      </c>
      <c r="FZ228" s="154">
        <v>49</v>
      </c>
      <c r="GA228" s="154">
        <v>49</v>
      </c>
      <c r="GB228" s="154">
        <v>45</v>
      </c>
      <c r="GC228" s="154">
        <v>42</v>
      </c>
      <c r="GD228" s="154">
        <v>46</v>
      </c>
      <c r="GE228" s="154">
        <v>60</v>
      </c>
      <c r="GF228" s="154">
        <v>51</v>
      </c>
      <c r="GG228" s="154">
        <v>44</v>
      </c>
      <c r="GH228" s="359">
        <v>46</v>
      </c>
      <c r="GI228" s="359">
        <v>51</v>
      </c>
      <c r="GJ228" s="359">
        <v>50</v>
      </c>
      <c r="GK228" s="359">
        <v>61</v>
      </c>
      <c r="GL228" s="359">
        <v>62</v>
      </c>
      <c r="GM228" s="359">
        <v>50</v>
      </c>
      <c r="GN228" s="359">
        <v>57</v>
      </c>
      <c r="GO228" s="359">
        <v>79</v>
      </c>
      <c r="GP228" s="5"/>
      <c r="GQ228" s="5" t="s">
        <v>386</v>
      </c>
      <c r="GR228" s="5">
        <v>7860</v>
      </c>
      <c r="GS228" s="5" t="s">
        <v>286</v>
      </c>
      <c r="GT228" s="174" t="s">
        <v>94</v>
      </c>
      <c r="GU228" s="172" t="s">
        <v>73</v>
      </c>
      <c r="GW228" s="158">
        <f t="shared" si="809"/>
        <v>-0.42021780786364082</v>
      </c>
      <c r="GX228" s="158">
        <f t="shared" si="810"/>
        <v>-8.5456581533245313E-2</v>
      </c>
      <c r="GY228" s="158">
        <f t="shared" si="811"/>
        <v>0.1431366349228306</v>
      </c>
      <c r="GZ228" s="158">
        <f t="shared" si="812"/>
        <v>1.7755660420864821</v>
      </c>
      <c r="HA228" s="158">
        <f t="shared" si="813"/>
        <v>-0.15078637204239201</v>
      </c>
      <c r="HB228" s="263">
        <f t="shared" si="722"/>
        <v>-0.29152038279937709</v>
      </c>
      <c r="HC228" s="263">
        <f t="shared" si="912"/>
        <v>-6.4823975244538756E-2</v>
      </c>
      <c r="HD228" s="263">
        <f t="shared" si="723"/>
        <v>9.4982326684597607E-2</v>
      </c>
      <c r="HE228" s="263">
        <f t="shared" si="724"/>
        <v>0.42449958105982921</v>
      </c>
      <c r="HF228" s="153">
        <f t="shared" si="814"/>
        <v>0.40221600186610673</v>
      </c>
      <c r="HG228" s="153">
        <f t="shared" si="815"/>
        <v>0.69373638466548382</v>
      </c>
      <c r="HH228" s="153">
        <f t="shared" si="816"/>
        <v>0.75856035991002257</v>
      </c>
      <c r="HI228" s="153">
        <f t="shared" si="817"/>
        <v>0.66357803322542497</v>
      </c>
      <c r="HJ228" s="153">
        <f t="shared" si="818"/>
        <v>0.23907845216559578</v>
      </c>
      <c r="HK228" s="153">
        <f t="shared" si="819"/>
        <v>0.28152922220594695</v>
      </c>
      <c r="HL228" s="153">
        <f t="shared" si="820"/>
        <v>0.42563723679349835</v>
      </c>
      <c r="HM228" s="153">
        <f t="shared" si="821"/>
        <v>0.46320625415253325</v>
      </c>
      <c r="HN228" s="153">
        <f t="shared" si="822"/>
        <v>0.32256745722916719</v>
      </c>
      <c r="HO228" s="153">
        <f t="shared" si="823"/>
        <v>0.35537017140877691</v>
      </c>
      <c r="HP228" s="153">
        <f t="shared" si="824"/>
        <v>0.16519925853176956</v>
      </c>
      <c r="HQ228" s="153">
        <f t="shared" si="825"/>
        <v>0.14290769168344095</v>
      </c>
      <c r="HR228" s="153">
        <f t="shared" si="826"/>
        <v>0.17671367379130887</v>
      </c>
      <c r="HS228" s="153">
        <f t="shared" si="827"/>
        <v>0.22929698937897625</v>
      </c>
      <c r="HT228" s="153">
        <f t="shared" si="828"/>
        <v>8.5392601257493778E-3</v>
      </c>
      <c r="HU228" s="153">
        <f t="shared" si="829"/>
        <v>-0.36657142015494742</v>
      </c>
      <c r="HV228" s="150">
        <f t="shared" si="830"/>
        <v>-0.43501591617870505</v>
      </c>
      <c r="HW228" s="150">
        <f t="shared" si="831"/>
        <v>-5.542838914744997E-2</v>
      </c>
      <c r="HX228" s="150">
        <f t="shared" si="832"/>
        <v>0.37505320500505102</v>
      </c>
      <c r="HY228" s="150">
        <f t="shared" si="833"/>
        <v>1.1457262757932469</v>
      </c>
      <c r="HZ228" s="150">
        <f t="shared" si="834"/>
        <v>-0.16511153467866715</v>
      </c>
      <c r="IA228" s="263">
        <f t="shared" si="725"/>
        <v>-0.12498100062042683</v>
      </c>
      <c r="IB228" s="263">
        <f t="shared" si="913"/>
        <v>-1.6859171130648665E-2</v>
      </c>
      <c r="IC228" s="263">
        <f t="shared" si="726"/>
        <v>8.2961642174270822E-2</v>
      </c>
      <c r="ID228" s="263">
        <f t="shared" si="727"/>
        <v>0.11811118118569783</v>
      </c>
      <c r="IE228" s="153">
        <f t="shared" si="835"/>
        <v>0.16232113241022872</v>
      </c>
      <c r="IF228" s="153">
        <f t="shared" si="836"/>
        <v>0.28730213303065555</v>
      </c>
      <c r="IG228" s="153">
        <f t="shared" si="837"/>
        <v>0.30416130416130421</v>
      </c>
      <c r="IH228" s="153">
        <f t="shared" si="838"/>
        <v>0.22119966198703339</v>
      </c>
      <c r="II228" s="153">
        <f t="shared" si="839"/>
        <v>0.10308848080133556</v>
      </c>
      <c r="IJ228" s="153">
        <f t="shared" si="840"/>
        <v>0.12347575165223866</v>
      </c>
      <c r="IK228" s="153">
        <f t="shared" si="841"/>
        <v>0.18228681448357245</v>
      </c>
      <c r="IL228" s="153">
        <f t="shared" si="842"/>
        <v>0.21166184880575378</v>
      </c>
      <c r="IM228" s="153">
        <f t="shared" si="843"/>
        <v>0.14974024053301882</v>
      </c>
      <c r="IN228" s="153">
        <f t="shared" si="844"/>
        <v>0.15070062973386672</v>
      </c>
      <c r="IO228" s="153">
        <f t="shared" si="845"/>
        <v>6.6680899534346652E-2</v>
      </c>
      <c r="IP228" s="153">
        <f t="shared" si="846"/>
        <v>5.8841787985089926E-2</v>
      </c>
      <c r="IQ228" s="153">
        <f t="shared" si="847"/>
        <v>9.3863900678725201E-2</v>
      </c>
      <c r="IR228" s="153">
        <f t="shared" si="848"/>
        <v>0.10162070973831661</v>
      </c>
      <c r="IS228" s="153">
        <f t="shared" si="849"/>
        <v>2.7610311986184501E-2</v>
      </c>
      <c r="IT228" s="153">
        <f t="shared" si="850"/>
        <v>-3.039883511025562E-2</v>
      </c>
      <c r="IU228" s="150">
        <f t="shared" si="851"/>
        <v>-4.1200183565616562E-2</v>
      </c>
      <c r="IV228" s="150">
        <f t="shared" si="852"/>
        <v>9.7181061097823037E-3</v>
      </c>
      <c r="IW228" s="150">
        <f t="shared" si="853"/>
        <v>0.12706112363434427</v>
      </c>
      <c r="IX228" s="150">
        <f t="shared" si="854"/>
        <v>2.5840899357369707E-2</v>
      </c>
      <c r="IY228" s="150">
        <f t="shared" si="855"/>
        <v>-0.18118049892608304</v>
      </c>
      <c r="IZ228" s="263">
        <f t="shared" si="728"/>
        <v>-1.7358814112334642E-2</v>
      </c>
      <c r="JA228" s="263">
        <f t="shared" si="914"/>
        <v>4.0551077094819754E-3</v>
      </c>
      <c r="JB228" s="263">
        <f t="shared" si="729"/>
        <v>4.7042021860223826E-2</v>
      </c>
      <c r="JC228" s="263">
        <f t="shared" si="730"/>
        <v>9.3261179201438726E-3</v>
      </c>
      <c r="JD228" s="153">
        <f t="shared" si="856"/>
        <v>0.40396974828808552</v>
      </c>
      <c r="JE228" s="153">
        <f t="shared" si="857"/>
        <v>0.42132856240042016</v>
      </c>
      <c r="JF228" s="153">
        <f t="shared" si="858"/>
        <v>0.41727345469093818</v>
      </c>
      <c r="JG228" s="153">
        <f t="shared" si="859"/>
        <v>0.37023143283071436</v>
      </c>
      <c r="JH228" s="153">
        <f t="shared" si="860"/>
        <v>0.36090531491057048</v>
      </c>
      <c r="JI228" s="153">
        <f t="shared" si="861"/>
        <v>0.44076296966208994</v>
      </c>
      <c r="JJ228" s="153">
        <f t="shared" si="862"/>
        <v>0.4083787315898445</v>
      </c>
      <c r="JK228" s="153">
        <f t="shared" si="863"/>
        <v>0.43370616238654519</v>
      </c>
      <c r="JL228" s="153">
        <f t="shared" si="864"/>
        <v>0.45285003980033073</v>
      </c>
      <c r="JM228" s="153">
        <f t="shared" si="865"/>
        <v>0.44153124918067266</v>
      </c>
      <c r="JN228" s="153">
        <f t="shared" si="866"/>
        <v>0.364270602656867</v>
      </c>
      <c r="JO228" s="153">
        <f t="shared" si="867"/>
        <v>0.33167071013876004</v>
      </c>
      <c r="JP228" s="153">
        <f t="shared" si="868"/>
        <v>0.36156018605288898</v>
      </c>
      <c r="JQ228" s="153">
        <f t="shared" si="869"/>
        <v>0.40171343236658019</v>
      </c>
      <c r="JR228" s="153">
        <f t="shared" si="870"/>
        <v>0.35164496652564997</v>
      </c>
      <c r="JS228" s="153">
        <f t="shared" si="871"/>
        <v>0.35559999166822887</v>
      </c>
      <c r="JT228" s="153">
        <f t="shared" si="872"/>
        <v>0.32291706532971026</v>
      </c>
      <c r="JU228" s="150" t="e">
        <f t="shared" si="873"/>
        <v>#VALUE!</v>
      </c>
      <c r="JV228" s="150" t="e">
        <f t="shared" si="874"/>
        <v>#VALUE!</v>
      </c>
      <c r="JW228" s="150" t="e">
        <f t="shared" si="875"/>
        <v>#VALUE!</v>
      </c>
      <c r="JX228" s="150" t="e">
        <f t="shared" si="876"/>
        <v>#VALUE!</v>
      </c>
      <c r="JY228" s="150" t="e">
        <f t="shared" si="877"/>
        <v>#VALUE!</v>
      </c>
      <c r="JZ228" s="263" t="e">
        <f t="shared" si="731"/>
        <v>#VALUE!</v>
      </c>
      <c r="KA228" s="263" t="e">
        <f t="shared" si="915"/>
        <v>#VALUE!</v>
      </c>
      <c r="KB228" s="263" t="e">
        <f t="shared" si="732"/>
        <v>#VALUE!</v>
      </c>
      <c r="KC228" s="263" t="e">
        <f t="shared" si="733"/>
        <v>#VALUE!</v>
      </c>
      <c r="KD228" s="153" t="str">
        <f t="shared" si="691"/>
        <v>i.a.</v>
      </c>
      <c r="KE228" s="153" t="str">
        <f t="shared" si="692"/>
        <v>i.a.</v>
      </c>
      <c r="KF228" s="153" t="str">
        <f t="shared" si="693"/>
        <v>i.a.</v>
      </c>
      <c r="KG228" s="153" t="str">
        <f t="shared" si="694"/>
        <v>i.a.</v>
      </c>
      <c r="KH228" s="153" t="str">
        <f t="shared" si="713"/>
        <v>i.a.</v>
      </c>
      <c r="KI228" s="153" t="str">
        <f t="shared" si="695"/>
        <v>i.a.</v>
      </c>
      <c r="KJ228" s="153" t="str">
        <f t="shared" si="696"/>
        <v>i.a.</v>
      </c>
      <c r="KK228" s="153" t="str">
        <f t="shared" si="697"/>
        <v>i.a.</v>
      </c>
      <c r="KL228" s="153" t="str">
        <f t="shared" si="698"/>
        <v>i.a.</v>
      </c>
      <c r="KM228" s="153" t="str">
        <f t="shared" si="699"/>
        <v>i.a.</v>
      </c>
      <c r="KN228" s="153" t="str">
        <f t="shared" si="700"/>
        <v>i.a.</v>
      </c>
      <c r="KO228" s="153" t="str">
        <f t="shared" si="701"/>
        <v>i.a.</v>
      </c>
      <c r="KP228" s="153" t="str">
        <f t="shared" si="702"/>
        <v>i.a.</v>
      </c>
      <c r="KQ228" s="153" t="str">
        <f t="shared" si="703"/>
        <v>i.a.</v>
      </c>
      <c r="KR228" s="153" t="str">
        <f t="shared" si="704"/>
        <v>i.a.</v>
      </c>
      <c r="KS228" s="153" t="str">
        <f t="shared" si="705"/>
        <v>i.a.</v>
      </c>
      <c r="KT228" s="153" t="str">
        <f t="shared" si="706"/>
        <v>i.a.</v>
      </c>
      <c r="KU228" s="150" t="e">
        <f t="shared" si="878"/>
        <v>#DIV/0!</v>
      </c>
      <c r="KV228" s="150" t="e">
        <f t="shared" si="879"/>
        <v>#DIV/0!</v>
      </c>
      <c r="KW228" s="150" t="e">
        <f t="shared" si="880"/>
        <v>#DIV/0!</v>
      </c>
      <c r="KX228" s="150" t="e">
        <f t="shared" si="881"/>
        <v>#DIV/0!</v>
      </c>
      <c r="KY228" s="150" t="e">
        <f t="shared" si="882"/>
        <v>#DIV/0!</v>
      </c>
      <c r="KZ228" s="243">
        <f t="shared" si="734"/>
        <v>0</v>
      </c>
      <c r="LA228" s="243">
        <f t="shared" si="916"/>
        <v>0</v>
      </c>
      <c r="LB228" s="243">
        <f t="shared" si="735"/>
        <v>0</v>
      </c>
      <c r="LC228" s="243">
        <f t="shared" si="736"/>
        <v>0</v>
      </c>
      <c r="LD228" s="254">
        <f>IFERROR(Tabel1[[#This Row],[2024 - Omsætning]]/Tabel1[[#This Row],[2024 - Ansatte]],"i.a.")</f>
        <v>0</v>
      </c>
      <c r="LE228" s="254">
        <f>IFERROR(Tabel1[[#This Row],[2023 - Omsætning]]/Tabel1[[#This Row],[2023 - Ansatte]],"i.a.")</f>
        <v>0</v>
      </c>
      <c r="LF228" s="254">
        <f>IFERROR(Tabel1[[#This Row],[2022 - Omsætning]]/Tabel1[[#This Row],[2022 - Ansatte]],"i.a.")</f>
        <v>0</v>
      </c>
      <c r="LG228" s="254">
        <f>IFERROR(Tabel1[[#This Row],[2021 - Omsætning]]/Tabel1[[#This Row],[2021 - Ansatte]],"i.a.")</f>
        <v>0</v>
      </c>
      <c r="LH228" s="254">
        <f>IFERROR(AC228/Tabel1[[#This Row],[2020 - Ansatte]],"i.a.")</f>
        <v>0</v>
      </c>
      <c r="LI228" s="254">
        <f>IFERROR(Tabel1[[#This Row],[2019 - Omsætning]]/Tabel1[[#This Row],[2019 - Ansatte]],"i.a.")</f>
        <v>0</v>
      </c>
      <c r="LJ228" s="254">
        <f>IFERROR(Tabel1[[#This Row],[2018 - Omsætning]]/Tabel1[[#This Row],[2018 - Ansatte]],"i.a.")</f>
        <v>0</v>
      </c>
      <c r="LK228" s="254">
        <f>IFERROR(Tabel1[[#This Row],[2017 - Omsætning]]/Tabel1[[#This Row],[2017 - Ansatte]],"i.a.")</f>
        <v>0</v>
      </c>
      <c r="LL228" s="254">
        <f>IFERROR(Tabel1[[#This Row],[2016 - Omsætning]]/Tabel1[[#This Row],[2016 - Ansatte]],"i.a.")</f>
        <v>0</v>
      </c>
      <c r="LM228" s="254">
        <f>IFERROR(Tabel1[[#This Row],[2015 - Omsætning]]/Tabel1[[#This Row],[2015 - Ansatte]],"i.a.")</f>
        <v>0</v>
      </c>
      <c r="LN228" s="254">
        <f>IFERROR(Tabel1[[#This Row],[2014 - Omsætning]]/Tabel1[[#This Row],[2014 - Ansatte]],"i.a.")</f>
        <v>0</v>
      </c>
      <c r="LO228" s="254">
        <f>IFERROR(Tabel1[[#This Row],[2013 - Omsætning]]/Tabel1[[#This Row],[2013 - Ansatte]],"i.a.")</f>
        <v>0</v>
      </c>
      <c r="LP228" s="254">
        <f>IFERROR(Tabel1[[#This Row],[2012 - Omsætning]]/Tabel1[[#This Row],[2012 - Ansatte]],"i.a.")</f>
        <v>0</v>
      </c>
      <c r="LQ228" s="254">
        <f>IFERROR(Tabel1[[#This Row],[2011 - Omsætning]]/Tabel1[[#This Row],[2011 - Ansatte]],"i.a.")</f>
        <v>0</v>
      </c>
      <c r="LR228" s="254">
        <f>IFERROR(Tabel1[[#This Row],[2010 - Omsætning]]/Tabel1[[#This Row],[2010 - Ansatte]],"i.a.")</f>
        <v>0</v>
      </c>
      <c r="LS228" s="254">
        <f>IFERROR(Tabel1[[#This Row],[2009 - Omsætning]]/Tabel1[[#This Row],[2009 - Ansatte]],"i.a.")</f>
        <v>0</v>
      </c>
      <c r="LT228" s="254">
        <f>IFERROR(Tabel1[[#This Row],[2008 - Omsætning]]/Tabel1[[#This Row],[2008 - Ansatte]],"i.a.")</f>
        <v>0</v>
      </c>
      <c r="LU228" s="158">
        <f t="shared" si="883"/>
        <v>-0.49347925134587495</v>
      </c>
      <c r="LV228" s="158">
        <f t="shared" si="884"/>
        <v>0.13088046860699235</v>
      </c>
      <c r="LW228" s="158">
        <f t="shared" si="885"/>
        <v>0.46559967759012949</v>
      </c>
      <c r="LX228" s="158">
        <f t="shared" si="886"/>
        <v>1.7787325331941788</v>
      </c>
      <c r="LY228" s="158">
        <f t="shared" si="887"/>
        <v>-0.18099326098805807</v>
      </c>
      <c r="LZ228" s="243">
        <f t="shared" si="737"/>
        <v>-0.31109334845049136</v>
      </c>
      <c r="MA228" s="243">
        <f t="shared" si="917"/>
        <v>7.2959183673469319E-2</v>
      </c>
      <c r="MB228" s="243">
        <f t="shared" si="738"/>
        <v>0.17709342403628126</v>
      </c>
      <c r="MC228" s="243">
        <f t="shared" si="739"/>
        <v>0.24347460317460318</v>
      </c>
      <c r="MD228" s="244">
        <f t="shared" si="888"/>
        <v>0.31931481481481477</v>
      </c>
      <c r="ME228" s="244">
        <f t="shared" si="889"/>
        <v>0.63040816326530613</v>
      </c>
      <c r="MF228" s="244">
        <f t="shared" si="890"/>
        <v>0.55744897959183681</v>
      </c>
      <c r="MG228" s="244">
        <f t="shared" si="891"/>
        <v>0.38035555555555556</v>
      </c>
      <c r="MH228" s="244">
        <f t="shared" si="892"/>
        <v>0.13688095238095238</v>
      </c>
      <c r="MI228" s="244">
        <f t="shared" si="893"/>
        <v>0.16713043478260869</v>
      </c>
      <c r="MJ228" s="244">
        <f t="shared" si="894"/>
        <v>0.19203333333333333</v>
      </c>
      <c r="MK228" s="244">
        <f t="shared" si="895"/>
        <v>0.22180392156862744</v>
      </c>
      <c r="ML228" s="244">
        <f t="shared" si="896"/>
        <v>0.16289456818181816</v>
      </c>
      <c r="MM228" s="244">
        <f t="shared" si="897"/>
        <v>0.1542617608695652</v>
      </c>
      <c r="MN228" s="244">
        <f t="shared" si="898"/>
        <v>5.4938156862745093E-2</v>
      </c>
      <c r="MO228" s="244">
        <f t="shared" si="899"/>
        <v>4.6102280000000002E-2</v>
      </c>
      <c r="MP228" s="244">
        <f t="shared" si="900"/>
        <v>5.3293868852459021E-2</v>
      </c>
      <c r="MQ228" s="244">
        <f t="shared" si="901"/>
        <v>6.946774193548387E-2</v>
      </c>
      <c r="MR228" s="244">
        <f t="shared" si="902"/>
        <v>2.9199999999999999E-3</v>
      </c>
      <c r="MS228" s="244">
        <f t="shared" si="903"/>
        <v>-0.10915789473684211</v>
      </c>
      <c r="MT228" s="244">
        <f t="shared" si="904"/>
        <v>2.8101265822784811E-3</v>
      </c>
    </row>
    <row r="229" spans="1:358" ht="18" customHeight="1" x14ac:dyDescent="0.25">
      <c r="A229" s="3" t="s">
        <v>287</v>
      </c>
      <c r="B229" s="273">
        <v>71150712</v>
      </c>
      <c r="C229" s="5" t="s">
        <v>135</v>
      </c>
      <c r="D229" s="5"/>
      <c r="E229" s="5">
        <v>281500</v>
      </c>
      <c r="F229" s="203">
        <v>45757</v>
      </c>
      <c r="G229" s="148" t="s">
        <v>74</v>
      </c>
      <c r="H229" s="148" t="s">
        <v>74</v>
      </c>
      <c r="I229" s="148" t="s">
        <v>74</v>
      </c>
      <c r="J229" s="148" t="s">
        <v>74</v>
      </c>
      <c r="K229" s="148" t="s">
        <v>74</v>
      </c>
      <c r="L229" s="148" t="s">
        <v>74</v>
      </c>
      <c r="M229" s="148" t="s">
        <v>74</v>
      </c>
      <c r="N229" s="148" t="s">
        <v>74</v>
      </c>
      <c r="O229" s="357" t="s">
        <v>74</v>
      </c>
      <c r="P229" s="150" t="e">
        <f>Y229/Tabel1[[#This Row],[2023 - Omsætning]]-1</f>
        <v>#DIV/0!</v>
      </c>
      <c r="Q229" s="150" t="e">
        <f>Z229/Tabel1[[#This Row],[2022 - Omsætning]]-1</f>
        <v>#DIV/0!</v>
      </c>
      <c r="R229" s="150" t="e">
        <f>AA229/Tabel1[[#This Row],[2021 - Omsætning]]-1</f>
        <v>#DIV/0!</v>
      </c>
      <c r="S229" s="150" t="e">
        <f>AB229/Tabel1[[#This Row],[2020 - Omsætning]]-1</f>
        <v>#DIV/0!</v>
      </c>
      <c r="T229" s="150" t="e">
        <f>AC229/Tabel1[[#This Row],[2019 - Omsætning]]-1</f>
        <v>#DIV/0!</v>
      </c>
      <c r="U229" s="242">
        <f t="shared" si="721"/>
        <v>0</v>
      </c>
      <c r="V229" s="242">
        <f t="shared" si="905"/>
        <v>0</v>
      </c>
      <c r="W229" s="242">
        <f t="shared" si="763"/>
        <v>0</v>
      </c>
      <c r="X229" s="242">
        <f t="shared" si="762"/>
        <v>0</v>
      </c>
      <c r="Y229" s="151"/>
      <c r="Z229" s="151"/>
      <c r="AA229" s="151"/>
      <c r="AB229" s="151"/>
      <c r="AC229" s="361"/>
      <c r="AD229" s="151"/>
      <c r="AE229" s="151"/>
      <c r="AF229" s="151"/>
      <c r="AG229" s="361"/>
      <c r="AH229" s="361"/>
      <c r="AI229" s="361"/>
      <c r="AJ229" s="361"/>
      <c r="AK229" s="361"/>
      <c r="AL229" s="361"/>
      <c r="AM229" s="361"/>
      <c r="AN229" s="361"/>
      <c r="AO229" s="361"/>
      <c r="AP229" s="150">
        <f t="shared" si="779"/>
        <v>5.0371489736808897E-2</v>
      </c>
      <c r="AQ229" s="150">
        <f t="shared" si="780"/>
        <v>-0.16094777716142325</v>
      </c>
      <c r="AR229" s="150">
        <f t="shared" si="781"/>
        <v>0.26667112791514702</v>
      </c>
      <c r="AS229" s="150">
        <f t="shared" si="782"/>
        <v>0.22708983412711439</v>
      </c>
      <c r="AT229" s="150">
        <f t="shared" si="783"/>
        <v>-0.2490827809465084</v>
      </c>
      <c r="AU229" s="242">
        <f t="shared" si="740"/>
        <v>1.5999999999999979</v>
      </c>
      <c r="AV229" s="242">
        <f t="shared" si="918"/>
        <v>-6.093</v>
      </c>
      <c r="AW229" s="242">
        <f t="shared" si="741"/>
        <v>7.9699999999999989</v>
      </c>
      <c r="AX229" s="242">
        <f t="shared" si="742"/>
        <v>5.5309999999999988</v>
      </c>
      <c r="AY229" s="119">
        <v>33.363999999999997</v>
      </c>
      <c r="AZ229" s="119">
        <v>31.763999999999999</v>
      </c>
      <c r="BA229" s="119">
        <v>37.856999999999999</v>
      </c>
      <c r="BB229" s="119">
        <v>29.887</v>
      </c>
      <c r="BC229" s="119">
        <v>24.356000000000002</v>
      </c>
      <c r="BD229" s="119">
        <v>32.435000000000002</v>
      </c>
      <c r="BE229" s="119">
        <v>32.491</v>
      </c>
      <c r="BF229" s="119">
        <v>33.709000000000003</v>
      </c>
      <c r="BG229" s="362">
        <v>33.764000000000003</v>
      </c>
      <c r="BH229" s="362">
        <v>14.319000000000001</v>
      </c>
      <c r="BI229" s="362">
        <v>2.7789999999999999</v>
      </c>
      <c r="BJ229" s="362">
        <v>19.228999999999999</v>
      </c>
      <c r="BK229" s="362">
        <v>18.511512</v>
      </c>
      <c r="BL229" s="362">
        <v>32.375</v>
      </c>
      <c r="BM229" s="362">
        <v>28.451000000000001</v>
      </c>
      <c r="BN229" s="362">
        <v>21.291</v>
      </c>
      <c r="BO229" s="362">
        <v>38.262</v>
      </c>
      <c r="BP229" s="152">
        <f t="shared" si="784"/>
        <v>0.21301820999612558</v>
      </c>
      <c r="BQ229" s="152">
        <f t="shared" si="785"/>
        <v>-0.31286938927639635</v>
      </c>
      <c r="BR229" s="152">
        <f t="shared" si="786"/>
        <v>0.56704213600333753</v>
      </c>
      <c r="BS229" s="152">
        <f t="shared" si="787"/>
        <v>0.46713183988248241</v>
      </c>
      <c r="BT229" s="152">
        <f t="shared" si="788"/>
        <v>-0.50067237163814171</v>
      </c>
      <c r="BU229" s="242">
        <f t="shared" si="743"/>
        <v>2.7490000000000006</v>
      </c>
      <c r="BV229" s="242">
        <f t="shared" si="919"/>
        <v>-5.8759999999999994</v>
      </c>
      <c r="BW229" s="242">
        <f t="shared" si="744"/>
        <v>6.7959999999999994</v>
      </c>
      <c r="BX229" s="242">
        <f t="shared" si="745"/>
        <v>3.8159999999999989</v>
      </c>
      <c r="BY229" s="119">
        <v>15.654</v>
      </c>
      <c r="BZ229" s="119">
        <v>12.904999999999999</v>
      </c>
      <c r="CA229" s="119">
        <v>18.780999999999999</v>
      </c>
      <c r="CB229" s="119">
        <v>11.984999999999999</v>
      </c>
      <c r="CC229" s="119">
        <v>8.1690000000000005</v>
      </c>
      <c r="CD229" s="119">
        <v>16.36</v>
      </c>
      <c r="CE229" s="119">
        <v>16.837</v>
      </c>
      <c r="CF229" s="119">
        <v>20.297000000000001</v>
      </c>
      <c r="CG229" s="362">
        <v>21.837</v>
      </c>
      <c r="CH229" s="362">
        <v>3.9209999999999998</v>
      </c>
      <c r="CI229" s="362">
        <v>-2.0169999999999999</v>
      </c>
      <c r="CJ229" s="362">
        <v>8.7212560000000003</v>
      </c>
      <c r="CK229" s="362">
        <v>9.6685060000000007</v>
      </c>
      <c r="CL229" s="362">
        <v>22.370999999999999</v>
      </c>
      <c r="CM229" s="362">
        <v>19.978000000000002</v>
      </c>
      <c r="CN229" s="362">
        <v>10.677</v>
      </c>
      <c r="CO229" s="362">
        <v>28.41</v>
      </c>
      <c r="CP229" s="152">
        <f t="shared" si="789"/>
        <v>1.4768139661756683</v>
      </c>
      <c r="CQ229" s="152">
        <f t="shared" si="790"/>
        <v>-0.74199451052150045</v>
      </c>
      <c r="CR229" s="152">
        <f t="shared" si="791"/>
        <v>0.11233756067011121</v>
      </c>
      <c r="CS229" s="152">
        <f t="shared" si="792"/>
        <v>0.19305127486690934</v>
      </c>
      <c r="CT229" s="152">
        <f t="shared" si="793"/>
        <v>-0.35824742268041238</v>
      </c>
      <c r="CU229" s="242">
        <f t="shared" si="746"/>
        <v>5.4139999999999997</v>
      </c>
      <c r="CV229" s="242">
        <f t="shared" si="920"/>
        <v>-10.542999999999999</v>
      </c>
      <c r="CW229" s="242">
        <f t="shared" si="747"/>
        <v>1.4350000000000005</v>
      </c>
      <c r="CX229" s="242">
        <f t="shared" si="748"/>
        <v>2.0669999999999984</v>
      </c>
      <c r="CY229" s="119">
        <v>9.08</v>
      </c>
      <c r="CZ229" s="119">
        <v>3.6659999999999999</v>
      </c>
      <c r="DA229" s="119">
        <v>14.209</v>
      </c>
      <c r="DB229" s="119">
        <v>12.773999999999999</v>
      </c>
      <c r="DC229" s="119">
        <v>10.707000000000001</v>
      </c>
      <c r="DD229" s="119">
        <v>16.684000000000001</v>
      </c>
      <c r="DE229" s="119">
        <v>8.9290000000000003</v>
      </c>
      <c r="DF229" s="119">
        <v>19.698</v>
      </c>
      <c r="DG229" s="362">
        <v>23.178999999999998</v>
      </c>
      <c r="DH229" s="362">
        <v>6.21</v>
      </c>
      <c r="DI229" s="362">
        <v>1.4590000000000001</v>
      </c>
      <c r="DJ229" s="362">
        <v>1.9200349999999999</v>
      </c>
      <c r="DK229" s="362">
        <v>-0.584646</v>
      </c>
      <c r="DL229" s="362">
        <v>17.600999999999999</v>
      </c>
      <c r="DM229" s="362">
        <v>7.6890000000000001</v>
      </c>
      <c r="DN229" s="362">
        <v>2.04</v>
      </c>
      <c r="DO229" s="362">
        <v>20.055</v>
      </c>
      <c r="DP229" s="152">
        <f t="shared" si="794"/>
        <v>6.9305237556883517E-2</v>
      </c>
      <c r="DQ229" s="152">
        <f t="shared" si="795"/>
        <v>-8.9195012417039407E-2</v>
      </c>
      <c r="DR229" s="152">
        <f t="shared" si="796"/>
        <v>-3.3898446774004838E-2</v>
      </c>
      <c r="DS229" s="152">
        <f t="shared" si="797"/>
        <v>7.1142670379755843E-2</v>
      </c>
      <c r="DT229" s="152">
        <f t="shared" si="798"/>
        <v>8.860771832688355E-2</v>
      </c>
      <c r="DU229" s="242">
        <f t="shared" si="749"/>
        <v>7.2950000000000017</v>
      </c>
      <c r="DV229" s="242">
        <f t="shared" si="921"/>
        <v>-10.307999999999993</v>
      </c>
      <c r="DW229" s="242">
        <f t="shared" si="750"/>
        <v>-4.0550000000000068</v>
      </c>
      <c r="DX229" s="242">
        <f t="shared" si="751"/>
        <v>7.9449999999999932</v>
      </c>
      <c r="DY229" s="119">
        <v>112.554</v>
      </c>
      <c r="DZ229" s="119">
        <v>105.259</v>
      </c>
      <c r="EA229" s="119">
        <v>115.56699999999999</v>
      </c>
      <c r="EB229" s="119">
        <v>119.622</v>
      </c>
      <c r="EC229" s="119">
        <v>111.67700000000001</v>
      </c>
      <c r="ED229" s="119">
        <v>102.587</v>
      </c>
      <c r="EE229" s="119">
        <v>92.111000000000004</v>
      </c>
      <c r="EF229" s="119">
        <v>90.085999999999999</v>
      </c>
      <c r="EG229" s="362">
        <v>84.977000000000004</v>
      </c>
      <c r="EH229" s="362">
        <v>72.878</v>
      </c>
      <c r="EI229" s="362">
        <v>66.498000000000005</v>
      </c>
      <c r="EJ229" s="362">
        <v>63.736642000000003</v>
      </c>
      <c r="EK229" s="362">
        <v>62.841845999999997</v>
      </c>
      <c r="EL229" s="362">
        <v>68.77</v>
      </c>
      <c r="EM229" s="362">
        <v>56.195</v>
      </c>
      <c r="EN229" s="362">
        <v>52.011000000000003</v>
      </c>
      <c r="EO229" s="362">
        <v>47.216000000000001</v>
      </c>
      <c r="EP229" s="153">
        <f t="shared" si="799"/>
        <v>4.89272959812974E-2</v>
      </c>
      <c r="EQ229" s="153">
        <f t="shared" si="800"/>
        <v>-0.1004363085158682</v>
      </c>
      <c r="ER229" s="153">
        <f t="shared" si="801"/>
        <v>0.14484041680020623</v>
      </c>
      <c r="ES229" s="153">
        <f t="shared" si="802"/>
        <v>9.2870079278294229E-2</v>
      </c>
      <c r="ET229" s="153">
        <f t="shared" si="803"/>
        <v>-1.5107087415808837E-2</v>
      </c>
      <c r="EU229" s="242">
        <f t="shared" si="752"/>
        <v>12.891999999999996</v>
      </c>
      <c r="EV229" s="242">
        <f t="shared" si="922"/>
        <v>-29.418999999999983</v>
      </c>
      <c r="EW229" s="242">
        <f t="shared" si="753"/>
        <v>37.057999999999964</v>
      </c>
      <c r="EX229" s="242">
        <f t="shared" si="754"/>
        <v>21.742000000000019</v>
      </c>
      <c r="EY229" s="119">
        <v>276.38499999999999</v>
      </c>
      <c r="EZ229" s="119">
        <v>263.49299999999999</v>
      </c>
      <c r="FA229" s="119">
        <v>292.91199999999998</v>
      </c>
      <c r="FB229" s="119">
        <v>255.85400000000001</v>
      </c>
      <c r="FC229" s="119">
        <v>234.11199999999999</v>
      </c>
      <c r="FD229" s="119">
        <v>237.703</v>
      </c>
      <c r="FE229" s="119">
        <v>251.25399999999999</v>
      </c>
      <c r="FF229" s="119">
        <v>290.61399999999998</v>
      </c>
      <c r="FG229" s="362">
        <v>243.64099999999999</v>
      </c>
      <c r="FH229" s="362">
        <v>245.036</v>
      </c>
      <c r="FI229" s="362">
        <v>202.60499999999999</v>
      </c>
      <c r="FJ229" s="362">
        <v>201.747668</v>
      </c>
      <c r="FK229" s="362">
        <v>201.72621599999999</v>
      </c>
      <c r="FL229" s="362">
        <v>227.74199999999999</v>
      </c>
      <c r="FM229" s="362">
        <v>209.256</v>
      </c>
      <c r="FN229" s="362">
        <v>225.07599999999999</v>
      </c>
      <c r="FO229" s="362">
        <v>216.608</v>
      </c>
      <c r="FP229" s="153">
        <f t="shared" si="804"/>
        <v>-5.6603773584905662E-2</v>
      </c>
      <c r="FQ229" s="153">
        <f t="shared" si="805"/>
        <v>-6.2500000000000003E-3</v>
      </c>
      <c r="FR229" s="153">
        <f t="shared" si="806"/>
        <v>-1.8404907975460124E-2</v>
      </c>
      <c r="FS229" s="153">
        <f t="shared" si="807"/>
        <v>0.41739130434782606</v>
      </c>
      <c r="FT229" s="153">
        <f t="shared" si="808"/>
        <v>-0.10852713178294573</v>
      </c>
      <c r="FU229" s="242">
        <f t="shared" si="764"/>
        <v>-9</v>
      </c>
      <c r="FV229" s="242">
        <f t="shared" si="923"/>
        <v>-1</v>
      </c>
      <c r="FW229" s="242">
        <f t="shared" si="765"/>
        <v>-3</v>
      </c>
      <c r="FX229" s="242">
        <f t="shared" si="766"/>
        <v>48</v>
      </c>
      <c r="FY229" s="154">
        <v>150</v>
      </c>
      <c r="FZ229" s="154">
        <v>159</v>
      </c>
      <c r="GA229" s="154">
        <v>160</v>
      </c>
      <c r="GB229" s="154">
        <v>163</v>
      </c>
      <c r="GC229" s="154">
        <v>115</v>
      </c>
      <c r="GD229" s="154">
        <v>129</v>
      </c>
      <c r="GE229" s="154">
        <v>119</v>
      </c>
      <c r="GF229" s="154">
        <v>123</v>
      </c>
      <c r="GG229" s="359">
        <v>108</v>
      </c>
      <c r="GH229" s="359">
        <v>115</v>
      </c>
      <c r="GI229" s="359">
        <v>115</v>
      </c>
      <c r="GJ229" s="359">
        <v>101</v>
      </c>
      <c r="GK229" s="359">
        <v>97</v>
      </c>
      <c r="GL229" s="359">
        <v>104</v>
      </c>
      <c r="GM229" s="359">
        <v>93</v>
      </c>
      <c r="GN229" s="359">
        <v>79</v>
      </c>
      <c r="GO229" s="359">
        <v>99</v>
      </c>
      <c r="GP229" s="173"/>
      <c r="GQ229" s="5" t="s">
        <v>386</v>
      </c>
      <c r="GR229" s="5">
        <v>7430</v>
      </c>
      <c r="GS229" s="5" t="s">
        <v>288</v>
      </c>
      <c r="GT229" s="174" t="s">
        <v>94</v>
      </c>
      <c r="GU229" s="172" t="s">
        <v>73</v>
      </c>
      <c r="GW229" s="158">
        <f t="shared" si="809"/>
        <v>1.5110756515667483</v>
      </c>
      <c r="GX229" s="158">
        <f t="shared" si="810"/>
        <v>-0.72521327622218934</v>
      </c>
      <c r="GY229" s="158">
        <f t="shared" si="811"/>
        <v>9.3939620668636939E-2</v>
      </c>
      <c r="GZ229" s="158">
        <f t="shared" si="812"/>
        <v>0.10518393230443483</v>
      </c>
      <c r="HA229" s="158">
        <f t="shared" si="813"/>
        <v>-0.41685050545603053</v>
      </c>
      <c r="HB229" s="263">
        <f t="shared" si="722"/>
        <v>5.0171658578642912E-2</v>
      </c>
      <c r="HC229" s="263">
        <f t="shared" si="912"/>
        <v>-8.7627869006127734E-2</v>
      </c>
      <c r="HD229" s="263">
        <f t="shared" si="723"/>
        <v>1.0376047578425918E-2</v>
      </c>
      <c r="HE229" s="263">
        <f t="shared" si="724"/>
        <v>1.0512305970051747E-2</v>
      </c>
      <c r="HF229" s="153">
        <f t="shared" si="814"/>
        <v>8.3374270589909705E-2</v>
      </c>
      <c r="HG229" s="153">
        <f t="shared" si="815"/>
        <v>3.3202612011266792E-2</v>
      </c>
      <c r="HH229" s="153">
        <f t="shared" si="816"/>
        <v>0.12083048101739452</v>
      </c>
      <c r="HI229" s="153">
        <f t="shared" si="817"/>
        <v>0.1104544334389686</v>
      </c>
      <c r="HJ229" s="153">
        <f t="shared" si="818"/>
        <v>9.9942127468916855E-2</v>
      </c>
      <c r="HK229" s="153">
        <f t="shared" si="819"/>
        <v>0.17138337322417282</v>
      </c>
      <c r="HL229" s="153">
        <f t="shared" si="820"/>
        <v>9.8014786192966954E-2</v>
      </c>
      <c r="HM229" s="153">
        <f t="shared" si="821"/>
        <v>0.22503898596505259</v>
      </c>
      <c r="HN229" s="153">
        <f t="shared" si="822"/>
        <v>0.2936745747679832</v>
      </c>
      <c r="HO229" s="153">
        <f t="shared" si="823"/>
        <v>8.9111468258523702E-2</v>
      </c>
      <c r="HP229" s="153">
        <f t="shared" si="824"/>
        <v>2.2405712913158696E-2</v>
      </c>
      <c r="HQ229" s="153">
        <f t="shared" si="825"/>
        <v>3.0337461449215605E-2</v>
      </c>
      <c r="HR229" s="153">
        <f t="shared" si="826"/>
        <v>-8.8843978375624348E-3</v>
      </c>
      <c r="HS229" s="153">
        <f t="shared" si="827"/>
        <v>0.28169487456487813</v>
      </c>
      <c r="HT229" s="153">
        <f t="shared" si="828"/>
        <v>0.14211781232094339</v>
      </c>
      <c r="HU229" s="153">
        <f t="shared" si="829"/>
        <v>4.1117840910236125E-2</v>
      </c>
      <c r="HV229" s="150">
        <f t="shared" si="830"/>
        <v>0.25015169562918715</v>
      </c>
      <c r="HW229" s="150">
        <f t="shared" si="831"/>
        <v>-0.32230314838229512</v>
      </c>
      <c r="HX229" s="150">
        <f t="shared" si="832"/>
        <v>0.39913436183912876</v>
      </c>
      <c r="HY229" s="150">
        <f t="shared" si="833"/>
        <v>0.41278131346696195</v>
      </c>
      <c r="HZ229" s="150">
        <f t="shared" si="834"/>
        <v>-0.48253078180869813</v>
      </c>
      <c r="IA229" s="263">
        <f t="shared" si="725"/>
        <v>1.1603805257302362E-2</v>
      </c>
      <c r="IB229" s="263">
        <f t="shared" si="913"/>
        <v>-2.2061043977826197E-2</v>
      </c>
      <c r="IC229" s="263">
        <f t="shared" si="726"/>
        <v>1.9526356223256137E-2</v>
      </c>
      <c r="ID229" s="263">
        <f t="shared" si="727"/>
        <v>1.4293782731416391E-2</v>
      </c>
      <c r="IE229" s="153">
        <f t="shared" si="835"/>
        <v>5.7990879420906215E-2</v>
      </c>
      <c r="IF229" s="153">
        <f t="shared" si="836"/>
        <v>4.6387074163603853E-2</v>
      </c>
      <c r="IG229" s="153">
        <f t="shared" si="837"/>
        <v>6.844811814143005E-2</v>
      </c>
      <c r="IH229" s="153">
        <f t="shared" si="838"/>
        <v>4.8921761918173913E-2</v>
      </c>
      <c r="II229" s="153">
        <f t="shared" si="839"/>
        <v>3.4627979186757522E-2</v>
      </c>
      <c r="IJ229" s="153">
        <f t="shared" si="840"/>
        <v>6.6917949840169993E-2</v>
      </c>
      <c r="IK229" s="153">
        <f t="shared" si="841"/>
        <v>6.2144286062288237E-2</v>
      </c>
      <c r="IL229" s="153">
        <f t="shared" si="842"/>
        <v>7.5982442840965461E-2</v>
      </c>
      <c r="IM229" s="153">
        <f t="shared" si="843"/>
        <v>8.9371916419229869E-2</v>
      </c>
      <c r="IN229" s="153">
        <f t="shared" si="844"/>
        <v>1.7518502550034516E-2</v>
      </c>
      <c r="IO229" s="153">
        <f t="shared" si="845"/>
        <v>-9.9764396756744037E-3</v>
      </c>
      <c r="IP229" s="153">
        <f t="shared" si="846"/>
        <v>4.3230832754468936E-2</v>
      </c>
      <c r="IQ229" s="153">
        <f t="shared" si="847"/>
        <v>4.5025478672442672E-2</v>
      </c>
      <c r="IR229" s="153">
        <f t="shared" si="848"/>
        <v>0.10238490794008211</v>
      </c>
      <c r="IS229" s="153">
        <f t="shared" si="849"/>
        <v>9.1994142729524886E-2</v>
      </c>
      <c r="IT229" s="153">
        <f t="shared" si="850"/>
        <v>4.8346781862145791E-2</v>
      </c>
      <c r="IU229" s="150">
        <f t="shared" si="851"/>
        <v>1.9427410892689335E-2</v>
      </c>
      <c r="IV229" s="150">
        <f t="shared" si="852"/>
        <v>1.2496387087702971E-2</v>
      </c>
      <c r="IW229" s="150">
        <f t="shared" si="853"/>
        <v>-0.15612557082303286</v>
      </c>
      <c r="IX229" s="150">
        <f t="shared" si="854"/>
        <v>-1.9881053851237923E-2</v>
      </c>
      <c r="IY229" s="150">
        <f t="shared" si="855"/>
        <v>0.1053056676695566</v>
      </c>
      <c r="IZ229" s="263">
        <f t="shared" si="728"/>
        <v>7.7607748333108906E-3</v>
      </c>
      <c r="JA229" s="263">
        <f t="shared" si="914"/>
        <v>4.930388535002217E-3</v>
      </c>
      <c r="JB229" s="263">
        <f t="shared" si="729"/>
        <v>-7.2994962099450611E-2</v>
      </c>
      <c r="JC229" s="263">
        <f t="shared" si="730"/>
        <v>-9.4837362072200393E-3</v>
      </c>
      <c r="JD229" s="153">
        <f t="shared" si="856"/>
        <v>0.40723628272156598</v>
      </c>
      <c r="JE229" s="153">
        <f t="shared" si="857"/>
        <v>0.39947550788825509</v>
      </c>
      <c r="JF229" s="153">
        <f t="shared" si="858"/>
        <v>0.39454511935325287</v>
      </c>
      <c r="JG229" s="153">
        <f t="shared" si="859"/>
        <v>0.46754008145270348</v>
      </c>
      <c r="JH229" s="153">
        <f t="shared" si="860"/>
        <v>0.47702381765992352</v>
      </c>
      <c r="JI229" s="153">
        <f t="shared" si="861"/>
        <v>0.43157637892664374</v>
      </c>
      <c r="JJ229" s="153">
        <f t="shared" si="862"/>
        <v>0.36660510877438768</v>
      </c>
      <c r="JK229" s="153">
        <f t="shared" si="863"/>
        <v>0.30998506610142668</v>
      </c>
      <c r="JL229" s="153">
        <f t="shared" si="864"/>
        <v>0.34877955680694139</v>
      </c>
      <c r="JM229" s="153">
        <f t="shared" si="865"/>
        <v>0.29741752232325047</v>
      </c>
      <c r="JN229" s="153">
        <f t="shared" si="866"/>
        <v>0.32821499962982159</v>
      </c>
      <c r="JO229" s="153">
        <f t="shared" si="867"/>
        <v>0.31592257115953382</v>
      </c>
      <c r="JP229" s="153">
        <f t="shared" si="868"/>
        <v>0.31152047188551835</v>
      </c>
      <c r="JQ229" s="153">
        <f t="shared" si="869"/>
        <v>0.30196450369277517</v>
      </c>
      <c r="JR229" s="153">
        <f t="shared" si="870"/>
        <v>0.26854666054975723</v>
      </c>
      <c r="JS229" s="153">
        <f t="shared" si="871"/>
        <v>0.23108194565391246</v>
      </c>
      <c r="JT229" s="153">
        <f t="shared" si="872"/>
        <v>0.21797902201211405</v>
      </c>
      <c r="JU229" s="150" t="e">
        <f t="shared" si="873"/>
        <v>#VALUE!</v>
      </c>
      <c r="JV229" s="150" t="e">
        <f t="shared" si="874"/>
        <v>#VALUE!</v>
      </c>
      <c r="JW229" s="150" t="e">
        <f t="shared" si="875"/>
        <v>#VALUE!</v>
      </c>
      <c r="JX229" s="150" t="e">
        <f t="shared" si="876"/>
        <v>#VALUE!</v>
      </c>
      <c r="JY229" s="150" t="e">
        <f t="shared" si="877"/>
        <v>#VALUE!</v>
      </c>
      <c r="JZ229" s="263" t="e">
        <f t="shared" si="731"/>
        <v>#VALUE!</v>
      </c>
      <c r="KA229" s="263" t="e">
        <f t="shared" si="915"/>
        <v>#VALUE!</v>
      </c>
      <c r="KB229" s="263" t="e">
        <f t="shared" si="732"/>
        <v>#VALUE!</v>
      </c>
      <c r="KC229" s="263" t="e">
        <f t="shared" si="733"/>
        <v>#VALUE!</v>
      </c>
      <c r="KD229" s="153" t="str">
        <f t="shared" ref="KD229:KD292" si="924">IFERROR(BY229/Y229,"i.a.")</f>
        <v>i.a.</v>
      </c>
      <c r="KE229" s="153" t="str">
        <f t="shared" ref="KE229:KE292" si="925">IFERROR(BZ229/Z229,"i.a.")</f>
        <v>i.a.</v>
      </c>
      <c r="KF229" s="153" t="str">
        <f t="shared" ref="KF229:KF292" si="926">IFERROR(CA229/AA229,"i.a.")</f>
        <v>i.a.</v>
      </c>
      <c r="KG229" s="153" t="str">
        <f t="shared" ref="KG229:KG292" si="927">IFERROR(CB229/AB229,"i.a.")</f>
        <v>i.a.</v>
      </c>
      <c r="KH229" s="153" t="str">
        <f t="shared" si="713"/>
        <v>i.a.</v>
      </c>
      <c r="KI229" s="153" t="str">
        <f t="shared" ref="KI229:KI292" si="928">IFERROR(CD229/AD229,"i.a.")</f>
        <v>i.a.</v>
      </c>
      <c r="KJ229" s="153" t="str">
        <f t="shared" ref="KJ229:KJ292" si="929">IFERROR(CE229/AE229,"i.a.")</f>
        <v>i.a.</v>
      </c>
      <c r="KK229" s="153" t="str">
        <f t="shared" ref="KK229:KK292" si="930">IFERROR(CF229/AF229,"i.a.")</f>
        <v>i.a.</v>
      </c>
      <c r="KL229" s="153" t="str">
        <f t="shared" ref="KL229:KL292" si="931">IFERROR(CG229/AG229,"i.a.")</f>
        <v>i.a.</v>
      </c>
      <c r="KM229" s="153" t="str">
        <f t="shared" ref="KM229:KM292" si="932">IFERROR(CH229/AH229,"i.a.")</f>
        <v>i.a.</v>
      </c>
      <c r="KN229" s="153" t="str">
        <f t="shared" ref="KN229:KN292" si="933">IFERROR(CI229/AI229,"i.a.")</f>
        <v>i.a.</v>
      </c>
      <c r="KO229" s="153" t="str">
        <f t="shared" ref="KO229:KO292" si="934">IFERROR(CJ229/AJ229,"i.a.")</f>
        <v>i.a.</v>
      </c>
      <c r="KP229" s="153" t="str">
        <f t="shared" ref="KP229:KP292" si="935">IFERROR(CK229/AK229,"i.a.")</f>
        <v>i.a.</v>
      </c>
      <c r="KQ229" s="153" t="str">
        <f t="shared" ref="KQ229:KQ292" si="936">IFERROR(CL229/AL229,"i.a.")</f>
        <v>i.a.</v>
      </c>
      <c r="KR229" s="153" t="str">
        <f t="shared" ref="KR229:KR292" si="937">IFERROR(CM229/AM229,"i.a.")</f>
        <v>i.a.</v>
      </c>
      <c r="KS229" s="153" t="str">
        <f t="shared" ref="KS229:KS292" si="938">IFERROR(CN229/AN229,"i.a.")</f>
        <v>i.a.</v>
      </c>
      <c r="KT229" s="153" t="str">
        <f t="shared" ref="KT229:KT292" si="939">IFERROR(CO229/AO229,"i.a.")</f>
        <v>i.a.</v>
      </c>
      <c r="KU229" s="150" t="e">
        <f t="shared" si="878"/>
        <v>#DIV/0!</v>
      </c>
      <c r="KV229" s="150" t="e">
        <f t="shared" si="879"/>
        <v>#DIV/0!</v>
      </c>
      <c r="KW229" s="150" t="e">
        <f t="shared" si="880"/>
        <v>#DIV/0!</v>
      </c>
      <c r="KX229" s="150" t="e">
        <f t="shared" si="881"/>
        <v>#DIV/0!</v>
      </c>
      <c r="KY229" s="150" t="e">
        <f t="shared" si="882"/>
        <v>#DIV/0!</v>
      </c>
      <c r="KZ229" s="243">
        <f t="shared" si="734"/>
        <v>0</v>
      </c>
      <c r="LA229" s="243">
        <f t="shared" si="916"/>
        <v>0</v>
      </c>
      <c r="LB229" s="243">
        <f t="shared" si="735"/>
        <v>0</v>
      </c>
      <c r="LC229" s="243">
        <f t="shared" si="736"/>
        <v>0</v>
      </c>
      <c r="LD229" s="254">
        <f>IFERROR(Tabel1[[#This Row],[2024 - Omsætning]]/Tabel1[[#This Row],[2024 - Ansatte]],"i.a.")</f>
        <v>0</v>
      </c>
      <c r="LE229" s="254">
        <f>IFERROR(Tabel1[[#This Row],[2023 - Omsætning]]/Tabel1[[#This Row],[2023 - Ansatte]],"i.a.")</f>
        <v>0</v>
      </c>
      <c r="LF229" s="254">
        <f>IFERROR(Tabel1[[#This Row],[2022 - Omsætning]]/Tabel1[[#This Row],[2022 - Ansatte]],"i.a.")</f>
        <v>0</v>
      </c>
      <c r="LG229" s="254">
        <f>IFERROR(Tabel1[[#This Row],[2021 - Omsætning]]/Tabel1[[#This Row],[2021 - Ansatte]],"i.a.")</f>
        <v>0</v>
      </c>
      <c r="LH229" s="254">
        <f>IFERROR(AC229/Tabel1[[#This Row],[2020 - Ansatte]],"i.a.")</f>
        <v>0</v>
      </c>
      <c r="LI229" s="254">
        <f>IFERROR(Tabel1[[#This Row],[2019 - Omsætning]]/Tabel1[[#This Row],[2019 - Ansatte]],"i.a.")</f>
        <v>0</v>
      </c>
      <c r="LJ229" s="254">
        <f>IFERROR(Tabel1[[#This Row],[2018 - Omsætning]]/Tabel1[[#This Row],[2018 - Ansatte]],"i.a.")</f>
        <v>0</v>
      </c>
      <c r="LK229" s="254">
        <f>IFERROR(Tabel1[[#This Row],[2017 - Omsætning]]/Tabel1[[#This Row],[2017 - Ansatte]],"i.a.")</f>
        <v>0</v>
      </c>
      <c r="LL229" s="254">
        <f>IFERROR(Tabel1[[#This Row],[2016 - Omsætning]]/Tabel1[[#This Row],[2016 - Ansatte]],"i.a.")</f>
        <v>0</v>
      </c>
      <c r="LM229" s="254">
        <f>IFERROR(Tabel1[[#This Row],[2015 - Omsætning]]/Tabel1[[#This Row],[2015 - Ansatte]],"i.a.")</f>
        <v>0</v>
      </c>
      <c r="LN229" s="254">
        <f>IFERROR(Tabel1[[#This Row],[2014 - Omsætning]]/Tabel1[[#This Row],[2014 - Ansatte]],"i.a.")</f>
        <v>0</v>
      </c>
      <c r="LO229" s="254">
        <f>IFERROR(Tabel1[[#This Row],[2013 - Omsætning]]/Tabel1[[#This Row],[2013 - Ansatte]],"i.a.")</f>
        <v>0</v>
      </c>
      <c r="LP229" s="254">
        <f>IFERROR(Tabel1[[#This Row],[2012 - Omsætning]]/Tabel1[[#This Row],[2012 - Ansatte]],"i.a.")</f>
        <v>0</v>
      </c>
      <c r="LQ229" s="254">
        <f>IFERROR(Tabel1[[#This Row],[2011 - Omsætning]]/Tabel1[[#This Row],[2011 - Ansatte]],"i.a.")</f>
        <v>0</v>
      </c>
      <c r="LR229" s="254">
        <f>IFERROR(Tabel1[[#This Row],[2010 - Omsætning]]/Tabel1[[#This Row],[2010 - Ansatte]],"i.a.")</f>
        <v>0</v>
      </c>
      <c r="LS229" s="254">
        <f>IFERROR(Tabel1[[#This Row],[2009 - Omsætning]]/Tabel1[[#This Row],[2009 - Ansatte]],"i.a.")</f>
        <v>0</v>
      </c>
      <c r="LT229" s="254">
        <f>IFERROR(Tabel1[[#This Row],[2008 - Omsætning]]/Tabel1[[#This Row],[2008 - Ansatte]],"i.a.")</f>
        <v>0</v>
      </c>
      <c r="LU229" s="158">
        <f t="shared" si="883"/>
        <v>1.6254228041462084</v>
      </c>
      <c r="LV229" s="158">
        <f t="shared" si="884"/>
        <v>-0.74037183448704458</v>
      </c>
      <c r="LW229" s="158">
        <f t="shared" si="885"/>
        <v>0.13319388993267589</v>
      </c>
      <c r="LX229" s="158">
        <f t="shared" si="886"/>
        <v>-0.15827670791598428</v>
      </c>
      <c r="LY229" s="158">
        <f t="shared" si="887"/>
        <v>-0.28012102196324506</v>
      </c>
      <c r="LZ229" s="243">
        <f t="shared" si="737"/>
        <v>3.7476729559748428E-2</v>
      </c>
      <c r="MA229" s="243">
        <f t="shared" si="917"/>
        <v>-6.5749646226415104E-2</v>
      </c>
      <c r="MB229" s="243">
        <f t="shared" si="738"/>
        <v>1.0438151840490809E-2</v>
      </c>
      <c r="MC229" s="243">
        <f t="shared" si="739"/>
        <v>-1.4736249666577772E-2</v>
      </c>
      <c r="MD229" s="244">
        <f t="shared" si="888"/>
        <v>6.0533333333333335E-2</v>
      </c>
      <c r="ME229" s="244">
        <f t="shared" si="889"/>
        <v>2.3056603773584906E-2</v>
      </c>
      <c r="MF229" s="244">
        <f t="shared" si="890"/>
        <v>8.8806250000000003E-2</v>
      </c>
      <c r="MG229" s="244">
        <f t="shared" si="891"/>
        <v>7.8368098159509195E-2</v>
      </c>
      <c r="MH229" s="244">
        <f t="shared" si="892"/>
        <v>9.3104347826086967E-2</v>
      </c>
      <c r="MI229" s="244">
        <f t="shared" si="893"/>
        <v>0.12933333333333333</v>
      </c>
      <c r="MJ229" s="244">
        <f t="shared" si="894"/>
        <v>7.503361344537815E-2</v>
      </c>
      <c r="MK229" s="244">
        <f t="shared" si="895"/>
        <v>0.16014634146341464</v>
      </c>
      <c r="ML229" s="244">
        <f t="shared" si="896"/>
        <v>0.21462037037037035</v>
      </c>
      <c r="MM229" s="244">
        <f t="shared" si="897"/>
        <v>5.3999999999999999E-2</v>
      </c>
      <c r="MN229" s="244">
        <f t="shared" si="898"/>
        <v>1.268695652173913E-2</v>
      </c>
      <c r="MO229" s="244">
        <f t="shared" si="899"/>
        <v>1.9010247524752475E-2</v>
      </c>
      <c r="MP229" s="244">
        <f t="shared" si="900"/>
        <v>-6.0272783505154635E-3</v>
      </c>
      <c r="MQ229" s="244">
        <f t="shared" si="901"/>
        <v>0.1692403846153846</v>
      </c>
      <c r="MR229" s="244">
        <f t="shared" si="902"/>
        <v>8.2677419354838716E-2</v>
      </c>
      <c r="MS229" s="244">
        <f t="shared" si="903"/>
        <v>2.5822784810126582E-2</v>
      </c>
      <c r="MT229" s="244">
        <f t="shared" si="904"/>
        <v>0.20257575757575758</v>
      </c>
    </row>
    <row r="230" spans="1:358" ht="18" customHeight="1" x14ac:dyDescent="0.25">
      <c r="A230" s="20" t="s">
        <v>589</v>
      </c>
      <c r="B230" s="273">
        <v>63411914</v>
      </c>
      <c r="C230" s="117" t="s">
        <v>588</v>
      </c>
      <c r="D230" s="5" t="s">
        <v>370</v>
      </c>
      <c r="E230" s="5">
        <v>289900</v>
      </c>
      <c r="F230" s="203">
        <v>45649</v>
      </c>
      <c r="G230" s="148" t="s">
        <v>70</v>
      </c>
      <c r="H230" s="148" t="s">
        <v>70</v>
      </c>
      <c r="I230" s="148" t="s">
        <v>70</v>
      </c>
      <c r="J230" s="148" t="s">
        <v>70</v>
      </c>
      <c r="K230" s="148" t="s">
        <v>70</v>
      </c>
      <c r="L230" s="148" t="s">
        <v>70</v>
      </c>
      <c r="M230" s="148" t="s">
        <v>70</v>
      </c>
      <c r="N230" s="357" t="s">
        <v>70</v>
      </c>
      <c r="O230" s="357" t="s">
        <v>70</v>
      </c>
      <c r="P230" s="150">
        <f>Y230/Tabel1[[#This Row],[2023 - Omsætning]]-1</f>
        <v>-9.9734817554793631E-2</v>
      </c>
      <c r="Q230" s="150">
        <f>Z230/Tabel1[[#This Row],[2022 - Omsætning]]-1</f>
        <v>8.9241753042879957E-2</v>
      </c>
      <c r="R230" s="150">
        <f>AA230/Tabel1[[#This Row],[2021 - Omsætning]]-1</f>
        <v>-0.13026791832874984</v>
      </c>
      <c r="S230" s="150">
        <f>AB230/Tabel1[[#This Row],[2020 - Omsætning]]-1</f>
        <v>0.20561808089791156</v>
      </c>
      <c r="T230" s="150">
        <f>AC230/Tabel1[[#This Row],[2019 - Omsætning]]-1</f>
        <v>-0.18570664739459863</v>
      </c>
      <c r="U230" s="242">
        <f t="shared" si="721"/>
        <v>-63.147000000000048</v>
      </c>
      <c r="V230" s="242">
        <f t="shared" si="905"/>
        <v>51.874000000000024</v>
      </c>
      <c r="W230" s="242">
        <f t="shared" si="763"/>
        <v>-87.062999999999988</v>
      </c>
      <c r="X230" s="242">
        <f t="shared" si="762"/>
        <v>113.98500000000001</v>
      </c>
      <c r="Y230" s="151">
        <v>570.00199999999995</v>
      </c>
      <c r="Z230" s="151">
        <v>633.149</v>
      </c>
      <c r="AA230" s="151">
        <v>581.27499999999998</v>
      </c>
      <c r="AB230" s="151">
        <v>668.33799999999997</v>
      </c>
      <c r="AC230" s="361">
        <v>554.35299999999995</v>
      </c>
      <c r="AD230" s="361">
        <v>680.77800000000002</v>
      </c>
      <c r="AE230" s="361">
        <v>780.00400000000002</v>
      </c>
      <c r="AF230" s="361">
        <v>753.33900000000006</v>
      </c>
      <c r="AG230" s="361">
        <v>753.572</v>
      </c>
      <c r="AH230" s="361">
        <v>720.59500000000003</v>
      </c>
      <c r="AI230" s="361">
        <v>676.06200000000001</v>
      </c>
      <c r="AJ230" s="361">
        <v>598.08799999999997</v>
      </c>
      <c r="AK230" s="361">
        <v>660.49599999999998</v>
      </c>
      <c r="AL230" s="361"/>
      <c r="AM230" s="361"/>
      <c r="AN230" s="361"/>
      <c r="AO230" s="361"/>
      <c r="AP230" s="150" t="e">
        <f t="shared" si="779"/>
        <v>#DIV/0!</v>
      </c>
      <c r="AQ230" s="150" t="e">
        <f t="shared" si="780"/>
        <v>#DIV/0!</v>
      </c>
      <c r="AR230" s="150" t="e">
        <f t="shared" si="781"/>
        <v>#DIV/0!</v>
      </c>
      <c r="AS230" s="150" t="e">
        <f t="shared" si="782"/>
        <v>#DIV/0!</v>
      </c>
      <c r="AT230" s="150">
        <f t="shared" si="783"/>
        <v>-1</v>
      </c>
      <c r="AU230" s="242">
        <f t="shared" si="740"/>
        <v>0</v>
      </c>
      <c r="AV230" s="242">
        <f t="shared" si="918"/>
        <v>0</v>
      </c>
      <c r="AW230" s="242">
        <f t="shared" si="741"/>
        <v>0</v>
      </c>
      <c r="AX230" s="242">
        <f t="shared" si="742"/>
        <v>0</v>
      </c>
      <c r="AY230" s="119"/>
      <c r="AZ230" s="119"/>
      <c r="BA230" s="119"/>
      <c r="BB230" s="119"/>
      <c r="BC230" s="119"/>
      <c r="BD230" s="362">
        <v>184.875</v>
      </c>
      <c r="BE230" s="362">
        <v>215.1</v>
      </c>
      <c r="BF230" s="362">
        <v>200.59100000000001</v>
      </c>
      <c r="BG230" s="362">
        <v>222.62</v>
      </c>
      <c r="BH230" s="362">
        <v>184.149</v>
      </c>
      <c r="BI230" s="362">
        <v>178.83600000000001</v>
      </c>
      <c r="BJ230" s="362">
        <v>175.11799999999999</v>
      </c>
      <c r="BK230" s="362">
        <v>195.69300000000001</v>
      </c>
      <c r="BL230" s="362"/>
      <c r="BM230" s="362"/>
      <c r="BN230" s="362"/>
      <c r="BO230" s="362"/>
      <c r="BP230" s="152" t="e">
        <f t="shared" si="784"/>
        <v>#DIV/0!</v>
      </c>
      <c r="BQ230" s="152" t="e">
        <f t="shared" si="785"/>
        <v>#DIV/0!</v>
      </c>
      <c r="BR230" s="152" t="e">
        <f t="shared" si="786"/>
        <v>#DIV/0!</v>
      </c>
      <c r="BS230" s="152" t="e">
        <f t="shared" si="787"/>
        <v>#DIV/0!</v>
      </c>
      <c r="BT230" s="152">
        <f t="shared" si="788"/>
        <v>-1</v>
      </c>
      <c r="BU230" s="242">
        <f t="shared" si="743"/>
        <v>0</v>
      </c>
      <c r="BV230" s="242">
        <f t="shared" si="919"/>
        <v>0</v>
      </c>
      <c r="BW230" s="242">
        <f t="shared" si="744"/>
        <v>0</v>
      </c>
      <c r="BX230" s="242">
        <f t="shared" si="745"/>
        <v>0</v>
      </c>
      <c r="BY230" s="119"/>
      <c r="BZ230" s="119"/>
      <c r="CA230" s="119"/>
      <c r="CB230" s="119"/>
      <c r="CC230" s="119"/>
      <c r="CD230" s="119">
        <v>3.202</v>
      </c>
      <c r="CE230" s="119">
        <v>25.413</v>
      </c>
      <c r="CF230" s="119">
        <v>18.937999999999999</v>
      </c>
      <c r="CG230" s="362">
        <v>35.984999999999999</v>
      </c>
      <c r="CH230" s="362">
        <v>18.474</v>
      </c>
      <c r="CI230" s="362">
        <v>29.114000000000001</v>
      </c>
      <c r="CJ230" s="362">
        <v>10.99</v>
      </c>
      <c r="CK230" s="362">
        <v>28.449000000000002</v>
      </c>
      <c r="CL230" s="362"/>
      <c r="CM230" s="362"/>
      <c r="CN230" s="362"/>
      <c r="CO230" s="362"/>
      <c r="CP230" s="152" t="e">
        <f t="shared" si="789"/>
        <v>#DIV/0!</v>
      </c>
      <c r="CQ230" s="152" t="e">
        <f t="shared" si="790"/>
        <v>#DIV/0!</v>
      </c>
      <c r="CR230" s="152" t="e">
        <f t="shared" si="791"/>
        <v>#DIV/0!</v>
      </c>
      <c r="CS230" s="152" t="e">
        <f t="shared" si="792"/>
        <v>#DIV/0!</v>
      </c>
      <c r="CT230" s="152">
        <f t="shared" si="793"/>
        <v>-1</v>
      </c>
      <c r="CU230" s="242">
        <f t="shared" si="746"/>
        <v>0</v>
      </c>
      <c r="CV230" s="242">
        <f t="shared" si="920"/>
        <v>0</v>
      </c>
      <c r="CW230" s="242">
        <f t="shared" si="747"/>
        <v>0</v>
      </c>
      <c r="CX230" s="242">
        <f t="shared" si="748"/>
        <v>0</v>
      </c>
      <c r="CY230" s="119"/>
      <c r="CZ230" s="119"/>
      <c r="DA230" s="119"/>
      <c r="DB230" s="119"/>
      <c r="DC230" s="119"/>
      <c r="DD230" s="119">
        <v>7.7779999999999996</v>
      </c>
      <c r="DE230" s="119">
        <v>23.838000000000001</v>
      </c>
      <c r="DF230" s="119">
        <v>16.29</v>
      </c>
      <c r="DG230" s="362">
        <v>37.6</v>
      </c>
      <c r="DH230" s="362">
        <v>30.006</v>
      </c>
      <c r="DI230" s="362">
        <v>24.995999999999999</v>
      </c>
      <c r="DJ230" s="362">
        <v>11.409000000000001</v>
      </c>
      <c r="DK230" s="362">
        <v>25.277000000000001</v>
      </c>
      <c r="DL230" s="362"/>
      <c r="DM230" s="362"/>
      <c r="DN230" s="362"/>
      <c r="DO230" s="362"/>
      <c r="DP230" s="152" t="e">
        <f t="shared" si="794"/>
        <v>#DIV/0!</v>
      </c>
      <c r="DQ230" s="152" t="e">
        <f t="shared" si="795"/>
        <v>#DIV/0!</v>
      </c>
      <c r="DR230" s="152" t="e">
        <f t="shared" si="796"/>
        <v>#DIV/0!</v>
      </c>
      <c r="DS230" s="152" t="e">
        <f t="shared" si="797"/>
        <v>#DIV/0!</v>
      </c>
      <c r="DT230" s="152">
        <f t="shared" si="798"/>
        <v>-1</v>
      </c>
      <c r="DU230" s="242">
        <f t="shared" si="749"/>
        <v>0</v>
      </c>
      <c r="DV230" s="242">
        <f t="shared" si="921"/>
        <v>0</v>
      </c>
      <c r="DW230" s="242">
        <f t="shared" si="750"/>
        <v>0</v>
      </c>
      <c r="DX230" s="242">
        <f t="shared" si="751"/>
        <v>0</v>
      </c>
      <c r="DY230" s="119"/>
      <c r="DZ230" s="119"/>
      <c r="EA230" s="119"/>
      <c r="EB230" s="119"/>
      <c r="EC230" s="119"/>
      <c r="ED230" s="119">
        <v>230.512</v>
      </c>
      <c r="EE230" s="119">
        <v>233.12200000000001</v>
      </c>
      <c r="EF230" s="119">
        <v>227.69399999999999</v>
      </c>
      <c r="EG230" s="362">
        <v>222.56700000000001</v>
      </c>
      <c r="EH230" s="362">
        <v>197.11</v>
      </c>
      <c r="EI230" s="362">
        <v>174.499</v>
      </c>
      <c r="EJ230" s="362">
        <v>167.209</v>
      </c>
      <c r="EK230" s="362">
        <v>159.13</v>
      </c>
      <c r="EL230" s="362"/>
      <c r="EM230" s="362"/>
      <c r="EN230" s="362"/>
      <c r="EO230" s="362"/>
      <c r="EP230" s="153" t="e">
        <f t="shared" si="799"/>
        <v>#DIV/0!</v>
      </c>
      <c r="EQ230" s="153" t="e">
        <f t="shared" si="800"/>
        <v>#DIV/0!</v>
      </c>
      <c r="ER230" s="153" t="e">
        <f t="shared" si="801"/>
        <v>#DIV/0!</v>
      </c>
      <c r="ES230" s="153" t="e">
        <f t="shared" si="802"/>
        <v>#DIV/0!</v>
      </c>
      <c r="ET230" s="153">
        <f t="shared" si="803"/>
        <v>-1</v>
      </c>
      <c r="EU230" s="242">
        <f t="shared" si="752"/>
        <v>0</v>
      </c>
      <c r="EV230" s="242">
        <f t="shared" si="922"/>
        <v>0</v>
      </c>
      <c r="EW230" s="242">
        <f t="shared" si="753"/>
        <v>0</v>
      </c>
      <c r="EX230" s="242">
        <f t="shared" si="754"/>
        <v>0</v>
      </c>
      <c r="EY230" s="119"/>
      <c r="EZ230" s="119"/>
      <c r="FA230" s="119"/>
      <c r="FB230" s="119"/>
      <c r="FC230" s="119"/>
      <c r="FD230" s="119">
        <v>652.69200000000001</v>
      </c>
      <c r="FE230" s="119">
        <v>644.65499999999997</v>
      </c>
      <c r="FF230" s="119">
        <v>601.81700000000001</v>
      </c>
      <c r="FG230" s="362">
        <v>546.45899999999995</v>
      </c>
      <c r="FH230" s="362">
        <v>513.01099999999997</v>
      </c>
      <c r="FI230" s="362">
        <v>470.88900000000001</v>
      </c>
      <c r="FJ230" s="362">
        <v>474.84500000000003</v>
      </c>
      <c r="FK230" s="362">
        <v>478.19400000000002</v>
      </c>
      <c r="FL230" s="362"/>
      <c r="FM230" s="362"/>
      <c r="FN230" s="362"/>
      <c r="FO230" s="362"/>
      <c r="FP230" s="153">
        <f t="shared" si="804"/>
        <v>-7.8947368421052627E-2</v>
      </c>
      <c r="FQ230" s="153">
        <f t="shared" si="805"/>
        <v>1.3333333333333334E-2</v>
      </c>
      <c r="FR230" s="153">
        <f t="shared" si="806"/>
        <v>-5.3050397877984082E-3</v>
      </c>
      <c r="FS230" s="153">
        <f t="shared" si="807"/>
        <v>-4.3147208121827409E-2</v>
      </c>
      <c r="FT230" s="153">
        <f t="shared" si="808"/>
        <v>-7.0754716981132074E-2</v>
      </c>
      <c r="FU230" s="242">
        <f t="shared" si="764"/>
        <v>-30</v>
      </c>
      <c r="FV230" s="242">
        <f t="shared" si="923"/>
        <v>5</v>
      </c>
      <c r="FW230" s="242">
        <f t="shared" si="765"/>
        <v>-2</v>
      </c>
      <c r="FX230" s="242">
        <f t="shared" si="766"/>
        <v>-17</v>
      </c>
      <c r="FY230" s="154">
        <v>350</v>
      </c>
      <c r="FZ230" s="154">
        <v>380</v>
      </c>
      <c r="GA230" s="154">
        <v>375</v>
      </c>
      <c r="GB230" s="154">
        <v>377</v>
      </c>
      <c r="GC230" s="154">
        <v>394</v>
      </c>
      <c r="GD230" s="154">
        <v>424</v>
      </c>
      <c r="GE230" s="154">
        <v>430</v>
      </c>
      <c r="GF230" s="154">
        <v>431</v>
      </c>
      <c r="GG230" s="359">
        <v>414</v>
      </c>
      <c r="GH230" s="359">
        <v>402</v>
      </c>
      <c r="GI230" s="359">
        <v>395</v>
      </c>
      <c r="GJ230" s="359">
        <v>386</v>
      </c>
      <c r="GK230" s="359">
        <v>381</v>
      </c>
      <c r="GL230" s="359"/>
      <c r="GM230" s="359"/>
      <c r="GN230" s="359"/>
      <c r="GO230" s="359"/>
      <c r="GP230" s="5"/>
      <c r="GQ230" s="5" t="s">
        <v>386</v>
      </c>
      <c r="GR230" s="5">
        <v>4200</v>
      </c>
      <c r="GS230" s="5" t="s">
        <v>71</v>
      </c>
      <c r="GT230" s="7" t="s">
        <v>72</v>
      </c>
      <c r="GU230" s="172" t="s">
        <v>73</v>
      </c>
      <c r="GW230" s="158" t="e">
        <f t="shared" si="809"/>
        <v>#VALUE!</v>
      </c>
      <c r="GX230" s="158" t="e">
        <f t="shared" si="810"/>
        <v>#VALUE!</v>
      </c>
      <c r="GY230" s="158" t="e">
        <f t="shared" si="811"/>
        <v>#VALUE!</v>
      </c>
      <c r="GZ230" s="158" t="e">
        <f t="shared" si="812"/>
        <v>#VALUE!</v>
      </c>
      <c r="HA230" s="158">
        <f t="shared" si="813"/>
        <v>-1</v>
      </c>
      <c r="HB230" s="263" t="e">
        <f t="shared" si="722"/>
        <v>#VALUE!</v>
      </c>
      <c r="HC230" s="263" t="e">
        <f t="shared" si="912"/>
        <v>#VALUE!</v>
      </c>
      <c r="HD230" s="263" t="e">
        <f t="shared" si="723"/>
        <v>#VALUE!</v>
      </c>
      <c r="HE230" s="263" t="e">
        <f t="shared" si="724"/>
        <v>#VALUE!</v>
      </c>
      <c r="HF230" s="153" t="str">
        <f t="shared" si="814"/>
        <v>Negativ EK</v>
      </c>
      <c r="HG230" s="153" t="str">
        <f t="shared" si="815"/>
        <v>Negativ EK</v>
      </c>
      <c r="HH230" s="153" t="str">
        <f t="shared" si="816"/>
        <v>Negativ EK</v>
      </c>
      <c r="HI230" s="342" t="str">
        <f t="shared" si="817"/>
        <v>Negativ EK</v>
      </c>
      <c r="HJ230" s="153">
        <f t="shared" si="818"/>
        <v>0</v>
      </c>
      <c r="HK230" s="153">
        <f t="shared" si="819"/>
        <v>3.3552327913828575E-2</v>
      </c>
      <c r="HL230" s="153">
        <f t="shared" si="820"/>
        <v>0.10345994930731571</v>
      </c>
      <c r="HM230" s="153">
        <f t="shared" si="821"/>
        <v>7.2358032341242079E-2</v>
      </c>
      <c r="HN230" s="153">
        <f t="shared" si="822"/>
        <v>0.17918542116913722</v>
      </c>
      <c r="HO230" s="153">
        <f t="shared" si="823"/>
        <v>0.16149232123011012</v>
      </c>
      <c r="HP230" s="153">
        <f t="shared" si="824"/>
        <v>0.14630035000643826</v>
      </c>
      <c r="HQ230" s="153">
        <f t="shared" si="825"/>
        <v>6.9921155608125299E-2</v>
      </c>
      <c r="HR230" s="153">
        <f t="shared" si="826"/>
        <v>0.15884496952177465</v>
      </c>
      <c r="HS230" s="153" t="str">
        <f t="shared" si="827"/>
        <v>Negativ EK</v>
      </c>
      <c r="HT230" s="153" t="str">
        <f t="shared" si="828"/>
        <v>Negativ EK</v>
      </c>
      <c r="HU230" s="153" t="str">
        <f t="shared" si="829"/>
        <v>Negativ EK</v>
      </c>
      <c r="HV230" s="150" t="e">
        <f t="shared" si="830"/>
        <v>#VALUE!</v>
      </c>
      <c r="HW230" s="150" t="e">
        <f t="shared" si="831"/>
        <v>#VALUE!</v>
      </c>
      <c r="HX230" s="150" t="e">
        <f t="shared" si="832"/>
        <v>#VALUE!</v>
      </c>
      <c r="HY230" s="150" t="e">
        <f t="shared" si="833"/>
        <v>#VALUE!</v>
      </c>
      <c r="HZ230" s="150">
        <f t="shared" si="834"/>
        <v>-1</v>
      </c>
      <c r="IA230" s="263" t="e">
        <f t="shared" si="725"/>
        <v>#VALUE!</v>
      </c>
      <c r="IB230" s="263" t="e">
        <f t="shared" si="913"/>
        <v>#VALUE!</v>
      </c>
      <c r="IC230" s="263" t="e">
        <f t="shared" si="726"/>
        <v>#VALUE!</v>
      </c>
      <c r="ID230" s="263" t="e">
        <f t="shared" si="727"/>
        <v>#VALUE!</v>
      </c>
      <c r="IE230" s="153" t="str">
        <f t="shared" si="835"/>
        <v>i.a.</v>
      </c>
      <c r="IF230" s="153" t="str">
        <f t="shared" si="836"/>
        <v>i.a.</v>
      </c>
      <c r="IG230" s="153" t="str">
        <f t="shared" si="837"/>
        <v>i.a.</v>
      </c>
      <c r="IH230" s="342" t="str">
        <f t="shared" si="838"/>
        <v>i.a.</v>
      </c>
      <c r="II230" s="153">
        <f t="shared" si="839"/>
        <v>0</v>
      </c>
      <c r="IJ230" s="153">
        <f t="shared" si="840"/>
        <v>4.9362275474487552E-3</v>
      </c>
      <c r="IK230" s="153">
        <f t="shared" si="841"/>
        <v>4.0775885860251979E-2</v>
      </c>
      <c r="IL230" s="153">
        <f t="shared" si="842"/>
        <v>3.2985101142930795E-2</v>
      </c>
      <c r="IM230" s="153">
        <f t="shared" si="843"/>
        <v>6.793019151084978E-2</v>
      </c>
      <c r="IN230" s="153">
        <f t="shared" si="844"/>
        <v>3.7552596808618763E-2</v>
      </c>
      <c r="IO230" s="153">
        <f t="shared" si="845"/>
        <v>6.1569109284428811E-2</v>
      </c>
      <c r="IP230" s="153">
        <f t="shared" si="846"/>
        <v>2.3063064575531537E-2</v>
      </c>
      <c r="IQ230" s="153">
        <f t="shared" si="847"/>
        <v>5.9492590873160264E-2</v>
      </c>
      <c r="IR230" s="153" t="str">
        <f t="shared" si="848"/>
        <v>i.a.</v>
      </c>
      <c r="IS230" s="153" t="str">
        <f t="shared" si="849"/>
        <v>i.a.</v>
      </c>
      <c r="IT230" s="153" t="str">
        <f t="shared" si="850"/>
        <v>i.a.</v>
      </c>
      <c r="IU230" s="150" t="e">
        <f t="shared" si="851"/>
        <v>#VALUE!</v>
      </c>
      <c r="IV230" s="150" t="e">
        <f t="shared" si="852"/>
        <v>#VALUE!</v>
      </c>
      <c r="IW230" s="150" t="e">
        <f t="shared" si="853"/>
        <v>#VALUE!</v>
      </c>
      <c r="IX230" s="150" t="e">
        <f t="shared" si="854"/>
        <v>#VALUE!</v>
      </c>
      <c r="IY230" s="150" t="e">
        <f t="shared" si="855"/>
        <v>#VALUE!</v>
      </c>
      <c r="IZ230" s="263" t="e">
        <f t="shared" si="728"/>
        <v>#VALUE!</v>
      </c>
      <c r="JA230" s="263" t="e">
        <f t="shared" si="914"/>
        <v>#VALUE!</v>
      </c>
      <c r="JB230" s="263" t="e">
        <f t="shared" si="729"/>
        <v>#VALUE!</v>
      </c>
      <c r="JC230" s="263" t="e">
        <f t="shared" si="730"/>
        <v>#VALUE!</v>
      </c>
      <c r="JD230" s="153" t="str">
        <f t="shared" si="856"/>
        <v>i.a.</v>
      </c>
      <c r="JE230" s="153" t="str">
        <f t="shared" si="857"/>
        <v>i.a.</v>
      </c>
      <c r="JF230" s="153" t="str">
        <f t="shared" si="858"/>
        <v>i.a.</v>
      </c>
      <c r="JG230" s="342" t="str">
        <f t="shared" si="859"/>
        <v>i.a.</v>
      </c>
      <c r="JH230" s="153" t="str">
        <f t="shared" si="860"/>
        <v>i.a.</v>
      </c>
      <c r="JI230" s="153">
        <f t="shared" si="861"/>
        <v>0.35317117415258653</v>
      </c>
      <c r="JJ230" s="153">
        <f t="shared" si="862"/>
        <v>0.36162288355787209</v>
      </c>
      <c r="JK230" s="153">
        <f t="shared" si="863"/>
        <v>0.37834424750380929</v>
      </c>
      <c r="JL230" s="153">
        <f t="shared" si="864"/>
        <v>0.40728947642915575</v>
      </c>
      <c r="JM230" s="153">
        <f t="shared" si="865"/>
        <v>0.38422178081951464</v>
      </c>
      <c r="JN230" s="153">
        <f t="shared" si="866"/>
        <v>0.37057353219123823</v>
      </c>
      <c r="JO230" s="153">
        <f t="shared" si="867"/>
        <v>0.35213385420505638</v>
      </c>
      <c r="JP230" s="153">
        <f t="shared" si="868"/>
        <v>0.33277289133698873</v>
      </c>
      <c r="JQ230" s="153" t="str">
        <f t="shared" si="869"/>
        <v>i.a.</v>
      </c>
      <c r="JR230" s="153" t="str">
        <f t="shared" si="870"/>
        <v>i.a.</v>
      </c>
      <c r="JS230" s="153" t="str">
        <f t="shared" si="871"/>
        <v>i.a.</v>
      </c>
      <c r="JT230" s="153" t="str">
        <f t="shared" si="872"/>
        <v>i.a.</v>
      </c>
      <c r="JU230" s="150" t="e">
        <f t="shared" si="873"/>
        <v>#DIV/0!</v>
      </c>
      <c r="JV230" s="150" t="e">
        <f t="shared" si="874"/>
        <v>#DIV/0!</v>
      </c>
      <c r="JW230" s="150" t="e">
        <f t="shared" si="875"/>
        <v>#DIV/0!</v>
      </c>
      <c r="JX230" s="150" t="e">
        <f t="shared" si="876"/>
        <v>#DIV/0!</v>
      </c>
      <c r="JY230" s="150">
        <f t="shared" si="877"/>
        <v>-1</v>
      </c>
      <c r="JZ230" s="263">
        <f t="shared" si="731"/>
        <v>0</v>
      </c>
      <c r="KA230" s="263">
        <f t="shared" si="915"/>
        <v>0</v>
      </c>
      <c r="KB230" s="263">
        <f t="shared" si="732"/>
        <v>0</v>
      </c>
      <c r="KC230" s="263">
        <f t="shared" si="733"/>
        <v>0</v>
      </c>
      <c r="KD230" s="153">
        <f t="shared" si="924"/>
        <v>0</v>
      </c>
      <c r="KE230" s="153">
        <f t="shared" si="925"/>
        <v>0</v>
      </c>
      <c r="KF230" s="153">
        <f t="shared" si="926"/>
        <v>0</v>
      </c>
      <c r="KG230" s="342">
        <f t="shared" si="927"/>
        <v>0</v>
      </c>
      <c r="KH230" s="153">
        <f t="shared" ref="KH230:KH293" si="940">IFERROR(CC230/AC230,"i.a.")</f>
        <v>0</v>
      </c>
      <c r="KI230" s="153">
        <f t="shared" si="928"/>
        <v>4.703442238145181E-3</v>
      </c>
      <c r="KJ230" s="153">
        <f t="shared" si="929"/>
        <v>3.2580602150758198E-2</v>
      </c>
      <c r="KK230" s="153">
        <f t="shared" si="930"/>
        <v>2.5138748956313156E-2</v>
      </c>
      <c r="KL230" s="153">
        <f t="shared" si="931"/>
        <v>4.7752570424591148E-2</v>
      </c>
      <c r="KM230" s="153">
        <f t="shared" si="932"/>
        <v>2.5637147079843738E-2</v>
      </c>
      <c r="KN230" s="153">
        <f t="shared" si="933"/>
        <v>4.3064097671515332E-2</v>
      </c>
      <c r="KO230" s="153">
        <f t="shared" si="934"/>
        <v>1.8375222375302633E-2</v>
      </c>
      <c r="KP230" s="153">
        <f t="shared" si="935"/>
        <v>4.3072176061626416E-2</v>
      </c>
      <c r="KQ230" s="153" t="str">
        <f t="shared" si="936"/>
        <v>i.a.</v>
      </c>
      <c r="KR230" s="153" t="str">
        <f t="shared" si="937"/>
        <v>i.a.</v>
      </c>
      <c r="KS230" s="153" t="str">
        <f t="shared" si="938"/>
        <v>i.a.</v>
      </c>
      <c r="KT230" s="153" t="str">
        <f t="shared" si="939"/>
        <v>i.a.</v>
      </c>
      <c r="KU230" s="150">
        <f t="shared" si="878"/>
        <v>-2.256923048806167E-2</v>
      </c>
      <c r="KV230" s="150">
        <f t="shared" si="879"/>
        <v>7.4909624713368261E-2</v>
      </c>
      <c r="KW230" s="150">
        <f t="shared" si="880"/>
        <v>-0.12562934722650307</v>
      </c>
      <c r="KX230" s="150">
        <f t="shared" si="881"/>
        <v>0.25998282194635863</v>
      </c>
      <c r="KY230" s="150">
        <f t="shared" si="882"/>
        <v>-0.12370461547032947</v>
      </c>
      <c r="KZ230" s="243">
        <f t="shared" si="734"/>
        <v>-3.7604436090225679E-2</v>
      </c>
      <c r="LA230" s="243">
        <f t="shared" si="916"/>
        <v>0.1161149122807017</v>
      </c>
      <c r="LB230" s="243">
        <f t="shared" si="735"/>
        <v>-0.22271317418213954</v>
      </c>
      <c r="LC230" s="272">
        <f t="shared" si="736"/>
        <v>0.36579253120413635</v>
      </c>
      <c r="LD230" s="254">
        <f>IFERROR(Tabel1[[#This Row],[2024 - Omsætning]]/Tabel1[[#This Row],[2024 - Ansatte]],"i.a.")</f>
        <v>1.6285771428571427</v>
      </c>
      <c r="LE230" s="254">
        <f>IFERROR(Tabel1[[#This Row],[2023 - Omsætning]]/Tabel1[[#This Row],[2023 - Ansatte]],"i.a.")</f>
        <v>1.6661815789473684</v>
      </c>
      <c r="LF230" s="254">
        <f>IFERROR(Tabel1[[#This Row],[2022 - Omsætning]]/Tabel1[[#This Row],[2022 - Ansatte]],"i.a.")</f>
        <v>1.5500666666666667</v>
      </c>
      <c r="LG230" s="348">
        <f>IFERROR(Tabel1[[#This Row],[2021 - Omsætning]]/Tabel1[[#This Row],[2021 - Ansatte]],"i.a.")</f>
        <v>1.7727798408488062</v>
      </c>
      <c r="LH230" s="254">
        <f>IFERROR(AC230/Tabel1[[#This Row],[2020 - Ansatte]],"i.a.")</f>
        <v>1.4069873096446699</v>
      </c>
      <c r="LI230" s="254">
        <f>IFERROR(Tabel1[[#This Row],[2019 - Omsætning]]/Tabel1[[#This Row],[2019 - Ansatte]],"i.a.")</f>
        <v>1.6056084905660377</v>
      </c>
      <c r="LJ230" s="254">
        <f>IFERROR(Tabel1[[#This Row],[2018 - Omsætning]]/Tabel1[[#This Row],[2018 - Ansatte]],"i.a.")</f>
        <v>1.8139627906976745</v>
      </c>
      <c r="LK230" s="254">
        <f>IFERROR(Tabel1[[#This Row],[2017 - Omsætning]]/Tabel1[[#This Row],[2017 - Ansatte]],"i.a.")</f>
        <v>1.7478863109048726</v>
      </c>
      <c r="LL230" s="254">
        <f>IFERROR(Tabel1[[#This Row],[2016 - Omsætning]]/Tabel1[[#This Row],[2016 - Ansatte]],"i.a.")</f>
        <v>1.8202222222222222</v>
      </c>
      <c r="LM230" s="254">
        <f>IFERROR(Tabel1[[#This Row],[2015 - Omsætning]]/Tabel1[[#This Row],[2015 - Ansatte]],"i.a.")</f>
        <v>1.7925248756218906</v>
      </c>
      <c r="LN230" s="254">
        <f>IFERROR(Tabel1[[#This Row],[2014 - Omsætning]]/Tabel1[[#This Row],[2014 - Ansatte]],"i.a.")</f>
        <v>1.7115493670886077</v>
      </c>
      <c r="LO230" s="254">
        <f>IFERROR(Tabel1[[#This Row],[2013 - Omsætning]]/Tabel1[[#This Row],[2013 - Ansatte]],"i.a.")</f>
        <v>1.5494507772020725</v>
      </c>
      <c r="LP230" s="254">
        <f>IFERROR(Tabel1[[#This Row],[2012 - Omsætning]]/Tabel1[[#This Row],[2012 - Ansatte]],"i.a.")</f>
        <v>1.7335853018372702</v>
      </c>
      <c r="LQ230" s="254" t="str">
        <f>IFERROR(Tabel1[[#This Row],[2011 - Omsætning]]/Tabel1[[#This Row],[2011 - Ansatte]],"i.a.")</f>
        <v>i.a.</v>
      </c>
      <c r="LR230" s="254" t="str">
        <f>IFERROR(Tabel1[[#This Row],[2010 - Omsætning]]/Tabel1[[#This Row],[2010 - Ansatte]],"i.a.")</f>
        <v>i.a.</v>
      </c>
      <c r="LS230" s="254" t="str">
        <f>IFERROR(Tabel1[[#This Row],[2009 - Omsætning]]/Tabel1[[#This Row],[2009 - Ansatte]],"i.a.")</f>
        <v>i.a.</v>
      </c>
      <c r="LT230" s="254" t="str">
        <f>IFERROR(Tabel1[[#This Row],[2008 - Omsætning]]/Tabel1[[#This Row],[2008 - Ansatte]],"i.a.")</f>
        <v>i.a.</v>
      </c>
      <c r="LU230" s="158" t="e">
        <f t="shared" si="883"/>
        <v>#DIV/0!</v>
      </c>
      <c r="LV230" s="158" t="e">
        <f t="shared" si="884"/>
        <v>#DIV/0!</v>
      </c>
      <c r="LW230" s="158" t="e">
        <f t="shared" si="885"/>
        <v>#DIV/0!</v>
      </c>
      <c r="LX230" s="158" t="e">
        <f t="shared" si="886"/>
        <v>#DIV/0!</v>
      </c>
      <c r="LY230" s="158">
        <f t="shared" si="887"/>
        <v>-1</v>
      </c>
      <c r="LZ230" s="243">
        <f t="shared" si="737"/>
        <v>0</v>
      </c>
      <c r="MA230" s="243">
        <f t="shared" si="917"/>
        <v>0</v>
      </c>
      <c r="MB230" s="243">
        <f t="shared" si="738"/>
        <v>0</v>
      </c>
      <c r="MC230" s="272">
        <f t="shared" si="739"/>
        <v>0</v>
      </c>
      <c r="MD230" s="244">
        <f t="shared" si="888"/>
        <v>0</v>
      </c>
      <c r="ME230" s="244">
        <f t="shared" si="889"/>
        <v>0</v>
      </c>
      <c r="MF230" s="244">
        <f t="shared" si="890"/>
        <v>0</v>
      </c>
      <c r="MG230" s="388">
        <f t="shared" si="891"/>
        <v>0</v>
      </c>
      <c r="MH230" s="244">
        <f t="shared" si="892"/>
        <v>0</v>
      </c>
      <c r="MI230" s="244">
        <f t="shared" si="893"/>
        <v>1.8344339622641509E-2</v>
      </c>
      <c r="MJ230" s="244">
        <f t="shared" si="894"/>
        <v>5.5437209302325582E-2</v>
      </c>
      <c r="MK230" s="244">
        <f t="shared" si="895"/>
        <v>3.779582366589327E-2</v>
      </c>
      <c r="ML230" s="244">
        <f t="shared" si="896"/>
        <v>9.0821256038647352E-2</v>
      </c>
      <c r="MM230" s="244">
        <f t="shared" si="897"/>
        <v>7.4641791044776126E-2</v>
      </c>
      <c r="MN230" s="244">
        <f t="shared" si="898"/>
        <v>6.3281012658227845E-2</v>
      </c>
      <c r="MO230" s="244">
        <f t="shared" si="899"/>
        <v>2.955699481865285E-2</v>
      </c>
      <c r="MP230" s="244">
        <f t="shared" si="900"/>
        <v>6.6343832020997376E-2</v>
      </c>
      <c r="MQ230" s="244" t="str">
        <f t="shared" si="901"/>
        <v>i.a.</v>
      </c>
      <c r="MR230" s="244" t="str">
        <f t="shared" si="902"/>
        <v>i.a.</v>
      </c>
      <c r="MS230" s="244" t="str">
        <f t="shared" si="903"/>
        <v>i.a.</v>
      </c>
      <c r="MT230" s="244" t="str">
        <f t="shared" si="904"/>
        <v>i.a.</v>
      </c>
    </row>
    <row r="231" spans="1:358" ht="18" customHeight="1" x14ac:dyDescent="0.25">
      <c r="A231" s="3" t="s">
        <v>289</v>
      </c>
      <c r="B231" s="273">
        <v>10092922</v>
      </c>
      <c r="C231" s="117" t="s">
        <v>588</v>
      </c>
      <c r="D231" s="5" t="s">
        <v>370</v>
      </c>
      <c r="E231" s="5">
        <v>241000</v>
      </c>
      <c r="F231" s="203">
        <v>45491</v>
      </c>
      <c r="G231" s="148"/>
      <c r="H231" s="148" t="s">
        <v>74</v>
      </c>
      <c r="I231" s="148" t="s">
        <v>74</v>
      </c>
      <c r="J231" s="148" t="s">
        <v>74</v>
      </c>
      <c r="K231" s="148" t="s">
        <v>74</v>
      </c>
      <c r="L231" s="148" t="s">
        <v>74</v>
      </c>
      <c r="M231" s="148" t="s">
        <v>74</v>
      </c>
      <c r="N231" s="148" t="s">
        <v>74</v>
      </c>
      <c r="O231" s="357" t="s">
        <v>74</v>
      </c>
      <c r="P231" s="150">
        <f>Y231/Tabel1[[#This Row],[2023 - Omsætning]]-1</f>
        <v>-1</v>
      </c>
      <c r="Q231" s="150">
        <f>Z231/Tabel1[[#This Row],[2022 - Omsætning]]-1</f>
        <v>-0.18176482342696154</v>
      </c>
      <c r="R231" s="150">
        <f>AA231/Tabel1[[#This Row],[2021 - Omsætning]]-1</f>
        <v>0.50984384776214453</v>
      </c>
      <c r="S231" s="150">
        <f>AB231/Tabel1[[#This Row],[2020 - Omsætning]]-1</f>
        <v>0.54593148410375947</v>
      </c>
      <c r="T231" s="150">
        <f>AC231/Tabel1[[#This Row],[2019 - Omsætning]]-1</f>
        <v>-0.18785704401452008</v>
      </c>
      <c r="U231" s="242">
        <f t="shared" si="721"/>
        <v>-4438.7</v>
      </c>
      <c r="V231" s="242">
        <f t="shared" si="905"/>
        <v>-986.02400000000034</v>
      </c>
      <c r="W231" s="242">
        <f t="shared" si="763"/>
        <v>1831.8200000000002</v>
      </c>
      <c r="X231" s="242">
        <f t="shared" si="762"/>
        <v>1268.8009999999999</v>
      </c>
      <c r="Y231" s="151"/>
      <c r="Z231" s="151">
        <v>4438.7</v>
      </c>
      <c r="AA231" s="151">
        <v>5424.7240000000002</v>
      </c>
      <c r="AB231" s="151">
        <v>3592.904</v>
      </c>
      <c r="AC231" s="361">
        <v>2324.1030000000001</v>
      </c>
      <c r="AD231" s="151">
        <v>2861.692</v>
      </c>
      <c r="AE231" s="151">
        <v>2824.4259999999999</v>
      </c>
      <c r="AF231" s="151">
        <v>2372.0709999999999</v>
      </c>
      <c r="AG231" s="361">
        <v>1886.9369999999999</v>
      </c>
      <c r="AH231" s="361">
        <v>1933.3869999999999</v>
      </c>
      <c r="AI231" s="361">
        <v>1908.163</v>
      </c>
      <c r="AJ231" s="361">
        <v>1745.2339999999999</v>
      </c>
      <c r="AK231" s="361">
        <v>1617.258</v>
      </c>
      <c r="AL231" s="361">
        <v>2304</v>
      </c>
      <c r="AM231" s="361">
        <v>1758.3219999999999</v>
      </c>
      <c r="AN231" s="361">
        <v>1136.82</v>
      </c>
      <c r="AO231" s="361">
        <v>3371.585</v>
      </c>
      <c r="AP231" s="150" t="e">
        <f t="shared" si="779"/>
        <v>#DIV/0!</v>
      </c>
      <c r="AQ231" s="150" t="e">
        <f t="shared" si="780"/>
        <v>#DIV/0!</v>
      </c>
      <c r="AR231" s="150" t="e">
        <f t="shared" si="781"/>
        <v>#DIV/0!</v>
      </c>
      <c r="AS231" s="150" t="e">
        <f t="shared" si="782"/>
        <v>#DIV/0!</v>
      </c>
      <c r="AT231" s="150">
        <f t="shared" si="783"/>
        <v>-1</v>
      </c>
      <c r="AU231" s="242">
        <f t="shared" si="740"/>
        <v>0</v>
      </c>
      <c r="AV231" s="242">
        <f t="shared" si="918"/>
        <v>0</v>
      </c>
      <c r="AW231" s="242">
        <f t="shared" si="741"/>
        <v>0</v>
      </c>
      <c r="AX231" s="242">
        <f t="shared" si="742"/>
        <v>0</v>
      </c>
      <c r="AY231" s="119"/>
      <c r="AZ231" s="119"/>
      <c r="BA231" s="119"/>
      <c r="BB231" s="119"/>
      <c r="BC231" s="119"/>
      <c r="BD231" s="119">
        <v>284.74299999999999</v>
      </c>
      <c r="BE231" s="119">
        <v>75.465999999999994</v>
      </c>
      <c r="BF231" s="119">
        <v>172.999</v>
      </c>
      <c r="BG231" s="362">
        <v>150.892</v>
      </c>
      <c r="BH231" s="362">
        <v>68.510999999999996</v>
      </c>
      <c r="BI231" s="362">
        <v>-1.927</v>
      </c>
      <c r="BJ231" s="362">
        <v>-38.454000000000001</v>
      </c>
      <c r="BK231" s="362">
        <v>-98.042000000000002</v>
      </c>
      <c r="BL231" s="362">
        <v>59.360999999999997</v>
      </c>
      <c r="BM231" s="362">
        <v>114.498</v>
      </c>
      <c r="BN231" s="362">
        <v>-67.042000000000002</v>
      </c>
      <c r="BO231" s="362">
        <v>538.596</v>
      </c>
      <c r="BP231" s="152" t="e">
        <f t="shared" si="784"/>
        <v>#DIV/0!</v>
      </c>
      <c r="BQ231" s="152" t="e">
        <f t="shared" si="785"/>
        <v>#DIV/0!</v>
      </c>
      <c r="BR231" s="152" t="e">
        <f t="shared" si="786"/>
        <v>#DIV/0!</v>
      </c>
      <c r="BS231" s="152" t="e">
        <f t="shared" si="787"/>
        <v>#DIV/0!</v>
      </c>
      <c r="BT231" s="152">
        <f t="shared" si="788"/>
        <v>1</v>
      </c>
      <c r="BU231" s="242">
        <f t="shared" si="743"/>
        <v>0</v>
      </c>
      <c r="BV231" s="242">
        <f t="shared" si="919"/>
        <v>0</v>
      </c>
      <c r="BW231" s="242">
        <f t="shared" si="744"/>
        <v>0</v>
      </c>
      <c r="BX231" s="242">
        <f t="shared" si="745"/>
        <v>0</v>
      </c>
      <c r="BY231" s="119"/>
      <c r="BZ231" s="119"/>
      <c r="CA231" s="119"/>
      <c r="CB231" s="119"/>
      <c r="CC231" s="119"/>
      <c r="CD231" s="119">
        <v>-49.41</v>
      </c>
      <c r="CE231" s="119">
        <v>-185.47399999999999</v>
      </c>
      <c r="CF231" s="119">
        <v>-60.66</v>
      </c>
      <c r="CG231" s="362">
        <v>-61.82</v>
      </c>
      <c r="CH231" s="362">
        <v>-99.82</v>
      </c>
      <c r="CI231" s="362">
        <v>-142.21</v>
      </c>
      <c r="CJ231" s="362">
        <v>-193.494</v>
      </c>
      <c r="CK231" s="362">
        <v>-210.97900000000001</v>
      </c>
      <c r="CL231" s="362">
        <v>-69.878</v>
      </c>
      <c r="CM231" s="362">
        <v>-6.9779999999999998</v>
      </c>
      <c r="CN231" s="362">
        <v>-172.51300000000001</v>
      </c>
      <c r="CO231" s="362">
        <v>359.46899999999999</v>
      </c>
      <c r="CP231" s="152" t="e">
        <f t="shared" si="789"/>
        <v>#DIV/0!</v>
      </c>
      <c r="CQ231" s="152" t="e">
        <f t="shared" si="790"/>
        <v>#DIV/0!</v>
      </c>
      <c r="CR231" s="152" t="e">
        <f t="shared" si="791"/>
        <v>#DIV/0!</v>
      </c>
      <c r="CS231" s="152" t="e">
        <f t="shared" si="792"/>
        <v>#DIV/0!</v>
      </c>
      <c r="CT231" s="152">
        <f t="shared" si="793"/>
        <v>1</v>
      </c>
      <c r="CU231" s="242">
        <f t="shared" si="746"/>
        <v>0</v>
      </c>
      <c r="CV231" s="242">
        <f t="shared" si="920"/>
        <v>0</v>
      </c>
      <c r="CW231" s="242">
        <f t="shared" si="747"/>
        <v>0</v>
      </c>
      <c r="CX231" s="242">
        <f t="shared" si="748"/>
        <v>0</v>
      </c>
      <c r="CY231" s="119"/>
      <c r="CZ231" s="119"/>
      <c r="DA231" s="119"/>
      <c r="DB231" s="119"/>
      <c r="DC231" s="119"/>
      <c r="DD231" s="119">
        <v>-353.39100000000002</v>
      </c>
      <c r="DE231" s="119">
        <v>-202.316</v>
      </c>
      <c r="DF231" s="119">
        <v>-91.182000000000002</v>
      </c>
      <c r="DG231" s="362">
        <v>-91.352999999999994</v>
      </c>
      <c r="DH231" s="362">
        <v>-120.935</v>
      </c>
      <c r="DI231" s="362">
        <v>-157.30699999999999</v>
      </c>
      <c r="DJ231" s="362">
        <v>-214.53200000000001</v>
      </c>
      <c r="DK231" s="362">
        <v>-215.41399999999999</v>
      </c>
      <c r="DL231" s="362">
        <v>-84.617999999999995</v>
      </c>
      <c r="DM231" s="362">
        <v>-17.254000000000001</v>
      </c>
      <c r="DN231" s="362">
        <v>-171.286</v>
      </c>
      <c r="DO231" s="362">
        <v>356.51600000000002</v>
      </c>
      <c r="DP231" s="152" t="e">
        <f t="shared" si="794"/>
        <v>#DIV/0!</v>
      </c>
      <c r="DQ231" s="152" t="e">
        <f t="shared" si="795"/>
        <v>#DIV/0!</v>
      </c>
      <c r="DR231" s="152" t="e">
        <f t="shared" si="796"/>
        <v>#DIV/0!</v>
      </c>
      <c r="DS231" s="152" t="e">
        <f t="shared" si="797"/>
        <v>#DIV/0!</v>
      </c>
      <c r="DT231" s="152">
        <f t="shared" si="798"/>
        <v>-1</v>
      </c>
      <c r="DU231" s="242">
        <f t="shared" si="749"/>
        <v>0</v>
      </c>
      <c r="DV231" s="242">
        <f t="shared" si="921"/>
        <v>0</v>
      </c>
      <c r="DW231" s="242">
        <f t="shared" si="750"/>
        <v>0</v>
      </c>
      <c r="DX231" s="242">
        <f t="shared" si="751"/>
        <v>0</v>
      </c>
      <c r="DY231" s="119"/>
      <c r="DZ231" s="119"/>
      <c r="EA231" s="119"/>
      <c r="EB231" s="119"/>
      <c r="EC231" s="119"/>
      <c r="ED231" s="119">
        <v>591.32000000000005</v>
      </c>
      <c r="EE231" s="119">
        <v>944.96900000000005</v>
      </c>
      <c r="EF231" s="119">
        <v>424.61500000000001</v>
      </c>
      <c r="EG231" s="362">
        <v>195.03299999999999</v>
      </c>
      <c r="EH231" s="362">
        <v>267.178</v>
      </c>
      <c r="EI231" s="362">
        <v>367.54199999999997</v>
      </c>
      <c r="EJ231" s="362">
        <v>496.92099999999999</v>
      </c>
      <c r="EK231" s="362">
        <v>694.11800000000005</v>
      </c>
      <c r="EL231" s="362">
        <v>879.928</v>
      </c>
      <c r="EM231" s="362">
        <v>943.48</v>
      </c>
      <c r="EN231" s="362">
        <v>956.572</v>
      </c>
      <c r="EO231" s="362">
        <v>1085.694</v>
      </c>
      <c r="EP231" s="153" t="e">
        <f t="shared" si="799"/>
        <v>#DIV/0!</v>
      </c>
      <c r="EQ231" s="153" t="e">
        <f t="shared" si="800"/>
        <v>#DIV/0!</v>
      </c>
      <c r="ER231" s="153" t="e">
        <f t="shared" si="801"/>
        <v>#DIV/0!</v>
      </c>
      <c r="ES231" s="153" t="e">
        <f t="shared" si="802"/>
        <v>#DIV/0!</v>
      </c>
      <c r="ET231" s="153">
        <f t="shared" si="803"/>
        <v>-1</v>
      </c>
      <c r="EU231" s="242">
        <f t="shared" si="752"/>
        <v>0</v>
      </c>
      <c r="EV231" s="242">
        <f t="shared" si="922"/>
        <v>0</v>
      </c>
      <c r="EW231" s="242">
        <f t="shared" si="753"/>
        <v>0</v>
      </c>
      <c r="EX231" s="242">
        <f t="shared" si="754"/>
        <v>0</v>
      </c>
      <c r="EY231" s="119"/>
      <c r="EZ231" s="119"/>
      <c r="FA231" s="119"/>
      <c r="FB231" s="119"/>
      <c r="FC231" s="119"/>
      <c r="FD231" s="119">
        <v>2183.3890000000001</v>
      </c>
      <c r="FE231" s="119">
        <v>2426.6120000000001</v>
      </c>
      <c r="FF231" s="119">
        <v>2199.5390000000002</v>
      </c>
      <c r="FG231" s="362">
        <v>2133.21</v>
      </c>
      <c r="FH231" s="362">
        <v>2032.3320000000001</v>
      </c>
      <c r="FI231" s="362">
        <v>2247.4</v>
      </c>
      <c r="FJ231" s="362">
        <v>2309.6170000000002</v>
      </c>
      <c r="FK231" s="362">
        <v>2012.028</v>
      </c>
      <c r="FL231" s="362">
        <v>1801.1679999999999</v>
      </c>
      <c r="FM231" s="362">
        <v>1419.8009999999999</v>
      </c>
      <c r="FN231" s="362">
        <v>1219.771</v>
      </c>
      <c r="FO231" s="362">
        <v>1669.9949999999999</v>
      </c>
      <c r="FP231" s="153">
        <f t="shared" si="804"/>
        <v>-1</v>
      </c>
      <c r="FQ231" s="153">
        <f t="shared" si="805"/>
        <v>6.4449064449064453E-2</v>
      </c>
      <c r="FR231" s="153">
        <f t="shared" si="806"/>
        <v>6.8888888888888888E-2</v>
      </c>
      <c r="FS231" s="153">
        <f t="shared" si="807"/>
        <v>5.3864168618266976E-2</v>
      </c>
      <c r="FT231" s="153">
        <f t="shared" si="808"/>
        <v>2.3474178403755869E-3</v>
      </c>
      <c r="FU231" s="242">
        <f t="shared" si="764"/>
        <v>-512</v>
      </c>
      <c r="FV231" s="242">
        <f t="shared" si="923"/>
        <v>31</v>
      </c>
      <c r="FW231" s="242">
        <f t="shared" si="765"/>
        <v>31</v>
      </c>
      <c r="FX231" s="242">
        <f t="shared" si="766"/>
        <v>23</v>
      </c>
      <c r="FY231" s="154"/>
      <c r="FZ231" s="154">
        <v>512</v>
      </c>
      <c r="GA231" s="154">
        <v>481</v>
      </c>
      <c r="GB231" s="154">
        <v>450</v>
      </c>
      <c r="GC231" s="154">
        <v>427</v>
      </c>
      <c r="GD231" s="154">
        <v>426</v>
      </c>
      <c r="GE231" s="154">
        <v>411</v>
      </c>
      <c r="GF231" s="154">
        <v>384</v>
      </c>
      <c r="GG231" s="359">
        <v>368</v>
      </c>
      <c r="GH231" s="359">
        <v>351</v>
      </c>
      <c r="GI231" s="359">
        <v>353</v>
      </c>
      <c r="GJ231" s="359">
        <v>355</v>
      </c>
      <c r="GK231" s="359">
        <v>380</v>
      </c>
      <c r="GL231" s="359">
        <v>414</v>
      </c>
      <c r="GM231" s="359">
        <v>413</v>
      </c>
      <c r="GN231" s="359">
        <v>406</v>
      </c>
      <c r="GO231" s="359">
        <v>450</v>
      </c>
      <c r="GP231" s="167"/>
      <c r="GQ231" s="5" t="s">
        <v>389</v>
      </c>
      <c r="GR231" s="5">
        <v>3300</v>
      </c>
      <c r="GS231" s="5" t="s">
        <v>290</v>
      </c>
      <c r="GT231" s="7" t="s">
        <v>72</v>
      </c>
      <c r="GU231" s="172" t="s">
        <v>73</v>
      </c>
      <c r="GW231" s="158" t="e">
        <f t="shared" si="809"/>
        <v>#VALUE!</v>
      </c>
      <c r="GX231" s="158" t="e">
        <f t="shared" si="810"/>
        <v>#VALUE!</v>
      </c>
      <c r="GY231" s="158" t="e">
        <f t="shared" si="811"/>
        <v>#VALUE!</v>
      </c>
      <c r="GZ231" s="158" t="e">
        <f t="shared" si="812"/>
        <v>#VALUE!</v>
      </c>
      <c r="HA231" s="158">
        <f t="shared" si="813"/>
        <v>1</v>
      </c>
      <c r="HB231" s="263" t="e">
        <f t="shared" si="722"/>
        <v>#VALUE!</v>
      </c>
      <c r="HC231" s="263" t="e">
        <f t="shared" si="912"/>
        <v>#VALUE!</v>
      </c>
      <c r="HD231" s="263" t="e">
        <f t="shared" si="723"/>
        <v>#VALUE!</v>
      </c>
      <c r="HE231" s="263" t="e">
        <f t="shared" si="724"/>
        <v>#VALUE!</v>
      </c>
      <c r="HF231" s="153" t="str">
        <f t="shared" si="814"/>
        <v>Negativ EK</v>
      </c>
      <c r="HG231" s="153" t="str">
        <f t="shared" si="815"/>
        <v>Negativ EK</v>
      </c>
      <c r="HH231" s="153" t="str">
        <f t="shared" si="816"/>
        <v>Negativ EK</v>
      </c>
      <c r="HI231" s="342" t="str">
        <f t="shared" si="817"/>
        <v>Negativ EK</v>
      </c>
      <c r="HJ231" s="153">
        <f t="shared" si="818"/>
        <v>0</v>
      </c>
      <c r="HK231" s="153">
        <f t="shared" si="819"/>
        <v>-0.46005797086355493</v>
      </c>
      <c r="HL231" s="153">
        <f t="shared" si="820"/>
        <v>-0.29544153553195712</v>
      </c>
      <c r="HM231" s="153">
        <f t="shared" si="821"/>
        <v>-0.29430257178268954</v>
      </c>
      <c r="HN231" s="153">
        <f t="shared" si="822"/>
        <v>-0.39528700095843672</v>
      </c>
      <c r="HO231" s="153">
        <f t="shared" si="823"/>
        <v>-0.3810656667506932</v>
      </c>
      <c r="HP231" s="153">
        <f t="shared" si="824"/>
        <v>-0.36394154521361816</v>
      </c>
      <c r="HQ231" s="153">
        <f t="shared" si="825"/>
        <v>-0.36024345130596064</v>
      </c>
      <c r="HR231" s="153">
        <f t="shared" si="826"/>
        <v>-0.27370737576919607</v>
      </c>
      <c r="HS231" s="153">
        <f t="shared" si="827"/>
        <v>-9.281301826031256E-2</v>
      </c>
      <c r="HT231" s="153">
        <f t="shared" si="828"/>
        <v>-1.8161608208617449E-2</v>
      </c>
      <c r="HU231" s="153">
        <f t="shared" si="829"/>
        <v>-0.16774112676801162</v>
      </c>
      <c r="HV231" s="150" t="e">
        <f t="shared" si="830"/>
        <v>#VALUE!</v>
      </c>
      <c r="HW231" s="150" t="e">
        <f t="shared" si="831"/>
        <v>#VALUE!</v>
      </c>
      <c r="HX231" s="150" t="e">
        <f t="shared" si="832"/>
        <v>#VALUE!</v>
      </c>
      <c r="HY231" s="150" t="e">
        <f t="shared" si="833"/>
        <v>#VALUE!</v>
      </c>
      <c r="HZ231" s="150">
        <f t="shared" si="834"/>
        <v>1</v>
      </c>
      <c r="IA231" s="263" t="e">
        <f t="shared" si="725"/>
        <v>#VALUE!</v>
      </c>
      <c r="IB231" s="263" t="e">
        <f t="shared" si="913"/>
        <v>#VALUE!</v>
      </c>
      <c r="IC231" s="263" t="e">
        <f t="shared" si="726"/>
        <v>#VALUE!</v>
      </c>
      <c r="ID231" s="263" t="e">
        <f t="shared" si="727"/>
        <v>#VALUE!</v>
      </c>
      <c r="IE231" s="153" t="str">
        <f t="shared" si="835"/>
        <v>i.a.</v>
      </c>
      <c r="IF231" s="153" t="str">
        <f t="shared" si="836"/>
        <v>i.a.</v>
      </c>
      <c r="IG231" s="153" t="str">
        <f t="shared" si="837"/>
        <v>i.a.</v>
      </c>
      <c r="IH231" s="342" t="str">
        <f t="shared" si="838"/>
        <v>i.a.</v>
      </c>
      <c r="II231" s="153">
        <f t="shared" si="839"/>
        <v>0</v>
      </c>
      <c r="IJ231" s="153">
        <f t="shared" si="840"/>
        <v>-2.143600402689717E-2</v>
      </c>
      <c r="IK231" s="153">
        <f t="shared" si="841"/>
        <v>-8.0185017739369077E-2</v>
      </c>
      <c r="IL231" s="153">
        <f t="shared" si="842"/>
        <v>-2.8000698863469821E-2</v>
      </c>
      <c r="IM231" s="153">
        <f t="shared" si="843"/>
        <v>-2.9681611660619431E-2</v>
      </c>
      <c r="IN231" s="153">
        <f t="shared" si="844"/>
        <v>-4.6647780748888014E-2</v>
      </c>
      <c r="IO231" s="153">
        <f t="shared" si="845"/>
        <v>-6.2413635937719793E-2</v>
      </c>
      <c r="IP231" s="153">
        <f t="shared" si="846"/>
        <v>-8.9546457425355386E-2</v>
      </c>
      <c r="IQ231" s="153">
        <f t="shared" si="847"/>
        <v>-0.11065730688902434</v>
      </c>
      <c r="IR231" s="153">
        <f t="shared" si="848"/>
        <v>-4.3389427218951809E-2</v>
      </c>
      <c r="IS231" s="153">
        <f t="shared" si="849"/>
        <v>-5.287220807009621E-3</v>
      </c>
      <c r="IT231" s="153">
        <f t="shared" si="850"/>
        <v>-0.11939582651328864</v>
      </c>
      <c r="IU231" s="150" t="e">
        <f t="shared" si="851"/>
        <v>#VALUE!</v>
      </c>
      <c r="IV231" s="150" t="e">
        <f t="shared" si="852"/>
        <v>#VALUE!</v>
      </c>
      <c r="IW231" s="150" t="e">
        <f t="shared" si="853"/>
        <v>#VALUE!</v>
      </c>
      <c r="IX231" s="150" t="e">
        <f t="shared" si="854"/>
        <v>#VALUE!</v>
      </c>
      <c r="IY231" s="150" t="e">
        <f t="shared" si="855"/>
        <v>#VALUE!</v>
      </c>
      <c r="IZ231" s="263" t="e">
        <f t="shared" si="728"/>
        <v>#VALUE!</v>
      </c>
      <c r="JA231" s="263" t="e">
        <f t="shared" si="914"/>
        <v>#VALUE!</v>
      </c>
      <c r="JB231" s="263" t="e">
        <f t="shared" si="729"/>
        <v>#VALUE!</v>
      </c>
      <c r="JC231" s="263" t="e">
        <f t="shared" si="730"/>
        <v>#VALUE!</v>
      </c>
      <c r="JD231" s="153" t="str">
        <f t="shared" si="856"/>
        <v>i.a.</v>
      </c>
      <c r="JE231" s="153" t="str">
        <f t="shared" si="857"/>
        <v>i.a.</v>
      </c>
      <c r="JF231" s="153" t="str">
        <f t="shared" si="858"/>
        <v>i.a.</v>
      </c>
      <c r="JG231" s="342" t="str">
        <f t="shared" si="859"/>
        <v>i.a.</v>
      </c>
      <c r="JH231" s="153" t="str">
        <f t="shared" si="860"/>
        <v>i.a.</v>
      </c>
      <c r="JI231" s="153">
        <f t="shared" si="861"/>
        <v>0.2708266827395393</v>
      </c>
      <c r="JJ231" s="153">
        <f t="shared" si="862"/>
        <v>0.38941907482531202</v>
      </c>
      <c r="JK231" s="153">
        <f t="shared" si="863"/>
        <v>0.19304727035983449</v>
      </c>
      <c r="JL231" s="153">
        <f t="shared" si="864"/>
        <v>9.1427004373690349E-2</v>
      </c>
      <c r="JM231" s="153">
        <f t="shared" si="865"/>
        <v>0.13146375690585987</v>
      </c>
      <c r="JN231" s="153">
        <f t="shared" si="866"/>
        <v>0.16354098068879591</v>
      </c>
      <c r="JO231" s="153">
        <f t="shared" si="867"/>
        <v>0.2151529885691004</v>
      </c>
      <c r="JP231" s="153">
        <f t="shared" si="868"/>
        <v>0.34498426463250015</v>
      </c>
      <c r="JQ231" s="153">
        <f t="shared" si="869"/>
        <v>0.488531885976211</v>
      </c>
      <c r="JR231" s="153">
        <f t="shared" si="870"/>
        <v>0.66451566099756243</v>
      </c>
      <c r="JS231" s="153">
        <f t="shared" si="871"/>
        <v>0.78422261227722256</v>
      </c>
      <c r="JT231" s="153">
        <f t="shared" si="872"/>
        <v>0.65011811412609022</v>
      </c>
      <c r="JU231" s="150" t="e">
        <f t="shared" si="873"/>
        <v>#VALUE!</v>
      </c>
      <c r="JV231" s="150" t="e">
        <f t="shared" si="874"/>
        <v>#DIV/0!</v>
      </c>
      <c r="JW231" s="150" t="e">
        <f t="shared" si="875"/>
        <v>#DIV/0!</v>
      </c>
      <c r="JX231" s="150" t="e">
        <f t="shared" si="876"/>
        <v>#DIV/0!</v>
      </c>
      <c r="JY231" s="150">
        <f t="shared" si="877"/>
        <v>1</v>
      </c>
      <c r="JZ231" s="263" t="e">
        <f t="shared" si="731"/>
        <v>#VALUE!</v>
      </c>
      <c r="KA231" s="263">
        <f t="shared" si="915"/>
        <v>0</v>
      </c>
      <c r="KB231" s="263">
        <f t="shared" si="732"/>
        <v>0</v>
      </c>
      <c r="KC231" s="263">
        <f t="shared" si="733"/>
        <v>0</v>
      </c>
      <c r="KD231" s="153" t="str">
        <f t="shared" si="924"/>
        <v>i.a.</v>
      </c>
      <c r="KE231" s="153">
        <f t="shared" si="925"/>
        <v>0</v>
      </c>
      <c r="KF231" s="153">
        <f t="shared" si="926"/>
        <v>0</v>
      </c>
      <c r="KG231" s="342">
        <f t="shared" si="927"/>
        <v>0</v>
      </c>
      <c r="KH231" s="153">
        <f t="shared" si="940"/>
        <v>0</v>
      </c>
      <c r="KI231" s="153">
        <f t="shared" si="928"/>
        <v>-1.7266009060374073E-2</v>
      </c>
      <c r="KJ231" s="153">
        <f t="shared" si="929"/>
        <v>-6.5667856052875881E-2</v>
      </c>
      <c r="KK231" s="153">
        <f t="shared" si="930"/>
        <v>-2.5572590365128194E-2</v>
      </c>
      <c r="KL231" s="153">
        <f t="shared" si="931"/>
        <v>-3.276209009627773E-2</v>
      </c>
      <c r="KM231" s="153">
        <f t="shared" si="932"/>
        <v>-5.1629601316239324E-2</v>
      </c>
      <c r="KN231" s="153">
        <f t="shared" si="933"/>
        <v>-7.4527176137468343E-2</v>
      </c>
      <c r="KO231" s="153">
        <f t="shared" si="934"/>
        <v>-0.11086994637968318</v>
      </c>
      <c r="KP231" s="153">
        <f t="shared" si="935"/>
        <v>-0.13045475737328244</v>
      </c>
      <c r="KQ231" s="153">
        <f t="shared" si="936"/>
        <v>-3.0328993055555555E-2</v>
      </c>
      <c r="KR231" s="153">
        <f t="shared" si="937"/>
        <v>-3.9685563850079793E-3</v>
      </c>
      <c r="KS231" s="153">
        <f t="shared" si="938"/>
        <v>-0.15175049700040466</v>
      </c>
      <c r="KT231" s="153">
        <f t="shared" si="939"/>
        <v>0.10661721415891932</v>
      </c>
      <c r="KU231" s="150" t="e">
        <f t="shared" si="878"/>
        <v>#VALUE!</v>
      </c>
      <c r="KV231" s="150">
        <f t="shared" si="879"/>
        <v>-0.23130640638353217</v>
      </c>
      <c r="KW231" s="150">
        <f t="shared" si="880"/>
        <v>0.41253582430969865</v>
      </c>
      <c r="KX231" s="150">
        <f t="shared" si="881"/>
        <v>0.46691720824956739</v>
      </c>
      <c r="KY231" s="150">
        <f t="shared" si="882"/>
        <v>-0.18975901815031743</v>
      </c>
      <c r="KZ231" s="243" t="e">
        <f t="shared" si="734"/>
        <v>#VALUE!</v>
      </c>
      <c r="LA231" s="243">
        <f t="shared" si="916"/>
        <v>-2.6086765365124744</v>
      </c>
      <c r="LB231" s="243">
        <f t="shared" si="735"/>
        <v>3.2937813629013633</v>
      </c>
      <c r="LC231" s="272">
        <f t="shared" si="736"/>
        <v>2.5413669424928438</v>
      </c>
      <c r="LD231" s="254" t="str">
        <f>IFERROR(Tabel1[[#This Row],[2024 - Omsætning]]/Tabel1[[#This Row],[2024 - Ansatte]],"i.a.")</f>
        <v>i.a.</v>
      </c>
      <c r="LE231" s="254">
        <f>IFERROR(Tabel1[[#This Row],[2023 - Omsætning]]/Tabel1[[#This Row],[2023 - Ansatte]],"i.a.")</f>
        <v>8.6693359374999996</v>
      </c>
      <c r="LF231" s="254">
        <f>IFERROR(Tabel1[[#This Row],[2022 - Omsætning]]/Tabel1[[#This Row],[2022 - Ansatte]],"i.a.")</f>
        <v>11.278012474012474</v>
      </c>
      <c r="LG231" s="348">
        <f>IFERROR(Tabel1[[#This Row],[2021 - Omsætning]]/Tabel1[[#This Row],[2021 - Ansatte]],"i.a.")</f>
        <v>7.9842311111111108</v>
      </c>
      <c r="LH231" s="254">
        <f>IFERROR(AC231/Tabel1[[#This Row],[2020 - Ansatte]],"i.a.")</f>
        <v>5.4428641686182671</v>
      </c>
      <c r="LI231" s="254">
        <f>IFERROR(Tabel1[[#This Row],[2019 - Omsætning]]/Tabel1[[#This Row],[2019 - Ansatte]],"i.a.")</f>
        <v>6.7175868544600936</v>
      </c>
      <c r="LJ231" s="254">
        <f>IFERROR(Tabel1[[#This Row],[2018 - Omsætning]]/Tabel1[[#This Row],[2018 - Ansatte]],"i.a.")</f>
        <v>6.8720827250608272</v>
      </c>
      <c r="LK231" s="254">
        <f>IFERROR(Tabel1[[#This Row],[2017 - Omsætning]]/Tabel1[[#This Row],[2017 - Ansatte]],"i.a.")</f>
        <v>6.1772682291666667</v>
      </c>
      <c r="LL231" s="254">
        <f>IFERROR(Tabel1[[#This Row],[2016 - Omsætning]]/Tabel1[[#This Row],[2016 - Ansatte]],"i.a.")</f>
        <v>5.1275461956521733</v>
      </c>
      <c r="LM231" s="254">
        <f>IFERROR(Tabel1[[#This Row],[2015 - Omsætning]]/Tabel1[[#This Row],[2015 - Ansatte]],"i.a.")</f>
        <v>5.5082250712250707</v>
      </c>
      <c r="LN231" s="254">
        <f>IFERROR(Tabel1[[#This Row],[2014 - Omsætning]]/Tabel1[[#This Row],[2014 - Ansatte]],"i.a.")</f>
        <v>5.4055609065155812</v>
      </c>
      <c r="LO231" s="254">
        <f>IFERROR(Tabel1[[#This Row],[2013 - Omsætning]]/Tabel1[[#This Row],[2013 - Ansatte]],"i.a.")</f>
        <v>4.9161521126760563</v>
      </c>
      <c r="LP231" s="254">
        <f>IFERROR(Tabel1[[#This Row],[2012 - Omsætning]]/Tabel1[[#This Row],[2012 - Ansatte]],"i.a.")</f>
        <v>4.2559421052631583</v>
      </c>
      <c r="LQ231" s="254">
        <f>IFERROR(Tabel1[[#This Row],[2011 - Omsætning]]/Tabel1[[#This Row],[2011 - Ansatte]],"i.a.")</f>
        <v>5.5652173913043477</v>
      </c>
      <c r="LR231" s="254">
        <f>IFERROR(Tabel1[[#This Row],[2010 - Omsætning]]/Tabel1[[#This Row],[2010 - Ansatte]],"i.a.")</f>
        <v>4.2574382566585953</v>
      </c>
      <c r="LS231" s="254">
        <f>IFERROR(Tabel1[[#This Row],[2009 - Omsætning]]/Tabel1[[#This Row],[2009 - Ansatte]],"i.a.")</f>
        <v>2.8000492610837435</v>
      </c>
      <c r="LT231" s="254">
        <f>IFERROR(Tabel1[[#This Row],[2008 - Omsætning]]/Tabel1[[#This Row],[2008 - Ansatte]],"i.a.")</f>
        <v>7.4924111111111111</v>
      </c>
      <c r="LU231" s="158" t="e">
        <f t="shared" si="883"/>
        <v>#VALUE!</v>
      </c>
      <c r="LV231" s="158" t="e">
        <f t="shared" si="884"/>
        <v>#DIV/0!</v>
      </c>
      <c r="LW231" s="158" t="e">
        <f t="shared" si="885"/>
        <v>#DIV/0!</v>
      </c>
      <c r="LX231" s="158" t="e">
        <f t="shared" si="886"/>
        <v>#DIV/0!</v>
      </c>
      <c r="LY231" s="158">
        <f t="shared" si="887"/>
        <v>1</v>
      </c>
      <c r="LZ231" s="243" t="e">
        <f t="shared" si="737"/>
        <v>#VALUE!</v>
      </c>
      <c r="MA231" s="243">
        <f t="shared" si="917"/>
        <v>0</v>
      </c>
      <c r="MB231" s="243">
        <f t="shared" si="738"/>
        <v>0</v>
      </c>
      <c r="MC231" s="272">
        <f t="shared" si="739"/>
        <v>0</v>
      </c>
      <c r="MD231" s="244" t="str">
        <f t="shared" si="888"/>
        <v>i.a.</v>
      </c>
      <c r="ME231" s="244">
        <f t="shared" si="889"/>
        <v>0</v>
      </c>
      <c r="MF231" s="244">
        <f t="shared" si="890"/>
        <v>0</v>
      </c>
      <c r="MG231" s="388">
        <f t="shared" si="891"/>
        <v>0</v>
      </c>
      <c r="MH231" s="244">
        <f t="shared" si="892"/>
        <v>0</v>
      </c>
      <c r="MI231" s="244">
        <f t="shared" si="893"/>
        <v>-0.82955633802816908</v>
      </c>
      <c r="MJ231" s="244">
        <f t="shared" si="894"/>
        <v>-0.4922530413625304</v>
      </c>
      <c r="MK231" s="244">
        <f t="shared" si="895"/>
        <v>-0.23745312500000001</v>
      </c>
      <c r="ML231" s="244">
        <f t="shared" si="896"/>
        <v>-0.24824184782608694</v>
      </c>
      <c r="MM231" s="244">
        <f t="shared" si="897"/>
        <v>-0.34454415954415957</v>
      </c>
      <c r="MN231" s="244">
        <f t="shared" si="898"/>
        <v>-0.44562889518413595</v>
      </c>
      <c r="MO231" s="244">
        <f t="shared" si="899"/>
        <v>-0.60431549295774656</v>
      </c>
      <c r="MP231" s="244">
        <f t="shared" si="900"/>
        <v>-0.56687894736842104</v>
      </c>
      <c r="MQ231" s="244">
        <f t="shared" si="901"/>
        <v>-0.20439130434782607</v>
      </c>
      <c r="MR231" s="244">
        <f t="shared" si="902"/>
        <v>-4.1777239709443102E-2</v>
      </c>
      <c r="MS231" s="244">
        <f t="shared" si="903"/>
        <v>-0.42188669950738916</v>
      </c>
      <c r="MT231" s="244">
        <f t="shared" si="904"/>
        <v>0.79225777777777784</v>
      </c>
    </row>
    <row r="232" spans="1:358" ht="18" customHeight="1" x14ac:dyDescent="0.25">
      <c r="A232" s="101" t="s">
        <v>425</v>
      </c>
      <c r="B232" s="273">
        <v>41089814</v>
      </c>
      <c r="C232" s="5" t="s">
        <v>83</v>
      </c>
      <c r="D232" s="5"/>
      <c r="E232" s="5">
        <v>256200</v>
      </c>
      <c r="F232" s="203">
        <v>45358</v>
      </c>
      <c r="G232" s="148"/>
      <c r="H232" s="148" t="s">
        <v>74</v>
      </c>
      <c r="I232" s="148" t="s">
        <v>74</v>
      </c>
      <c r="J232" s="148" t="s">
        <v>74</v>
      </c>
      <c r="K232" s="148" t="s">
        <v>74</v>
      </c>
      <c r="L232" s="148" t="s">
        <v>74</v>
      </c>
      <c r="M232" s="148" t="s">
        <v>74</v>
      </c>
      <c r="N232" s="148" t="s">
        <v>74</v>
      </c>
      <c r="O232" s="148" t="s">
        <v>74</v>
      </c>
      <c r="P232" s="150" t="e">
        <f>Y232/Tabel1[[#This Row],[2023 - Omsætning]]-1</f>
        <v>#DIV/0!</v>
      </c>
      <c r="Q232" s="150" t="e">
        <f>Z232/Tabel1[[#This Row],[2022 - Omsætning]]-1</f>
        <v>#DIV/0!</v>
      </c>
      <c r="R232" s="150" t="e">
        <f>AA232/Tabel1[[#This Row],[2021 - Omsætning]]-1</f>
        <v>#DIV/0!</v>
      </c>
      <c r="S232" s="150" t="e">
        <f>AB232/Tabel1[[#This Row],[2020 - Omsætning]]-1</f>
        <v>#DIV/0!</v>
      </c>
      <c r="T232" s="150" t="e">
        <f>AC232/Tabel1[[#This Row],[2019 - Omsætning]]-1</f>
        <v>#DIV/0!</v>
      </c>
      <c r="U232" s="242">
        <f t="shared" si="721"/>
        <v>0</v>
      </c>
      <c r="V232" s="242">
        <f t="shared" si="905"/>
        <v>0</v>
      </c>
      <c r="W232" s="242">
        <f t="shared" si="763"/>
        <v>0</v>
      </c>
      <c r="X232" s="242">
        <f t="shared" si="762"/>
        <v>0</v>
      </c>
      <c r="Y232" s="151"/>
      <c r="Z232" s="151"/>
      <c r="AA232" s="151"/>
      <c r="AB232" s="151"/>
      <c r="AC232" s="361"/>
      <c r="AD232" s="151"/>
      <c r="AE232" s="151"/>
      <c r="AF232" s="151"/>
      <c r="AG232" s="361"/>
      <c r="AH232" s="361"/>
      <c r="AI232" s="361"/>
      <c r="AJ232" s="361"/>
      <c r="AK232" s="361"/>
      <c r="AL232" s="361">
        <v>85.486999999999995</v>
      </c>
      <c r="AM232" s="361">
        <v>67.248000000000005</v>
      </c>
      <c r="AN232" s="361">
        <v>41.054000000000002</v>
      </c>
      <c r="AO232" s="361">
        <v>86.933000000000007</v>
      </c>
      <c r="AP232" s="150">
        <f t="shared" si="779"/>
        <v>-1</v>
      </c>
      <c r="AQ232" s="150">
        <f t="shared" si="780"/>
        <v>1.5118451333423581</v>
      </c>
      <c r="AR232" s="150">
        <f t="shared" si="781"/>
        <v>1.7828216236579393</v>
      </c>
      <c r="AS232" s="150">
        <f t="shared" si="782"/>
        <v>1.4913186297512908</v>
      </c>
      <c r="AT232" s="150">
        <f t="shared" si="783"/>
        <v>-0.71257081197734018</v>
      </c>
      <c r="AU232" s="242">
        <f t="shared" si="740"/>
        <v>-37.11</v>
      </c>
      <c r="AV232" s="242">
        <f t="shared" si="918"/>
        <v>22.335999999999999</v>
      </c>
      <c r="AW232" s="242">
        <f t="shared" si="741"/>
        <v>9.4649999999999999</v>
      </c>
      <c r="AX232" s="242">
        <f t="shared" si="742"/>
        <v>3.1780000000000004</v>
      </c>
      <c r="AY232" s="119"/>
      <c r="AZ232" s="119">
        <v>37.11</v>
      </c>
      <c r="BA232" s="119">
        <v>14.773999999999999</v>
      </c>
      <c r="BB232" s="119">
        <v>5.3090000000000002</v>
      </c>
      <c r="BC232" s="119">
        <v>2.1309999999999998</v>
      </c>
      <c r="BD232" s="119">
        <v>7.4139999999999997</v>
      </c>
      <c r="BE232" s="119">
        <v>5.9950000000000001</v>
      </c>
      <c r="BF232" s="119">
        <v>14.465999999999999</v>
      </c>
      <c r="BG232" s="362">
        <v>8.9380000000000006</v>
      </c>
      <c r="BH232" s="362">
        <v>-4.2551649999999999</v>
      </c>
      <c r="BI232" s="362">
        <v>-1.68719</v>
      </c>
      <c r="BJ232" s="362">
        <v>-2.542967</v>
      </c>
      <c r="BK232" s="362">
        <v>3.0989209999999998</v>
      </c>
      <c r="BL232" s="362">
        <v>4.0129999999999999</v>
      </c>
      <c r="BM232" s="362">
        <v>2.6890000000000001</v>
      </c>
      <c r="BN232" s="362">
        <v>7.6660000000000004</v>
      </c>
      <c r="BO232" s="362">
        <v>11.506</v>
      </c>
      <c r="BP232" s="152">
        <f t="shared" si="784"/>
        <v>-1</v>
      </c>
      <c r="BQ232" s="152">
        <f t="shared" si="785"/>
        <v>3.0951477793583053</v>
      </c>
      <c r="BR232" s="152">
        <f t="shared" si="786"/>
        <v>2.819672131147541</v>
      </c>
      <c r="BS232" s="152">
        <f t="shared" si="787"/>
        <v>0.50575692963752672</v>
      </c>
      <c r="BT232" s="152">
        <f t="shared" si="788"/>
        <v>-0.43249847281612719</v>
      </c>
      <c r="BU232" s="242">
        <f t="shared" si="743"/>
        <v>-25.91</v>
      </c>
      <c r="BV232" s="242">
        <f t="shared" si="919"/>
        <v>19.582999999999998</v>
      </c>
      <c r="BW232" s="242">
        <f t="shared" si="744"/>
        <v>9.8040000000000003</v>
      </c>
      <c r="BX232" s="242">
        <f t="shared" si="745"/>
        <v>3.5580000000000003</v>
      </c>
      <c r="BY232" s="119"/>
      <c r="BZ232" s="119">
        <v>25.91</v>
      </c>
      <c r="CA232" s="119">
        <v>6.327</v>
      </c>
      <c r="CB232" s="119">
        <v>-3.4769999999999999</v>
      </c>
      <c r="CC232" s="119">
        <v>-7.0350000000000001</v>
      </c>
      <c r="CD232" s="119">
        <v>-4.9109999999999996</v>
      </c>
      <c r="CE232" s="119">
        <v>-6.2919999999999998</v>
      </c>
      <c r="CF232" s="119">
        <v>4.843</v>
      </c>
      <c r="CG232" s="362">
        <v>3.3564820000000002</v>
      </c>
      <c r="CH232" s="362">
        <v>-9.3710799999999992</v>
      </c>
      <c r="CI232" s="362">
        <v>-7.5123230000000003</v>
      </c>
      <c r="CJ232" s="362">
        <v>-7.6767950000000003</v>
      </c>
      <c r="CK232" s="362">
        <v>-1.4308000000000001</v>
      </c>
      <c r="CL232" s="362">
        <v>-1.6930000000000001</v>
      </c>
      <c r="CM232" s="362">
        <v>-4.5190000000000001</v>
      </c>
      <c r="CN232" s="362">
        <v>2.4550000000000001</v>
      </c>
      <c r="CO232" s="362">
        <v>2.6669999999999998</v>
      </c>
      <c r="CP232" s="152">
        <f t="shared" si="789"/>
        <v>-1</v>
      </c>
      <c r="CQ232" s="152">
        <f t="shared" si="790"/>
        <v>10.667543859649124</v>
      </c>
      <c r="CR232" s="152">
        <f t="shared" si="791"/>
        <v>1.4805057955742889</v>
      </c>
      <c r="CS232" s="152">
        <f t="shared" si="792"/>
        <v>0.6877262257321487</v>
      </c>
      <c r="CT232" s="152">
        <f t="shared" si="793"/>
        <v>-1.3985793212312549</v>
      </c>
      <c r="CU232" s="242">
        <f t="shared" si="746"/>
        <v>-26.602</v>
      </c>
      <c r="CV232" s="242">
        <f t="shared" si="920"/>
        <v>24.321999999999999</v>
      </c>
      <c r="CW232" s="242">
        <f t="shared" si="747"/>
        <v>7.0250000000000004</v>
      </c>
      <c r="CX232" s="242">
        <f t="shared" si="748"/>
        <v>10.45</v>
      </c>
      <c r="CY232" s="119"/>
      <c r="CZ232" s="119">
        <v>26.602</v>
      </c>
      <c r="DA232" s="119">
        <v>2.2799999999999998</v>
      </c>
      <c r="DB232" s="119">
        <v>-4.7450000000000001</v>
      </c>
      <c r="DC232" s="119">
        <v>-15.195</v>
      </c>
      <c r="DD232" s="119">
        <v>-6.335</v>
      </c>
      <c r="DE232" s="119">
        <v>-11.026999999999999</v>
      </c>
      <c r="DF232" s="119">
        <v>2.794</v>
      </c>
      <c r="DG232" s="362">
        <v>1.3440129999999999</v>
      </c>
      <c r="DH232" s="362">
        <v>-10.689947999999999</v>
      </c>
      <c r="DI232" s="362">
        <v>-4.9775970000000003</v>
      </c>
      <c r="DJ232" s="362">
        <v>-5.8774870000000004</v>
      </c>
      <c r="DK232" s="362">
        <v>0.163464</v>
      </c>
      <c r="DL232" s="362">
        <v>-1.5620000000000001</v>
      </c>
      <c r="DM232" s="362">
        <v>-6.569</v>
      </c>
      <c r="DN232" s="362">
        <v>0.68</v>
      </c>
      <c r="DO232" s="362">
        <v>1.833</v>
      </c>
      <c r="DP232" s="152">
        <f t="shared" si="794"/>
        <v>-1</v>
      </c>
      <c r="DQ232" s="152">
        <f t="shared" si="795"/>
        <v>1.8249691847156186</v>
      </c>
      <c r="DR232" s="152">
        <f t="shared" si="796"/>
        <v>0.2085550117046181</v>
      </c>
      <c r="DS232" s="152">
        <f t="shared" si="797"/>
        <v>0.31238653819298984</v>
      </c>
      <c r="DT232" s="152">
        <f t="shared" si="798"/>
        <v>-0.65917852553424394</v>
      </c>
      <c r="DU232" s="242">
        <f t="shared" si="749"/>
        <v>-32.085999999999999</v>
      </c>
      <c r="DV232" s="242">
        <f t="shared" si="921"/>
        <v>20.727999999999998</v>
      </c>
      <c r="DW232" s="242">
        <f t="shared" si="750"/>
        <v>1.9600000000000009</v>
      </c>
      <c r="DX232" s="242">
        <f t="shared" si="751"/>
        <v>2.2370000000000001</v>
      </c>
      <c r="DY232" s="119"/>
      <c r="DZ232" s="119">
        <v>32.085999999999999</v>
      </c>
      <c r="EA232" s="119">
        <v>11.358000000000001</v>
      </c>
      <c r="EB232" s="119">
        <v>9.3979999999999997</v>
      </c>
      <c r="EC232" s="119">
        <v>7.1609999999999996</v>
      </c>
      <c r="ED232" s="119">
        <v>21.010999999999999</v>
      </c>
      <c r="EE232" s="119">
        <v>25.823</v>
      </c>
      <c r="EF232" s="119">
        <v>35.372</v>
      </c>
      <c r="EG232" s="362">
        <v>34.640563</v>
      </c>
      <c r="EH232" s="362">
        <v>34.627217000000002</v>
      </c>
      <c r="EI232" s="362">
        <v>41.520327000000002</v>
      </c>
      <c r="EJ232" s="362">
        <v>42.592436999999997</v>
      </c>
      <c r="EK232" s="362">
        <v>18.705701000000001</v>
      </c>
      <c r="EL232" s="362">
        <v>18.126000000000001</v>
      </c>
      <c r="EM232" s="362">
        <v>17.986999999999998</v>
      </c>
      <c r="EN232" s="362">
        <v>13.268000000000001</v>
      </c>
      <c r="EO232" s="362">
        <v>13.571999999999999</v>
      </c>
      <c r="EP232" s="153">
        <f t="shared" si="799"/>
        <v>-1</v>
      </c>
      <c r="EQ232" s="153">
        <f t="shared" si="800"/>
        <v>-3.1837731024061421E-2</v>
      </c>
      <c r="ER232" s="153">
        <f t="shared" si="801"/>
        <v>0.12870637627919185</v>
      </c>
      <c r="ES232" s="153">
        <f t="shared" si="802"/>
        <v>-1.2886097260894963E-2</v>
      </c>
      <c r="ET232" s="153">
        <f t="shared" si="803"/>
        <v>0.20304441986195715</v>
      </c>
      <c r="EU232" s="242">
        <f t="shared" si="752"/>
        <v>-83.290999999999997</v>
      </c>
      <c r="EV232" s="242">
        <f t="shared" si="922"/>
        <v>-2.7390000000000043</v>
      </c>
      <c r="EW232" s="242">
        <f t="shared" si="753"/>
        <v>9.8100000000000023</v>
      </c>
      <c r="EX232" s="242">
        <f t="shared" si="754"/>
        <v>-0.99500000000000455</v>
      </c>
      <c r="EY232" s="119"/>
      <c r="EZ232" s="119">
        <v>83.290999999999997</v>
      </c>
      <c r="FA232" s="119">
        <v>86.03</v>
      </c>
      <c r="FB232" s="119">
        <v>76.22</v>
      </c>
      <c r="FC232" s="119">
        <v>77.215000000000003</v>
      </c>
      <c r="FD232" s="119">
        <v>64.183000000000007</v>
      </c>
      <c r="FE232" s="119">
        <v>80.495999999999995</v>
      </c>
      <c r="FF232" s="119">
        <v>68.531000000000006</v>
      </c>
      <c r="FG232" s="362">
        <v>62.934258</v>
      </c>
      <c r="FH232" s="362">
        <v>62.914276999999998</v>
      </c>
      <c r="FI232" s="362">
        <v>68.782178999999999</v>
      </c>
      <c r="FJ232" s="362">
        <v>75.257135000000005</v>
      </c>
      <c r="FK232" s="362">
        <v>69.318620999999993</v>
      </c>
      <c r="FL232" s="362">
        <v>75.364999999999995</v>
      </c>
      <c r="FM232" s="362">
        <v>78.456000000000003</v>
      </c>
      <c r="FN232" s="362">
        <v>69.105999999999995</v>
      </c>
      <c r="FO232" s="362">
        <v>84.128</v>
      </c>
      <c r="FP232" s="153">
        <f t="shared" si="804"/>
        <v>-1</v>
      </c>
      <c r="FQ232" s="153">
        <f t="shared" si="805"/>
        <v>0.23529411764705882</v>
      </c>
      <c r="FR232" s="153">
        <f t="shared" si="806"/>
        <v>-0.203125</v>
      </c>
      <c r="FS232" s="153">
        <f t="shared" si="807"/>
        <v>-0.189873417721519</v>
      </c>
      <c r="FT232" s="153">
        <f t="shared" si="808"/>
        <v>-3.6585365853658534E-2</v>
      </c>
      <c r="FU232" s="242">
        <f t="shared" si="764"/>
        <v>-63</v>
      </c>
      <c r="FV232" s="242">
        <f t="shared" si="923"/>
        <v>12</v>
      </c>
      <c r="FW232" s="242">
        <f t="shared" si="765"/>
        <v>-13</v>
      </c>
      <c r="FX232" s="242">
        <f t="shared" si="766"/>
        <v>-15</v>
      </c>
      <c r="FY232" s="359"/>
      <c r="FZ232" s="359">
        <v>63</v>
      </c>
      <c r="GA232" s="154">
        <v>51</v>
      </c>
      <c r="GB232" s="154">
        <v>64</v>
      </c>
      <c r="GC232" s="154">
        <v>79</v>
      </c>
      <c r="GD232" s="154">
        <v>82</v>
      </c>
      <c r="GE232" s="154">
        <v>79</v>
      </c>
      <c r="GF232" s="154">
        <v>69</v>
      </c>
      <c r="GG232" s="359">
        <v>66</v>
      </c>
      <c r="GH232" s="359">
        <v>59</v>
      </c>
      <c r="GI232" s="359">
        <v>63</v>
      </c>
      <c r="GJ232" s="359">
        <v>50</v>
      </c>
      <c r="GK232" s="359">
        <v>47</v>
      </c>
      <c r="GL232" s="359">
        <v>50</v>
      </c>
      <c r="GM232" s="359">
        <v>51</v>
      </c>
      <c r="GN232" s="359">
        <v>44</v>
      </c>
      <c r="GO232" s="359">
        <v>55</v>
      </c>
      <c r="GP232" s="5"/>
      <c r="GQ232" s="5" t="s">
        <v>385</v>
      </c>
      <c r="GR232" s="5">
        <v>5270</v>
      </c>
      <c r="GS232" s="5" t="s">
        <v>291</v>
      </c>
      <c r="GT232" s="7" t="s">
        <v>78</v>
      </c>
      <c r="GU232" s="172" t="s">
        <v>73</v>
      </c>
      <c r="GW232" s="158">
        <f t="shared" si="809"/>
        <v>-1</v>
      </c>
      <c r="GX232" s="158">
        <f t="shared" si="810"/>
        <v>4.574338006419234</v>
      </c>
      <c r="GY232" s="158">
        <f t="shared" si="811"/>
        <v>1.3833443567601968</v>
      </c>
      <c r="GZ232" s="158">
        <f t="shared" si="812"/>
        <v>0.46872535970324863</v>
      </c>
      <c r="HA232" s="158">
        <f t="shared" si="813"/>
        <v>-2.9874720974919997</v>
      </c>
      <c r="HB232" s="263">
        <f t="shared" si="722"/>
        <v>-1.2246570297394346</v>
      </c>
      <c r="HC232" s="263">
        <f t="shared" si="912"/>
        <v>1.004961520007309</v>
      </c>
      <c r="HD232" s="263">
        <f t="shared" si="723"/>
        <v>0.79279775020558418</v>
      </c>
      <c r="HE232" s="263">
        <f t="shared" si="724"/>
        <v>0.50562841407715908</v>
      </c>
      <c r="HF232" s="153">
        <f t="shared" si="814"/>
        <v>0</v>
      </c>
      <c r="HG232" s="153">
        <f t="shared" si="815"/>
        <v>1.2246570297394346</v>
      </c>
      <c r="HH232" s="153">
        <f t="shared" si="816"/>
        <v>0.21969550973212562</v>
      </c>
      <c r="HI232" s="153">
        <f t="shared" si="817"/>
        <v>-0.57310224047345859</v>
      </c>
      <c r="HJ232" s="153">
        <f t="shared" si="818"/>
        <v>-1.0787306545506177</v>
      </c>
      <c r="HK232" s="153">
        <f t="shared" si="819"/>
        <v>-0.27052995686894132</v>
      </c>
      <c r="HL232" s="153">
        <f t="shared" si="820"/>
        <v>-0.36038892066345285</v>
      </c>
      <c r="HM232" s="153">
        <f t="shared" si="821"/>
        <v>7.9814247051632717E-2</v>
      </c>
      <c r="HN232" s="153">
        <f t="shared" si="822"/>
        <v>3.8806296376179515E-2</v>
      </c>
      <c r="HO232" s="153">
        <f t="shared" si="823"/>
        <v>-0.28076934431398071</v>
      </c>
      <c r="HP232" s="153">
        <f t="shared" si="824"/>
        <v>-0.11835533070819074</v>
      </c>
      <c r="HQ232" s="153">
        <f t="shared" si="825"/>
        <v>-0.19176722790503037</v>
      </c>
      <c r="HR232" s="153">
        <f t="shared" si="826"/>
        <v>8.8762666703880982E-3</v>
      </c>
      <c r="HS232" s="153">
        <f t="shared" si="827"/>
        <v>-8.6506244288760289E-2</v>
      </c>
      <c r="HT232" s="153">
        <f t="shared" si="828"/>
        <v>-0.42034874420092788</v>
      </c>
      <c r="HU232" s="153">
        <f t="shared" si="829"/>
        <v>5.0670640834575266E-2</v>
      </c>
      <c r="HV232" s="150">
        <f t="shared" si="830"/>
        <v>-1</v>
      </c>
      <c r="HW232" s="150">
        <f t="shared" si="831"/>
        <v>2.9241306583405784</v>
      </c>
      <c r="HX232" s="150">
        <f t="shared" si="832"/>
        <v>2.720809820909849</v>
      </c>
      <c r="HY232" s="150">
        <f t="shared" si="833"/>
        <v>0.54453037662128578</v>
      </c>
      <c r="HZ232" s="150">
        <f t="shared" si="834"/>
        <v>-0.46573817556517377</v>
      </c>
      <c r="IA232" s="263">
        <f t="shared" si="725"/>
        <v>-0.30604591279286092</v>
      </c>
      <c r="IB232" s="263">
        <f t="shared" si="913"/>
        <v>0.22805515778515675</v>
      </c>
      <c r="IC232" s="263">
        <f t="shared" si="726"/>
        <v>0.12331287838242311</v>
      </c>
      <c r="ID232" s="263">
        <f t="shared" si="727"/>
        <v>5.4184234565280202E-2</v>
      </c>
      <c r="IE232" s="153">
        <f t="shared" si="835"/>
        <v>0</v>
      </c>
      <c r="IF232" s="153">
        <f t="shared" si="836"/>
        <v>0.30604591279286092</v>
      </c>
      <c r="IG232" s="153">
        <f t="shared" si="837"/>
        <v>7.7990755007704166E-2</v>
      </c>
      <c r="IH232" s="153">
        <f t="shared" si="838"/>
        <v>-4.5322123374718935E-2</v>
      </c>
      <c r="II232" s="153">
        <f t="shared" si="839"/>
        <v>-9.9506357939999138E-2</v>
      </c>
      <c r="IJ232" s="153">
        <f t="shared" si="840"/>
        <v>-6.7888221511069324E-2</v>
      </c>
      <c r="IK232" s="153">
        <f t="shared" si="841"/>
        <v>-8.4441074436176003E-2</v>
      </c>
      <c r="IL232" s="153">
        <f t="shared" si="842"/>
        <v>7.3677260040823866E-2</v>
      </c>
      <c r="IM232" s="153">
        <f t="shared" si="843"/>
        <v>5.3341614187245014E-2</v>
      </c>
      <c r="IN232" s="153">
        <f t="shared" si="844"/>
        <v>-0.14231332086871037</v>
      </c>
      <c r="IO232" s="153">
        <f t="shared" si="845"/>
        <v>-0.10430934154546169</v>
      </c>
      <c r="IP232" s="153">
        <f t="shared" si="846"/>
        <v>-0.10619754255340016</v>
      </c>
      <c r="IQ232" s="153">
        <f t="shared" si="847"/>
        <v>-1.9778327223369675E-2</v>
      </c>
      <c r="IR232" s="153">
        <f t="shared" si="848"/>
        <v>-2.2012599059946302E-2</v>
      </c>
      <c r="IS232" s="153">
        <f t="shared" si="849"/>
        <v>-6.1248830999850908E-2</v>
      </c>
      <c r="IT232" s="153">
        <f t="shared" si="850"/>
        <v>3.2042497095944769E-2</v>
      </c>
      <c r="IU232" s="150" t="e">
        <f t="shared" si="851"/>
        <v>#VALUE!</v>
      </c>
      <c r="IV232" s="150">
        <f t="shared" si="852"/>
        <v>1.9178674642048326</v>
      </c>
      <c r="IW232" s="150">
        <f t="shared" si="853"/>
        <v>7.0743496363198724E-2</v>
      </c>
      <c r="IX232" s="150">
        <f t="shared" si="854"/>
        <v>0.32951884737039777</v>
      </c>
      <c r="IY232" s="150">
        <f t="shared" si="855"/>
        <v>-0.71670083927170081</v>
      </c>
      <c r="IZ232" s="263" t="e">
        <f t="shared" si="728"/>
        <v>#VALUE!</v>
      </c>
      <c r="JA232" s="263">
        <f t="shared" si="914"/>
        <v>0.25320398301102509</v>
      </c>
      <c r="JB232" s="263">
        <f t="shared" si="729"/>
        <v>8.7227417845885807E-3</v>
      </c>
      <c r="JC232" s="263">
        <f t="shared" si="730"/>
        <v>3.0559923149898569E-2</v>
      </c>
      <c r="JD232" s="153" t="str">
        <f t="shared" si="856"/>
        <v>i.a.</v>
      </c>
      <c r="JE232" s="153">
        <f t="shared" si="857"/>
        <v>0.38522769566940007</v>
      </c>
      <c r="JF232" s="153">
        <f t="shared" si="858"/>
        <v>0.13202371265837498</v>
      </c>
      <c r="JG232" s="153">
        <f t="shared" si="859"/>
        <v>0.1233009708737864</v>
      </c>
      <c r="JH232" s="153">
        <f t="shared" si="860"/>
        <v>9.2741047723887832E-2</v>
      </c>
      <c r="JI232" s="153">
        <f t="shared" si="861"/>
        <v>0.32736082763348545</v>
      </c>
      <c r="JJ232" s="153">
        <f t="shared" si="862"/>
        <v>0.32079854899622345</v>
      </c>
      <c r="JK232" s="153">
        <f t="shared" si="863"/>
        <v>0.51614597773270487</v>
      </c>
      <c r="JL232" s="153">
        <f t="shared" si="864"/>
        <v>0.55042458751162204</v>
      </c>
      <c r="JM232" s="153">
        <f t="shared" si="865"/>
        <v>0.55038726742421284</v>
      </c>
      <c r="JN232" s="153">
        <f t="shared" si="866"/>
        <v>0.60364948601003177</v>
      </c>
      <c r="JO232" s="153">
        <f t="shared" si="867"/>
        <v>0.5659587891566692</v>
      </c>
      <c r="JP232" s="153">
        <f t="shared" si="868"/>
        <v>0.26985102603238464</v>
      </c>
      <c r="JQ232" s="153">
        <f t="shared" si="869"/>
        <v>0.24050952033437276</v>
      </c>
      <c r="JR232" s="153">
        <f t="shared" si="870"/>
        <v>0.22926226164984193</v>
      </c>
      <c r="JS232" s="153">
        <f t="shared" si="871"/>
        <v>0.1919949063757127</v>
      </c>
      <c r="JT232" s="153">
        <f t="shared" si="872"/>
        <v>0.16132559908710536</v>
      </c>
      <c r="JU232" s="150" t="e">
        <f t="shared" si="873"/>
        <v>#VALUE!</v>
      </c>
      <c r="JV232" s="150" t="e">
        <f t="shared" si="874"/>
        <v>#VALUE!</v>
      </c>
      <c r="JW232" s="150" t="e">
        <f t="shared" si="875"/>
        <v>#VALUE!</v>
      </c>
      <c r="JX232" s="150" t="e">
        <f t="shared" si="876"/>
        <v>#VALUE!</v>
      </c>
      <c r="JY232" s="150" t="e">
        <f t="shared" si="877"/>
        <v>#VALUE!</v>
      </c>
      <c r="JZ232" s="263" t="e">
        <f t="shared" si="731"/>
        <v>#VALUE!</v>
      </c>
      <c r="KA232" s="263" t="e">
        <f t="shared" si="915"/>
        <v>#VALUE!</v>
      </c>
      <c r="KB232" s="263" t="e">
        <f t="shared" si="732"/>
        <v>#VALUE!</v>
      </c>
      <c r="KC232" s="263" t="e">
        <f t="shared" si="733"/>
        <v>#VALUE!</v>
      </c>
      <c r="KD232" s="153" t="str">
        <f t="shared" si="924"/>
        <v>i.a.</v>
      </c>
      <c r="KE232" s="153" t="str">
        <f t="shared" si="925"/>
        <v>i.a.</v>
      </c>
      <c r="KF232" s="153" t="str">
        <f t="shared" si="926"/>
        <v>i.a.</v>
      </c>
      <c r="KG232" s="153" t="str">
        <f t="shared" si="927"/>
        <v>i.a.</v>
      </c>
      <c r="KH232" s="153" t="str">
        <f t="shared" si="940"/>
        <v>i.a.</v>
      </c>
      <c r="KI232" s="153" t="str">
        <f t="shared" si="928"/>
        <v>i.a.</v>
      </c>
      <c r="KJ232" s="153" t="str">
        <f t="shared" si="929"/>
        <v>i.a.</v>
      </c>
      <c r="KK232" s="153" t="str">
        <f t="shared" si="930"/>
        <v>i.a.</v>
      </c>
      <c r="KL232" s="153" t="str">
        <f t="shared" si="931"/>
        <v>i.a.</v>
      </c>
      <c r="KM232" s="153" t="str">
        <f t="shared" si="932"/>
        <v>i.a.</v>
      </c>
      <c r="KN232" s="153" t="str">
        <f t="shared" si="933"/>
        <v>i.a.</v>
      </c>
      <c r="KO232" s="153" t="str">
        <f t="shared" si="934"/>
        <v>i.a.</v>
      </c>
      <c r="KP232" s="153" t="str">
        <f t="shared" si="935"/>
        <v>i.a.</v>
      </c>
      <c r="KQ232" s="153">
        <f t="shared" si="936"/>
        <v>-1.9804180752629057E-2</v>
      </c>
      <c r="KR232" s="153">
        <f t="shared" si="937"/>
        <v>-6.7199024506305022E-2</v>
      </c>
      <c r="KS232" s="153">
        <f t="shared" si="938"/>
        <v>5.9799288741657325E-2</v>
      </c>
      <c r="KT232" s="153">
        <f t="shared" si="939"/>
        <v>3.0678798615025361E-2</v>
      </c>
      <c r="KU232" s="150" t="e">
        <f t="shared" si="878"/>
        <v>#VALUE!</v>
      </c>
      <c r="KV232" s="150" t="e">
        <f t="shared" si="879"/>
        <v>#DIV/0!</v>
      </c>
      <c r="KW232" s="150" t="e">
        <f t="shared" si="880"/>
        <v>#DIV/0!</v>
      </c>
      <c r="KX232" s="150" t="e">
        <f t="shared" si="881"/>
        <v>#DIV/0!</v>
      </c>
      <c r="KY232" s="150" t="e">
        <f t="shared" si="882"/>
        <v>#DIV/0!</v>
      </c>
      <c r="KZ232" s="243" t="e">
        <f t="shared" si="734"/>
        <v>#VALUE!</v>
      </c>
      <c r="LA232" s="243">
        <f t="shared" si="916"/>
        <v>0</v>
      </c>
      <c r="LB232" s="243">
        <f t="shared" si="735"/>
        <v>0</v>
      </c>
      <c r="LC232" s="243">
        <f t="shared" si="736"/>
        <v>0</v>
      </c>
      <c r="LD232" s="254" t="str">
        <f>IFERROR(Tabel1[[#This Row],[2024 - Omsætning]]/Tabel1[[#This Row],[2024 - Ansatte]],"i.a.")</f>
        <v>i.a.</v>
      </c>
      <c r="LE232" s="254">
        <f>IFERROR(Tabel1[[#This Row],[2023 - Omsætning]]/Tabel1[[#This Row],[2023 - Ansatte]],"i.a.")</f>
        <v>0</v>
      </c>
      <c r="LF232" s="254">
        <f>IFERROR(Tabel1[[#This Row],[2022 - Omsætning]]/Tabel1[[#This Row],[2022 - Ansatte]],"i.a.")</f>
        <v>0</v>
      </c>
      <c r="LG232" s="254">
        <f>IFERROR(Tabel1[[#This Row],[2021 - Omsætning]]/Tabel1[[#This Row],[2021 - Ansatte]],"i.a.")</f>
        <v>0</v>
      </c>
      <c r="LH232" s="254">
        <f>IFERROR(AC232/Tabel1[[#This Row],[2020 - Ansatte]],"i.a.")</f>
        <v>0</v>
      </c>
      <c r="LI232" s="254">
        <f>IFERROR(Tabel1[[#This Row],[2019 - Omsætning]]/Tabel1[[#This Row],[2019 - Ansatte]],"i.a.")</f>
        <v>0</v>
      </c>
      <c r="LJ232" s="254">
        <f>IFERROR(Tabel1[[#This Row],[2018 - Omsætning]]/Tabel1[[#This Row],[2018 - Ansatte]],"i.a.")</f>
        <v>0</v>
      </c>
      <c r="LK232" s="254">
        <f>IFERROR(Tabel1[[#This Row],[2017 - Omsætning]]/Tabel1[[#This Row],[2017 - Ansatte]],"i.a.")</f>
        <v>0</v>
      </c>
      <c r="LL232" s="254">
        <f>IFERROR(Tabel1[[#This Row],[2016 - Omsætning]]/Tabel1[[#This Row],[2016 - Ansatte]],"i.a.")</f>
        <v>0</v>
      </c>
      <c r="LM232" s="254">
        <f>IFERROR(Tabel1[[#This Row],[2015 - Omsætning]]/Tabel1[[#This Row],[2015 - Ansatte]],"i.a.")</f>
        <v>0</v>
      </c>
      <c r="LN232" s="254">
        <f>IFERROR(Tabel1[[#This Row],[2014 - Omsætning]]/Tabel1[[#This Row],[2014 - Ansatte]],"i.a.")</f>
        <v>0</v>
      </c>
      <c r="LO232" s="254">
        <f>IFERROR(Tabel1[[#This Row],[2013 - Omsætning]]/Tabel1[[#This Row],[2013 - Ansatte]],"i.a.")</f>
        <v>0</v>
      </c>
      <c r="LP232" s="254">
        <f>IFERROR(Tabel1[[#This Row],[2012 - Omsætning]]/Tabel1[[#This Row],[2012 - Ansatte]],"i.a.")</f>
        <v>0</v>
      </c>
      <c r="LQ232" s="254">
        <f>IFERROR(Tabel1[[#This Row],[2011 - Omsætning]]/Tabel1[[#This Row],[2011 - Ansatte]],"i.a.")</f>
        <v>1.7097399999999998</v>
      </c>
      <c r="LR232" s="254">
        <f>IFERROR(Tabel1[[#This Row],[2010 - Omsætning]]/Tabel1[[#This Row],[2010 - Ansatte]],"i.a.")</f>
        <v>1.3185882352941178</v>
      </c>
      <c r="LS232" s="254">
        <f>IFERROR(Tabel1[[#This Row],[2009 - Omsætning]]/Tabel1[[#This Row],[2009 - Ansatte]],"i.a.")</f>
        <v>0.93304545454545462</v>
      </c>
      <c r="LT232" s="254">
        <f>IFERROR(Tabel1[[#This Row],[2008 - Omsætning]]/Tabel1[[#This Row],[2008 - Ansatte]],"i.a.")</f>
        <v>1.5806000000000002</v>
      </c>
      <c r="LU232" s="158" t="e">
        <f t="shared" si="883"/>
        <v>#VALUE!</v>
      </c>
      <c r="LV232" s="158">
        <f t="shared" si="884"/>
        <v>8.4451545530492922</v>
      </c>
      <c r="LW232" s="158">
        <f t="shared" si="885"/>
        <v>1.6029876650344013</v>
      </c>
      <c r="LX232" s="158">
        <f t="shared" si="886"/>
        <v>0.61453705988812113</v>
      </c>
      <c r="LY232" s="158">
        <f t="shared" si="887"/>
        <v>-1.4896646119109229</v>
      </c>
      <c r="LZ232" s="243" t="e">
        <f t="shared" si="737"/>
        <v>#VALUE!</v>
      </c>
      <c r="MA232" s="243">
        <f t="shared" si="917"/>
        <v>0.37754808590102712</v>
      </c>
      <c r="MB232" s="243">
        <f t="shared" si="738"/>
        <v>0.11884650735294117</v>
      </c>
      <c r="MC232" s="243">
        <f t="shared" si="739"/>
        <v>0.11820114715189874</v>
      </c>
      <c r="MD232" s="244" t="str">
        <f t="shared" si="888"/>
        <v>i.a.</v>
      </c>
      <c r="ME232" s="244">
        <f t="shared" si="889"/>
        <v>0.42225396825396827</v>
      </c>
      <c r="MF232" s="244">
        <f t="shared" si="890"/>
        <v>4.4705882352941172E-2</v>
      </c>
      <c r="MG232" s="244">
        <f t="shared" si="891"/>
        <v>-7.4140625000000002E-2</v>
      </c>
      <c r="MH232" s="244">
        <f t="shared" si="892"/>
        <v>-0.19234177215189874</v>
      </c>
      <c r="MI232" s="244">
        <f t="shared" si="893"/>
        <v>-7.7256097560975609E-2</v>
      </c>
      <c r="MJ232" s="244">
        <f t="shared" si="894"/>
        <v>-0.13958227848101265</v>
      </c>
      <c r="MK232" s="244">
        <f t="shared" si="895"/>
        <v>4.0492753623188403E-2</v>
      </c>
      <c r="ML232" s="244">
        <f t="shared" si="896"/>
        <v>2.0363833333333331E-2</v>
      </c>
      <c r="MM232" s="244">
        <f t="shared" si="897"/>
        <v>-0.1811855593220339</v>
      </c>
      <c r="MN232" s="244">
        <f t="shared" si="898"/>
        <v>-7.9009476190476199E-2</v>
      </c>
      <c r="MO232" s="244">
        <f t="shared" si="899"/>
        <v>-0.11754974000000001</v>
      </c>
      <c r="MP232" s="244">
        <f t="shared" si="900"/>
        <v>3.4779574468085106E-3</v>
      </c>
      <c r="MQ232" s="244">
        <f t="shared" si="901"/>
        <v>-3.124E-2</v>
      </c>
      <c r="MR232" s="244">
        <f t="shared" si="902"/>
        <v>-0.12880392156862744</v>
      </c>
      <c r="MS232" s="244">
        <f t="shared" si="903"/>
        <v>1.5454545454545455E-2</v>
      </c>
      <c r="MT232" s="244">
        <f t="shared" si="904"/>
        <v>3.3327272727272726E-2</v>
      </c>
    </row>
    <row r="233" spans="1:358" ht="18" customHeight="1" x14ac:dyDescent="0.25">
      <c r="A233" s="100" t="s">
        <v>395</v>
      </c>
      <c r="B233" s="273">
        <v>25639472</v>
      </c>
      <c r="C233" s="118" t="s">
        <v>397</v>
      </c>
      <c r="D233" s="5"/>
      <c r="E233" s="118">
        <v>256100</v>
      </c>
      <c r="F233" s="203">
        <v>45728</v>
      </c>
      <c r="G233" s="148" t="s">
        <v>74</v>
      </c>
      <c r="H233" s="148" t="s">
        <v>74</v>
      </c>
      <c r="I233" s="148" t="s">
        <v>74</v>
      </c>
      <c r="J233" s="148" t="s">
        <v>74</v>
      </c>
      <c r="K233" s="148" t="s">
        <v>74</v>
      </c>
      <c r="L233" s="148" t="s">
        <v>74</v>
      </c>
      <c r="M233" s="148" t="s">
        <v>74</v>
      </c>
      <c r="N233" s="357" t="s">
        <v>74</v>
      </c>
      <c r="O233" s="357" t="s">
        <v>74</v>
      </c>
      <c r="P233" s="150" t="e">
        <f>Y233/Tabel1[[#This Row],[2023 - Omsætning]]-1</f>
        <v>#DIV/0!</v>
      </c>
      <c r="Q233" s="150" t="e">
        <f>Z233/Tabel1[[#This Row],[2022 - Omsætning]]-1</f>
        <v>#DIV/0!</v>
      </c>
      <c r="R233" s="150" t="e">
        <f>AA233/Tabel1[[#This Row],[2021 - Omsætning]]-1</f>
        <v>#DIV/0!</v>
      </c>
      <c r="S233" s="150" t="e">
        <f>AB233/Tabel1[[#This Row],[2020 - Omsætning]]-1</f>
        <v>#DIV/0!</v>
      </c>
      <c r="T233" s="150" t="e">
        <f>AC233/Tabel1[[#This Row],[2019 - Omsætning]]-1</f>
        <v>#DIV/0!</v>
      </c>
      <c r="U233" s="242">
        <f t="shared" ref="U233:U296" si="941">Y233-Z233</f>
        <v>0</v>
      </c>
      <c r="V233" s="242">
        <f t="shared" si="905"/>
        <v>0</v>
      </c>
      <c r="W233" s="242">
        <f t="shared" si="763"/>
        <v>0</v>
      </c>
      <c r="X233" s="242">
        <f t="shared" si="762"/>
        <v>0</v>
      </c>
      <c r="Y233" s="151"/>
      <c r="Z233" s="151"/>
      <c r="AA233" s="151"/>
      <c r="AB233" s="151"/>
      <c r="AC233" s="361"/>
      <c r="AD233" s="361"/>
      <c r="AE233" s="361"/>
      <c r="AF233" s="361"/>
      <c r="AG233" s="361"/>
      <c r="AH233" s="361"/>
      <c r="AI233" s="361"/>
      <c r="AJ233" s="361"/>
      <c r="AK233" s="361"/>
      <c r="AL233" s="361"/>
      <c r="AM233" s="361"/>
      <c r="AN233" s="361"/>
      <c r="AO233" s="361"/>
      <c r="AP233" s="150">
        <f t="shared" si="779"/>
        <v>-9.3331928789634575E-2</v>
      </c>
      <c r="AQ233" s="150">
        <f t="shared" si="780"/>
        <v>-3.7709072478459185E-2</v>
      </c>
      <c r="AR233" s="150">
        <f t="shared" si="781"/>
        <v>-1.4977533699450858E-2</v>
      </c>
      <c r="AS233" s="150">
        <f t="shared" si="782"/>
        <v>6.9978632478632605E-2</v>
      </c>
      <c r="AT233" s="150">
        <f t="shared" si="783"/>
        <v>-4.9746192893401035E-2</v>
      </c>
      <c r="AU233" s="242">
        <f t="shared" si="740"/>
        <v>-0.88600000000000101</v>
      </c>
      <c r="AV233" s="242">
        <f t="shared" si="918"/>
        <v>-0.37199999999999989</v>
      </c>
      <c r="AW233" s="242">
        <f t="shared" si="741"/>
        <v>-0.15000000000000036</v>
      </c>
      <c r="AX233" s="242">
        <f t="shared" si="742"/>
        <v>0.65500000000000114</v>
      </c>
      <c r="AY233" s="119">
        <v>8.6069999999999993</v>
      </c>
      <c r="AZ233" s="119">
        <v>9.4930000000000003</v>
      </c>
      <c r="BA233" s="119">
        <v>9.8650000000000002</v>
      </c>
      <c r="BB233" s="119">
        <v>10.015000000000001</v>
      </c>
      <c r="BC233" s="119">
        <v>9.36</v>
      </c>
      <c r="BD233" s="362">
        <v>9.85</v>
      </c>
      <c r="BE233" s="362">
        <v>10.173999999999999</v>
      </c>
      <c r="BF233" s="362">
        <v>10.731</v>
      </c>
      <c r="BG233" s="362">
        <v>8.6430000000000007</v>
      </c>
      <c r="BH233" s="362">
        <v>7.673</v>
      </c>
      <c r="BI233" s="362">
        <v>8.3049999999999997</v>
      </c>
      <c r="BJ233" s="362">
        <v>7.867</v>
      </c>
      <c r="BK233" s="362">
        <v>9.2240000000000002</v>
      </c>
      <c r="BL233" s="362">
        <v>9.077</v>
      </c>
      <c r="BM233" s="362">
        <v>8.4079999999999995</v>
      </c>
      <c r="BN233" s="362">
        <v>5.9589999999999996</v>
      </c>
      <c r="BO233" s="362">
        <v>8.7530000000000001</v>
      </c>
      <c r="BP233" s="152">
        <f t="shared" si="784"/>
        <v>0.49100719424460409</v>
      </c>
      <c r="BQ233" s="152">
        <f t="shared" si="785"/>
        <v>-0.25916055962691525</v>
      </c>
      <c r="BR233" s="152">
        <f t="shared" si="786"/>
        <v>-0.2741779497098647</v>
      </c>
      <c r="BS233" s="152">
        <f t="shared" si="787"/>
        <v>2.1739130434782629E-2</v>
      </c>
      <c r="BT233" s="152">
        <f t="shared" si="788"/>
        <v>-8.5817524841915058E-2</v>
      </c>
      <c r="BU233" s="242">
        <f t="shared" si="743"/>
        <v>0.54599999999999982</v>
      </c>
      <c r="BV233" s="242">
        <f t="shared" si="919"/>
        <v>-0.38899999999999979</v>
      </c>
      <c r="BW233" s="242">
        <f t="shared" si="744"/>
        <v>-0.56700000000000017</v>
      </c>
      <c r="BX233" s="242">
        <f t="shared" si="745"/>
        <v>4.4000000000000039E-2</v>
      </c>
      <c r="BY233" s="119">
        <v>1.6579999999999999</v>
      </c>
      <c r="BZ233" s="119">
        <v>1.1120000000000001</v>
      </c>
      <c r="CA233" s="119">
        <v>1.5009999999999999</v>
      </c>
      <c r="CB233" s="119">
        <v>2.0680000000000001</v>
      </c>
      <c r="CC233" s="119">
        <v>2.024</v>
      </c>
      <c r="CD233" s="362">
        <v>2.214</v>
      </c>
      <c r="CE233" s="362">
        <v>2.6669999999999998</v>
      </c>
      <c r="CF233" s="362">
        <v>3.3370000000000002</v>
      </c>
      <c r="CG233" s="362">
        <v>1.6519999999999999</v>
      </c>
      <c r="CH233" s="362">
        <v>0.27700000000000002</v>
      </c>
      <c r="CI233" s="362">
        <v>0.70799999999999996</v>
      </c>
      <c r="CJ233" s="362">
        <v>0.38500000000000001</v>
      </c>
      <c r="CK233" s="362">
        <v>1.4670000000000001</v>
      </c>
      <c r="CL233" s="362">
        <v>1.456</v>
      </c>
      <c r="CM233" s="362">
        <v>1.107</v>
      </c>
      <c r="CN233" s="362">
        <v>-1.141</v>
      </c>
      <c r="CO233" s="362">
        <v>0.48399999999999999</v>
      </c>
      <c r="CP233" s="152">
        <f t="shared" si="789"/>
        <v>0.49100719424460409</v>
      </c>
      <c r="CQ233" s="152">
        <f t="shared" si="790"/>
        <v>-0.25916055962691525</v>
      </c>
      <c r="CR233" s="152">
        <f t="shared" si="791"/>
        <v>-0.27135922330097095</v>
      </c>
      <c r="CS233" s="152">
        <f t="shared" si="792"/>
        <v>2.030708271421492E-2</v>
      </c>
      <c r="CT233" s="152">
        <f t="shared" si="793"/>
        <v>-8.6838534599728512E-2</v>
      </c>
      <c r="CU233" s="242">
        <f t="shared" si="746"/>
        <v>0.54599999999999982</v>
      </c>
      <c r="CV233" s="242">
        <f t="shared" si="920"/>
        <v>-0.38899999999999979</v>
      </c>
      <c r="CW233" s="242">
        <f t="shared" si="747"/>
        <v>-0.55900000000000016</v>
      </c>
      <c r="CX233" s="242">
        <f t="shared" si="748"/>
        <v>4.0999999999999925E-2</v>
      </c>
      <c r="CY233" s="119">
        <v>1.6579999999999999</v>
      </c>
      <c r="CZ233" s="119">
        <v>1.1120000000000001</v>
      </c>
      <c r="DA233" s="119">
        <v>1.5009999999999999</v>
      </c>
      <c r="DB233" s="119">
        <v>2.06</v>
      </c>
      <c r="DC233" s="119">
        <v>2.0190000000000001</v>
      </c>
      <c r="DD233" s="362">
        <v>2.2109999999999999</v>
      </c>
      <c r="DE233" s="362">
        <v>2.6640000000000001</v>
      </c>
      <c r="DF233" s="362">
        <v>3.2509999999999999</v>
      </c>
      <c r="DG233" s="362">
        <v>1.571</v>
      </c>
      <c r="DH233" s="362">
        <v>0.23400000000000001</v>
      </c>
      <c r="DI233" s="362">
        <v>0.64800000000000002</v>
      </c>
      <c r="DJ233" s="362">
        <v>0.29199999999999998</v>
      </c>
      <c r="DK233" s="362">
        <v>1.363</v>
      </c>
      <c r="DL233" s="362">
        <v>1.2749999999999999</v>
      </c>
      <c r="DM233" s="362">
        <v>0.9</v>
      </c>
      <c r="DN233" s="362">
        <v>-1.39</v>
      </c>
      <c r="DO233" s="362">
        <v>0.255</v>
      </c>
      <c r="DP233" s="152">
        <f t="shared" si="794"/>
        <v>0.26144221270991114</v>
      </c>
      <c r="DQ233" s="152">
        <f t="shared" si="795"/>
        <v>0.13787935556388156</v>
      </c>
      <c r="DR233" s="152">
        <f t="shared" si="796"/>
        <v>-0.14069542820347708</v>
      </c>
      <c r="DS233" s="152">
        <f t="shared" si="797"/>
        <v>1.1067708333333271E-2</v>
      </c>
      <c r="DT233" s="152">
        <f t="shared" si="798"/>
        <v>-4.5369794903666848E-2</v>
      </c>
      <c r="DU233" s="242">
        <f t="shared" si="749"/>
        <v>0.79400000000000004</v>
      </c>
      <c r="DV233" s="242">
        <f t="shared" si="921"/>
        <v>0.36799999999999988</v>
      </c>
      <c r="DW233" s="242">
        <f t="shared" si="750"/>
        <v>-0.43699999999999983</v>
      </c>
      <c r="DX233" s="242">
        <f t="shared" si="751"/>
        <v>3.3999999999999808E-2</v>
      </c>
      <c r="DY233" s="119">
        <v>3.831</v>
      </c>
      <c r="DZ233" s="119">
        <v>3.0369999999999999</v>
      </c>
      <c r="EA233" s="119">
        <v>2.669</v>
      </c>
      <c r="EB233" s="119">
        <v>3.1059999999999999</v>
      </c>
      <c r="EC233" s="119">
        <v>3.0720000000000001</v>
      </c>
      <c r="ED233" s="362">
        <v>3.218</v>
      </c>
      <c r="EE233" s="362">
        <v>3.5670000000000002</v>
      </c>
      <c r="EF233" s="362">
        <v>4.0380000000000003</v>
      </c>
      <c r="EG233" s="362">
        <v>2.7280000000000002</v>
      </c>
      <c r="EH233" s="362">
        <v>1.675</v>
      </c>
      <c r="EI233" s="362">
        <v>2.0979999999999999</v>
      </c>
      <c r="EJ233" s="362">
        <v>1.752</v>
      </c>
      <c r="EK233" s="362">
        <v>2.5529999999999999</v>
      </c>
      <c r="EL233" s="362">
        <v>1.956</v>
      </c>
      <c r="EM233" s="362">
        <v>0.98899999999999999</v>
      </c>
      <c r="EN233" s="362">
        <v>0.11</v>
      </c>
      <c r="EO233" s="362">
        <v>1.5</v>
      </c>
      <c r="EP233" s="153">
        <f t="shared" si="799"/>
        <v>5.4836722119531806E-2</v>
      </c>
      <c r="EQ233" s="153">
        <f t="shared" si="800"/>
        <v>-4.3981935990575337E-2</v>
      </c>
      <c r="ER233" s="153">
        <f t="shared" si="801"/>
        <v>0.10095114569822733</v>
      </c>
      <c r="ES233" s="153">
        <f t="shared" si="802"/>
        <v>-2.8023280879499678E-3</v>
      </c>
      <c r="ET233" s="153">
        <f t="shared" si="803"/>
        <v>-1.9031507718333656E-2</v>
      </c>
      <c r="EU233" s="242">
        <f t="shared" si="752"/>
        <v>0.26700000000000035</v>
      </c>
      <c r="EV233" s="242">
        <f t="shared" si="922"/>
        <v>-0.2240000000000002</v>
      </c>
      <c r="EW233" s="242">
        <f t="shared" si="753"/>
        <v>0.46699999999999964</v>
      </c>
      <c r="EX233" s="242">
        <f t="shared" si="754"/>
        <v>-1.2999999999999901E-2</v>
      </c>
      <c r="EY233" s="119">
        <v>5.1360000000000001</v>
      </c>
      <c r="EZ233" s="119">
        <v>4.8689999999999998</v>
      </c>
      <c r="FA233" s="119">
        <v>5.093</v>
      </c>
      <c r="FB233" s="119">
        <v>4.6260000000000003</v>
      </c>
      <c r="FC233" s="119">
        <v>4.6390000000000002</v>
      </c>
      <c r="FD233" s="362">
        <v>4.7290000000000001</v>
      </c>
      <c r="FE233" s="362">
        <v>5.2039999999999997</v>
      </c>
      <c r="FF233" s="362">
        <v>6.069</v>
      </c>
      <c r="FG233" s="362">
        <v>5.0990000000000002</v>
      </c>
      <c r="FH233" s="362">
        <v>3.798</v>
      </c>
      <c r="FI233" s="362">
        <v>4.3970000000000002</v>
      </c>
      <c r="FJ233" s="362">
        <v>4.45</v>
      </c>
      <c r="FK233" s="362">
        <v>6.3289999999999997</v>
      </c>
      <c r="FL233" s="362">
        <v>6.1769999999999996</v>
      </c>
      <c r="FM233" s="362">
        <v>5.3150000000000004</v>
      </c>
      <c r="FN233" s="362">
        <v>5.7670000000000003</v>
      </c>
      <c r="FO233" s="362">
        <v>7.2960000000000003</v>
      </c>
      <c r="FP233" s="153">
        <f t="shared" si="804"/>
        <v>-5.5555555555555552E-2</v>
      </c>
      <c r="FQ233" s="153">
        <f t="shared" si="805"/>
        <v>-5.2631578947368418E-2</v>
      </c>
      <c r="FR233" s="153">
        <f t="shared" si="806"/>
        <v>0</v>
      </c>
      <c r="FS233" s="153">
        <f t="shared" si="807"/>
        <v>-0.05</v>
      </c>
      <c r="FT233" s="153">
        <f t="shared" si="808"/>
        <v>5.2631578947368418E-2</v>
      </c>
      <c r="FU233" s="242">
        <f t="shared" si="764"/>
        <v>-1</v>
      </c>
      <c r="FV233" s="242">
        <f t="shared" si="923"/>
        <v>-1</v>
      </c>
      <c r="FW233" s="242">
        <f t="shared" si="765"/>
        <v>0</v>
      </c>
      <c r="FX233" s="242">
        <f t="shared" si="766"/>
        <v>-1</v>
      </c>
      <c r="FY233" s="154">
        <v>17</v>
      </c>
      <c r="FZ233" s="154">
        <v>18</v>
      </c>
      <c r="GA233" s="154">
        <v>19</v>
      </c>
      <c r="GB233" s="154">
        <v>19</v>
      </c>
      <c r="GC233" s="154">
        <v>20</v>
      </c>
      <c r="GD233" s="359">
        <v>19</v>
      </c>
      <c r="GE233" s="359">
        <v>19</v>
      </c>
      <c r="GF233" s="359">
        <v>18</v>
      </c>
      <c r="GG233" s="359">
        <v>17</v>
      </c>
      <c r="GH233" s="359"/>
      <c r="GI233" s="359"/>
      <c r="GJ233" s="359"/>
      <c r="GK233" s="359"/>
      <c r="GL233" s="359"/>
      <c r="GM233" s="359"/>
      <c r="GN233" s="359"/>
      <c r="GO233" s="359"/>
      <c r="GP233" s="118"/>
      <c r="GQ233" s="5" t="s">
        <v>386</v>
      </c>
      <c r="GR233" s="118">
        <v>5591</v>
      </c>
      <c r="GS233" s="118" t="s">
        <v>398</v>
      </c>
      <c r="GT233" s="160" t="s">
        <v>78</v>
      </c>
      <c r="GU233" s="161"/>
      <c r="GV233" s="162"/>
      <c r="GW233" s="158">
        <f t="shared" si="809"/>
        <v>0.2387430183983269</v>
      </c>
      <c r="GX233" s="158">
        <f t="shared" si="810"/>
        <v>-0.25020193337634677</v>
      </c>
      <c r="GY233" s="158">
        <f t="shared" si="811"/>
        <v>-0.22051208338586997</v>
      </c>
      <c r="GZ233" s="158">
        <f t="shared" si="812"/>
        <v>3.8804070940824296E-2</v>
      </c>
      <c r="HA233" s="158">
        <f t="shared" si="813"/>
        <v>-1.4976066336909111E-2</v>
      </c>
      <c r="HB233" s="263">
        <f t="shared" si="722"/>
        <v>9.3053710641058385E-2</v>
      </c>
      <c r="HC233" s="263">
        <f t="shared" si="912"/>
        <v>-0.13006168034559185</v>
      </c>
      <c r="HD233" s="263">
        <f t="shared" si="723"/>
        <v>-0.1470556464146624</v>
      </c>
      <c r="HE233" s="263">
        <f t="shared" si="724"/>
        <v>2.4911103093648412E-2</v>
      </c>
      <c r="HF233" s="153">
        <f t="shared" si="814"/>
        <v>0.48281887012230629</v>
      </c>
      <c r="HG233" s="153">
        <f t="shared" si="815"/>
        <v>0.3897651594812479</v>
      </c>
      <c r="HH233" s="153">
        <f t="shared" si="816"/>
        <v>0.51982683982683975</v>
      </c>
      <c r="HI233" s="153">
        <f t="shared" si="817"/>
        <v>0.66688248624150215</v>
      </c>
      <c r="HJ233" s="153">
        <f t="shared" si="818"/>
        <v>0.64197138314785374</v>
      </c>
      <c r="HK233" s="153">
        <f t="shared" si="819"/>
        <v>0.65173176123802501</v>
      </c>
      <c r="HL233" s="153">
        <f t="shared" si="820"/>
        <v>0.70059171597633141</v>
      </c>
      <c r="HM233" s="153">
        <f t="shared" si="821"/>
        <v>0.9609813774756133</v>
      </c>
      <c r="HN233" s="153">
        <f t="shared" si="822"/>
        <v>0.71360436066318411</v>
      </c>
      <c r="HO233" s="153">
        <f t="shared" si="823"/>
        <v>0.12403922608004242</v>
      </c>
      <c r="HP233" s="153">
        <f t="shared" si="824"/>
        <v>0.33662337662337666</v>
      </c>
      <c r="HQ233" s="153">
        <f t="shared" si="825"/>
        <v>0.1356562137049942</v>
      </c>
      <c r="HR233" s="153">
        <f t="shared" si="826"/>
        <v>0.60456864049678416</v>
      </c>
      <c r="HS233" s="153">
        <f t="shared" si="827"/>
        <v>0.86587436332767398</v>
      </c>
      <c r="HT233" s="153">
        <f t="shared" si="828"/>
        <v>1.6378525932666061</v>
      </c>
      <c r="HU233" s="153">
        <f t="shared" si="829"/>
        <v>-1.7267080745341612</v>
      </c>
      <c r="HV233" s="150">
        <f t="shared" si="830"/>
        <v>0.48459906737278829</v>
      </c>
      <c r="HW233" s="150">
        <f t="shared" si="831"/>
        <v>-0.27723162808813367</v>
      </c>
      <c r="HX233" s="150">
        <f t="shared" si="832"/>
        <v>-0.30808300278443224</v>
      </c>
      <c r="HY233" s="150">
        <f t="shared" si="833"/>
        <v>3.3097914075881599E-2</v>
      </c>
      <c r="HZ233" s="150">
        <f t="shared" si="834"/>
        <v>-3.0681626201403016E-2</v>
      </c>
      <c r="IA233" s="263">
        <f t="shared" si="725"/>
        <v>0.10818593915248759</v>
      </c>
      <c r="IB233" s="263">
        <f t="shared" si="913"/>
        <v>-8.5631170647245292E-2</v>
      </c>
      <c r="IC233" s="263">
        <f t="shared" si="726"/>
        <v>-0.13753171068714642</v>
      </c>
      <c r="ID233" s="263">
        <f t="shared" si="727"/>
        <v>1.4301916756956523E-2</v>
      </c>
      <c r="IE233" s="153">
        <f t="shared" si="835"/>
        <v>0.33143428285857074</v>
      </c>
      <c r="IF233" s="153">
        <f t="shared" si="836"/>
        <v>0.22324834370608315</v>
      </c>
      <c r="IG233" s="153">
        <f t="shared" si="837"/>
        <v>0.30887951435332844</v>
      </c>
      <c r="IH233" s="153">
        <f t="shared" si="838"/>
        <v>0.44641122504047487</v>
      </c>
      <c r="II233" s="153">
        <f t="shared" si="839"/>
        <v>0.43210930828351835</v>
      </c>
      <c r="IJ233" s="153">
        <f t="shared" si="840"/>
        <v>0.44578677136816675</v>
      </c>
      <c r="IK233" s="153">
        <f t="shared" si="841"/>
        <v>0.47316597179100506</v>
      </c>
      <c r="IL233" s="153">
        <f t="shared" si="842"/>
        <v>0.59760028653295139</v>
      </c>
      <c r="IM233" s="153">
        <f t="shared" si="843"/>
        <v>0.37136113296616835</v>
      </c>
      <c r="IN233" s="153">
        <f t="shared" si="844"/>
        <v>6.7602196461256869E-2</v>
      </c>
      <c r="IO233" s="153">
        <f t="shared" si="845"/>
        <v>0.16005425567989146</v>
      </c>
      <c r="IP233" s="153">
        <f t="shared" si="846"/>
        <v>7.143519807032192E-2</v>
      </c>
      <c r="IQ233" s="153">
        <f t="shared" si="847"/>
        <v>0.23460738845354231</v>
      </c>
      <c r="IR233" s="153">
        <f t="shared" si="848"/>
        <v>0.25339366515837103</v>
      </c>
      <c r="IS233" s="153">
        <f t="shared" si="849"/>
        <v>0.19978343259339468</v>
      </c>
      <c r="IT233" s="153">
        <f t="shared" si="850"/>
        <v>-0.17469187782285844</v>
      </c>
      <c r="IU233" s="150">
        <f t="shared" si="851"/>
        <v>0.1958649014183326</v>
      </c>
      <c r="IV233" s="150">
        <f t="shared" si="852"/>
        <v>0.19022788208807748</v>
      </c>
      <c r="IW233" s="150">
        <f t="shared" si="853"/>
        <v>-0.21948891633011683</v>
      </c>
      <c r="IX233" s="150">
        <f t="shared" si="854"/>
        <v>1.3909014042008921E-2</v>
      </c>
      <c r="IY233" s="150">
        <f t="shared" si="855"/>
        <v>-2.6849269260495905E-2</v>
      </c>
      <c r="IZ233" s="263">
        <f t="shared" si="728"/>
        <v>0.12216917346631262</v>
      </c>
      <c r="JA233" s="263">
        <f t="shared" si="914"/>
        <v>9.968942024211247E-2</v>
      </c>
      <c r="JB233" s="263">
        <f t="shared" si="729"/>
        <v>-0.1473697739129578</v>
      </c>
      <c r="JC233" s="263">
        <f t="shared" si="730"/>
        <v>9.2107116053139482E-3</v>
      </c>
      <c r="JD233" s="153">
        <f t="shared" si="856"/>
        <v>0.74591121495327095</v>
      </c>
      <c r="JE233" s="153">
        <f t="shared" si="857"/>
        <v>0.62374204148695833</v>
      </c>
      <c r="JF233" s="153">
        <f t="shared" si="858"/>
        <v>0.52405262124484586</v>
      </c>
      <c r="JG233" s="153">
        <f t="shared" si="859"/>
        <v>0.67142239515780366</v>
      </c>
      <c r="JH233" s="153">
        <f t="shared" si="860"/>
        <v>0.66221168355248972</v>
      </c>
      <c r="JI233" s="153">
        <f t="shared" si="861"/>
        <v>0.68048213152886439</v>
      </c>
      <c r="JJ233" s="153">
        <f t="shared" si="862"/>
        <v>0.68543428132205997</v>
      </c>
      <c r="JK233" s="153">
        <f t="shared" si="863"/>
        <v>0.66534849233811177</v>
      </c>
      <c r="JL233" s="153">
        <f t="shared" si="864"/>
        <v>0.53500686409099829</v>
      </c>
      <c r="JM233" s="153">
        <f t="shared" si="865"/>
        <v>0.44102159031068983</v>
      </c>
      <c r="JN233" s="153">
        <f t="shared" si="866"/>
        <v>0.47714350693654761</v>
      </c>
      <c r="JO233" s="153">
        <f t="shared" si="867"/>
        <v>0.39370786516853928</v>
      </c>
      <c r="JP233" s="153">
        <f t="shared" si="868"/>
        <v>0.40338126086269555</v>
      </c>
      <c r="JQ233" s="153">
        <f t="shared" si="869"/>
        <v>0.31665857212238951</v>
      </c>
      <c r="JR233" s="153">
        <f t="shared" si="870"/>
        <v>0.18607714016933205</v>
      </c>
      <c r="JS233" s="153">
        <f t="shared" si="871"/>
        <v>1.9074041962892318E-2</v>
      </c>
      <c r="JT233" s="153">
        <f t="shared" si="872"/>
        <v>0.20559210526315788</v>
      </c>
      <c r="JU233" s="150" t="e">
        <f t="shared" si="873"/>
        <v>#VALUE!</v>
      </c>
      <c r="JV233" s="150" t="e">
        <f t="shared" si="874"/>
        <v>#VALUE!</v>
      </c>
      <c r="JW233" s="150" t="e">
        <f t="shared" si="875"/>
        <v>#VALUE!</v>
      </c>
      <c r="JX233" s="150" t="e">
        <f t="shared" si="876"/>
        <v>#VALUE!</v>
      </c>
      <c r="JY233" s="150" t="e">
        <f t="shared" si="877"/>
        <v>#VALUE!</v>
      </c>
      <c r="JZ233" s="263" t="e">
        <f t="shared" si="731"/>
        <v>#VALUE!</v>
      </c>
      <c r="KA233" s="263" t="e">
        <f t="shared" si="915"/>
        <v>#VALUE!</v>
      </c>
      <c r="KB233" s="263" t="e">
        <f t="shared" si="732"/>
        <v>#VALUE!</v>
      </c>
      <c r="KC233" s="263" t="e">
        <f t="shared" si="733"/>
        <v>#VALUE!</v>
      </c>
      <c r="KD233" s="153" t="str">
        <f t="shared" si="924"/>
        <v>i.a.</v>
      </c>
      <c r="KE233" s="153" t="str">
        <f t="shared" si="925"/>
        <v>i.a.</v>
      </c>
      <c r="KF233" s="153" t="str">
        <f t="shared" si="926"/>
        <v>i.a.</v>
      </c>
      <c r="KG233" s="153" t="str">
        <f t="shared" si="927"/>
        <v>i.a.</v>
      </c>
      <c r="KH233" s="153" t="str">
        <f t="shared" si="940"/>
        <v>i.a.</v>
      </c>
      <c r="KI233" s="153" t="str">
        <f t="shared" si="928"/>
        <v>i.a.</v>
      </c>
      <c r="KJ233" s="153" t="str">
        <f t="shared" si="929"/>
        <v>i.a.</v>
      </c>
      <c r="KK233" s="153" t="str">
        <f t="shared" si="930"/>
        <v>i.a.</v>
      </c>
      <c r="KL233" s="153" t="str">
        <f t="shared" si="931"/>
        <v>i.a.</v>
      </c>
      <c r="KM233" s="153" t="str">
        <f t="shared" si="932"/>
        <v>i.a.</v>
      </c>
      <c r="KN233" s="153" t="str">
        <f t="shared" si="933"/>
        <v>i.a.</v>
      </c>
      <c r="KO233" s="153" t="str">
        <f t="shared" si="934"/>
        <v>i.a.</v>
      </c>
      <c r="KP233" s="153" t="str">
        <f t="shared" si="935"/>
        <v>i.a.</v>
      </c>
      <c r="KQ233" s="153" t="str">
        <f t="shared" si="936"/>
        <v>i.a.</v>
      </c>
      <c r="KR233" s="153" t="str">
        <f t="shared" si="937"/>
        <v>i.a.</v>
      </c>
      <c r="KS233" s="153" t="str">
        <f t="shared" si="938"/>
        <v>i.a.</v>
      </c>
      <c r="KT233" s="153" t="str">
        <f t="shared" si="939"/>
        <v>i.a.</v>
      </c>
      <c r="KU233" s="150" t="e">
        <f t="shared" si="878"/>
        <v>#DIV/0!</v>
      </c>
      <c r="KV233" s="150" t="e">
        <f t="shared" si="879"/>
        <v>#DIV/0!</v>
      </c>
      <c r="KW233" s="150" t="e">
        <f t="shared" si="880"/>
        <v>#DIV/0!</v>
      </c>
      <c r="KX233" s="150" t="e">
        <f t="shared" si="881"/>
        <v>#DIV/0!</v>
      </c>
      <c r="KY233" s="150" t="e">
        <f t="shared" si="882"/>
        <v>#DIV/0!</v>
      </c>
      <c r="KZ233" s="243">
        <f t="shared" si="734"/>
        <v>0</v>
      </c>
      <c r="LA233" s="243">
        <f t="shared" si="916"/>
        <v>0</v>
      </c>
      <c r="LB233" s="243">
        <f t="shared" si="735"/>
        <v>0</v>
      </c>
      <c r="LC233" s="243">
        <f t="shared" si="736"/>
        <v>0</v>
      </c>
      <c r="LD233" s="254">
        <f>IFERROR(Tabel1[[#This Row],[2024 - Omsætning]]/Tabel1[[#This Row],[2024 - Ansatte]],"i.a.")</f>
        <v>0</v>
      </c>
      <c r="LE233" s="254">
        <f>IFERROR(Tabel1[[#This Row],[2023 - Omsætning]]/Tabel1[[#This Row],[2023 - Ansatte]],"i.a.")</f>
        <v>0</v>
      </c>
      <c r="LF233" s="254">
        <f>IFERROR(Tabel1[[#This Row],[2022 - Omsætning]]/Tabel1[[#This Row],[2022 - Ansatte]],"i.a.")</f>
        <v>0</v>
      </c>
      <c r="LG233" s="254">
        <f>IFERROR(Tabel1[[#This Row],[2021 - Omsætning]]/Tabel1[[#This Row],[2021 - Ansatte]],"i.a.")</f>
        <v>0</v>
      </c>
      <c r="LH233" s="254">
        <f>IFERROR(AC233/Tabel1[[#This Row],[2020 - Ansatte]],"i.a.")</f>
        <v>0</v>
      </c>
      <c r="LI233" s="254">
        <f>IFERROR(Tabel1[[#This Row],[2019 - Omsætning]]/Tabel1[[#This Row],[2019 - Ansatte]],"i.a.")</f>
        <v>0</v>
      </c>
      <c r="LJ233" s="254">
        <f>IFERROR(Tabel1[[#This Row],[2018 - Omsætning]]/Tabel1[[#This Row],[2018 - Ansatte]],"i.a.")</f>
        <v>0</v>
      </c>
      <c r="LK233" s="254">
        <f>IFERROR(Tabel1[[#This Row],[2017 - Omsætning]]/Tabel1[[#This Row],[2017 - Ansatte]],"i.a.")</f>
        <v>0</v>
      </c>
      <c r="LL233" s="254">
        <f>IFERROR(Tabel1[[#This Row],[2016 - Omsætning]]/Tabel1[[#This Row],[2016 - Ansatte]],"i.a.")</f>
        <v>0</v>
      </c>
      <c r="LM233" s="254" t="str">
        <f>IFERROR(Tabel1[[#This Row],[2015 - Omsætning]]/Tabel1[[#This Row],[2015 - Ansatte]],"i.a.")</f>
        <v>i.a.</v>
      </c>
      <c r="LN233" s="254" t="str">
        <f>IFERROR(Tabel1[[#This Row],[2014 - Omsætning]]/Tabel1[[#This Row],[2014 - Ansatte]],"i.a.")</f>
        <v>i.a.</v>
      </c>
      <c r="LO233" s="254" t="str">
        <f>IFERROR(Tabel1[[#This Row],[2013 - Omsætning]]/Tabel1[[#This Row],[2013 - Ansatte]],"i.a.")</f>
        <v>i.a.</v>
      </c>
      <c r="LP233" s="254" t="str">
        <f>IFERROR(Tabel1[[#This Row],[2012 - Omsætning]]/Tabel1[[#This Row],[2012 - Ansatte]],"i.a.")</f>
        <v>i.a.</v>
      </c>
      <c r="LQ233" s="254" t="str">
        <f>IFERROR(Tabel1[[#This Row],[2011 - Omsætning]]/Tabel1[[#This Row],[2011 - Ansatte]],"i.a.")</f>
        <v>i.a.</v>
      </c>
      <c r="LR233" s="254" t="str">
        <f>IFERROR(Tabel1[[#This Row],[2010 - Omsætning]]/Tabel1[[#This Row],[2010 - Ansatte]],"i.a.")</f>
        <v>i.a.</v>
      </c>
      <c r="LS233" s="254" t="str">
        <f>IFERROR(Tabel1[[#This Row],[2009 - Omsætning]]/Tabel1[[#This Row],[2009 - Ansatte]],"i.a.")</f>
        <v>i.a.</v>
      </c>
      <c r="LT233" s="254" t="str">
        <f>IFERROR(Tabel1[[#This Row],[2008 - Omsætning]]/Tabel1[[#This Row],[2008 - Ansatte]],"i.a.")</f>
        <v>i.a.</v>
      </c>
      <c r="LU233" s="158">
        <f t="shared" si="883"/>
        <v>0.57871349978840425</v>
      </c>
      <c r="LV233" s="158">
        <f t="shared" si="884"/>
        <v>-0.2180028129395217</v>
      </c>
      <c r="LW233" s="158">
        <f t="shared" si="885"/>
        <v>-0.27135922330097084</v>
      </c>
      <c r="LX233" s="158">
        <f t="shared" si="886"/>
        <v>7.4007455488647178E-2</v>
      </c>
      <c r="LY233" s="158">
        <f t="shared" si="887"/>
        <v>-0.13249660786974199</v>
      </c>
      <c r="LZ233" s="243">
        <f t="shared" si="737"/>
        <v>3.5751633986928093E-2</v>
      </c>
      <c r="MA233" s="243">
        <f t="shared" si="917"/>
        <v>-1.7222222222222215E-2</v>
      </c>
      <c r="MB233" s="243">
        <f t="shared" si="738"/>
        <v>-2.9421052631578945E-2</v>
      </c>
      <c r="MC233" s="243">
        <f t="shared" si="739"/>
        <v>7.4710526315789338E-3</v>
      </c>
      <c r="MD233" s="244">
        <f t="shared" si="888"/>
        <v>9.7529411764705878E-2</v>
      </c>
      <c r="ME233" s="244">
        <f t="shared" si="889"/>
        <v>6.1777777777777786E-2</v>
      </c>
      <c r="MF233" s="244">
        <f t="shared" si="890"/>
        <v>7.9000000000000001E-2</v>
      </c>
      <c r="MG233" s="244">
        <f t="shared" si="891"/>
        <v>0.10842105263157895</v>
      </c>
      <c r="MH233" s="244">
        <f t="shared" si="892"/>
        <v>0.10095000000000001</v>
      </c>
      <c r="MI233" s="244">
        <f t="shared" si="893"/>
        <v>0.11636842105263157</v>
      </c>
      <c r="MJ233" s="244">
        <f t="shared" si="894"/>
        <v>0.14021052631578948</v>
      </c>
      <c r="MK233" s="244">
        <f t="shared" si="895"/>
        <v>0.18061111111111111</v>
      </c>
      <c r="ML233" s="244">
        <f t="shared" si="896"/>
        <v>9.2411764705882346E-2</v>
      </c>
      <c r="MM233" s="244" t="str">
        <f t="shared" si="897"/>
        <v>i.a.</v>
      </c>
      <c r="MN233" s="244" t="str">
        <f t="shared" si="898"/>
        <v>i.a.</v>
      </c>
      <c r="MO233" s="244" t="str">
        <f t="shared" si="899"/>
        <v>i.a.</v>
      </c>
      <c r="MP233" s="244" t="str">
        <f t="shared" si="900"/>
        <v>i.a.</v>
      </c>
      <c r="MQ233" s="244" t="str">
        <f t="shared" si="901"/>
        <v>i.a.</v>
      </c>
      <c r="MR233" s="244" t="str">
        <f t="shared" si="902"/>
        <v>i.a.</v>
      </c>
      <c r="MS233" s="244" t="str">
        <f t="shared" si="903"/>
        <v>i.a.</v>
      </c>
      <c r="MT233" s="244" t="str">
        <f t="shared" si="904"/>
        <v>i.a.</v>
      </c>
    </row>
    <row r="234" spans="1:358" ht="18" customHeight="1" x14ac:dyDescent="0.25">
      <c r="A234" s="116" t="s">
        <v>560</v>
      </c>
      <c r="B234" s="273">
        <v>21279846</v>
      </c>
      <c r="C234" s="5" t="s">
        <v>83</v>
      </c>
      <c r="D234" s="5"/>
      <c r="E234" s="133">
        <v>259900</v>
      </c>
      <c r="F234" s="203">
        <v>45475</v>
      </c>
      <c r="G234" s="148"/>
      <c r="H234" s="148" t="s">
        <v>105</v>
      </c>
      <c r="I234" s="148" t="s">
        <v>105</v>
      </c>
      <c r="J234" s="148" t="s">
        <v>105</v>
      </c>
      <c r="K234" s="148" t="s">
        <v>105</v>
      </c>
      <c r="L234" s="148" t="s">
        <v>105</v>
      </c>
      <c r="M234" s="357" t="s">
        <v>105</v>
      </c>
      <c r="N234" s="357" t="s">
        <v>105</v>
      </c>
      <c r="O234" s="357" t="s">
        <v>105</v>
      </c>
      <c r="P234" s="150" t="e">
        <f>Y234/Tabel1[[#This Row],[2023 - Omsætning]]-1</f>
        <v>#DIV/0!</v>
      </c>
      <c r="Q234" s="150" t="e">
        <f>Z234/Tabel1[[#This Row],[2022 - Omsætning]]-1</f>
        <v>#DIV/0!</v>
      </c>
      <c r="R234" s="150" t="e">
        <f>AA234/Tabel1[[#This Row],[2021 - Omsætning]]-1</f>
        <v>#DIV/0!</v>
      </c>
      <c r="S234" s="150" t="e">
        <f>AB234/Tabel1[[#This Row],[2020 - Omsætning]]-1</f>
        <v>#DIV/0!</v>
      </c>
      <c r="T234" s="150" t="e">
        <f>AC234/Tabel1[[#This Row],[2019 - Omsætning]]-1</f>
        <v>#DIV/0!</v>
      </c>
      <c r="U234" s="242">
        <f t="shared" si="941"/>
        <v>0</v>
      </c>
      <c r="V234" s="242">
        <f t="shared" si="905"/>
        <v>0</v>
      </c>
      <c r="W234" s="242">
        <f t="shared" si="763"/>
        <v>0</v>
      </c>
      <c r="X234" s="242">
        <f t="shared" si="762"/>
        <v>0</v>
      </c>
      <c r="Y234" s="151"/>
      <c r="Z234" s="151"/>
      <c r="AA234" s="151"/>
      <c r="AB234" s="151"/>
      <c r="AC234" s="361"/>
      <c r="AD234" s="361"/>
      <c r="AE234" s="361"/>
      <c r="AF234" s="361"/>
      <c r="AG234" s="361"/>
      <c r="AH234" s="361"/>
      <c r="AI234" s="361"/>
      <c r="AJ234" s="361"/>
      <c r="AK234" s="361"/>
      <c r="AL234" s="361"/>
      <c r="AM234" s="361"/>
      <c r="AN234" s="361"/>
      <c r="AO234" s="361"/>
      <c r="AP234" s="150">
        <f t="shared" si="779"/>
        <v>0.86654606178680771</v>
      </c>
      <c r="AQ234" s="150">
        <f t="shared" si="780"/>
        <v>-0.27001219016659889</v>
      </c>
      <c r="AR234" s="150">
        <f t="shared" si="781"/>
        <v>8.4977405488812843E-2</v>
      </c>
      <c r="AS234" s="150">
        <f t="shared" si="782"/>
        <v>-5.8035714285714211E-2</v>
      </c>
      <c r="AT234" s="150">
        <f t="shared" si="783"/>
        <v>0.46561168594035296</v>
      </c>
      <c r="AU234" s="242">
        <f t="shared" si="740"/>
        <v>6.2270000000000003</v>
      </c>
      <c r="AV234" s="242">
        <f t="shared" si="918"/>
        <v>-2.6579999999999995</v>
      </c>
      <c r="AW234" s="242">
        <f t="shared" si="741"/>
        <v>0.77099999999999902</v>
      </c>
      <c r="AX234" s="242">
        <f t="shared" si="742"/>
        <v>-0.55899999999999928</v>
      </c>
      <c r="AY234" s="119">
        <v>13.413</v>
      </c>
      <c r="AZ234" s="119">
        <v>7.1859999999999999</v>
      </c>
      <c r="BA234" s="119">
        <v>9.8439999999999994</v>
      </c>
      <c r="BB234" s="119">
        <v>9.0730000000000004</v>
      </c>
      <c r="BC234" s="119">
        <v>9.6319999999999997</v>
      </c>
      <c r="BD234" s="362">
        <v>6.5720000000000001</v>
      </c>
      <c r="BE234" s="362">
        <v>6.7709999999999999</v>
      </c>
      <c r="BF234" s="362">
        <v>7.57</v>
      </c>
      <c r="BG234" s="362">
        <v>5.59</v>
      </c>
      <c r="BH234" s="362">
        <v>5.4429999999999996</v>
      </c>
      <c r="BI234" s="362"/>
      <c r="BJ234" s="362"/>
      <c r="BK234" s="362"/>
      <c r="BL234" s="362"/>
      <c r="BM234" s="362"/>
      <c r="BN234" s="362"/>
      <c r="BO234" s="362"/>
      <c r="BP234" s="152">
        <f t="shared" si="784"/>
        <v>-0.19324950363997342</v>
      </c>
      <c r="BQ234" s="152">
        <f t="shared" si="785"/>
        <v>-0.72000889448912275</v>
      </c>
      <c r="BR234" s="152">
        <f t="shared" si="786"/>
        <v>4.9309741396072429E-2</v>
      </c>
      <c r="BS234" s="152">
        <f t="shared" si="787"/>
        <v>-0.17817193991690639</v>
      </c>
      <c r="BT234" s="152">
        <f t="shared" si="788"/>
        <v>1.0377727124715075</v>
      </c>
      <c r="BU234" s="242">
        <f t="shared" si="743"/>
        <v>-0.29199999999999982</v>
      </c>
      <c r="BV234" s="242">
        <f t="shared" si="919"/>
        <v>-3.8856000000000002</v>
      </c>
      <c r="BW234" s="242">
        <f t="shared" si="744"/>
        <v>0.25360000000000049</v>
      </c>
      <c r="BX234" s="242">
        <f t="shared" si="745"/>
        <v>-1.1150000000000002</v>
      </c>
      <c r="BY234" s="119">
        <v>1.2190000000000001</v>
      </c>
      <c r="BZ234" s="119">
        <v>1.5109999999999999</v>
      </c>
      <c r="CA234" s="119">
        <v>5.3966000000000003</v>
      </c>
      <c r="CB234" s="119">
        <v>5.1429999999999998</v>
      </c>
      <c r="CC234" s="119">
        <v>6.258</v>
      </c>
      <c r="CD234" s="362">
        <v>3.0710000000000002</v>
      </c>
      <c r="CE234" s="362">
        <v>3.222</v>
      </c>
      <c r="CF234" s="362">
        <v>3.976</v>
      </c>
      <c r="CG234" s="362">
        <v>2.532</v>
      </c>
      <c r="CH234" s="362">
        <v>1.764</v>
      </c>
      <c r="CI234" s="362"/>
      <c r="CJ234" s="362"/>
      <c r="CK234" s="362"/>
      <c r="CL234" s="362"/>
      <c r="CM234" s="362"/>
      <c r="CN234" s="362"/>
      <c r="CO234" s="362"/>
      <c r="CP234" s="152">
        <f t="shared" si="789"/>
        <v>-0.13012618296529971</v>
      </c>
      <c r="CQ234" s="152">
        <f t="shared" si="790"/>
        <v>-0.78242964996568298</v>
      </c>
      <c r="CR234" s="152">
        <f t="shared" si="791"/>
        <v>0.16443556443556451</v>
      </c>
      <c r="CS234" s="152">
        <f t="shared" si="792"/>
        <v>-0.17354689564068695</v>
      </c>
      <c r="CT234" s="152">
        <f t="shared" si="793"/>
        <v>0.95480955455132355</v>
      </c>
      <c r="CU234" s="242">
        <f t="shared" si="746"/>
        <v>-0.16500000000000004</v>
      </c>
      <c r="CV234" s="242">
        <f t="shared" si="920"/>
        <v>-4.5600000000000005</v>
      </c>
      <c r="CW234" s="242">
        <f t="shared" si="747"/>
        <v>0.8230000000000004</v>
      </c>
      <c r="CX234" s="242">
        <f t="shared" si="748"/>
        <v>-1.0510000000000002</v>
      </c>
      <c r="CY234" s="119">
        <v>1.103</v>
      </c>
      <c r="CZ234" s="119">
        <v>1.268</v>
      </c>
      <c r="DA234" s="119">
        <v>5.8280000000000003</v>
      </c>
      <c r="DB234" s="119">
        <v>5.0049999999999999</v>
      </c>
      <c r="DC234" s="119">
        <v>6.056</v>
      </c>
      <c r="DD234" s="362">
        <v>3.0979999999999999</v>
      </c>
      <c r="DE234" s="362">
        <v>3.3039999999999998</v>
      </c>
      <c r="DF234" s="362">
        <v>3.92</v>
      </c>
      <c r="DG234" s="362">
        <v>2.5495739999999998</v>
      </c>
      <c r="DH234" s="362">
        <v>1.6859999999999999</v>
      </c>
      <c r="DI234" s="362"/>
      <c r="DJ234" s="362"/>
      <c r="DK234" s="362"/>
      <c r="DL234" s="362"/>
      <c r="DM234" s="362"/>
      <c r="DN234" s="362"/>
      <c r="DO234" s="362"/>
      <c r="DP234" s="152">
        <f t="shared" si="794"/>
        <v>-1.3579233247015718E-2</v>
      </c>
      <c r="DQ234" s="152">
        <f t="shared" si="795"/>
        <v>-0.11289780367548179</v>
      </c>
      <c r="DR234" s="152">
        <f t="shared" si="796"/>
        <v>6.3330354483169427E-2</v>
      </c>
      <c r="DS234" s="152">
        <f t="shared" si="797"/>
        <v>-5.8046555706923525E-3</v>
      </c>
      <c r="DT234" s="152">
        <f t="shared" si="798"/>
        <v>-1.2343512343512464E-2</v>
      </c>
      <c r="DU234" s="242">
        <f t="shared" si="749"/>
        <v>-0.21499999999999986</v>
      </c>
      <c r="DV234" s="242">
        <f t="shared" si="921"/>
        <v>-2.0149999999999988</v>
      </c>
      <c r="DW234" s="242">
        <f t="shared" si="750"/>
        <v>1.0629999999999988</v>
      </c>
      <c r="DX234" s="242">
        <f t="shared" si="751"/>
        <v>-9.7999999999998977E-2</v>
      </c>
      <c r="DY234" s="119">
        <v>15.618</v>
      </c>
      <c r="DZ234" s="119">
        <v>15.833</v>
      </c>
      <c r="EA234" s="119">
        <v>17.847999999999999</v>
      </c>
      <c r="EB234" s="119">
        <v>16.785</v>
      </c>
      <c r="EC234" s="119">
        <v>16.882999999999999</v>
      </c>
      <c r="ED234" s="362">
        <v>17.094000000000001</v>
      </c>
      <c r="EE234" s="362">
        <v>19.683</v>
      </c>
      <c r="EF234" s="362">
        <v>18.11</v>
      </c>
      <c r="EG234" s="362">
        <v>16.062000000000001</v>
      </c>
      <c r="EH234" s="362">
        <v>15.053000000000001</v>
      </c>
      <c r="EI234" s="362"/>
      <c r="EJ234" s="362"/>
      <c r="EK234" s="362"/>
      <c r="EL234" s="362"/>
      <c r="EM234" s="362"/>
      <c r="EN234" s="362"/>
      <c r="EO234" s="362"/>
      <c r="EP234" s="153">
        <f t="shared" si="799"/>
        <v>-6.3594502197725541E-2</v>
      </c>
      <c r="EQ234" s="153">
        <f t="shared" si="800"/>
        <v>-4.3254789399906526E-2</v>
      </c>
      <c r="ER234" s="153">
        <f t="shared" si="801"/>
        <v>0.14367508970150392</v>
      </c>
      <c r="ES234" s="153">
        <f t="shared" si="802"/>
        <v>1.2326596854592489E-2</v>
      </c>
      <c r="ET234" s="153">
        <f t="shared" si="803"/>
        <v>-1.9474860758534433E-2</v>
      </c>
      <c r="EU234" s="242">
        <f t="shared" si="752"/>
        <v>-1.8230000000000004</v>
      </c>
      <c r="EV234" s="242">
        <f t="shared" si="922"/>
        <v>-1.2959999999999994</v>
      </c>
      <c r="EW234" s="242">
        <f t="shared" si="753"/>
        <v>3.7639999999999993</v>
      </c>
      <c r="EX234" s="242">
        <f t="shared" si="754"/>
        <v>0.31899999999999906</v>
      </c>
      <c r="EY234" s="119">
        <v>26.843</v>
      </c>
      <c r="EZ234" s="119">
        <v>28.666</v>
      </c>
      <c r="FA234" s="119">
        <v>29.962</v>
      </c>
      <c r="FB234" s="119">
        <v>26.198</v>
      </c>
      <c r="FC234" s="119">
        <v>25.879000000000001</v>
      </c>
      <c r="FD234" s="362">
        <v>26.393000000000001</v>
      </c>
      <c r="FE234" s="362">
        <v>31.335999999999999</v>
      </c>
      <c r="FF234" s="362">
        <v>28.837</v>
      </c>
      <c r="FG234" s="362">
        <v>24.887</v>
      </c>
      <c r="FH234" s="362">
        <v>27.152000000000001</v>
      </c>
      <c r="FI234" s="362"/>
      <c r="FJ234" s="362"/>
      <c r="FK234" s="362"/>
      <c r="FL234" s="362"/>
      <c r="FM234" s="362"/>
      <c r="FN234" s="362"/>
      <c r="FO234" s="362"/>
      <c r="FP234" s="153">
        <f t="shared" si="804"/>
        <v>-2.8571428571428571E-2</v>
      </c>
      <c r="FQ234" s="153">
        <f t="shared" si="805"/>
        <v>2.9411764705882353E-2</v>
      </c>
      <c r="FR234" s="153">
        <f t="shared" si="806"/>
        <v>-5.5555555555555552E-2</v>
      </c>
      <c r="FS234" s="153">
        <f t="shared" si="807"/>
        <v>2.8571428571428571E-2</v>
      </c>
      <c r="FT234" s="153">
        <f t="shared" si="808"/>
        <v>-2.7777777777777776E-2</v>
      </c>
      <c r="FU234" s="242">
        <f t="shared" si="764"/>
        <v>-1</v>
      </c>
      <c r="FV234" s="242">
        <f t="shared" si="923"/>
        <v>1</v>
      </c>
      <c r="FW234" s="242">
        <f t="shared" si="765"/>
        <v>-2</v>
      </c>
      <c r="FX234" s="242">
        <f t="shared" si="766"/>
        <v>1</v>
      </c>
      <c r="FY234" s="154">
        <v>34</v>
      </c>
      <c r="FZ234" s="154">
        <v>35</v>
      </c>
      <c r="GA234" s="154">
        <v>34</v>
      </c>
      <c r="GB234" s="154">
        <v>36</v>
      </c>
      <c r="GC234" s="154">
        <v>35</v>
      </c>
      <c r="GD234" s="359">
        <v>36</v>
      </c>
      <c r="GE234" s="359">
        <v>42</v>
      </c>
      <c r="GF234" s="359">
        <v>40</v>
      </c>
      <c r="GG234" s="359">
        <v>44</v>
      </c>
      <c r="GH234" s="359">
        <v>47</v>
      </c>
      <c r="GI234" s="359"/>
      <c r="GJ234" s="359"/>
      <c r="GK234" s="359"/>
      <c r="GL234" s="359"/>
      <c r="GM234" s="359"/>
      <c r="GN234" s="359"/>
      <c r="GO234" s="359"/>
      <c r="GP234" s="177"/>
      <c r="GQ234" s="5" t="s">
        <v>389</v>
      </c>
      <c r="GR234" s="133">
        <v>4733</v>
      </c>
      <c r="GS234" s="5" t="s">
        <v>561</v>
      </c>
      <c r="GT234" s="175" t="s">
        <v>72</v>
      </c>
      <c r="GU234" s="169"/>
      <c r="GV234" s="170"/>
      <c r="GW234" s="158">
        <f t="shared" si="809"/>
        <v>-6.8448696971614917E-2</v>
      </c>
      <c r="GX234" s="158">
        <f t="shared" si="810"/>
        <v>-0.77627998180759172</v>
      </c>
      <c r="GY234" s="158">
        <f t="shared" si="811"/>
        <v>0.13199019961933975</v>
      </c>
      <c r="GZ234" s="158">
        <f t="shared" si="812"/>
        <v>-0.16596182942805096</v>
      </c>
      <c r="HA234" s="158">
        <f t="shared" si="813"/>
        <v>1.1159028456819031</v>
      </c>
      <c r="HB234" s="263">
        <f t="shared" si="722"/>
        <v>-5.1538224969572E-3</v>
      </c>
      <c r="HC234" s="263">
        <f t="shared" si="912"/>
        <v>-0.26126294193252941</v>
      </c>
      <c r="HD234" s="263">
        <f t="shared" si="723"/>
        <v>3.924266063293308E-2</v>
      </c>
      <c r="HE234" s="263">
        <f t="shared" si="724"/>
        <v>-5.9161482121215914E-2</v>
      </c>
      <c r="HF234" s="153">
        <f t="shared" si="814"/>
        <v>7.0140854026898986E-2</v>
      </c>
      <c r="HG234" s="153">
        <f t="shared" si="815"/>
        <v>7.5294676523856185E-2</v>
      </c>
      <c r="HH234" s="153">
        <f t="shared" si="816"/>
        <v>0.3365576184563856</v>
      </c>
      <c r="HI234" s="153">
        <f t="shared" si="817"/>
        <v>0.29731495782345252</v>
      </c>
      <c r="HJ234" s="153">
        <f t="shared" si="818"/>
        <v>0.35647643994466843</v>
      </c>
      <c r="HK234" s="153">
        <f t="shared" si="819"/>
        <v>0.16847486200614514</v>
      </c>
      <c r="HL234" s="153">
        <f t="shared" si="820"/>
        <v>0.17484719392480089</v>
      </c>
      <c r="HM234" s="153">
        <f t="shared" si="821"/>
        <v>0.22942760154512468</v>
      </c>
      <c r="HN234" s="153">
        <f t="shared" si="822"/>
        <v>0.16388070062670734</v>
      </c>
      <c r="HO234" s="153">
        <f t="shared" si="823"/>
        <v>0.11200425164419052</v>
      </c>
      <c r="HP234" s="153" t="str">
        <f t="shared" si="824"/>
        <v>Negativ EK</v>
      </c>
      <c r="HQ234" s="153" t="str">
        <f t="shared" si="825"/>
        <v>Negativ EK</v>
      </c>
      <c r="HR234" s="153" t="str">
        <f t="shared" si="826"/>
        <v>Negativ EK</v>
      </c>
      <c r="HS234" s="153" t="str">
        <f t="shared" si="827"/>
        <v>Negativ EK</v>
      </c>
      <c r="HT234" s="153" t="str">
        <f t="shared" si="828"/>
        <v>Negativ EK</v>
      </c>
      <c r="HU234" s="153" t="str">
        <f t="shared" si="829"/>
        <v>Negativ EK</v>
      </c>
      <c r="HV234" s="150">
        <f t="shared" si="830"/>
        <v>-0.14791893025283048</v>
      </c>
      <c r="HW234" s="150">
        <f t="shared" si="831"/>
        <v>-0.73179537958840724</v>
      </c>
      <c r="HX234" s="150">
        <f t="shared" si="832"/>
        <v>-2.6978215764186787E-2</v>
      </c>
      <c r="HY234" s="150">
        <f t="shared" si="833"/>
        <v>-0.17509464146046286</v>
      </c>
      <c r="HZ234" s="150">
        <f t="shared" si="834"/>
        <v>1.250508511598325</v>
      </c>
      <c r="IA234" s="263">
        <f t="shared" si="725"/>
        <v>-7.6245310640658676E-3</v>
      </c>
      <c r="IB234" s="263">
        <f t="shared" si="913"/>
        <v>-0.14064127298742163</v>
      </c>
      <c r="IC234" s="263">
        <f t="shared" si="726"/>
        <v>-5.3286081638808935E-3</v>
      </c>
      <c r="ID234" s="263">
        <f t="shared" si="727"/>
        <v>-4.1924635225726065E-2</v>
      </c>
      <c r="IE234" s="153">
        <f t="shared" si="835"/>
        <v>4.3920805635122233E-2</v>
      </c>
      <c r="IF234" s="153">
        <f t="shared" si="836"/>
        <v>5.15453366991881E-2</v>
      </c>
      <c r="IG234" s="153">
        <f t="shared" si="837"/>
        <v>0.19218660968660972</v>
      </c>
      <c r="IH234" s="153">
        <f t="shared" si="838"/>
        <v>0.19751521785049062</v>
      </c>
      <c r="II234" s="153">
        <f t="shared" si="839"/>
        <v>0.23943985307621668</v>
      </c>
      <c r="IJ234" s="153">
        <f t="shared" si="840"/>
        <v>0.10639366696114605</v>
      </c>
      <c r="IK234" s="153">
        <f t="shared" si="841"/>
        <v>0.10709122031475911</v>
      </c>
      <c r="IL234" s="153">
        <f t="shared" si="842"/>
        <v>0.14801578437942073</v>
      </c>
      <c r="IM234" s="153">
        <f t="shared" si="843"/>
        <v>9.731163166086973E-2</v>
      </c>
      <c r="IN234" s="153">
        <f t="shared" si="844"/>
        <v>6.4967589864466699E-2</v>
      </c>
      <c r="IO234" s="153" t="str">
        <f t="shared" si="845"/>
        <v>i.a.</v>
      </c>
      <c r="IP234" s="153" t="str">
        <f t="shared" si="846"/>
        <v>i.a.</v>
      </c>
      <c r="IQ234" s="153" t="str">
        <f t="shared" si="847"/>
        <v>i.a.</v>
      </c>
      <c r="IR234" s="153" t="str">
        <f t="shared" si="848"/>
        <v>i.a.</v>
      </c>
      <c r="IS234" s="153" t="str">
        <f t="shared" si="849"/>
        <v>i.a.</v>
      </c>
      <c r="IT234" s="153" t="str">
        <f t="shared" si="850"/>
        <v>i.a.</v>
      </c>
      <c r="IU234" s="150">
        <f t="shared" si="851"/>
        <v>5.3411977042098296E-2</v>
      </c>
      <c r="IV234" s="150">
        <f t="shared" si="852"/>
        <v>-7.2791599585738706E-2</v>
      </c>
      <c r="IW234" s="150">
        <f t="shared" si="853"/>
        <v>-7.0251364169612335E-2</v>
      </c>
      <c r="IX234" s="150">
        <f t="shared" si="854"/>
        <v>-1.7910477193447818E-2</v>
      </c>
      <c r="IY234" s="150">
        <f t="shared" si="855"/>
        <v>7.2729888603760848E-3</v>
      </c>
      <c r="IZ234" s="263">
        <f t="shared" si="728"/>
        <v>2.9500866270408932E-2</v>
      </c>
      <c r="JA234" s="263">
        <f t="shared" si="914"/>
        <v>-4.3361073006016437E-2</v>
      </c>
      <c r="JB234" s="263">
        <f t="shared" si="729"/>
        <v>-4.5009891884378317E-2</v>
      </c>
      <c r="JC234" s="263">
        <f t="shared" si="730"/>
        <v>-1.1684477238571023E-2</v>
      </c>
      <c r="JD234" s="153">
        <f t="shared" si="856"/>
        <v>0.5818276645680438</v>
      </c>
      <c r="JE234" s="153">
        <f t="shared" si="857"/>
        <v>0.55232679829763487</v>
      </c>
      <c r="JF234" s="153">
        <f t="shared" si="858"/>
        <v>0.59568787130365131</v>
      </c>
      <c r="JG234" s="153">
        <f t="shared" si="859"/>
        <v>0.64069776318802962</v>
      </c>
      <c r="JH234" s="153">
        <f t="shared" si="860"/>
        <v>0.65238224042660065</v>
      </c>
      <c r="JI234" s="153">
        <f t="shared" si="861"/>
        <v>0.64767173114083287</v>
      </c>
      <c r="JJ234" s="153">
        <f t="shared" si="862"/>
        <v>0.62812739341332657</v>
      </c>
      <c r="JK234" s="153">
        <f t="shared" si="863"/>
        <v>0.62801262267226132</v>
      </c>
      <c r="JL234" s="153">
        <f t="shared" si="864"/>
        <v>0.64539719532285933</v>
      </c>
      <c r="JM234" s="153">
        <f t="shared" si="865"/>
        <v>0.55439746611667651</v>
      </c>
      <c r="JN234" s="153" t="str">
        <f t="shared" si="866"/>
        <v>i.a.</v>
      </c>
      <c r="JO234" s="153" t="str">
        <f t="shared" si="867"/>
        <v>i.a.</v>
      </c>
      <c r="JP234" s="153" t="str">
        <f t="shared" si="868"/>
        <v>i.a.</v>
      </c>
      <c r="JQ234" s="153" t="str">
        <f t="shared" si="869"/>
        <v>i.a.</v>
      </c>
      <c r="JR234" s="153" t="str">
        <f t="shared" si="870"/>
        <v>i.a.</v>
      </c>
      <c r="JS234" s="153" t="str">
        <f t="shared" si="871"/>
        <v>i.a.</v>
      </c>
      <c r="JT234" s="153" t="str">
        <f t="shared" si="872"/>
        <v>i.a.</v>
      </c>
      <c r="JU234" s="150" t="e">
        <f t="shared" si="873"/>
        <v>#VALUE!</v>
      </c>
      <c r="JV234" s="150" t="e">
        <f t="shared" si="874"/>
        <v>#VALUE!</v>
      </c>
      <c r="JW234" s="150" t="e">
        <f t="shared" si="875"/>
        <v>#VALUE!</v>
      </c>
      <c r="JX234" s="150" t="e">
        <f t="shared" si="876"/>
        <v>#VALUE!</v>
      </c>
      <c r="JY234" s="150" t="e">
        <f t="shared" si="877"/>
        <v>#VALUE!</v>
      </c>
      <c r="JZ234" s="263" t="e">
        <f t="shared" si="731"/>
        <v>#VALUE!</v>
      </c>
      <c r="KA234" s="263" t="e">
        <f t="shared" si="915"/>
        <v>#VALUE!</v>
      </c>
      <c r="KB234" s="263" t="e">
        <f t="shared" si="732"/>
        <v>#VALUE!</v>
      </c>
      <c r="KC234" s="263" t="e">
        <f t="shared" si="733"/>
        <v>#VALUE!</v>
      </c>
      <c r="KD234" s="153" t="str">
        <f t="shared" si="924"/>
        <v>i.a.</v>
      </c>
      <c r="KE234" s="153" t="str">
        <f t="shared" si="925"/>
        <v>i.a.</v>
      </c>
      <c r="KF234" s="153" t="str">
        <f t="shared" si="926"/>
        <v>i.a.</v>
      </c>
      <c r="KG234" s="153" t="str">
        <f t="shared" si="927"/>
        <v>i.a.</v>
      </c>
      <c r="KH234" s="153" t="str">
        <f t="shared" si="940"/>
        <v>i.a.</v>
      </c>
      <c r="KI234" s="153" t="str">
        <f t="shared" si="928"/>
        <v>i.a.</v>
      </c>
      <c r="KJ234" s="153" t="str">
        <f t="shared" si="929"/>
        <v>i.a.</v>
      </c>
      <c r="KK234" s="153" t="str">
        <f t="shared" si="930"/>
        <v>i.a.</v>
      </c>
      <c r="KL234" s="153" t="str">
        <f t="shared" si="931"/>
        <v>i.a.</v>
      </c>
      <c r="KM234" s="153" t="str">
        <f t="shared" si="932"/>
        <v>i.a.</v>
      </c>
      <c r="KN234" s="153" t="str">
        <f t="shared" si="933"/>
        <v>i.a.</v>
      </c>
      <c r="KO234" s="153" t="str">
        <f t="shared" si="934"/>
        <v>i.a.</v>
      </c>
      <c r="KP234" s="153" t="str">
        <f t="shared" si="935"/>
        <v>i.a.</v>
      </c>
      <c r="KQ234" s="153" t="str">
        <f t="shared" si="936"/>
        <v>i.a.</v>
      </c>
      <c r="KR234" s="153" t="str">
        <f t="shared" si="937"/>
        <v>i.a.</v>
      </c>
      <c r="KS234" s="153" t="str">
        <f t="shared" si="938"/>
        <v>i.a.</v>
      </c>
      <c r="KT234" s="153" t="str">
        <f t="shared" si="939"/>
        <v>i.a.</v>
      </c>
      <c r="KU234" s="150" t="e">
        <f t="shared" si="878"/>
        <v>#DIV/0!</v>
      </c>
      <c r="KV234" s="150" t="e">
        <f t="shared" si="879"/>
        <v>#DIV/0!</v>
      </c>
      <c r="KW234" s="150" t="e">
        <f t="shared" si="880"/>
        <v>#DIV/0!</v>
      </c>
      <c r="KX234" s="150" t="e">
        <f t="shared" si="881"/>
        <v>#DIV/0!</v>
      </c>
      <c r="KY234" s="150" t="e">
        <f t="shared" si="882"/>
        <v>#DIV/0!</v>
      </c>
      <c r="KZ234" s="243">
        <f t="shared" si="734"/>
        <v>0</v>
      </c>
      <c r="LA234" s="243">
        <f t="shared" si="916"/>
        <v>0</v>
      </c>
      <c r="LB234" s="243">
        <f t="shared" si="735"/>
        <v>0</v>
      </c>
      <c r="LC234" s="243">
        <f t="shared" si="736"/>
        <v>0</v>
      </c>
      <c r="LD234" s="254">
        <f>IFERROR(Tabel1[[#This Row],[2024 - Omsætning]]/Tabel1[[#This Row],[2024 - Ansatte]],"i.a.")</f>
        <v>0</v>
      </c>
      <c r="LE234" s="254">
        <f>IFERROR(Tabel1[[#This Row],[2023 - Omsætning]]/Tabel1[[#This Row],[2023 - Ansatte]],"i.a.")</f>
        <v>0</v>
      </c>
      <c r="LF234" s="254">
        <f>IFERROR(Tabel1[[#This Row],[2022 - Omsætning]]/Tabel1[[#This Row],[2022 - Ansatte]],"i.a.")</f>
        <v>0</v>
      </c>
      <c r="LG234" s="254">
        <f>IFERROR(Tabel1[[#This Row],[2021 - Omsætning]]/Tabel1[[#This Row],[2021 - Ansatte]],"i.a.")</f>
        <v>0</v>
      </c>
      <c r="LH234" s="254">
        <f>IFERROR(AC234/Tabel1[[#This Row],[2020 - Ansatte]],"i.a.")</f>
        <v>0</v>
      </c>
      <c r="LI234" s="254">
        <f>IFERROR(Tabel1[[#This Row],[2019 - Omsætning]]/Tabel1[[#This Row],[2019 - Ansatte]],"i.a.")</f>
        <v>0</v>
      </c>
      <c r="LJ234" s="254">
        <f>IFERROR(Tabel1[[#This Row],[2018 - Omsætning]]/Tabel1[[#This Row],[2018 - Ansatte]],"i.a.")</f>
        <v>0</v>
      </c>
      <c r="LK234" s="254">
        <f>IFERROR(Tabel1[[#This Row],[2017 - Omsætning]]/Tabel1[[#This Row],[2017 - Ansatte]],"i.a.")</f>
        <v>0</v>
      </c>
      <c r="LL234" s="254">
        <f>IFERROR(Tabel1[[#This Row],[2016 - Omsætning]]/Tabel1[[#This Row],[2016 - Ansatte]],"i.a.")</f>
        <v>0</v>
      </c>
      <c r="LM234" s="254">
        <f>IFERROR(Tabel1[[#This Row],[2015 - Omsætning]]/Tabel1[[#This Row],[2015 - Ansatte]],"i.a.")</f>
        <v>0</v>
      </c>
      <c r="LN234" s="254" t="str">
        <f>IFERROR(Tabel1[[#This Row],[2014 - Omsætning]]/Tabel1[[#This Row],[2014 - Ansatte]],"i.a.")</f>
        <v>i.a.</v>
      </c>
      <c r="LO234" s="254" t="str">
        <f>IFERROR(Tabel1[[#This Row],[2013 - Omsætning]]/Tabel1[[#This Row],[2013 - Ansatte]],"i.a.")</f>
        <v>i.a.</v>
      </c>
      <c r="LP234" s="254" t="str">
        <f>IFERROR(Tabel1[[#This Row],[2012 - Omsætning]]/Tabel1[[#This Row],[2012 - Ansatte]],"i.a.")</f>
        <v>i.a.</v>
      </c>
      <c r="LQ234" s="254" t="str">
        <f>IFERROR(Tabel1[[#This Row],[2011 - Omsætning]]/Tabel1[[#This Row],[2011 - Ansatte]],"i.a.")</f>
        <v>i.a.</v>
      </c>
      <c r="LR234" s="254" t="str">
        <f>IFERROR(Tabel1[[#This Row],[2010 - Omsætning]]/Tabel1[[#This Row],[2010 - Ansatte]],"i.a.")</f>
        <v>i.a.</v>
      </c>
      <c r="LS234" s="254" t="str">
        <f>IFERROR(Tabel1[[#This Row],[2009 - Omsætning]]/Tabel1[[#This Row],[2009 - Ansatte]],"i.a.")</f>
        <v>i.a.</v>
      </c>
      <c r="LT234" s="254" t="str">
        <f>IFERROR(Tabel1[[#This Row],[2008 - Omsætning]]/Tabel1[[#This Row],[2008 - Ansatte]],"i.a.")</f>
        <v>i.a.</v>
      </c>
      <c r="LU234" s="158">
        <f t="shared" si="883"/>
        <v>-0.10454165893486729</v>
      </c>
      <c r="LV234" s="158">
        <f t="shared" si="884"/>
        <v>-0.78864594568094903</v>
      </c>
      <c r="LW234" s="158">
        <f t="shared" si="885"/>
        <v>0.23293177410824484</v>
      </c>
      <c r="LX234" s="158">
        <f t="shared" si="886"/>
        <v>-0.19650392631733446</v>
      </c>
      <c r="LY234" s="158">
        <f t="shared" si="887"/>
        <v>1.0106612561099326</v>
      </c>
      <c r="LZ234" s="243">
        <f t="shared" si="737"/>
        <v>-3.7873949579831923E-3</v>
      </c>
      <c r="MA234" s="243">
        <f t="shared" si="917"/>
        <v>-0.13518319327731093</v>
      </c>
      <c r="MB234" s="243">
        <f t="shared" si="738"/>
        <v>3.2383986928104597E-2</v>
      </c>
      <c r="MC234" s="243">
        <f t="shared" si="739"/>
        <v>-3.4000793650793643E-2</v>
      </c>
      <c r="MD234" s="244">
        <f t="shared" si="888"/>
        <v>3.2441176470588237E-2</v>
      </c>
      <c r="ME234" s="244">
        <f t="shared" si="889"/>
        <v>3.6228571428571429E-2</v>
      </c>
      <c r="MF234" s="244">
        <f t="shared" si="890"/>
        <v>0.17141176470588237</v>
      </c>
      <c r="MG234" s="244">
        <f t="shared" si="891"/>
        <v>0.13902777777777778</v>
      </c>
      <c r="MH234" s="244">
        <f t="shared" si="892"/>
        <v>0.17302857142857142</v>
      </c>
      <c r="MI234" s="244">
        <f t="shared" si="893"/>
        <v>8.6055555555555552E-2</v>
      </c>
      <c r="MJ234" s="244">
        <f t="shared" si="894"/>
        <v>7.8666666666666663E-2</v>
      </c>
      <c r="MK234" s="244">
        <f t="shared" si="895"/>
        <v>9.8000000000000004E-2</v>
      </c>
      <c r="ML234" s="244">
        <f t="shared" si="896"/>
        <v>5.7944863636363635E-2</v>
      </c>
      <c r="MM234" s="244">
        <f t="shared" si="897"/>
        <v>3.5872340425531911E-2</v>
      </c>
      <c r="MN234" s="244" t="str">
        <f t="shared" si="898"/>
        <v>i.a.</v>
      </c>
      <c r="MO234" s="244" t="str">
        <f t="shared" si="899"/>
        <v>i.a.</v>
      </c>
      <c r="MP234" s="244" t="str">
        <f t="shared" si="900"/>
        <v>i.a.</v>
      </c>
      <c r="MQ234" s="244" t="str">
        <f t="shared" si="901"/>
        <v>i.a.</v>
      </c>
      <c r="MR234" s="244" t="str">
        <f t="shared" si="902"/>
        <v>i.a.</v>
      </c>
      <c r="MS234" s="244" t="str">
        <f t="shared" si="903"/>
        <v>i.a.</v>
      </c>
      <c r="MT234" s="244" t="str">
        <f t="shared" si="904"/>
        <v>i.a.</v>
      </c>
    </row>
    <row r="235" spans="1:358" ht="18" customHeight="1" x14ac:dyDescent="0.25">
      <c r="A235" s="20" t="s">
        <v>549</v>
      </c>
      <c r="B235" s="273">
        <v>27113141</v>
      </c>
      <c r="C235" s="132" t="s">
        <v>87</v>
      </c>
      <c r="D235" s="5"/>
      <c r="E235" s="5">
        <v>251100</v>
      </c>
      <c r="F235" s="203">
        <v>45414</v>
      </c>
      <c r="G235" s="148"/>
      <c r="H235" s="148" t="s">
        <v>74</v>
      </c>
      <c r="I235" s="148" t="s">
        <v>74</v>
      </c>
      <c r="J235" s="148" t="s">
        <v>84</v>
      </c>
      <c r="K235" s="148" t="s">
        <v>84</v>
      </c>
      <c r="L235" s="148" t="s">
        <v>84</v>
      </c>
      <c r="M235" s="357" t="s">
        <v>84</v>
      </c>
      <c r="N235" s="357" t="s">
        <v>84</v>
      </c>
      <c r="O235" s="357" t="s">
        <v>84</v>
      </c>
      <c r="P235" s="150" t="e">
        <f>Y235/Tabel1[[#This Row],[2023 - Omsætning]]-1</f>
        <v>#DIV/0!</v>
      </c>
      <c r="Q235" s="150" t="e">
        <f>Z235/Tabel1[[#This Row],[2022 - Omsætning]]-1</f>
        <v>#DIV/0!</v>
      </c>
      <c r="R235" s="150" t="e">
        <f>AA235/Tabel1[[#This Row],[2021 - Omsætning]]-1</f>
        <v>#DIV/0!</v>
      </c>
      <c r="S235" s="150" t="e">
        <f>AB235/Tabel1[[#This Row],[2020 - Omsætning]]-1</f>
        <v>#DIV/0!</v>
      </c>
      <c r="T235" s="150" t="e">
        <f>AC235/Tabel1[[#This Row],[2019 - Omsætning]]-1</f>
        <v>#DIV/0!</v>
      </c>
      <c r="U235" s="242">
        <f t="shared" si="941"/>
        <v>0</v>
      </c>
      <c r="V235" s="242">
        <f t="shared" si="905"/>
        <v>0</v>
      </c>
      <c r="W235" s="242">
        <f t="shared" si="763"/>
        <v>0</v>
      </c>
      <c r="X235" s="242">
        <f t="shared" si="762"/>
        <v>0</v>
      </c>
      <c r="Y235" s="151"/>
      <c r="Z235" s="151"/>
      <c r="AA235" s="151"/>
      <c r="AB235" s="151"/>
      <c r="AC235" s="361"/>
      <c r="AD235" s="361"/>
      <c r="AE235" s="361"/>
      <c r="AF235" s="361"/>
      <c r="AG235" s="361"/>
      <c r="AH235" s="361"/>
      <c r="AI235" s="361"/>
      <c r="AJ235" s="361"/>
      <c r="AK235" s="361"/>
      <c r="AL235" s="361"/>
      <c r="AM235" s="361"/>
      <c r="AN235" s="361"/>
      <c r="AO235" s="361"/>
      <c r="AP235" s="150">
        <f t="shared" si="779"/>
        <v>-1</v>
      </c>
      <c r="AQ235" s="150">
        <f t="shared" si="780"/>
        <v>0.31514780643946527</v>
      </c>
      <c r="AR235" s="150">
        <f t="shared" si="781"/>
        <v>2.2969133721770132E-2</v>
      </c>
      <c r="AS235" s="150">
        <f t="shared" si="782"/>
        <v>-0.27959898706074171</v>
      </c>
      <c r="AT235" s="150">
        <f t="shared" si="783"/>
        <v>-8.8023931506377162E-3</v>
      </c>
      <c r="AU235" s="242">
        <f t="shared" si="740"/>
        <v>-27.939</v>
      </c>
      <c r="AV235" s="242">
        <f t="shared" si="918"/>
        <v>6.6950000000000003</v>
      </c>
      <c r="AW235" s="242">
        <f t="shared" si="741"/>
        <v>0.47700000000000031</v>
      </c>
      <c r="AX235" s="242">
        <f t="shared" si="742"/>
        <v>-8.0600000000000023</v>
      </c>
      <c r="AY235" s="119"/>
      <c r="AZ235" s="119">
        <v>27.939</v>
      </c>
      <c r="BA235" s="119">
        <v>21.244</v>
      </c>
      <c r="BB235" s="119">
        <v>20.766999999999999</v>
      </c>
      <c r="BC235" s="119">
        <v>28.827000000000002</v>
      </c>
      <c r="BD235" s="362">
        <v>29.082999999999998</v>
      </c>
      <c r="BE235" s="362">
        <v>29.864999999999998</v>
      </c>
      <c r="BF235" s="362">
        <v>27.038</v>
      </c>
      <c r="BG235" s="362">
        <v>0.51800000000000002</v>
      </c>
      <c r="BH235" s="362">
        <v>6.1619999999999999</v>
      </c>
      <c r="BI235" s="362"/>
      <c r="BJ235" s="362"/>
      <c r="BK235" s="362"/>
      <c r="BL235" s="362"/>
      <c r="BM235" s="362"/>
      <c r="BN235" s="362"/>
      <c r="BO235" s="362"/>
      <c r="BP235" s="152">
        <f t="shared" si="784"/>
        <v>-1</v>
      </c>
      <c r="BQ235" s="152">
        <f t="shared" si="785"/>
        <v>244.33333333333331</v>
      </c>
      <c r="BR235" s="152">
        <f t="shared" si="786"/>
        <v>0.99760765550239239</v>
      </c>
      <c r="BS235" s="152">
        <f t="shared" si="787"/>
        <v>-3.5105105105105108</v>
      </c>
      <c r="BT235" s="152">
        <f t="shared" si="788"/>
        <v>-0.58218318695106641</v>
      </c>
      <c r="BU235" s="242">
        <f t="shared" si="743"/>
        <v>-1.46</v>
      </c>
      <c r="BV235" s="242">
        <f t="shared" si="919"/>
        <v>1.466</v>
      </c>
      <c r="BW235" s="242">
        <f t="shared" si="744"/>
        <v>2.5020000000000002</v>
      </c>
      <c r="BX235" s="242">
        <f t="shared" si="745"/>
        <v>-3.5070000000000001</v>
      </c>
      <c r="BY235" s="119"/>
      <c r="BZ235" s="119">
        <v>1.46</v>
      </c>
      <c r="CA235" s="119">
        <v>-6.0000000000000001E-3</v>
      </c>
      <c r="CB235" s="119">
        <v>-2.508</v>
      </c>
      <c r="CC235" s="119">
        <v>0.999</v>
      </c>
      <c r="CD235" s="362">
        <v>2.391</v>
      </c>
      <c r="CE235" s="362">
        <v>2.0539999999999998</v>
      </c>
      <c r="CF235" s="362">
        <v>0.35099999999999998</v>
      </c>
      <c r="CG235" s="362">
        <v>-4.4290000000000003</v>
      </c>
      <c r="CH235" s="362">
        <v>1.99</v>
      </c>
      <c r="CI235" s="362"/>
      <c r="CJ235" s="362"/>
      <c r="CK235" s="362"/>
      <c r="CL235" s="362"/>
      <c r="CM235" s="362"/>
      <c r="CN235" s="362"/>
      <c r="CO235" s="362"/>
      <c r="CP235" s="152">
        <f t="shared" si="789"/>
        <v>-1</v>
      </c>
      <c r="CQ235" s="152">
        <f t="shared" si="790"/>
        <v>7.9941176470588227</v>
      </c>
      <c r="CR235" s="152">
        <f t="shared" si="791"/>
        <v>1.0708333333333333</v>
      </c>
      <c r="CS235" s="152">
        <f t="shared" si="792"/>
        <v>-1.6284367635506676</v>
      </c>
      <c r="CT235" s="152">
        <f t="shared" si="793"/>
        <v>0.63205128205128214</v>
      </c>
      <c r="CU235" s="242">
        <f t="shared" si="746"/>
        <v>-1.5289999999999999</v>
      </c>
      <c r="CV235" s="242">
        <f t="shared" si="920"/>
        <v>1.359</v>
      </c>
      <c r="CW235" s="242">
        <f t="shared" si="747"/>
        <v>2.57</v>
      </c>
      <c r="CX235" s="242">
        <f t="shared" si="748"/>
        <v>-6.2189999999999994</v>
      </c>
      <c r="CY235" s="119"/>
      <c r="CZ235" s="119">
        <v>1.5289999999999999</v>
      </c>
      <c r="DA235" s="119">
        <v>0.17</v>
      </c>
      <c r="DB235" s="119">
        <v>-2.4</v>
      </c>
      <c r="DC235" s="119">
        <v>3.819</v>
      </c>
      <c r="DD235" s="362">
        <v>2.34</v>
      </c>
      <c r="DE235" s="362">
        <v>1.887</v>
      </c>
      <c r="DF235" s="362">
        <v>0.32100000000000001</v>
      </c>
      <c r="DG235" s="362">
        <v>-4.4160000000000004</v>
      </c>
      <c r="DH235" s="362">
        <v>1.9259999999999999</v>
      </c>
      <c r="DI235" s="362"/>
      <c r="DJ235" s="362"/>
      <c r="DK235" s="362"/>
      <c r="DL235" s="362"/>
      <c r="DM235" s="362"/>
      <c r="DN235" s="362"/>
      <c r="DO235" s="362"/>
      <c r="DP235" s="152">
        <f t="shared" si="794"/>
        <v>-1</v>
      </c>
      <c r="DQ235" s="152">
        <f t="shared" si="795"/>
        <v>0.20450686834388027</v>
      </c>
      <c r="DR235" s="152">
        <f t="shared" si="796"/>
        <v>1.9512195121951164E-2</v>
      </c>
      <c r="DS235" s="152">
        <f t="shared" si="797"/>
        <v>-0.23341375150784063</v>
      </c>
      <c r="DT235" s="152">
        <f t="shared" si="798"/>
        <v>0.33151300995823951</v>
      </c>
      <c r="DU235" s="242">
        <f t="shared" si="749"/>
        <v>-7.8040000000000003</v>
      </c>
      <c r="DV235" s="242">
        <f t="shared" si="921"/>
        <v>1.3250000000000002</v>
      </c>
      <c r="DW235" s="242">
        <f t="shared" si="750"/>
        <v>0.12399999999999967</v>
      </c>
      <c r="DX235" s="242">
        <f t="shared" si="751"/>
        <v>-1.9349999999999987</v>
      </c>
      <c r="DY235" s="119"/>
      <c r="DZ235" s="119">
        <v>7.8040000000000003</v>
      </c>
      <c r="EA235" s="119">
        <v>6.4790000000000001</v>
      </c>
      <c r="EB235" s="119">
        <v>6.3550000000000004</v>
      </c>
      <c r="EC235" s="119">
        <v>8.2899999999999991</v>
      </c>
      <c r="ED235" s="362">
        <v>6.226</v>
      </c>
      <c r="EE235" s="362">
        <v>4.069</v>
      </c>
      <c r="EF235" s="362">
        <v>2.625</v>
      </c>
      <c r="EG235" s="362">
        <v>2.39</v>
      </c>
      <c r="EH235" s="362">
        <v>3.5339999999999998</v>
      </c>
      <c r="EI235" s="362"/>
      <c r="EJ235" s="362"/>
      <c r="EK235" s="362"/>
      <c r="EL235" s="362"/>
      <c r="EM235" s="362"/>
      <c r="EN235" s="362"/>
      <c r="EO235" s="362"/>
      <c r="EP235" s="153">
        <f t="shared" si="799"/>
        <v>-1</v>
      </c>
      <c r="EQ235" s="153">
        <f t="shared" si="800"/>
        <v>0.4774898495342727</v>
      </c>
      <c r="ER235" s="153">
        <f t="shared" si="801"/>
        <v>-0.30434060228452747</v>
      </c>
      <c r="ES235" s="153">
        <f t="shared" si="802"/>
        <v>5.5643251775848383E-2</v>
      </c>
      <c r="ET235" s="153">
        <f t="shared" si="803"/>
        <v>8.8176352705410951E-2</v>
      </c>
      <c r="EU235" s="242">
        <f t="shared" si="752"/>
        <v>-24.745000000000001</v>
      </c>
      <c r="EV235" s="242">
        <f t="shared" si="922"/>
        <v>7.9969999999999999</v>
      </c>
      <c r="EW235" s="242">
        <f t="shared" si="753"/>
        <v>-7.3269999999999982</v>
      </c>
      <c r="EX235" s="242">
        <f t="shared" si="754"/>
        <v>1.2689999999999984</v>
      </c>
      <c r="EY235" s="119"/>
      <c r="EZ235" s="119">
        <v>24.745000000000001</v>
      </c>
      <c r="FA235" s="119">
        <v>16.748000000000001</v>
      </c>
      <c r="FB235" s="119">
        <v>24.074999999999999</v>
      </c>
      <c r="FC235" s="119">
        <v>22.806000000000001</v>
      </c>
      <c r="FD235" s="362">
        <v>20.957999999999998</v>
      </c>
      <c r="FE235" s="362">
        <v>17.420000000000002</v>
      </c>
      <c r="FF235" s="362">
        <v>12.645</v>
      </c>
      <c r="FG235" s="362">
        <v>14.554</v>
      </c>
      <c r="FH235" s="362">
        <v>15.544</v>
      </c>
      <c r="FI235" s="362"/>
      <c r="FJ235" s="362"/>
      <c r="FK235" s="362"/>
      <c r="FL235" s="362"/>
      <c r="FM235" s="362"/>
      <c r="FN235" s="362"/>
      <c r="FO235" s="362"/>
      <c r="FP235" s="153">
        <f t="shared" si="804"/>
        <v>-1</v>
      </c>
      <c r="FQ235" s="153">
        <f t="shared" si="805"/>
        <v>0.17948717948717949</v>
      </c>
      <c r="FR235" s="153">
        <f t="shared" si="806"/>
        <v>-0.11363636363636363</v>
      </c>
      <c r="FS235" s="153">
        <f t="shared" si="807"/>
        <v>-0.10204081632653061</v>
      </c>
      <c r="FT235" s="153">
        <f t="shared" si="808"/>
        <v>4.2553191489361701E-2</v>
      </c>
      <c r="FU235" s="242">
        <f t="shared" si="764"/>
        <v>-46</v>
      </c>
      <c r="FV235" s="242">
        <f t="shared" si="923"/>
        <v>7</v>
      </c>
      <c r="FW235" s="242">
        <f t="shared" si="765"/>
        <v>-5</v>
      </c>
      <c r="FX235" s="242">
        <f t="shared" si="766"/>
        <v>-5</v>
      </c>
      <c r="FY235" s="154"/>
      <c r="FZ235" s="154">
        <v>46</v>
      </c>
      <c r="GA235" s="154">
        <v>39</v>
      </c>
      <c r="GB235" s="154">
        <v>44</v>
      </c>
      <c r="GC235" s="154">
        <v>49</v>
      </c>
      <c r="GD235" s="359">
        <v>47</v>
      </c>
      <c r="GE235" s="359">
        <v>50</v>
      </c>
      <c r="GF235" s="359">
        <v>51</v>
      </c>
      <c r="GG235" s="359">
        <v>54</v>
      </c>
      <c r="GH235" s="359">
        <v>52</v>
      </c>
      <c r="GI235" s="359"/>
      <c r="GJ235" s="359"/>
      <c r="GK235" s="359"/>
      <c r="GL235" s="359"/>
      <c r="GM235" s="359"/>
      <c r="GN235" s="359"/>
      <c r="GO235" s="359"/>
      <c r="GP235" s="179"/>
      <c r="GQ235" s="5" t="s">
        <v>389</v>
      </c>
      <c r="GR235" s="5">
        <v>3300</v>
      </c>
      <c r="GS235" s="5" t="s">
        <v>290</v>
      </c>
      <c r="GT235" s="175" t="s">
        <v>76</v>
      </c>
      <c r="GU235" s="172"/>
      <c r="GV235" s="101"/>
      <c r="GW235" s="158">
        <f t="shared" si="809"/>
        <v>-1</v>
      </c>
      <c r="GX235" s="158">
        <f t="shared" si="810"/>
        <v>7.081670929241259</v>
      </c>
      <c r="GY235" s="158">
        <f t="shared" si="811"/>
        <v>1.0808285933198274</v>
      </c>
      <c r="GZ235" s="158">
        <f t="shared" si="812"/>
        <v>-1.6229011990236593</v>
      </c>
      <c r="HA235" s="158">
        <f t="shared" si="813"/>
        <v>0.15747919183783077</v>
      </c>
      <c r="HB235" s="263">
        <f t="shared" ref="HB235:HB298" si="942">HF235-HG235</f>
        <v>-0.21410067912903449</v>
      </c>
      <c r="HC235" s="263">
        <f t="shared" si="912"/>
        <v>0.18760854885008793</v>
      </c>
      <c r="HD235" s="263">
        <f t="shared" ref="HD235:HD298" si="943">HH235-HI235</f>
        <v>0.35424904390134326</v>
      </c>
      <c r="HE235" s="263">
        <f t="shared" ref="HE235:HE298" si="944">HI235-HJ235</f>
        <v>-0.85393492409360094</v>
      </c>
      <c r="HF235" s="153">
        <f t="shared" si="814"/>
        <v>0</v>
      </c>
      <c r="HG235" s="153">
        <f t="shared" si="815"/>
        <v>0.21410067912903449</v>
      </c>
      <c r="HH235" s="153">
        <f t="shared" si="816"/>
        <v>2.6492130278946553E-2</v>
      </c>
      <c r="HI235" s="153">
        <f t="shared" si="817"/>
        <v>-0.32775691362239673</v>
      </c>
      <c r="HJ235" s="153">
        <f t="shared" si="818"/>
        <v>0.52617801047120427</v>
      </c>
      <c r="HK235" s="153">
        <f t="shared" si="819"/>
        <v>0.45458960660514813</v>
      </c>
      <c r="HL235" s="153">
        <f t="shared" si="820"/>
        <v>0.56378846728413501</v>
      </c>
      <c r="HM235" s="153">
        <f t="shared" si="821"/>
        <v>0.12801595214356928</v>
      </c>
      <c r="HN235" s="153">
        <f t="shared" si="822"/>
        <v>-1.4908845374746795</v>
      </c>
      <c r="HO235" s="153">
        <f t="shared" si="823"/>
        <v>0.54499151103565369</v>
      </c>
      <c r="HP235" s="153" t="str">
        <f t="shared" si="824"/>
        <v>Negativ EK</v>
      </c>
      <c r="HQ235" s="153" t="str">
        <f t="shared" si="825"/>
        <v>Negativ EK</v>
      </c>
      <c r="HR235" s="153" t="str">
        <f t="shared" si="826"/>
        <v>Negativ EK</v>
      </c>
      <c r="HS235" s="153" t="str">
        <f t="shared" si="827"/>
        <v>Negativ EK</v>
      </c>
      <c r="HT235" s="153" t="str">
        <f t="shared" si="828"/>
        <v>Negativ EK</v>
      </c>
      <c r="HU235" s="153" t="str">
        <f t="shared" si="829"/>
        <v>Negativ EK</v>
      </c>
      <c r="HV235" s="150">
        <f t="shared" si="830"/>
        <v>-1</v>
      </c>
      <c r="HW235" s="150">
        <f t="shared" si="831"/>
        <v>240.40415652439364</v>
      </c>
      <c r="HX235" s="150">
        <f t="shared" si="832"/>
        <v>0.99725263938484821</v>
      </c>
      <c r="HY235" s="150">
        <f t="shared" si="833"/>
        <v>-3.3435929690489101</v>
      </c>
      <c r="HZ235" s="150">
        <f t="shared" si="834"/>
        <v>-0.63360356340389423</v>
      </c>
      <c r="IA235" s="263">
        <f t="shared" ref="IA235:IA298" si="945">IE235-IF235</f>
        <v>-7.0373315981008835E-2</v>
      </c>
      <c r="IB235" s="263">
        <f t="shared" si="913"/>
        <v>7.0667267919866827E-2</v>
      </c>
      <c r="IC235" s="263">
        <f t="shared" ref="IC235:IC298" si="946">IG235-IH235</f>
        <v>0.10670035279013669</v>
      </c>
      <c r="ID235" s="263">
        <f t="shared" ref="ID235:ID298" si="947">IH235-II235</f>
        <v>-0.1526482668896747</v>
      </c>
      <c r="IE235" s="153">
        <f t="shared" si="835"/>
        <v>0</v>
      </c>
      <c r="IF235" s="153">
        <f t="shared" si="836"/>
        <v>7.0373315981008835E-2</v>
      </c>
      <c r="IG235" s="153">
        <f t="shared" si="837"/>
        <v>-2.939519388579967E-4</v>
      </c>
      <c r="IH235" s="153">
        <f t="shared" si="838"/>
        <v>-0.10699430472899468</v>
      </c>
      <c r="II235" s="153">
        <f t="shared" si="839"/>
        <v>4.5653962160680017E-2</v>
      </c>
      <c r="IJ235" s="153">
        <f t="shared" si="840"/>
        <v>0.12460263692740632</v>
      </c>
      <c r="IK235" s="153">
        <f t="shared" si="841"/>
        <v>0.13663728588059204</v>
      </c>
      <c r="IL235" s="153">
        <f t="shared" si="842"/>
        <v>2.5809772418103605E-2</v>
      </c>
      <c r="IM235" s="153">
        <f t="shared" si="843"/>
        <v>-0.29430526945311986</v>
      </c>
      <c r="IN235" s="153">
        <f t="shared" si="844"/>
        <v>0.12802367472979928</v>
      </c>
      <c r="IO235" s="153" t="str">
        <f t="shared" si="845"/>
        <v>i.a.</v>
      </c>
      <c r="IP235" s="153" t="str">
        <f t="shared" si="846"/>
        <v>i.a.</v>
      </c>
      <c r="IQ235" s="153" t="str">
        <f t="shared" si="847"/>
        <v>i.a.</v>
      </c>
      <c r="IR235" s="153" t="str">
        <f t="shared" si="848"/>
        <v>i.a.</v>
      </c>
      <c r="IS235" s="153" t="str">
        <f t="shared" si="849"/>
        <v>i.a.</v>
      </c>
      <c r="IT235" s="153" t="str">
        <f t="shared" si="850"/>
        <v>i.a.</v>
      </c>
      <c r="IU235" s="150" t="e">
        <f t="shared" si="851"/>
        <v>#VALUE!</v>
      </c>
      <c r="IV235" s="150">
        <f t="shared" si="852"/>
        <v>-0.18476132426658684</v>
      </c>
      <c r="IW235" s="150">
        <f t="shared" si="853"/>
        <v>0.46553356207075297</v>
      </c>
      <c r="IX235" s="150">
        <f t="shared" si="854"/>
        <v>-0.27382072759658616</v>
      </c>
      <c r="IY235" s="150">
        <f t="shared" si="855"/>
        <v>0.22361876974062875</v>
      </c>
      <c r="IZ235" s="263" t="e">
        <f t="shared" ref="IZ235:IZ298" si="948">JD235-JE235</f>
        <v>#VALUE!</v>
      </c>
      <c r="JA235" s="263">
        <f t="shared" si="914"/>
        <v>-7.1475317645283976E-2</v>
      </c>
      <c r="JB235" s="263">
        <f t="shared" ref="JB235:JB298" si="949">JF235-JG235</f>
        <v>0.12288539094328704</v>
      </c>
      <c r="JC235" s="263">
        <f t="shared" ref="JC235:JC298" si="950">JG235-JH235</f>
        <v>-9.9534062605266094E-2</v>
      </c>
      <c r="JD235" s="153" t="str">
        <f t="shared" si="856"/>
        <v>i.a.</v>
      </c>
      <c r="JE235" s="153">
        <f t="shared" si="857"/>
        <v>0.31537684380682968</v>
      </c>
      <c r="JF235" s="153">
        <f t="shared" si="858"/>
        <v>0.38685216145211365</v>
      </c>
      <c r="JG235" s="153">
        <f t="shared" si="859"/>
        <v>0.26396677050882661</v>
      </c>
      <c r="JH235" s="153">
        <f t="shared" si="860"/>
        <v>0.3635008331140927</v>
      </c>
      <c r="JI235" s="153">
        <f t="shared" si="861"/>
        <v>0.29707033113846743</v>
      </c>
      <c r="JJ235" s="153">
        <f t="shared" si="862"/>
        <v>0.23358208955223878</v>
      </c>
      <c r="JK235" s="153">
        <f t="shared" si="863"/>
        <v>0.20759193357058126</v>
      </c>
      <c r="JL235" s="153">
        <f t="shared" si="864"/>
        <v>0.16421602308643674</v>
      </c>
      <c r="JM235" s="153">
        <f t="shared" si="865"/>
        <v>0.22735460627895004</v>
      </c>
      <c r="JN235" s="153" t="str">
        <f t="shared" si="866"/>
        <v>i.a.</v>
      </c>
      <c r="JO235" s="153" t="str">
        <f t="shared" si="867"/>
        <v>i.a.</v>
      </c>
      <c r="JP235" s="153" t="str">
        <f t="shared" si="868"/>
        <v>i.a.</v>
      </c>
      <c r="JQ235" s="153" t="str">
        <f t="shared" si="869"/>
        <v>i.a.</v>
      </c>
      <c r="JR235" s="153" t="str">
        <f t="shared" si="870"/>
        <v>i.a.</v>
      </c>
      <c r="JS235" s="153" t="str">
        <f t="shared" si="871"/>
        <v>i.a.</v>
      </c>
      <c r="JT235" s="153" t="str">
        <f t="shared" si="872"/>
        <v>i.a.</v>
      </c>
      <c r="JU235" s="150" t="e">
        <f t="shared" si="873"/>
        <v>#VALUE!</v>
      </c>
      <c r="JV235" s="150" t="e">
        <f t="shared" si="874"/>
        <v>#VALUE!</v>
      </c>
      <c r="JW235" s="150" t="e">
        <f t="shared" si="875"/>
        <v>#VALUE!</v>
      </c>
      <c r="JX235" s="150" t="e">
        <f t="shared" si="876"/>
        <v>#VALUE!</v>
      </c>
      <c r="JY235" s="150" t="e">
        <f t="shared" si="877"/>
        <v>#VALUE!</v>
      </c>
      <c r="JZ235" s="263" t="e">
        <f t="shared" ref="JZ235:JZ298" si="951">KD235-KE235</f>
        <v>#VALUE!</v>
      </c>
      <c r="KA235" s="263" t="e">
        <f t="shared" si="915"/>
        <v>#VALUE!</v>
      </c>
      <c r="KB235" s="263" t="e">
        <f t="shared" ref="KB235:KB298" si="952">KF235-KG235</f>
        <v>#VALUE!</v>
      </c>
      <c r="KC235" s="263" t="e">
        <f t="shared" ref="KC235:KC298" si="953">KG235-KH235</f>
        <v>#VALUE!</v>
      </c>
      <c r="KD235" s="153" t="str">
        <f t="shared" si="924"/>
        <v>i.a.</v>
      </c>
      <c r="KE235" s="153" t="str">
        <f t="shared" si="925"/>
        <v>i.a.</v>
      </c>
      <c r="KF235" s="153" t="str">
        <f t="shared" si="926"/>
        <v>i.a.</v>
      </c>
      <c r="KG235" s="153" t="str">
        <f t="shared" si="927"/>
        <v>i.a.</v>
      </c>
      <c r="KH235" s="153" t="str">
        <f t="shared" si="940"/>
        <v>i.a.</v>
      </c>
      <c r="KI235" s="153" t="str">
        <f t="shared" si="928"/>
        <v>i.a.</v>
      </c>
      <c r="KJ235" s="153" t="str">
        <f t="shared" si="929"/>
        <v>i.a.</v>
      </c>
      <c r="KK235" s="153" t="str">
        <f t="shared" si="930"/>
        <v>i.a.</v>
      </c>
      <c r="KL235" s="153" t="str">
        <f t="shared" si="931"/>
        <v>i.a.</v>
      </c>
      <c r="KM235" s="153" t="str">
        <f t="shared" si="932"/>
        <v>i.a.</v>
      </c>
      <c r="KN235" s="153" t="str">
        <f t="shared" si="933"/>
        <v>i.a.</v>
      </c>
      <c r="KO235" s="153" t="str">
        <f t="shared" si="934"/>
        <v>i.a.</v>
      </c>
      <c r="KP235" s="153" t="str">
        <f t="shared" si="935"/>
        <v>i.a.</v>
      </c>
      <c r="KQ235" s="153" t="str">
        <f t="shared" si="936"/>
        <v>i.a.</v>
      </c>
      <c r="KR235" s="153" t="str">
        <f t="shared" si="937"/>
        <v>i.a.</v>
      </c>
      <c r="KS235" s="153" t="str">
        <f t="shared" si="938"/>
        <v>i.a.</v>
      </c>
      <c r="KT235" s="153" t="str">
        <f t="shared" si="939"/>
        <v>i.a.</v>
      </c>
      <c r="KU235" s="150" t="e">
        <f t="shared" si="878"/>
        <v>#VALUE!</v>
      </c>
      <c r="KV235" s="150" t="e">
        <f t="shared" si="879"/>
        <v>#DIV/0!</v>
      </c>
      <c r="KW235" s="150" t="e">
        <f t="shared" si="880"/>
        <v>#DIV/0!</v>
      </c>
      <c r="KX235" s="150" t="e">
        <f t="shared" si="881"/>
        <v>#DIV/0!</v>
      </c>
      <c r="KY235" s="150" t="e">
        <f t="shared" si="882"/>
        <v>#DIV/0!</v>
      </c>
      <c r="KZ235" s="243" t="e">
        <f t="shared" ref="KZ235:KZ298" si="954">LD235-LE235</f>
        <v>#VALUE!</v>
      </c>
      <c r="LA235" s="243">
        <f t="shared" si="916"/>
        <v>0</v>
      </c>
      <c r="LB235" s="243">
        <f t="shared" ref="LB235:LB298" si="955">LF235-LG235</f>
        <v>0</v>
      </c>
      <c r="LC235" s="243">
        <f t="shared" ref="LC235:LC298" si="956">LG235-LH235</f>
        <v>0</v>
      </c>
      <c r="LD235" s="254" t="str">
        <f>IFERROR(Tabel1[[#This Row],[2024 - Omsætning]]/Tabel1[[#This Row],[2024 - Ansatte]],"i.a.")</f>
        <v>i.a.</v>
      </c>
      <c r="LE235" s="254">
        <f>IFERROR(Tabel1[[#This Row],[2023 - Omsætning]]/Tabel1[[#This Row],[2023 - Ansatte]],"i.a.")</f>
        <v>0</v>
      </c>
      <c r="LF235" s="254">
        <f>IFERROR(Tabel1[[#This Row],[2022 - Omsætning]]/Tabel1[[#This Row],[2022 - Ansatte]],"i.a.")</f>
        <v>0</v>
      </c>
      <c r="LG235" s="254">
        <f>IFERROR(Tabel1[[#This Row],[2021 - Omsætning]]/Tabel1[[#This Row],[2021 - Ansatte]],"i.a.")</f>
        <v>0</v>
      </c>
      <c r="LH235" s="254">
        <f>IFERROR(AC235/Tabel1[[#This Row],[2020 - Ansatte]],"i.a.")</f>
        <v>0</v>
      </c>
      <c r="LI235" s="254">
        <f>IFERROR(Tabel1[[#This Row],[2019 - Omsætning]]/Tabel1[[#This Row],[2019 - Ansatte]],"i.a.")</f>
        <v>0</v>
      </c>
      <c r="LJ235" s="254">
        <f>IFERROR(Tabel1[[#This Row],[2018 - Omsætning]]/Tabel1[[#This Row],[2018 - Ansatte]],"i.a.")</f>
        <v>0</v>
      </c>
      <c r="LK235" s="254">
        <f>IFERROR(Tabel1[[#This Row],[2017 - Omsætning]]/Tabel1[[#This Row],[2017 - Ansatte]],"i.a.")</f>
        <v>0</v>
      </c>
      <c r="LL235" s="254">
        <f>IFERROR(Tabel1[[#This Row],[2016 - Omsætning]]/Tabel1[[#This Row],[2016 - Ansatte]],"i.a.")</f>
        <v>0</v>
      </c>
      <c r="LM235" s="254">
        <f>IFERROR(Tabel1[[#This Row],[2015 - Omsætning]]/Tabel1[[#This Row],[2015 - Ansatte]],"i.a.")</f>
        <v>0</v>
      </c>
      <c r="LN235" s="254" t="str">
        <f>IFERROR(Tabel1[[#This Row],[2014 - Omsætning]]/Tabel1[[#This Row],[2014 - Ansatte]],"i.a.")</f>
        <v>i.a.</v>
      </c>
      <c r="LO235" s="254" t="str">
        <f>IFERROR(Tabel1[[#This Row],[2013 - Omsætning]]/Tabel1[[#This Row],[2013 - Ansatte]],"i.a.")</f>
        <v>i.a.</v>
      </c>
      <c r="LP235" s="254" t="str">
        <f>IFERROR(Tabel1[[#This Row],[2012 - Omsætning]]/Tabel1[[#This Row],[2012 - Ansatte]],"i.a.")</f>
        <v>i.a.</v>
      </c>
      <c r="LQ235" s="254" t="str">
        <f>IFERROR(Tabel1[[#This Row],[2011 - Omsætning]]/Tabel1[[#This Row],[2011 - Ansatte]],"i.a.")</f>
        <v>i.a.</v>
      </c>
      <c r="LR235" s="254" t="str">
        <f>IFERROR(Tabel1[[#This Row],[2010 - Omsætning]]/Tabel1[[#This Row],[2010 - Ansatte]],"i.a.")</f>
        <v>i.a.</v>
      </c>
      <c r="LS235" s="254" t="str">
        <f>IFERROR(Tabel1[[#This Row],[2009 - Omsætning]]/Tabel1[[#This Row],[2009 - Ansatte]],"i.a.")</f>
        <v>i.a.</v>
      </c>
      <c r="LT235" s="254" t="str">
        <f>IFERROR(Tabel1[[#This Row],[2008 - Omsætning]]/Tabel1[[#This Row],[2008 - Ansatte]],"i.a.")</f>
        <v>i.a.</v>
      </c>
      <c r="LU235" s="158" t="e">
        <f t="shared" si="883"/>
        <v>#VALUE!</v>
      </c>
      <c r="LV235" s="158">
        <f t="shared" si="884"/>
        <v>6.6254475703324793</v>
      </c>
      <c r="LW235" s="158">
        <f t="shared" si="885"/>
        <v>1.0799145299145299</v>
      </c>
      <c r="LX235" s="158">
        <f t="shared" si="886"/>
        <v>-1.6998500321359711</v>
      </c>
      <c r="LY235" s="158">
        <f t="shared" si="887"/>
        <v>0.56543694400837252</v>
      </c>
      <c r="LZ235" s="243" t="e">
        <f t="shared" ref="LZ235:LZ298" si="957">MD235-ME235</f>
        <v>#VALUE!</v>
      </c>
      <c r="MA235" s="243">
        <f t="shared" si="917"/>
        <v>2.8880156075808246E-2</v>
      </c>
      <c r="MB235" s="243">
        <f t="shared" ref="MB235:MB298" si="958">MF235-MG235</f>
        <v>5.8904428904428902E-2</v>
      </c>
      <c r="MC235" s="243">
        <f t="shared" ref="MC235:MC298" si="959">MG235-MH235</f>
        <v>-0.13248423005565862</v>
      </c>
      <c r="MD235" s="244" t="str">
        <f t="shared" si="888"/>
        <v>i.a.</v>
      </c>
      <c r="ME235" s="244">
        <f t="shared" si="889"/>
        <v>3.3239130434782604E-2</v>
      </c>
      <c r="MF235" s="244">
        <f t="shared" si="890"/>
        <v>4.3589743589743596E-3</v>
      </c>
      <c r="MG235" s="244">
        <f t="shared" si="891"/>
        <v>-5.4545454545454543E-2</v>
      </c>
      <c r="MH235" s="244">
        <f t="shared" si="892"/>
        <v>7.7938775510204075E-2</v>
      </c>
      <c r="MI235" s="244">
        <f t="shared" si="893"/>
        <v>4.978723404255319E-2</v>
      </c>
      <c r="MJ235" s="244">
        <f t="shared" si="894"/>
        <v>3.7740000000000003E-2</v>
      </c>
      <c r="MK235" s="244">
        <f t="shared" si="895"/>
        <v>6.2941176470588233E-3</v>
      </c>
      <c r="ML235" s="244">
        <f t="shared" si="896"/>
        <v>-8.1777777777777783E-2</v>
      </c>
      <c r="MM235" s="244">
        <f t="shared" si="897"/>
        <v>3.7038461538461534E-2</v>
      </c>
      <c r="MN235" s="244" t="str">
        <f t="shared" si="898"/>
        <v>i.a.</v>
      </c>
      <c r="MO235" s="244" t="str">
        <f t="shared" si="899"/>
        <v>i.a.</v>
      </c>
      <c r="MP235" s="244" t="str">
        <f t="shared" si="900"/>
        <v>i.a.</v>
      </c>
      <c r="MQ235" s="244" t="str">
        <f t="shared" si="901"/>
        <v>i.a.</v>
      </c>
      <c r="MR235" s="244" t="str">
        <f t="shared" si="902"/>
        <v>i.a.</v>
      </c>
      <c r="MS235" s="244" t="str">
        <f t="shared" si="903"/>
        <v>i.a.</v>
      </c>
      <c r="MT235" s="244" t="str">
        <f t="shared" si="904"/>
        <v>i.a.</v>
      </c>
    </row>
    <row r="236" spans="1:358" ht="18" customHeight="1" x14ac:dyDescent="0.25">
      <c r="A236" s="400" t="s">
        <v>812</v>
      </c>
      <c r="B236" s="273">
        <v>43051180</v>
      </c>
      <c r="C236" s="294" t="s">
        <v>83</v>
      </c>
      <c r="D236" s="5"/>
      <c r="E236" s="294">
        <v>642020</v>
      </c>
      <c r="F236" s="203">
        <v>45727</v>
      </c>
      <c r="G236" s="148" t="s">
        <v>74</v>
      </c>
      <c r="H236" s="148" t="s">
        <v>74</v>
      </c>
      <c r="I236" s="357" t="s">
        <v>74</v>
      </c>
      <c r="J236" s="148"/>
      <c r="K236" s="357"/>
      <c r="L236" s="148"/>
      <c r="M236" s="357"/>
      <c r="N236" s="357"/>
      <c r="O236" s="357"/>
      <c r="P236" s="150">
        <f>Y236/Tabel1[[#This Row],[2023 - Omsætning]]-1</f>
        <v>-1</v>
      </c>
      <c r="Q236" s="150">
        <f>Z236/Tabel1[[#This Row],[2022 - Omsætning]]-1</f>
        <v>-0.20004430037057619</v>
      </c>
      <c r="R236" s="150" t="e">
        <f>AA236/Tabel1[[#This Row],[2021 - Omsætning]]-1</f>
        <v>#DIV/0!</v>
      </c>
      <c r="S236" s="150" t="e">
        <f>AB236/Tabel1[[#This Row],[2020 - Omsætning]]-1</f>
        <v>#DIV/0!</v>
      </c>
      <c r="T236" s="150" t="e">
        <f>AC236/Tabel1[[#This Row],[2019 - Omsætning]]-1</f>
        <v>#DIV/0!</v>
      </c>
      <c r="U236" s="242">
        <f t="shared" si="941"/>
        <v>-227.52500000000001</v>
      </c>
      <c r="V236" s="242">
        <f t="shared" si="905"/>
        <v>-56.89700000000002</v>
      </c>
      <c r="W236" s="242">
        <f t="shared" si="763"/>
        <v>284.42200000000003</v>
      </c>
      <c r="X236" s="242">
        <f t="shared" si="762"/>
        <v>0</v>
      </c>
      <c r="Y236" s="151"/>
      <c r="Z236" s="151">
        <v>227.52500000000001</v>
      </c>
      <c r="AA236" s="361">
        <v>284.42200000000003</v>
      </c>
      <c r="AB236" s="361"/>
      <c r="AC236" s="361"/>
      <c r="AD236" s="361"/>
      <c r="AE236" s="361"/>
      <c r="AF236" s="361"/>
      <c r="AG236" s="361"/>
      <c r="AH236" s="361"/>
      <c r="AI236" s="361"/>
      <c r="AJ236" s="361"/>
      <c r="AK236" s="361"/>
      <c r="AL236" s="361"/>
      <c r="AM236" s="361"/>
      <c r="AN236" s="361"/>
      <c r="AO236" s="361"/>
      <c r="AP236" s="150">
        <f t="shared" si="779"/>
        <v>0.13082145208465989</v>
      </c>
      <c r="AQ236" s="150">
        <f t="shared" si="780"/>
        <v>0.5996719613259669</v>
      </c>
      <c r="AR236" s="150" t="e">
        <f t="shared" si="781"/>
        <v>#DIV/0!</v>
      </c>
      <c r="AS236" s="150" t="e">
        <f t="shared" si="782"/>
        <v>#DIV/0!</v>
      </c>
      <c r="AT236" s="150" t="e">
        <f t="shared" si="783"/>
        <v>#DIV/0!</v>
      </c>
      <c r="AU236" s="242">
        <f t="shared" si="740"/>
        <v>12.120999999999995</v>
      </c>
      <c r="AV236" s="242">
        <f t="shared" si="918"/>
        <v>34.733000000000004</v>
      </c>
      <c r="AW236" s="242">
        <f t="shared" si="741"/>
        <v>57.92</v>
      </c>
      <c r="AX236" s="242">
        <f t="shared" si="742"/>
        <v>0</v>
      </c>
      <c r="AY236" s="119">
        <v>104.774</v>
      </c>
      <c r="AZ236" s="119">
        <v>92.653000000000006</v>
      </c>
      <c r="BA236" s="362">
        <v>57.92</v>
      </c>
      <c r="BB236" s="362"/>
      <c r="BC236" s="362"/>
      <c r="BD236" s="362"/>
      <c r="BE236" s="362"/>
      <c r="BF236" s="362"/>
      <c r="BG236" s="362"/>
      <c r="BH236" s="362"/>
      <c r="BI236" s="362"/>
      <c r="BJ236" s="362"/>
      <c r="BK236" s="362"/>
      <c r="BL236" s="362"/>
      <c r="BM236" s="362"/>
      <c r="BN236" s="362"/>
      <c r="BO236" s="362"/>
      <c r="BP236" s="152">
        <f t="shared" si="784"/>
        <v>-0.47672747719605157</v>
      </c>
      <c r="BQ236" s="152">
        <f t="shared" si="785"/>
        <v>0.34789162762273379</v>
      </c>
      <c r="BR236" s="152" t="e">
        <f t="shared" si="786"/>
        <v>#DIV/0!</v>
      </c>
      <c r="BS236" s="152" t="e">
        <f t="shared" si="787"/>
        <v>#DIV/0!</v>
      </c>
      <c r="BT236" s="152" t="e">
        <f t="shared" si="788"/>
        <v>#DIV/0!</v>
      </c>
      <c r="BU236" s="242">
        <f t="shared" si="743"/>
        <v>-15.261000000000003</v>
      </c>
      <c r="BV236" s="242">
        <f t="shared" si="919"/>
        <v>17.078000000000003</v>
      </c>
      <c r="BW236" s="242">
        <f t="shared" si="744"/>
        <v>-49.09</v>
      </c>
      <c r="BX236" s="242">
        <f t="shared" si="745"/>
        <v>0</v>
      </c>
      <c r="BY236" s="119">
        <v>-47.273000000000003</v>
      </c>
      <c r="BZ236" s="119">
        <v>-32.012</v>
      </c>
      <c r="CA236" s="119">
        <v>-49.09</v>
      </c>
      <c r="CB236" s="362"/>
      <c r="CC236" s="362"/>
      <c r="CD236" s="362"/>
      <c r="CE236" s="362"/>
      <c r="CF236" s="362"/>
      <c r="CG236" s="362"/>
      <c r="CH236" s="362"/>
      <c r="CI236" s="362"/>
      <c r="CJ236" s="362"/>
      <c r="CK236" s="362"/>
      <c r="CL236" s="362"/>
      <c r="CM236" s="362"/>
      <c r="CN236" s="362"/>
      <c r="CO236" s="362"/>
      <c r="CP236" s="152">
        <f t="shared" si="789"/>
        <v>-0.34565351564354557</v>
      </c>
      <c r="CQ236" s="152">
        <f t="shared" si="790"/>
        <v>0.26508609410163814</v>
      </c>
      <c r="CR236" s="152" t="e">
        <f t="shared" si="791"/>
        <v>#DIV/0!</v>
      </c>
      <c r="CS236" s="152" t="e">
        <f t="shared" si="792"/>
        <v>#DIV/0!</v>
      </c>
      <c r="CT236" s="152" t="e">
        <f t="shared" si="793"/>
        <v>#DIV/0!</v>
      </c>
      <c r="CU236" s="242">
        <f t="shared" si="746"/>
        <v>-14.561</v>
      </c>
      <c r="CV236" s="242">
        <f t="shared" si="920"/>
        <v>15.195</v>
      </c>
      <c r="CW236" s="242">
        <f t="shared" si="747"/>
        <v>-57.320999999999998</v>
      </c>
      <c r="CX236" s="242">
        <f t="shared" si="748"/>
        <v>0</v>
      </c>
      <c r="CY236" s="119">
        <v>-56.686999999999998</v>
      </c>
      <c r="CZ236" s="119">
        <v>-42.125999999999998</v>
      </c>
      <c r="DA236" s="119">
        <v>-57.320999999999998</v>
      </c>
      <c r="DB236" s="362"/>
      <c r="DC236" s="362"/>
      <c r="DD236" s="362"/>
      <c r="DE236" s="362"/>
      <c r="DF236" s="362"/>
      <c r="DG236" s="362"/>
      <c r="DH236" s="362"/>
      <c r="DI236" s="362"/>
      <c r="DJ236" s="362"/>
      <c r="DK236" s="362"/>
      <c r="DL236" s="362"/>
      <c r="DM236" s="362"/>
      <c r="DN236" s="362"/>
      <c r="DO236" s="362"/>
      <c r="DP236" s="152">
        <f t="shared" si="794"/>
        <v>-0.37997377150351003</v>
      </c>
      <c r="DQ236" s="152">
        <f t="shared" si="795"/>
        <v>-0.18350507671764388</v>
      </c>
      <c r="DR236" s="152" t="e">
        <f t="shared" si="796"/>
        <v>#DIV/0!</v>
      </c>
      <c r="DS236" s="152" t="e">
        <f t="shared" si="797"/>
        <v>#DIV/0!</v>
      </c>
      <c r="DT236" s="152" t="e">
        <f t="shared" si="798"/>
        <v>#DIV/0!</v>
      </c>
      <c r="DU236" s="242">
        <f t="shared" si="749"/>
        <v>-49.256</v>
      </c>
      <c r="DV236" s="242">
        <f t="shared" si="921"/>
        <v>-29.134000000000015</v>
      </c>
      <c r="DW236" s="242">
        <f t="shared" si="750"/>
        <v>158.76400000000001</v>
      </c>
      <c r="DX236" s="242">
        <f t="shared" si="751"/>
        <v>0</v>
      </c>
      <c r="DY236" s="119">
        <v>80.373999999999995</v>
      </c>
      <c r="DZ236" s="119">
        <v>129.63</v>
      </c>
      <c r="EA236" s="362">
        <v>158.76400000000001</v>
      </c>
      <c r="EB236" s="362"/>
      <c r="EC236" s="362"/>
      <c r="ED236" s="362"/>
      <c r="EE236" s="362"/>
      <c r="EF236" s="362"/>
      <c r="EG236" s="362"/>
      <c r="EH236" s="362"/>
      <c r="EI236" s="362"/>
      <c r="EJ236" s="362"/>
      <c r="EK236" s="362"/>
      <c r="EL236" s="362"/>
      <c r="EM236" s="362"/>
      <c r="EN236" s="362"/>
      <c r="EO236" s="362"/>
      <c r="EP236" s="153">
        <f t="shared" si="799"/>
        <v>-0.43307702452774055</v>
      </c>
      <c r="EQ236" s="153">
        <f t="shared" si="800"/>
        <v>-0.29252378224490511</v>
      </c>
      <c r="ER236" s="153" t="e">
        <f t="shared" si="801"/>
        <v>#DIV/0!</v>
      </c>
      <c r="ES236" s="153" t="e">
        <f t="shared" si="802"/>
        <v>#DIV/0!</v>
      </c>
      <c r="ET236" s="153" t="e">
        <f t="shared" si="803"/>
        <v>#DIV/0!</v>
      </c>
      <c r="EU236" s="242">
        <f t="shared" si="752"/>
        <v>-141.19999999999999</v>
      </c>
      <c r="EV236" s="242">
        <f t="shared" si="922"/>
        <v>-134.80900000000003</v>
      </c>
      <c r="EW236" s="242">
        <f t="shared" si="753"/>
        <v>460.84800000000001</v>
      </c>
      <c r="EX236" s="242">
        <f t="shared" si="754"/>
        <v>0</v>
      </c>
      <c r="EY236" s="119">
        <v>184.839</v>
      </c>
      <c r="EZ236" s="119">
        <v>326.03899999999999</v>
      </c>
      <c r="FA236" s="362">
        <v>460.84800000000001</v>
      </c>
      <c r="FB236" s="362"/>
      <c r="FC236" s="362"/>
      <c r="FD236" s="362"/>
      <c r="FE236" s="362"/>
      <c r="FF236" s="362"/>
      <c r="FG236" s="362"/>
      <c r="FH236" s="362"/>
      <c r="FI236" s="362"/>
      <c r="FJ236" s="362"/>
      <c r="FK236" s="362"/>
      <c r="FL236" s="362"/>
      <c r="FM236" s="362"/>
      <c r="FN236" s="362"/>
      <c r="FO236" s="362"/>
      <c r="FP236" s="153">
        <f t="shared" si="804"/>
        <v>-0.13071895424836602</v>
      </c>
      <c r="FQ236" s="153">
        <f t="shared" si="805"/>
        <v>-0.1206896551724138</v>
      </c>
      <c r="FR236" s="153" t="e">
        <f t="shared" si="806"/>
        <v>#DIV/0!</v>
      </c>
      <c r="FS236" s="153" t="e">
        <f t="shared" si="807"/>
        <v>#DIV/0!</v>
      </c>
      <c r="FT236" s="153" t="e">
        <f t="shared" si="808"/>
        <v>#DIV/0!</v>
      </c>
      <c r="FU236" s="242">
        <f t="shared" si="764"/>
        <v>-20</v>
      </c>
      <c r="FV236" s="242">
        <f t="shared" si="923"/>
        <v>-21</v>
      </c>
      <c r="FW236" s="242">
        <f t="shared" si="765"/>
        <v>174</v>
      </c>
      <c r="FX236" s="242">
        <f t="shared" si="766"/>
        <v>0</v>
      </c>
      <c r="FY236" s="154">
        <v>133</v>
      </c>
      <c r="FZ236" s="154">
        <v>153</v>
      </c>
      <c r="GA236" s="359">
        <v>174</v>
      </c>
      <c r="GB236" s="359"/>
      <c r="GC236" s="359"/>
      <c r="GD236" s="359"/>
      <c r="GE236" s="359"/>
      <c r="GF236" s="359"/>
      <c r="GG236" s="359"/>
      <c r="GH236" s="359"/>
      <c r="GI236" s="359"/>
      <c r="GJ236" s="359"/>
      <c r="GK236" s="359"/>
      <c r="GL236" s="359"/>
      <c r="GM236" s="359"/>
      <c r="GN236" s="359"/>
      <c r="GO236" s="359"/>
      <c r="GP236" s="294"/>
      <c r="GQ236" s="5" t="s">
        <v>386</v>
      </c>
      <c r="GR236" s="294">
        <v>9300</v>
      </c>
      <c r="GS236" s="294" t="s">
        <v>293</v>
      </c>
      <c r="GT236" s="295" t="s">
        <v>82</v>
      </c>
      <c r="GU236" s="296"/>
      <c r="GV236" s="297"/>
      <c r="GW236" s="158">
        <f t="shared" si="809"/>
        <v>-0.84795718172275159</v>
      </c>
      <c r="GX236" s="158">
        <f t="shared" si="810"/>
        <v>0.19084397486738613</v>
      </c>
      <c r="GY236" s="158" t="e">
        <f t="shared" si="811"/>
        <v>#VALUE!</v>
      </c>
      <c r="GZ236" s="158" t="e">
        <f t="shared" si="812"/>
        <v>#VALUE!</v>
      </c>
      <c r="HA236" s="158" t="e">
        <f t="shared" si="813"/>
        <v>#VALUE!</v>
      </c>
      <c r="HB236" s="263">
        <f t="shared" si="942"/>
        <v>-0.24772390713574227</v>
      </c>
      <c r="HC236" s="263">
        <f t="shared" si="912"/>
        <v>6.890332495637197E-2</v>
      </c>
      <c r="HD236" s="278" t="e">
        <f t="shared" si="943"/>
        <v>#VALUE!</v>
      </c>
      <c r="HE236" s="298" t="e">
        <f t="shared" si="944"/>
        <v>#VALUE!</v>
      </c>
      <c r="HF236" s="153">
        <f t="shared" si="814"/>
        <v>-0.53986590731605111</v>
      </c>
      <c r="HG236" s="153">
        <f t="shared" si="815"/>
        <v>-0.29214200018030884</v>
      </c>
      <c r="HH236" s="153">
        <f t="shared" si="816"/>
        <v>-0.36104532513668081</v>
      </c>
      <c r="HI236" s="153" t="str">
        <f t="shared" si="817"/>
        <v>Negativ EK</v>
      </c>
      <c r="HJ236" s="153" t="str">
        <f t="shared" si="818"/>
        <v>Negativ EK</v>
      </c>
      <c r="HK236" s="153" t="str">
        <f t="shared" si="819"/>
        <v>Negativ EK</v>
      </c>
      <c r="HL236" s="153" t="str">
        <f t="shared" si="820"/>
        <v>Negativ EK</v>
      </c>
      <c r="HM236" s="153" t="str">
        <f t="shared" si="821"/>
        <v>Negativ EK</v>
      </c>
      <c r="HN236" s="153" t="str">
        <f t="shared" si="822"/>
        <v>Negativ EK</v>
      </c>
      <c r="HO236" s="153" t="str">
        <f t="shared" si="823"/>
        <v>Negativ EK</v>
      </c>
      <c r="HP236" s="153" t="str">
        <f t="shared" si="824"/>
        <v>Negativ EK</v>
      </c>
      <c r="HQ236" s="153" t="str">
        <f t="shared" si="825"/>
        <v>Negativ EK</v>
      </c>
      <c r="HR236" s="153" t="str">
        <f t="shared" si="826"/>
        <v>Negativ EK</v>
      </c>
      <c r="HS236" s="299" t="str">
        <f t="shared" si="827"/>
        <v>Negativ EK</v>
      </c>
      <c r="HT236" s="299" t="str">
        <f t="shared" si="828"/>
        <v>Negativ EK</v>
      </c>
      <c r="HU236" s="299" t="str">
        <f t="shared" si="829"/>
        <v>Negativ EK</v>
      </c>
      <c r="HV236" s="150">
        <f t="shared" si="830"/>
        <v>-1.2745501946616791</v>
      </c>
      <c r="HW236" s="150">
        <f t="shared" si="831"/>
        <v>0.23617281974840496</v>
      </c>
      <c r="HX236" s="150" t="e">
        <f t="shared" si="832"/>
        <v>#VALUE!</v>
      </c>
      <c r="HY236" s="150" t="e">
        <f t="shared" si="833"/>
        <v>#VALUE!</v>
      </c>
      <c r="HZ236" s="150" t="e">
        <f t="shared" si="834"/>
        <v>#VALUE!</v>
      </c>
      <c r="IA236" s="263">
        <f t="shared" si="945"/>
        <v>-0.10370205844424848</v>
      </c>
      <c r="IB236" s="263">
        <f t="shared" si="913"/>
        <v>2.5157370155559314E-2</v>
      </c>
      <c r="IC236" s="263" t="e">
        <f t="shared" si="946"/>
        <v>#VALUE!</v>
      </c>
      <c r="ID236" s="300" t="e">
        <f t="shared" si="947"/>
        <v>#VALUE!</v>
      </c>
      <c r="IE236" s="153">
        <f t="shared" si="835"/>
        <v>-0.185065710404441</v>
      </c>
      <c r="IF236" s="153">
        <f t="shared" si="836"/>
        <v>-8.1363651960192518E-2</v>
      </c>
      <c r="IG236" s="153">
        <f t="shared" si="837"/>
        <v>-0.10652102211575183</v>
      </c>
      <c r="IH236" s="153" t="str">
        <f t="shared" si="838"/>
        <v>i.a.</v>
      </c>
      <c r="II236" s="153" t="str">
        <f t="shared" si="839"/>
        <v>i.a.</v>
      </c>
      <c r="IJ236" s="153" t="str">
        <f t="shared" si="840"/>
        <v>i.a.</v>
      </c>
      <c r="IK236" s="153" t="str">
        <f t="shared" si="841"/>
        <v>i.a.</v>
      </c>
      <c r="IL236" s="299" t="str">
        <f t="shared" si="842"/>
        <v>i.a.</v>
      </c>
      <c r="IM236" s="299" t="str">
        <f t="shared" si="843"/>
        <v>i.a.</v>
      </c>
      <c r="IN236" s="299" t="str">
        <f t="shared" si="844"/>
        <v>i.a.</v>
      </c>
      <c r="IO236" s="299" t="str">
        <f t="shared" si="845"/>
        <v>i.a.</v>
      </c>
      <c r="IP236" s="299" t="str">
        <f t="shared" si="846"/>
        <v>i.a.</v>
      </c>
      <c r="IQ236" s="299" t="str">
        <f t="shared" si="847"/>
        <v>i.a.</v>
      </c>
      <c r="IR236" s="299" t="str">
        <f t="shared" si="848"/>
        <v>i.a.</v>
      </c>
      <c r="IS236" s="299" t="str">
        <f t="shared" si="849"/>
        <v>i.a.</v>
      </c>
      <c r="IT236" s="299" t="str">
        <f t="shared" si="850"/>
        <v>i.a.</v>
      </c>
      <c r="IU236" s="150">
        <f t="shared" si="851"/>
        <v>9.3669255475127541E-2</v>
      </c>
      <c r="IV236" s="150">
        <f t="shared" si="852"/>
        <v>0.15409522297892989</v>
      </c>
      <c r="IW236" s="153" t="e">
        <f t="shared" si="853"/>
        <v>#VALUE!</v>
      </c>
      <c r="IX236" s="150" t="e">
        <f t="shared" si="854"/>
        <v>#VALUE!</v>
      </c>
      <c r="IY236" s="150" t="e">
        <f t="shared" si="855"/>
        <v>#VALUE!</v>
      </c>
      <c r="IZ236" s="263">
        <f t="shared" si="948"/>
        <v>3.7242003524856793E-2</v>
      </c>
      <c r="JA236" s="263">
        <f t="shared" si="914"/>
        <v>5.3086427587896279E-2</v>
      </c>
      <c r="JB236" s="263" t="e">
        <f t="shared" si="949"/>
        <v>#VALUE!</v>
      </c>
      <c r="JC236" s="300" t="e">
        <f t="shared" si="950"/>
        <v>#VALUE!</v>
      </c>
      <c r="JD236" s="153">
        <f t="shared" si="856"/>
        <v>0.4348324758303172</v>
      </c>
      <c r="JE236" s="153">
        <f t="shared" si="857"/>
        <v>0.39759047230546041</v>
      </c>
      <c r="JF236" s="153">
        <f t="shared" si="858"/>
        <v>0.34450404471756413</v>
      </c>
      <c r="JG236" s="153" t="str">
        <f t="shared" si="859"/>
        <v>i.a.</v>
      </c>
      <c r="JH236" s="153" t="str">
        <f t="shared" si="860"/>
        <v>i.a.</v>
      </c>
      <c r="JI236" s="153" t="str">
        <f t="shared" si="861"/>
        <v>i.a.</v>
      </c>
      <c r="JJ236" s="153" t="str">
        <f t="shared" si="862"/>
        <v>i.a.</v>
      </c>
      <c r="JK236" s="299" t="str">
        <f t="shared" si="863"/>
        <v>i.a.</v>
      </c>
      <c r="JL236" s="301" t="str">
        <f t="shared" si="864"/>
        <v>i.a.</v>
      </c>
      <c r="JM236" s="301" t="str">
        <f t="shared" si="865"/>
        <v>i.a.</v>
      </c>
      <c r="JN236" s="301" t="str">
        <f t="shared" si="866"/>
        <v>i.a.</v>
      </c>
      <c r="JO236" s="301" t="str">
        <f t="shared" si="867"/>
        <v>i.a.</v>
      </c>
      <c r="JP236" s="301" t="str">
        <f t="shared" si="868"/>
        <v>i.a.</v>
      </c>
      <c r="JQ236" s="299" t="str">
        <f t="shared" si="869"/>
        <v>i.a.</v>
      </c>
      <c r="JR236" s="299" t="str">
        <f t="shared" si="870"/>
        <v>i.a.</v>
      </c>
      <c r="JS236" s="299" t="str">
        <f t="shared" si="871"/>
        <v>i.a.</v>
      </c>
      <c r="JT236" s="299" t="str">
        <f t="shared" si="872"/>
        <v>i.a.</v>
      </c>
      <c r="JU236" s="150" t="e">
        <f t="shared" si="873"/>
        <v>#VALUE!</v>
      </c>
      <c r="JV236" s="150">
        <f t="shared" si="874"/>
        <v>0.18481939352472568</v>
      </c>
      <c r="JW236" s="150" t="e">
        <f t="shared" si="875"/>
        <v>#VALUE!</v>
      </c>
      <c r="JX236" s="150" t="e">
        <f t="shared" si="876"/>
        <v>#VALUE!</v>
      </c>
      <c r="JY236" s="150" t="e">
        <f t="shared" si="877"/>
        <v>#VALUE!</v>
      </c>
      <c r="JZ236" s="263" t="e">
        <f t="shared" si="951"/>
        <v>#VALUE!</v>
      </c>
      <c r="KA236" s="263">
        <f t="shared" si="915"/>
        <v>3.1899023381203928E-2</v>
      </c>
      <c r="KB236" s="263" t="e">
        <f t="shared" si="952"/>
        <v>#VALUE!</v>
      </c>
      <c r="KC236" s="300" t="e">
        <f t="shared" si="953"/>
        <v>#VALUE!</v>
      </c>
      <c r="KD236" s="153" t="str">
        <f t="shared" si="924"/>
        <v>i.a.</v>
      </c>
      <c r="KE236" s="153">
        <f t="shared" si="925"/>
        <v>-0.1406966267443138</v>
      </c>
      <c r="KF236" s="153">
        <f t="shared" si="926"/>
        <v>-0.17259565012551772</v>
      </c>
      <c r="KG236" s="153" t="str">
        <f t="shared" si="927"/>
        <v>i.a.</v>
      </c>
      <c r="KH236" s="153" t="str">
        <f t="shared" si="940"/>
        <v>i.a.</v>
      </c>
      <c r="KI236" s="153" t="str">
        <f t="shared" si="928"/>
        <v>i.a.</v>
      </c>
      <c r="KJ236" s="153" t="str">
        <f t="shared" si="929"/>
        <v>i.a.</v>
      </c>
      <c r="KK236" s="299" t="str">
        <f t="shared" si="930"/>
        <v>i.a.</v>
      </c>
      <c r="KL236" s="301" t="str">
        <f t="shared" si="931"/>
        <v>i.a.</v>
      </c>
      <c r="KM236" s="301" t="str">
        <f t="shared" si="932"/>
        <v>i.a.</v>
      </c>
      <c r="KN236" s="301" t="str">
        <f t="shared" si="933"/>
        <v>i.a.</v>
      </c>
      <c r="KO236" s="301" t="str">
        <f t="shared" si="934"/>
        <v>i.a.</v>
      </c>
      <c r="KP236" s="301" t="str">
        <f t="shared" si="935"/>
        <v>i.a.</v>
      </c>
      <c r="KQ236" s="299" t="str">
        <f t="shared" si="936"/>
        <v>i.a.</v>
      </c>
      <c r="KR236" s="299" t="str">
        <f t="shared" si="937"/>
        <v>i.a.</v>
      </c>
      <c r="KS236" s="299" t="str">
        <f t="shared" si="938"/>
        <v>i.a.</v>
      </c>
      <c r="KT236" s="299" t="str">
        <f t="shared" si="939"/>
        <v>i.a.</v>
      </c>
      <c r="KU236" s="150">
        <f t="shared" si="878"/>
        <v>-1</v>
      </c>
      <c r="KV236" s="150">
        <f t="shared" si="879"/>
        <v>-9.0246459244968963E-2</v>
      </c>
      <c r="KW236" s="150" t="e">
        <f t="shared" si="880"/>
        <v>#VALUE!</v>
      </c>
      <c r="KX236" s="150" t="e">
        <f t="shared" si="881"/>
        <v>#VALUE!</v>
      </c>
      <c r="KY236" s="150" t="e">
        <f t="shared" si="882"/>
        <v>#VALUE!</v>
      </c>
      <c r="KZ236" s="243">
        <f t="shared" si="954"/>
        <v>-1.4870915032679739</v>
      </c>
      <c r="LA236" s="243">
        <f t="shared" si="916"/>
        <v>-0.14751769213432508</v>
      </c>
      <c r="LB236" s="263" t="e">
        <f t="shared" si="955"/>
        <v>#VALUE!</v>
      </c>
      <c r="LC236" s="307" t="e">
        <f t="shared" si="956"/>
        <v>#VALUE!</v>
      </c>
      <c r="LD236" s="254">
        <f>IFERROR(Tabel1[[#This Row],[2024 - Omsætning]]/Tabel1[[#This Row],[2024 - Ansatte]],"i.a.")</f>
        <v>0</v>
      </c>
      <c r="LE236" s="254">
        <f>IFERROR(Tabel1[[#This Row],[2023 - Omsætning]]/Tabel1[[#This Row],[2023 - Ansatte]],"i.a.")</f>
        <v>1.4870915032679739</v>
      </c>
      <c r="LF236" s="254">
        <f>IFERROR(Tabel1[[#This Row],[2022 - Omsætning]]/Tabel1[[#This Row],[2022 - Ansatte]],"i.a.")</f>
        <v>1.634609195402299</v>
      </c>
      <c r="LG236" s="254" t="str">
        <f>IFERROR(Tabel1[[#This Row],[2021 - Omsætning]]/Tabel1[[#This Row],[2021 - Ansatte]],"i.a.")</f>
        <v>i.a.</v>
      </c>
      <c r="LH236" s="254" t="str">
        <f>IFERROR(AC236/Tabel1[[#This Row],[2020 - Ansatte]],"i.a.")</f>
        <v>i.a.</v>
      </c>
      <c r="LI236" s="254" t="str">
        <f>IFERROR(Tabel1[[#This Row],[2019 - Omsætning]]/Tabel1[[#This Row],[2019 - Ansatte]],"i.a.")</f>
        <v>i.a.</v>
      </c>
      <c r="LJ236" s="254" t="str">
        <f>IFERROR(Tabel1[[#This Row],[2018 - Omsætning]]/Tabel1[[#This Row],[2018 - Ansatte]],"i.a.")</f>
        <v>i.a.</v>
      </c>
      <c r="LK236" s="302" t="str">
        <f>IFERROR(Tabel1[[#This Row],[2017 - Omsætning]]/Tabel1[[#This Row],[2017 - Ansatte]],"i.a.")</f>
        <v>i.a.</v>
      </c>
      <c r="LL236" s="303" t="str">
        <f>IFERROR(Tabel1[[#This Row],[2016 - Omsætning]]/Tabel1[[#This Row],[2016 - Ansatte]],"i.a.")</f>
        <v>i.a.</v>
      </c>
      <c r="LM236" s="303" t="str">
        <f>IFERROR(Tabel1[[#This Row],[2015 - Omsætning]]/Tabel1[[#This Row],[2015 - Ansatte]],"i.a.")</f>
        <v>i.a.</v>
      </c>
      <c r="LN236" s="303" t="str">
        <f>IFERROR(Tabel1[[#This Row],[2014 - Omsætning]]/Tabel1[[#This Row],[2014 - Ansatte]],"i.a.")</f>
        <v>i.a.</v>
      </c>
      <c r="LO236" s="303" t="str">
        <f>IFERROR(Tabel1[[#This Row],[2013 - Omsætning]]/Tabel1[[#This Row],[2013 - Ansatte]],"i.a.")</f>
        <v>i.a.</v>
      </c>
      <c r="LP236" s="303" t="str">
        <f>IFERROR(Tabel1[[#This Row],[2012 - Omsætning]]/Tabel1[[#This Row],[2012 - Ansatte]],"i.a.")</f>
        <v>i.a.</v>
      </c>
      <c r="LQ236" s="303" t="str">
        <f>IFERROR(Tabel1[[#This Row],[2011 - Omsætning]]/Tabel1[[#This Row],[2011 - Ansatte]],"i.a.")</f>
        <v>i.a.</v>
      </c>
      <c r="LR236" s="303" t="str">
        <f>IFERROR(Tabel1[[#This Row],[2010 - Omsætning]]/Tabel1[[#This Row],[2010 - Ansatte]],"i.a.")</f>
        <v>i.a.</v>
      </c>
      <c r="LS236" s="303" t="str">
        <f>IFERROR(Tabel1[[#This Row],[2009 - Omsætning]]/Tabel1[[#This Row],[2009 - Ansatte]],"i.a.")</f>
        <v>i.a.</v>
      </c>
      <c r="LT236" s="303" t="str">
        <f>IFERROR(Tabel1[[#This Row],[2008 - Omsætning]]/Tabel1[[#This Row],[2008 - Ansatte]],"i.a.")</f>
        <v>i.a.</v>
      </c>
      <c r="LU236" s="158">
        <f t="shared" si="883"/>
        <v>-0.54800742777039457</v>
      </c>
      <c r="LV236" s="158">
        <f t="shared" si="884"/>
        <v>0.16421555799794146</v>
      </c>
      <c r="LW236" s="158" t="e">
        <f t="shared" si="885"/>
        <v>#VALUE!</v>
      </c>
      <c r="LX236" s="158" t="e">
        <f t="shared" si="886"/>
        <v>#VALUE!</v>
      </c>
      <c r="LY236" s="158" t="e">
        <f t="shared" si="887"/>
        <v>#VALUE!</v>
      </c>
      <c r="LZ236" s="243">
        <f t="shared" si="957"/>
        <v>-0.15088471177944862</v>
      </c>
      <c r="MA236" s="243">
        <f t="shared" si="917"/>
        <v>5.4097701149425304E-2</v>
      </c>
      <c r="MB236" s="278" t="e">
        <f t="shared" si="958"/>
        <v>#VALUE!</v>
      </c>
      <c r="MC236" s="308" t="e">
        <f t="shared" si="959"/>
        <v>#VALUE!</v>
      </c>
      <c r="MD236" s="244">
        <f t="shared" si="888"/>
        <v>-0.42621804511278194</v>
      </c>
      <c r="ME236" s="244">
        <f t="shared" si="889"/>
        <v>-0.27533333333333332</v>
      </c>
      <c r="MF236" s="244">
        <f t="shared" si="890"/>
        <v>-0.32943103448275862</v>
      </c>
      <c r="MG236" s="244" t="str">
        <f t="shared" si="891"/>
        <v>i.a.</v>
      </c>
      <c r="MH236" s="304" t="str">
        <f t="shared" si="892"/>
        <v>i.a.</v>
      </c>
      <c r="MI236" s="245" t="str">
        <f t="shared" si="893"/>
        <v>i.a.</v>
      </c>
      <c r="MJ236" s="245" t="str">
        <f t="shared" si="894"/>
        <v>i.a.</v>
      </c>
      <c r="MK236" s="305" t="str">
        <f t="shared" si="895"/>
        <v>i.a.</v>
      </c>
      <c r="ML236" s="306" t="str">
        <f t="shared" si="896"/>
        <v>i.a.</v>
      </c>
      <c r="MM236" s="306" t="str">
        <f t="shared" si="897"/>
        <v>i.a.</v>
      </c>
      <c r="MN236" s="306" t="str">
        <f t="shared" si="898"/>
        <v>i.a.</v>
      </c>
      <c r="MO236" s="306" t="str">
        <f t="shared" si="899"/>
        <v>i.a.</v>
      </c>
      <c r="MP236" s="306" t="str">
        <f t="shared" si="900"/>
        <v>i.a.</v>
      </c>
      <c r="MQ236" s="306" t="str">
        <f t="shared" si="901"/>
        <v>i.a.</v>
      </c>
      <c r="MR236" s="306" t="str">
        <f t="shared" si="902"/>
        <v>i.a.</v>
      </c>
      <c r="MS236" s="306" t="str">
        <f t="shared" si="903"/>
        <v>i.a.</v>
      </c>
      <c r="MT236" s="306" t="str">
        <f t="shared" si="904"/>
        <v>i.a.</v>
      </c>
    </row>
    <row r="237" spans="1:358" ht="18" customHeight="1" x14ac:dyDescent="0.25">
      <c r="A237" s="293" t="s">
        <v>292</v>
      </c>
      <c r="B237" s="273">
        <v>26632773</v>
      </c>
      <c r="C237" s="292" t="s">
        <v>83</v>
      </c>
      <c r="D237" s="5"/>
      <c r="E237" s="5">
        <v>281500</v>
      </c>
      <c r="F237" s="203">
        <v>45108</v>
      </c>
      <c r="G237" s="148"/>
      <c r="H237" s="148"/>
      <c r="I237" s="148" t="s">
        <v>74</v>
      </c>
      <c r="J237" s="148" t="s">
        <v>70</v>
      </c>
      <c r="K237" s="148" t="s">
        <v>70</v>
      </c>
      <c r="L237" s="148" t="s">
        <v>70</v>
      </c>
      <c r="M237" s="148" t="s">
        <v>70</v>
      </c>
      <c r="N237" s="148" t="s">
        <v>70</v>
      </c>
      <c r="O237" s="148" t="s">
        <v>70</v>
      </c>
      <c r="P237" s="150" t="e">
        <f>Y237/Tabel1[[#This Row],[2023 - Omsætning]]-1</f>
        <v>#DIV/0!</v>
      </c>
      <c r="Q237" s="150" t="e">
        <f>Z237/Tabel1[[#This Row],[2022 - Omsætning]]-1</f>
        <v>#DIV/0!</v>
      </c>
      <c r="R237" s="150" t="e">
        <f>AA237/Tabel1[[#This Row],[2021 - Omsætning]]-1</f>
        <v>#DIV/0!</v>
      </c>
      <c r="S237" s="150" t="e">
        <f>AB237/Tabel1[[#This Row],[2020 - Omsætning]]-1</f>
        <v>#DIV/0!</v>
      </c>
      <c r="T237" s="150" t="e">
        <f>AC237/Tabel1[[#This Row],[2019 - Omsætning]]-1</f>
        <v>#DIV/0!</v>
      </c>
      <c r="U237" s="242">
        <f t="shared" si="941"/>
        <v>0</v>
      </c>
      <c r="V237" s="242">
        <f t="shared" si="905"/>
        <v>0</v>
      </c>
      <c r="W237" s="242">
        <f t="shared" si="763"/>
        <v>0</v>
      </c>
      <c r="X237" s="242">
        <f t="shared" si="762"/>
        <v>0</v>
      </c>
      <c r="Y237" s="151"/>
      <c r="Z237" s="151"/>
      <c r="AA237" s="151"/>
      <c r="AB237" s="151"/>
      <c r="AC237" s="361"/>
      <c r="AD237" s="151"/>
      <c r="AE237" s="151"/>
      <c r="AF237" s="151"/>
      <c r="AG237" s="361"/>
      <c r="AH237" s="361"/>
      <c r="AI237" s="361"/>
      <c r="AJ237" s="361"/>
      <c r="AK237" s="361"/>
      <c r="AL237" s="361"/>
      <c r="AM237" s="361"/>
      <c r="AN237" s="361"/>
      <c r="AO237" s="361"/>
      <c r="AP237" s="150" t="e">
        <f t="shared" si="779"/>
        <v>#DIV/0!</v>
      </c>
      <c r="AQ237" s="150">
        <f t="shared" si="780"/>
        <v>-1</v>
      </c>
      <c r="AR237" s="150">
        <f t="shared" si="781"/>
        <v>0.24108038585209002</v>
      </c>
      <c r="AS237" s="150">
        <f t="shared" si="782"/>
        <v>3.3469800085070195E-2</v>
      </c>
      <c r="AT237" s="150">
        <f t="shared" si="783"/>
        <v>-0.16859694103085493</v>
      </c>
      <c r="AU237" s="242">
        <f t="shared" si="740"/>
        <v>0</v>
      </c>
      <c r="AV237" s="242">
        <f t="shared" si="918"/>
        <v>-96.494</v>
      </c>
      <c r="AW237" s="242">
        <f t="shared" si="741"/>
        <v>18.744</v>
      </c>
      <c r="AX237" s="242">
        <f t="shared" si="742"/>
        <v>2.5180000000000007</v>
      </c>
      <c r="AY237" s="119"/>
      <c r="AZ237" s="119"/>
      <c r="BA237" s="119">
        <v>96.494</v>
      </c>
      <c r="BB237" s="119">
        <v>77.75</v>
      </c>
      <c r="BC237" s="119">
        <v>75.231999999999999</v>
      </c>
      <c r="BD237" s="119">
        <v>90.488</v>
      </c>
      <c r="BE237" s="119">
        <v>74.192999999999998</v>
      </c>
      <c r="BF237" s="119">
        <v>71.42</v>
      </c>
      <c r="BG237" s="362">
        <v>60.353825000000001</v>
      </c>
      <c r="BH237" s="362">
        <v>43.221907000000002</v>
      </c>
      <c r="BI237" s="362">
        <v>58.221428000000003</v>
      </c>
      <c r="BJ237" s="362">
        <v>53.766100999999999</v>
      </c>
      <c r="BK237" s="362">
        <v>58.639693999999999</v>
      </c>
      <c r="BL237" s="362">
        <v>34.457999999999998</v>
      </c>
      <c r="BM237" s="362">
        <v>30.027999999999999</v>
      </c>
      <c r="BN237" s="362">
        <v>37.826999999999998</v>
      </c>
      <c r="BO237" s="362">
        <v>35.006</v>
      </c>
      <c r="BP237" s="152" t="e">
        <f t="shared" si="784"/>
        <v>#DIV/0!</v>
      </c>
      <c r="BQ237" s="152">
        <f t="shared" si="785"/>
        <v>1</v>
      </c>
      <c r="BR237" s="152">
        <f t="shared" si="786"/>
        <v>-1.6880316808448226</v>
      </c>
      <c r="BS237" s="152">
        <f t="shared" si="787"/>
        <v>1.3269624573378838</v>
      </c>
      <c r="BT237" s="152">
        <f t="shared" si="788"/>
        <v>-0.86560865975598567</v>
      </c>
      <c r="BU237" s="242">
        <f t="shared" si="743"/>
        <v>0</v>
      </c>
      <c r="BV237" s="242">
        <f t="shared" si="919"/>
        <v>4.6909999999999998</v>
      </c>
      <c r="BW237" s="242">
        <f t="shared" si="744"/>
        <v>-11.509</v>
      </c>
      <c r="BX237" s="242">
        <f t="shared" si="745"/>
        <v>3.8879999999999995</v>
      </c>
      <c r="BY237" s="119"/>
      <c r="BZ237" s="119"/>
      <c r="CA237" s="119">
        <v>-4.6909999999999998</v>
      </c>
      <c r="CB237" s="119">
        <v>6.8179999999999996</v>
      </c>
      <c r="CC237" s="119">
        <v>2.93</v>
      </c>
      <c r="CD237" s="119">
        <v>21.802</v>
      </c>
      <c r="CE237" s="119">
        <v>14.634</v>
      </c>
      <c r="CF237" s="119">
        <v>15.249000000000001</v>
      </c>
      <c r="CG237" s="362">
        <v>8.5281260000000003</v>
      </c>
      <c r="CH237" s="362">
        <v>-0.34831000000000001</v>
      </c>
      <c r="CI237" s="362">
        <v>12.033407</v>
      </c>
      <c r="CJ237" s="362">
        <v>7.0187249999999999</v>
      </c>
      <c r="CK237" s="362">
        <v>15.931010000000001</v>
      </c>
      <c r="CL237" s="362">
        <v>13.695</v>
      </c>
      <c r="CM237" s="362">
        <v>9.484</v>
      </c>
      <c r="CN237" s="362">
        <v>13.417999999999999</v>
      </c>
      <c r="CO237" s="362">
        <v>11.871</v>
      </c>
      <c r="CP237" s="152" t="e">
        <f t="shared" si="789"/>
        <v>#DIV/0!</v>
      </c>
      <c r="CQ237" s="152">
        <f t="shared" si="790"/>
        <v>1</v>
      </c>
      <c r="CR237" s="152">
        <f t="shared" si="791"/>
        <v>-7.1670454545454554</v>
      </c>
      <c r="CS237" s="152">
        <f t="shared" si="792"/>
        <v>1.1574502860256064</v>
      </c>
      <c r="CT237" s="152">
        <f t="shared" si="793"/>
        <v>-0.83558023917230262</v>
      </c>
      <c r="CU237" s="242">
        <f t="shared" si="746"/>
        <v>0</v>
      </c>
      <c r="CV237" s="242">
        <f t="shared" si="920"/>
        <v>48.843000000000004</v>
      </c>
      <c r="CW237" s="242">
        <f t="shared" si="747"/>
        <v>-56.763000000000005</v>
      </c>
      <c r="CX237" s="242">
        <f t="shared" si="748"/>
        <v>4.2490000000000006</v>
      </c>
      <c r="CY237" s="119"/>
      <c r="CZ237" s="119"/>
      <c r="DA237" s="119">
        <v>-48.843000000000004</v>
      </c>
      <c r="DB237" s="119">
        <v>7.92</v>
      </c>
      <c r="DC237" s="119">
        <v>3.6709999999999998</v>
      </c>
      <c r="DD237" s="119">
        <v>22.327000000000002</v>
      </c>
      <c r="DE237" s="119">
        <v>14.454000000000001</v>
      </c>
      <c r="DF237" s="119">
        <v>14.095000000000001</v>
      </c>
      <c r="DG237" s="362">
        <v>7.1414730000000004</v>
      </c>
      <c r="DH237" s="362">
        <v>-1.9943120000000001</v>
      </c>
      <c r="DI237" s="362">
        <v>9.8601550000000007</v>
      </c>
      <c r="DJ237" s="362">
        <v>3.7808989999999998</v>
      </c>
      <c r="DK237" s="362">
        <v>11.601559999999999</v>
      </c>
      <c r="DL237" s="362">
        <v>10.878</v>
      </c>
      <c r="DM237" s="362">
        <v>7.4820000000000002</v>
      </c>
      <c r="DN237" s="362">
        <v>11.605</v>
      </c>
      <c r="DO237" s="362">
        <v>10.601000000000001</v>
      </c>
      <c r="DP237" s="152" t="e">
        <f t="shared" si="794"/>
        <v>#DIV/0!</v>
      </c>
      <c r="DQ237" s="152">
        <f t="shared" si="795"/>
        <v>-1</v>
      </c>
      <c r="DR237" s="152">
        <f t="shared" si="796"/>
        <v>-0.34582398109864154</v>
      </c>
      <c r="DS237" s="152">
        <f t="shared" si="797"/>
        <v>7.7959453952730226E-2</v>
      </c>
      <c r="DT237" s="152">
        <f t="shared" si="798"/>
        <v>3.7303180809468622E-2</v>
      </c>
      <c r="DU237" s="242">
        <f t="shared" si="749"/>
        <v>0</v>
      </c>
      <c r="DV237" s="242">
        <f t="shared" si="921"/>
        <v>-55.375999999999998</v>
      </c>
      <c r="DW237" s="242">
        <f t="shared" si="750"/>
        <v>-29.274000000000008</v>
      </c>
      <c r="DX237" s="242">
        <f t="shared" si="751"/>
        <v>6.1219999999999999</v>
      </c>
      <c r="DY237" s="119"/>
      <c r="DZ237" s="119"/>
      <c r="EA237" s="119">
        <v>55.375999999999998</v>
      </c>
      <c r="EB237" s="119">
        <v>84.65</v>
      </c>
      <c r="EC237" s="119">
        <v>78.528000000000006</v>
      </c>
      <c r="ED237" s="119">
        <v>75.703999999999994</v>
      </c>
      <c r="EE237" s="119">
        <v>61.331000000000003</v>
      </c>
      <c r="EF237" s="119">
        <v>52.042000000000002</v>
      </c>
      <c r="EG237" s="362">
        <v>41.081474</v>
      </c>
      <c r="EH237" s="362">
        <v>36.554589</v>
      </c>
      <c r="EI237" s="362">
        <v>39.036529000000002</v>
      </c>
      <c r="EJ237" s="362">
        <v>37.622796999999998</v>
      </c>
      <c r="EK237" s="362">
        <v>35.793456999999997</v>
      </c>
      <c r="EL237" s="362">
        <v>28.178000000000001</v>
      </c>
      <c r="EM237" s="362">
        <v>21.038</v>
      </c>
      <c r="EN237" s="362">
        <v>16.55</v>
      </c>
      <c r="EO237" s="362">
        <v>17.024999999999999</v>
      </c>
      <c r="EP237" s="153" t="e">
        <f t="shared" si="799"/>
        <v>#DIV/0!</v>
      </c>
      <c r="EQ237" s="153">
        <f t="shared" si="800"/>
        <v>-1</v>
      </c>
      <c r="ER237" s="153">
        <f t="shared" si="801"/>
        <v>1.494086013459248E-2</v>
      </c>
      <c r="ES237" s="153">
        <f t="shared" si="802"/>
        <v>-4.8388321860906774E-2</v>
      </c>
      <c r="ET237" s="153">
        <f t="shared" si="803"/>
        <v>5.9330557399472982E-2</v>
      </c>
      <c r="EU237" s="242">
        <f t="shared" si="752"/>
        <v>0</v>
      </c>
      <c r="EV237" s="242">
        <f t="shared" si="922"/>
        <v>-203.452</v>
      </c>
      <c r="EW237" s="242">
        <f t="shared" si="753"/>
        <v>2.9950000000000045</v>
      </c>
      <c r="EX237" s="242">
        <f t="shared" si="754"/>
        <v>-10.193000000000012</v>
      </c>
      <c r="EY237" s="119"/>
      <c r="EZ237" s="119"/>
      <c r="FA237" s="119">
        <v>203.452</v>
      </c>
      <c r="FB237" s="119">
        <v>200.45699999999999</v>
      </c>
      <c r="FC237" s="119">
        <v>210.65</v>
      </c>
      <c r="FD237" s="119">
        <v>198.852</v>
      </c>
      <c r="FE237" s="119">
        <v>172.69399999999999</v>
      </c>
      <c r="FF237" s="119">
        <v>142.99799999999999</v>
      </c>
      <c r="FG237" s="362">
        <v>127.878429</v>
      </c>
      <c r="FH237" s="362">
        <v>90.668030000000002</v>
      </c>
      <c r="FI237" s="362">
        <v>102.441613</v>
      </c>
      <c r="FJ237" s="362">
        <v>117.54588</v>
      </c>
      <c r="FK237" s="362">
        <v>182.66277400000001</v>
      </c>
      <c r="FL237" s="362">
        <v>101.968</v>
      </c>
      <c r="FM237" s="362">
        <v>64.418999999999997</v>
      </c>
      <c r="FN237" s="362">
        <v>58.058</v>
      </c>
      <c r="FO237" s="362">
        <v>50.826999999999998</v>
      </c>
      <c r="FP237" s="153" t="e">
        <f t="shared" si="804"/>
        <v>#DIV/0!</v>
      </c>
      <c r="FQ237" s="153">
        <f t="shared" si="805"/>
        <v>-1</v>
      </c>
      <c r="FR237" s="153">
        <f t="shared" si="806"/>
        <v>5.3191489361702128E-2</v>
      </c>
      <c r="FS237" s="153">
        <f t="shared" si="807"/>
        <v>-3.0927835051546393E-2</v>
      </c>
      <c r="FT237" s="153">
        <f t="shared" si="808"/>
        <v>0.16867469879518071</v>
      </c>
      <c r="FU237" s="242">
        <f t="shared" si="764"/>
        <v>0</v>
      </c>
      <c r="FV237" s="242">
        <f t="shared" si="923"/>
        <v>-99</v>
      </c>
      <c r="FW237" s="242">
        <f t="shared" si="765"/>
        <v>5</v>
      </c>
      <c r="FX237" s="242">
        <f t="shared" si="766"/>
        <v>-3</v>
      </c>
      <c r="FY237" s="154"/>
      <c r="FZ237" s="154"/>
      <c r="GA237" s="154">
        <v>99</v>
      </c>
      <c r="GB237" s="154">
        <v>94</v>
      </c>
      <c r="GC237" s="154">
        <v>97</v>
      </c>
      <c r="GD237" s="154">
        <v>83</v>
      </c>
      <c r="GE237" s="154">
        <v>72</v>
      </c>
      <c r="GF237" s="154">
        <v>77</v>
      </c>
      <c r="GG237" s="359">
        <v>69</v>
      </c>
      <c r="GH237" s="359"/>
      <c r="GI237" s="359"/>
      <c r="GJ237" s="359"/>
      <c r="GK237" s="359"/>
      <c r="GL237" s="359">
        <v>37</v>
      </c>
      <c r="GM237" s="359">
        <v>27</v>
      </c>
      <c r="GN237" s="359">
        <v>33</v>
      </c>
      <c r="GO237" s="359">
        <v>29</v>
      </c>
      <c r="GP237" s="5"/>
      <c r="GQ237" s="5" t="s">
        <v>390</v>
      </c>
      <c r="GR237" s="5">
        <v>9300</v>
      </c>
      <c r="GS237" s="5" t="s">
        <v>293</v>
      </c>
      <c r="GT237" s="7" t="s">
        <v>82</v>
      </c>
      <c r="GU237" s="172" t="s">
        <v>73</v>
      </c>
      <c r="GW237" s="158" t="e">
        <f t="shared" si="809"/>
        <v>#VALUE!</v>
      </c>
      <c r="GX237" s="158">
        <f t="shared" si="810"/>
        <v>1</v>
      </c>
      <c r="GY237" s="158">
        <f t="shared" si="811"/>
        <v>-8.1867092053034298</v>
      </c>
      <c r="GZ237" s="158">
        <f t="shared" si="812"/>
        <v>1.0391711659310772</v>
      </c>
      <c r="HA237" s="158">
        <f t="shared" si="813"/>
        <v>-0.85391318322382193</v>
      </c>
      <c r="HB237" s="263" t="e">
        <f t="shared" si="942"/>
        <v>#VALUE!</v>
      </c>
      <c r="HC237" s="263">
        <f t="shared" si="912"/>
        <v>0.69762758344878806</v>
      </c>
      <c r="HD237" s="263">
        <f t="shared" si="943"/>
        <v>-0.79469949265223461</v>
      </c>
      <c r="HE237" s="263">
        <f t="shared" si="944"/>
        <v>4.9468299057692101E-2</v>
      </c>
      <c r="HF237" s="153" t="str">
        <f t="shared" si="814"/>
        <v>Negativ EK</v>
      </c>
      <c r="HG237" s="153">
        <f t="shared" si="815"/>
        <v>0</v>
      </c>
      <c r="HH237" s="153">
        <f t="shared" si="816"/>
        <v>-0.69762758344878806</v>
      </c>
      <c r="HI237" s="153">
        <f t="shared" si="817"/>
        <v>9.7071909203446549E-2</v>
      </c>
      <c r="HJ237" s="153">
        <f t="shared" si="818"/>
        <v>4.7603610145754448E-2</v>
      </c>
      <c r="HK237" s="153">
        <f t="shared" si="819"/>
        <v>0.32585835735396068</v>
      </c>
      <c r="HL237" s="153">
        <f t="shared" si="820"/>
        <v>0.25498134476462647</v>
      </c>
      <c r="HM237" s="153">
        <f t="shared" si="821"/>
        <v>0.30271636988113221</v>
      </c>
      <c r="HN237" s="153">
        <f t="shared" si="822"/>
        <v>0.18397308477633648</v>
      </c>
      <c r="HO237" s="153">
        <f t="shared" si="823"/>
        <v>-5.2765776000296763E-2</v>
      </c>
      <c r="HP237" s="153">
        <f t="shared" si="824"/>
        <v>0.25724606553415308</v>
      </c>
      <c r="HQ237" s="153">
        <f t="shared" si="825"/>
        <v>0.1029989626002983</v>
      </c>
      <c r="HR237" s="153">
        <f t="shared" si="826"/>
        <v>0.36271051322154502</v>
      </c>
      <c r="HS237" s="153">
        <f t="shared" si="827"/>
        <v>0.44205136540962287</v>
      </c>
      <c r="HT237" s="153">
        <f t="shared" si="828"/>
        <v>0.39810577843992762</v>
      </c>
      <c r="HU237" s="153">
        <f t="shared" si="829"/>
        <v>0.69128816083395384</v>
      </c>
      <c r="HV237" s="150" t="e">
        <f t="shared" si="830"/>
        <v>#VALUE!</v>
      </c>
      <c r="HW237" s="150">
        <f t="shared" si="831"/>
        <v>1</v>
      </c>
      <c r="HX237" s="150">
        <f t="shared" si="832"/>
        <v>-1.7002929873240569</v>
      </c>
      <c r="HY237" s="150">
        <f t="shared" si="833"/>
        <v>1.3178777792759018</v>
      </c>
      <c r="HZ237" s="150">
        <f t="shared" si="834"/>
        <v>-0.87806515010353425</v>
      </c>
      <c r="IA237" s="263" t="e">
        <f t="shared" si="945"/>
        <v>#VALUE!</v>
      </c>
      <c r="IB237" s="263">
        <f t="shared" si="913"/>
        <v>2.3228004327707479E-2</v>
      </c>
      <c r="IC237" s="263">
        <f t="shared" si="946"/>
        <v>-5.6396984666159514E-2</v>
      </c>
      <c r="ID237" s="263">
        <f t="shared" si="947"/>
        <v>1.8858915918742239E-2</v>
      </c>
      <c r="IE237" s="153" t="str">
        <f t="shared" si="835"/>
        <v>i.a.</v>
      </c>
      <c r="IF237" s="153">
        <f t="shared" si="836"/>
        <v>0</v>
      </c>
      <c r="IG237" s="153">
        <f t="shared" si="837"/>
        <v>-2.3228004327707479E-2</v>
      </c>
      <c r="IH237" s="153">
        <f t="shared" si="838"/>
        <v>3.3168980338452031E-2</v>
      </c>
      <c r="II237" s="153">
        <f t="shared" si="839"/>
        <v>1.4310064419709794E-2</v>
      </c>
      <c r="IJ237" s="153">
        <f t="shared" si="840"/>
        <v>0.1173582813433599</v>
      </c>
      <c r="IK237" s="153">
        <f t="shared" si="841"/>
        <v>9.2710616677014301E-2</v>
      </c>
      <c r="IL237" s="153">
        <f t="shared" si="842"/>
        <v>0.11259008438862728</v>
      </c>
      <c r="IM237" s="153">
        <f t="shared" si="843"/>
        <v>7.8044055611992319E-2</v>
      </c>
      <c r="IN237" s="153">
        <f t="shared" si="844"/>
        <v>-3.6073807044426053E-3</v>
      </c>
      <c r="IO237" s="153">
        <f t="shared" si="845"/>
        <v>0.10940082852801092</v>
      </c>
      <c r="IP237" s="153">
        <f t="shared" si="846"/>
        <v>4.6758978506995334E-2</v>
      </c>
      <c r="IQ237" s="153">
        <f t="shared" si="847"/>
        <v>0.11194158506556989</v>
      </c>
      <c r="IR237" s="153">
        <f t="shared" si="848"/>
        <v>0.16461622602727377</v>
      </c>
      <c r="IS237" s="153">
        <f t="shared" si="849"/>
        <v>0.15486989393927023</v>
      </c>
      <c r="IT237" s="153">
        <f t="shared" si="850"/>
        <v>0.24646186343389814</v>
      </c>
      <c r="IU237" s="150" t="e">
        <f t="shared" si="851"/>
        <v>#VALUE!</v>
      </c>
      <c r="IV237" s="150" t="e">
        <f t="shared" si="852"/>
        <v>#VALUE!</v>
      </c>
      <c r="IW237" s="150">
        <f t="shared" si="853"/>
        <v>-0.35545405195864566</v>
      </c>
      <c r="IX237" s="150">
        <f t="shared" si="854"/>
        <v>0.13277240991904821</v>
      </c>
      <c r="IY237" s="150">
        <f t="shared" si="855"/>
        <v>-2.079367619119658E-2</v>
      </c>
      <c r="IZ237" s="263" t="e">
        <f t="shared" si="948"/>
        <v>#VALUE!</v>
      </c>
      <c r="JA237" s="263" t="e">
        <f t="shared" si="914"/>
        <v>#VALUE!</v>
      </c>
      <c r="JB237" s="263">
        <f t="shared" si="949"/>
        <v>-0.15010294226841348</v>
      </c>
      <c r="JC237" s="263">
        <f t="shared" si="950"/>
        <v>4.9496092124960922E-2</v>
      </c>
      <c r="JD237" s="153" t="str">
        <f t="shared" si="856"/>
        <v>i.a.</v>
      </c>
      <c r="JE237" s="153" t="str">
        <f t="shared" si="857"/>
        <v>i.a.</v>
      </c>
      <c r="JF237" s="153">
        <f t="shared" si="858"/>
        <v>0.27218213632699606</v>
      </c>
      <c r="JG237" s="153">
        <f t="shared" si="859"/>
        <v>0.42228507859540954</v>
      </c>
      <c r="JH237" s="153">
        <f t="shared" si="860"/>
        <v>0.37278898647044861</v>
      </c>
      <c r="JI237" s="153">
        <f t="shared" si="861"/>
        <v>0.38070524812423306</v>
      </c>
      <c r="JJ237" s="153">
        <f t="shared" si="862"/>
        <v>0.35514262221038373</v>
      </c>
      <c r="JK237" s="153">
        <f t="shared" si="863"/>
        <v>0.3639351599323068</v>
      </c>
      <c r="JL237" s="153">
        <f t="shared" si="864"/>
        <v>0.3212541342684152</v>
      </c>
      <c r="JM237" s="153">
        <f t="shared" si="865"/>
        <v>0.40316955160490414</v>
      </c>
      <c r="JN237" s="153">
        <f t="shared" si="866"/>
        <v>0.38106124900629984</v>
      </c>
      <c r="JO237" s="153">
        <f t="shared" si="867"/>
        <v>0.32006904027601818</v>
      </c>
      <c r="JP237" s="153">
        <f t="shared" si="868"/>
        <v>0.19595375793427944</v>
      </c>
      <c r="JQ237" s="153">
        <f t="shared" si="869"/>
        <v>0.27634159736387887</v>
      </c>
      <c r="JR237" s="153">
        <f t="shared" si="870"/>
        <v>0.32658066719446127</v>
      </c>
      <c r="JS237" s="153">
        <f t="shared" si="871"/>
        <v>0.28505976781838854</v>
      </c>
      <c r="JT237" s="153">
        <f t="shared" si="872"/>
        <v>0.33495976547897771</v>
      </c>
      <c r="JU237" s="150" t="e">
        <f t="shared" si="873"/>
        <v>#VALUE!</v>
      </c>
      <c r="JV237" s="150" t="e">
        <f t="shared" si="874"/>
        <v>#VALUE!</v>
      </c>
      <c r="JW237" s="150" t="e">
        <f t="shared" si="875"/>
        <v>#VALUE!</v>
      </c>
      <c r="JX237" s="150" t="e">
        <f t="shared" si="876"/>
        <v>#VALUE!</v>
      </c>
      <c r="JY237" s="150" t="e">
        <f t="shared" si="877"/>
        <v>#VALUE!</v>
      </c>
      <c r="JZ237" s="263" t="e">
        <f t="shared" si="951"/>
        <v>#VALUE!</v>
      </c>
      <c r="KA237" s="263" t="e">
        <f t="shared" si="915"/>
        <v>#VALUE!</v>
      </c>
      <c r="KB237" s="263" t="e">
        <f t="shared" si="952"/>
        <v>#VALUE!</v>
      </c>
      <c r="KC237" s="263" t="e">
        <f t="shared" si="953"/>
        <v>#VALUE!</v>
      </c>
      <c r="KD237" s="153" t="str">
        <f t="shared" si="924"/>
        <v>i.a.</v>
      </c>
      <c r="KE237" s="153" t="str">
        <f t="shared" si="925"/>
        <v>i.a.</v>
      </c>
      <c r="KF237" s="153" t="str">
        <f t="shared" si="926"/>
        <v>i.a.</v>
      </c>
      <c r="KG237" s="153" t="str">
        <f t="shared" si="927"/>
        <v>i.a.</v>
      </c>
      <c r="KH237" s="153" t="str">
        <f t="shared" si="940"/>
        <v>i.a.</v>
      </c>
      <c r="KI237" s="153" t="str">
        <f t="shared" si="928"/>
        <v>i.a.</v>
      </c>
      <c r="KJ237" s="153" t="str">
        <f t="shared" si="929"/>
        <v>i.a.</v>
      </c>
      <c r="KK237" s="153" t="str">
        <f t="shared" si="930"/>
        <v>i.a.</v>
      </c>
      <c r="KL237" s="153" t="str">
        <f t="shared" si="931"/>
        <v>i.a.</v>
      </c>
      <c r="KM237" s="153" t="str">
        <f t="shared" si="932"/>
        <v>i.a.</v>
      </c>
      <c r="KN237" s="153" t="str">
        <f t="shared" si="933"/>
        <v>i.a.</v>
      </c>
      <c r="KO237" s="153" t="str">
        <f t="shared" si="934"/>
        <v>i.a.</v>
      </c>
      <c r="KP237" s="153" t="str">
        <f t="shared" si="935"/>
        <v>i.a.</v>
      </c>
      <c r="KQ237" s="153" t="str">
        <f t="shared" si="936"/>
        <v>i.a.</v>
      </c>
      <c r="KR237" s="153" t="str">
        <f t="shared" si="937"/>
        <v>i.a.</v>
      </c>
      <c r="KS237" s="153" t="str">
        <f t="shared" si="938"/>
        <v>i.a.</v>
      </c>
      <c r="KT237" s="153" t="str">
        <f t="shared" si="939"/>
        <v>i.a.</v>
      </c>
      <c r="KU237" s="150" t="e">
        <f t="shared" si="878"/>
        <v>#VALUE!</v>
      </c>
      <c r="KV237" s="150" t="e">
        <f t="shared" si="879"/>
        <v>#VALUE!</v>
      </c>
      <c r="KW237" s="150" t="e">
        <f t="shared" si="880"/>
        <v>#DIV/0!</v>
      </c>
      <c r="KX237" s="150" t="e">
        <f t="shared" si="881"/>
        <v>#DIV/0!</v>
      </c>
      <c r="KY237" s="150" t="e">
        <f t="shared" si="882"/>
        <v>#DIV/0!</v>
      </c>
      <c r="KZ237" s="243" t="e">
        <f t="shared" si="954"/>
        <v>#VALUE!</v>
      </c>
      <c r="LA237" s="243" t="e">
        <f t="shared" si="916"/>
        <v>#VALUE!</v>
      </c>
      <c r="LB237" s="243">
        <f t="shared" si="955"/>
        <v>0</v>
      </c>
      <c r="LC237" s="243">
        <f t="shared" si="956"/>
        <v>0</v>
      </c>
      <c r="LD237" s="254" t="str">
        <f>IFERROR(Tabel1[[#This Row],[2024 - Omsætning]]/Tabel1[[#This Row],[2024 - Ansatte]],"i.a.")</f>
        <v>i.a.</v>
      </c>
      <c r="LE237" s="254" t="str">
        <f>IFERROR(Tabel1[[#This Row],[2023 - Omsætning]]/Tabel1[[#This Row],[2023 - Ansatte]],"i.a.")</f>
        <v>i.a.</v>
      </c>
      <c r="LF237" s="254">
        <f>IFERROR(Tabel1[[#This Row],[2022 - Omsætning]]/Tabel1[[#This Row],[2022 - Ansatte]],"i.a.")</f>
        <v>0</v>
      </c>
      <c r="LG237" s="254">
        <f>IFERROR(Tabel1[[#This Row],[2021 - Omsætning]]/Tabel1[[#This Row],[2021 - Ansatte]],"i.a.")</f>
        <v>0</v>
      </c>
      <c r="LH237" s="254">
        <f>IFERROR(AC237/Tabel1[[#This Row],[2020 - Ansatte]],"i.a.")</f>
        <v>0</v>
      </c>
      <c r="LI237" s="254">
        <f>IFERROR(Tabel1[[#This Row],[2019 - Omsætning]]/Tabel1[[#This Row],[2019 - Ansatte]],"i.a.")</f>
        <v>0</v>
      </c>
      <c r="LJ237" s="254">
        <f>IFERROR(Tabel1[[#This Row],[2018 - Omsætning]]/Tabel1[[#This Row],[2018 - Ansatte]],"i.a.")</f>
        <v>0</v>
      </c>
      <c r="LK237" s="254">
        <f>IFERROR(Tabel1[[#This Row],[2017 - Omsætning]]/Tabel1[[#This Row],[2017 - Ansatte]],"i.a.")</f>
        <v>0</v>
      </c>
      <c r="LL237" s="254">
        <f>IFERROR(Tabel1[[#This Row],[2016 - Omsætning]]/Tabel1[[#This Row],[2016 - Ansatte]],"i.a.")</f>
        <v>0</v>
      </c>
      <c r="LM237" s="254" t="str">
        <f>IFERROR(Tabel1[[#This Row],[2015 - Omsætning]]/Tabel1[[#This Row],[2015 - Ansatte]],"i.a.")</f>
        <v>i.a.</v>
      </c>
      <c r="LN237" s="254" t="str">
        <f>IFERROR(Tabel1[[#This Row],[2014 - Omsætning]]/Tabel1[[#This Row],[2014 - Ansatte]],"i.a.")</f>
        <v>i.a.</v>
      </c>
      <c r="LO237" s="254" t="str">
        <f>IFERROR(Tabel1[[#This Row],[2013 - Omsætning]]/Tabel1[[#This Row],[2013 - Ansatte]],"i.a.")</f>
        <v>i.a.</v>
      </c>
      <c r="LP237" s="254" t="str">
        <f>IFERROR(Tabel1[[#This Row],[2012 - Omsætning]]/Tabel1[[#This Row],[2012 - Ansatte]],"i.a.")</f>
        <v>i.a.</v>
      </c>
      <c r="LQ237" s="254">
        <f>IFERROR(Tabel1[[#This Row],[2011 - Omsætning]]/Tabel1[[#This Row],[2011 - Ansatte]],"i.a.")</f>
        <v>0</v>
      </c>
      <c r="LR237" s="254">
        <f>IFERROR(Tabel1[[#This Row],[2010 - Omsætning]]/Tabel1[[#This Row],[2010 - Ansatte]],"i.a.")</f>
        <v>0</v>
      </c>
      <c r="LS237" s="254">
        <f>IFERROR(Tabel1[[#This Row],[2009 - Omsætning]]/Tabel1[[#This Row],[2009 - Ansatte]],"i.a.")</f>
        <v>0</v>
      </c>
      <c r="LT237" s="254">
        <f>IFERROR(Tabel1[[#This Row],[2008 - Omsætning]]/Tabel1[[#This Row],[2008 - Ansatte]],"i.a.")</f>
        <v>0</v>
      </c>
      <c r="LU237" s="158" t="e">
        <f t="shared" si="883"/>
        <v>#VALUE!</v>
      </c>
      <c r="LV237" s="158" t="e">
        <f t="shared" si="884"/>
        <v>#VALUE!</v>
      </c>
      <c r="LW237" s="158">
        <f t="shared" si="885"/>
        <v>-6.8555785123966952</v>
      </c>
      <c r="LX237" s="158">
        <f t="shared" si="886"/>
        <v>1.2263050823881252</v>
      </c>
      <c r="LY237" s="158">
        <f t="shared" si="887"/>
        <v>-0.8593109263020734</v>
      </c>
      <c r="LZ237" s="243" t="e">
        <f t="shared" si="957"/>
        <v>#VALUE!</v>
      </c>
      <c r="MA237" s="243" t="e">
        <f t="shared" si="917"/>
        <v>#VALUE!</v>
      </c>
      <c r="MB237" s="243">
        <f t="shared" si="958"/>
        <v>-0.57761895551257258</v>
      </c>
      <c r="MC237" s="243">
        <f t="shared" si="959"/>
        <v>4.6409958324193895E-2</v>
      </c>
      <c r="MD237" s="244" t="str">
        <f t="shared" si="888"/>
        <v>i.a.</v>
      </c>
      <c r="ME237" s="244" t="str">
        <f t="shared" si="889"/>
        <v>i.a.</v>
      </c>
      <c r="MF237" s="244">
        <f t="shared" si="890"/>
        <v>-0.49336363636363639</v>
      </c>
      <c r="MG237" s="244">
        <f t="shared" si="891"/>
        <v>8.4255319148936164E-2</v>
      </c>
      <c r="MH237" s="244">
        <f t="shared" si="892"/>
        <v>3.7845360824742269E-2</v>
      </c>
      <c r="MI237" s="244">
        <f t="shared" si="893"/>
        <v>0.26900000000000002</v>
      </c>
      <c r="MJ237" s="244">
        <f t="shared" si="894"/>
        <v>0.20075000000000001</v>
      </c>
      <c r="MK237" s="244">
        <f t="shared" si="895"/>
        <v>0.18305194805194805</v>
      </c>
      <c r="ML237" s="244">
        <f t="shared" si="896"/>
        <v>0.10349960869565218</v>
      </c>
      <c r="MM237" s="244" t="str">
        <f t="shared" si="897"/>
        <v>i.a.</v>
      </c>
      <c r="MN237" s="244" t="str">
        <f t="shared" si="898"/>
        <v>i.a.</v>
      </c>
      <c r="MO237" s="244" t="str">
        <f t="shared" si="899"/>
        <v>i.a.</v>
      </c>
      <c r="MP237" s="244" t="str">
        <f t="shared" si="900"/>
        <v>i.a.</v>
      </c>
      <c r="MQ237" s="244">
        <f t="shared" si="901"/>
        <v>0.29399999999999998</v>
      </c>
      <c r="MR237" s="244">
        <f t="shared" si="902"/>
        <v>0.27711111111111114</v>
      </c>
      <c r="MS237" s="244">
        <f t="shared" si="903"/>
        <v>0.35166666666666668</v>
      </c>
      <c r="MT237" s="244">
        <f t="shared" si="904"/>
        <v>0.36555172413793108</v>
      </c>
    </row>
    <row r="238" spans="1:358" ht="18" customHeight="1" x14ac:dyDescent="0.25">
      <c r="A238" s="309" t="s">
        <v>644</v>
      </c>
      <c r="B238" s="273">
        <v>33877285</v>
      </c>
      <c r="C238" s="5" t="s">
        <v>83</v>
      </c>
      <c r="D238" s="5"/>
      <c r="E238" s="5">
        <v>256200</v>
      </c>
      <c r="F238" s="203">
        <v>44731</v>
      </c>
      <c r="G238" s="148"/>
      <c r="H238" s="148"/>
      <c r="I238" s="148"/>
      <c r="J238" s="148" t="s">
        <v>70</v>
      </c>
      <c r="K238" s="148" t="s">
        <v>70</v>
      </c>
      <c r="L238" s="148" t="s">
        <v>70</v>
      </c>
      <c r="M238" s="148" t="s">
        <v>70</v>
      </c>
      <c r="N238" s="148" t="s">
        <v>70</v>
      </c>
      <c r="O238" s="148" t="s">
        <v>70</v>
      </c>
      <c r="P238" s="150" t="e">
        <f>Y238/Tabel1[[#This Row],[2023 - Omsætning]]-1</f>
        <v>#DIV/0!</v>
      </c>
      <c r="Q238" s="150" t="e">
        <f>Z238/Tabel1[[#This Row],[2022 - Omsætning]]-1</f>
        <v>#DIV/0!</v>
      </c>
      <c r="R238" s="150" t="e">
        <f>AA238/Tabel1[[#This Row],[2021 - Omsætning]]-1</f>
        <v>#DIV/0!</v>
      </c>
      <c r="S238" s="150" t="e">
        <f>AB238/Tabel1[[#This Row],[2020 - Omsætning]]-1</f>
        <v>#DIV/0!</v>
      </c>
      <c r="T238" s="150" t="e">
        <f>AC238/Tabel1[[#This Row],[2019 - Omsætning]]-1</f>
        <v>#DIV/0!</v>
      </c>
      <c r="U238" s="242">
        <f t="shared" si="941"/>
        <v>0</v>
      </c>
      <c r="V238" s="242">
        <f t="shared" si="905"/>
        <v>0</v>
      </c>
      <c r="W238" s="242">
        <f t="shared" si="763"/>
        <v>0</v>
      </c>
      <c r="X238" s="242">
        <f t="shared" si="762"/>
        <v>0</v>
      </c>
      <c r="Y238" s="151"/>
      <c r="Z238" s="151"/>
      <c r="AA238" s="151"/>
      <c r="AB238" s="151"/>
      <c r="AC238" s="361"/>
      <c r="AD238" s="361"/>
      <c r="AE238" s="361"/>
      <c r="AF238" s="361"/>
      <c r="AG238" s="361"/>
      <c r="AH238" s="361"/>
      <c r="AI238" s="361"/>
      <c r="AJ238" s="361"/>
      <c r="AK238" s="361"/>
      <c r="AL238" s="361"/>
      <c r="AM238" s="361"/>
      <c r="AN238" s="361"/>
      <c r="AO238" s="361"/>
      <c r="AP238" s="150" t="e">
        <f t="shared" si="779"/>
        <v>#DIV/0!</v>
      </c>
      <c r="AQ238" s="150" t="e">
        <f t="shared" si="780"/>
        <v>#DIV/0!</v>
      </c>
      <c r="AR238" s="150">
        <f t="shared" si="781"/>
        <v>-1</v>
      </c>
      <c r="AS238" s="150">
        <f t="shared" si="782"/>
        <v>-8.9564592893747075E-2</v>
      </c>
      <c r="AT238" s="150">
        <f t="shared" si="783"/>
        <v>0.51066529366334468</v>
      </c>
      <c r="AU238" s="242">
        <f t="shared" si="740"/>
        <v>0</v>
      </c>
      <c r="AV238" s="242">
        <f t="shared" si="918"/>
        <v>0</v>
      </c>
      <c r="AW238" s="242">
        <f t="shared" si="741"/>
        <v>-74.795000000000002</v>
      </c>
      <c r="AX238" s="242">
        <f t="shared" si="742"/>
        <v>-7.3580000000000041</v>
      </c>
      <c r="AY238" s="119"/>
      <c r="AZ238" s="119"/>
      <c r="BA238" s="119"/>
      <c r="BB238" s="119">
        <v>74.795000000000002</v>
      </c>
      <c r="BC238" s="119">
        <v>82.153000000000006</v>
      </c>
      <c r="BD238" s="362">
        <v>54.381999999999998</v>
      </c>
      <c r="BE238" s="362">
        <v>26.352</v>
      </c>
      <c r="BF238" s="362">
        <v>44.176000000000002</v>
      </c>
      <c r="BG238" s="362"/>
      <c r="BH238" s="362"/>
      <c r="BI238" s="362"/>
      <c r="BJ238" s="362"/>
      <c r="BK238" s="362"/>
      <c r="BL238" s="362"/>
      <c r="BM238" s="362"/>
      <c r="BN238" s="362"/>
      <c r="BO238" s="362"/>
      <c r="BP238" s="152" t="e">
        <f t="shared" si="784"/>
        <v>#DIV/0!</v>
      </c>
      <c r="BQ238" s="152" t="e">
        <f t="shared" si="785"/>
        <v>#DIV/0!</v>
      </c>
      <c r="BR238" s="152">
        <f t="shared" si="786"/>
        <v>-1</v>
      </c>
      <c r="BS238" s="152">
        <f t="shared" si="787"/>
        <v>0.19216169077664916</v>
      </c>
      <c r="BT238" s="152">
        <f t="shared" si="788"/>
        <v>2.7331081081081079</v>
      </c>
      <c r="BU238" s="242">
        <f t="shared" si="743"/>
        <v>0</v>
      </c>
      <c r="BV238" s="242">
        <f t="shared" si="919"/>
        <v>0</v>
      </c>
      <c r="BW238" s="242">
        <f t="shared" si="744"/>
        <v>-11.62</v>
      </c>
      <c r="BX238" s="242">
        <f t="shared" si="745"/>
        <v>1.8729999999999993</v>
      </c>
      <c r="BY238" s="119"/>
      <c r="BZ238" s="119"/>
      <c r="CA238" s="119"/>
      <c r="CB238" s="119">
        <v>11.62</v>
      </c>
      <c r="CC238" s="119">
        <v>9.7469999999999999</v>
      </c>
      <c r="CD238" s="362">
        <v>-5.6239999999999997</v>
      </c>
      <c r="CE238" s="362">
        <v>-7.9859999999999998</v>
      </c>
      <c r="CF238" s="362">
        <v>10.445</v>
      </c>
      <c r="CG238" s="362"/>
      <c r="CH238" s="362"/>
      <c r="CI238" s="362"/>
      <c r="CJ238" s="362"/>
      <c r="CK238" s="362"/>
      <c r="CL238" s="362"/>
      <c r="CM238" s="362"/>
      <c r="CN238" s="362"/>
      <c r="CO238" s="362"/>
      <c r="CP238" s="152" t="e">
        <f t="shared" si="789"/>
        <v>#DIV/0!</v>
      </c>
      <c r="CQ238" s="152" t="e">
        <f t="shared" si="790"/>
        <v>#DIV/0!</v>
      </c>
      <c r="CR238" s="152">
        <f t="shared" si="791"/>
        <v>-1</v>
      </c>
      <c r="CS238" s="152">
        <f t="shared" si="792"/>
        <v>0.65447742579196788</v>
      </c>
      <c r="CT238" s="152">
        <f t="shared" si="793"/>
        <v>1.3495509634667364</v>
      </c>
      <c r="CU238" s="242">
        <f t="shared" si="746"/>
        <v>0</v>
      </c>
      <c r="CV238" s="242">
        <f t="shared" si="920"/>
        <v>0</v>
      </c>
      <c r="CW238" s="242">
        <f t="shared" si="747"/>
        <v>-6.6327999999999996</v>
      </c>
      <c r="CX238" s="242">
        <f t="shared" si="748"/>
        <v>2.6237999999999992</v>
      </c>
      <c r="CY238" s="119"/>
      <c r="CZ238" s="119"/>
      <c r="DA238" s="119"/>
      <c r="DB238" s="119">
        <v>6.6327999999999996</v>
      </c>
      <c r="DC238" s="119">
        <v>4.0090000000000003</v>
      </c>
      <c r="DD238" s="362">
        <v>-11.468999999999999</v>
      </c>
      <c r="DE238" s="362">
        <v>-11.101000000000001</v>
      </c>
      <c r="DF238" s="362">
        <v>8.4640000000000004</v>
      </c>
      <c r="DG238" s="362"/>
      <c r="DH238" s="362"/>
      <c r="DI238" s="362"/>
      <c r="DJ238" s="362"/>
      <c r="DK238" s="362"/>
      <c r="DL238" s="362"/>
      <c r="DM238" s="362"/>
      <c r="DN238" s="362"/>
      <c r="DO238" s="362"/>
      <c r="DP238" s="152" t="e">
        <f t="shared" si="794"/>
        <v>#DIV/0!</v>
      </c>
      <c r="DQ238" s="152" t="e">
        <f t="shared" si="795"/>
        <v>#DIV/0!</v>
      </c>
      <c r="DR238" s="152">
        <f t="shared" si="796"/>
        <v>1</v>
      </c>
      <c r="DS238" s="152">
        <f t="shared" si="797"/>
        <v>0.4676830381595764</v>
      </c>
      <c r="DT238" s="152">
        <f t="shared" si="798"/>
        <v>0.32933325169901417</v>
      </c>
      <c r="DU238" s="242">
        <f t="shared" si="749"/>
        <v>0</v>
      </c>
      <c r="DV238" s="242">
        <f t="shared" si="921"/>
        <v>0</v>
      </c>
      <c r="DW238" s="242">
        <f t="shared" si="750"/>
        <v>5.8310000000000004</v>
      </c>
      <c r="DX238" s="242">
        <f t="shared" si="751"/>
        <v>5.1230000000000002</v>
      </c>
      <c r="DY238" s="119"/>
      <c r="DZ238" s="119"/>
      <c r="EA238" s="119"/>
      <c r="EB238" s="119">
        <v>-5.8310000000000004</v>
      </c>
      <c r="EC238" s="119">
        <v>-10.954000000000001</v>
      </c>
      <c r="ED238" s="362">
        <v>-16.332999999999998</v>
      </c>
      <c r="EE238" s="362">
        <v>-4.0330000000000004</v>
      </c>
      <c r="EF238" s="362">
        <v>9.4209999999999994</v>
      </c>
      <c r="EG238" s="362"/>
      <c r="EH238" s="362"/>
      <c r="EI238" s="362"/>
      <c r="EJ238" s="362"/>
      <c r="EK238" s="362"/>
      <c r="EL238" s="362"/>
      <c r="EM238" s="362"/>
      <c r="EN238" s="362"/>
      <c r="EO238" s="362"/>
      <c r="EP238" s="153" t="e">
        <f t="shared" si="799"/>
        <v>#DIV/0!</v>
      </c>
      <c r="EQ238" s="153" t="e">
        <f t="shared" si="800"/>
        <v>#DIV/0!</v>
      </c>
      <c r="ER238" s="153">
        <f t="shared" si="801"/>
        <v>-1</v>
      </c>
      <c r="ES238" s="153">
        <f t="shared" si="802"/>
        <v>-2.0770489167951132E-2</v>
      </c>
      <c r="ET238" s="153">
        <f t="shared" si="803"/>
        <v>-0.15440465053054112</v>
      </c>
      <c r="EU238" s="242">
        <f t="shared" si="752"/>
        <v>0</v>
      </c>
      <c r="EV238" s="242">
        <f t="shared" si="922"/>
        <v>0</v>
      </c>
      <c r="EW238" s="242">
        <f t="shared" si="753"/>
        <v>-207.10900000000001</v>
      </c>
      <c r="EX238" s="242">
        <f t="shared" si="754"/>
        <v>-4.3930000000000007</v>
      </c>
      <c r="EY238" s="119"/>
      <c r="EZ238" s="119"/>
      <c r="FA238" s="119"/>
      <c r="FB238" s="119">
        <v>207.10900000000001</v>
      </c>
      <c r="FC238" s="119">
        <v>211.50200000000001</v>
      </c>
      <c r="FD238" s="362">
        <v>250.12200000000001</v>
      </c>
      <c r="FE238" s="362">
        <v>240.471</v>
      </c>
      <c r="FF238" s="362">
        <v>72.358000000000004</v>
      </c>
      <c r="FG238" s="362"/>
      <c r="FH238" s="362"/>
      <c r="FI238" s="362"/>
      <c r="FJ238" s="362"/>
      <c r="FK238" s="362"/>
      <c r="FL238" s="362"/>
      <c r="FM238" s="362"/>
      <c r="FN238" s="362"/>
      <c r="FO238" s="362"/>
      <c r="FP238" s="153" t="e">
        <f t="shared" si="804"/>
        <v>#DIV/0!</v>
      </c>
      <c r="FQ238" s="153" t="e">
        <f t="shared" si="805"/>
        <v>#DIV/0!</v>
      </c>
      <c r="FR238" s="153">
        <f t="shared" si="806"/>
        <v>-1</v>
      </c>
      <c r="FS238" s="153">
        <f t="shared" si="807"/>
        <v>0.20967741935483872</v>
      </c>
      <c r="FT238" s="153">
        <f t="shared" si="808"/>
        <v>0.40909090909090912</v>
      </c>
      <c r="FU238" s="242">
        <f t="shared" si="764"/>
        <v>0</v>
      </c>
      <c r="FV238" s="242">
        <f t="shared" si="923"/>
        <v>0</v>
      </c>
      <c r="FW238" s="242">
        <f t="shared" si="765"/>
        <v>-75</v>
      </c>
      <c r="FX238" s="242">
        <f t="shared" si="766"/>
        <v>13</v>
      </c>
      <c r="FY238" s="154"/>
      <c r="FZ238" s="154"/>
      <c r="GA238" s="154"/>
      <c r="GB238" s="154">
        <v>75</v>
      </c>
      <c r="GC238" s="154">
        <v>62</v>
      </c>
      <c r="GD238" s="359">
        <v>44</v>
      </c>
      <c r="GE238" s="359">
        <v>33</v>
      </c>
      <c r="GF238" s="359">
        <v>49</v>
      </c>
      <c r="GG238" s="359"/>
      <c r="GH238" s="359"/>
      <c r="GI238" s="359"/>
      <c r="GJ238" s="359"/>
      <c r="GK238" s="359"/>
      <c r="GL238" s="359"/>
      <c r="GM238" s="359"/>
      <c r="GN238" s="359"/>
      <c r="GO238" s="359"/>
      <c r="GP238" s="5"/>
      <c r="GQ238" s="5" t="s">
        <v>391</v>
      </c>
      <c r="GR238" s="5">
        <v>8722</v>
      </c>
      <c r="GS238" s="5" t="s">
        <v>190</v>
      </c>
      <c r="GT238" s="7" t="s">
        <v>94</v>
      </c>
      <c r="GU238" s="172"/>
      <c r="GV238" s="86"/>
      <c r="GW238" s="158" t="e">
        <f t="shared" si="809"/>
        <v>#VALUE!</v>
      </c>
      <c r="GX238" s="158" t="e">
        <f t="shared" si="810"/>
        <v>#VALUE!</v>
      </c>
      <c r="GY238" s="158" t="e">
        <f t="shared" si="811"/>
        <v>#VALUE!</v>
      </c>
      <c r="GZ238" s="158" t="e">
        <f t="shared" si="812"/>
        <v>#VALUE!</v>
      </c>
      <c r="HA238" s="158" t="e">
        <f t="shared" si="813"/>
        <v>#VALUE!</v>
      </c>
      <c r="HB238" s="263" t="e">
        <f t="shared" si="942"/>
        <v>#VALUE!</v>
      </c>
      <c r="HC238" s="263" t="e">
        <f t="shared" si="912"/>
        <v>#VALUE!</v>
      </c>
      <c r="HD238" s="263" t="e">
        <f t="shared" si="943"/>
        <v>#VALUE!</v>
      </c>
      <c r="HE238" s="263" t="e">
        <f t="shared" si="944"/>
        <v>#VALUE!</v>
      </c>
      <c r="HF238" s="153" t="str">
        <f t="shared" si="814"/>
        <v>Negativ EK</v>
      </c>
      <c r="HG238" s="153" t="str">
        <f t="shared" si="815"/>
        <v>Negativ EK</v>
      </c>
      <c r="HH238" s="153" t="str">
        <f t="shared" si="816"/>
        <v>Negativ EK</v>
      </c>
      <c r="HI238" s="153" t="str">
        <f t="shared" si="817"/>
        <v>Negativ EK</v>
      </c>
      <c r="HJ238" s="153" t="str">
        <f t="shared" si="818"/>
        <v>Negativ EK</v>
      </c>
      <c r="HK238" s="153" t="str">
        <f t="shared" si="819"/>
        <v>Negativ EK</v>
      </c>
      <c r="HL238" s="153">
        <f t="shared" si="820"/>
        <v>-4.1206384558277662</v>
      </c>
      <c r="HM238" s="153">
        <f t="shared" si="821"/>
        <v>0.8984184269185862</v>
      </c>
      <c r="HN238" s="153" t="str">
        <f t="shared" si="822"/>
        <v>Negativ EK</v>
      </c>
      <c r="HO238" s="153" t="str">
        <f t="shared" si="823"/>
        <v>Negativ EK</v>
      </c>
      <c r="HP238" s="153" t="str">
        <f t="shared" si="824"/>
        <v>Negativ EK</v>
      </c>
      <c r="HQ238" s="153" t="str">
        <f t="shared" si="825"/>
        <v>Negativ EK</v>
      </c>
      <c r="HR238" s="153" t="str">
        <f t="shared" si="826"/>
        <v>Negativ EK</v>
      </c>
      <c r="HS238" s="153" t="str">
        <f t="shared" si="827"/>
        <v>Negativ EK</v>
      </c>
      <c r="HT238" s="153" t="str">
        <f t="shared" si="828"/>
        <v>Negativ EK</v>
      </c>
      <c r="HU238" s="153" t="str">
        <f t="shared" si="829"/>
        <v>Negativ EK</v>
      </c>
      <c r="HV238" s="150" t="e">
        <f t="shared" si="830"/>
        <v>#VALUE!</v>
      </c>
      <c r="HW238" s="150" t="e">
        <f t="shared" si="831"/>
        <v>#VALUE!</v>
      </c>
      <c r="HX238" s="150">
        <f t="shared" si="832"/>
        <v>-1</v>
      </c>
      <c r="HY238" s="150">
        <f t="shared" si="833"/>
        <v>0.31465835427898442</v>
      </c>
      <c r="HZ238" s="150">
        <f t="shared" si="834"/>
        <v>2.841868503546352</v>
      </c>
      <c r="IA238" s="263" t="e">
        <f t="shared" si="945"/>
        <v>#VALUE!</v>
      </c>
      <c r="IB238" s="263" t="e">
        <f t="shared" si="913"/>
        <v>#VALUE!</v>
      </c>
      <c r="IC238" s="263">
        <f t="shared" si="946"/>
        <v>-5.5516935770918582E-2</v>
      </c>
      <c r="ID238" s="263">
        <f t="shared" si="947"/>
        <v>1.3287762244412166E-2</v>
      </c>
      <c r="IE238" s="153" t="str">
        <f t="shared" si="835"/>
        <v>i.a.</v>
      </c>
      <c r="IF238" s="153" t="str">
        <f t="shared" si="836"/>
        <v>i.a.</v>
      </c>
      <c r="IG238" s="153">
        <f t="shared" si="837"/>
        <v>0</v>
      </c>
      <c r="IH238" s="153">
        <f t="shared" si="838"/>
        <v>5.5516935770918582E-2</v>
      </c>
      <c r="II238" s="153">
        <f t="shared" si="839"/>
        <v>4.2229173526506417E-2</v>
      </c>
      <c r="IJ238" s="153">
        <f t="shared" si="840"/>
        <v>-2.2927355261897334E-2</v>
      </c>
      <c r="IK238" s="153">
        <f t="shared" si="841"/>
        <v>-5.1056647561447309E-2</v>
      </c>
      <c r="IL238" s="153">
        <f t="shared" si="842"/>
        <v>0.14435169573509493</v>
      </c>
      <c r="IM238" s="153" t="str">
        <f t="shared" si="843"/>
        <v>i.a.</v>
      </c>
      <c r="IN238" s="153" t="str">
        <f t="shared" si="844"/>
        <v>i.a.</v>
      </c>
      <c r="IO238" s="153" t="str">
        <f t="shared" si="845"/>
        <v>i.a.</v>
      </c>
      <c r="IP238" s="153" t="str">
        <f t="shared" si="846"/>
        <v>i.a.</v>
      </c>
      <c r="IQ238" s="153" t="str">
        <f t="shared" si="847"/>
        <v>i.a.</v>
      </c>
      <c r="IR238" s="153" t="str">
        <f t="shared" si="848"/>
        <v>i.a.</v>
      </c>
      <c r="IS238" s="153" t="str">
        <f t="shared" si="849"/>
        <v>i.a.</v>
      </c>
      <c r="IT238" s="153" t="str">
        <f t="shared" si="850"/>
        <v>i.a.</v>
      </c>
      <c r="IU238" s="150" t="e">
        <f t="shared" si="851"/>
        <v>#VALUE!</v>
      </c>
      <c r="IV238" s="150" t="e">
        <f t="shared" si="852"/>
        <v>#VALUE!</v>
      </c>
      <c r="IW238" s="150" t="e">
        <f t="shared" si="853"/>
        <v>#VALUE!</v>
      </c>
      <c r="IX238" s="150">
        <f t="shared" si="854"/>
        <v>0.45639203480692159</v>
      </c>
      <c r="IY238" s="150">
        <f t="shared" si="855"/>
        <v>0.20687034440081334</v>
      </c>
      <c r="IZ238" s="263" t="e">
        <f t="shared" si="948"/>
        <v>#VALUE!</v>
      </c>
      <c r="JA238" s="263" t="e">
        <f t="shared" si="914"/>
        <v>#VALUE!</v>
      </c>
      <c r="JB238" s="263" t="e">
        <f t="shared" si="949"/>
        <v>#VALUE!</v>
      </c>
      <c r="JC238" s="263">
        <f t="shared" si="950"/>
        <v>2.3637215483896225E-2</v>
      </c>
      <c r="JD238" s="153" t="str">
        <f t="shared" si="856"/>
        <v>i.a.</v>
      </c>
      <c r="JE238" s="153" t="str">
        <f t="shared" si="857"/>
        <v>i.a.</v>
      </c>
      <c r="JF238" s="153" t="str">
        <f t="shared" si="858"/>
        <v>i.a.</v>
      </c>
      <c r="JG238" s="153">
        <f t="shared" si="859"/>
        <v>-2.8154256937168352E-2</v>
      </c>
      <c r="JH238" s="153">
        <f t="shared" si="860"/>
        <v>-5.1791472421064577E-2</v>
      </c>
      <c r="JI238" s="153">
        <f t="shared" si="861"/>
        <v>-6.5300133534834992E-2</v>
      </c>
      <c r="JJ238" s="153">
        <f t="shared" si="862"/>
        <v>-1.6771253082492277E-2</v>
      </c>
      <c r="JK238" s="153">
        <f t="shared" si="863"/>
        <v>0.13019983968600568</v>
      </c>
      <c r="JL238" s="153" t="str">
        <f t="shared" si="864"/>
        <v>i.a.</v>
      </c>
      <c r="JM238" s="153" t="str">
        <f t="shared" si="865"/>
        <v>i.a.</v>
      </c>
      <c r="JN238" s="153" t="str">
        <f t="shared" si="866"/>
        <v>i.a.</v>
      </c>
      <c r="JO238" s="153" t="str">
        <f t="shared" si="867"/>
        <v>i.a.</v>
      </c>
      <c r="JP238" s="153" t="str">
        <f t="shared" si="868"/>
        <v>i.a.</v>
      </c>
      <c r="JQ238" s="153" t="str">
        <f t="shared" si="869"/>
        <v>i.a.</v>
      </c>
      <c r="JR238" s="153" t="str">
        <f t="shared" si="870"/>
        <v>i.a.</v>
      </c>
      <c r="JS238" s="153" t="str">
        <f t="shared" si="871"/>
        <v>i.a.</v>
      </c>
      <c r="JT238" s="153" t="str">
        <f t="shared" si="872"/>
        <v>i.a.</v>
      </c>
      <c r="JU238" s="150" t="e">
        <f t="shared" si="873"/>
        <v>#VALUE!</v>
      </c>
      <c r="JV238" s="150" t="e">
        <f t="shared" si="874"/>
        <v>#VALUE!</v>
      </c>
      <c r="JW238" s="150" t="e">
        <f t="shared" si="875"/>
        <v>#VALUE!</v>
      </c>
      <c r="JX238" s="150" t="e">
        <f t="shared" si="876"/>
        <v>#VALUE!</v>
      </c>
      <c r="JY238" s="150" t="e">
        <f t="shared" si="877"/>
        <v>#VALUE!</v>
      </c>
      <c r="JZ238" s="263" t="e">
        <f t="shared" si="951"/>
        <v>#VALUE!</v>
      </c>
      <c r="KA238" s="263" t="e">
        <f t="shared" si="915"/>
        <v>#VALUE!</v>
      </c>
      <c r="KB238" s="263" t="e">
        <f t="shared" si="952"/>
        <v>#VALUE!</v>
      </c>
      <c r="KC238" s="263" t="e">
        <f t="shared" si="953"/>
        <v>#VALUE!</v>
      </c>
      <c r="KD238" s="153" t="str">
        <f t="shared" si="924"/>
        <v>i.a.</v>
      </c>
      <c r="KE238" s="153" t="str">
        <f t="shared" si="925"/>
        <v>i.a.</v>
      </c>
      <c r="KF238" s="153" t="str">
        <f t="shared" si="926"/>
        <v>i.a.</v>
      </c>
      <c r="KG238" s="153" t="str">
        <f t="shared" si="927"/>
        <v>i.a.</v>
      </c>
      <c r="KH238" s="153" t="str">
        <f t="shared" si="940"/>
        <v>i.a.</v>
      </c>
      <c r="KI238" s="153" t="str">
        <f t="shared" si="928"/>
        <v>i.a.</v>
      </c>
      <c r="KJ238" s="153" t="str">
        <f t="shared" si="929"/>
        <v>i.a.</v>
      </c>
      <c r="KK238" s="153" t="str">
        <f t="shared" si="930"/>
        <v>i.a.</v>
      </c>
      <c r="KL238" s="153" t="str">
        <f t="shared" si="931"/>
        <v>i.a.</v>
      </c>
      <c r="KM238" s="153" t="str">
        <f t="shared" si="932"/>
        <v>i.a.</v>
      </c>
      <c r="KN238" s="153" t="str">
        <f t="shared" si="933"/>
        <v>i.a.</v>
      </c>
      <c r="KO238" s="153" t="str">
        <f t="shared" si="934"/>
        <v>i.a.</v>
      </c>
      <c r="KP238" s="153" t="str">
        <f t="shared" si="935"/>
        <v>i.a.</v>
      </c>
      <c r="KQ238" s="153" t="str">
        <f t="shared" si="936"/>
        <v>i.a.</v>
      </c>
      <c r="KR238" s="153" t="str">
        <f t="shared" si="937"/>
        <v>i.a.</v>
      </c>
      <c r="KS238" s="153" t="str">
        <f t="shared" si="938"/>
        <v>i.a.</v>
      </c>
      <c r="KT238" s="153" t="str">
        <f t="shared" si="939"/>
        <v>i.a.</v>
      </c>
      <c r="KU238" s="150" t="e">
        <f t="shared" si="878"/>
        <v>#VALUE!</v>
      </c>
      <c r="KV238" s="150" t="e">
        <f t="shared" si="879"/>
        <v>#VALUE!</v>
      </c>
      <c r="KW238" s="150" t="e">
        <f t="shared" si="880"/>
        <v>#VALUE!</v>
      </c>
      <c r="KX238" s="150" t="e">
        <f t="shared" si="881"/>
        <v>#DIV/0!</v>
      </c>
      <c r="KY238" s="150" t="e">
        <f t="shared" si="882"/>
        <v>#DIV/0!</v>
      </c>
      <c r="KZ238" s="243" t="e">
        <f t="shared" si="954"/>
        <v>#VALUE!</v>
      </c>
      <c r="LA238" s="243" t="e">
        <f t="shared" si="916"/>
        <v>#VALUE!</v>
      </c>
      <c r="LB238" s="243" t="e">
        <f t="shared" si="955"/>
        <v>#VALUE!</v>
      </c>
      <c r="LC238" s="243">
        <f t="shared" si="956"/>
        <v>0</v>
      </c>
      <c r="LD238" s="254" t="str">
        <f>IFERROR(Tabel1[[#This Row],[2024 - Omsætning]]/Tabel1[[#This Row],[2024 - Ansatte]],"i.a.")</f>
        <v>i.a.</v>
      </c>
      <c r="LE238" s="254" t="str">
        <f>IFERROR(Tabel1[[#This Row],[2023 - Omsætning]]/Tabel1[[#This Row],[2023 - Ansatte]],"i.a.")</f>
        <v>i.a.</v>
      </c>
      <c r="LF238" s="254" t="str">
        <f>IFERROR(Tabel1[[#This Row],[2022 - Omsætning]]/Tabel1[[#This Row],[2022 - Ansatte]],"i.a.")</f>
        <v>i.a.</v>
      </c>
      <c r="LG238" s="254">
        <f>IFERROR(Tabel1[[#This Row],[2021 - Omsætning]]/Tabel1[[#This Row],[2021 - Ansatte]],"i.a.")</f>
        <v>0</v>
      </c>
      <c r="LH238" s="254">
        <f>IFERROR(AC238/Tabel1[[#This Row],[2020 - Ansatte]],"i.a.")</f>
        <v>0</v>
      </c>
      <c r="LI238" s="254">
        <f>IFERROR(Tabel1[[#This Row],[2019 - Omsætning]]/Tabel1[[#This Row],[2019 - Ansatte]],"i.a.")</f>
        <v>0</v>
      </c>
      <c r="LJ238" s="254">
        <f>IFERROR(Tabel1[[#This Row],[2018 - Omsætning]]/Tabel1[[#This Row],[2018 - Ansatte]],"i.a.")</f>
        <v>0</v>
      </c>
      <c r="LK238" s="254">
        <f>IFERROR(Tabel1[[#This Row],[2017 - Omsætning]]/Tabel1[[#This Row],[2017 - Ansatte]],"i.a.")</f>
        <v>0</v>
      </c>
      <c r="LL238" s="254" t="str">
        <f>IFERROR(Tabel1[[#This Row],[2016 - Omsætning]]/Tabel1[[#This Row],[2016 - Ansatte]],"i.a.")</f>
        <v>i.a.</v>
      </c>
      <c r="LM238" s="254" t="str">
        <f>IFERROR(Tabel1[[#This Row],[2015 - Omsætning]]/Tabel1[[#This Row],[2015 - Ansatte]],"i.a.")</f>
        <v>i.a.</v>
      </c>
      <c r="LN238" s="254" t="str">
        <f>IFERROR(Tabel1[[#This Row],[2014 - Omsætning]]/Tabel1[[#This Row],[2014 - Ansatte]],"i.a.")</f>
        <v>i.a.</v>
      </c>
      <c r="LO238" s="254" t="str">
        <f>IFERROR(Tabel1[[#This Row],[2013 - Omsætning]]/Tabel1[[#This Row],[2013 - Ansatte]],"i.a.")</f>
        <v>i.a.</v>
      </c>
      <c r="LP238" s="254" t="str">
        <f>IFERROR(Tabel1[[#This Row],[2012 - Omsætning]]/Tabel1[[#This Row],[2012 - Ansatte]],"i.a.")</f>
        <v>i.a.</v>
      </c>
      <c r="LQ238" s="254" t="str">
        <f>IFERROR(Tabel1[[#This Row],[2011 - Omsætning]]/Tabel1[[#This Row],[2011 - Ansatte]],"i.a.")</f>
        <v>i.a.</v>
      </c>
      <c r="LR238" s="254" t="str">
        <f>IFERROR(Tabel1[[#This Row],[2010 - Omsætning]]/Tabel1[[#This Row],[2010 - Ansatte]],"i.a.")</f>
        <v>i.a.</v>
      </c>
      <c r="LS238" s="254" t="str">
        <f>IFERROR(Tabel1[[#This Row],[2009 - Omsætning]]/Tabel1[[#This Row],[2009 - Ansatte]],"i.a.")</f>
        <v>i.a.</v>
      </c>
      <c r="LT238" s="254" t="str">
        <f>IFERROR(Tabel1[[#This Row],[2008 - Omsætning]]/Tabel1[[#This Row],[2008 - Ansatte]],"i.a.")</f>
        <v>i.a.</v>
      </c>
      <c r="LU238" s="158" t="e">
        <f t="shared" si="883"/>
        <v>#VALUE!</v>
      </c>
      <c r="LV238" s="158" t="e">
        <f t="shared" si="884"/>
        <v>#VALUE!</v>
      </c>
      <c r="LW238" s="158" t="e">
        <f t="shared" si="885"/>
        <v>#VALUE!</v>
      </c>
      <c r="LX238" s="158">
        <f t="shared" si="886"/>
        <v>0.36770133865469334</v>
      </c>
      <c r="LY238" s="158">
        <f t="shared" si="887"/>
        <v>1.248068425686071</v>
      </c>
      <c r="LZ238" s="243" t="e">
        <f t="shared" si="957"/>
        <v>#VALUE!</v>
      </c>
      <c r="MA238" s="243" t="e">
        <f t="shared" si="917"/>
        <v>#VALUE!</v>
      </c>
      <c r="MB238" s="243" t="e">
        <f t="shared" si="958"/>
        <v>#VALUE!</v>
      </c>
      <c r="MC238" s="243">
        <f t="shared" si="959"/>
        <v>2.3776043010752673E-2</v>
      </c>
      <c r="MD238" s="244" t="str">
        <f t="shared" si="888"/>
        <v>i.a.</v>
      </c>
      <c r="ME238" s="244" t="str">
        <f t="shared" si="889"/>
        <v>i.a.</v>
      </c>
      <c r="MF238" s="244" t="str">
        <f t="shared" si="890"/>
        <v>i.a.</v>
      </c>
      <c r="MG238" s="244">
        <f t="shared" si="891"/>
        <v>8.8437333333333326E-2</v>
      </c>
      <c r="MH238" s="244">
        <f t="shared" si="892"/>
        <v>6.4661290322580653E-2</v>
      </c>
      <c r="MI238" s="244">
        <f t="shared" si="893"/>
        <v>-0.2606590909090909</v>
      </c>
      <c r="MJ238" s="244">
        <f t="shared" si="894"/>
        <v>-0.33639393939393941</v>
      </c>
      <c r="MK238" s="244">
        <f t="shared" si="895"/>
        <v>0.17273469387755103</v>
      </c>
      <c r="ML238" s="244" t="str">
        <f t="shared" si="896"/>
        <v>i.a.</v>
      </c>
      <c r="MM238" s="244" t="str">
        <f t="shared" si="897"/>
        <v>i.a.</v>
      </c>
      <c r="MN238" s="244" t="str">
        <f t="shared" si="898"/>
        <v>i.a.</v>
      </c>
      <c r="MO238" s="244" t="str">
        <f t="shared" si="899"/>
        <v>i.a.</v>
      </c>
      <c r="MP238" s="244" t="str">
        <f t="shared" si="900"/>
        <v>i.a.</v>
      </c>
      <c r="MQ238" s="244" t="str">
        <f t="shared" si="901"/>
        <v>i.a.</v>
      </c>
      <c r="MR238" s="244" t="str">
        <f t="shared" si="902"/>
        <v>i.a.</v>
      </c>
      <c r="MS238" s="244" t="str">
        <f t="shared" si="903"/>
        <v>i.a.</v>
      </c>
      <c r="MT238" s="244" t="str">
        <f t="shared" si="904"/>
        <v>i.a.</v>
      </c>
    </row>
    <row r="239" spans="1:358" ht="18" customHeight="1" x14ac:dyDescent="0.25">
      <c r="A239" s="100" t="s">
        <v>404</v>
      </c>
      <c r="B239" s="273">
        <v>16314080</v>
      </c>
      <c r="C239" s="5" t="s">
        <v>96</v>
      </c>
      <c r="D239" s="5"/>
      <c r="E239" s="118">
        <v>259900</v>
      </c>
      <c r="F239" s="203">
        <v>45468</v>
      </c>
      <c r="G239" s="148"/>
      <c r="H239" s="148" t="s">
        <v>74</v>
      </c>
      <c r="I239" s="148" t="s">
        <v>74</v>
      </c>
      <c r="J239" s="148" t="s">
        <v>74</v>
      </c>
      <c r="K239" s="148" t="s">
        <v>74</v>
      </c>
      <c r="L239" s="148" t="s">
        <v>74</v>
      </c>
      <c r="M239" s="148" t="s">
        <v>74</v>
      </c>
      <c r="N239" s="357" t="s">
        <v>74</v>
      </c>
      <c r="O239" s="357" t="s">
        <v>74</v>
      </c>
      <c r="P239" s="150" t="e">
        <f>Y239/Tabel1[[#This Row],[2023 - Omsætning]]-1</f>
        <v>#DIV/0!</v>
      </c>
      <c r="Q239" s="150" t="e">
        <f>Z239/Tabel1[[#This Row],[2022 - Omsætning]]-1</f>
        <v>#DIV/0!</v>
      </c>
      <c r="R239" s="150" t="e">
        <f>AA239/Tabel1[[#This Row],[2021 - Omsætning]]-1</f>
        <v>#DIV/0!</v>
      </c>
      <c r="S239" s="150" t="e">
        <f>AB239/Tabel1[[#This Row],[2020 - Omsætning]]-1</f>
        <v>#DIV/0!</v>
      </c>
      <c r="T239" s="150" t="e">
        <f>AC239/Tabel1[[#This Row],[2019 - Omsætning]]-1</f>
        <v>#DIV/0!</v>
      </c>
      <c r="U239" s="242">
        <f t="shared" si="941"/>
        <v>0</v>
      </c>
      <c r="V239" s="242">
        <f t="shared" si="905"/>
        <v>0</v>
      </c>
      <c r="W239" s="242">
        <f t="shared" si="763"/>
        <v>0</v>
      </c>
      <c r="X239" s="242">
        <f t="shared" si="762"/>
        <v>0</v>
      </c>
      <c r="Y239" s="151"/>
      <c r="Z239" s="151"/>
      <c r="AA239" s="151"/>
      <c r="AB239" s="151"/>
      <c r="AC239" s="361"/>
      <c r="AD239" s="361"/>
      <c r="AE239" s="361"/>
      <c r="AF239" s="361"/>
      <c r="AG239" s="361"/>
      <c r="AH239" s="361"/>
      <c r="AI239" s="361"/>
      <c r="AJ239" s="361"/>
      <c r="AK239" s="361"/>
      <c r="AL239" s="361"/>
      <c r="AM239" s="361"/>
      <c r="AN239" s="361"/>
      <c r="AO239" s="361"/>
      <c r="AP239" s="150">
        <f t="shared" si="779"/>
        <v>-1</v>
      </c>
      <c r="AQ239" s="150">
        <f t="shared" si="780"/>
        <v>0.26297789177965075</v>
      </c>
      <c r="AR239" s="150">
        <f t="shared" si="781"/>
        <v>0.27622759158222904</v>
      </c>
      <c r="AS239" s="150">
        <f t="shared" si="782"/>
        <v>-0.11517241379310345</v>
      </c>
      <c r="AT239" s="150">
        <f t="shared" si="783"/>
        <v>-5.7584817366436974E-2</v>
      </c>
      <c r="AU239" s="242">
        <f t="shared" si="740"/>
        <v>-10.34</v>
      </c>
      <c r="AV239" s="242">
        <f t="shared" si="918"/>
        <v>2.1530000000000005</v>
      </c>
      <c r="AW239" s="242">
        <f t="shared" si="741"/>
        <v>1.7719999999999994</v>
      </c>
      <c r="AX239" s="242">
        <f t="shared" si="742"/>
        <v>-0.83499999999999996</v>
      </c>
      <c r="AY239" s="119"/>
      <c r="AZ239" s="119">
        <v>10.34</v>
      </c>
      <c r="BA239" s="119">
        <v>8.1869999999999994</v>
      </c>
      <c r="BB239" s="119">
        <v>6.415</v>
      </c>
      <c r="BC239" s="119">
        <v>7.25</v>
      </c>
      <c r="BD239" s="362">
        <v>7.6929999999999996</v>
      </c>
      <c r="BE239" s="362">
        <v>7.5010000000000003</v>
      </c>
      <c r="BF239" s="362">
        <v>6.8520000000000003</v>
      </c>
      <c r="BG239" s="362">
        <v>5.915</v>
      </c>
      <c r="BH239" s="362">
        <v>6.0389999999999997</v>
      </c>
      <c r="BI239" s="362">
        <v>5.1449999999999996</v>
      </c>
      <c r="BJ239" s="362"/>
      <c r="BK239" s="362"/>
      <c r="BL239" s="362"/>
      <c r="BM239" s="362"/>
      <c r="BN239" s="362"/>
      <c r="BO239" s="362"/>
      <c r="BP239" s="152">
        <f t="shared" si="784"/>
        <v>-1</v>
      </c>
      <c r="BQ239" s="152">
        <f t="shared" si="785"/>
        <v>-0.31052631578947365</v>
      </c>
      <c r="BR239" s="152">
        <f t="shared" si="786"/>
        <v>3.2891566265060241</v>
      </c>
      <c r="BS239" s="152">
        <f t="shared" si="787"/>
        <v>-1.6747967479674799</v>
      </c>
      <c r="BT239" s="152">
        <f t="shared" si="788"/>
        <v>1.0330578512396695</v>
      </c>
      <c r="BU239" s="242">
        <f t="shared" si="743"/>
        <v>-0.52400000000000002</v>
      </c>
      <c r="BV239" s="242">
        <f t="shared" si="919"/>
        <v>-0.23599999999999999</v>
      </c>
      <c r="BW239" s="242">
        <f t="shared" si="744"/>
        <v>1.0920000000000001</v>
      </c>
      <c r="BX239" s="242">
        <f t="shared" si="745"/>
        <v>-0.82400000000000007</v>
      </c>
      <c r="BY239" s="119"/>
      <c r="BZ239" s="119">
        <v>0.52400000000000002</v>
      </c>
      <c r="CA239" s="119">
        <v>0.76</v>
      </c>
      <c r="CB239" s="119">
        <v>-0.33200000000000002</v>
      </c>
      <c r="CC239" s="119">
        <v>0.49199999999999999</v>
      </c>
      <c r="CD239" s="362">
        <v>0.24199999999999999</v>
      </c>
      <c r="CE239" s="362">
        <v>0.52900000000000003</v>
      </c>
      <c r="CF239" s="362">
        <v>1.079</v>
      </c>
      <c r="CG239" s="362">
        <v>0.92800000000000005</v>
      </c>
      <c r="CH239" s="362">
        <v>1.018</v>
      </c>
      <c r="CI239" s="362">
        <v>0.69099999999999995</v>
      </c>
      <c r="CJ239" s="362"/>
      <c r="CK239" s="362"/>
      <c r="CL239" s="362"/>
      <c r="CM239" s="362"/>
      <c r="CN239" s="362"/>
      <c r="CO239" s="362"/>
      <c r="CP239" s="152">
        <f t="shared" si="789"/>
        <v>-1</v>
      </c>
      <c r="CQ239" s="152">
        <f t="shared" si="790"/>
        <v>-0.48083067092651754</v>
      </c>
      <c r="CR239" s="152">
        <f t="shared" si="791"/>
        <v>2.298755186721992</v>
      </c>
      <c r="CS239" s="152">
        <f t="shared" si="792"/>
        <v>-2.5062500000000001</v>
      </c>
      <c r="CT239" s="152">
        <f t="shared" si="793"/>
        <v>23.615384615384617</v>
      </c>
      <c r="CU239" s="242">
        <f t="shared" si="746"/>
        <v>-0.32500000000000001</v>
      </c>
      <c r="CV239" s="242">
        <f t="shared" si="920"/>
        <v>-0.30099999999999999</v>
      </c>
      <c r="CW239" s="242">
        <f t="shared" si="747"/>
        <v>1.1080000000000001</v>
      </c>
      <c r="CX239" s="242">
        <f t="shared" si="748"/>
        <v>-0.80200000000000005</v>
      </c>
      <c r="CY239" s="119"/>
      <c r="CZ239" s="119">
        <v>0.32500000000000001</v>
      </c>
      <c r="DA239" s="119">
        <v>0.626</v>
      </c>
      <c r="DB239" s="119">
        <v>-0.48199999999999998</v>
      </c>
      <c r="DC239" s="119">
        <v>0.32</v>
      </c>
      <c r="DD239" s="362">
        <v>1.2999999999999999E-2</v>
      </c>
      <c r="DE239" s="362">
        <v>0.28699999999999998</v>
      </c>
      <c r="DF239" s="362">
        <v>0.79400000000000004</v>
      </c>
      <c r="DG239" s="362">
        <v>0.61</v>
      </c>
      <c r="DH239" s="362">
        <v>0.55700000000000005</v>
      </c>
      <c r="DI239" s="362">
        <v>0.17399999999999999</v>
      </c>
      <c r="DJ239" s="362"/>
      <c r="DK239" s="362"/>
      <c r="DL239" s="362"/>
      <c r="DM239" s="362"/>
      <c r="DN239" s="362"/>
      <c r="DO239" s="362"/>
      <c r="DP239" s="152">
        <f t="shared" si="794"/>
        <v>-1</v>
      </c>
      <c r="DQ239" s="152">
        <f t="shared" si="795"/>
        <v>-2.4262295081967162E-2</v>
      </c>
      <c r="DR239" s="152">
        <f t="shared" si="796"/>
        <v>0.18584758942457222</v>
      </c>
      <c r="DS239" s="152">
        <f t="shared" si="797"/>
        <v>-0.12961082910321489</v>
      </c>
      <c r="DT239" s="152">
        <f t="shared" si="798"/>
        <v>9.0808416389811741E-2</v>
      </c>
      <c r="DU239" s="242">
        <f t="shared" si="749"/>
        <v>-2.976</v>
      </c>
      <c r="DV239" s="242">
        <f t="shared" si="921"/>
        <v>-7.3999999999999844E-2</v>
      </c>
      <c r="DW239" s="242">
        <f t="shared" si="750"/>
        <v>0.47799999999999976</v>
      </c>
      <c r="DX239" s="242">
        <f t="shared" si="751"/>
        <v>-0.38300000000000001</v>
      </c>
      <c r="DY239" s="119"/>
      <c r="DZ239" s="119">
        <v>2.976</v>
      </c>
      <c r="EA239" s="119">
        <v>3.05</v>
      </c>
      <c r="EB239" s="119">
        <v>2.5720000000000001</v>
      </c>
      <c r="EC239" s="119">
        <v>2.9550000000000001</v>
      </c>
      <c r="ED239" s="362">
        <v>2.7090000000000001</v>
      </c>
      <c r="EE239" s="362">
        <v>2.6989999999999998</v>
      </c>
      <c r="EF239" s="362">
        <v>2.48</v>
      </c>
      <c r="EG239" s="362">
        <v>-1.2999999999999999E-2</v>
      </c>
      <c r="EH239" s="362">
        <v>-0.51</v>
      </c>
      <c r="EI239" s="362">
        <v>-0.83199999999999996</v>
      </c>
      <c r="EJ239" s="362"/>
      <c r="EK239" s="362"/>
      <c r="EL239" s="362"/>
      <c r="EM239" s="362"/>
      <c r="EN239" s="362"/>
      <c r="EO239" s="362"/>
      <c r="EP239" s="153">
        <f t="shared" si="799"/>
        <v>-1</v>
      </c>
      <c r="EQ239" s="153">
        <f t="shared" si="800"/>
        <v>0.27544444444444438</v>
      </c>
      <c r="ER239" s="153">
        <f t="shared" si="801"/>
        <v>7.6130765785937769E-3</v>
      </c>
      <c r="ES239" s="153">
        <f t="shared" si="802"/>
        <v>-3.0921124009981569E-2</v>
      </c>
      <c r="ET239" s="153">
        <f t="shared" si="803"/>
        <v>-0.11357953452587029</v>
      </c>
      <c r="EU239" s="242">
        <f t="shared" si="752"/>
        <v>-11.478999999999999</v>
      </c>
      <c r="EV239" s="242">
        <f t="shared" si="922"/>
        <v>2.4789999999999992</v>
      </c>
      <c r="EW239" s="242">
        <f t="shared" si="753"/>
        <v>6.7999999999999616E-2</v>
      </c>
      <c r="EX239" s="242">
        <f t="shared" si="754"/>
        <v>-0.28500000000000014</v>
      </c>
      <c r="EY239" s="119"/>
      <c r="EZ239" s="119">
        <v>11.478999999999999</v>
      </c>
      <c r="FA239" s="119">
        <v>9</v>
      </c>
      <c r="FB239" s="119">
        <v>8.9320000000000004</v>
      </c>
      <c r="FC239" s="119">
        <v>9.2170000000000005</v>
      </c>
      <c r="FD239" s="362">
        <v>10.398</v>
      </c>
      <c r="FE239" s="362">
        <v>9.891</v>
      </c>
      <c r="FF239" s="362">
        <v>10.561999999999999</v>
      </c>
      <c r="FG239" s="362">
        <v>9.3420000000000005</v>
      </c>
      <c r="FH239" s="362">
        <v>9.23</v>
      </c>
      <c r="FI239" s="362">
        <v>9.125</v>
      </c>
      <c r="FJ239" s="362"/>
      <c r="FK239" s="362"/>
      <c r="FL239" s="362"/>
      <c r="FM239" s="362"/>
      <c r="FN239" s="362"/>
      <c r="FO239" s="362"/>
      <c r="FP239" s="153">
        <f t="shared" si="804"/>
        <v>-1</v>
      </c>
      <c r="FQ239" s="153">
        <f t="shared" si="805"/>
        <v>0.26315789473684209</v>
      </c>
      <c r="FR239" s="153">
        <f t="shared" si="806"/>
        <v>5.5555555555555552E-2</v>
      </c>
      <c r="FS239" s="153">
        <f t="shared" si="807"/>
        <v>-5.2631578947368418E-2</v>
      </c>
      <c r="FT239" s="153">
        <f t="shared" si="808"/>
        <v>-0.05</v>
      </c>
      <c r="FU239" s="242">
        <f t="shared" si="764"/>
        <v>-24</v>
      </c>
      <c r="FV239" s="242">
        <f t="shared" si="923"/>
        <v>5</v>
      </c>
      <c r="FW239" s="242">
        <f t="shared" si="765"/>
        <v>1</v>
      </c>
      <c r="FX239" s="242">
        <f t="shared" si="766"/>
        <v>-1</v>
      </c>
      <c r="FY239" s="154"/>
      <c r="FZ239" s="154">
        <v>24</v>
      </c>
      <c r="GA239" s="154">
        <v>19</v>
      </c>
      <c r="GB239" s="154">
        <v>18</v>
      </c>
      <c r="GC239" s="154">
        <v>19</v>
      </c>
      <c r="GD239" s="359">
        <v>20</v>
      </c>
      <c r="GE239" s="359">
        <v>20</v>
      </c>
      <c r="GF239" s="359">
        <v>16</v>
      </c>
      <c r="GG239" s="359">
        <v>14</v>
      </c>
      <c r="GH239" s="359"/>
      <c r="GI239" s="359"/>
      <c r="GJ239" s="359"/>
      <c r="GK239" s="359"/>
      <c r="GL239" s="359"/>
      <c r="GM239" s="359"/>
      <c r="GN239" s="359"/>
      <c r="GO239" s="359"/>
      <c r="GP239" s="118"/>
      <c r="GQ239" s="5" t="s">
        <v>389</v>
      </c>
      <c r="GR239" s="118">
        <v>3320</v>
      </c>
      <c r="GS239" s="118" t="s">
        <v>405</v>
      </c>
      <c r="GT239" s="160" t="s">
        <v>76</v>
      </c>
      <c r="GU239" s="161"/>
      <c r="GV239" s="162"/>
      <c r="GW239" s="158">
        <f t="shared" si="809"/>
        <v>-1</v>
      </c>
      <c r="GX239" s="158">
        <f t="shared" si="810"/>
        <v>-0.51563724393443111</v>
      </c>
      <c r="GY239" s="158">
        <f t="shared" si="811"/>
        <v>2.2768089500200017</v>
      </c>
      <c r="GZ239" s="158">
        <f t="shared" si="812"/>
        <v>-2.5435860322055359</v>
      </c>
      <c r="HA239" s="158">
        <f t="shared" si="813"/>
        <v>22.502824858757066</v>
      </c>
      <c r="HB239" s="263">
        <f t="shared" si="942"/>
        <v>-0.10786591437105875</v>
      </c>
      <c r="HC239" s="263">
        <f t="shared" si="912"/>
        <v>-0.11483063489966341</v>
      </c>
      <c r="HD239" s="263">
        <f t="shared" si="943"/>
        <v>0.39711305008490705</v>
      </c>
      <c r="HE239" s="263">
        <f t="shared" si="944"/>
        <v>-0.28741085109667075</v>
      </c>
      <c r="HF239" s="153">
        <f t="shared" si="814"/>
        <v>0</v>
      </c>
      <c r="HG239" s="153">
        <f t="shared" si="815"/>
        <v>0.10786591437105875</v>
      </c>
      <c r="HH239" s="153">
        <f t="shared" si="816"/>
        <v>0.22269654927072216</v>
      </c>
      <c r="HI239" s="153">
        <f t="shared" si="817"/>
        <v>-0.17441650081418489</v>
      </c>
      <c r="HJ239" s="153">
        <f t="shared" si="818"/>
        <v>0.11299435028248589</v>
      </c>
      <c r="HK239" s="153">
        <f t="shared" si="819"/>
        <v>4.807692307692308E-3</v>
      </c>
      <c r="HL239" s="153">
        <f t="shared" si="820"/>
        <v>0.11083220698976635</v>
      </c>
      <c r="HM239" s="153">
        <f t="shared" si="821"/>
        <v>0.64369679773003652</v>
      </c>
      <c r="HN239" s="153" t="str">
        <f t="shared" si="822"/>
        <v>Negativ EK</v>
      </c>
      <c r="HO239" s="153" t="str">
        <f t="shared" si="823"/>
        <v>Negativ EK</v>
      </c>
      <c r="HP239" s="153" t="str">
        <f t="shared" si="824"/>
        <v>Negativ EK</v>
      </c>
      <c r="HQ239" s="153" t="str">
        <f t="shared" si="825"/>
        <v>Negativ EK</v>
      </c>
      <c r="HR239" s="153" t="str">
        <f t="shared" si="826"/>
        <v>Negativ EK</v>
      </c>
      <c r="HS239" s="153" t="str">
        <f t="shared" si="827"/>
        <v>Negativ EK</v>
      </c>
      <c r="HT239" s="153" t="str">
        <f t="shared" si="828"/>
        <v>Negativ EK</v>
      </c>
      <c r="HU239" s="153" t="str">
        <f t="shared" si="829"/>
        <v>Negativ EK</v>
      </c>
      <c r="HV239" s="150">
        <f t="shared" si="830"/>
        <v>-1</v>
      </c>
      <c r="HW239" s="150">
        <f t="shared" si="831"/>
        <v>-0.39627705916972711</v>
      </c>
      <c r="HX239" s="150">
        <f t="shared" si="832"/>
        <v>3.3168583322807179</v>
      </c>
      <c r="HY239" s="150">
        <f t="shared" si="833"/>
        <v>-1.7293039953376008</v>
      </c>
      <c r="HZ239" s="150">
        <f t="shared" si="834"/>
        <v>1.1029166833444635</v>
      </c>
      <c r="IA239" s="263">
        <f t="shared" si="945"/>
        <v>-5.1174373748718201E-2</v>
      </c>
      <c r="IB239" s="263">
        <f t="shared" si="913"/>
        <v>-3.3590292769238521E-2</v>
      </c>
      <c r="IC239" s="263">
        <f t="shared" si="946"/>
        <v>0.12135070431618253</v>
      </c>
      <c r="ID239" s="263">
        <f t="shared" si="947"/>
        <v>-8.6751727321549787E-2</v>
      </c>
      <c r="IE239" s="153">
        <f t="shared" si="835"/>
        <v>0</v>
      </c>
      <c r="IF239" s="153">
        <f t="shared" si="836"/>
        <v>5.1174373748718201E-2</v>
      </c>
      <c r="IG239" s="153">
        <f t="shared" si="837"/>
        <v>8.4764666517956722E-2</v>
      </c>
      <c r="IH239" s="153">
        <f t="shared" si="838"/>
        <v>-3.65860377982258E-2</v>
      </c>
      <c r="II239" s="153">
        <f t="shared" si="839"/>
        <v>5.0165689523323981E-2</v>
      </c>
      <c r="IJ239" s="153">
        <f t="shared" si="840"/>
        <v>2.3855291044408297E-2</v>
      </c>
      <c r="IK239" s="153">
        <f t="shared" si="841"/>
        <v>5.17283528088789E-2</v>
      </c>
      <c r="IL239" s="153">
        <f t="shared" si="842"/>
        <v>0.10842041800643086</v>
      </c>
      <c r="IM239" s="153">
        <f t="shared" si="843"/>
        <v>9.9935386603489107E-2</v>
      </c>
      <c r="IN239" s="153">
        <f t="shared" si="844"/>
        <v>0.11092345409970035</v>
      </c>
      <c r="IO239" s="153">
        <f t="shared" si="845"/>
        <v>7.5726027397260268E-2</v>
      </c>
      <c r="IP239" s="153" t="str">
        <f t="shared" si="846"/>
        <v>i.a.</v>
      </c>
      <c r="IQ239" s="153" t="str">
        <f t="shared" si="847"/>
        <v>i.a.</v>
      </c>
      <c r="IR239" s="153" t="str">
        <f t="shared" si="848"/>
        <v>i.a.</v>
      </c>
      <c r="IS239" s="153" t="str">
        <f t="shared" si="849"/>
        <v>i.a.</v>
      </c>
      <c r="IT239" s="153" t="str">
        <f t="shared" si="850"/>
        <v>i.a.</v>
      </c>
      <c r="IU239" s="150" t="e">
        <f t="shared" si="851"/>
        <v>#VALUE!</v>
      </c>
      <c r="IV239" s="150">
        <f t="shared" si="852"/>
        <v>-0.23498219842649207</v>
      </c>
      <c r="IW239" s="150">
        <f t="shared" si="853"/>
        <v>0.17688785208225313</v>
      </c>
      <c r="IX239" s="150">
        <f t="shared" si="854"/>
        <v>-0.1018386712767948</v>
      </c>
      <c r="IY239" s="150">
        <f t="shared" si="855"/>
        <v>0.23057675096248917</v>
      </c>
      <c r="IZ239" s="263" t="e">
        <f t="shared" si="948"/>
        <v>#VALUE!</v>
      </c>
      <c r="JA239" s="263">
        <f t="shared" si="914"/>
        <v>-7.9632856133422303E-2</v>
      </c>
      <c r="JB239" s="263">
        <f t="shared" si="949"/>
        <v>5.0935463004428472E-2</v>
      </c>
      <c r="JC239" s="263">
        <f t="shared" si="950"/>
        <v>-3.2649807271664166E-2</v>
      </c>
      <c r="JD239" s="153" t="str">
        <f t="shared" si="856"/>
        <v>i.a.</v>
      </c>
      <c r="JE239" s="153">
        <f t="shared" si="857"/>
        <v>0.25925603275546655</v>
      </c>
      <c r="JF239" s="153">
        <f t="shared" si="858"/>
        <v>0.33888888888888885</v>
      </c>
      <c r="JG239" s="153">
        <f t="shared" si="859"/>
        <v>0.28795342588446038</v>
      </c>
      <c r="JH239" s="153">
        <f t="shared" si="860"/>
        <v>0.32060323315612455</v>
      </c>
      <c r="JI239" s="153">
        <f t="shared" si="861"/>
        <v>0.26053087132140795</v>
      </c>
      <c r="JJ239" s="153">
        <f t="shared" si="862"/>
        <v>0.27287433019917096</v>
      </c>
      <c r="JK239" s="153">
        <f t="shared" si="863"/>
        <v>0.23480401439121379</v>
      </c>
      <c r="JL239" s="153">
        <f t="shared" si="864"/>
        <v>-1.3915649753800041E-3</v>
      </c>
      <c r="JM239" s="153">
        <f t="shared" si="865"/>
        <v>-5.5254604550379199E-2</v>
      </c>
      <c r="JN239" s="153">
        <f t="shared" si="866"/>
        <v>-9.1178082191780821E-2</v>
      </c>
      <c r="JO239" s="153" t="str">
        <f t="shared" si="867"/>
        <v>i.a.</v>
      </c>
      <c r="JP239" s="153" t="str">
        <f t="shared" si="868"/>
        <v>i.a.</v>
      </c>
      <c r="JQ239" s="153" t="str">
        <f t="shared" si="869"/>
        <v>i.a.</v>
      </c>
      <c r="JR239" s="153" t="str">
        <f t="shared" si="870"/>
        <v>i.a.</v>
      </c>
      <c r="JS239" s="153" t="str">
        <f t="shared" si="871"/>
        <v>i.a.</v>
      </c>
      <c r="JT239" s="153" t="str">
        <f t="shared" si="872"/>
        <v>i.a.</v>
      </c>
      <c r="JU239" s="150" t="e">
        <f t="shared" si="873"/>
        <v>#VALUE!</v>
      </c>
      <c r="JV239" s="150" t="e">
        <f t="shared" si="874"/>
        <v>#VALUE!</v>
      </c>
      <c r="JW239" s="150" t="e">
        <f t="shared" si="875"/>
        <v>#VALUE!</v>
      </c>
      <c r="JX239" s="150" t="e">
        <f t="shared" si="876"/>
        <v>#VALUE!</v>
      </c>
      <c r="JY239" s="150" t="e">
        <f t="shared" si="877"/>
        <v>#VALUE!</v>
      </c>
      <c r="JZ239" s="263" t="e">
        <f t="shared" si="951"/>
        <v>#VALUE!</v>
      </c>
      <c r="KA239" s="263" t="e">
        <f t="shared" si="915"/>
        <v>#VALUE!</v>
      </c>
      <c r="KB239" s="263" t="e">
        <f t="shared" si="952"/>
        <v>#VALUE!</v>
      </c>
      <c r="KC239" s="263" t="e">
        <f t="shared" si="953"/>
        <v>#VALUE!</v>
      </c>
      <c r="KD239" s="153" t="str">
        <f t="shared" si="924"/>
        <v>i.a.</v>
      </c>
      <c r="KE239" s="153" t="str">
        <f t="shared" si="925"/>
        <v>i.a.</v>
      </c>
      <c r="KF239" s="153" t="str">
        <f t="shared" si="926"/>
        <v>i.a.</v>
      </c>
      <c r="KG239" s="153" t="str">
        <f t="shared" si="927"/>
        <v>i.a.</v>
      </c>
      <c r="KH239" s="153" t="str">
        <f t="shared" si="940"/>
        <v>i.a.</v>
      </c>
      <c r="KI239" s="153" t="str">
        <f t="shared" si="928"/>
        <v>i.a.</v>
      </c>
      <c r="KJ239" s="153" t="str">
        <f t="shared" si="929"/>
        <v>i.a.</v>
      </c>
      <c r="KK239" s="153" t="str">
        <f t="shared" si="930"/>
        <v>i.a.</v>
      </c>
      <c r="KL239" s="153" t="str">
        <f t="shared" si="931"/>
        <v>i.a.</v>
      </c>
      <c r="KM239" s="153" t="str">
        <f t="shared" si="932"/>
        <v>i.a.</v>
      </c>
      <c r="KN239" s="153" t="str">
        <f t="shared" si="933"/>
        <v>i.a.</v>
      </c>
      <c r="KO239" s="153" t="str">
        <f t="shared" si="934"/>
        <v>i.a.</v>
      </c>
      <c r="KP239" s="153" t="str">
        <f t="shared" si="935"/>
        <v>i.a.</v>
      </c>
      <c r="KQ239" s="153" t="str">
        <f t="shared" si="936"/>
        <v>i.a.</v>
      </c>
      <c r="KR239" s="153" t="str">
        <f t="shared" si="937"/>
        <v>i.a.</v>
      </c>
      <c r="KS239" s="153" t="str">
        <f t="shared" si="938"/>
        <v>i.a.</v>
      </c>
      <c r="KT239" s="153" t="str">
        <f t="shared" si="939"/>
        <v>i.a.</v>
      </c>
      <c r="KU239" s="150" t="e">
        <f t="shared" si="878"/>
        <v>#VALUE!</v>
      </c>
      <c r="KV239" s="150" t="e">
        <f t="shared" si="879"/>
        <v>#DIV/0!</v>
      </c>
      <c r="KW239" s="150" t="e">
        <f t="shared" si="880"/>
        <v>#DIV/0!</v>
      </c>
      <c r="KX239" s="150" t="e">
        <f t="shared" si="881"/>
        <v>#DIV/0!</v>
      </c>
      <c r="KY239" s="150" t="e">
        <f t="shared" si="882"/>
        <v>#DIV/0!</v>
      </c>
      <c r="KZ239" s="243" t="e">
        <f t="shared" si="954"/>
        <v>#VALUE!</v>
      </c>
      <c r="LA239" s="243">
        <f t="shared" si="916"/>
        <v>0</v>
      </c>
      <c r="LB239" s="243">
        <f t="shared" si="955"/>
        <v>0</v>
      </c>
      <c r="LC239" s="243">
        <f t="shared" si="956"/>
        <v>0</v>
      </c>
      <c r="LD239" s="254" t="str">
        <f>IFERROR(Tabel1[[#This Row],[2024 - Omsætning]]/Tabel1[[#This Row],[2024 - Ansatte]],"i.a.")</f>
        <v>i.a.</v>
      </c>
      <c r="LE239" s="254">
        <f>IFERROR(Tabel1[[#This Row],[2023 - Omsætning]]/Tabel1[[#This Row],[2023 - Ansatte]],"i.a.")</f>
        <v>0</v>
      </c>
      <c r="LF239" s="254">
        <f>IFERROR(Tabel1[[#This Row],[2022 - Omsætning]]/Tabel1[[#This Row],[2022 - Ansatte]],"i.a.")</f>
        <v>0</v>
      </c>
      <c r="LG239" s="254">
        <f>IFERROR(Tabel1[[#This Row],[2021 - Omsætning]]/Tabel1[[#This Row],[2021 - Ansatte]],"i.a.")</f>
        <v>0</v>
      </c>
      <c r="LH239" s="254">
        <f>IFERROR(AC239/Tabel1[[#This Row],[2020 - Ansatte]],"i.a.")</f>
        <v>0</v>
      </c>
      <c r="LI239" s="254">
        <f>IFERROR(Tabel1[[#This Row],[2019 - Omsætning]]/Tabel1[[#This Row],[2019 - Ansatte]],"i.a.")</f>
        <v>0</v>
      </c>
      <c r="LJ239" s="254">
        <f>IFERROR(Tabel1[[#This Row],[2018 - Omsætning]]/Tabel1[[#This Row],[2018 - Ansatte]],"i.a.")</f>
        <v>0</v>
      </c>
      <c r="LK239" s="254">
        <f>IFERROR(Tabel1[[#This Row],[2017 - Omsætning]]/Tabel1[[#This Row],[2017 - Ansatte]],"i.a.")</f>
        <v>0</v>
      </c>
      <c r="LL239" s="254">
        <f>IFERROR(Tabel1[[#This Row],[2016 - Omsætning]]/Tabel1[[#This Row],[2016 - Ansatte]],"i.a.")</f>
        <v>0</v>
      </c>
      <c r="LM239" s="254" t="str">
        <f>IFERROR(Tabel1[[#This Row],[2015 - Omsætning]]/Tabel1[[#This Row],[2015 - Ansatte]],"i.a.")</f>
        <v>i.a.</v>
      </c>
      <c r="LN239" s="254" t="str">
        <f>IFERROR(Tabel1[[#This Row],[2014 - Omsætning]]/Tabel1[[#This Row],[2014 - Ansatte]],"i.a.")</f>
        <v>i.a.</v>
      </c>
      <c r="LO239" s="254" t="str">
        <f>IFERROR(Tabel1[[#This Row],[2013 - Omsætning]]/Tabel1[[#This Row],[2013 - Ansatte]],"i.a.")</f>
        <v>i.a.</v>
      </c>
      <c r="LP239" s="254" t="str">
        <f>IFERROR(Tabel1[[#This Row],[2012 - Omsætning]]/Tabel1[[#This Row],[2012 - Ansatte]],"i.a.")</f>
        <v>i.a.</v>
      </c>
      <c r="LQ239" s="254" t="str">
        <f>IFERROR(Tabel1[[#This Row],[2011 - Omsætning]]/Tabel1[[#This Row],[2011 - Ansatte]],"i.a.")</f>
        <v>i.a.</v>
      </c>
      <c r="LR239" s="254" t="str">
        <f>IFERROR(Tabel1[[#This Row],[2010 - Omsætning]]/Tabel1[[#This Row],[2010 - Ansatte]],"i.a.")</f>
        <v>i.a.</v>
      </c>
      <c r="LS239" s="254" t="str">
        <f>IFERROR(Tabel1[[#This Row],[2009 - Omsætning]]/Tabel1[[#This Row],[2009 - Ansatte]],"i.a.")</f>
        <v>i.a.</v>
      </c>
      <c r="LT239" s="254" t="str">
        <f>IFERROR(Tabel1[[#This Row],[2008 - Omsætning]]/Tabel1[[#This Row],[2008 - Ansatte]],"i.a.")</f>
        <v>i.a.</v>
      </c>
      <c r="LU239" s="158" t="e">
        <f t="shared" si="883"/>
        <v>#VALUE!</v>
      </c>
      <c r="LV239" s="158">
        <f t="shared" si="884"/>
        <v>-0.58899094781682648</v>
      </c>
      <c r="LW239" s="158">
        <f t="shared" si="885"/>
        <v>2.2303996505787294</v>
      </c>
      <c r="LX239" s="158">
        <f t="shared" si="886"/>
        <v>-2.5899305555555556</v>
      </c>
      <c r="LY239" s="158">
        <f t="shared" si="887"/>
        <v>24.910931174089068</v>
      </c>
      <c r="LZ239" s="243" t="e">
        <f t="shared" si="957"/>
        <v>#VALUE!</v>
      </c>
      <c r="MA239" s="243">
        <f t="shared" si="917"/>
        <v>-1.9405701754385968E-2</v>
      </c>
      <c r="MB239" s="243">
        <f t="shared" si="958"/>
        <v>5.972514619883041E-2</v>
      </c>
      <c r="MC239" s="243">
        <f t="shared" si="959"/>
        <v>-4.361988304093567E-2</v>
      </c>
      <c r="MD239" s="244" t="str">
        <f t="shared" si="888"/>
        <v>i.a.</v>
      </c>
      <c r="ME239" s="244">
        <f t="shared" si="889"/>
        <v>1.3541666666666667E-2</v>
      </c>
      <c r="MF239" s="244">
        <f t="shared" si="890"/>
        <v>3.2947368421052635E-2</v>
      </c>
      <c r="MG239" s="244">
        <f t="shared" si="891"/>
        <v>-2.6777777777777775E-2</v>
      </c>
      <c r="MH239" s="244">
        <f t="shared" si="892"/>
        <v>1.6842105263157894E-2</v>
      </c>
      <c r="MI239" s="244">
        <f t="shared" si="893"/>
        <v>6.4999999999999997E-4</v>
      </c>
      <c r="MJ239" s="244">
        <f t="shared" si="894"/>
        <v>1.4349999999999998E-2</v>
      </c>
      <c r="MK239" s="244">
        <f t="shared" si="895"/>
        <v>4.9625000000000002E-2</v>
      </c>
      <c r="ML239" s="244">
        <f t="shared" si="896"/>
        <v>4.3571428571428573E-2</v>
      </c>
      <c r="MM239" s="244" t="str">
        <f t="shared" si="897"/>
        <v>i.a.</v>
      </c>
      <c r="MN239" s="244" t="str">
        <f t="shared" si="898"/>
        <v>i.a.</v>
      </c>
      <c r="MO239" s="244" t="str">
        <f t="shared" si="899"/>
        <v>i.a.</v>
      </c>
      <c r="MP239" s="244" t="str">
        <f t="shared" si="900"/>
        <v>i.a.</v>
      </c>
      <c r="MQ239" s="244" t="str">
        <f t="shared" si="901"/>
        <v>i.a.</v>
      </c>
      <c r="MR239" s="244" t="str">
        <f t="shared" si="902"/>
        <v>i.a.</v>
      </c>
      <c r="MS239" s="244" t="str">
        <f t="shared" si="903"/>
        <v>i.a.</v>
      </c>
      <c r="MT239" s="244" t="str">
        <f t="shared" si="904"/>
        <v>i.a.</v>
      </c>
    </row>
    <row r="240" spans="1:358" ht="18" customHeight="1" x14ac:dyDescent="0.25">
      <c r="A240" s="20" t="s">
        <v>640</v>
      </c>
      <c r="B240" s="273">
        <v>35391363</v>
      </c>
      <c r="C240" s="5" t="s">
        <v>83</v>
      </c>
      <c r="D240" s="5"/>
      <c r="E240" s="5">
        <v>256200</v>
      </c>
      <c r="F240" s="203">
        <v>45470</v>
      </c>
      <c r="G240" s="148"/>
      <c r="H240" s="148" t="s">
        <v>74</v>
      </c>
      <c r="I240" s="148" t="s">
        <v>74</v>
      </c>
      <c r="J240" s="148" t="s">
        <v>74</v>
      </c>
      <c r="K240" s="148" t="s">
        <v>74</v>
      </c>
      <c r="L240" s="148" t="s">
        <v>74</v>
      </c>
      <c r="M240" s="148" t="s">
        <v>74</v>
      </c>
      <c r="N240" s="148" t="s">
        <v>74</v>
      </c>
      <c r="O240" s="148" t="s">
        <v>74</v>
      </c>
      <c r="P240" s="150" t="e">
        <f>Y240/Tabel1[[#This Row],[2023 - Omsætning]]-1</f>
        <v>#DIV/0!</v>
      </c>
      <c r="Q240" s="150" t="e">
        <f>Z240/Tabel1[[#This Row],[2022 - Omsætning]]-1</f>
        <v>#DIV/0!</v>
      </c>
      <c r="R240" s="150" t="e">
        <f>AA240/Tabel1[[#This Row],[2021 - Omsætning]]-1</f>
        <v>#DIV/0!</v>
      </c>
      <c r="S240" s="150" t="e">
        <f>AB240/Tabel1[[#This Row],[2020 - Omsætning]]-1</f>
        <v>#DIV/0!</v>
      </c>
      <c r="T240" s="150" t="e">
        <f>AC240/Tabel1[[#This Row],[2019 - Omsætning]]-1</f>
        <v>#DIV/0!</v>
      </c>
      <c r="U240" s="242">
        <f t="shared" si="941"/>
        <v>0</v>
      </c>
      <c r="V240" s="242">
        <f t="shared" si="905"/>
        <v>0</v>
      </c>
      <c r="W240" s="242">
        <f t="shared" si="763"/>
        <v>0</v>
      </c>
      <c r="X240" s="242">
        <f t="shared" si="762"/>
        <v>0</v>
      </c>
      <c r="Y240" s="151"/>
      <c r="Z240" s="151"/>
      <c r="AA240" s="151"/>
      <c r="AB240" s="151"/>
      <c r="AC240" s="361"/>
      <c r="AD240" s="361"/>
      <c r="AE240" s="361"/>
      <c r="AF240" s="361"/>
      <c r="AG240" s="361"/>
      <c r="AH240" s="361"/>
      <c r="AI240" s="361"/>
      <c r="AJ240" s="361"/>
      <c r="AK240" s="361"/>
      <c r="AL240" s="361"/>
      <c r="AM240" s="361"/>
      <c r="AN240" s="361"/>
      <c r="AO240" s="361"/>
      <c r="AP240" s="150">
        <f t="shared" si="779"/>
        <v>-1</v>
      </c>
      <c r="AQ240" s="150">
        <f t="shared" si="780"/>
        <v>-0.15614069179945583</v>
      </c>
      <c r="AR240" s="150">
        <f t="shared" si="781"/>
        <v>-3.389174009877035E-3</v>
      </c>
      <c r="AS240" s="150">
        <f t="shared" si="782"/>
        <v>8.0795395081109389E-2</v>
      </c>
      <c r="AT240" s="150">
        <f t="shared" si="783"/>
        <v>2.8525296017222885E-2</v>
      </c>
      <c r="AU240" s="242">
        <f t="shared" si="740"/>
        <v>-8.6850000000000005</v>
      </c>
      <c r="AV240" s="242">
        <f t="shared" si="918"/>
        <v>-1.6069999999999993</v>
      </c>
      <c r="AW240" s="242">
        <f t="shared" si="741"/>
        <v>-3.5000000000000142E-2</v>
      </c>
      <c r="AX240" s="242">
        <f t="shared" si="742"/>
        <v>0.77200000000000024</v>
      </c>
      <c r="AY240" s="119"/>
      <c r="AZ240" s="119">
        <v>8.6850000000000005</v>
      </c>
      <c r="BA240" s="119">
        <v>10.292</v>
      </c>
      <c r="BB240" s="119">
        <v>10.327</v>
      </c>
      <c r="BC240" s="119">
        <v>9.5549999999999997</v>
      </c>
      <c r="BD240" s="362">
        <v>9.2899999999999991</v>
      </c>
      <c r="BE240" s="362">
        <v>9.27</v>
      </c>
      <c r="BF240" s="362">
        <v>7.141</v>
      </c>
      <c r="BG240" s="362">
        <v>5.9240000000000004</v>
      </c>
      <c r="BH240" s="362">
        <v>6.87</v>
      </c>
      <c r="BI240" s="362">
        <v>7.4939999999999998</v>
      </c>
      <c r="BJ240" s="362"/>
      <c r="BK240" s="362"/>
      <c r="BL240" s="362"/>
      <c r="BM240" s="362"/>
      <c r="BN240" s="362"/>
      <c r="BO240" s="362"/>
      <c r="BP240" s="152">
        <f t="shared" si="784"/>
        <v>-1</v>
      </c>
      <c r="BQ240" s="152">
        <f t="shared" si="785"/>
        <v>-0.83403895004233708</v>
      </c>
      <c r="BR240" s="152">
        <f t="shared" si="786"/>
        <v>7.5591985428050956E-2</v>
      </c>
      <c r="BS240" s="152">
        <f t="shared" si="787"/>
        <v>0.92631578947368454</v>
      </c>
      <c r="BT240" s="152">
        <f t="shared" si="788"/>
        <v>-0.28750000000000009</v>
      </c>
      <c r="BU240" s="242">
        <f t="shared" si="743"/>
        <v>-0.19600000000000001</v>
      </c>
      <c r="BV240" s="242">
        <f t="shared" si="919"/>
        <v>-0.9850000000000001</v>
      </c>
      <c r="BW240" s="242">
        <f t="shared" si="744"/>
        <v>8.2999999999999963E-2</v>
      </c>
      <c r="BX240" s="242">
        <f t="shared" si="745"/>
        <v>0.52800000000000014</v>
      </c>
      <c r="BY240" s="119"/>
      <c r="BZ240" s="119">
        <v>0.19600000000000001</v>
      </c>
      <c r="CA240" s="119">
        <v>1.181</v>
      </c>
      <c r="CB240" s="119">
        <v>1.0980000000000001</v>
      </c>
      <c r="CC240" s="119">
        <v>0.56999999999999995</v>
      </c>
      <c r="CD240" s="362">
        <v>0.8</v>
      </c>
      <c r="CE240" s="362">
        <v>2.222</v>
      </c>
      <c r="CF240" s="362">
        <v>1.1160000000000001</v>
      </c>
      <c r="CG240" s="362">
        <v>6.5000000000000002E-2</v>
      </c>
      <c r="CH240" s="362">
        <v>0.90500000000000003</v>
      </c>
      <c r="CI240" s="362">
        <v>1.474</v>
      </c>
      <c r="CJ240" s="362"/>
      <c r="CK240" s="362"/>
      <c r="CL240" s="362"/>
      <c r="CM240" s="362"/>
      <c r="CN240" s="362"/>
      <c r="CO240" s="362"/>
      <c r="CP240" s="152">
        <f t="shared" si="789"/>
        <v>-1</v>
      </c>
      <c r="CQ240" s="152">
        <f t="shared" si="790"/>
        <v>-0.81494057724957558</v>
      </c>
      <c r="CR240" s="152">
        <f t="shared" si="791"/>
        <v>5.7450628366247605E-2</v>
      </c>
      <c r="CS240" s="152">
        <f t="shared" si="792"/>
        <v>1.1058601134215502</v>
      </c>
      <c r="CT240" s="152">
        <f t="shared" si="793"/>
        <v>-0.35330073349633245</v>
      </c>
      <c r="CU240" s="242">
        <f t="shared" si="746"/>
        <v>-0.218</v>
      </c>
      <c r="CV240" s="242">
        <f t="shared" si="920"/>
        <v>-0.96</v>
      </c>
      <c r="CW240" s="242">
        <f t="shared" si="747"/>
        <v>6.3999999999999835E-2</v>
      </c>
      <c r="CX240" s="242">
        <f t="shared" si="748"/>
        <v>0.58500000000000008</v>
      </c>
      <c r="CY240" s="119"/>
      <c r="CZ240" s="119">
        <v>0.218</v>
      </c>
      <c r="DA240" s="119">
        <v>1.1779999999999999</v>
      </c>
      <c r="DB240" s="119">
        <v>1.1140000000000001</v>
      </c>
      <c r="DC240" s="119">
        <v>0.52900000000000003</v>
      </c>
      <c r="DD240" s="362">
        <v>0.81799999999999995</v>
      </c>
      <c r="DE240" s="362">
        <v>2.0230000000000001</v>
      </c>
      <c r="DF240" s="362">
        <v>0.875</v>
      </c>
      <c r="DG240" s="362">
        <v>-0.20699999999999999</v>
      </c>
      <c r="DH240" s="362">
        <v>0.57899999999999996</v>
      </c>
      <c r="DI240" s="362">
        <v>1.123</v>
      </c>
      <c r="DJ240" s="362"/>
      <c r="DK240" s="362"/>
      <c r="DL240" s="362"/>
      <c r="DM240" s="362"/>
      <c r="DN240" s="362"/>
      <c r="DO240" s="362"/>
      <c r="DP240" s="152">
        <f t="shared" si="794"/>
        <v>-1</v>
      </c>
      <c r="DQ240" s="152">
        <f t="shared" si="795"/>
        <v>2.7773185650520622E-2</v>
      </c>
      <c r="DR240" s="152">
        <f t="shared" si="796"/>
        <v>0.17845314630820192</v>
      </c>
      <c r="DS240" s="152">
        <f t="shared" si="797"/>
        <v>0.20323488045007032</v>
      </c>
      <c r="DT240" s="152">
        <f t="shared" si="798"/>
        <v>0.10604096448016588</v>
      </c>
      <c r="DU240" s="242">
        <f t="shared" si="749"/>
        <v>-6.2169999999999996</v>
      </c>
      <c r="DV240" s="242">
        <f t="shared" si="921"/>
        <v>0.16799999999999926</v>
      </c>
      <c r="DW240" s="242">
        <f t="shared" si="750"/>
        <v>0.91600000000000037</v>
      </c>
      <c r="DX240" s="242">
        <f t="shared" si="751"/>
        <v>0.86699999999999999</v>
      </c>
      <c r="DY240" s="119"/>
      <c r="DZ240" s="119">
        <v>6.2169999999999996</v>
      </c>
      <c r="EA240" s="119">
        <v>6.0490000000000004</v>
      </c>
      <c r="EB240" s="119">
        <v>5.133</v>
      </c>
      <c r="EC240" s="119">
        <v>4.266</v>
      </c>
      <c r="ED240" s="362">
        <v>3.8570000000000002</v>
      </c>
      <c r="EE240" s="362">
        <v>4.1909999999999998</v>
      </c>
      <c r="EF240" s="362">
        <v>2.6150000000000002</v>
      </c>
      <c r="EG240" s="362">
        <v>1.93</v>
      </c>
      <c r="EH240" s="362">
        <v>2.0920000000000001</v>
      </c>
      <c r="EI240" s="362">
        <v>1.5669999999999999</v>
      </c>
      <c r="EJ240" s="362"/>
      <c r="EK240" s="362"/>
      <c r="EL240" s="362"/>
      <c r="EM240" s="362"/>
      <c r="EN240" s="362"/>
      <c r="EO240" s="362"/>
      <c r="EP240" s="153">
        <f t="shared" si="799"/>
        <v>-1</v>
      </c>
      <c r="EQ240" s="153">
        <f t="shared" si="800"/>
        <v>-0.19534234498971501</v>
      </c>
      <c r="ER240" s="153">
        <f t="shared" si="801"/>
        <v>0.10352655046615315</v>
      </c>
      <c r="ES240" s="153">
        <f t="shared" si="802"/>
        <v>0.21947602570439947</v>
      </c>
      <c r="ET240" s="153">
        <f t="shared" si="803"/>
        <v>6.3281824871228881E-2</v>
      </c>
      <c r="EU240" s="242">
        <f t="shared" si="752"/>
        <v>-10.952999999999999</v>
      </c>
      <c r="EV240" s="242">
        <f t="shared" si="922"/>
        <v>-2.6590000000000007</v>
      </c>
      <c r="EW240" s="242">
        <f t="shared" si="753"/>
        <v>1.2769999999999992</v>
      </c>
      <c r="EX240" s="242">
        <f t="shared" si="754"/>
        <v>2.2200000000000006</v>
      </c>
      <c r="EY240" s="119"/>
      <c r="EZ240" s="119">
        <v>10.952999999999999</v>
      </c>
      <c r="FA240" s="119">
        <v>13.612</v>
      </c>
      <c r="FB240" s="119">
        <v>12.335000000000001</v>
      </c>
      <c r="FC240" s="119">
        <v>10.115</v>
      </c>
      <c r="FD240" s="362">
        <v>9.5129999999999999</v>
      </c>
      <c r="FE240" s="362">
        <v>12.98</v>
      </c>
      <c r="FF240" s="362">
        <v>12.254</v>
      </c>
      <c r="FG240" s="362">
        <v>12.052</v>
      </c>
      <c r="FH240" s="362">
        <v>12.071999999999999</v>
      </c>
      <c r="FI240" s="362">
        <v>13.481999999999999</v>
      </c>
      <c r="FJ240" s="362"/>
      <c r="FK240" s="362"/>
      <c r="FL240" s="362"/>
      <c r="FM240" s="362"/>
      <c r="FN240" s="362"/>
      <c r="FO240" s="362"/>
      <c r="FP240" s="153">
        <f t="shared" si="804"/>
        <v>-1</v>
      </c>
      <c r="FQ240" s="153">
        <f t="shared" si="805"/>
        <v>0</v>
      </c>
      <c r="FR240" s="153">
        <f t="shared" si="806"/>
        <v>0</v>
      </c>
      <c r="FS240" s="153">
        <f t="shared" si="807"/>
        <v>-0.10526315789473684</v>
      </c>
      <c r="FT240" s="153">
        <f t="shared" si="808"/>
        <v>5.5555555555555552E-2</v>
      </c>
      <c r="FU240" s="242">
        <f t="shared" si="764"/>
        <v>-17</v>
      </c>
      <c r="FV240" s="242">
        <f t="shared" si="923"/>
        <v>0</v>
      </c>
      <c r="FW240" s="242">
        <f t="shared" si="765"/>
        <v>0</v>
      </c>
      <c r="FX240" s="242">
        <f t="shared" si="766"/>
        <v>-2</v>
      </c>
      <c r="FY240" s="154"/>
      <c r="FZ240" s="154">
        <v>17</v>
      </c>
      <c r="GA240" s="154">
        <v>17</v>
      </c>
      <c r="GB240" s="154">
        <v>17</v>
      </c>
      <c r="GC240" s="154">
        <v>19</v>
      </c>
      <c r="GD240" s="359">
        <v>18</v>
      </c>
      <c r="GE240" s="359">
        <v>15</v>
      </c>
      <c r="GF240" s="359">
        <v>13</v>
      </c>
      <c r="GG240" s="359">
        <v>13</v>
      </c>
      <c r="GH240" s="359"/>
      <c r="GI240" s="359"/>
      <c r="GJ240" s="359"/>
      <c r="GK240" s="359"/>
      <c r="GL240" s="359"/>
      <c r="GM240" s="359"/>
      <c r="GN240" s="359"/>
      <c r="GO240" s="359"/>
      <c r="GP240" s="5"/>
      <c r="GQ240" s="5" t="s">
        <v>386</v>
      </c>
      <c r="GR240" s="5">
        <v>9550</v>
      </c>
      <c r="GS240" s="5" t="s">
        <v>647</v>
      </c>
      <c r="GT240" s="7" t="s">
        <v>82</v>
      </c>
      <c r="GU240" s="172"/>
      <c r="GV240" s="86"/>
      <c r="GW240" s="158">
        <f t="shared" si="809"/>
        <v>-1</v>
      </c>
      <c r="GX240" s="158">
        <f t="shared" si="810"/>
        <v>-0.8312950868094533</v>
      </c>
      <c r="GY240" s="158">
        <f t="shared" si="811"/>
        <v>-0.11116272080000332</v>
      </c>
      <c r="GZ240" s="158">
        <f t="shared" si="812"/>
        <v>0.81997039060785759</v>
      </c>
      <c r="HA240" s="158">
        <f t="shared" si="813"/>
        <v>-0.35927173497211434</v>
      </c>
      <c r="HB240" s="263">
        <f t="shared" si="942"/>
        <v>-3.5545410076634601E-2</v>
      </c>
      <c r="HC240" s="263">
        <f t="shared" si="912"/>
        <v>-0.17515035096790127</v>
      </c>
      <c r="HD240" s="263">
        <f t="shared" si="943"/>
        <v>-2.635073326336923E-2</v>
      </c>
      <c r="HE240" s="263">
        <f t="shared" si="944"/>
        <v>0.10679904878285279</v>
      </c>
      <c r="HF240" s="153">
        <f t="shared" si="814"/>
        <v>0</v>
      </c>
      <c r="HG240" s="153">
        <f t="shared" si="815"/>
        <v>3.5545410076634601E-2</v>
      </c>
      <c r="HH240" s="153">
        <f t="shared" si="816"/>
        <v>0.21069576104453586</v>
      </c>
      <c r="HI240" s="153">
        <f t="shared" si="817"/>
        <v>0.23704649430790509</v>
      </c>
      <c r="HJ240" s="153">
        <f t="shared" si="818"/>
        <v>0.1302474455250523</v>
      </c>
      <c r="HK240" s="153">
        <f t="shared" si="819"/>
        <v>0.20328031809145128</v>
      </c>
      <c r="HL240" s="153">
        <f t="shared" si="820"/>
        <v>0.59447546282691743</v>
      </c>
      <c r="HM240" s="153">
        <f t="shared" si="821"/>
        <v>0.38503850385038507</v>
      </c>
      <c r="HN240" s="153">
        <f t="shared" si="822"/>
        <v>-0.10293386374937841</v>
      </c>
      <c r="HO240" s="153">
        <f t="shared" si="823"/>
        <v>0.31647991254441105</v>
      </c>
      <c r="HP240" s="153">
        <f t="shared" si="824"/>
        <v>0.71665603063178052</v>
      </c>
      <c r="HQ240" s="153" t="str">
        <f t="shared" si="825"/>
        <v>Negativ EK</v>
      </c>
      <c r="HR240" s="153" t="str">
        <f t="shared" si="826"/>
        <v>Negativ EK</v>
      </c>
      <c r="HS240" s="153" t="str">
        <f t="shared" si="827"/>
        <v>Negativ EK</v>
      </c>
      <c r="HT240" s="153" t="str">
        <f t="shared" si="828"/>
        <v>Negativ EK</v>
      </c>
      <c r="HU240" s="153" t="str">
        <f t="shared" si="829"/>
        <v>Negativ EK</v>
      </c>
      <c r="HV240" s="150">
        <f t="shared" si="830"/>
        <v>-1</v>
      </c>
      <c r="HW240" s="150">
        <f t="shared" si="831"/>
        <v>-0.82470216310802025</v>
      </c>
      <c r="HX240" s="150">
        <f t="shared" si="832"/>
        <v>-6.9370637343055222E-2</v>
      </c>
      <c r="HY240" s="150">
        <f t="shared" si="833"/>
        <v>0.68417489157191425</v>
      </c>
      <c r="HZ240" s="150">
        <f t="shared" si="834"/>
        <v>-0.18349997452618719</v>
      </c>
      <c r="IA240" s="263">
        <f t="shared" si="945"/>
        <v>-1.5957663342153473E-2</v>
      </c>
      <c r="IB240" s="263">
        <f t="shared" si="913"/>
        <v>-7.5074055160949005E-2</v>
      </c>
      <c r="IC240" s="263">
        <f t="shared" si="946"/>
        <v>-6.7856534345367148E-3</v>
      </c>
      <c r="ID240" s="263">
        <f t="shared" si="947"/>
        <v>3.9737078479314354E-2</v>
      </c>
      <c r="IE240" s="153">
        <f t="shared" si="835"/>
        <v>0</v>
      </c>
      <c r="IF240" s="153">
        <f t="shared" si="836"/>
        <v>1.5957663342153473E-2</v>
      </c>
      <c r="IG240" s="153">
        <f t="shared" si="837"/>
        <v>9.1031718503102474E-2</v>
      </c>
      <c r="IH240" s="153">
        <f t="shared" si="838"/>
        <v>9.7817371937639189E-2</v>
      </c>
      <c r="II240" s="153">
        <f t="shared" si="839"/>
        <v>5.8080293458324835E-2</v>
      </c>
      <c r="IJ240" s="153">
        <f t="shared" si="840"/>
        <v>7.1133241452896456E-2</v>
      </c>
      <c r="IK240" s="153">
        <f t="shared" si="841"/>
        <v>0.17611159546643415</v>
      </c>
      <c r="IL240" s="153">
        <f t="shared" si="842"/>
        <v>9.1829177980745511E-2</v>
      </c>
      <c r="IM240" s="153">
        <f t="shared" si="843"/>
        <v>5.3888244072293158E-3</v>
      </c>
      <c r="IN240" s="153">
        <f t="shared" si="844"/>
        <v>7.0830398372074832E-2</v>
      </c>
      <c r="IO240" s="153">
        <f t="shared" si="845"/>
        <v>0.10933095979824953</v>
      </c>
      <c r="IP240" s="153" t="str">
        <f t="shared" si="846"/>
        <v>i.a.</v>
      </c>
      <c r="IQ240" s="153" t="str">
        <f t="shared" si="847"/>
        <v>i.a.</v>
      </c>
      <c r="IR240" s="153" t="str">
        <f t="shared" si="848"/>
        <v>i.a.</v>
      </c>
      <c r="IS240" s="153" t="str">
        <f t="shared" si="849"/>
        <v>i.a.</v>
      </c>
      <c r="IT240" s="153" t="str">
        <f t="shared" si="850"/>
        <v>i.a.</v>
      </c>
      <c r="IU240" s="150" t="e">
        <f t="shared" si="851"/>
        <v>#VALUE!</v>
      </c>
      <c r="IV240" s="150">
        <f t="shared" si="852"/>
        <v>0.27728006966811719</v>
      </c>
      <c r="IW240" s="150">
        <f t="shared" si="853"/>
        <v>6.7897411086664139E-2</v>
      </c>
      <c r="IX240" s="150">
        <f t="shared" si="854"/>
        <v>-1.3318134110055906E-2</v>
      </c>
      <c r="IY240" s="150">
        <f t="shared" si="855"/>
        <v>4.0214305002453522E-2</v>
      </c>
      <c r="IZ240" s="263" t="e">
        <f t="shared" si="948"/>
        <v>#VALUE!</v>
      </c>
      <c r="JA240" s="263">
        <f t="shared" si="914"/>
        <v>0.1232197429784338</v>
      </c>
      <c r="JB240" s="263">
        <f t="shared" si="949"/>
        <v>2.8254350312756138E-2</v>
      </c>
      <c r="JC240" s="263">
        <f t="shared" si="950"/>
        <v>-5.6169214150764701E-3</v>
      </c>
      <c r="JD240" s="153" t="str">
        <f t="shared" si="856"/>
        <v>i.a.</v>
      </c>
      <c r="JE240" s="153">
        <f t="shared" si="857"/>
        <v>0.56760704829727016</v>
      </c>
      <c r="JF240" s="153">
        <f t="shared" si="858"/>
        <v>0.44438730531883636</v>
      </c>
      <c r="JG240" s="153">
        <f t="shared" si="859"/>
        <v>0.41613295500608022</v>
      </c>
      <c r="JH240" s="153">
        <f t="shared" si="860"/>
        <v>0.42174987642115669</v>
      </c>
      <c r="JI240" s="153">
        <f t="shared" si="861"/>
        <v>0.4054451802796174</v>
      </c>
      <c r="JJ240" s="153">
        <f t="shared" si="862"/>
        <v>0.32288135593220335</v>
      </c>
      <c r="JK240" s="153">
        <f t="shared" si="863"/>
        <v>0.2133997062183777</v>
      </c>
      <c r="JL240" s="153">
        <f t="shared" si="864"/>
        <v>0.16013939595087953</v>
      </c>
      <c r="JM240" s="153">
        <f t="shared" si="865"/>
        <v>0.17329357190192182</v>
      </c>
      <c r="JN240" s="153">
        <f t="shared" si="866"/>
        <v>0.1162290461355882</v>
      </c>
      <c r="JO240" s="153" t="str">
        <f t="shared" si="867"/>
        <v>i.a.</v>
      </c>
      <c r="JP240" s="153" t="str">
        <f t="shared" si="868"/>
        <v>i.a.</v>
      </c>
      <c r="JQ240" s="153" t="str">
        <f t="shared" si="869"/>
        <v>i.a.</v>
      </c>
      <c r="JR240" s="153" t="str">
        <f t="shared" si="870"/>
        <v>i.a.</v>
      </c>
      <c r="JS240" s="153" t="str">
        <f t="shared" si="871"/>
        <v>i.a.</v>
      </c>
      <c r="JT240" s="153" t="str">
        <f t="shared" si="872"/>
        <v>i.a.</v>
      </c>
      <c r="JU240" s="150" t="e">
        <f t="shared" si="873"/>
        <v>#VALUE!</v>
      </c>
      <c r="JV240" s="150" t="e">
        <f t="shared" si="874"/>
        <v>#VALUE!</v>
      </c>
      <c r="JW240" s="150" t="e">
        <f t="shared" si="875"/>
        <v>#VALUE!</v>
      </c>
      <c r="JX240" s="150" t="e">
        <f t="shared" si="876"/>
        <v>#VALUE!</v>
      </c>
      <c r="JY240" s="150" t="e">
        <f t="shared" si="877"/>
        <v>#VALUE!</v>
      </c>
      <c r="JZ240" s="263" t="e">
        <f t="shared" si="951"/>
        <v>#VALUE!</v>
      </c>
      <c r="KA240" s="263" t="e">
        <f t="shared" si="915"/>
        <v>#VALUE!</v>
      </c>
      <c r="KB240" s="263" t="e">
        <f t="shared" si="952"/>
        <v>#VALUE!</v>
      </c>
      <c r="KC240" s="263" t="e">
        <f t="shared" si="953"/>
        <v>#VALUE!</v>
      </c>
      <c r="KD240" s="153" t="str">
        <f t="shared" si="924"/>
        <v>i.a.</v>
      </c>
      <c r="KE240" s="153" t="str">
        <f t="shared" si="925"/>
        <v>i.a.</v>
      </c>
      <c r="KF240" s="153" t="str">
        <f t="shared" si="926"/>
        <v>i.a.</v>
      </c>
      <c r="KG240" s="153" t="str">
        <f t="shared" si="927"/>
        <v>i.a.</v>
      </c>
      <c r="KH240" s="153" t="str">
        <f t="shared" si="940"/>
        <v>i.a.</v>
      </c>
      <c r="KI240" s="153" t="str">
        <f t="shared" si="928"/>
        <v>i.a.</v>
      </c>
      <c r="KJ240" s="153" t="str">
        <f t="shared" si="929"/>
        <v>i.a.</v>
      </c>
      <c r="KK240" s="153" t="str">
        <f t="shared" si="930"/>
        <v>i.a.</v>
      </c>
      <c r="KL240" s="153" t="str">
        <f t="shared" si="931"/>
        <v>i.a.</v>
      </c>
      <c r="KM240" s="153" t="str">
        <f t="shared" si="932"/>
        <v>i.a.</v>
      </c>
      <c r="KN240" s="153" t="str">
        <f t="shared" si="933"/>
        <v>i.a.</v>
      </c>
      <c r="KO240" s="153" t="str">
        <f t="shared" si="934"/>
        <v>i.a.</v>
      </c>
      <c r="KP240" s="153" t="str">
        <f t="shared" si="935"/>
        <v>i.a.</v>
      </c>
      <c r="KQ240" s="153" t="str">
        <f t="shared" si="936"/>
        <v>i.a.</v>
      </c>
      <c r="KR240" s="153" t="str">
        <f t="shared" si="937"/>
        <v>i.a.</v>
      </c>
      <c r="KS240" s="153" t="str">
        <f t="shared" si="938"/>
        <v>i.a.</v>
      </c>
      <c r="KT240" s="153" t="str">
        <f t="shared" si="939"/>
        <v>i.a.</v>
      </c>
      <c r="KU240" s="150" t="e">
        <f t="shared" si="878"/>
        <v>#VALUE!</v>
      </c>
      <c r="KV240" s="150" t="e">
        <f t="shared" si="879"/>
        <v>#DIV/0!</v>
      </c>
      <c r="KW240" s="150" t="e">
        <f t="shared" si="880"/>
        <v>#DIV/0!</v>
      </c>
      <c r="KX240" s="150" t="e">
        <f t="shared" si="881"/>
        <v>#DIV/0!</v>
      </c>
      <c r="KY240" s="150" t="e">
        <f t="shared" si="882"/>
        <v>#DIV/0!</v>
      </c>
      <c r="KZ240" s="243" t="e">
        <f t="shared" si="954"/>
        <v>#VALUE!</v>
      </c>
      <c r="LA240" s="243">
        <f t="shared" si="916"/>
        <v>0</v>
      </c>
      <c r="LB240" s="243">
        <f t="shared" si="955"/>
        <v>0</v>
      </c>
      <c r="LC240" s="243">
        <f t="shared" si="956"/>
        <v>0</v>
      </c>
      <c r="LD240" s="254" t="str">
        <f>IFERROR(Tabel1[[#This Row],[2024 - Omsætning]]/Tabel1[[#This Row],[2024 - Ansatte]],"i.a.")</f>
        <v>i.a.</v>
      </c>
      <c r="LE240" s="254">
        <f>IFERROR(Tabel1[[#This Row],[2023 - Omsætning]]/Tabel1[[#This Row],[2023 - Ansatte]],"i.a.")</f>
        <v>0</v>
      </c>
      <c r="LF240" s="254">
        <f>IFERROR(Tabel1[[#This Row],[2022 - Omsætning]]/Tabel1[[#This Row],[2022 - Ansatte]],"i.a.")</f>
        <v>0</v>
      </c>
      <c r="LG240" s="254">
        <f>IFERROR(Tabel1[[#This Row],[2021 - Omsætning]]/Tabel1[[#This Row],[2021 - Ansatte]],"i.a.")</f>
        <v>0</v>
      </c>
      <c r="LH240" s="254">
        <f>IFERROR(AC240/Tabel1[[#This Row],[2020 - Ansatte]],"i.a.")</f>
        <v>0</v>
      </c>
      <c r="LI240" s="254">
        <f>IFERROR(Tabel1[[#This Row],[2019 - Omsætning]]/Tabel1[[#This Row],[2019 - Ansatte]],"i.a.")</f>
        <v>0</v>
      </c>
      <c r="LJ240" s="254">
        <f>IFERROR(Tabel1[[#This Row],[2018 - Omsætning]]/Tabel1[[#This Row],[2018 - Ansatte]],"i.a.")</f>
        <v>0</v>
      </c>
      <c r="LK240" s="254">
        <f>IFERROR(Tabel1[[#This Row],[2017 - Omsætning]]/Tabel1[[#This Row],[2017 - Ansatte]],"i.a.")</f>
        <v>0</v>
      </c>
      <c r="LL240" s="254">
        <f>IFERROR(Tabel1[[#This Row],[2016 - Omsætning]]/Tabel1[[#This Row],[2016 - Ansatte]],"i.a.")</f>
        <v>0</v>
      </c>
      <c r="LM240" s="254" t="str">
        <f>IFERROR(Tabel1[[#This Row],[2015 - Omsætning]]/Tabel1[[#This Row],[2015 - Ansatte]],"i.a.")</f>
        <v>i.a.</v>
      </c>
      <c r="LN240" s="254" t="str">
        <f>IFERROR(Tabel1[[#This Row],[2014 - Omsætning]]/Tabel1[[#This Row],[2014 - Ansatte]],"i.a.")</f>
        <v>i.a.</v>
      </c>
      <c r="LO240" s="254" t="str">
        <f>IFERROR(Tabel1[[#This Row],[2013 - Omsætning]]/Tabel1[[#This Row],[2013 - Ansatte]],"i.a.")</f>
        <v>i.a.</v>
      </c>
      <c r="LP240" s="254" t="str">
        <f>IFERROR(Tabel1[[#This Row],[2012 - Omsætning]]/Tabel1[[#This Row],[2012 - Ansatte]],"i.a.")</f>
        <v>i.a.</v>
      </c>
      <c r="LQ240" s="254" t="str">
        <f>IFERROR(Tabel1[[#This Row],[2011 - Omsætning]]/Tabel1[[#This Row],[2011 - Ansatte]],"i.a.")</f>
        <v>i.a.</v>
      </c>
      <c r="LR240" s="254" t="str">
        <f>IFERROR(Tabel1[[#This Row],[2010 - Omsætning]]/Tabel1[[#This Row],[2010 - Ansatte]],"i.a.")</f>
        <v>i.a.</v>
      </c>
      <c r="LS240" s="254" t="str">
        <f>IFERROR(Tabel1[[#This Row],[2009 - Omsætning]]/Tabel1[[#This Row],[2009 - Ansatte]],"i.a.")</f>
        <v>i.a.</v>
      </c>
      <c r="LT240" s="254" t="str">
        <f>IFERROR(Tabel1[[#This Row],[2008 - Omsætning]]/Tabel1[[#This Row],[2008 - Ansatte]],"i.a.")</f>
        <v>i.a.</v>
      </c>
      <c r="LU240" s="158" t="e">
        <f t="shared" si="883"/>
        <v>#VALUE!</v>
      </c>
      <c r="LV240" s="158">
        <f t="shared" si="884"/>
        <v>-0.81494057724957558</v>
      </c>
      <c r="LW240" s="158">
        <f t="shared" si="885"/>
        <v>5.745062836624764E-2</v>
      </c>
      <c r="LX240" s="158">
        <f t="shared" si="886"/>
        <v>1.3536083620593797</v>
      </c>
      <c r="LY240" s="158">
        <f t="shared" si="887"/>
        <v>-0.38733753699652546</v>
      </c>
      <c r="LZ240" s="243" t="e">
        <f t="shared" si="957"/>
        <v>#VALUE!</v>
      </c>
      <c r="MA240" s="243">
        <f t="shared" si="917"/>
        <v>-5.647058823529412E-2</v>
      </c>
      <c r="MB240" s="243">
        <f t="shared" si="958"/>
        <v>3.7647058823529339E-3</v>
      </c>
      <c r="MC240" s="243">
        <f t="shared" si="959"/>
        <v>3.7687306501547994E-2</v>
      </c>
      <c r="MD240" s="244" t="str">
        <f t="shared" si="888"/>
        <v>i.a.</v>
      </c>
      <c r="ME240" s="244">
        <f t="shared" si="889"/>
        <v>1.2823529411764706E-2</v>
      </c>
      <c r="MF240" s="244">
        <f t="shared" si="890"/>
        <v>6.9294117647058825E-2</v>
      </c>
      <c r="MG240" s="244">
        <f t="shared" si="891"/>
        <v>6.5529411764705892E-2</v>
      </c>
      <c r="MH240" s="244">
        <f t="shared" si="892"/>
        <v>2.7842105263157897E-2</v>
      </c>
      <c r="MI240" s="244">
        <f t="shared" si="893"/>
        <v>4.544444444444444E-2</v>
      </c>
      <c r="MJ240" s="244">
        <f t="shared" si="894"/>
        <v>0.13486666666666666</v>
      </c>
      <c r="MK240" s="244">
        <f t="shared" si="895"/>
        <v>6.7307692307692304E-2</v>
      </c>
      <c r="ML240" s="244">
        <f t="shared" si="896"/>
        <v>-1.5923076923076922E-2</v>
      </c>
      <c r="MM240" s="244" t="str">
        <f t="shared" si="897"/>
        <v>i.a.</v>
      </c>
      <c r="MN240" s="244" t="str">
        <f t="shared" si="898"/>
        <v>i.a.</v>
      </c>
      <c r="MO240" s="244" t="str">
        <f t="shared" si="899"/>
        <v>i.a.</v>
      </c>
      <c r="MP240" s="244" t="str">
        <f t="shared" si="900"/>
        <v>i.a.</v>
      </c>
      <c r="MQ240" s="244" t="str">
        <f t="shared" si="901"/>
        <v>i.a.</v>
      </c>
      <c r="MR240" s="244" t="str">
        <f t="shared" si="902"/>
        <v>i.a.</v>
      </c>
      <c r="MS240" s="244" t="str">
        <f t="shared" si="903"/>
        <v>i.a.</v>
      </c>
      <c r="MT240" s="244" t="str">
        <f t="shared" si="904"/>
        <v>i.a.</v>
      </c>
    </row>
    <row r="241" spans="1:358" ht="18" customHeight="1" x14ac:dyDescent="0.25">
      <c r="A241" s="20" t="s">
        <v>384</v>
      </c>
      <c r="B241" s="273">
        <v>66399117</v>
      </c>
      <c r="C241" s="5" t="s">
        <v>83</v>
      </c>
      <c r="D241" s="5"/>
      <c r="E241" s="5">
        <v>289300</v>
      </c>
      <c r="F241" s="203">
        <v>45625</v>
      </c>
      <c r="G241" s="148"/>
      <c r="H241" s="148" t="s">
        <v>105</v>
      </c>
      <c r="I241" s="148" t="s">
        <v>105</v>
      </c>
      <c r="J241" s="148" t="s">
        <v>105</v>
      </c>
      <c r="K241" s="148" t="s">
        <v>105</v>
      </c>
      <c r="L241" s="148" t="s">
        <v>105</v>
      </c>
      <c r="M241" s="148" t="s">
        <v>105</v>
      </c>
      <c r="N241" s="357" t="s">
        <v>105</v>
      </c>
      <c r="O241" s="357" t="s">
        <v>105</v>
      </c>
      <c r="P241" s="150" t="e">
        <f>Y241/Tabel1[[#This Row],[2023 - Omsætning]]-1</f>
        <v>#DIV/0!</v>
      </c>
      <c r="Q241" s="150" t="e">
        <f>Z241/Tabel1[[#This Row],[2022 - Omsætning]]-1</f>
        <v>#DIV/0!</v>
      </c>
      <c r="R241" s="150" t="e">
        <f>AA241/Tabel1[[#This Row],[2021 - Omsætning]]-1</f>
        <v>#DIV/0!</v>
      </c>
      <c r="S241" s="150" t="e">
        <f>AB241/Tabel1[[#This Row],[2020 - Omsætning]]-1</f>
        <v>#DIV/0!</v>
      </c>
      <c r="T241" s="150" t="e">
        <f>AC241/Tabel1[[#This Row],[2019 - Omsætning]]-1</f>
        <v>#DIV/0!</v>
      </c>
      <c r="U241" s="242">
        <f t="shared" si="941"/>
        <v>0</v>
      </c>
      <c r="V241" s="242">
        <f t="shared" si="905"/>
        <v>0</v>
      </c>
      <c r="W241" s="242">
        <f t="shared" si="763"/>
        <v>0</v>
      </c>
      <c r="X241" s="242">
        <f t="shared" si="762"/>
        <v>0</v>
      </c>
      <c r="Y241" s="151"/>
      <c r="Z241" s="151"/>
      <c r="AA241" s="151"/>
      <c r="AB241" s="151"/>
      <c r="AC241" s="361"/>
      <c r="AD241" s="361"/>
      <c r="AE241" s="361"/>
      <c r="AF241" s="361"/>
      <c r="AG241" s="361"/>
      <c r="AH241" s="361"/>
      <c r="AI241" s="361"/>
      <c r="AJ241" s="361"/>
      <c r="AK241" s="361"/>
      <c r="AL241" s="361"/>
      <c r="AM241" s="361"/>
      <c r="AN241" s="361"/>
      <c r="AO241" s="361"/>
      <c r="AP241" s="150">
        <f t="shared" si="779"/>
        <v>-1</v>
      </c>
      <c r="AQ241" s="150">
        <f t="shared" si="780"/>
        <v>-0.14846996599924439</v>
      </c>
      <c r="AR241" s="150">
        <f t="shared" si="781"/>
        <v>-4.1384499623777354E-3</v>
      </c>
      <c r="AS241" s="150">
        <f t="shared" si="782"/>
        <v>0.23277505797474873</v>
      </c>
      <c r="AT241" s="150">
        <f t="shared" si="783"/>
        <v>-0.21652939276485786</v>
      </c>
      <c r="AU241" s="242">
        <f t="shared" ref="AU241:AU304" si="960">AY241-AZ241</f>
        <v>-20.286000000000001</v>
      </c>
      <c r="AV241" s="242">
        <f t="shared" si="918"/>
        <v>-3.536999999999999</v>
      </c>
      <c r="AW241" s="242">
        <f t="shared" ref="AW241:AW304" si="961">BA241-BB241</f>
        <v>-9.9000000000000199E-2</v>
      </c>
      <c r="AX241" s="242">
        <f t="shared" ref="AX241:AX304" si="962">BB241-BC241</f>
        <v>4.5169999999999995</v>
      </c>
      <c r="AY241" s="119"/>
      <c r="AZ241" s="119">
        <v>20.286000000000001</v>
      </c>
      <c r="BA241" s="119">
        <v>23.823</v>
      </c>
      <c r="BB241" s="119">
        <v>23.922000000000001</v>
      </c>
      <c r="BC241" s="119">
        <v>19.405000000000001</v>
      </c>
      <c r="BD241" s="362">
        <v>24.768000000000001</v>
      </c>
      <c r="BE241" s="362">
        <v>20.765999999999998</v>
      </c>
      <c r="BF241" s="362">
        <v>25.292999999999999</v>
      </c>
      <c r="BG241" s="362">
        <v>23.126999999999999</v>
      </c>
      <c r="BH241" s="362">
        <v>20.052</v>
      </c>
      <c r="BI241" s="362">
        <v>21.241</v>
      </c>
      <c r="BJ241" s="362"/>
      <c r="BK241" s="362"/>
      <c r="BL241" s="362"/>
      <c r="BM241" s="362"/>
      <c r="BN241" s="362"/>
      <c r="BO241" s="362"/>
      <c r="BP241" s="152">
        <f t="shared" si="784"/>
        <v>-1</v>
      </c>
      <c r="BQ241" s="152">
        <f t="shared" si="785"/>
        <v>-0.4414806750136091</v>
      </c>
      <c r="BR241" s="152">
        <f t="shared" si="786"/>
        <v>1.8857459789240173E-2</v>
      </c>
      <c r="BS241" s="152">
        <f t="shared" si="787"/>
        <v>3.4282828282828284</v>
      </c>
      <c r="BT241" s="152">
        <f t="shared" si="788"/>
        <v>-2.0457746478873244</v>
      </c>
      <c r="BU241" s="242">
        <f t="shared" ref="BU241:BU304" si="963">BY241-BZ241</f>
        <v>-2.052</v>
      </c>
      <c r="BV241" s="242">
        <f t="shared" si="919"/>
        <v>-1.6219999999999999</v>
      </c>
      <c r="BW241" s="242">
        <f t="shared" ref="BW241:BW304" si="964">CA241-CB241</f>
        <v>6.800000000000006E-2</v>
      </c>
      <c r="BX241" s="242">
        <f t="shared" ref="BX241:BX304" si="965">CB241-CC241</f>
        <v>5.0910000000000002</v>
      </c>
      <c r="BY241" s="119"/>
      <c r="BZ241" s="119">
        <v>2.052</v>
      </c>
      <c r="CA241" s="119">
        <v>3.6739999999999999</v>
      </c>
      <c r="CB241" s="119">
        <v>3.6059999999999999</v>
      </c>
      <c r="CC241" s="119">
        <v>-1.4850000000000001</v>
      </c>
      <c r="CD241" s="362">
        <v>1.42</v>
      </c>
      <c r="CE241" s="362">
        <v>-3.9020000000000001</v>
      </c>
      <c r="CF241" s="362">
        <v>2.4300000000000002</v>
      </c>
      <c r="CG241" s="362">
        <v>3.4860000000000002</v>
      </c>
      <c r="CH241" s="362">
        <v>1.0149999999999999</v>
      </c>
      <c r="CI241" s="362">
        <v>2.4569999999999999</v>
      </c>
      <c r="CJ241" s="362"/>
      <c r="CK241" s="362"/>
      <c r="CL241" s="362"/>
      <c r="CM241" s="362"/>
      <c r="CN241" s="362"/>
      <c r="CO241" s="362"/>
      <c r="CP241" s="152">
        <f t="shared" si="789"/>
        <v>-1</v>
      </c>
      <c r="CQ241" s="152">
        <f t="shared" si="790"/>
        <v>-0.95242214532871983</v>
      </c>
      <c r="CR241" s="152">
        <f t="shared" si="791"/>
        <v>-0.10387596899224816</v>
      </c>
      <c r="CS241" s="152">
        <f t="shared" si="792"/>
        <v>2.0193599367838799</v>
      </c>
      <c r="CT241" s="152">
        <f t="shared" si="793"/>
        <v>-7.1432038834951461</v>
      </c>
      <c r="CU241" s="242">
        <f t="shared" ref="CU241:CU304" si="966">CY241-CZ241</f>
        <v>-0.11</v>
      </c>
      <c r="CV241" s="242">
        <f t="shared" si="920"/>
        <v>-2.202</v>
      </c>
      <c r="CW241" s="242">
        <f t="shared" ref="CW241:CW304" si="967">DA241-DB241</f>
        <v>-0.26800000000000024</v>
      </c>
      <c r="CX241" s="242">
        <f t="shared" ref="CX241:CX304" si="968">DB241-DC241</f>
        <v>5.1110000000000007</v>
      </c>
      <c r="CY241" s="119"/>
      <c r="CZ241" s="119">
        <v>0.11</v>
      </c>
      <c r="DA241" s="119">
        <v>2.3119999999999998</v>
      </c>
      <c r="DB241" s="119">
        <v>2.58</v>
      </c>
      <c r="DC241" s="119">
        <v>-2.5310000000000001</v>
      </c>
      <c r="DD241" s="362">
        <v>0.41199999999999998</v>
      </c>
      <c r="DE241" s="362">
        <v>-4.9210000000000003</v>
      </c>
      <c r="DF241" s="362">
        <v>1.5249999999999999</v>
      </c>
      <c r="DG241" s="362">
        <v>2.6589999999999998</v>
      </c>
      <c r="DH241" s="362">
        <v>5.5E-2</v>
      </c>
      <c r="DI241" s="362">
        <v>1.335</v>
      </c>
      <c r="DJ241" s="362"/>
      <c r="DK241" s="362"/>
      <c r="DL241" s="362"/>
      <c r="DM241" s="362"/>
      <c r="DN241" s="362"/>
      <c r="DO241" s="362"/>
      <c r="DP241" s="152">
        <f t="shared" si="794"/>
        <v>-1</v>
      </c>
      <c r="DQ241" s="152">
        <f t="shared" si="795"/>
        <v>-0.11299052774018947</v>
      </c>
      <c r="DR241" s="152">
        <f t="shared" si="796"/>
        <v>1.1466957153231663</v>
      </c>
      <c r="DS241" s="152">
        <f t="shared" si="797"/>
        <v>3.1891891891891895</v>
      </c>
      <c r="DT241" s="152">
        <f t="shared" si="798"/>
        <v>-1.4334941419710545</v>
      </c>
      <c r="DU241" s="242">
        <f t="shared" ref="DU241:DU304" si="969">DY241-DZ241</f>
        <v>-2.6219999999999999</v>
      </c>
      <c r="DV241" s="242">
        <f t="shared" si="921"/>
        <v>-0.33400000000000007</v>
      </c>
      <c r="DW241" s="242">
        <f t="shared" ref="DW241:DW304" si="970">EA241-EB241</f>
        <v>1.579</v>
      </c>
      <c r="DX241" s="242">
        <f t="shared" ref="DX241:DX304" si="971">EB241-EC241</f>
        <v>2.0060000000000002</v>
      </c>
      <c r="DY241" s="119"/>
      <c r="DZ241" s="119">
        <v>2.6219999999999999</v>
      </c>
      <c r="EA241" s="119">
        <v>2.956</v>
      </c>
      <c r="EB241" s="119">
        <v>1.377</v>
      </c>
      <c r="EC241" s="119">
        <v>-0.629</v>
      </c>
      <c r="ED241" s="362">
        <v>1.4510000000000001</v>
      </c>
      <c r="EE241" s="362">
        <v>1.135</v>
      </c>
      <c r="EF241" s="362">
        <v>4.9939999999999998</v>
      </c>
      <c r="EG241" s="362">
        <v>5.3970000000000002</v>
      </c>
      <c r="EH241" s="362">
        <v>3.3220000000000001</v>
      </c>
      <c r="EI241" s="362">
        <v>3.7</v>
      </c>
      <c r="EJ241" s="362"/>
      <c r="EK241" s="362"/>
      <c r="EL241" s="362"/>
      <c r="EM241" s="362"/>
      <c r="EN241" s="362"/>
      <c r="EO241" s="362"/>
      <c r="EP241" s="153">
        <f t="shared" si="799"/>
        <v>-1</v>
      </c>
      <c r="EQ241" s="153">
        <f t="shared" si="800"/>
        <v>-5.9969587530887686E-2</v>
      </c>
      <c r="ER241" s="153">
        <f t="shared" si="801"/>
        <v>-5.192971917705369E-2</v>
      </c>
      <c r="ES241" s="153">
        <f t="shared" si="802"/>
        <v>6.2922998339931049E-2</v>
      </c>
      <c r="ET241" s="153">
        <f t="shared" si="803"/>
        <v>0.11184467397863215</v>
      </c>
      <c r="EU241" s="242">
        <f t="shared" ref="EU241:EU304" si="972">EY241-EZ241</f>
        <v>-29.672999999999998</v>
      </c>
      <c r="EV241" s="242">
        <f t="shared" si="922"/>
        <v>-1.8930000000000007</v>
      </c>
      <c r="EW241" s="242">
        <f t="shared" ref="EW241:EW304" si="973">FA241-FB241</f>
        <v>-1.7290000000000028</v>
      </c>
      <c r="EX241" s="242">
        <f t="shared" ref="EX241:EX304" si="974">FB241-FC241</f>
        <v>1.9710000000000001</v>
      </c>
      <c r="EY241" s="119"/>
      <c r="EZ241" s="119">
        <v>29.672999999999998</v>
      </c>
      <c r="FA241" s="119">
        <v>31.565999999999999</v>
      </c>
      <c r="FB241" s="119">
        <v>33.295000000000002</v>
      </c>
      <c r="FC241" s="119">
        <v>31.324000000000002</v>
      </c>
      <c r="FD241" s="362">
        <v>28.172999999999998</v>
      </c>
      <c r="FE241" s="362">
        <v>33.307000000000002</v>
      </c>
      <c r="FF241" s="362">
        <v>36.795000000000002</v>
      </c>
      <c r="FG241" s="362">
        <v>29.355</v>
      </c>
      <c r="FH241" s="362">
        <v>24.692</v>
      </c>
      <c r="FI241" s="362">
        <v>27.829000000000001</v>
      </c>
      <c r="FJ241" s="362"/>
      <c r="FK241" s="362"/>
      <c r="FL241" s="362"/>
      <c r="FM241" s="362"/>
      <c r="FN241" s="362"/>
      <c r="FO241" s="362"/>
      <c r="FP241" s="153">
        <f t="shared" si="804"/>
        <v>-1</v>
      </c>
      <c r="FQ241" s="153">
        <f t="shared" si="805"/>
        <v>-0.13333333333333333</v>
      </c>
      <c r="FR241" s="153">
        <f t="shared" si="806"/>
        <v>-6.25E-2</v>
      </c>
      <c r="FS241" s="153">
        <f t="shared" si="807"/>
        <v>-0.15789473684210525</v>
      </c>
      <c r="FT241" s="153">
        <f t="shared" si="808"/>
        <v>-0.19148936170212766</v>
      </c>
      <c r="FU241" s="242">
        <f t="shared" si="764"/>
        <v>-26</v>
      </c>
      <c r="FV241" s="242">
        <f t="shared" si="923"/>
        <v>-4</v>
      </c>
      <c r="FW241" s="242">
        <f t="shared" si="765"/>
        <v>-2</v>
      </c>
      <c r="FX241" s="242">
        <f t="shared" si="766"/>
        <v>-6</v>
      </c>
      <c r="FY241" s="154"/>
      <c r="FZ241" s="154">
        <v>26</v>
      </c>
      <c r="GA241" s="154">
        <v>30</v>
      </c>
      <c r="GB241" s="154">
        <v>32</v>
      </c>
      <c r="GC241" s="154">
        <v>38</v>
      </c>
      <c r="GD241" s="359">
        <v>47</v>
      </c>
      <c r="GE241" s="359">
        <v>52</v>
      </c>
      <c r="GF241" s="359">
        <v>46</v>
      </c>
      <c r="GG241" s="359">
        <v>37</v>
      </c>
      <c r="GH241" s="359"/>
      <c r="GI241" s="359"/>
      <c r="GJ241" s="359"/>
      <c r="GK241" s="359"/>
      <c r="GL241" s="359"/>
      <c r="GM241" s="359"/>
      <c r="GN241" s="359"/>
      <c r="GO241" s="359"/>
      <c r="GP241" s="204" t="s">
        <v>729</v>
      </c>
      <c r="GQ241" s="5" t="s">
        <v>386</v>
      </c>
      <c r="GR241" s="5">
        <v>6000</v>
      </c>
      <c r="GS241" s="5" t="s">
        <v>213</v>
      </c>
      <c r="GT241" s="7" t="s">
        <v>78</v>
      </c>
      <c r="GU241" s="172"/>
      <c r="GV241" s="86"/>
      <c r="GW241" s="158">
        <f t="shared" si="809"/>
        <v>-1</v>
      </c>
      <c r="GX241" s="158">
        <f t="shared" si="810"/>
        <v>-0.96304144060762686</v>
      </c>
      <c r="GY241" s="158">
        <f t="shared" si="811"/>
        <v>-0.84530330597881409</v>
      </c>
      <c r="GZ241" s="158">
        <f t="shared" si="812"/>
        <v>2.1202057059309483</v>
      </c>
      <c r="HA241" s="158">
        <f t="shared" si="813"/>
        <v>-20.326429735667212</v>
      </c>
      <c r="HB241" s="263">
        <f t="shared" si="942"/>
        <v>-3.944065973467193E-2</v>
      </c>
      <c r="HC241" s="263">
        <f t="shared" si="912"/>
        <v>-1.0277183524970381</v>
      </c>
      <c r="HD241" s="263">
        <f t="shared" si="943"/>
        <v>-5.8312367096934237</v>
      </c>
      <c r="HE241" s="263">
        <f t="shared" si="944"/>
        <v>13.056546573506642</v>
      </c>
      <c r="HF241" s="153">
        <f t="shared" si="814"/>
        <v>0</v>
      </c>
      <c r="HG241" s="153">
        <f t="shared" si="815"/>
        <v>3.944065973467193E-2</v>
      </c>
      <c r="HH241" s="153">
        <f t="shared" si="816"/>
        <v>1.0671590122317101</v>
      </c>
      <c r="HI241" s="153">
        <f t="shared" si="817"/>
        <v>6.8983957219251337</v>
      </c>
      <c r="HJ241" s="153">
        <f t="shared" si="818"/>
        <v>-6.1581508515815084</v>
      </c>
      <c r="HK241" s="153">
        <f t="shared" si="819"/>
        <v>0.31863882443928843</v>
      </c>
      <c r="HL241" s="153">
        <f t="shared" si="820"/>
        <v>-1.6058084516234299</v>
      </c>
      <c r="HM241" s="153">
        <f t="shared" si="821"/>
        <v>0.29352324126648061</v>
      </c>
      <c r="HN241" s="153">
        <f t="shared" si="822"/>
        <v>0.60993233168941374</v>
      </c>
      <c r="HO241" s="153">
        <f t="shared" si="823"/>
        <v>1.5665052691540872E-2</v>
      </c>
      <c r="HP241" s="153">
        <f t="shared" si="824"/>
        <v>0.36081081081081079</v>
      </c>
      <c r="HQ241" s="153" t="str">
        <f t="shared" si="825"/>
        <v>Negativ EK</v>
      </c>
      <c r="HR241" s="153" t="str">
        <f t="shared" si="826"/>
        <v>Negativ EK</v>
      </c>
      <c r="HS241" s="153" t="str">
        <f t="shared" si="827"/>
        <v>Negativ EK</v>
      </c>
      <c r="HT241" s="153" t="str">
        <f t="shared" si="828"/>
        <v>Negativ EK</v>
      </c>
      <c r="HU241" s="153" t="str">
        <f t="shared" si="829"/>
        <v>Negativ EK</v>
      </c>
      <c r="HV241" s="150">
        <f t="shared" si="830"/>
        <v>-1</v>
      </c>
      <c r="HW241" s="150">
        <f t="shared" si="831"/>
        <v>-0.40844687310468319</v>
      </c>
      <c r="HX241" s="150">
        <f t="shared" si="832"/>
        <v>1.5056045915433094E-2</v>
      </c>
      <c r="HY241" s="150">
        <f t="shared" si="833"/>
        <v>3.2358059306758604</v>
      </c>
      <c r="HZ241" s="150">
        <f t="shared" si="834"/>
        <v>-2.0806297015330637</v>
      </c>
      <c r="IA241" s="263">
        <f t="shared" si="945"/>
        <v>-6.7016117180228291E-2</v>
      </c>
      <c r="IB241" s="263">
        <f t="shared" si="913"/>
        <v>-4.6272299587937465E-2</v>
      </c>
      <c r="IC241" s="263">
        <f t="shared" si="946"/>
        <v>1.680375789506236E-3</v>
      </c>
      <c r="ID241" s="263">
        <f t="shared" si="947"/>
        <v>0.16152652426353103</v>
      </c>
      <c r="IE241" s="153">
        <f t="shared" si="835"/>
        <v>0</v>
      </c>
      <c r="IF241" s="153">
        <f t="shared" si="836"/>
        <v>6.7016117180228291E-2</v>
      </c>
      <c r="IG241" s="153">
        <f t="shared" si="837"/>
        <v>0.11328841676816576</v>
      </c>
      <c r="IH241" s="153">
        <f t="shared" si="838"/>
        <v>0.11160804097865952</v>
      </c>
      <c r="II241" s="153">
        <f t="shared" si="839"/>
        <v>-4.9918483284871508E-2</v>
      </c>
      <c r="IJ241" s="153">
        <f t="shared" si="840"/>
        <v>4.6193884189980473E-2</v>
      </c>
      <c r="IK241" s="153">
        <f t="shared" si="841"/>
        <v>-0.11132350004279479</v>
      </c>
      <c r="IL241" s="153">
        <f t="shared" si="842"/>
        <v>7.3469387755102034E-2</v>
      </c>
      <c r="IM241" s="153">
        <f t="shared" si="843"/>
        <v>0.12899883434788242</v>
      </c>
      <c r="IN241" s="153">
        <f t="shared" si="844"/>
        <v>3.8651206184192988E-2</v>
      </c>
      <c r="IO241" s="153">
        <f t="shared" si="845"/>
        <v>8.8289194724927231E-2</v>
      </c>
      <c r="IP241" s="153" t="str">
        <f t="shared" si="846"/>
        <v>i.a.</v>
      </c>
      <c r="IQ241" s="153" t="str">
        <f t="shared" si="847"/>
        <v>i.a.</v>
      </c>
      <c r="IR241" s="153" t="str">
        <f t="shared" si="848"/>
        <v>i.a.</v>
      </c>
      <c r="IS241" s="153" t="str">
        <f t="shared" si="849"/>
        <v>i.a.</v>
      </c>
      <c r="IT241" s="153" t="str">
        <f t="shared" si="850"/>
        <v>i.a.</v>
      </c>
      <c r="IU241" s="150" t="e">
        <f t="shared" si="851"/>
        <v>#VALUE!</v>
      </c>
      <c r="IV241" s="150">
        <f t="shared" si="852"/>
        <v>-5.6403430682668482E-2</v>
      </c>
      <c r="IW241" s="150">
        <f t="shared" si="853"/>
        <v>1.2642790927480463</v>
      </c>
      <c r="IX241" s="150">
        <f t="shared" si="854"/>
        <v>3.0595933972717271</v>
      </c>
      <c r="IY241" s="150">
        <f t="shared" si="855"/>
        <v>-1.3898873215984713</v>
      </c>
      <c r="IZ241" s="263" t="e">
        <f t="shared" si="948"/>
        <v>#VALUE!</v>
      </c>
      <c r="JA241" s="263">
        <f t="shared" si="914"/>
        <v>-5.2819027148820891E-3</v>
      </c>
      <c r="JB241" s="263">
        <f t="shared" si="949"/>
        <v>5.2287499946360103E-2</v>
      </c>
      <c r="JC241" s="263">
        <f t="shared" si="950"/>
        <v>6.1438010690969103E-2</v>
      </c>
      <c r="JD241" s="153" t="str">
        <f t="shared" si="856"/>
        <v>i.a.</v>
      </c>
      <c r="JE241" s="153">
        <f t="shared" si="857"/>
        <v>8.8363158426852689E-2</v>
      </c>
      <c r="JF241" s="153">
        <f t="shared" si="858"/>
        <v>9.3645061141734778E-2</v>
      </c>
      <c r="JG241" s="153">
        <f t="shared" si="859"/>
        <v>4.1357561195374676E-2</v>
      </c>
      <c r="JH241" s="153">
        <f t="shared" si="860"/>
        <v>-2.008044949559443E-2</v>
      </c>
      <c r="JI241" s="153">
        <f t="shared" si="861"/>
        <v>5.1503212295460198E-2</v>
      </c>
      <c r="JJ241" s="153">
        <f t="shared" si="862"/>
        <v>3.4076920767406246E-2</v>
      </c>
      <c r="JK241" s="153">
        <f t="shared" si="863"/>
        <v>0.13572496263079223</v>
      </c>
      <c r="JL241" s="153">
        <f t="shared" si="864"/>
        <v>0.18385283597342872</v>
      </c>
      <c r="JM241" s="153">
        <f t="shared" si="865"/>
        <v>0.13453750202494735</v>
      </c>
      <c r="JN241" s="153">
        <f t="shared" si="866"/>
        <v>0.13295483129109922</v>
      </c>
      <c r="JO241" s="153" t="str">
        <f t="shared" si="867"/>
        <v>i.a.</v>
      </c>
      <c r="JP241" s="153" t="str">
        <f t="shared" si="868"/>
        <v>i.a.</v>
      </c>
      <c r="JQ241" s="153" t="str">
        <f t="shared" si="869"/>
        <v>i.a.</v>
      </c>
      <c r="JR241" s="153" t="str">
        <f t="shared" si="870"/>
        <v>i.a.</v>
      </c>
      <c r="JS241" s="153" t="str">
        <f t="shared" si="871"/>
        <v>i.a.</v>
      </c>
      <c r="JT241" s="153" t="str">
        <f t="shared" si="872"/>
        <v>i.a.</v>
      </c>
      <c r="JU241" s="150" t="e">
        <f t="shared" si="873"/>
        <v>#VALUE!</v>
      </c>
      <c r="JV241" s="150" t="e">
        <f t="shared" si="874"/>
        <v>#VALUE!</v>
      </c>
      <c r="JW241" s="150" t="e">
        <f t="shared" si="875"/>
        <v>#VALUE!</v>
      </c>
      <c r="JX241" s="150" t="e">
        <f t="shared" si="876"/>
        <v>#VALUE!</v>
      </c>
      <c r="JY241" s="150" t="e">
        <f t="shared" si="877"/>
        <v>#VALUE!</v>
      </c>
      <c r="JZ241" s="263" t="e">
        <f t="shared" si="951"/>
        <v>#VALUE!</v>
      </c>
      <c r="KA241" s="263" t="e">
        <f t="shared" si="915"/>
        <v>#VALUE!</v>
      </c>
      <c r="KB241" s="263" t="e">
        <f t="shared" si="952"/>
        <v>#VALUE!</v>
      </c>
      <c r="KC241" s="263" t="e">
        <f t="shared" si="953"/>
        <v>#VALUE!</v>
      </c>
      <c r="KD241" s="153" t="str">
        <f t="shared" si="924"/>
        <v>i.a.</v>
      </c>
      <c r="KE241" s="153" t="str">
        <f t="shared" si="925"/>
        <v>i.a.</v>
      </c>
      <c r="KF241" s="153" t="str">
        <f t="shared" si="926"/>
        <v>i.a.</v>
      </c>
      <c r="KG241" s="153" t="str">
        <f t="shared" si="927"/>
        <v>i.a.</v>
      </c>
      <c r="KH241" s="153" t="str">
        <f t="shared" si="940"/>
        <v>i.a.</v>
      </c>
      <c r="KI241" s="153" t="str">
        <f t="shared" si="928"/>
        <v>i.a.</v>
      </c>
      <c r="KJ241" s="153" t="str">
        <f t="shared" si="929"/>
        <v>i.a.</v>
      </c>
      <c r="KK241" s="153" t="str">
        <f t="shared" si="930"/>
        <v>i.a.</v>
      </c>
      <c r="KL241" s="153" t="str">
        <f t="shared" si="931"/>
        <v>i.a.</v>
      </c>
      <c r="KM241" s="153" t="str">
        <f t="shared" si="932"/>
        <v>i.a.</v>
      </c>
      <c r="KN241" s="153" t="str">
        <f t="shared" si="933"/>
        <v>i.a.</v>
      </c>
      <c r="KO241" s="153" t="str">
        <f t="shared" si="934"/>
        <v>i.a.</v>
      </c>
      <c r="KP241" s="153" t="str">
        <f t="shared" si="935"/>
        <v>i.a.</v>
      </c>
      <c r="KQ241" s="153" t="str">
        <f t="shared" si="936"/>
        <v>i.a.</v>
      </c>
      <c r="KR241" s="153" t="str">
        <f t="shared" si="937"/>
        <v>i.a.</v>
      </c>
      <c r="KS241" s="153" t="str">
        <f t="shared" si="938"/>
        <v>i.a.</v>
      </c>
      <c r="KT241" s="153" t="str">
        <f t="shared" si="939"/>
        <v>i.a.</v>
      </c>
      <c r="KU241" s="150" t="e">
        <f t="shared" si="878"/>
        <v>#VALUE!</v>
      </c>
      <c r="KV241" s="150" t="e">
        <f t="shared" si="879"/>
        <v>#DIV/0!</v>
      </c>
      <c r="KW241" s="150" t="e">
        <f t="shared" si="880"/>
        <v>#DIV/0!</v>
      </c>
      <c r="KX241" s="150" t="e">
        <f t="shared" si="881"/>
        <v>#DIV/0!</v>
      </c>
      <c r="KY241" s="150" t="e">
        <f t="shared" si="882"/>
        <v>#DIV/0!</v>
      </c>
      <c r="KZ241" s="243" t="e">
        <f t="shared" si="954"/>
        <v>#VALUE!</v>
      </c>
      <c r="LA241" s="243">
        <f t="shared" si="916"/>
        <v>0</v>
      </c>
      <c r="LB241" s="243">
        <f t="shared" si="955"/>
        <v>0</v>
      </c>
      <c r="LC241" s="243">
        <f t="shared" si="956"/>
        <v>0</v>
      </c>
      <c r="LD241" s="254" t="str">
        <f>IFERROR(Tabel1[[#This Row],[2024 - Omsætning]]/Tabel1[[#This Row],[2024 - Ansatte]],"i.a.")</f>
        <v>i.a.</v>
      </c>
      <c r="LE241" s="254">
        <f>IFERROR(Tabel1[[#This Row],[2023 - Omsætning]]/Tabel1[[#This Row],[2023 - Ansatte]],"i.a.")</f>
        <v>0</v>
      </c>
      <c r="LF241" s="254">
        <f>IFERROR(Tabel1[[#This Row],[2022 - Omsætning]]/Tabel1[[#This Row],[2022 - Ansatte]],"i.a.")</f>
        <v>0</v>
      </c>
      <c r="LG241" s="254">
        <f>IFERROR(Tabel1[[#This Row],[2021 - Omsætning]]/Tabel1[[#This Row],[2021 - Ansatte]],"i.a.")</f>
        <v>0</v>
      </c>
      <c r="LH241" s="254">
        <f>IFERROR(AC241/Tabel1[[#This Row],[2020 - Ansatte]],"i.a.")</f>
        <v>0</v>
      </c>
      <c r="LI241" s="254">
        <f>IFERROR(Tabel1[[#This Row],[2019 - Omsætning]]/Tabel1[[#This Row],[2019 - Ansatte]],"i.a.")</f>
        <v>0</v>
      </c>
      <c r="LJ241" s="254">
        <f>IFERROR(Tabel1[[#This Row],[2018 - Omsætning]]/Tabel1[[#This Row],[2018 - Ansatte]],"i.a.")</f>
        <v>0</v>
      </c>
      <c r="LK241" s="254">
        <f>IFERROR(Tabel1[[#This Row],[2017 - Omsætning]]/Tabel1[[#This Row],[2017 - Ansatte]],"i.a.")</f>
        <v>0</v>
      </c>
      <c r="LL241" s="254">
        <f>IFERROR(Tabel1[[#This Row],[2016 - Omsætning]]/Tabel1[[#This Row],[2016 - Ansatte]],"i.a.")</f>
        <v>0</v>
      </c>
      <c r="LM241" s="254" t="str">
        <f>IFERROR(Tabel1[[#This Row],[2015 - Omsætning]]/Tabel1[[#This Row],[2015 - Ansatte]],"i.a.")</f>
        <v>i.a.</v>
      </c>
      <c r="LN241" s="254" t="str">
        <f>IFERROR(Tabel1[[#This Row],[2014 - Omsætning]]/Tabel1[[#This Row],[2014 - Ansatte]],"i.a.")</f>
        <v>i.a.</v>
      </c>
      <c r="LO241" s="254" t="str">
        <f>IFERROR(Tabel1[[#This Row],[2013 - Omsætning]]/Tabel1[[#This Row],[2013 - Ansatte]],"i.a.")</f>
        <v>i.a.</v>
      </c>
      <c r="LP241" s="254" t="str">
        <f>IFERROR(Tabel1[[#This Row],[2012 - Omsætning]]/Tabel1[[#This Row],[2012 - Ansatte]],"i.a.")</f>
        <v>i.a.</v>
      </c>
      <c r="LQ241" s="254" t="str">
        <f>IFERROR(Tabel1[[#This Row],[2011 - Omsætning]]/Tabel1[[#This Row],[2011 - Ansatte]],"i.a.")</f>
        <v>i.a.</v>
      </c>
      <c r="LR241" s="254" t="str">
        <f>IFERROR(Tabel1[[#This Row],[2010 - Omsætning]]/Tabel1[[#This Row],[2010 - Ansatte]],"i.a.")</f>
        <v>i.a.</v>
      </c>
      <c r="LS241" s="254" t="str">
        <f>IFERROR(Tabel1[[#This Row],[2009 - Omsætning]]/Tabel1[[#This Row],[2009 - Ansatte]],"i.a.")</f>
        <v>i.a.</v>
      </c>
      <c r="LT241" s="254" t="str">
        <f>IFERROR(Tabel1[[#This Row],[2008 - Omsætning]]/Tabel1[[#This Row],[2008 - Ansatte]],"i.a.")</f>
        <v>i.a.</v>
      </c>
      <c r="LU241" s="158" t="e">
        <f t="shared" si="883"/>
        <v>#VALUE!</v>
      </c>
      <c r="LV241" s="158">
        <f t="shared" si="884"/>
        <v>-0.94510247537929193</v>
      </c>
      <c r="LW241" s="158">
        <f t="shared" si="885"/>
        <v>-4.4134366925064727E-2</v>
      </c>
      <c r="LX241" s="158">
        <f t="shared" si="886"/>
        <v>2.2104899249308572</v>
      </c>
      <c r="LY241" s="158">
        <f t="shared" si="887"/>
        <v>-8.5981732243229434</v>
      </c>
      <c r="LZ241" s="243" t="e">
        <f t="shared" si="957"/>
        <v>#VALUE!</v>
      </c>
      <c r="MA241" s="243">
        <f t="shared" si="917"/>
        <v>-7.2835897435897426E-2</v>
      </c>
      <c r="MB241" s="243">
        <f t="shared" si="958"/>
        <v>-3.5583333333333439E-3</v>
      </c>
      <c r="MC241" s="243">
        <f t="shared" si="959"/>
        <v>0.14723026315789473</v>
      </c>
      <c r="MD241" s="244" t="str">
        <f t="shared" si="888"/>
        <v>i.a.</v>
      </c>
      <c r="ME241" s="244">
        <f t="shared" si="889"/>
        <v>4.2307692307692307E-3</v>
      </c>
      <c r="MF241" s="244">
        <f t="shared" si="890"/>
        <v>7.7066666666666658E-2</v>
      </c>
      <c r="MG241" s="244">
        <f t="shared" si="891"/>
        <v>8.0625000000000002E-2</v>
      </c>
      <c r="MH241" s="244">
        <f t="shared" si="892"/>
        <v>-6.6605263157894737E-2</v>
      </c>
      <c r="MI241" s="244">
        <f t="shared" si="893"/>
        <v>8.7659574468085099E-3</v>
      </c>
      <c r="MJ241" s="244">
        <f t="shared" si="894"/>
        <v>-9.4634615384615386E-2</v>
      </c>
      <c r="MK241" s="244">
        <f t="shared" si="895"/>
        <v>3.3152173913043474E-2</v>
      </c>
      <c r="ML241" s="244">
        <f t="shared" si="896"/>
        <v>7.1864864864864861E-2</v>
      </c>
      <c r="MM241" s="244" t="str">
        <f t="shared" si="897"/>
        <v>i.a.</v>
      </c>
      <c r="MN241" s="244" t="str">
        <f t="shared" si="898"/>
        <v>i.a.</v>
      </c>
      <c r="MO241" s="244" t="str">
        <f t="shared" si="899"/>
        <v>i.a.</v>
      </c>
      <c r="MP241" s="244" t="str">
        <f t="shared" si="900"/>
        <v>i.a.</v>
      </c>
      <c r="MQ241" s="244" t="str">
        <f t="shared" si="901"/>
        <v>i.a.</v>
      </c>
      <c r="MR241" s="244" t="str">
        <f t="shared" si="902"/>
        <v>i.a.</v>
      </c>
      <c r="MS241" s="244" t="str">
        <f t="shared" si="903"/>
        <v>i.a.</v>
      </c>
      <c r="MT241" s="244" t="str">
        <f t="shared" si="904"/>
        <v>i.a.</v>
      </c>
    </row>
    <row r="242" spans="1:358" ht="18" customHeight="1" x14ac:dyDescent="0.25">
      <c r="A242" s="100" t="s">
        <v>402</v>
      </c>
      <c r="B242" s="273">
        <v>70191814</v>
      </c>
      <c r="C242" s="5" t="s">
        <v>96</v>
      </c>
      <c r="D242" s="5"/>
      <c r="E242" s="118">
        <v>245300</v>
      </c>
      <c r="F242" s="203">
        <v>45740</v>
      </c>
      <c r="G242" s="148" t="s">
        <v>74</v>
      </c>
      <c r="H242" s="148" t="s">
        <v>74</v>
      </c>
      <c r="I242" s="148" t="s">
        <v>74</v>
      </c>
      <c r="J242" s="148" t="s">
        <v>74</v>
      </c>
      <c r="K242" s="148" t="s">
        <v>74</v>
      </c>
      <c r="L242" s="148" t="s">
        <v>74</v>
      </c>
      <c r="M242" s="148" t="s">
        <v>74</v>
      </c>
      <c r="N242" s="357" t="s">
        <v>74</v>
      </c>
      <c r="O242" s="357" t="s">
        <v>74</v>
      </c>
      <c r="P242" s="150" t="e">
        <f>Y242/Tabel1[[#This Row],[2023 - Omsætning]]-1</f>
        <v>#DIV/0!</v>
      </c>
      <c r="Q242" s="150" t="e">
        <f>Z242/Tabel1[[#This Row],[2022 - Omsætning]]-1</f>
        <v>#DIV/0!</v>
      </c>
      <c r="R242" s="150" t="e">
        <f>AA242/Tabel1[[#This Row],[2021 - Omsætning]]-1</f>
        <v>#DIV/0!</v>
      </c>
      <c r="S242" s="150" t="e">
        <f>AB242/Tabel1[[#This Row],[2020 - Omsætning]]-1</f>
        <v>#DIV/0!</v>
      </c>
      <c r="T242" s="150" t="e">
        <f>AC242/Tabel1[[#This Row],[2019 - Omsætning]]-1</f>
        <v>#DIV/0!</v>
      </c>
      <c r="U242" s="242">
        <f t="shared" si="941"/>
        <v>0</v>
      </c>
      <c r="V242" s="242">
        <f t="shared" si="905"/>
        <v>0</v>
      </c>
      <c r="W242" s="242">
        <f t="shared" si="763"/>
        <v>0</v>
      </c>
      <c r="X242" s="242">
        <f t="shared" si="762"/>
        <v>0</v>
      </c>
      <c r="Y242" s="151"/>
      <c r="Z242" s="151"/>
      <c r="AA242" s="151"/>
      <c r="AB242" s="151"/>
      <c r="AC242" s="361"/>
      <c r="AD242" s="361"/>
      <c r="AE242" s="361"/>
      <c r="AF242" s="361"/>
      <c r="AG242" s="361"/>
      <c r="AH242" s="361"/>
      <c r="AI242" s="361"/>
      <c r="AJ242" s="361"/>
      <c r="AK242" s="361"/>
      <c r="AL242" s="361"/>
      <c r="AM242" s="361"/>
      <c r="AN242" s="361"/>
      <c r="AO242" s="361"/>
      <c r="AP242" s="150">
        <f t="shared" si="779"/>
        <v>-2.444920229297598E-2</v>
      </c>
      <c r="AQ242" s="150">
        <f t="shared" si="780"/>
        <v>1.9536923704610358</v>
      </c>
      <c r="AR242" s="150">
        <f t="shared" si="781"/>
        <v>1.3664011585807387</v>
      </c>
      <c r="AS242" s="150">
        <f t="shared" si="782"/>
        <v>-0.39527076339220557</v>
      </c>
      <c r="AT242" s="150">
        <f t="shared" si="783"/>
        <v>0.24473110465116288</v>
      </c>
      <c r="AU242" s="242">
        <f t="shared" si="960"/>
        <v>-0.70799999999999841</v>
      </c>
      <c r="AV242" s="242">
        <f t="shared" si="918"/>
        <v>19.153999999999996</v>
      </c>
      <c r="AW242" s="242">
        <f t="shared" si="961"/>
        <v>5.6610000000000005</v>
      </c>
      <c r="AX242" s="242">
        <f t="shared" si="962"/>
        <v>-2.7080000000000002</v>
      </c>
      <c r="AY242" s="119">
        <v>28.25</v>
      </c>
      <c r="AZ242" s="119">
        <v>28.957999999999998</v>
      </c>
      <c r="BA242" s="119">
        <v>9.8040000000000003</v>
      </c>
      <c r="BB242" s="119">
        <v>4.1429999999999998</v>
      </c>
      <c r="BC242" s="119">
        <v>6.851</v>
      </c>
      <c r="BD242" s="362">
        <v>5.5039999999999996</v>
      </c>
      <c r="BE242" s="362">
        <v>6.41</v>
      </c>
      <c r="BF242" s="362">
        <v>6.39</v>
      </c>
      <c r="BG242" s="362">
        <v>4.5279999999999996</v>
      </c>
      <c r="BH242" s="362">
        <v>6.0579999999999998</v>
      </c>
      <c r="BI242" s="362">
        <v>5.0960000000000001</v>
      </c>
      <c r="BJ242" s="362"/>
      <c r="BK242" s="362"/>
      <c r="BL242" s="362"/>
      <c r="BM242" s="362"/>
      <c r="BN242" s="362"/>
      <c r="BO242" s="362"/>
      <c r="BP242" s="152">
        <f t="shared" si="784"/>
        <v>-1.1523830834638593E-2</v>
      </c>
      <c r="BQ242" s="152">
        <f t="shared" si="785"/>
        <v>14.149152542372883</v>
      </c>
      <c r="BR242" s="152">
        <f t="shared" si="786"/>
        <v>-0.58036984352773824</v>
      </c>
      <c r="BS242" s="152">
        <f t="shared" si="787"/>
        <v>-0.61009428729894633</v>
      </c>
      <c r="BT242" s="152">
        <f t="shared" si="788"/>
        <v>1.9629751359879053</v>
      </c>
      <c r="BU242" s="242">
        <f t="shared" si="963"/>
        <v>-0.10299999999999976</v>
      </c>
      <c r="BV242" s="242">
        <f t="shared" si="919"/>
        <v>8.3480000000000008</v>
      </c>
      <c r="BW242" s="242">
        <f t="shared" si="964"/>
        <v>-0.81599999999999995</v>
      </c>
      <c r="BX242" s="242">
        <f t="shared" si="965"/>
        <v>-2.2000000000000002</v>
      </c>
      <c r="BY242" s="119">
        <v>8.8350000000000009</v>
      </c>
      <c r="BZ242" s="119">
        <v>8.9380000000000006</v>
      </c>
      <c r="CA242" s="119">
        <v>0.59</v>
      </c>
      <c r="CB242" s="119">
        <v>1.4059999999999999</v>
      </c>
      <c r="CC242" s="119">
        <v>3.6059999999999999</v>
      </c>
      <c r="CD242" s="362">
        <v>1.2170199999999998</v>
      </c>
      <c r="CE242" s="362">
        <v>1.23</v>
      </c>
      <c r="CF242" s="362">
        <v>1.415</v>
      </c>
      <c r="CG242" s="362">
        <v>0.42699999999999999</v>
      </c>
      <c r="CH242" s="362">
        <v>2.2080000000000002</v>
      </c>
      <c r="CI242" s="362">
        <v>0.872</v>
      </c>
      <c r="CJ242" s="362"/>
      <c r="CK242" s="362"/>
      <c r="CL242" s="362"/>
      <c r="CM242" s="362"/>
      <c r="CN242" s="362"/>
      <c r="CO242" s="362"/>
      <c r="CP242" s="152">
        <f t="shared" si="789"/>
        <v>9.4029149036211756E-4</v>
      </c>
      <c r="CQ242" s="152">
        <f t="shared" si="790"/>
        <v>6.0605809128630694</v>
      </c>
      <c r="CR242" s="152">
        <f t="shared" si="791"/>
        <v>-0.50634985661614085</v>
      </c>
      <c r="CS242" s="152">
        <f t="shared" si="792"/>
        <v>-0.64118771130383656</v>
      </c>
      <c r="CT242" s="152">
        <f t="shared" si="793"/>
        <v>1.4559566787003608</v>
      </c>
      <c r="CU242" s="242">
        <f t="shared" si="966"/>
        <v>8.0000000000008953E-3</v>
      </c>
      <c r="CV242" s="242">
        <f t="shared" si="920"/>
        <v>7.302999999999999</v>
      </c>
      <c r="CW242" s="242">
        <f t="shared" si="967"/>
        <v>-1.2359999999999998</v>
      </c>
      <c r="CX242" s="242">
        <f t="shared" si="968"/>
        <v>-4.3620000000000001</v>
      </c>
      <c r="CY242" s="119">
        <v>8.516</v>
      </c>
      <c r="CZ242" s="119">
        <v>8.5079999999999991</v>
      </c>
      <c r="DA242" s="119">
        <v>1.2050000000000001</v>
      </c>
      <c r="DB242" s="119">
        <v>2.4409999999999998</v>
      </c>
      <c r="DC242" s="119">
        <v>6.8029999999999999</v>
      </c>
      <c r="DD242" s="362">
        <v>2.77</v>
      </c>
      <c r="DE242" s="362">
        <v>1.4770000000000001</v>
      </c>
      <c r="DF242" s="362">
        <v>3.0630000000000002</v>
      </c>
      <c r="DG242" s="362">
        <v>0.80500000000000005</v>
      </c>
      <c r="DH242" s="362">
        <v>2.2480000000000002</v>
      </c>
      <c r="DI242" s="362">
        <v>1.7010000000000001</v>
      </c>
      <c r="DJ242" s="362"/>
      <c r="DK242" s="362"/>
      <c r="DL242" s="362"/>
      <c r="DM242" s="362"/>
      <c r="DN242" s="362"/>
      <c r="DO242" s="362"/>
      <c r="DP242" s="152">
        <f t="shared" si="794"/>
        <v>2.3855102341334148E-2</v>
      </c>
      <c r="DQ242" s="152">
        <f t="shared" si="795"/>
        <v>0.66582174979558462</v>
      </c>
      <c r="DR242" s="152">
        <f t="shared" si="796"/>
        <v>-6.9537431527693219E-2</v>
      </c>
      <c r="DS242" s="152">
        <f t="shared" si="797"/>
        <v>-0.17788341255941953</v>
      </c>
      <c r="DT242" s="152">
        <f t="shared" si="798"/>
        <v>-0.11004731422209854</v>
      </c>
      <c r="DU242" s="242">
        <f t="shared" si="969"/>
        <v>0.48600000000000065</v>
      </c>
      <c r="DV242" s="242">
        <f t="shared" si="921"/>
        <v>8.1430000000000007</v>
      </c>
      <c r="DW242" s="242">
        <f t="shared" si="970"/>
        <v>-0.9139999999999997</v>
      </c>
      <c r="DX242" s="242">
        <f t="shared" si="971"/>
        <v>-2.8439999999999994</v>
      </c>
      <c r="DY242" s="119">
        <v>20.859000000000002</v>
      </c>
      <c r="DZ242" s="119">
        <v>20.373000000000001</v>
      </c>
      <c r="EA242" s="119">
        <v>12.23</v>
      </c>
      <c r="EB242" s="119">
        <v>13.144</v>
      </c>
      <c r="EC242" s="119">
        <v>15.988</v>
      </c>
      <c r="ED242" s="362">
        <v>17.965</v>
      </c>
      <c r="EE242" s="362">
        <v>21.914000000000001</v>
      </c>
      <c r="EF242" s="362">
        <v>20.734000000000002</v>
      </c>
      <c r="EG242" s="362">
        <v>18.026</v>
      </c>
      <c r="EH242" s="362">
        <v>17.334</v>
      </c>
      <c r="EI242" s="362">
        <v>15.606999999999999</v>
      </c>
      <c r="EJ242" s="362"/>
      <c r="EK242" s="362"/>
      <c r="EL242" s="362"/>
      <c r="EM242" s="362"/>
      <c r="EN242" s="362"/>
      <c r="EO242" s="362"/>
      <c r="EP242" s="153">
        <f t="shared" si="799"/>
        <v>9.4705377489705158E-4</v>
      </c>
      <c r="EQ242" s="153">
        <f t="shared" si="800"/>
        <v>0.58151181839457078</v>
      </c>
      <c r="ER242" s="153">
        <f t="shared" si="801"/>
        <v>9.3622031122030963E-2</v>
      </c>
      <c r="ES242" s="153">
        <f t="shared" si="802"/>
        <v>-0.28554710356933877</v>
      </c>
      <c r="ET242" s="153">
        <f t="shared" si="803"/>
        <v>9.5117946253354152E-2</v>
      </c>
      <c r="EU242" s="242">
        <f t="shared" si="972"/>
        <v>3.1999999999996476E-2</v>
      </c>
      <c r="EV242" s="242">
        <f t="shared" si="922"/>
        <v>12.424000000000003</v>
      </c>
      <c r="EW242" s="242">
        <f t="shared" si="973"/>
        <v>1.8289999999999971</v>
      </c>
      <c r="EX242" s="242">
        <f t="shared" si="974"/>
        <v>-7.8079999999999998</v>
      </c>
      <c r="EY242" s="119">
        <v>33.820999999999998</v>
      </c>
      <c r="EZ242" s="119">
        <v>33.789000000000001</v>
      </c>
      <c r="FA242" s="119">
        <v>21.364999999999998</v>
      </c>
      <c r="FB242" s="119">
        <v>19.536000000000001</v>
      </c>
      <c r="FC242" s="119">
        <v>27.344000000000001</v>
      </c>
      <c r="FD242" s="362">
        <v>24.969000000000001</v>
      </c>
      <c r="FE242" s="362">
        <v>26.67</v>
      </c>
      <c r="FF242" s="362">
        <v>27.565000000000001</v>
      </c>
      <c r="FG242" s="362">
        <v>23.337</v>
      </c>
      <c r="FH242" s="362">
        <v>24.693000000000001</v>
      </c>
      <c r="FI242" s="362">
        <v>21.949000000000002</v>
      </c>
      <c r="FJ242" s="362"/>
      <c r="FK242" s="362"/>
      <c r="FL242" s="362"/>
      <c r="FM242" s="362"/>
      <c r="FN242" s="362"/>
      <c r="FO242" s="362"/>
      <c r="FP242" s="153">
        <f t="shared" si="804"/>
        <v>-5.2631578947368418E-2</v>
      </c>
      <c r="FQ242" s="153" t="e">
        <f t="shared" si="805"/>
        <v>#DIV/0!</v>
      </c>
      <c r="FR242" s="153" t="e">
        <f t="shared" si="806"/>
        <v>#DIV/0!</v>
      </c>
      <c r="FS242" s="153" t="e">
        <f t="shared" si="807"/>
        <v>#DIV/0!</v>
      </c>
      <c r="FT242" s="153" t="e">
        <f t="shared" si="808"/>
        <v>#DIV/0!</v>
      </c>
      <c r="FU242" s="242">
        <f t="shared" si="764"/>
        <v>-2</v>
      </c>
      <c r="FV242" s="242">
        <f t="shared" si="923"/>
        <v>38</v>
      </c>
      <c r="FW242" s="242">
        <f t="shared" si="765"/>
        <v>0</v>
      </c>
      <c r="FX242" s="242">
        <f t="shared" si="766"/>
        <v>0</v>
      </c>
      <c r="FY242" s="154">
        <v>36</v>
      </c>
      <c r="FZ242" s="154">
        <v>38</v>
      </c>
      <c r="GA242" s="154"/>
      <c r="GB242" s="154"/>
      <c r="GC242" s="154"/>
      <c r="GD242" s="359"/>
      <c r="GE242" s="359">
        <v>20</v>
      </c>
      <c r="GF242" s="359">
        <v>18</v>
      </c>
      <c r="GG242" s="359">
        <v>20</v>
      </c>
      <c r="GH242" s="359">
        <v>24</v>
      </c>
      <c r="GI242" s="359">
        <v>24</v>
      </c>
      <c r="GJ242" s="359"/>
      <c r="GK242" s="359"/>
      <c r="GL242" s="359"/>
      <c r="GM242" s="359"/>
      <c r="GN242" s="359"/>
      <c r="GO242" s="359"/>
      <c r="GP242" s="118"/>
      <c r="GQ242" s="5" t="s">
        <v>389</v>
      </c>
      <c r="GR242" s="118">
        <v>4800</v>
      </c>
      <c r="GS242" s="5" t="s">
        <v>255</v>
      </c>
      <c r="GT242" s="7" t="s">
        <v>72</v>
      </c>
      <c r="GU242" s="161"/>
      <c r="GV242" s="162"/>
      <c r="GW242" s="158">
        <f t="shared" si="809"/>
        <v>-0.20853569258196838</v>
      </c>
      <c r="GX242" s="158">
        <f t="shared" si="810"/>
        <v>4.4950519916261547</v>
      </c>
      <c r="GY242" s="158">
        <f t="shared" si="811"/>
        <v>-0.4332381186624662</v>
      </c>
      <c r="GZ242" s="158">
        <f t="shared" si="812"/>
        <v>-0.58180853912876429</v>
      </c>
      <c r="HA242" s="158">
        <f t="shared" si="813"/>
        <v>1.8846080284479043</v>
      </c>
      <c r="HB242" s="263">
        <f t="shared" si="942"/>
        <v>-0.1088379396060109</v>
      </c>
      <c r="HC242" s="263">
        <f t="shared" si="912"/>
        <v>0.42693604870414725</v>
      </c>
      <c r="HD242" s="263">
        <f t="shared" si="943"/>
        <v>-7.2602927890641211E-2</v>
      </c>
      <c r="HE242" s="263">
        <f t="shared" si="944"/>
        <v>-0.23314838109698602</v>
      </c>
      <c r="HF242" s="153">
        <f t="shared" si="814"/>
        <v>0.41307722157547538</v>
      </c>
      <c r="HG242" s="153">
        <f t="shared" si="815"/>
        <v>0.52191516118148629</v>
      </c>
      <c r="HH242" s="153">
        <f t="shared" si="816"/>
        <v>9.4979112477339006E-2</v>
      </c>
      <c r="HI242" s="153">
        <f t="shared" si="817"/>
        <v>0.16758204036798022</v>
      </c>
      <c r="HJ242" s="153">
        <f t="shared" si="818"/>
        <v>0.40073042146496624</v>
      </c>
      <c r="HK242" s="153">
        <f t="shared" si="819"/>
        <v>0.13892023370696355</v>
      </c>
      <c r="HL242" s="153">
        <f t="shared" si="820"/>
        <v>6.9264678296754825E-2</v>
      </c>
      <c r="HM242" s="153">
        <f t="shared" si="821"/>
        <v>0.15804953560371515</v>
      </c>
      <c r="HN242" s="153">
        <f t="shared" si="822"/>
        <v>4.5531674208144801E-2</v>
      </c>
      <c r="HO242" s="153">
        <f t="shared" si="823"/>
        <v>0.13648644546310071</v>
      </c>
      <c r="HP242" s="153">
        <f t="shared" si="824"/>
        <v>0.10898955596847569</v>
      </c>
      <c r="HQ242" s="153" t="str">
        <f t="shared" si="825"/>
        <v>Negativ EK</v>
      </c>
      <c r="HR242" s="153" t="str">
        <f t="shared" si="826"/>
        <v>Negativ EK</v>
      </c>
      <c r="HS242" s="153" t="str">
        <f t="shared" si="827"/>
        <v>Negativ EK</v>
      </c>
      <c r="HT242" s="153" t="str">
        <f t="shared" si="828"/>
        <v>Negativ EK</v>
      </c>
      <c r="HU242" s="153" t="str">
        <f t="shared" si="829"/>
        <v>Negativ EK</v>
      </c>
      <c r="HV242" s="150">
        <f t="shared" si="830"/>
        <v>-0.19363386134970642</v>
      </c>
      <c r="HW242" s="150">
        <f t="shared" si="831"/>
        <v>10.234280163462183</v>
      </c>
      <c r="HX242" s="150">
        <f t="shared" si="832"/>
        <v>-0.51902736521308446</v>
      </c>
      <c r="HY242" s="150">
        <f t="shared" si="833"/>
        <v>-0.56490747550063514</v>
      </c>
      <c r="HZ242" s="150">
        <f t="shared" si="834"/>
        <v>1.9248002035302778</v>
      </c>
      <c r="IA242" s="263">
        <f t="shared" si="945"/>
        <v>-6.2758800911762558E-2</v>
      </c>
      <c r="IB242" s="263">
        <f t="shared" si="913"/>
        <v>0.2952605215736871</v>
      </c>
      <c r="IC242" s="263">
        <f t="shared" si="946"/>
        <v>-3.1132784790511802E-2</v>
      </c>
      <c r="ID242" s="263">
        <f t="shared" si="947"/>
        <v>-7.787954644754802E-2</v>
      </c>
      <c r="IE242" s="153">
        <f t="shared" si="835"/>
        <v>0.26135187102499635</v>
      </c>
      <c r="IF242" s="153">
        <f t="shared" si="836"/>
        <v>0.32411067193675891</v>
      </c>
      <c r="IG242" s="153">
        <f t="shared" si="837"/>
        <v>2.885015036307181E-2</v>
      </c>
      <c r="IH242" s="153">
        <f t="shared" si="838"/>
        <v>5.9982935153583612E-2</v>
      </c>
      <c r="II242" s="153">
        <f t="shared" si="839"/>
        <v>0.13786248160113163</v>
      </c>
      <c r="IJ242" s="153">
        <f t="shared" si="840"/>
        <v>4.713569201572454E-2</v>
      </c>
      <c r="IK242" s="153">
        <f t="shared" si="841"/>
        <v>4.5358163547524664E-2</v>
      </c>
      <c r="IL242" s="153">
        <f t="shared" si="842"/>
        <v>5.5597029586263801E-2</v>
      </c>
      <c r="IM242" s="153">
        <f t="shared" si="843"/>
        <v>1.7780553820528837E-2</v>
      </c>
      <c r="IN242" s="153">
        <f t="shared" si="844"/>
        <v>9.4678615839801042E-2</v>
      </c>
      <c r="IO242" s="153">
        <f t="shared" si="845"/>
        <v>3.9728461433322697E-2</v>
      </c>
      <c r="IP242" s="153" t="str">
        <f t="shared" si="846"/>
        <v>i.a.</v>
      </c>
      <c r="IQ242" s="153" t="str">
        <f t="shared" si="847"/>
        <v>i.a.</v>
      </c>
      <c r="IR242" s="153" t="str">
        <f t="shared" si="848"/>
        <v>i.a.</v>
      </c>
      <c r="IS242" s="153" t="str">
        <f t="shared" si="849"/>
        <v>i.a.</v>
      </c>
      <c r="IT242" s="153" t="str">
        <f t="shared" si="850"/>
        <v>i.a.</v>
      </c>
      <c r="IU242" s="150">
        <f t="shared" si="851"/>
        <v>2.2886373939603879E-2</v>
      </c>
      <c r="IV242" s="150">
        <f t="shared" si="852"/>
        <v>5.3309706838990868E-2</v>
      </c>
      <c r="IW242" s="150">
        <f t="shared" si="853"/>
        <v>-0.14919182131172529</v>
      </c>
      <c r="IX242" s="150">
        <f t="shared" si="854"/>
        <v>0.15069389675344139</v>
      </c>
      <c r="IY242" s="150">
        <f t="shared" si="855"/>
        <v>-0.18734535506186287</v>
      </c>
      <c r="IZ242" s="263">
        <f t="shared" si="948"/>
        <v>1.3799286639780695E-2</v>
      </c>
      <c r="JA242" s="263">
        <f t="shared" si="914"/>
        <v>3.0516157951830492E-2</v>
      </c>
      <c r="JB242" s="263">
        <f t="shared" si="949"/>
        <v>-0.10037762588663579</v>
      </c>
      <c r="JC242" s="263">
        <f t="shared" si="950"/>
        <v>8.8110518625439616E-2</v>
      </c>
      <c r="JD242" s="153">
        <f t="shared" si="856"/>
        <v>0.61674699151414814</v>
      </c>
      <c r="JE242" s="153">
        <f t="shared" si="857"/>
        <v>0.60294770487436744</v>
      </c>
      <c r="JF242" s="153">
        <f t="shared" si="858"/>
        <v>0.57243154692253695</v>
      </c>
      <c r="JG242" s="153">
        <f t="shared" si="859"/>
        <v>0.67280917280917274</v>
      </c>
      <c r="JH242" s="153">
        <f t="shared" si="860"/>
        <v>0.58469865418373312</v>
      </c>
      <c r="JI242" s="153">
        <f t="shared" si="861"/>
        <v>0.71949217029116097</v>
      </c>
      <c r="JJ242" s="153">
        <f t="shared" si="862"/>
        <v>0.82167229096362959</v>
      </c>
      <c r="JK242" s="153">
        <f t="shared" si="863"/>
        <v>0.75218574278976968</v>
      </c>
      <c r="JL242" s="153">
        <f t="shared" si="864"/>
        <v>0.77242147662510174</v>
      </c>
      <c r="JM242" s="153">
        <f t="shared" si="865"/>
        <v>0.70198031830883245</v>
      </c>
      <c r="JN242" s="153">
        <f t="shared" si="866"/>
        <v>0.7110574513645268</v>
      </c>
      <c r="JO242" s="153" t="str">
        <f t="shared" si="867"/>
        <v>i.a.</v>
      </c>
      <c r="JP242" s="153" t="str">
        <f t="shared" si="868"/>
        <v>i.a.</v>
      </c>
      <c r="JQ242" s="153" t="str">
        <f t="shared" si="869"/>
        <v>i.a.</v>
      </c>
      <c r="JR242" s="153" t="str">
        <f t="shared" si="870"/>
        <v>i.a.</v>
      </c>
      <c r="JS242" s="153" t="str">
        <f t="shared" si="871"/>
        <v>i.a.</v>
      </c>
      <c r="JT242" s="153" t="str">
        <f t="shared" si="872"/>
        <v>i.a.</v>
      </c>
      <c r="JU242" s="150" t="e">
        <f t="shared" si="873"/>
        <v>#VALUE!</v>
      </c>
      <c r="JV242" s="150" t="e">
        <f t="shared" si="874"/>
        <v>#VALUE!</v>
      </c>
      <c r="JW242" s="150" t="e">
        <f t="shared" si="875"/>
        <v>#VALUE!</v>
      </c>
      <c r="JX242" s="150" t="e">
        <f t="shared" si="876"/>
        <v>#VALUE!</v>
      </c>
      <c r="JY242" s="150" t="e">
        <f t="shared" si="877"/>
        <v>#VALUE!</v>
      </c>
      <c r="JZ242" s="263" t="e">
        <f t="shared" si="951"/>
        <v>#VALUE!</v>
      </c>
      <c r="KA242" s="263" t="e">
        <f t="shared" si="915"/>
        <v>#VALUE!</v>
      </c>
      <c r="KB242" s="263" t="e">
        <f t="shared" si="952"/>
        <v>#VALUE!</v>
      </c>
      <c r="KC242" s="263" t="e">
        <f t="shared" si="953"/>
        <v>#VALUE!</v>
      </c>
      <c r="KD242" s="153" t="str">
        <f t="shared" si="924"/>
        <v>i.a.</v>
      </c>
      <c r="KE242" s="153" t="str">
        <f t="shared" si="925"/>
        <v>i.a.</v>
      </c>
      <c r="KF242" s="153" t="str">
        <f t="shared" si="926"/>
        <v>i.a.</v>
      </c>
      <c r="KG242" s="153" t="str">
        <f t="shared" si="927"/>
        <v>i.a.</v>
      </c>
      <c r="KH242" s="153" t="str">
        <f t="shared" si="940"/>
        <v>i.a.</v>
      </c>
      <c r="KI242" s="153" t="str">
        <f t="shared" si="928"/>
        <v>i.a.</v>
      </c>
      <c r="KJ242" s="153" t="str">
        <f t="shared" si="929"/>
        <v>i.a.</v>
      </c>
      <c r="KK242" s="153" t="str">
        <f t="shared" si="930"/>
        <v>i.a.</v>
      </c>
      <c r="KL242" s="153" t="str">
        <f t="shared" si="931"/>
        <v>i.a.</v>
      </c>
      <c r="KM242" s="153" t="str">
        <f t="shared" si="932"/>
        <v>i.a.</v>
      </c>
      <c r="KN242" s="153" t="str">
        <f t="shared" si="933"/>
        <v>i.a.</v>
      </c>
      <c r="KO242" s="153" t="str">
        <f t="shared" si="934"/>
        <v>i.a.</v>
      </c>
      <c r="KP242" s="153" t="str">
        <f t="shared" si="935"/>
        <v>i.a.</v>
      </c>
      <c r="KQ242" s="153" t="str">
        <f t="shared" si="936"/>
        <v>i.a.</v>
      </c>
      <c r="KR242" s="153" t="str">
        <f t="shared" si="937"/>
        <v>i.a.</v>
      </c>
      <c r="KS242" s="153" t="str">
        <f t="shared" si="938"/>
        <v>i.a.</v>
      </c>
      <c r="KT242" s="153" t="str">
        <f t="shared" si="939"/>
        <v>i.a.</v>
      </c>
      <c r="KU242" s="150" t="e">
        <f t="shared" si="878"/>
        <v>#DIV/0!</v>
      </c>
      <c r="KV242" s="150" t="e">
        <f t="shared" si="879"/>
        <v>#VALUE!</v>
      </c>
      <c r="KW242" s="150" t="e">
        <f t="shared" si="880"/>
        <v>#VALUE!</v>
      </c>
      <c r="KX242" s="150" t="e">
        <f t="shared" si="881"/>
        <v>#VALUE!</v>
      </c>
      <c r="KY242" s="150" t="e">
        <f t="shared" si="882"/>
        <v>#VALUE!</v>
      </c>
      <c r="KZ242" s="243">
        <f t="shared" si="954"/>
        <v>0</v>
      </c>
      <c r="LA242" s="243" t="e">
        <f t="shared" si="916"/>
        <v>#VALUE!</v>
      </c>
      <c r="LB242" s="243" t="e">
        <f t="shared" si="955"/>
        <v>#VALUE!</v>
      </c>
      <c r="LC242" s="243" t="e">
        <f t="shared" si="956"/>
        <v>#VALUE!</v>
      </c>
      <c r="LD242" s="254">
        <f>IFERROR(Tabel1[[#This Row],[2024 - Omsætning]]/Tabel1[[#This Row],[2024 - Ansatte]],"i.a.")</f>
        <v>0</v>
      </c>
      <c r="LE242" s="254">
        <f>IFERROR(Tabel1[[#This Row],[2023 - Omsætning]]/Tabel1[[#This Row],[2023 - Ansatte]],"i.a.")</f>
        <v>0</v>
      </c>
      <c r="LF242" s="254" t="str">
        <f>IFERROR(Tabel1[[#This Row],[2022 - Omsætning]]/Tabel1[[#This Row],[2022 - Ansatte]],"i.a.")</f>
        <v>i.a.</v>
      </c>
      <c r="LG242" s="254" t="str">
        <f>IFERROR(Tabel1[[#This Row],[2021 - Omsætning]]/Tabel1[[#This Row],[2021 - Ansatte]],"i.a.")</f>
        <v>i.a.</v>
      </c>
      <c r="LH242" s="254" t="str">
        <f>IFERROR(AC242/Tabel1[[#This Row],[2020 - Ansatte]],"i.a.")</f>
        <v>i.a.</v>
      </c>
      <c r="LI242" s="254" t="str">
        <f>IFERROR(Tabel1[[#This Row],[2019 - Omsætning]]/Tabel1[[#This Row],[2019 - Ansatte]],"i.a.")</f>
        <v>i.a.</v>
      </c>
      <c r="LJ242" s="254">
        <f>IFERROR(Tabel1[[#This Row],[2018 - Omsætning]]/Tabel1[[#This Row],[2018 - Ansatte]],"i.a.")</f>
        <v>0</v>
      </c>
      <c r="LK242" s="254">
        <f>IFERROR(Tabel1[[#This Row],[2017 - Omsætning]]/Tabel1[[#This Row],[2017 - Ansatte]],"i.a.")</f>
        <v>0</v>
      </c>
      <c r="LL242" s="254">
        <f>IFERROR(Tabel1[[#This Row],[2016 - Omsætning]]/Tabel1[[#This Row],[2016 - Ansatte]],"i.a.")</f>
        <v>0</v>
      </c>
      <c r="LM242" s="254">
        <f>IFERROR(Tabel1[[#This Row],[2015 - Omsætning]]/Tabel1[[#This Row],[2015 - Ansatte]],"i.a.")</f>
        <v>0</v>
      </c>
      <c r="LN242" s="254">
        <f>IFERROR(Tabel1[[#This Row],[2014 - Omsætning]]/Tabel1[[#This Row],[2014 - Ansatte]],"i.a.")</f>
        <v>0</v>
      </c>
      <c r="LO242" s="254" t="str">
        <f>IFERROR(Tabel1[[#This Row],[2013 - Omsætning]]/Tabel1[[#This Row],[2013 - Ansatte]],"i.a.")</f>
        <v>i.a.</v>
      </c>
      <c r="LP242" s="254" t="str">
        <f>IFERROR(Tabel1[[#This Row],[2012 - Omsætning]]/Tabel1[[#This Row],[2012 - Ansatte]],"i.a.")</f>
        <v>i.a.</v>
      </c>
      <c r="LQ242" s="254" t="str">
        <f>IFERROR(Tabel1[[#This Row],[2011 - Omsætning]]/Tabel1[[#This Row],[2011 - Ansatte]],"i.a.")</f>
        <v>i.a.</v>
      </c>
      <c r="LR242" s="254" t="str">
        <f>IFERROR(Tabel1[[#This Row],[2010 - Omsætning]]/Tabel1[[#This Row],[2010 - Ansatte]],"i.a.")</f>
        <v>i.a.</v>
      </c>
      <c r="LS242" s="254" t="str">
        <f>IFERROR(Tabel1[[#This Row],[2009 - Omsætning]]/Tabel1[[#This Row],[2009 - Ansatte]],"i.a.")</f>
        <v>i.a.</v>
      </c>
      <c r="LT242" s="254" t="str">
        <f>IFERROR(Tabel1[[#This Row],[2008 - Omsætning]]/Tabel1[[#This Row],[2008 - Ansatte]],"i.a.")</f>
        <v>i.a.</v>
      </c>
      <c r="LU242" s="158">
        <f t="shared" si="883"/>
        <v>5.6548085462048911E-2</v>
      </c>
      <c r="LV242" s="158" t="e">
        <f t="shared" si="884"/>
        <v>#VALUE!</v>
      </c>
      <c r="LW242" s="158" t="e">
        <f t="shared" si="885"/>
        <v>#VALUE!</v>
      </c>
      <c r="LX242" s="158" t="e">
        <f t="shared" si="886"/>
        <v>#VALUE!</v>
      </c>
      <c r="LY242" s="158" t="e">
        <f t="shared" si="887"/>
        <v>#VALUE!</v>
      </c>
      <c r="LZ242" s="243">
        <f t="shared" si="957"/>
        <v>1.2660818713450317E-2</v>
      </c>
      <c r="MA242" s="243" t="e">
        <f t="shared" si="917"/>
        <v>#VALUE!</v>
      </c>
      <c r="MB242" s="243" t="e">
        <f t="shared" si="958"/>
        <v>#VALUE!</v>
      </c>
      <c r="MC242" s="243" t="e">
        <f t="shared" si="959"/>
        <v>#VALUE!</v>
      </c>
      <c r="MD242" s="244">
        <f t="shared" si="888"/>
        <v>0.23655555555555555</v>
      </c>
      <c r="ME242" s="244">
        <f t="shared" si="889"/>
        <v>0.22389473684210523</v>
      </c>
      <c r="MF242" s="244" t="str">
        <f t="shared" si="890"/>
        <v>i.a.</v>
      </c>
      <c r="MG242" s="244" t="str">
        <f t="shared" si="891"/>
        <v>i.a.</v>
      </c>
      <c r="MH242" s="244" t="str">
        <f t="shared" si="892"/>
        <v>i.a.</v>
      </c>
      <c r="MI242" s="244" t="str">
        <f t="shared" si="893"/>
        <v>i.a.</v>
      </c>
      <c r="MJ242" s="244">
        <f t="shared" si="894"/>
        <v>7.3849999999999999E-2</v>
      </c>
      <c r="MK242" s="244">
        <f t="shared" si="895"/>
        <v>0.17016666666666669</v>
      </c>
      <c r="ML242" s="244">
        <f t="shared" si="896"/>
        <v>4.0250000000000001E-2</v>
      </c>
      <c r="MM242" s="244">
        <f t="shared" si="897"/>
        <v>9.3666666666666676E-2</v>
      </c>
      <c r="MN242" s="244">
        <f t="shared" si="898"/>
        <v>7.0875000000000007E-2</v>
      </c>
      <c r="MO242" s="244" t="str">
        <f t="shared" si="899"/>
        <v>i.a.</v>
      </c>
      <c r="MP242" s="244" t="str">
        <f t="shared" si="900"/>
        <v>i.a.</v>
      </c>
      <c r="MQ242" s="244" t="str">
        <f t="shared" si="901"/>
        <v>i.a.</v>
      </c>
      <c r="MR242" s="244" t="str">
        <f t="shared" si="902"/>
        <v>i.a.</v>
      </c>
      <c r="MS242" s="244" t="str">
        <f t="shared" si="903"/>
        <v>i.a.</v>
      </c>
      <c r="MT242" s="244" t="str">
        <f t="shared" si="904"/>
        <v>i.a.</v>
      </c>
    </row>
    <row r="243" spans="1:358" ht="18" customHeight="1" x14ac:dyDescent="0.25">
      <c r="A243" s="20" t="s">
        <v>918</v>
      </c>
      <c r="B243" s="273">
        <v>10286042</v>
      </c>
      <c r="C243" s="324" t="s">
        <v>83</v>
      </c>
      <c r="D243" s="5"/>
      <c r="E243" s="311">
        <v>259900</v>
      </c>
      <c r="F243" s="312">
        <v>45737</v>
      </c>
      <c r="G243" s="148" t="s">
        <v>74</v>
      </c>
      <c r="H243" s="357" t="s">
        <v>74</v>
      </c>
      <c r="I243" s="148" t="s">
        <v>74</v>
      </c>
      <c r="J243" s="148" t="s">
        <v>74</v>
      </c>
      <c r="K243" s="148" t="s">
        <v>74</v>
      </c>
      <c r="L243" s="148" t="s">
        <v>74</v>
      </c>
      <c r="M243" s="148"/>
      <c r="N243" s="148"/>
      <c r="O243" s="148"/>
      <c r="P243" s="150" t="e">
        <f>Y243/Tabel1[[#This Row],[2023 - Omsætning]]-1</f>
        <v>#DIV/0!</v>
      </c>
      <c r="Q243" s="150" t="e">
        <f>Z243/Tabel1[[#This Row],[2022 - Omsætning]]-1</f>
        <v>#DIV/0!</v>
      </c>
      <c r="R243" s="150" t="e">
        <f>AA243/Tabel1[[#This Row],[2021 - Omsætning]]-1</f>
        <v>#DIV/0!</v>
      </c>
      <c r="S243" s="150" t="e">
        <f>AB243/Tabel1[[#This Row],[2020 - Omsætning]]-1</f>
        <v>#DIV/0!</v>
      </c>
      <c r="T243" s="150" t="e">
        <f>AC243/Tabel1[[#This Row],[2019 - Omsætning]]-1</f>
        <v>#DIV/0!</v>
      </c>
      <c r="U243" s="242">
        <f t="shared" si="941"/>
        <v>0</v>
      </c>
      <c r="V243" s="242"/>
      <c r="W243" s="242">
        <f t="shared" si="763"/>
        <v>0</v>
      </c>
      <c r="X243" s="242">
        <f t="shared" si="762"/>
        <v>0</v>
      </c>
      <c r="Y243" s="151"/>
      <c r="Z243" s="361"/>
      <c r="AA243" s="361"/>
      <c r="AB243" s="361"/>
      <c r="AC243" s="361"/>
      <c r="AD243" s="361"/>
      <c r="AE243" s="361"/>
      <c r="AF243" s="361"/>
      <c r="AG243" s="361"/>
      <c r="AH243" s="361"/>
      <c r="AI243" s="361"/>
      <c r="AJ243" s="361"/>
      <c r="AK243" s="361"/>
      <c r="AL243" s="361"/>
      <c r="AM243" s="361"/>
      <c r="AN243" s="361"/>
      <c r="AO243" s="361"/>
      <c r="AP243" s="150">
        <f t="shared" si="779"/>
        <v>-0.33120567375886523</v>
      </c>
      <c r="AQ243" s="150">
        <f t="shared" si="780"/>
        <v>9.1988641252904138E-2</v>
      </c>
      <c r="AR243" s="150">
        <f t="shared" si="781"/>
        <v>0.30624402855055372</v>
      </c>
      <c r="AS243" s="150">
        <f t="shared" si="782"/>
        <v>0</v>
      </c>
      <c r="AT243" s="150">
        <f t="shared" si="783"/>
        <v>0.23596832453459282</v>
      </c>
      <c r="AU243" s="242">
        <f t="shared" si="960"/>
        <v>-8.4059999999999988</v>
      </c>
      <c r="AV243" s="242"/>
      <c r="AW243" s="242">
        <f t="shared" si="961"/>
        <v>5.4490000000000016</v>
      </c>
      <c r="AX243" s="242">
        <f t="shared" si="962"/>
        <v>0</v>
      </c>
      <c r="AY243" s="119">
        <v>16.974</v>
      </c>
      <c r="AZ243" s="362">
        <v>25.38</v>
      </c>
      <c r="BA243" s="362">
        <v>23.242000000000001</v>
      </c>
      <c r="BB243" s="362">
        <v>17.792999999999999</v>
      </c>
      <c r="BC243" s="362">
        <v>17.792999999999999</v>
      </c>
      <c r="BD243" s="362">
        <v>14.396000000000001</v>
      </c>
      <c r="BE243" s="362"/>
      <c r="BF243" s="362"/>
      <c r="BG243" s="362"/>
      <c r="BH243" s="362"/>
      <c r="BI243" s="362"/>
      <c r="BJ243" s="362"/>
      <c r="BK243" s="362"/>
      <c r="BL243" s="362"/>
      <c r="BM243" s="362"/>
      <c r="BN243" s="362"/>
      <c r="BO243" s="362"/>
      <c r="BP243" s="152">
        <f t="shared" si="784"/>
        <v>-0.82461688153733881</v>
      </c>
      <c r="BQ243" s="152">
        <f t="shared" si="785"/>
        <v>1.136139256949857</v>
      </c>
      <c r="BR243" s="152">
        <f t="shared" si="786"/>
        <v>1.1288716814159294</v>
      </c>
      <c r="BS243" s="152">
        <f t="shared" si="787"/>
        <v>0</v>
      </c>
      <c r="BT243" s="152">
        <f t="shared" si="788"/>
        <v>32.172413793103452</v>
      </c>
      <c r="BU243" s="242">
        <f t="shared" si="963"/>
        <v>-6.7799999999999994</v>
      </c>
      <c r="BV243" s="242"/>
      <c r="BW243" s="242">
        <f t="shared" si="964"/>
        <v>2.0410000000000004</v>
      </c>
      <c r="BX243" s="242">
        <f t="shared" si="965"/>
        <v>0</v>
      </c>
      <c r="BY243" s="119">
        <v>1.4419999999999999</v>
      </c>
      <c r="BZ243" s="362">
        <v>8.2219999999999995</v>
      </c>
      <c r="CA243" s="362">
        <v>3.8490000000000002</v>
      </c>
      <c r="CB243" s="362">
        <v>1.8080000000000001</v>
      </c>
      <c r="CC243" s="362">
        <v>1.8080000000000001</v>
      </c>
      <c r="CD243" s="362">
        <v>-5.8000000000000003E-2</v>
      </c>
      <c r="CE243" s="362"/>
      <c r="CF243" s="362"/>
      <c r="CG243" s="362"/>
      <c r="CH243" s="362"/>
      <c r="CI243" s="362"/>
      <c r="CJ243" s="362"/>
      <c r="CK243" s="362"/>
      <c r="CL243" s="362"/>
      <c r="CM243" s="362"/>
      <c r="CN243" s="362"/>
      <c r="CO243" s="362"/>
      <c r="CP243" s="152">
        <f t="shared" si="789"/>
        <v>-0.84954219252660235</v>
      </c>
      <c r="CQ243" s="152">
        <f t="shared" si="790"/>
        <v>1.4046414757512644</v>
      </c>
      <c r="CR243" s="152">
        <f t="shared" si="791"/>
        <v>1.4604685212298683</v>
      </c>
      <c r="CS243" s="152">
        <f t="shared" si="792"/>
        <v>0</v>
      </c>
      <c r="CT243" s="152">
        <f t="shared" si="793"/>
        <v>4.1915887850467293</v>
      </c>
      <c r="CU243" s="242">
        <f t="shared" si="966"/>
        <v>-6.8660000000000005</v>
      </c>
      <c r="CV243" s="242"/>
      <c r="CW243" s="242">
        <f t="shared" si="967"/>
        <v>1.9950000000000001</v>
      </c>
      <c r="CX243" s="242">
        <f t="shared" si="968"/>
        <v>0</v>
      </c>
      <c r="CY243" s="119">
        <v>1.216</v>
      </c>
      <c r="CZ243" s="362">
        <v>8.0820000000000007</v>
      </c>
      <c r="DA243" s="362">
        <v>3.3610000000000002</v>
      </c>
      <c r="DB243" s="362">
        <v>1.3660000000000001</v>
      </c>
      <c r="DC243" s="362">
        <v>1.3660000000000001</v>
      </c>
      <c r="DD243" s="362">
        <v>-0.42799999999999999</v>
      </c>
      <c r="DE243" s="362"/>
      <c r="DF243" s="362"/>
      <c r="DG243" s="362"/>
      <c r="DH243" s="362"/>
      <c r="DI243" s="362"/>
      <c r="DJ243" s="362"/>
      <c r="DK243" s="362"/>
      <c r="DL243" s="362"/>
      <c r="DM243" s="362"/>
      <c r="DN243" s="362"/>
      <c r="DO243" s="362"/>
      <c r="DP243" s="152">
        <f t="shared" si="794"/>
        <v>-6.0927925299095444E-2</v>
      </c>
      <c r="DQ243" s="152">
        <f t="shared" si="795"/>
        <v>0.118764690519718</v>
      </c>
      <c r="DR243" s="152">
        <f t="shared" si="796"/>
        <v>1.3901373283395757</v>
      </c>
      <c r="DS243" s="152">
        <f t="shared" si="797"/>
        <v>0</v>
      </c>
      <c r="DT243" s="152">
        <f t="shared" si="798"/>
        <v>0.20022476119123428</v>
      </c>
      <c r="DU243" s="242">
        <f t="shared" si="969"/>
        <v>-1.0440000000000005</v>
      </c>
      <c r="DV243" s="242"/>
      <c r="DW243" s="242">
        <f t="shared" si="970"/>
        <v>8.9080000000000013</v>
      </c>
      <c r="DX243" s="242">
        <f t="shared" si="971"/>
        <v>0</v>
      </c>
      <c r="DY243" s="362">
        <v>16.091000000000001</v>
      </c>
      <c r="DZ243" s="362">
        <v>17.135000000000002</v>
      </c>
      <c r="EA243" s="362">
        <v>15.316000000000001</v>
      </c>
      <c r="EB243" s="362">
        <v>6.4080000000000004</v>
      </c>
      <c r="EC243" s="362">
        <v>6.4080000000000004</v>
      </c>
      <c r="ED243" s="362">
        <v>5.3390000000000004</v>
      </c>
      <c r="EE243" s="362"/>
      <c r="EF243" s="362"/>
      <c r="EG243" s="362"/>
      <c r="EH243" s="362"/>
      <c r="EI243" s="362"/>
      <c r="EJ243" s="362"/>
      <c r="EK243" s="362"/>
      <c r="EL243" s="362"/>
      <c r="EM243" s="362"/>
      <c r="EN243" s="362"/>
      <c r="EO243" s="362"/>
      <c r="EP243" s="153">
        <f t="shared" si="799"/>
        <v>-0.13426016214860834</v>
      </c>
      <c r="EQ243" s="153">
        <f t="shared" si="800"/>
        <v>-0.16738964021434041</v>
      </c>
      <c r="ER243" s="153">
        <f t="shared" si="801"/>
        <v>0.42504380020495192</v>
      </c>
      <c r="ES243" s="153">
        <f t="shared" si="802"/>
        <v>0</v>
      </c>
      <c r="ET243" s="153">
        <f t="shared" si="803"/>
        <v>5.5881326352530639E-2</v>
      </c>
      <c r="EU243" s="242">
        <f t="shared" si="972"/>
        <v>-4.8189999999999991</v>
      </c>
      <c r="EV243" s="242"/>
      <c r="EW243" s="242">
        <f t="shared" si="973"/>
        <v>12.858000000000001</v>
      </c>
      <c r="EX243" s="242">
        <f t="shared" si="974"/>
        <v>0</v>
      </c>
      <c r="EY243" s="362">
        <v>31.074000000000002</v>
      </c>
      <c r="EZ243" s="362">
        <v>35.893000000000001</v>
      </c>
      <c r="FA243" s="362">
        <v>43.109000000000002</v>
      </c>
      <c r="FB243" s="362">
        <v>30.251000000000001</v>
      </c>
      <c r="FC243" s="362">
        <v>30.251000000000001</v>
      </c>
      <c r="FD243" s="362">
        <v>28.65</v>
      </c>
      <c r="FE243" s="362"/>
      <c r="FF243" s="362"/>
      <c r="FG243" s="362"/>
      <c r="FH243" s="362"/>
      <c r="FI243" s="362"/>
      <c r="FJ243" s="362"/>
      <c r="FK243" s="362"/>
      <c r="FL243" s="362"/>
      <c r="FM243" s="362"/>
      <c r="FN243" s="362"/>
      <c r="FO243" s="362"/>
      <c r="FP243" s="153">
        <f t="shared" si="804"/>
        <v>-0.17857142857142858</v>
      </c>
      <c r="FQ243" s="153">
        <f t="shared" si="805"/>
        <v>-0.17647058823529413</v>
      </c>
      <c r="FR243" s="153">
        <f t="shared" si="806"/>
        <v>3.0303030303030304E-2</v>
      </c>
      <c r="FS243" s="153">
        <f t="shared" si="807"/>
        <v>0.26923076923076922</v>
      </c>
      <c r="FT243" s="153">
        <f t="shared" si="808"/>
        <v>-0.10344827586206896</v>
      </c>
      <c r="FU243" s="242">
        <f t="shared" si="764"/>
        <v>-5</v>
      </c>
      <c r="FV243" s="242"/>
      <c r="FW243" s="242">
        <f t="shared" si="765"/>
        <v>1</v>
      </c>
      <c r="FX243" s="242">
        <f t="shared" si="766"/>
        <v>7</v>
      </c>
      <c r="FY243" s="359">
        <v>23</v>
      </c>
      <c r="FZ243" s="359">
        <v>28</v>
      </c>
      <c r="GA243" s="154">
        <v>34</v>
      </c>
      <c r="GB243" s="154">
        <v>33</v>
      </c>
      <c r="GC243" s="154">
        <v>26</v>
      </c>
      <c r="GD243" s="154">
        <v>29</v>
      </c>
      <c r="GE243" s="154"/>
      <c r="GF243" s="154"/>
      <c r="GG243" s="359"/>
      <c r="GH243" s="359"/>
      <c r="GI243" s="359"/>
      <c r="GJ243" s="359"/>
      <c r="GK243" s="359"/>
      <c r="GL243" s="359"/>
      <c r="GM243" s="359"/>
      <c r="GN243" s="359"/>
      <c r="GO243" s="359"/>
      <c r="GP243" s="313"/>
      <c r="GQ243" s="5" t="s">
        <v>386</v>
      </c>
      <c r="GR243" s="311">
        <v>9310</v>
      </c>
      <c r="GS243" s="311" t="s">
        <v>855</v>
      </c>
      <c r="GT243" s="171" t="s">
        <v>82</v>
      </c>
      <c r="GU243" s="314"/>
      <c r="GV243" s="315"/>
      <c r="GW243" s="158">
        <f t="shared" si="809"/>
        <v>-0.85305163696143904</v>
      </c>
      <c r="GX243" s="158">
        <f t="shared" si="810"/>
        <v>0.60976337922469159</v>
      </c>
      <c r="GY243" s="158">
        <f t="shared" si="811"/>
        <v>0.45154504548342828</v>
      </c>
      <c r="GZ243" s="158">
        <f t="shared" si="812"/>
        <v>-8.3411360799001355E-2</v>
      </c>
      <c r="HA243" s="158">
        <f t="shared" si="813"/>
        <v>3.9011479566467164</v>
      </c>
      <c r="HB243" s="263">
        <f t="shared" si="942"/>
        <v>-0.42490914485977938</v>
      </c>
      <c r="HC243" s="278"/>
      <c r="HD243" s="278">
        <f t="shared" si="943"/>
        <v>9.6256325238820689E-2</v>
      </c>
      <c r="HE243" s="316">
        <f t="shared" si="944"/>
        <v>-1.9398981672160698E-2</v>
      </c>
      <c r="HF243" s="153">
        <f t="shared" si="814"/>
        <v>7.3195690122193457E-2</v>
      </c>
      <c r="HG243" s="153">
        <f t="shared" si="815"/>
        <v>0.49810483498197283</v>
      </c>
      <c r="HH243" s="153">
        <f t="shared" si="816"/>
        <v>0.30942736144356475</v>
      </c>
      <c r="HI243" s="153">
        <f t="shared" si="817"/>
        <v>0.21317103620474406</v>
      </c>
      <c r="HJ243" s="153">
        <f t="shared" si="818"/>
        <v>0.23257001787690476</v>
      </c>
      <c r="HK243" s="153">
        <f t="shared" si="819"/>
        <v>-8.0164824873571822E-2</v>
      </c>
      <c r="HL243" s="153" t="str">
        <f t="shared" si="820"/>
        <v>Negativ EK</v>
      </c>
      <c r="HM243" s="153" t="str">
        <f t="shared" si="821"/>
        <v>Negativ EK</v>
      </c>
      <c r="HN243" s="153" t="str">
        <f t="shared" si="822"/>
        <v>Negativ EK</v>
      </c>
      <c r="HO243" s="153" t="str">
        <f t="shared" si="823"/>
        <v>Negativ EK</v>
      </c>
      <c r="HP243" s="153" t="str">
        <f t="shared" si="824"/>
        <v>Negativ EK</v>
      </c>
      <c r="HQ243" s="153" t="str">
        <f t="shared" si="825"/>
        <v>Negativ EK</v>
      </c>
      <c r="HR243" s="153" t="str">
        <f t="shared" si="826"/>
        <v>Negativ EK</v>
      </c>
      <c r="HS243" s="317" t="str">
        <f t="shared" si="827"/>
        <v>Negativ EK</v>
      </c>
      <c r="HT243" s="317" t="str">
        <f t="shared" si="828"/>
        <v>Negativ EK</v>
      </c>
      <c r="HU243" s="317" t="str">
        <f t="shared" si="829"/>
        <v>Negativ EK</v>
      </c>
      <c r="HV243" s="150">
        <f t="shared" si="830"/>
        <v>-0.79309783737083694</v>
      </c>
      <c r="HW243" s="150">
        <f t="shared" si="831"/>
        <v>0.98358492050633517</v>
      </c>
      <c r="HX243" s="150">
        <f t="shared" si="832"/>
        <v>0.75573874685150688</v>
      </c>
      <c r="HY243" s="150">
        <f t="shared" si="833"/>
        <v>-2.6461935142639961E-2</v>
      </c>
      <c r="HZ243" s="150">
        <f t="shared" si="834"/>
        <v>31.325110105852662</v>
      </c>
      <c r="IA243" s="263">
        <f t="shared" si="945"/>
        <v>-0.1650806414739632</v>
      </c>
      <c r="IB243" s="263"/>
      <c r="IC243" s="263">
        <f t="shared" si="946"/>
        <v>4.5167949962233465E-2</v>
      </c>
      <c r="ID243" s="318">
        <f t="shared" si="947"/>
        <v>-1.6245285729577785E-3</v>
      </c>
      <c r="IE243" s="153">
        <f t="shared" si="835"/>
        <v>4.3065987725297537E-2</v>
      </c>
      <c r="IF243" s="153">
        <f t="shared" si="836"/>
        <v>0.20814662919926075</v>
      </c>
      <c r="IG243" s="153">
        <f t="shared" si="837"/>
        <v>0.10493456924754635</v>
      </c>
      <c r="IH243" s="153">
        <f t="shared" si="838"/>
        <v>5.9766619285312884E-2</v>
      </c>
      <c r="II243" s="153">
        <f t="shared" si="839"/>
        <v>6.1391147858270663E-2</v>
      </c>
      <c r="IJ243" s="153">
        <f t="shared" si="840"/>
        <v>-2.024432809773124E-3</v>
      </c>
      <c r="IK243" s="153" t="str">
        <f t="shared" si="841"/>
        <v>i.a.</v>
      </c>
      <c r="IL243" s="317" t="str">
        <f t="shared" si="842"/>
        <v>i.a.</v>
      </c>
      <c r="IM243" s="317" t="str">
        <f t="shared" si="843"/>
        <v>i.a.</v>
      </c>
      <c r="IN243" s="317" t="str">
        <f t="shared" si="844"/>
        <v>i.a.</v>
      </c>
      <c r="IO243" s="317" t="str">
        <f t="shared" si="845"/>
        <v>i.a.</v>
      </c>
      <c r="IP243" s="317" t="str">
        <f t="shared" si="846"/>
        <v>i.a.</v>
      </c>
      <c r="IQ243" s="317" t="str">
        <f t="shared" si="847"/>
        <v>i.a.</v>
      </c>
      <c r="IR243" s="317" t="str">
        <f t="shared" si="848"/>
        <v>i.a.</v>
      </c>
      <c r="IS243" s="317" t="str">
        <f t="shared" si="849"/>
        <v>i.a.</v>
      </c>
      <c r="IT243" s="317" t="str">
        <f t="shared" si="850"/>
        <v>i.a.</v>
      </c>
      <c r="IU243" s="150">
        <f t="shared" si="851"/>
        <v>8.4704704165526348E-2</v>
      </c>
      <c r="IV243" s="153">
        <f t="shared" si="852"/>
        <v>0.34368336565944679</v>
      </c>
      <c r="IW243" s="153">
        <f t="shared" si="853"/>
        <v>0.67723779998609335</v>
      </c>
      <c r="IX243" s="150">
        <f t="shared" si="854"/>
        <v>0</v>
      </c>
      <c r="IY243" s="150">
        <f t="shared" si="855"/>
        <v>0.13670422161676832</v>
      </c>
      <c r="IZ243" s="263">
        <f t="shared" si="948"/>
        <v>4.0437274841230719E-2</v>
      </c>
      <c r="JA243" s="263">
        <f t="shared" si="914"/>
        <v>0.12210569552622624</v>
      </c>
      <c r="JB243" s="263">
        <f t="shared" si="949"/>
        <v>0.14345773106049012</v>
      </c>
      <c r="JC243" s="318">
        <f t="shared" si="950"/>
        <v>0</v>
      </c>
      <c r="JD243" s="153">
        <f t="shared" si="856"/>
        <v>0.51782840960288345</v>
      </c>
      <c r="JE243" s="153">
        <f t="shared" si="857"/>
        <v>0.47739113476165274</v>
      </c>
      <c r="JF243" s="153">
        <f t="shared" si="858"/>
        <v>0.35528543923542649</v>
      </c>
      <c r="JG243" s="153">
        <f t="shared" si="859"/>
        <v>0.21182770817493637</v>
      </c>
      <c r="JH243" s="153">
        <f t="shared" si="860"/>
        <v>0.21182770817493637</v>
      </c>
      <c r="JI243" s="153">
        <f t="shared" si="861"/>
        <v>0.18635253054101225</v>
      </c>
      <c r="JJ243" s="153" t="str">
        <f t="shared" si="862"/>
        <v>i.a.</v>
      </c>
      <c r="JK243" s="317" t="str">
        <f t="shared" si="863"/>
        <v>i.a.</v>
      </c>
      <c r="JL243" s="319" t="str">
        <f t="shared" si="864"/>
        <v>i.a.</v>
      </c>
      <c r="JM243" s="319" t="str">
        <f t="shared" si="865"/>
        <v>i.a.</v>
      </c>
      <c r="JN243" s="319" t="str">
        <f t="shared" si="866"/>
        <v>i.a.</v>
      </c>
      <c r="JO243" s="319" t="str">
        <f t="shared" si="867"/>
        <v>i.a.</v>
      </c>
      <c r="JP243" s="319" t="str">
        <f t="shared" si="868"/>
        <v>i.a.</v>
      </c>
      <c r="JQ243" s="317" t="str">
        <f t="shared" si="869"/>
        <v>i.a.</v>
      </c>
      <c r="JR243" s="317" t="str">
        <f t="shared" si="870"/>
        <v>i.a.</v>
      </c>
      <c r="JS243" s="317" t="str">
        <f t="shared" si="871"/>
        <v>i.a.</v>
      </c>
      <c r="JT243" s="317" t="str">
        <f t="shared" si="872"/>
        <v>i.a.</v>
      </c>
      <c r="JU243" s="150" t="e">
        <f t="shared" si="873"/>
        <v>#VALUE!</v>
      </c>
      <c r="JV243" s="150" t="e">
        <f t="shared" si="874"/>
        <v>#VALUE!</v>
      </c>
      <c r="JW243" s="150" t="e">
        <f t="shared" si="875"/>
        <v>#VALUE!</v>
      </c>
      <c r="JX243" s="150" t="e">
        <f t="shared" si="876"/>
        <v>#VALUE!</v>
      </c>
      <c r="JY243" s="150" t="e">
        <f t="shared" si="877"/>
        <v>#VALUE!</v>
      </c>
      <c r="JZ243" s="263" t="e">
        <f t="shared" si="951"/>
        <v>#VALUE!</v>
      </c>
      <c r="KA243" s="263"/>
      <c r="KB243" s="263" t="e">
        <f t="shared" si="952"/>
        <v>#VALUE!</v>
      </c>
      <c r="KC243" s="318" t="e">
        <f t="shared" si="953"/>
        <v>#VALUE!</v>
      </c>
      <c r="KD243" s="153" t="str">
        <f t="shared" si="924"/>
        <v>i.a.</v>
      </c>
      <c r="KE243" s="153" t="str">
        <f t="shared" si="925"/>
        <v>i.a.</v>
      </c>
      <c r="KF243" s="153" t="str">
        <f t="shared" si="926"/>
        <v>i.a.</v>
      </c>
      <c r="KG243" s="153" t="str">
        <f t="shared" si="927"/>
        <v>i.a.</v>
      </c>
      <c r="KH243" s="153" t="str">
        <f t="shared" si="940"/>
        <v>i.a.</v>
      </c>
      <c r="KI243" s="153" t="str">
        <f t="shared" si="928"/>
        <v>i.a.</v>
      </c>
      <c r="KJ243" s="153" t="str">
        <f t="shared" si="929"/>
        <v>i.a.</v>
      </c>
      <c r="KK243" s="317" t="str">
        <f t="shared" si="930"/>
        <v>i.a.</v>
      </c>
      <c r="KL243" s="319" t="str">
        <f t="shared" si="931"/>
        <v>i.a.</v>
      </c>
      <c r="KM243" s="319" t="str">
        <f t="shared" si="932"/>
        <v>i.a.</v>
      </c>
      <c r="KN243" s="319" t="str">
        <f t="shared" si="933"/>
        <v>i.a.</v>
      </c>
      <c r="KO243" s="319" t="str">
        <f t="shared" si="934"/>
        <v>i.a.</v>
      </c>
      <c r="KP243" s="319" t="str">
        <f t="shared" si="935"/>
        <v>i.a.</v>
      </c>
      <c r="KQ243" s="317" t="str">
        <f t="shared" si="936"/>
        <v>i.a.</v>
      </c>
      <c r="KR243" s="317" t="str">
        <f t="shared" si="937"/>
        <v>i.a.</v>
      </c>
      <c r="KS243" s="317" t="str">
        <f t="shared" si="938"/>
        <v>i.a.</v>
      </c>
      <c r="KT243" s="317" t="str">
        <f t="shared" si="939"/>
        <v>i.a.</v>
      </c>
      <c r="KU243" s="150" t="e">
        <f t="shared" si="878"/>
        <v>#DIV/0!</v>
      </c>
      <c r="KV243" s="150" t="e">
        <f t="shared" si="879"/>
        <v>#DIV/0!</v>
      </c>
      <c r="KW243" s="150" t="e">
        <f t="shared" si="880"/>
        <v>#DIV/0!</v>
      </c>
      <c r="KX243" s="150" t="e">
        <f t="shared" si="881"/>
        <v>#DIV/0!</v>
      </c>
      <c r="KY243" s="150" t="e">
        <f t="shared" si="882"/>
        <v>#DIV/0!</v>
      </c>
      <c r="KZ243" s="243">
        <f t="shared" si="954"/>
        <v>0</v>
      </c>
      <c r="LA243" s="263"/>
      <c r="LB243" s="263">
        <f t="shared" si="955"/>
        <v>0</v>
      </c>
      <c r="LC243" s="325">
        <f t="shared" si="956"/>
        <v>0</v>
      </c>
      <c r="LD243" s="254">
        <f>IFERROR(Tabel1[[#This Row],[2024 - Omsætning]]/Tabel1[[#This Row],[2024 - Ansatte]],"i.a.")</f>
        <v>0</v>
      </c>
      <c r="LE243" s="254">
        <f>IFERROR(Tabel1[[#This Row],[2023 - Omsætning]]/Tabel1[[#This Row],[2023 - Ansatte]],"i.a.")</f>
        <v>0</v>
      </c>
      <c r="LF243" s="254">
        <f>IFERROR(Tabel1[[#This Row],[2022 - Omsætning]]/Tabel1[[#This Row],[2022 - Ansatte]],"i.a.")</f>
        <v>0</v>
      </c>
      <c r="LG243" s="254">
        <f>IFERROR(Tabel1[[#This Row],[2021 - Omsætning]]/Tabel1[[#This Row],[2021 - Ansatte]],"i.a.")</f>
        <v>0</v>
      </c>
      <c r="LH243" s="254">
        <f>IFERROR(AC243/Tabel1[[#This Row],[2020 - Ansatte]],"i.a.")</f>
        <v>0</v>
      </c>
      <c r="LI243" s="254">
        <f>IFERROR(Tabel1[[#This Row],[2019 - Omsætning]]/Tabel1[[#This Row],[2019 - Ansatte]],"i.a.")</f>
        <v>0</v>
      </c>
      <c r="LJ243" s="254" t="str">
        <f>IFERROR(Tabel1[[#This Row],[2018 - Omsætning]]/Tabel1[[#This Row],[2018 - Ansatte]],"i.a.")</f>
        <v>i.a.</v>
      </c>
      <c r="LK243" s="320" t="str">
        <f>IFERROR(Tabel1[[#This Row],[2017 - Omsætning]]/Tabel1[[#This Row],[2017 - Ansatte]],"i.a.")</f>
        <v>i.a.</v>
      </c>
      <c r="LL243" s="321" t="str">
        <f>IFERROR(Tabel1[[#This Row],[2016 - Omsætning]]/Tabel1[[#This Row],[2016 - Ansatte]],"i.a.")</f>
        <v>i.a.</v>
      </c>
      <c r="LM243" s="321" t="str">
        <f>IFERROR(Tabel1[[#This Row],[2015 - Omsætning]]/Tabel1[[#This Row],[2015 - Ansatte]],"i.a.")</f>
        <v>i.a.</v>
      </c>
      <c r="LN243" s="321" t="str">
        <f>IFERROR(Tabel1[[#This Row],[2014 - Omsætning]]/Tabel1[[#This Row],[2014 - Ansatte]],"i.a.")</f>
        <v>i.a.</v>
      </c>
      <c r="LO243" s="321" t="str">
        <f>IFERROR(Tabel1[[#This Row],[2013 - Omsætning]]/Tabel1[[#This Row],[2013 - Ansatte]],"i.a.")</f>
        <v>i.a.</v>
      </c>
      <c r="LP243" s="321" t="str">
        <f>IFERROR(Tabel1[[#This Row],[2012 - Omsætning]]/Tabel1[[#This Row],[2012 - Ansatte]],"i.a.")</f>
        <v>i.a.</v>
      </c>
      <c r="LQ243" s="321" t="str">
        <f>IFERROR(Tabel1[[#This Row],[2011 - Omsætning]]/Tabel1[[#This Row],[2011 - Ansatte]],"i.a.")</f>
        <v>i.a.</v>
      </c>
      <c r="LR243" s="321" t="str">
        <f>IFERROR(Tabel1[[#This Row],[2010 - Omsætning]]/Tabel1[[#This Row],[2010 - Ansatte]],"i.a.")</f>
        <v>i.a.</v>
      </c>
      <c r="LS243" s="321" t="str">
        <f>IFERROR(Tabel1[[#This Row],[2009 - Omsætning]]/Tabel1[[#This Row],[2009 - Ansatte]],"i.a.")</f>
        <v>i.a.</v>
      </c>
      <c r="LT243" s="321" t="str">
        <f>IFERROR(Tabel1[[#This Row],[2008 - Omsætning]]/Tabel1[[#This Row],[2008 - Ansatte]],"i.a.")</f>
        <v>i.a.</v>
      </c>
      <c r="LU243" s="158">
        <f t="shared" si="883"/>
        <v>-0.81683397351064635</v>
      </c>
      <c r="LV243" s="158">
        <f t="shared" si="884"/>
        <v>1.9199217919836784</v>
      </c>
      <c r="LW243" s="158">
        <f t="shared" si="885"/>
        <v>1.3881018000172247</v>
      </c>
      <c r="LX243" s="158">
        <f t="shared" si="886"/>
        <v>-0.21212121212121204</v>
      </c>
      <c r="LY243" s="158">
        <f t="shared" si="887"/>
        <v>4.5598490294751981</v>
      </c>
      <c r="LZ243" s="243">
        <f t="shared" si="957"/>
        <v>-0.23577329192546584</v>
      </c>
      <c r="MA243" s="278"/>
      <c r="MB243" s="278">
        <f t="shared" si="958"/>
        <v>5.7459001782531188E-2</v>
      </c>
      <c r="MC243" s="326">
        <f t="shared" si="959"/>
        <v>-1.1144522144522141E-2</v>
      </c>
      <c r="MD243" s="244">
        <f t="shared" si="888"/>
        <v>5.28695652173913E-2</v>
      </c>
      <c r="ME243" s="244">
        <f t="shared" si="889"/>
        <v>0.28864285714285715</v>
      </c>
      <c r="MF243" s="244">
        <f t="shared" si="890"/>
        <v>9.8852941176470588E-2</v>
      </c>
      <c r="MG243" s="244">
        <f t="shared" si="891"/>
        <v>4.13939393939394E-2</v>
      </c>
      <c r="MH243" s="304">
        <f t="shared" si="892"/>
        <v>5.2538461538461541E-2</v>
      </c>
      <c r="MI243" s="245">
        <f t="shared" si="893"/>
        <v>-1.4758620689655172E-2</v>
      </c>
      <c r="MJ243" s="245" t="str">
        <f t="shared" si="894"/>
        <v>i.a.</v>
      </c>
      <c r="MK243" s="322" t="str">
        <f t="shared" si="895"/>
        <v>i.a.</v>
      </c>
      <c r="ML243" s="323" t="str">
        <f t="shared" si="896"/>
        <v>i.a.</v>
      </c>
      <c r="MM243" s="323" t="str">
        <f t="shared" si="897"/>
        <v>i.a.</v>
      </c>
      <c r="MN243" s="323" t="str">
        <f t="shared" si="898"/>
        <v>i.a.</v>
      </c>
      <c r="MO243" s="323" t="str">
        <f t="shared" si="899"/>
        <v>i.a.</v>
      </c>
      <c r="MP243" s="323" t="str">
        <f t="shared" si="900"/>
        <v>i.a.</v>
      </c>
      <c r="MQ243" s="323" t="str">
        <f t="shared" si="901"/>
        <v>i.a.</v>
      </c>
      <c r="MR243" s="323" t="str">
        <f t="shared" si="902"/>
        <v>i.a.</v>
      </c>
      <c r="MS243" s="323" t="str">
        <f t="shared" si="903"/>
        <v>i.a.</v>
      </c>
      <c r="MT243" s="323" t="str">
        <f t="shared" si="904"/>
        <v>i.a.</v>
      </c>
    </row>
    <row r="244" spans="1:358" ht="18" customHeight="1" x14ac:dyDescent="0.25">
      <c r="A244" s="100" t="s">
        <v>410</v>
      </c>
      <c r="B244" s="273">
        <v>78793910</v>
      </c>
      <c r="C244" s="118" t="s">
        <v>80</v>
      </c>
      <c r="D244" s="5"/>
      <c r="E244" s="118">
        <v>256100</v>
      </c>
      <c r="F244" s="203">
        <v>45642</v>
      </c>
      <c r="G244" s="148" t="s">
        <v>84</v>
      </c>
      <c r="H244" s="148" t="s">
        <v>84</v>
      </c>
      <c r="I244" s="148" t="s">
        <v>84</v>
      </c>
      <c r="J244" s="148" t="s">
        <v>84</v>
      </c>
      <c r="K244" s="148" t="s">
        <v>84</v>
      </c>
      <c r="L244" s="148" t="s">
        <v>84</v>
      </c>
      <c r="M244" s="148" t="s">
        <v>84</v>
      </c>
      <c r="N244" s="357" t="s">
        <v>84</v>
      </c>
      <c r="O244" s="357" t="s">
        <v>84</v>
      </c>
      <c r="P244" s="150" t="e">
        <f>Y244/Tabel1[[#This Row],[2023 - Omsætning]]-1</f>
        <v>#DIV/0!</v>
      </c>
      <c r="Q244" s="150" t="e">
        <f>Z244/Tabel1[[#This Row],[2022 - Omsætning]]-1</f>
        <v>#DIV/0!</v>
      </c>
      <c r="R244" s="150" t="e">
        <f>AA244/Tabel1[[#This Row],[2021 - Omsætning]]-1</f>
        <v>#DIV/0!</v>
      </c>
      <c r="S244" s="150" t="e">
        <f>AB244/Tabel1[[#This Row],[2020 - Omsætning]]-1</f>
        <v>#DIV/0!</v>
      </c>
      <c r="T244" s="150" t="e">
        <f>AC244/Tabel1[[#This Row],[2019 - Omsætning]]-1</f>
        <v>#DIV/0!</v>
      </c>
      <c r="U244" s="242">
        <f t="shared" si="941"/>
        <v>0</v>
      </c>
      <c r="V244" s="242">
        <f>Z244-AA244</f>
        <v>0</v>
      </c>
      <c r="W244" s="242">
        <f t="shared" si="763"/>
        <v>0</v>
      </c>
      <c r="X244" s="242">
        <f t="shared" ref="X244:X307" si="975">AB244-AC244</f>
        <v>0</v>
      </c>
      <c r="Y244" s="151"/>
      <c r="Z244" s="151"/>
      <c r="AA244" s="151"/>
      <c r="AB244" s="151"/>
      <c r="AC244" s="361"/>
      <c r="AD244" s="361"/>
      <c r="AE244" s="361"/>
      <c r="AF244" s="361"/>
      <c r="AG244" s="361"/>
      <c r="AH244" s="361"/>
      <c r="AI244" s="361"/>
      <c r="AJ244" s="361"/>
      <c r="AK244" s="361"/>
      <c r="AL244" s="361"/>
      <c r="AM244" s="361"/>
      <c r="AN244" s="361"/>
      <c r="AO244" s="361"/>
      <c r="AP244" s="150">
        <f t="shared" si="779"/>
        <v>-0.14298454221165294</v>
      </c>
      <c r="AQ244" s="150">
        <f t="shared" si="780"/>
        <v>3.9793076004776091E-3</v>
      </c>
      <c r="AR244" s="150">
        <f t="shared" si="781"/>
        <v>-5.4107462124776608E-2</v>
      </c>
      <c r="AS244" s="150">
        <f t="shared" si="782"/>
        <v>0.11945644158853895</v>
      </c>
      <c r="AT244" s="150">
        <f t="shared" si="783"/>
        <v>-9.9592146447880017E-2</v>
      </c>
      <c r="AU244" s="242">
        <f t="shared" si="960"/>
        <v>-1.4430000000000014</v>
      </c>
      <c r="AV244" s="242">
        <f t="shared" ref="AV244:AV254" si="976">AZ244-BA244</f>
        <v>4.0000000000000924E-2</v>
      </c>
      <c r="AW244" s="242">
        <f t="shared" si="961"/>
        <v>-0.57500000000000107</v>
      </c>
      <c r="AX244" s="242">
        <f t="shared" si="962"/>
        <v>1.1340000000000003</v>
      </c>
      <c r="AY244" s="119">
        <v>8.6489999999999991</v>
      </c>
      <c r="AZ244" s="119">
        <v>10.092000000000001</v>
      </c>
      <c r="BA244" s="119">
        <v>10.052</v>
      </c>
      <c r="BB244" s="119">
        <v>10.627000000000001</v>
      </c>
      <c r="BC244" s="119">
        <v>9.4930000000000003</v>
      </c>
      <c r="BD244" s="362">
        <v>10.542999999999999</v>
      </c>
      <c r="BE244" s="362">
        <v>10.266</v>
      </c>
      <c r="BF244" s="362">
        <v>9.9239999999999995</v>
      </c>
      <c r="BG244" s="362">
        <v>8.2449999999999992</v>
      </c>
      <c r="BH244" s="362">
        <v>8.1590000000000007</v>
      </c>
      <c r="BI244" s="362">
        <v>7.45</v>
      </c>
      <c r="BJ244" s="362"/>
      <c r="BK244" s="362"/>
      <c r="BL244" s="362"/>
      <c r="BM244" s="362"/>
      <c r="BN244" s="362"/>
      <c r="BO244" s="362"/>
      <c r="BP244" s="152">
        <f t="shared" si="784"/>
        <v>-0.41854789505796219</v>
      </c>
      <c r="BQ244" s="152">
        <f t="shared" si="785"/>
        <v>5.6056701030927809E-2</v>
      </c>
      <c r="BR244" s="152">
        <f t="shared" si="786"/>
        <v>0.3746678476527901</v>
      </c>
      <c r="BS244" s="152">
        <f t="shared" si="787"/>
        <v>-0.13420245398773009</v>
      </c>
      <c r="BT244" s="152">
        <f t="shared" si="788"/>
        <v>-0.34108135421930269</v>
      </c>
      <c r="BU244" s="242">
        <f t="shared" si="963"/>
        <v>-0.68600000000000005</v>
      </c>
      <c r="BV244" s="242">
        <f t="shared" ref="BV244:BV254" si="977">BZ244-CA244</f>
        <v>8.6999999999999966E-2</v>
      </c>
      <c r="BW244" s="242">
        <f t="shared" si="964"/>
        <v>0.42300000000000004</v>
      </c>
      <c r="BX244" s="242">
        <f t="shared" si="965"/>
        <v>-0.17500000000000004</v>
      </c>
      <c r="BY244" s="119">
        <v>0.95299999999999996</v>
      </c>
      <c r="BZ244" s="119">
        <v>1.639</v>
      </c>
      <c r="CA244" s="119">
        <v>1.552</v>
      </c>
      <c r="CB244" s="119">
        <v>1.129</v>
      </c>
      <c r="CC244" s="119">
        <v>1.304</v>
      </c>
      <c r="CD244" s="362">
        <v>1.9790000000000001</v>
      </c>
      <c r="CE244" s="362">
        <v>2.4430000000000001</v>
      </c>
      <c r="CF244" s="362">
        <v>2.004</v>
      </c>
      <c r="CG244" s="362">
        <v>0.93899999999999995</v>
      </c>
      <c r="CH244" s="362">
        <v>1.377</v>
      </c>
      <c r="CI244" s="362">
        <v>1.2190000000000001</v>
      </c>
      <c r="CJ244" s="362"/>
      <c r="CK244" s="362"/>
      <c r="CL244" s="362"/>
      <c r="CM244" s="362"/>
      <c r="CN244" s="362"/>
      <c r="CO244" s="362"/>
      <c r="CP244" s="152">
        <f t="shared" si="789"/>
        <v>-0.41366687004270897</v>
      </c>
      <c r="CQ244" s="152">
        <f t="shared" si="790"/>
        <v>6.6363044892648076E-2</v>
      </c>
      <c r="CR244" s="152">
        <f t="shared" si="791"/>
        <v>0.34118673647469461</v>
      </c>
      <c r="CS244" s="152">
        <f t="shared" si="792"/>
        <v>-0.11981566820276508</v>
      </c>
      <c r="CT244" s="152">
        <f t="shared" si="793"/>
        <v>-0.34899999999999998</v>
      </c>
      <c r="CU244" s="242">
        <f t="shared" si="966"/>
        <v>-0.67800000000000005</v>
      </c>
      <c r="CV244" s="242">
        <f t="shared" ref="CV244:CV254" si="978">CZ244-DA244</f>
        <v>0.10200000000000009</v>
      </c>
      <c r="CW244" s="242">
        <f t="shared" si="967"/>
        <v>0.39100000000000001</v>
      </c>
      <c r="CX244" s="242">
        <f t="shared" si="968"/>
        <v>-0.15600000000000014</v>
      </c>
      <c r="CY244" s="119">
        <v>0.96099999999999997</v>
      </c>
      <c r="CZ244" s="119">
        <v>1.639</v>
      </c>
      <c r="DA244" s="119">
        <v>1.5369999999999999</v>
      </c>
      <c r="DB244" s="119">
        <v>1.1459999999999999</v>
      </c>
      <c r="DC244" s="119">
        <v>1.302</v>
      </c>
      <c r="DD244" s="362">
        <v>2</v>
      </c>
      <c r="DE244" s="362">
        <v>2.4540000000000002</v>
      </c>
      <c r="DF244" s="362">
        <v>2.0249999999999999</v>
      </c>
      <c r="DG244" s="362">
        <v>0.98099999999999998</v>
      </c>
      <c r="DH244" s="362">
        <v>1.417</v>
      </c>
      <c r="DI244" s="362">
        <v>1.228</v>
      </c>
      <c r="DJ244" s="362"/>
      <c r="DK244" s="362"/>
      <c r="DL244" s="362"/>
      <c r="DM244" s="362"/>
      <c r="DN244" s="362"/>
      <c r="DO244" s="362"/>
      <c r="DP244" s="152">
        <f t="shared" si="794"/>
        <v>-0.19485580670303973</v>
      </c>
      <c r="DQ244" s="152">
        <f t="shared" si="795"/>
        <v>2.0954907161803763E-2</v>
      </c>
      <c r="DR244" s="152">
        <f t="shared" si="796"/>
        <v>8.4579976985040287E-2</v>
      </c>
      <c r="DS244" s="152">
        <f t="shared" si="797"/>
        <v>-2.7964205816554833E-2</v>
      </c>
      <c r="DT244" s="152">
        <f t="shared" si="798"/>
        <v>-0.11964549483013298</v>
      </c>
      <c r="DU244" s="242">
        <f t="shared" si="969"/>
        <v>-0.75</v>
      </c>
      <c r="DV244" s="242">
        <f t="shared" ref="DV244:DV254" si="979">DZ244-EA244</f>
        <v>7.9000000000000181E-2</v>
      </c>
      <c r="DW244" s="242">
        <f t="shared" si="970"/>
        <v>0.29400000000000004</v>
      </c>
      <c r="DX244" s="242">
        <f t="shared" si="971"/>
        <v>-0.10000000000000009</v>
      </c>
      <c r="DY244" s="119">
        <v>3.0990000000000002</v>
      </c>
      <c r="DZ244" s="119">
        <v>3.8490000000000002</v>
      </c>
      <c r="EA244" s="119">
        <v>3.77</v>
      </c>
      <c r="EB244" s="119">
        <v>3.476</v>
      </c>
      <c r="EC244" s="119">
        <v>3.5760000000000001</v>
      </c>
      <c r="ED244" s="362">
        <v>4.0620000000000003</v>
      </c>
      <c r="EE244" s="362">
        <v>4.0039999999999996</v>
      </c>
      <c r="EF244" s="362">
        <v>3.5910000000000002</v>
      </c>
      <c r="EG244" s="362">
        <v>2.8130000000000002</v>
      </c>
      <c r="EH244" s="362">
        <v>3.2509999999999999</v>
      </c>
      <c r="EI244" s="362">
        <v>3.165</v>
      </c>
      <c r="EJ244" s="362"/>
      <c r="EK244" s="362"/>
      <c r="EL244" s="362"/>
      <c r="EM244" s="362"/>
      <c r="EN244" s="362"/>
      <c r="EO244" s="362"/>
      <c r="EP244" s="153">
        <f t="shared" si="799"/>
        <v>-0.25353946297803093</v>
      </c>
      <c r="EQ244" s="153">
        <f t="shared" si="800"/>
        <v>2.2834774098840884E-3</v>
      </c>
      <c r="ER244" s="153">
        <f t="shared" si="801"/>
        <v>6.8863319386332028E-2</v>
      </c>
      <c r="ES244" s="153">
        <f t="shared" si="802"/>
        <v>-3.4668461797374692E-2</v>
      </c>
      <c r="ET244" s="153">
        <f t="shared" si="803"/>
        <v>-6.1591914087176201E-2</v>
      </c>
      <c r="EU244" s="242">
        <f t="shared" si="972"/>
        <v>-1.5579999999999998</v>
      </c>
      <c r="EV244" s="242">
        <f t="shared" ref="EV244:EV254" si="980">EZ244-FA244</f>
        <v>1.3999999999999346E-2</v>
      </c>
      <c r="EW244" s="242">
        <f t="shared" si="973"/>
        <v>0.39500000000000046</v>
      </c>
      <c r="EX244" s="242">
        <f t="shared" si="974"/>
        <v>-0.20600000000000041</v>
      </c>
      <c r="EY244" s="119">
        <v>4.5869999999999997</v>
      </c>
      <c r="EZ244" s="119">
        <v>6.1449999999999996</v>
      </c>
      <c r="FA244" s="119">
        <v>6.1310000000000002</v>
      </c>
      <c r="FB244" s="119">
        <v>5.7359999999999998</v>
      </c>
      <c r="FC244" s="119">
        <v>5.9420000000000002</v>
      </c>
      <c r="FD244" s="362">
        <v>6.3319999999999999</v>
      </c>
      <c r="FE244" s="362">
        <v>6.718</v>
      </c>
      <c r="FF244" s="362">
        <v>6.1210000000000004</v>
      </c>
      <c r="FG244" s="362">
        <v>5.3010000000000002</v>
      </c>
      <c r="FH244" s="362">
        <v>5.5759999999999996</v>
      </c>
      <c r="FI244" s="362">
        <v>5.4009999999999998</v>
      </c>
      <c r="FJ244" s="362"/>
      <c r="FK244" s="362"/>
      <c r="FL244" s="362"/>
      <c r="FM244" s="362"/>
      <c r="FN244" s="362"/>
      <c r="FO244" s="362"/>
      <c r="FP244" s="153">
        <f t="shared" si="804"/>
        <v>-0.23809523809523808</v>
      </c>
      <c r="FQ244" s="153">
        <f t="shared" si="805"/>
        <v>0</v>
      </c>
      <c r="FR244" s="153">
        <f t="shared" si="806"/>
        <v>-8.6956521739130432E-2</v>
      </c>
      <c r="FS244" s="153">
        <f t="shared" si="807"/>
        <v>9.5238095238095233E-2</v>
      </c>
      <c r="FT244" s="153">
        <f t="shared" si="808"/>
        <v>0</v>
      </c>
      <c r="FU244" s="242">
        <f t="shared" si="764"/>
        <v>-5</v>
      </c>
      <c r="FV244" s="242">
        <f t="shared" ref="FV244:FV254" si="981">FZ244-GA244</f>
        <v>0</v>
      </c>
      <c r="FW244" s="242">
        <f t="shared" si="765"/>
        <v>-2</v>
      </c>
      <c r="FX244" s="242">
        <f t="shared" si="766"/>
        <v>2</v>
      </c>
      <c r="FY244" s="154">
        <v>16</v>
      </c>
      <c r="FZ244" s="154">
        <v>21</v>
      </c>
      <c r="GA244" s="154">
        <v>21</v>
      </c>
      <c r="GB244" s="154">
        <v>23</v>
      </c>
      <c r="GC244" s="154">
        <v>21</v>
      </c>
      <c r="GD244" s="359">
        <v>21</v>
      </c>
      <c r="GE244" s="359">
        <v>19</v>
      </c>
      <c r="GF244" s="359">
        <v>21</v>
      </c>
      <c r="GG244" s="359">
        <v>19</v>
      </c>
      <c r="GH244" s="359">
        <v>17</v>
      </c>
      <c r="GI244" s="359">
        <v>18</v>
      </c>
      <c r="GJ244" s="359"/>
      <c r="GK244" s="359"/>
      <c r="GL244" s="359"/>
      <c r="GM244" s="359"/>
      <c r="GN244" s="359"/>
      <c r="GO244" s="359"/>
      <c r="GP244" s="191"/>
      <c r="GQ244" s="5" t="s">
        <v>386</v>
      </c>
      <c r="GR244" s="118">
        <v>4700</v>
      </c>
      <c r="GS244" s="5" t="s">
        <v>154</v>
      </c>
      <c r="GT244" s="171" t="s">
        <v>72</v>
      </c>
      <c r="GU244" s="161"/>
      <c r="GV244" s="162"/>
      <c r="GW244" s="158">
        <f t="shared" si="809"/>
        <v>-0.35704200962225108</v>
      </c>
      <c r="GX244" s="158">
        <f t="shared" si="810"/>
        <v>1.4157582791984322E-2</v>
      </c>
      <c r="GY244" s="158">
        <f t="shared" si="811"/>
        <v>0.30527861794363043</v>
      </c>
      <c r="GZ244" s="158">
        <f t="shared" si="812"/>
        <v>-4.6674996275201344E-2</v>
      </c>
      <c r="HA244" s="158">
        <f t="shared" si="813"/>
        <v>-0.31252081696779266</v>
      </c>
      <c r="HB244" s="263">
        <f t="shared" si="942"/>
        <v>-0.15361382170123888</v>
      </c>
      <c r="HC244" s="263">
        <f>HG244-HH244</f>
        <v>6.0061288300524152E-3</v>
      </c>
      <c r="HD244" s="263">
        <f t="shared" si="943"/>
        <v>9.9219879796766997E-2</v>
      </c>
      <c r="HE244" s="263">
        <f t="shared" si="944"/>
        <v>-1.59127638518754E-2</v>
      </c>
      <c r="HF244" s="153">
        <f t="shared" si="814"/>
        <v>0.27662636729994239</v>
      </c>
      <c r="HG244" s="153">
        <f t="shared" si="815"/>
        <v>0.43024018900118127</v>
      </c>
      <c r="HH244" s="153">
        <f t="shared" si="816"/>
        <v>0.42423406017112886</v>
      </c>
      <c r="HI244" s="153">
        <f t="shared" si="817"/>
        <v>0.32501418037436186</v>
      </c>
      <c r="HJ244" s="153">
        <f t="shared" si="818"/>
        <v>0.34092694422623726</v>
      </c>
      <c r="HK244" s="153">
        <f t="shared" si="819"/>
        <v>0.49590875278948682</v>
      </c>
      <c r="HL244" s="153">
        <f t="shared" si="820"/>
        <v>0.64621461487820941</v>
      </c>
      <c r="HM244" s="153">
        <f t="shared" si="821"/>
        <v>0.6324172392254841</v>
      </c>
      <c r="HN244" s="153">
        <f t="shared" si="822"/>
        <v>0.32354881266490765</v>
      </c>
      <c r="HO244" s="153">
        <f t="shared" si="823"/>
        <v>0.4417082294264339</v>
      </c>
      <c r="HP244" s="153">
        <f t="shared" si="824"/>
        <v>0.38799368088467612</v>
      </c>
      <c r="HQ244" s="153" t="str">
        <f t="shared" si="825"/>
        <v>Negativ EK</v>
      </c>
      <c r="HR244" s="153" t="str">
        <f t="shared" si="826"/>
        <v>Negativ EK</v>
      </c>
      <c r="HS244" s="153" t="str">
        <f t="shared" si="827"/>
        <v>Negativ EK</v>
      </c>
      <c r="HT244" s="153" t="str">
        <f t="shared" si="828"/>
        <v>Negativ EK</v>
      </c>
      <c r="HU244" s="153" t="str">
        <f t="shared" si="829"/>
        <v>Negativ EK</v>
      </c>
      <c r="HV244" s="150">
        <f t="shared" si="830"/>
        <v>-0.33489507638199256</v>
      </c>
      <c r="HW244" s="150">
        <f t="shared" si="831"/>
        <v>2.0872016221409412E-2</v>
      </c>
      <c r="HX244" s="150">
        <f t="shared" si="832"/>
        <v>0.35277417417117085</v>
      </c>
      <c r="HY244" s="150">
        <f t="shared" si="833"/>
        <v>-9.0015492399845881E-2</v>
      </c>
      <c r="HZ244" s="150">
        <f t="shared" si="834"/>
        <v>-0.29942249246878766</v>
      </c>
      <c r="IA244" s="263">
        <f t="shared" si="945"/>
        <v>-8.9425387779420967E-2</v>
      </c>
      <c r="IB244" s="263">
        <f>IF244-IG244</f>
        <v>5.4594032486099953E-3</v>
      </c>
      <c r="IC244" s="263">
        <f t="shared" si="946"/>
        <v>6.8210659811483443E-2</v>
      </c>
      <c r="ID244" s="263">
        <f t="shared" si="947"/>
        <v>-1.912664202206274E-2</v>
      </c>
      <c r="IE244" s="153">
        <f t="shared" si="835"/>
        <v>0.17759970182631382</v>
      </c>
      <c r="IF244" s="153">
        <f t="shared" si="836"/>
        <v>0.26702508960573479</v>
      </c>
      <c r="IG244" s="153">
        <f t="shared" si="837"/>
        <v>0.26156568635712479</v>
      </c>
      <c r="IH244" s="153">
        <f t="shared" si="838"/>
        <v>0.19335502654564135</v>
      </c>
      <c r="II244" s="153">
        <f t="shared" si="839"/>
        <v>0.21248166856770409</v>
      </c>
      <c r="IJ244" s="153">
        <f t="shared" si="840"/>
        <v>0.30329501915708812</v>
      </c>
      <c r="IK244" s="153">
        <f t="shared" si="841"/>
        <v>0.38055923358517019</v>
      </c>
      <c r="IL244" s="153">
        <f t="shared" si="842"/>
        <v>0.35090176851689719</v>
      </c>
      <c r="IM244" s="153">
        <f t="shared" si="843"/>
        <v>0.17265790199503539</v>
      </c>
      <c r="IN244" s="153">
        <f t="shared" si="844"/>
        <v>0.25088822082536211</v>
      </c>
      <c r="IO244" s="153">
        <f t="shared" si="845"/>
        <v>0.22569894463988152</v>
      </c>
      <c r="IP244" s="153" t="str">
        <f t="shared" si="846"/>
        <v>i.a.</v>
      </c>
      <c r="IQ244" s="153" t="str">
        <f t="shared" si="847"/>
        <v>i.a.</v>
      </c>
      <c r="IR244" s="153" t="str">
        <f t="shared" si="848"/>
        <v>i.a.</v>
      </c>
      <c r="IS244" s="153" t="str">
        <f t="shared" si="849"/>
        <v>i.a.</v>
      </c>
      <c r="IT244" s="153" t="str">
        <f t="shared" si="850"/>
        <v>i.a.</v>
      </c>
      <c r="IU244" s="150">
        <f t="shared" si="851"/>
        <v>7.8615885722655418E-2</v>
      </c>
      <c r="IV244" s="150">
        <f t="shared" si="852"/>
        <v>1.8628891099921815E-2</v>
      </c>
      <c r="IW244" s="150">
        <f t="shared" si="853"/>
        <v>1.4704085465044885E-2</v>
      </c>
      <c r="IX244" s="150">
        <f t="shared" si="854"/>
        <v>6.9450294696707946E-3</v>
      </c>
      <c r="IY244" s="150">
        <f t="shared" si="855"/>
        <v>-6.1863896543992207E-2</v>
      </c>
      <c r="IZ244" s="263">
        <f t="shared" si="948"/>
        <v>4.924207390504487E-2</v>
      </c>
      <c r="JA244" s="263">
        <f t="shared" si="914"/>
        <v>1.1455051287996287E-2</v>
      </c>
      <c r="JB244" s="263">
        <f t="shared" si="949"/>
        <v>8.910634776237103E-3</v>
      </c>
      <c r="JC244" s="263">
        <f t="shared" si="950"/>
        <v>4.1796407579169914E-3</v>
      </c>
      <c r="JD244" s="153">
        <f t="shared" si="856"/>
        <v>0.67560497056899937</v>
      </c>
      <c r="JE244" s="153">
        <f t="shared" si="857"/>
        <v>0.6263628966639545</v>
      </c>
      <c r="JF244" s="153">
        <f t="shared" si="858"/>
        <v>0.61490784537595822</v>
      </c>
      <c r="JG244" s="153">
        <f t="shared" si="859"/>
        <v>0.60599721059972111</v>
      </c>
      <c r="JH244" s="153">
        <f t="shared" si="860"/>
        <v>0.60181756984180412</v>
      </c>
      <c r="JI244" s="153">
        <f t="shared" si="861"/>
        <v>0.64150347441566646</v>
      </c>
      <c r="JJ244" s="153">
        <f t="shared" si="862"/>
        <v>0.5960107174754391</v>
      </c>
      <c r="JK244" s="153">
        <f t="shared" si="863"/>
        <v>0.58666884495997385</v>
      </c>
      <c r="JL244" s="153">
        <f t="shared" si="864"/>
        <v>0.53065459347292965</v>
      </c>
      <c r="JM244" s="153">
        <f t="shared" si="865"/>
        <v>0.5830344332855093</v>
      </c>
      <c r="JN244" s="153">
        <f t="shared" si="866"/>
        <v>0.58600259211257177</v>
      </c>
      <c r="JO244" s="153" t="str">
        <f t="shared" si="867"/>
        <v>i.a.</v>
      </c>
      <c r="JP244" s="153" t="str">
        <f t="shared" si="868"/>
        <v>i.a.</v>
      </c>
      <c r="JQ244" s="153" t="str">
        <f t="shared" si="869"/>
        <v>i.a.</v>
      </c>
      <c r="JR244" s="153" t="str">
        <f t="shared" si="870"/>
        <v>i.a.</v>
      </c>
      <c r="JS244" s="153" t="str">
        <f t="shared" si="871"/>
        <v>i.a.</v>
      </c>
      <c r="JT244" s="153" t="str">
        <f t="shared" si="872"/>
        <v>i.a.</v>
      </c>
      <c r="JU244" s="150" t="e">
        <f t="shared" si="873"/>
        <v>#VALUE!</v>
      </c>
      <c r="JV244" s="150" t="e">
        <f t="shared" si="874"/>
        <v>#VALUE!</v>
      </c>
      <c r="JW244" s="150" t="e">
        <f t="shared" si="875"/>
        <v>#VALUE!</v>
      </c>
      <c r="JX244" s="150" t="e">
        <f t="shared" si="876"/>
        <v>#VALUE!</v>
      </c>
      <c r="JY244" s="150" t="e">
        <f t="shared" si="877"/>
        <v>#VALUE!</v>
      </c>
      <c r="JZ244" s="263" t="e">
        <f t="shared" si="951"/>
        <v>#VALUE!</v>
      </c>
      <c r="KA244" s="263" t="e">
        <f>KE244-KF244</f>
        <v>#VALUE!</v>
      </c>
      <c r="KB244" s="263" t="e">
        <f t="shared" si="952"/>
        <v>#VALUE!</v>
      </c>
      <c r="KC244" s="263" t="e">
        <f t="shared" si="953"/>
        <v>#VALUE!</v>
      </c>
      <c r="KD244" s="153" t="str">
        <f t="shared" si="924"/>
        <v>i.a.</v>
      </c>
      <c r="KE244" s="153" t="str">
        <f t="shared" si="925"/>
        <v>i.a.</v>
      </c>
      <c r="KF244" s="153" t="str">
        <f t="shared" si="926"/>
        <v>i.a.</v>
      </c>
      <c r="KG244" s="153" t="str">
        <f t="shared" si="927"/>
        <v>i.a.</v>
      </c>
      <c r="KH244" s="153" t="str">
        <f t="shared" si="940"/>
        <v>i.a.</v>
      </c>
      <c r="KI244" s="153" t="str">
        <f t="shared" si="928"/>
        <v>i.a.</v>
      </c>
      <c r="KJ244" s="153" t="str">
        <f t="shared" si="929"/>
        <v>i.a.</v>
      </c>
      <c r="KK244" s="153" t="str">
        <f t="shared" si="930"/>
        <v>i.a.</v>
      </c>
      <c r="KL244" s="153" t="str">
        <f t="shared" si="931"/>
        <v>i.a.</v>
      </c>
      <c r="KM244" s="153" t="str">
        <f t="shared" si="932"/>
        <v>i.a.</v>
      </c>
      <c r="KN244" s="153" t="str">
        <f t="shared" si="933"/>
        <v>i.a.</v>
      </c>
      <c r="KO244" s="153" t="str">
        <f t="shared" si="934"/>
        <v>i.a.</v>
      </c>
      <c r="KP244" s="153" t="str">
        <f t="shared" si="935"/>
        <v>i.a.</v>
      </c>
      <c r="KQ244" s="153" t="str">
        <f t="shared" si="936"/>
        <v>i.a.</v>
      </c>
      <c r="KR244" s="153" t="str">
        <f t="shared" si="937"/>
        <v>i.a.</v>
      </c>
      <c r="KS244" s="153" t="str">
        <f t="shared" si="938"/>
        <v>i.a.</v>
      </c>
      <c r="KT244" s="153" t="str">
        <f t="shared" si="939"/>
        <v>i.a.</v>
      </c>
      <c r="KU244" s="150" t="e">
        <f t="shared" si="878"/>
        <v>#DIV/0!</v>
      </c>
      <c r="KV244" s="150" t="e">
        <f t="shared" si="879"/>
        <v>#DIV/0!</v>
      </c>
      <c r="KW244" s="150" t="e">
        <f t="shared" si="880"/>
        <v>#DIV/0!</v>
      </c>
      <c r="KX244" s="150" t="e">
        <f t="shared" si="881"/>
        <v>#DIV/0!</v>
      </c>
      <c r="KY244" s="150" t="e">
        <f t="shared" si="882"/>
        <v>#DIV/0!</v>
      </c>
      <c r="KZ244" s="243">
        <f t="shared" si="954"/>
        <v>0</v>
      </c>
      <c r="LA244" s="243">
        <f>LE244-LF244</f>
        <v>0</v>
      </c>
      <c r="LB244" s="243">
        <f t="shared" si="955"/>
        <v>0</v>
      </c>
      <c r="LC244" s="243">
        <f t="shared" si="956"/>
        <v>0</v>
      </c>
      <c r="LD244" s="254">
        <f>IFERROR(Tabel1[[#This Row],[2024 - Omsætning]]/Tabel1[[#This Row],[2024 - Ansatte]],"i.a.")</f>
        <v>0</v>
      </c>
      <c r="LE244" s="254">
        <f>IFERROR(Tabel1[[#This Row],[2023 - Omsætning]]/Tabel1[[#This Row],[2023 - Ansatte]],"i.a.")</f>
        <v>0</v>
      </c>
      <c r="LF244" s="254">
        <f>IFERROR(Tabel1[[#This Row],[2022 - Omsætning]]/Tabel1[[#This Row],[2022 - Ansatte]],"i.a.")</f>
        <v>0</v>
      </c>
      <c r="LG244" s="254">
        <f>IFERROR(Tabel1[[#This Row],[2021 - Omsætning]]/Tabel1[[#This Row],[2021 - Ansatte]],"i.a.")</f>
        <v>0</v>
      </c>
      <c r="LH244" s="254">
        <f>IFERROR(AC244/Tabel1[[#This Row],[2020 - Ansatte]],"i.a.")</f>
        <v>0</v>
      </c>
      <c r="LI244" s="254">
        <f>IFERROR(Tabel1[[#This Row],[2019 - Omsætning]]/Tabel1[[#This Row],[2019 - Ansatte]],"i.a.")</f>
        <v>0</v>
      </c>
      <c r="LJ244" s="254">
        <f>IFERROR(Tabel1[[#This Row],[2018 - Omsætning]]/Tabel1[[#This Row],[2018 - Ansatte]],"i.a.")</f>
        <v>0</v>
      </c>
      <c r="LK244" s="254">
        <f>IFERROR(Tabel1[[#This Row],[2017 - Omsætning]]/Tabel1[[#This Row],[2017 - Ansatte]],"i.a.")</f>
        <v>0</v>
      </c>
      <c r="LL244" s="254">
        <f>IFERROR(Tabel1[[#This Row],[2016 - Omsætning]]/Tabel1[[#This Row],[2016 - Ansatte]],"i.a.")</f>
        <v>0</v>
      </c>
      <c r="LM244" s="254">
        <f>IFERROR(Tabel1[[#This Row],[2015 - Omsætning]]/Tabel1[[#This Row],[2015 - Ansatte]],"i.a.")</f>
        <v>0</v>
      </c>
      <c r="LN244" s="254">
        <f>IFERROR(Tabel1[[#This Row],[2014 - Omsætning]]/Tabel1[[#This Row],[2014 - Ansatte]],"i.a.")</f>
        <v>0</v>
      </c>
      <c r="LO244" s="254" t="str">
        <f>IFERROR(Tabel1[[#This Row],[2013 - Omsætning]]/Tabel1[[#This Row],[2013 - Ansatte]],"i.a.")</f>
        <v>i.a.</v>
      </c>
      <c r="LP244" s="254" t="str">
        <f>IFERROR(Tabel1[[#This Row],[2012 - Omsætning]]/Tabel1[[#This Row],[2012 - Ansatte]],"i.a.")</f>
        <v>i.a.</v>
      </c>
      <c r="LQ244" s="254" t="str">
        <f>IFERROR(Tabel1[[#This Row],[2011 - Omsætning]]/Tabel1[[#This Row],[2011 - Ansatte]],"i.a.")</f>
        <v>i.a.</v>
      </c>
      <c r="LR244" s="254" t="str">
        <f>IFERROR(Tabel1[[#This Row],[2010 - Omsætning]]/Tabel1[[#This Row],[2010 - Ansatte]],"i.a.")</f>
        <v>i.a.</v>
      </c>
      <c r="LS244" s="254" t="str">
        <f>IFERROR(Tabel1[[#This Row],[2009 - Omsætning]]/Tabel1[[#This Row],[2009 - Ansatte]],"i.a.")</f>
        <v>i.a.</v>
      </c>
      <c r="LT244" s="254" t="str">
        <f>IFERROR(Tabel1[[#This Row],[2008 - Omsætning]]/Tabel1[[#This Row],[2008 - Ansatte]],"i.a.")</f>
        <v>i.a.</v>
      </c>
      <c r="LU244" s="158">
        <f t="shared" si="883"/>
        <v>-0.23043776693105553</v>
      </c>
      <c r="LV244" s="158">
        <f t="shared" si="884"/>
        <v>6.6363044892648132E-2</v>
      </c>
      <c r="LW244" s="158">
        <f t="shared" si="885"/>
        <v>0.46891880661514163</v>
      </c>
      <c r="LX244" s="158">
        <f t="shared" si="886"/>
        <v>-0.19635343618513329</v>
      </c>
      <c r="LY244" s="158">
        <f t="shared" si="887"/>
        <v>-0.34899999999999998</v>
      </c>
      <c r="LZ244" s="243">
        <f t="shared" si="957"/>
        <v>-1.7985119047619048E-2</v>
      </c>
      <c r="MA244" s="243">
        <f>ME244-MF244</f>
        <v>4.8571428571428654E-3</v>
      </c>
      <c r="MB244" s="243">
        <f t="shared" si="958"/>
        <v>2.3364389233954445E-2</v>
      </c>
      <c r="MC244" s="243">
        <f t="shared" si="959"/>
        <v>-1.2173913043478264E-2</v>
      </c>
      <c r="MD244" s="244">
        <f t="shared" si="888"/>
        <v>6.0062499999999998E-2</v>
      </c>
      <c r="ME244" s="244">
        <f t="shared" si="889"/>
        <v>7.8047619047619046E-2</v>
      </c>
      <c r="MF244" s="244">
        <f t="shared" si="890"/>
        <v>7.3190476190476181E-2</v>
      </c>
      <c r="MG244" s="244">
        <f t="shared" si="891"/>
        <v>4.9826086956521735E-2</v>
      </c>
      <c r="MH244" s="244">
        <f t="shared" si="892"/>
        <v>6.2E-2</v>
      </c>
      <c r="MI244" s="244">
        <f t="shared" si="893"/>
        <v>9.5238095238095233E-2</v>
      </c>
      <c r="MJ244" s="244">
        <f t="shared" si="894"/>
        <v>0.12915789473684211</v>
      </c>
      <c r="MK244" s="244">
        <f t="shared" si="895"/>
        <v>9.6428571428571419E-2</v>
      </c>
      <c r="ML244" s="244">
        <f t="shared" si="896"/>
        <v>5.1631578947368417E-2</v>
      </c>
      <c r="MM244" s="244">
        <f t="shared" si="897"/>
        <v>8.3352941176470588E-2</v>
      </c>
      <c r="MN244" s="244">
        <f t="shared" si="898"/>
        <v>6.8222222222222226E-2</v>
      </c>
      <c r="MO244" s="244" t="str">
        <f t="shared" si="899"/>
        <v>i.a.</v>
      </c>
      <c r="MP244" s="244" t="str">
        <f t="shared" si="900"/>
        <v>i.a.</v>
      </c>
      <c r="MQ244" s="244" t="str">
        <f t="shared" si="901"/>
        <v>i.a.</v>
      </c>
      <c r="MR244" s="244" t="str">
        <f t="shared" si="902"/>
        <v>i.a.</v>
      </c>
      <c r="MS244" s="244" t="str">
        <f t="shared" si="903"/>
        <v>i.a.</v>
      </c>
      <c r="MT244" s="244" t="str">
        <f t="shared" si="904"/>
        <v>i.a.</v>
      </c>
    </row>
    <row r="245" spans="1:358" ht="18" customHeight="1" x14ac:dyDescent="0.25">
      <c r="A245" s="20" t="s">
        <v>643</v>
      </c>
      <c r="B245" s="273">
        <v>19372731</v>
      </c>
      <c r="C245" s="5" t="s">
        <v>83</v>
      </c>
      <c r="D245" s="5"/>
      <c r="E245" s="5">
        <v>259900</v>
      </c>
      <c r="F245" s="203">
        <v>45791</v>
      </c>
      <c r="G245" s="148" t="s">
        <v>74</v>
      </c>
      <c r="H245" s="148" t="s">
        <v>74</v>
      </c>
      <c r="I245" s="148" t="s">
        <v>74</v>
      </c>
      <c r="J245" s="148" t="s">
        <v>74</v>
      </c>
      <c r="K245" s="148" t="s">
        <v>74</v>
      </c>
      <c r="L245" s="148" t="s">
        <v>74</v>
      </c>
      <c r="M245" s="148" t="s">
        <v>74</v>
      </c>
      <c r="N245" s="148" t="s">
        <v>74</v>
      </c>
      <c r="O245" s="148" t="s">
        <v>74</v>
      </c>
      <c r="P245" s="150" t="e">
        <f>Y245/Tabel1[[#This Row],[2023 - Omsætning]]-1</f>
        <v>#DIV/0!</v>
      </c>
      <c r="Q245" s="150" t="e">
        <f>Z245/Tabel1[[#This Row],[2022 - Omsætning]]-1</f>
        <v>#DIV/0!</v>
      </c>
      <c r="R245" s="150" t="e">
        <f>AA245/Tabel1[[#This Row],[2021 - Omsætning]]-1</f>
        <v>#DIV/0!</v>
      </c>
      <c r="S245" s="150" t="e">
        <f>AB245/Tabel1[[#This Row],[2020 - Omsætning]]-1</f>
        <v>#DIV/0!</v>
      </c>
      <c r="T245" s="150" t="e">
        <f>AC245/Tabel1[[#This Row],[2019 - Omsætning]]-1</f>
        <v>#DIV/0!</v>
      </c>
      <c r="U245" s="242">
        <f t="shared" si="941"/>
        <v>0</v>
      </c>
      <c r="V245" s="242">
        <f>Z245-AA245</f>
        <v>0</v>
      </c>
      <c r="W245" s="242">
        <f t="shared" ref="W245:W308" si="982">AA245-AB245</f>
        <v>0</v>
      </c>
      <c r="X245" s="242">
        <f t="shared" si="975"/>
        <v>0</v>
      </c>
      <c r="Y245" s="151"/>
      <c r="Z245" s="151"/>
      <c r="AA245" s="151"/>
      <c r="AB245" s="151"/>
      <c r="AC245" s="361"/>
      <c r="AD245" s="361"/>
      <c r="AE245" s="361"/>
      <c r="AF245" s="361">
        <v>52.515999999999998</v>
      </c>
      <c r="AG245" s="361">
        <v>52.73</v>
      </c>
      <c r="AH245" s="361"/>
      <c r="AI245" s="361"/>
      <c r="AJ245" s="361"/>
      <c r="AK245" s="361"/>
      <c r="AL245" s="361"/>
      <c r="AM245" s="361"/>
      <c r="AN245" s="361"/>
      <c r="AO245" s="361"/>
      <c r="AP245" s="150">
        <f t="shared" si="779"/>
        <v>-1.3601578380963718E-2</v>
      </c>
      <c r="AQ245" s="150">
        <f t="shared" si="780"/>
        <v>-0.12758189025662431</v>
      </c>
      <c r="AR245" s="150">
        <f t="shared" si="781"/>
        <v>0.10089003732414593</v>
      </c>
      <c r="AS245" s="150">
        <f t="shared" si="782"/>
        <v>0.30615765394134847</v>
      </c>
      <c r="AT245" s="150">
        <f t="shared" si="783"/>
        <v>-4.7642857142857133E-2</v>
      </c>
      <c r="AU245" s="242">
        <f t="shared" si="960"/>
        <v>-0.45499999999999829</v>
      </c>
      <c r="AV245" s="242">
        <f t="shared" si="976"/>
        <v>-4.892000000000003</v>
      </c>
      <c r="AW245" s="242">
        <f t="shared" si="961"/>
        <v>3.5140000000000029</v>
      </c>
      <c r="AX245" s="242">
        <f t="shared" si="962"/>
        <v>8.1639999999999979</v>
      </c>
      <c r="AY245" s="119">
        <v>32.997</v>
      </c>
      <c r="AZ245" s="119">
        <v>33.451999999999998</v>
      </c>
      <c r="BA245" s="119">
        <v>38.344000000000001</v>
      </c>
      <c r="BB245" s="119">
        <v>34.83</v>
      </c>
      <c r="BC245" s="119">
        <v>26.666</v>
      </c>
      <c r="BD245" s="362">
        <v>28</v>
      </c>
      <c r="BE245" s="362">
        <v>26.549835999999999</v>
      </c>
      <c r="BF245" s="362">
        <v>25.041</v>
      </c>
      <c r="BG245" s="362">
        <v>22.329000000000001</v>
      </c>
      <c r="BH245" s="362">
        <v>20.988</v>
      </c>
      <c r="BI245" s="362">
        <v>21.942</v>
      </c>
      <c r="BJ245" s="362"/>
      <c r="BK245" s="362"/>
      <c r="BL245" s="362"/>
      <c r="BM245" s="362"/>
      <c r="BN245" s="362"/>
      <c r="BO245" s="362"/>
      <c r="BP245" s="152">
        <f t="shared" si="784"/>
        <v>-0.10684422421802421</v>
      </c>
      <c r="BQ245" s="152">
        <f t="shared" si="785"/>
        <v>-0.24696828358208958</v>
      </c>
      <c r="BR245" s="152">
        <f t="shared" si="786"/>
        <v>2.805082713977463E-2</v>
      </c>
      <c r="BS245" s="152">
        <f t="shared" si="787"/>
        <v>3.3675392670157072</v>
      </c>
      <c r="BT245" s="152">
        <f t="shared" si="788"/>
        <v>-0.73509015256588073</v>
      </c>
      <c r="BU245" s="242">
        <f t="shared" si="963"/>
        <v>-0.3450000000000002</v>
      </c>
      <c r="BV245" s="242">
        <f t="shared" si="977"/>
        <v>-1.0590000000000002</v>
      </c>
      <c r="BW245" s="242">
        <f t="shared" si="964"/>
        <v>0.11699999999999999</v>
      </c>
      <c r="BX245" s="242">
        <f t="shared" si="965"/>
        <v>3.2160000000000002</v>
      </c>
      <c r="BY245" s="119">
        <v>2.8839999999999999</v>
      </c>
      <c r="BZ245" s="119">
        <v>3.2290000000000001</v>
      </c>
      <c r="CA245" s="119">
        <v>4.2880000000000003</v>
      </c>
      <c r="CB245" s="119">
        <v>4.1710000000000003</v>
      </c>
      <c r="CC245" s="119">
        <v>0.95499999999999996</v>
      </c>
      <c r="CD245" s="362">
        <v>3.605</v>
      </c>
      <c r="CE245" s="362">
        <v>3.992</v>
      </c>
      <c r="CF245" s="362">
        <v>3.6930000000000001</v>
      </c>
      <c r="CG245" s="362">
        <v>3.1539999999999999</v>
      </c>
      <c r="CH245" s="362">
        <v>2.2040000000000002</v>
      </c>
      <c r="CI245" s="362">
        <v>1.3540000000000001</v>
      </c>
      <c r="CJ245" s="362"/>
      <c r="CK245" s="362"/>
      <c r="CL245" s="362"/>
      <c r="CM245" s="362"/>
      <c r="CN245" s="362"/>
      <c r="CO245" s="362"/>
      <c r="CP245" s="152">
        <f t="shared" si="789"/>
        <v>-0.1503571428571428</v>
      </c>
      <c r="CQ245" s="152">
        <f t="shared" si="790"/>
        <v>-0.27983539094650206</v>
      </c>
      <c r="CR245" s="152">
        <f t="shared" si="791"/>
        <v>3.7353255069370241E-2</v>
      </c>
      <c r="CS245" s="152">
        <f t="shared" si="792"/>
        <v>8.5612244897959187</v>
      </c>
      <c r="CT245" s="152">
        <f t="shared" si="793"/>
        <v>-0.87539732994278452</v>
      </c>
      <c r="CU245" s="242">
        <f t="shared" si="966"/>
        <v>-0.42099999999999982</v>
      </c>
      <c r="CV245" s="242">
        <f t="shared" si="978"/>
        <v>-1.0880000000000001</v>
      </c>
      <c r="CW245" s="242">
        <f t="shared" si="967"/>
        <v>0.13999999999999968</v>
      </c>
      <c r="CX245" s="242">
        <f t="shared" si="968"/>
        <v>3.3560000000000003</v>
      </c>
      <c r="CY245" s="119">
        <v>2.379</v>
      </c>
      <c r="CZ245" s="119">
        <v>2.8</v>
      </c>
      <c r="DA245" s="119">
        <v>3.8879999999999999</v>
      </c>
      <c r="DB245" s="119">
        <v>3.7480000000000002</v>
      </c>
      <c r="DC245" s="119">
        <v>0.39200000000000002</v>
      </c>
      <c r="DD245" s="362">
        <v>3.1459999999999999</v>
      </c>
      <c r="DE245" s="362">
        <v>3.5070000000000001</v>
      </c>
      <c r="DF245" s="362">
        <v>3.0529999999999999</v>
      </c>
      <c r="DG245" s="362">
        <v>2.3109999999999999</v>
      </c>
      <c r="DH245" s="362">
        <v>1.1140000000000001</v>
      </c>
      <c r="DI245" s="362">
        <v>-0.112</v>
      </c>
      <c r="DJ245" s="362"/>
      <c r="DK245" s="362"/>
      <c r="DL245" s="362"/>
      <c r="DM245" s="362"/>
      <c r="DN245" s="362"/>
      <c r="DO245" s="362"/>
      <c r="DP245" s="152">
        <f t="shared" si="794"/>
        <v>-8.6694308330192392E-3</v>
      </c>
      <c r="DQ245" s="152">
        <f t="shared" si="795"/>
        <v>0.19601478676404305</v>
      </c>
      <c r="DR245" s="152">
        <f t="shared" si="796"/>
        <v>0.37844891871737513</v>
      </c>
      <c r="DS245" s="152">
        <f t="shared" si="797"/>
        <v>0.57579318448883654</v>
      </c>
      <c r="DT245" s="152">
        <f t="shared" si="798"/>
        <v>-0.2492280546978386</v>
      </c>
      <c r="DU245" s="242">
        <f t="shared" si="969"/>
        <v>-0.11500000000000021</v>
      </c>
      <c r="DV245" s="242">
        <f t="shared" si="979"/>
        <v>2.1740000000000013</v>
      </c>
      <c r="DW245" s="242">
        <f t="shared" si="970"/>
        <v>3.0449999999999999</v>
      </c>
      <c r="DX245" s="242">
        <f t="shared" si="971"/>
        <v>2.9399999999999995</v>
      </c>
      <c r="DY245" s="119">
        <v>13.15</v>
      </c>
      <c r="DZ245" s="119">
        <v>13.265000000000001</v>
      </c>
      <c r="EA245" s="119">
        <v>11.090999999999999</v>
      </c>
      <c r="EB245" s="119">
        <v>8.0459999999999994</v>
      </c>
      <c r="EC245" s="119">
        <v>5.1059999999999999</v>
      </c>
      <c r="ED245" s="362">
        <v>6.8010000000000002</v>
      </c>
      <c r="EE245" s="362">
        <v>6.351</v>
      </c>
      <c r="EF245" s="362">
        <v>4.8209999999999997</v>
      </c>
      <c r="EG245" s="362">
        <v>3.2480000000000002</v>
      </c>
      <c r="EH245" s="362">
        <v>1.883</v>
      </c>
      <c r="EI245" s="362">
        <v>1.02</v>
      </c>
      <c r="EJ245" s="362"/>
      <c r="EK245" s="362"/>
      <c r="EL245" s="362"/>
      <c r="EM245" s="362"/>
      <c r="EN245" s="362"/>
      <c r="EO245" s="362"/>
      <c r="EP245" s="153">
        <f t="shared" si="799"/>
        <v>0.10080974018408477</v>
      </c>
      <c r="EQ245" s="153">
        <f t="shared" si="800"/>
        <v>-5.5619739230896144E-2</v>
      </c>
      <c r="ER245" s="153">
        <f t="shared" si="801"/>
        <v>0.11525600515384844</v>
      </c>
      <c r="ES245" s="153">
        <f t="shared" si="802"/>
        <v>0.1209036828169596</v>
      </c>
      <c r="ET245" s="153">
        <f t="shared" si="803"/>
        <v>1.5433499773036775E-2</v>
      </c>
      <c r="EU245" s="242">
        <f t="shared" si="972"/>
        <v>3.4609999999999985</v>
      </c>
      <c r="EV245" s="242">
        <f t="shared" si="980"/>
        <v>-2.0219999999999985</v>
      </c>
      <c r="EW245" s="242">
        <f t="shared" si="973"/>
        <v>3.7569999999999979</v>
      </c>
      <c r="EX245" s="242">
        <f t="shared" si="974"/>
        <v>3.5160000000000018</v>
      </c>
      <c r="EY245" s="119">
        <v>37.792999999999999</v>
      </c>
      <c r="EZ245" s="119">
        <v>34.332000000000001</v>
      </c>
      <c r="FA245" s="119">
        <v>36.353999999999999</v>
      </c>
      <c r="FB245" s="119">
        <v>32.597000000000001</v>
      </c>
      <c r="FC245" s="119">
        <v>29.081</v>
      </c>
      <c r="FD245" s="362">
        <v>28.638999999999999</v>
      </c>
      <c r="FE245" s="362">
        <v>24.556999999999999</v>
      </c>
      <c r="FF245" s="362">
        <v>25.991</v>
      </c>
      <c r="FG245" s="362">
        <v>23.036000000000001</v>
      </c>
      <c r="FH245" s="362">
        <v>23.126999999999999</v>
      </c>
      <c r="FI245" s="362">
        <v>26.428000000000001</v>
      </c>
      <c r="FJ245" s="362"/>
      <c r="FK245" s="362"/>
      <c r="FL245" s="362"/>
      <c r="FM245" s="362"/>
      <c r="FN245" s="362"/>
      <c r="FO245" s="362"/>
      <c r="FP245" s="153">
        <f t="shared" si="804"/>
        <v>-6.6666666666666666E-2</v>
      </c>
      <c r="FQ245" s="153">
        <f t="shared" si="805"/>
        <v>-0.1044776119402985</v>
      </c>
      <c r="FR245" s="153">
        <f t="shared" si="806"/>
        <v>8.0645161290322578E-2</v>
      </c>
      <c r="FS245" s="153">
        <f t="shared" si="807"/>
        <v>0.10714285714285714</v>
      </c>
      <c r="FT245" s="153">
        <f t="shared" si="808"/>
        <v>1.8181818181818181E-2</v>
      </c>
      <c r="FU245" s="242">
        <f t="shared" si="764"/>
        <v>-4</v>
      </c>
      <c r="FV245" s="242">
        <f t="shared" si="981"/>
        <v>-7</v>
      </c>
      <c r="FW245" s="242">
        <f t="shared" si="765"/>
        <v>5</v>
      </c>
      <c r="FX245" s="242">
        <f t="shared" si="766"/>
        <v>6</v>
      </c>
      <c r="FY245" s="154">
        <v>56</v>
      </c>
      <c r="FZ245" s="154">
        <v>60</v>
      </c>
      <c r="GA245" s="154">
        <v>67</v>
      </c>
      <c r="GB245" s="154">
        <v>62</v>
      </c>
      <c r="GC245" s="154">
        <v>56</v>
      </c>
      <c r="GD245" s="359">
        <v>55</v>
      </c>
      <c r="GE245" s="359">
        <v>51</v>
      </c>
      <c r="GF245" s="359">
        <v>51</v>
      </c>
      <c r="GG245" s="359">
        <v>47</v>
      </c>
      <c r="GH245" s="359"/>
      <c r="GI245" s="359"/>
      <c r="GJ245" s="359"/>
      <c r="GK245" s="359"/>
      <c r="GL245" s="359"/>
      <c r="GM245" s="359"/>
      <c r="GN245" s="359"/>
      <c r="GO245" s="359"/>
      <c r="GP245" s="5"/>
      <c r="GQ245" s="5" t="s">
        <v>386</v>
      </c>
      <c r="GR245" s="5">
        <v>8963</v>
      </c>
      <c r="GS245" s="5" t="s">
        <v>648</v>
      </c>
      <c r="GT245" s="7" t="s">
        <v>94</v>
      </c>
      <c r="GU245" s="172" t="s">
        <v>73</v>
      </c>
      <c r="GV245" s="86"/>
      <c r="GW245" s="158">
        <f t="shared" si="809"/>
        <v>-0.21658521943700809</v>
      </c>
      <c r="GX245" s="158">
        <f t="shared" si="810"/>
        <v>-0.43415215456327855</v>
      </c>
      <c r="GY245" s="158">
        <f t="shared" si="811"/>
        <v>-0.28707373095718475</v>
      </c>
      <c r="GZ245" s="158">
        <f t="shared" si="812"/>
        <v>7.65613594890511</v>
      </c>
      <c r="HA245" s="158">
        <f t="shared" si="813"/>
        <v>-0.86236883206580173</v>
      </c>
      <c r="HB245" s="263">
        <f t="shared" si="942"/>
        <v>-4.9797882609921379E-2</v>
      </c>
      <c r="HC245" s="263">
        <f>HG245-HH245</f>
        <v>-0.17641046945101393</v>
      </c>
      <c r="HD245" s="263">
        <f t="shared" si="943"/>
        <v>-0.16361805712097455</v>
      </c>
      <c r="HE245" s="263">
        <f t="shared" si="944"/>
        <v>0.5041077168003365</v>
      </c>
      <c r="HF245" s="153">
        <f t="shared" si="814"/>
        <v>0.18012492901760363</v>
      </c>
      <c r="HG245" s="153">
        <f t="shared" si="815"/>
        <v>0.22992281162752501</v>
      </c>
      <c r="HH245" s="153">
        <f t="shared" si="816"/>
        <v>0.40633328107853894</v>
      </c>
      <c r="HI245" s="153">
        <f t="shared" si="817"/>
        <v>0.56995133819951349</v>
      </c>
      <c r="HJ245" s="153">
        <f t="shared" si="818"/>
        <v>6.584362139917696E-2</v>
      </c>
      <c r="HK245" s="153">
        <f t="shared" si="819"/>
        <v>0.47840632603406319</v>
      </c>
      <c r="HL245" s="153">
        <f t="shared" si="820"/>
        <v>0.62781954887218039</v>
      </c>
      <c r="HM245" s="153">
        <f t="shared" si="821"/>
        <v>0.75672326186640237</v>
      </c>
      <c r="HN245" s="153">
        <f t="shared" si="822"/>
        <v>0.90079906450984204</v>
      </c>
      <c r="HO245" s="153">
        <f t="shared" si="823"/>
        <v>0.76748191526007581</v>
      </c>
      <c r="HP245" s="153">
        <f t="shared" si="824"/>
        <v>-0.10980392156862745</v>
      </c>
      <c r="HQ245" s="153" t="str">
        <f t="shared" si="825"/>
        <v>Negativ EK</v>
      </c>
      <c r="HR245" s="153" t="str">
        <f t="shared" si="826"/>
        <v>Negativ EK</v>
      </c>
      <c r="HS245" s="153" t="str">
        <f t="shared" si="827"/>
        <v>Negativ EK</v>
      </c>
      <c r="HT245" s="153" t="str">
        <f t="shared" si="828"/>
        <v>Negativ EK</v>
      </c>
      <c r="HU245" s="153" t="str">
        <f t="shared" si="829"/>
        <v>Negativ EK</v>
      </c>
      <c r="HV245" s="150">
        <f t="shared" si="830"/>
        <v>-0.12466399768561885</v>
      </c>
      <c r="HW245" s="150">
        <f t="shared" si="831"/>
        <v>-0.2654515762848183</v>
      </c>
      <c r="HX245" s="150">
        <f t="shared" si="832"/>
        <v>-8.0388697534089171E-2</v>
      </c>
      <c r="HY245" s="150">
        <f t="shared" si="833"/>
        <v>3.0872655807929354</v>
      </c>
      <c r="HZ245" s="150">
        <f t="shared" si="834"/>
        <v>-0.7558533568242306</v>
      </c>
      <c r="IA245" s="263">
        <f t="shared" si="945"/>
        <v>-1.1389526880198717E-2</v>
      </c>
      <c r="IB245" s="263">
        <f>IF245-IG245</f>
        <v>-3.3016384363078161E-2</v>
      </c>
      <c r="IC245" s="263">
        <f t="shared" si="946"/>
        <v>-1.0872637161214241E-2</v>
      </c>
      <c r="ID245" s="263">
        <f t="shared" si="947"/>
        <v>0.10216003567765949</v>
      </c>
      <c r="IE245" s="153">
        <f t="shared" si="835"/>
        <v>7.9972270363951464E-2</v>
      </c>
      <c r="IF245" s="153">
        <f t="shared" si="836"/>
        <v>9.1361797244150181E-2</v>
      </c>
      <c r="IG245" s="153">
        <f t="shared" si="837"/>
        <v>0.12437818160722834</v>
      </c>
      <c r="IH245" s="153">
        <f t="shared" si="838"/>
        <v>0.13525081876844258</v>
      </c>
      <c r="II245" s="153">
        <f t="shared" si="839"/>
        <v>3.3090783090783088E-2</v>
      </c>
      <c r="IJ245" s="153">
        <f t="shared" si="840"/>
        <v>0.13553650650424845</v>
      </c>
      <c r="IK245" s="153">
        <f t="shared" si="841"/>
        <v>0.15794888027221651</v>
      </c>
      <c r="IL245" s="153">
        <f t="shared" si="842"/>
        <v>0.15065168172639565</v>
      </c>
      <c r="IM245" s="153">
        <f t="shared" si="843"/>
        <v>0.13664623183068692</v>
      </c>
      <c r="IN245" s="153">
        <f t="shared" si="844"/>
        <v>8.8951669861769764E-2</v>
      </c>
      <c r="IO245" s="153">
        <f t="shared" si="845"/>
        <v>5.1233540184652641E-2</v>
      </c>
      <c r="IP245" s="153" t="str">
        <f t="shared" si="846"/>
        <v>i.a.</v>
      </c>
      <c r="IQ245" s="153" t="str">
        <f t="shared" si="847"/>
        <v>i.a.</v>
      </c>
      <c r="IR245" s="153" t="str">
        <f t="shared" si="848"/>
        <v>i.a.</v>
      </c>
      <c r="IS245" s="153" t="str">
        <f t="shared" si="849"/>
        <v>i.a.</v>
      </c>
      <c r="IT245" s="153" t="str">
        <f t="shared" si="850"/>
        <v>i.a.</v>
      </c>
      <c r="IU245" s="150">
        <f t="shared" si="851"/>
        <v>-9.9453308796846329E-2</v>
      </c>
      <c r="IV245" s="150">
        <f t="shared" si="852"/>
        <v>0.26645466497786374</v>
      </c>
      <c r="IW245" s="150">
        <f t="shared" si="853"/>
        <v>0.23599327181136273</v>
      </c>
      <c r="IX245" s="150">
        <f t="shared" si="854"/>
        <v>0.4058238978470366</v>
      </c>
      <c r="IY245" s="150">
        <f t="shared" si="855"/>
        <v>-0.26063898278915443</v>
      </c>
      <c r="IZ245" s="263">
        <f t="shared" si="948"/>
        <v>-3.8426195420894982E-2</v>
      </c>
      <c r="JA245" s="263">
        <f t="shared" si="914"/>
        <v>8.1290881038386054E-2</v>
      </c>
      <c r="JB245" s="263">
        <f t="shared" si="949"/>
        <v>5.8250816486002527E-2</v>
      </c>
      <c r="JC245" s="263">
        <f t="shared" si="950"/>
        <v>7.1253974155186167E-2</v>
      </c>
      <c r="JD245" s="153">
        <f t="shared" si="856"/>
        <v>0.34794803270446911</v>
      </c>
      <c r="JE245" s="153">
        <f t="shared" si="857"/>
        <v>0.38637422812536409</v>
      </c>
      <c r="JF245" s="153">
        <f t="shared" si="858"/>
        <v>0.30508334708697804</v>
      </c>
      <c r="JG245" s="153">
        <f t="shared" si="859"/>
        <v>0.24683253060097551</v>
      </c>
      <c r="JH245" s="153">
        <f t="shared" si="860"/>
        <v>0.17557855644578935</v>
      </c>
      <c r="JI245" s="153">
        <f t="shared" si="861"/>
        <v>0.23747337546702052</v>
      </c>
      <c r="JJ245" s="153">
        <f t="shared" si="862"/>
        <v>0.25862279594413001</v>
      </c>
      <c r="JK245" s="153">
        <f t="shared" si="863"/>
        <v>0.18548728405986686</v>
      </c>
      <c r="JL245" s="153">
        <f t="shared" si="864"/>
        <v>0.1409967008161139</v>
      </c>
      <c r="JM245" s="153">
        <f t="shared" si="865"/>
        <v>8.1419985298568781E-2</v>
      </c>
      <c r="JN245" s="153">
        <f t="shared" si="866"/>
        <v>3.8595429090358707E-2</v>
      </c>
      <c r="JO245" s="153" t="str">
        <f t="shared" si="867"/>
        <v>i.a.</v>
      </c>
      <c r="JP245" s="153" t="str">
        <f t="shared" si="868"/>
        <v>i.a.</v>
      </c>
      <c r="JQ245" s="153" t="str">
        <f t="shared" si="869"/>
        <v>i.a.</v>
      </c>
      <c r="JR245" s="153" t="str">
        <f t="shared" si="870"/>
        <v>i.a.</v>
      </c>
      <c r="JS245" s="153" t="str">
        <f t="shared" si="871"/>
        <v>i.a.</v>
      </c>
      <c r="JT245" s="153" t="str">
        <f t="shared" si="872"/>
        <v>i.a.</v>
      </c>
      <c r="JU245" s="150" t="e">
        <f t="shared" si="873"/>
        <v>#VALUE!</v>
      </c>
      <c r="JV245" s="150" t="e">
        <f t="shared" si="874"/>
        <v>#VALUE!</v>
      </c>
      <c r="JW245" s="150" t="e">
        <f t="shared" si="875"/>
        <v>#VALUE!</v>
      </c>
      <c r="JX245" s="150" t="e">
        <f t="shared" si="876"/>
        <v>#VALUE!</v>
      </c>
      <c r="JY245" s="150" t="e">
        <f t="shared" si="877"/>
        <v>#VALUE!</v>
      </c>
      <c r="JZ245" s="263" t="e">
        <f t="shared" si="951"/>
        <v>#VALUE!</v>
      </c>
      <c r="KA245" s="263" t="e">
        <f>KE245-KF245</f>
        <v>#VALUE!</v>
      </c>
      <c r="KB245" s="263" t="e">
        <f t="shared" si="952"/>
        <v>#VALUE!</v>
      </c>
      <c r="KC245" s="263" t="e">
        <f t="shared" si="953"/>
        <v>#VALUE!</v>
      </c>
      <c r="KD245" s="153" t="str">
        <f t="shared" si="924"/>
        <v>i.a.</v>
      </c>
      <c r="KE245" s="153" t="str">
        <f t="shared" si="925"/>
        <v>i.a.</v>
      </c>
      <c r="KF245" s="153" t="str">
        <f t="shared" si="926"/>
        <v>i.a.</v>
      </c>
      <c r="KG245" s="153" t="str">
        <f t="shared" si="927"/>
        <v>i.a.</v>
      </c>
      <c r="KH245" s="153" t="str">
        <f t="shared" si="940"/>
        <v>i.a.</v>
      </c>
      <c r="KI245" s="153" t="str">
        <f t="shared" si="928"/>
        <v>i.a.</v>
      </c>
      <c r="KJ245" s="153" t="str">
        <f t="shared" si="929"/>
        <v>i.a.</v>
      </c>
      <c r="KK245" s="153">
        <f t="shared" si="930"/>
        <v>7.032142585116917E-2</v>
      </c>
      <c r="KL245" s="153">
        <f t="shared" si="931"/>
        <v>5.9814147544092547E-2</v>
      </c>
      <c r="KM245" s="153" t="str">
        <f t="shared" si="932"/>
        <v>i.a.</v>
      </c>
      <c r="KN245" s="153" t="str">
        <f t="shared" si="933"/>
        <v>i.a.</v>
      </c>
      <c r="KO245" s="153" t="str">
        <f t="shared" si="934"/>
        <v>i.a.</v>
      </c>
      <c r="KP245" s="153" t="str">
        <f t="shared" si="935"/>
        <v>i.a.</v>
      </c>
      <c r="KQ245" s="153" t="str">
        <f t="shared" si="936"/>
        <v>i.a.</v>
      </c>
      <c r="KR245" s="153" t="str">
        <f t="shared" si="937"/>
        <v>i.a.</v>
      </c>
      <c r="KS245" s="153" t="str">
        <f t="shared" si="938"/>
        <v>i.a.</v>
      </c>
      <c r="KT245" s="153" t="str">
        <f t="shared" si="939"/>
        <v>i.a.</v>
      </c>
      <c r="KU245" s="150" t="e">
        <f t="shared" si="878"/>
        <v>#DIV/0!</v>
      </c>
      <c r="KV245" s="150" t="e">
        <f t="shared" si="879"/>
        <v>#DIV/0!</v>
      </c>
      <c r="KW245" s="150" t="e">
        <f t="shared" si="880"/>
        <v>#DIV/0!</v>
      </c>
      <c r="KX245" s="150" t="e">
        <f t="shared" si="881"/>
        <v>#DIV/0!</v>
      </c>
      <c r="KY245" s="150" t="e">
        <f t="shared" si="882"/>
        <v>#DIV/0!</v>
      </c>
      <c r="KZ245" s="243">
        <f t="shared" si="954"/>
        <v>0</v>
      </c>
      <c r="LA245" s="243">
        <f>LE245-LF245</f>
        <v>0</v>
      </c>
      <c r="LB245" s="243">
        <f t="shared" si="955"/>
        <v>0</v>
      </c>
      <c r="LC245" s="272">
        <f t="shared" si="956"/>
        <v>0</v>
      </c>
      <c r="LD245" s="254">
        <f>IFERROR(Tabel1[[#This Row],[2024 - Omsætning]]/Tabel1[[#This Row],[2024 - Ansatte]],"i.a.")</f>
        <v>0</v>
      </c>
      <c r="LE245" s="254">
        <f>IFERROR(Tabel1[[#This Row],[2023 - Omsætning]]/Tabel1[[#This Row],[2023 - Ansatte]],"i.a.")</f>
        <v>0</v>
      </c>
      <c r="LF245" s="254">
        <f>IFERROR(Tabel1[[#This Row],[2022 - Omsætning]]/Tabel1[[#This Row],[2022 - Ansatte]],"i.a.")</f>
        <v>0</v>
      </c>
      <c r="LG245" s="254">
        <f>IFERROR(Tabel1[[#This Row],[2021 - Omsætning]]/Tabel1[[#This Row],[2021 - Ansatte]],"i.a.")</f>
        <v>0</v>
      </c>
      <c r="LH245" s="254">
        <f>IFERROR(AC245/Tabel1[[#This Row],[2020 - Ansatte]],"i.a.")</f>
        <v>0</v>
      </c>
      <c r="LI245" s="254">
        <f>IFERROR(Tabel1[[#This Row],[2019 - Omsætning]]/Tabel1[[#This Row],[2019 - Ansatte]],"i.a.")</f>
        <v>0</v>
      </c>
      <c r="LJ245" s="254">
        <f>IFERROR(Tabel1[[#This Row],[2018 - Omsætning]]/Tabel1[[#This Row],[2018 - Ansatte]],"i.a.")</f>
        <v>0</v>
      </c>
      <c r="LK245" s="254">
        <f>IFERROR(Tabel1[[#This Row],[2017 - Omsætning]]/Tabel1[[#This Row],[2017 - Ansatte]],"i.a.")</f>
        <v>1.0297254901960784</v>
      </c>
      <c r="LL245" s="254">
        <f>IFERROR(Tabel1[[#This Row],[2016 - Omsætning]]/Tabel1[[#This Row],[2016 - Ansatte]],"i.a.")</f>
        <v>1.1219148936170211</v>
      </c>
      <c r="LM245" s="254" t="str">
        <f>IFERROR(Tabel1[[#This Row],[2015 - Omsætning]]/Tabel1[[#This Row],[2015 - Ansatte]],"i.a.")</f>
        <v>i.a.</v>
      </c>
      <c r="LN245" s="254" t="str">
        <f>IFERROR(Tabel1[[#This Row],[2014 - Omsætning]]/Tabel1[[#This Row],[2014 - Ansatte]],"i.a.")</f>
        <v>i.a.</v>
      </c>
      <c r="LO245" s="254" t="str">
        <f>IFERROR(Tabel1[[#This Row],[2013 - Omsætning]]/Tabel1[[#This Row],[2013 - Ansatte]],"i.a.")</f>
        <v>i.a.</v>
      </c>
      <c r="LP245" s="254" t="str">
        <f>IFERROR(Tabel1[[#This Row],[2012 - Omsætning]]/Tabel1[[#This Row],[2012 - Ansatte]],"i.a.")</f>
        <v>i.a.</v>
      </c>
      <c r="LQ245" s="254" t="str">
        <f>IFERROR(Tabel1[[#This Row],[2011 - Omsætning]]/Tabel1[[#This Row],[2011 - Ansatte]],"i.a.")</f>
        <v>i.a.</v>
      </c>
      <c r="LR245" s="254" t="str">
        <f>IFERROR(Tabel1[[#This Row],[2010 - Omsætning]]/Tabel1[[#This Row],[2010 - Ansatte]],"i.a.")</f>
        <v>i.a.</v>
      </c>
      <c r="LS245" s="254" t="str">
        <f>IFERROR(Tabel1[[#This Row],[2009 - Omsætning]]/Tabel1[[#This Row],[2009 - Ansatte]],"i.a.")</f>
        <v>i.a.</v>
      </c>
      <c r="LT245" s="254" t="str">
        <f>IFERROR(Tabel1[[#This Row],[2008 - Omsætning]]/Tabel1[[#This Row],[2008 - Ansatte]],"i.a.")</f>
        <v>i.a.</v>
      </c>
      <c r="LU245" s="158">
        <f t="shared" si="883"/>
        <v>-8.9668367346938685E-2</v>
      </c>
      <c r="LV245" s="158">
        <f t="shared" si="884"/>
        <v>-0.19581618655692731</v>
      </c>
      <c r="LW245" s="158">
        <f t="shared" si="885"/>
        <v>-4.0061166950732044E-2</v>
      </c>
      <c r="LX245" s="158">
        <f t="shared" si="886"/>
        <v>7.6359447004608301</v>
      </c>
      <c r="LY245" s="158">
        <f t="shared" si="887"/>
        <v>-0.8776223776223776</v>
      </c>
      <c r="LZ245" s="243">
        <f t="shared" si="957"/>
        <v>-4.1845238095238046E-3</v>
      </c>
      <c r="MA245" s="243">
        <f>ME245-MF245</f>
        <v>-1.136318407960199E-2</v>
      </c>
      <c r="MB245" s="243">
        <f t="shared" si="958"/>
        <v>-2.4217621569571565E-3</v>
      </c>
      <c r="MC245" s="272">
        <f t="shared" si="959"/>
        <v>5.3451612903225809E-2</v>
      </c>
      <c r="MD245" s="244">
        <f t="shared" si="888"/>
        <v>4.2482142857142857E-2</v>
      </c>
      <c r="ME245" s="244">
        <f t="shared" si="889"/>
        <v>4.6666666666666662E-2</v>
      </c>
      <c r="MF245" s="244">
        <f t="shared" si="890"/>
        <v>5.8029850746268652E-2</v>
      </c>
      <c r="MG245" s="244">
        <f t="shared" si="891"/>
        <v>6.0451612903225808E-2</v>
      </c>
      <c r="MH245" s="244">
        <f t="shared" si="892"/>
        <v>7.0000000000000001E-3</v>
      </c>
      <c r="MI245" s="244">
        <f t="shared" si="893"/>
        <v>5.7200000000000001E-2</v>
      </c>
      <c r="MJ245" s="244">
        <f t="shared" si="894"/>
        <v>6.876470588235295E-2</v>
      </c>
      <c r="MK245" s="244">
        <f t="shared" si="895"/>
        <v>5.9862745098039218E-2</v>
      </c>
      <c r="ML245" s="244">
        <f t="shared" si="896"/>
        <v>4.9170212765957448E-2</v>
      </c>
      <c r="MM245" s="244" t="str">
        <f t="shared" si="897"/>
        <v>i.a.</v>
      </c>
      <c r="MN245" s="244" t="str">
        <f t="shared" si="898"/>
        <v>i.a.</v>
      </c>
      <c r="MO245" s="244" t="str">
        <f t="shared" si="899"/>
        <v>i.a.</v>
      </c>
      <c r="MP245" s="244" t="str">
        <f t="shared" si="900"/>
        <v>i.a.</v>
      </c>
      <c r="MQ245" s="244" t="str">
        <f t="shared" si="901"/>
        <v>i.a.</v>
      </c>
      <c r="MR245" s="244" t="str">
        <f t="shared" si="902"/>
        <v>i.a.</v>
      </c>
      <c r="MS245" s="244" t="str">
        <f t="shared" si="903"/>
        <v>i.a.</v>
      </c>
      <c r="MT245" s="244" t="str">
        <f t="shared" si="904"/>
        <v>i.a.</v>
      </c>
    </row>
    <row r="246" spans="1:358" ht="18" customHeight="1" x14ac:dyDescent="0.25">
      <c r="A246" s="20" t="s">
        <v>926</v>
      </c>
      <c r="B246" s="331">
        <v>50588017</v>
      </c>
      <c r="C246" t="s">
        <v>928</v>
      </c>
      <c r="D246" s="5"/>
      <c r="E246" s="5">
        <v>256200</v>
      </c>
      <c r="F246" s="203">
        <v>45280</v>
      </c>
      <c r="G246" s="176"/>
      <c r="H246" s="176" t="s">
        <v>84</v>
      </c>
      <c r="I246" s="148" t="s">
        <v>84</v>
      </c>
      <c r="J246" s="148" t="s">
        <v>84</v>
      </c>
      <c r="K246" s="148" t="s">
        <v>84</v>
      </c>
      <c r="L246" s="148"/>
      <c r="M246" s="148"/>
      <c r="N246" s="364"/>
      <c r="O246" s="364"/>
      <c r="P246" s="335" t="e">
        <f>Y246/Tabel1[[#This Row],[2023 - Omsætning]]-1</f>
        <v>#DIV/0!</v>
      </c>
      <c r="Q246" s="335" t="e">
        <f>Z246/Tabel1[[#This Row],[2022 - Omsætning]]-1</f>
        <v>#DIV/0!</v>
      </c>
      <c r="R246" s="335" t="e">
        <f>AA246/Tabel1[[#This Row],[2021 - Omsætning]]-1</f>
        <v>#DIV/0!</v>
      </c>
      <c r="S246" s="150" t="e">
        <f>AB246/Tabel1[[#This Row],[2020 - Omsætning]]-1</f>
        <v>#DIV/0!</v>
      </c>
      <c r="T246" s="335" t="e">
        <f>AC246/Tabel1[[#This Row],[2019 - Omsætning]]-1</f>
        <v>#DIV/0!</v>
      </c>
      <c r="U246" s="242">
        <f t="shared" si="941"/>
        <v>0</v>
      </c>
      <c r="V246" s="242"/>
      <c r="W246" s="242">
        <f t="shared" si="982"/>
        <v>0</v>
      </c>
      <c r="X246" s="355">
        <f t="shared" si="975"/>
        <v>0</v>
      </c>
      <c r="Y246" s="165"/>
      <c r="Z246" s="165"/>
      <c r="AA246" s="165"/>
      <c r="AB246" s="164"/>
      <c r="AC246" s="365"/>
      <c r="AD246" s="164"/>
      <c r="AE246" s="165"/>
      <c r="AF246" s="178"/>
      <c r="AG246" s="366"/>
      <c r="AH246" s="366"/>
      <c r="AI246" s="366"/>
      <c r="AJ246" s="366"/>
      <c r="AK246" s="366"/>
      <c r="AL246" s="366"/>
      <c r="AM246" s="366"/>
      <c r="AN246" s="366"/>
      <c r="AO246" s="366"/>
      <c r="AP246" s="153">
        <f t="shared" si="779"/>
        <v>-1</v>
      </c>
      <c r="AQ246" s="153">
        <f t="shared" si="780"/>
        <v>0.53794543014760698</v>
      </c>
      <c r="AR246" s="153">
        <f t="shared" si="781"/>
        <v>0.36210398050365544</v>
      </c>
      <c r="AS246" s="150">
        <f t="shared" si="782"/>
        <v>0.15940663998116331</v>
      </c>
      <c r="AT246" s="153" t="e">
        <f t="shared" si="783"/>
        <v>#DIV/0!</v>
      </c>
      <c r="AU246" s="242">
        <f t="shared" si="960"/>
        <v>-10.315</v>
      </c>
      <c r="AV246" s="242">
        <f t="shared" si="976"/>
        <v>3.6079999999999997</v>
      </c>
      <c r="AW246" s="242">
        <f t="shared" si="961"/>
        <v>1.7829999999999995</v>
      </c>
      <c r="AX246" s="242">
        <f t="shared" si="962"/>
        <v>0.67700000000000049</v>
      </c>
      <c r="AY246" s="121"/>
      <c r="AZ246" s="121">
        <v>10.315</v>
      </c>
      <c r="BA246" s="165">
        <v>6.7069999999999999</v>
      </c>
      <c r="BB246" s="120">
        <v>4.9240000000000004</v>
      </c>
      <c r="BC246" s="138">
        <v>4.2469999999999999</v>
      </c>
      <c r="BD246" s="120"/>
      <c r="BE246" s="121"/>
      <c r="BF246" s="122"/>
      <c r="BG246" s="367"/>
      <c r="BH246" s="367"/>
      <c r="BI246" s="367"/>
      <c r="BJ246" s="367"/>
      <c r="BK246" s="367"/>
      <c r="BL246" s="367"/>
      <c r="BM246" s="367"/>
      <c r="BN246" s="367"/>
      <c r="BO246" s="367"/>
      <c r="BP246" s="152">
        <f t="shared" si="784"/>
        <v>-1</v>
      </c>
      <c r="BQ246" s="152">
        <f t="shared" si="785"/>
        <v>1.5195288282703039</v>
      </c>
      <c r="BR246" s="152">
        <f t="shared" si="786"/>
        <v>4.930147058823529</v>
      </c>
      <c r="BS246" s="152">
        <f t="shared" si="787"/>
        <v>0.23636363636363644</v>
      </c>
      <c r="BT246" s="152" t="e">
        <f t="shared" si="788"/>
        <v>#DIV/0!</v>
      </c>
      <c r="BU246" s="242">
        <f t="shared" si="963"/>
        <v>-4.0640000000000001</v>
      </c>
      <c r="BV246" s="242">
        <f t="shared" si="977"/>
        <v>2.4510000000000001</v>
      </c>
      <c r="BW246" s="242">
        <f t="shared" si="964"/>
        <v>1.341</v>
      </c>
      <c r="BX246" s="242">
        <f t="shared" si="965"/>
        <v>5.2000000000000018E-2</v>
      </c>
      <c r="BY246" s="121"/>
      <c r="BZ246" s="121">
        <v>4.0640000000000001</v>
      </c>
      <c r="CA246" s="121">
        <v>1.613</v>
      </c>
      <c r="CB246" s="120">
        <v>0.27200000000000002</v>
      </c>
      <c r="CC246" s="121">
        <v>0.22</v>
      </c>
      <c r="CD246" s="120"/>
      <c r="CE246" s="121"/>
      <c r="CF246" s="122"/>
      <c r="CG246" s="367"/>
      <c r="CH246" s="367"/>
      <c r="CI246" s="367"/>
      <c r="CJ246" s="367"/>
      <c r="CK246" s="367"/>
      <c r="CL246" s="367"/>
      <c r="CM246" s="367"/>
      <c r="CN246" s="367"/>
      <c r="CO246" s="367"/>
      <c r="CP246" s="152">
        <f t="shared" si="789"/>
        <v>-1</v>
      </c>
      <c r="CQ246" s="152">
        <f t="shared" si="790"/>
        <v>1.5195288282703039</v>
      </c>
      <c r="CR246" s="152">
        <f t="shared" si="791"/>
        <v>4.930147058823529</v>
      </c>
      <c r="CS246" s="152">
        <f t="shared" si="792"/>
        <v>0.23636363636363644</v>
      </c>
      <c r="CT246" s="152" t="e">
        <f t="shared" si="793"/>
        <v>#DIV/0!</v>
      </c>
      <c r="CU246" s="242">
        <f t="shared" si="966"/>
        <v>-4.0640000000000001</v>
      </c>
      <c r="CV246" s="242">
        <f t="shared" si="978"/>
        <v>2.4510000000000001</v>
      </c>
      <c r="CW246" s="242">
        <f t="shared" si="967"/>
        <v>1.341</v>
      </c>
      <c r="CX246" s="242">
        <f t="shared" si="968"/>
        <v>5.2000000000000018E-2</v>
      </c>
      <c r="CY246" s="121"/>
      <c r="CZ246" s="121">
        <v>4.0640000000000001</v>
      </c>
      <c r="DA246" s="121">
        <v>1.613</v>
      </c>
      <c r="DB246" s="120">
        <v>0.27200000000000002</v>
      </c>
      <c r="DC246" s="121">
        <v>0.22</v>
      </c>
      <c r="DD246" s="120"/>
      <c r="DE246" s="121"/>
      <c r="DF246" s="122"/>
      <c r="DG246" s="367"/>
      <c r="DH246" s="367"/>
      <c r="DI246" s="367"/>
      <c r="DJ246" s="367"/>
      <c r="DK246" s="367"/>
      <c r="DL246" s="367"/>
      <c r="DM246" s="367"/>
      <c r="DN246" s="367"/>
      <c r="DO246" s="367"/>
      <c r="DP246" s="152">
        <f t="shared" si="794"/>
        <v>-1</v>
      </c>
      <c r="DQ246" s="152">
        <f t="shared" si="795"/>
        <v>0.32474280369947006</v>
      </c>
      <c r="DR246" s="152">
        <f t="shared" si="796"/>
        <v>0.13787395057348925</v>
      </c>
      <c r="DS246" s="152">
        <f t="shared" si="797"/>
        <v>2.5712553062462284E-2</v>
      </c>
      <c r="DT246" s="152" t="e">
        <f t="shared" si="798"/>
        <v>#DIV/0!</v>
      </c>
      <c r="DU246" s="242">
        <f t="shared" si="969"/>
        <v>-12.747999999999999</v>
      </c>
      <c r="DV246" s="242">
        <f t="shared" si="979"/>
        <v>3.125</v>
      </c>
      <c r="DW246" s="242">
        <f t="shared" si="970"/>
        <v>1.1659999999999986</v>
      </c>
      <c r="DX246" s="242">
        <f t="shared" si="971"/>
        <v>0.21200000000000152</v>
      </c>
      <c r="DY246" s="121"/>
      <c r="DZ246" s="121">
        <v>12.747999999999999</v>
      </c>
      <c r="EA246" s="121">
        <v>9.6229999999999993</v>
      </c>
      <c r="EB246" s="120">
        <v>8.4570000000000007</v>
      </c>
      <c r="EC246" s="121">
        <v>8.2449999999999992</v>
      </c>
      <c r="ED246" s="120"/>
      <c r="EE246" s="121"/>
      <c r="EF246" s="122"/>
      <c r="EG246" s="367"/>
      <c r="EH246" s="367"/>
      <c r="EI246" s="367"/>
      <c r="EJ246" s="367"/>
      <c r="EK246" s="367"/>
      <c r="EL246" s="367"/>
      <c r="EM246" s="367"/>
      <c r="EN246" s="367"/>
      <c r="EO246" s="367"/>
      <c r="EP246" s="153">
        <f t="shared" si="799"/>
        <v>-1</v>
      </c>
      <c r="EQ246" s="153">
        <f t="shared" si="800"/>
        <v>-4.3738260436232537E-2</v>
      </c>
      <c r="ER246" s="153">
        <f t="shared" si="801"/>
        <v>6.7236688690244836E-2</v>
      </c>
      <c r="ES246" s="153">
        <f t="shared" si="802"/>
        <v>0.32715278531871</v>
      </c>
      <c r="ET246" s="153" t="e">
        <f t="shared" si="803"/>
        <v>#DIV/0!</v>
      </c>
      <c r="EU246" s="242">
        <f t="shared" si="972"/>
        <v>-49.892000000000003</v>
      </c>
      <c r="EV246" s="242">
        <f t="shared" si="980"/>
        <v>-2.2819999999999965</v>
      </c>
      <c r="EW246" s="242">
        <f t="shared" si="973"/>
        <v>3.286999999999999</v>
      </c>
      <c r="EX246" s="242">
        <f t="shared" si="974"/>
        <v>12.051000000000002</v>
      </c>
      <c r="EY246" s="121"/>
      <c r="EZ246" s="121">
        <v>49.892000000000003</v>
      </c>
      <c r="FA246" s="121">
        <v>52.173999999999999</v>
      </c>
      <c r="FB246" s="120">
        <v>48.887</v>
      </c>
      <c r="FC246" s="121">
        <v>36.835999999999999</v>
      </c>
      <c r="FD246" s="120"/>
      <c r="FE246" s="121"/>
      <c r="FF246" s="122"/>
      <c r="FG246" s="367"/>
      <c r="FH246" s="367"/>
      <c r="FI246" s="367"/>
      <c r="FJ246" s="367"/>
      <c r="FK246" s="367"/>
      <c r="FL246" s="367"/>
      <c r="FM246" s="367"/>
      <c r="FN246" s="367"/>
      <c r="FO246" s="367"/>
      <c r="FP246" s="153">
        <f t="shared" si="804"/>
        <v>-1</v>
      </c>
      <c r="FQ246" s="153">
        <f t="shared" si="805"/>
        <v>0.13793103448275862</v>
      </c>
      <c r="FR246" s="153">
        <f t="shared" si="806"/>
        <v>-3.3333333333333333E-2</v>
      </c>
      <c r="FS246" s="153">
        <f t="shared" si="807"/>
        <v>0.1111111111111111</v>
      </c>
      <c r="FT246" s="153" t="e">
        <f t="shared" si="808"/>
        <v>#DIV/0!</v>
      </c>
      <c r="FU246" s="242">
        <f t="shared" si="764"/>
        <v>-33</v>
      </c>
      <c r="FV246" s="242">
        <f t="shared" si="981"/>
        <v>4</v>
      </c>
      <c r="FW246" s="242">
        <f t="shared" si="765"/>
        <v>-1</v>
      </c>
      <c r="FX246" s="242">
        <f t="shared" si="766"/>
        <v>3</v>
      </c>
      <c r="FY246" s="167"/>
      <c r="FZ246" s="167">
        <v>33</v>
      </c>
      <c r="GA246" s="167">
        <v>29</v>
      </c>
      <c r="GB246" s="166">
        <v>30</v>
      </c>
      <c r="GC246" s="155">
        <v>27</v>
      </c>
      <c r="GD246" s="166"/>
      <c r="GE246" s="167"/>
      <c r="GF246" s="166"/>
      <c r="GG246" s="369"/>
      <c r="GH246" s="369"/>
      <c r="GI246" s="369"/>
      <c r="GJ246" s="369"/>
      <c r="GK246" s="369"/>
      <c r="GL246" s="369"/>
      <c r="GM246" s="369"/>
      <c r="GN246" s="369"/>
      <c r="GO246" s="369"/>
      <c r="GP246" s="204"/>
      <c r="GQ246" t="s">
        <v>386</v>
      </c>
      <c r="GR246" s="5">
        <v>7500</v>
      </c>
      <c r="GS246" s="5" t="s">
        <v>294</v>
      </c>
      <c r="GT246" s="7" t="s">
        <v>94</v>
      </c>
      <c r="GU246" s="172"/>
      <c r="GV246" s="101"/>
      <c r="GW246" s="340">
        <f t="shared" si="809"/>
        <v>-1</v>
      </c>
      <c r="GX246" s="340">
        <f t="shared" si="810"/>
        <v>1.0362559212876981</v>
      </c>
      <c r="GY246" s="340">
        <f t="shared" si="811"/>
        <v>4.4781701425039042</v>
      </c>
      <c r="GZ246" s="340">
        <f t="shared" si="812"/>
        <v>0.22067036065359624</v>
      </c>
      <c r="HA246" s="340" t="e">
        <f t="shared" si="813"/>
        <v>#VALUE!</v>
      </c>
      <c r="HB246" s="278">
        <f t="shared" si="942"/>
        <v>-0.36332752223861253</v>
      </c>
      <c r="HC246" s="278"/>
      <c r="HD246" s="278">
        <f t="shared" si="943"/>
        <v>0.14585825395294721</v>
      </c>
      <c r="HE246" s="263">
        <f t="shared" si="944"/>
        <v>5.8881115031887421E-3</v>
      </c>
      <c r="HF246" s="153">
        <f t="shared" si="814"/>
        <v>0</v>
      </c>
      <c r="HG246" s="153">
        <f t="shared" si="815"/>
        <v>0.36332752223861253</v>
      </c>
      <c r="HH246" s="153">
        <f t="shared" si="816"/>
        <v>0.17842920353982303</v>
      </c>
      <c r="HI246" s="153">
        <f t="shared" si="817"/>
        <v>3.2570949586875828E-2</v>
      </c>
      <c r="HJ246" s="343">
        <f t="shared" si="818"/>
        <v>2.6682838083687085E-2</v>
      </c>
      <c r="HK246" s="153" t="str">
        <f t="shared" si="819"/>
        <v>Negativ EK</v>
      </c>
      <c r="HL246" s="343" t="str">
        <f t="shared" si="820"/>
        <v>Negativ EK</v>
      </c>
      <c r="HM246" s="211" t="str">
        <f t="shared" si="821"/>
        <v>Negativ EK</v>
      </c>
      <c r="HN246" s="211" t="str">
        <f t="shared" si="822"/>
        <v>Negativ EK</v>
      </c>
      <c r="HO246" s="211" t="str">
        <f t="shared" si="823"/>
        <v>Negativ EK</v>
      </c>
      <c r="HP246" s="211" t="str">
        <f t="shared" si="824"/>
        <v>Negativ EK</v>
      </c>
      <c r="HQ246" s="211" t="str">
        <f t="shared" si="825"/>
        <v>Negativ EK</v>
      </c>
      <c r="HR246" s="211" t="str">
        <f t="shared" si="826"/>
        <v>Negativ EK</v>
      </c>
      <c r="HS246" s="211" t="str">
        <f t="shared" si="827"/>
        <v>Negativ EK</v>
      </c>
      <c r="HT246" s="211" t="str">
        <f t="shared" si="828"/>
        <v>Negativ EK</v>
      </c>
      <c r="HU246" s="211" t="str">
        <f t="shared" si="829"/>
        <v>Negativ EK</v>
      </c>
      <c r="HV246" s="153">
        <f t="shared" si="830"/>
        <v>-1</v>
      </c>
      <c r="HW246" s="153">
        <f t="shared" si="831"/>
        <v>1.4947201116319364</v>
      </c>
      <c r="HX246" s="153">
        <f t="shared" si="832"/>
        <v>4.0301302809543671</v>
      </c>
      <c r="HY246" s="150">
        <f t="shared" si="833"/>
        <v>6.2554761478037554E-2</v>
      </c>
      <c r="HZ246" s="150" t="e">
        <f t="shared" si="834"/>
        <v>#VALUE!</v>
      </c>
      <c r="IA246" s="263">
        <f t="shared" si="945"/>
        <v>-7.9634746144651505E-2</v>
      </c>
      <c r="IB246" s="263"/>
      <c r="IC246" s="263">
        <f t="shared" si="946"/>
        <v>2.5575293361631952E-2</v>
      </c>
      <c r="ID246" s="356">
        <f t="shared" si="947"/>
        <v>3.7360320135650625E-4</v>
      </c>
      <c r="IE246" s="153">
        <f t="shared" si="835"/>
        <v>0</v>
      </c>
      <c r="IF246" s="153">
        <f t="shared" si="836"/>
        <v>7.9634746144651505E-2</v>
      </c>
      <c r="IG246" s="153">
        <f t="shared" si="837"/>
        <v>3.1921314849447359E-2</v>
      </c>
      <c r="IH246" s="153">
        <f t="shared" si="838"/>
        <v>6.3460214878154056E-3</v>
      </c>
      <c r="II246" s="153">
        <f t="shared" si="839"/>
        <v>5.9724182864588993E-3</v>
      </c>
      <c r="IJ246" s="153" t="str">
        <f t="shared" si="840"/>
        <v>i.a.</v>
      </c>
      <c r="IK246" s="153" t="str">
        <f t="shared" si="841"/>
        <v>i.a.</v>
      </c>
      <c r="IL246" s="211" t="str">
        <f t="shared" si="842"/>
        <v>i.a.</v>
      </c>
      <c r="IM246" s="211" t="str">
        <f t="shared" si="843"/>
        <v>i.a.</v>
      </c>
      <c r="IN246" s="211" t="str">
        <f t="shared" si="844"/>
        <v>i.a.</v>
      </c>
      <c r="IO246" s="211" t="str">
        <f t="shared" si="845"/>
        <v>i.a.</v>
      </c>
      <c r="IP246" s="211" t="str">
        <f t="shared" si="846"/>
        <v>i.a.</v>
      </c>
      <c r="IQ246" s="211" t="str">
        <f t="shared" si="847"/>
        <v>i.a.</v>
      </c>
      <c r="IR246" s="211" t="str">
        <f t="shared" si="848"/>
        <v>i.a.</v>
      </c>
      <c r="IS246" s="211" t="str">
        <f t="shared" si="849"/>
        <v>i.a.</v>
      </c>
      <c r="IT246" s="211" t="str">
        <f t="shared" si="850"/>
        <v>i.a.</v>
      </c>
      <c r="IU246" s="153" t="e">
        <f t="shared" si="851"/>
        <v>#VALUE!</v>
      </c>
      <c r="IV246" s="153">
        <f t="shared" si="852"/>
        <v>0.38533494428397636</v>
      </c>
      <c r="IW246" s="153">
        <f t="shared" si="853"/>
        <v>6.6187062937213312E-2</v>
      </c>
      <c r="IX246" s="150">
        <f t="shared" si="854"/>
        <v>-0.22713302913639899</v>
      </c>
      <c r="IY246" s="150" t="e">
        <f t="shared" si="855"/>
        <v>#VALUE!</v>
      </c>
      <c r="IZ246" s="263" t="e">
        <f t="shared" si="948"/>
        <v>#VALUE!</v>
      </c>
      <c r="JA246" s="263"/>
      <c r="JB246" s="263">
        <f t="shared" si="949"/>
        <v>1.1449751288890975E-2</v>
      </c>
      <c r="JC246" s="356">
        <f t="shared" si="950"/>
        <v>-5.0839174319405184E-2</v>
      </c>
      <c r="JD246" s="153" t="str">
        <f t="shared" si="856"/>
        <v>i.a.</v>
      </c>
      <c r="JE246" s="153">
        <f t="shared" si="857"/>
        <v>0.2555119057163473</v>
      </c>
      <c r="JF246" s="153">
        <f t="shared" si="858"/>
        <v>0.18444052593245677</v>
      </c>
      <c r="JG246" s="153">
        <f t="shared" si="859"/>
        <v>0.1729907746435658</v>
      </c>
      <c r="JH246" s="153">
        <f t="shared" si="860"/>
        <v>0.22382994896297098</v>
      </c>
      <c r="JI246" s="153" t="str">
        <f t="shared" si="861"/>
        <v>i.a.</v>
      </c>
      <c r="JJ246" s="153" t="str">
        <f t="shared" si="862"/>
        <v>i.a.</v>
      </c>
      <c r="JK246" s="211" t="str">
        <f t="shared" si="863"/>
        <v>i.a.</v>
      </c>
      <c r="JL246" s="212" t="str">
        <f t="shared" si="864"/>
        <v>i.a.</v>
      </c>
      <c r="JM246" s="212" t="str">
        <f t="shared" si="865"/>
        <v>i.a.</v>
      </c>
      <c r="JN246" s="212" t="str">
        <f t="shared" si="866"/>
        <v>i.a.</v>
      </c>
      <c r="JO246" s="212" t="str">
        <f t="shared" si="867"/>
        <v>i.a.</v>
      </c>
      <c r="JP246" s="212" t="str">
        <f t="shared" si="868"/>
        <v>i.a.</v>
      </c>
      <c r="JQ246" s="211" t="str">
        <f t="shared" si="869"/>
        <v>i.a.</v>
      </c>
      <c r="JR246" s="211" t="str">
        <f t="shared" si="870"/>
        <v>i.a.</v>
      </c>
      <c r="JS246" s="211" t="str">
        <f t="shared" si="871"/>
        <v>i.a.</v>
      </c>
      <c r="JT246" s="211" t="str">
        <f t="shared" si="872"/>
        <v>i.a.</v>
      </c>
      <c r="JU246" s="153" t="e">
        <f t="shared" si="873"/>
        <v>#VALUE!</v>
      </c>
      <c r="JV246" s="153" t="e">
        <f t="shared" si="874"/>
        <v>#VALUE!</v>
      </c>
      <c r="JW246" s="153" t="e">
        <f t="shared" si="875"/>
        <v>#VALUE!</v>
      </c>
      <c r="JX246" s="150" t="e">
        <f t="shared" si="876"/>
        <v>#VALUE!</v>
      </c>
      <c r="JY246" s="150" t="e">
        <f t="shared" si="877"/>
        <v>#VALUE!</v>
      </c>
      <c r="JZ246" s="263" t="e">
        <f t="shared" si="951"/>
        <v>#VALUE!</v>
      </c>
      <c r="KA246" s="263"/>
      <c r="KB246" s="263" t="e">
        <f t="shared" si="952"/>
        <v>#VALUE!</v>
      </c>
      <c r="KC246" s="356" t="e">
        <f t="shared" si="953"/>
        <v>#VALUE!</v>
      </c>
      <c r="KD246" s="153" t="str">
        <f t="shared" si="924"/>
        <v>i.a.</v>
      </c>
      <c r="KE246" s="153" t="str">
        <f t="shared" si="925"/>
        <v>i.a.</v>
      </c>
      <c r="KF246" s="153" t="str">
        <f t="shared" si="926"/>
        <v>i.a.</v>
      </c>
      <c r="KG246" s="153" t="str">
        <f t="shared" si="927"/>
        <v>i.a.</v>
      </c>
      <c r="KH246" s="153" t="str">
        <f t="shared" si="940"/>
        <v>i.a.</v>
      </c>
      <c r="KI246" s="153" t="str">
        <f t="shared" si="928"/>
        <v>i.a.</v>
      </c>
      <c r="KJ246" s="153" t="str">
        <f t="shared" si="929"/>
        <v>i.a.</v>
      </c>
      <c r="KK246" s="211" t="str">
        <f t="shared" si="930"/>
        <v>i.a.</v>
      </c>
      <c r="KL246" s="212" t="str">
        <f t="shared" si="931"/>
        <v>i.a.</v>
      </c>
      <c r="KM246" s="212" t="str">
        <f t="shared" si="932"/>
        <v>i.a.</v>
      </c>
      <c r="KN246" s="212" t="str">
        <f t="shared" si="933"/>
        <v>i.a.</v>
      </c>
      <c r="KO246" s="212" t="str">
        <f t="shared" si="934"/>
        <v>i.a.</v>
      </c>
      <c r="KP246" s="212" t="str">
        <f t="shared" si="935"/>
        <v>i.a.</v>
      </c>
      <c r="KQ246" s="211" t="str">
        <f t="shared" si="936"/>
        <v>i.a.</v>
      </c>
      <c r="KR246" s="211" t="str">
        <f t="shared" si="937"/>
        <v>i.a.</v>
      </c>
      <c r="KS246" s="211" t="str">
        <f t="shared" si="938"/>
        <v>i.a.</v>
      </c>
      <c r="KT246" s="211" t="str">
        <f t="shared" si="939"/>
        <v>i.a.</v>
      </c>
      <c r="KU246" s="153" t="e">
        <f t="shared" si="878"/>
        <v>#VALUE!</v>
      </c>
      <c r="KV246" s="153" t="e">
        <f t="shared" si="879"/>
        <v>#DIV/0!</v>
      </c>
      <c r="KW246" s="153" t="e">
        <f t="shared" si="880"/>
        <v>#DIV/0!</v>
      </c>
      <c r="KX246" s="150" t="e">
        <f t="shared" si="881"/>
        <v>#DIV/0!</v>
      </c>
      <c r="KY246" s="150" t="e">
        <f t="shared" si="882"/>
        <v>#VALUE!</v>
      </c>
      <c r="KZ246" s="263" t="e">
        <f t="shared" si="954"/>
        <v>#VALUE!</v>
      </c>
      <c r="LA246" s="263"/>
      <c r="LB246" s="263">
        <f t="shared" si="955"/>
        <v>0</v>
      </c>
      <c r="LC246" s="386">
        <f t="shared" si="956"/>
        <v>0</v>
      </c>
      <c r="LD246" s="347" t="str">
        <f>IFERROR(Tabel1[[#This Row],[2024 - Omsætning]]/Tabel1[[#This Row],[2024 - Ansatte]],"i.a.")</f>
        <v>i.a.</v>
      </c>
      <c r="LE246" s="347">
        <f>IFERROR(Tabel1[[#This Row],[2023 - Omsætning]]/Tabel1[[#This Row],[2023 - Ansatte]],"i.a.")</f>
        <v>0</v>
      </c>
      <c r="LF246" s="347">
        <f>IFERROR(Tabel1[[#This Row],[2022 - Omsætning]]/Tabel1[[#This Row],[2022 - Ansatte]],"i.a.")</f>
        <v>0</v>
      </c>
      <c r="LG246" s="254">
        <f>IFERROR(Tabel1[[#This Row],[2021 - Omsætning]]/Tabel1[[#This Row],[2021 - Ansatte]],"i.a.")</f>
        <v>0</v>
      </c>
      <c r="LH246" s="254">
        <f>IFERROR(AC246/Tabel1[[#This Row],[2020 - Ansatte]],"i.a.")</f>
        <v>0</v>
      </c>
      <c r="LI246" s="254" t="str">
        <f>IFERROR(Tabel1[[#This Row],[2019 - Omsætning]]/Tabel1[[#This Row],[2019 - Ansatte]],"i.a.")</f>
        <v>i.a.</v>
      </c>
      <c r="LJ246" s="254" t="str">
        <f>IFERROR(Tabel1[[#This Row],[2018 - Omsætning]]/Tabel1[[#This Row],[2018 - Ansatte]],"i.a.")</f>
        <v>i.a.</v>
      </c>
      <c r="LK246" s="259" t="str">
        <f>IFERROR(Tabel1[[#This Row],[2017 - Omsætning]]/Tabel1[[#This Row],[2017 - Ansatte]],"i.a.")</f>
        <v>i.a.</v>
      </c>
      <c r="LL246" s="260" t="str">
        <f>IFERROR(Tabel1[[#This Row],[2016 - Omsætning]]/Tabel1[[#This Row],[2016 - Ansatte]],"i.a.")</f>
        <v>i.a.</v>
      </c>
      <c r="LM246" s="260" t="str">
        <f>IFERROR(Tabel1[[#This Row],[2015 - Omsætning]]/Tabel1[[#This Row],[2015 - Ansatte]],"i.a.")</f>
        <v>i.a.</v>
      </c>
      <c r="LN246" s="260" t="str">
        <f>IFERROR(Tabel1[[#This Row],[2014 - Omsætning]]/Tabel1[[#This Row],[2014 - Ansatte]],"i.a.")</f>
        <v>i.a.</v>
      </c>
      <c r="LO246" s="260" t="str">
        <f>IFERROR(Tabel1[[#This Row],[2013 - Omsætning]]/Tabel1[[#This Row],[2013 - Ansatte]],"i.a.")</f>
        <v>i.a.</v>
      </c>
      <c r="LP246" s="260" t="str">
        <f>IFERROR(Tabel1[[#This Row],[2012 - Omsætning]]/Tabel1[[#This Row],[2012 - Ansatte]],"i.a.")</f>
        <v>i.a.</v>
      </c>
      <c r="LQ246" s="260" t="str">
        <f>IFERROR(Tabel1[[#This Row],[2011 - Omsætning]]/Tabel1[[#This Row],[2011 - Ansatte]],"i.a.")</f>
        <v>i.a.</v>
      </c>
      <c r="LR246" s="260" t="str">
        <f>IFERROR(Tabel1[[#This Row],[2010 - Omsætning]]/Tabel1[[#This Row],[2010 - Ansatte]],"i.a.")</f>
        <v>i.a.</v>
      </c>
      <c r="LS246" s="260" t="str">
        <f>IFERROR(Tabel1[[#This Row],[2009 - Omsætning]]/Tabel1[[#This Row],[2009 - Ansatte]],"i.a.")</f>
        <v>i.a.</v>
      </c>
      <c r="LT246" s="260" t="str">
        <f>IFERROR(Tabel1[[#This Row],[2008 - Omsætning]]/Tabel1[[#This Row],[2008 - Ansatte]],"i.a.")</f>
        <v>i.a.</v>
      </c>
      <c r="LU246" s="254" t="e">
        <f t="shared" si="883"/>
        <v>#VALUE!</v>
      </c>
      <c r="LV246" s="254">
        <f t="shared" si="884"/>
        <v>1.2141313945405701</v>
      </c>
      <c r="LW246" s="254">
        <f t="shared" si="885"/>
        <v>5.134634888438133</v>
      </c>
      <c r="LX246" s="340">
        <f t="shared" si="886"/>
        <v>0.11272727272727291</v>
      </c>
      <c r="LY246" s="351" t="e">
        <f t="shared" si="887"/>
        <v>#VALUE!</v>
      </c>
      <c r="LZ246" s="278" t="e">
        <f t="shared" si="957"/>
        <v>#VALUE!</v>
      </c>
      <c r="MA246" s="278"/>
      <c r="MB246" s="278">
        <f t="shared" si="958"/>
        <v>4.6554022988505743E-2</v>
      </c>
      <c r="MC246" s="243">
        <f t="shared" si="959"/>
        <v>9.185185185185199E-4</v>
      </c>
      <c r="MD246" s="352" t="str">
        <f t="shared" si="888"/>
        <v>i.a.</v>
      </c>
      <c r="ME246" s="352">
        <f t="shared" si="889"/>
        <v>0.12315151515151515</v>
      </c>
      <c r="MF246" s="352">
        <f t="shared" si="890"/>
        <v>5.562068965517241E-2</v>
      </c>
      <c r="MG246" s="245">
        <f t="shared" si="891"/>
        <v>9.0666666666666673E-3</v>
      </c>
      <c r="MH246" s="304">
        <f t="shared" si="892"/>
        <v>8.1481481481481474E-3</v>
      </c>
      <c r="MI246" s="245" t="str">
        <f t="shared" si="893"/>
        <v>i.a.</v>
      </c>
      <c r="MJ246" s="245" t="str">
        <f t="shared" si="894"/>
        <v>i.a.</v>
      </c>
      <c r="MK246" s="253" t="str">
        <f t="shared" si="895"/>
        <v>i.a.</v>
      </c>
      <c r="ML246" s="245" t="str">
        <f t="shared" si="896"/>
        <v>i.a.</v>
      </c>
      <c r="MM246" s="245" t="str">
        <f t="shared" si="897"/>
        <v>i.a.</v>
      </c>
      <c r="MN246" s="245" t="str">
        <f t="shared" si="898"/>
        <v>i.a.</v>
      </c>
      <c r="MO246" s="245" t="str">
        <f t="shared" si="899"/>
        <v>i.a.</v>
      </c>
      <c r="MP246" s="245" t="str">
        <f t="shared" si="900"/>
        <v>i.a.</v>
      </c>
      <c r="MQ246" s="245" t="str">
        <f t="shared" si="901"/>
        <v>i.a.</v>
      </c>
      <c r="MR246" s="245" t="str">
        <f t="shared" si="902"/>
        <v>i.a.</v>
      </c>
      <c r="MS246" s="245" t="str">
        <f t="shared" si="903"/>
        <v>i.a.</v>
      </c>
      <c r="MT246" s="245" t="str">
        <f t="shared" si="904"/>
        <v>i.a.</v>
      </c>
    </row>
    <row r="247" spans="1:358" ht="18" customHeight="1" x14ac:dyDescent="0.25">
      <c r="A247" s="20" t="s">
        <v>558</v>
      </c>
      <c r="B247" s="273">
        <v>10059844</v>
      </c>
      <c r="C247" s="5" t="s">
        <v>83</v>
      </c>
      <c r="D247" s="5"/>
      <c r="E247" s="5">
        <v>331100</v>
      </c>
      <c r="F247" s="203">
        <v>45654</v>
      </c>
      <c r="G247" s="148" t="s">
        <v>70</v>
      </c>
      <c r="H247" s="148" t="s">
        <v>70</v>
      </c>
      <c r="I247" s="148" t="s">
        <v>70</v>
      </c>
      <c r="J247" s="148" t="s">
        <v>70</v>
      </c>
      <c r="K247" s="148" t="s">
        <v>70</v>
      </c>
      <c r="L247" s="148" t="s">
        <v>70</v>
      </c>
      <c r="M247" s="357" t="s">
        <v>70</v>
      </c>
      <c r="N247" s="357" t="s">
        <v>70</v>
      </c>
      <c r="O247" s="357" t="s">
        <v>70</v>
      </c>
      <c r="P247" s="150" t="e">
        <f>Y247/Tabel1[[#This Row],[2023 - Omsætning]]-1</f>
        <v>#DIV/0!</v>
      </c>
      <c r="Q247" s="150" t="e">
        <f>Z247/Tabel1[[#This Row],[2022 - Omsætning]]-1</f>
        <v>#DIV/0!</v>
      </c>
      <c r="R247" s="150" t="e">
        <f>AA247/Tabel1[[#This Row],[2021 - Omsætning]]-1</f>
        <v>#DIV/0!</v>
      </c>
      <c r="S247" s="150" t="e">
        <f>AB247/Tabel1[[#This Row],[2020 - Omsætning]]-1</f>
        <v>#DIV/0!</v>
      </c>
      <c r="T247" s="150" t="e">
        <f>AC247/Tabel1[[#This Row],[2019 - Omsætning]]-1</f>
        <v>#DIV/0!</v>
      </c>
      <c r="U247" s="242">
        <f t="shared" si="941"/>
        <v>0</v>
      </c>
      <c r="V247" s="242">
        <f t="shared" ref="V247:V254" si="983">Z247-AA247</f>
        <v>0</v>
      </c>
      <c r="W247" s="242">
        <f t="shared" si="982"/>
        <v>0</v>
      </c>
      <c r="X247" s="242">
        <f t="shared" si="975"/>
        <v>0</v>
      </c>
      <c r="Y247" s="151"/>
      <c r="Z247" s="151"/>
      <c r="AA247" s="151"/>
      <c r="AB247" s="151"/>
      <c r="AC247" s="361"/>
      <c r="AD247" s="361"/>
      <c r="AE247" s="361"/>
      <c r="AF247" s="361"/>
      <c r="AG247" s="361"/>
      <c r="AH247" s="361"/>
      <c r="AI247" s="361"/>
      <c r="AJ247" s="361"/>
      <c r="AK247" s="361"/>
      <c r="AL247" s="361"/>
      <c r="AM247" s="361"/>
      <c r="AN247" s="361"/>
      <c r="AO247" s="361"/>
      <c r="AP247" s="150">
        <f t="shared" si="779"/>
        <v>0.47228346456692927</v>
      </c>
      <c r="AQ247" s="150">
        <f t="shared" si="780"/>
        <v>-0.10329732401327409</v>
      </c>
      <c r="AR247" s="150">
        <f t="shared" si="781"/>
        <v>0.61715003425439618</v>
      </c>
      <c r="AS247" s="150">
        <f t="shared" si="782"/>
        <v>0.45120132560066262</v>
      </c>
      <c r="AT247" s="150">
        <f t="shared" si="783"/>
        <v>-0.3474970267055898</v>
      </c>
      <c r="AU247" s="242">
        <f t="shared" si="960"/>
        <v>5.9980000000000011</v>
      </c>
      <c r="AV247" s="242">
        <f t="shared" si="976"/>
        <v>-1.463000000000001</v>
      </c>
      <c r="AW247" s="242">
        <f t="shared" si="961"/>
        <v>5.4050000000000011</v>
      </c>
      <c r="AX247" s="242">
        <f t="shared" si="962"/>
        <v>2.722999999999999</v>
      </c>
      <c r="AY247" s="119">
        <v>18.698</v>
      </c>
      <c r="AZ247" s="119">
        <v>12.7</v>
      </c>
      <c r="BA247" s="119">
        <v>14.163</v>
      </c>
      <c r="BB247" s="119">
        <v>8.7579999999999991</v>
      </c>
      <c r="BC247" s="119">
        <v>6.0350000000000001</v>
      </c>
      <c r="BD247" s="362">
        <v>9.2490000000000006</v>
      </c>
      <c r="BE247" s="362">
        <v>3.4729999999999999</v>
      </c>
      <c r="BF247" s="362">
        <v>4.8689999999999998</v>
      </c>
      <c r="BG247" s="362">
        <v>5.0789999999999997</v>
      </c>
      <c r="BH247" s="362"/>
      <c r="BI247" s="362"/>
      <c r="BJ247" s="362"/>
      <c r="BK247" s="362"/>
      <c r="BL247" s="362"/>
      <c r="BM247" s="362"/>
      <c r="BN247" s="362"/>
      <c r="BO247" s="362"/>
      <c r="BP247" s="152">
        <f t="shared" si="784"/>
        <v>0.82421614409606403</v>
      </c>
      <c r="BQ247" s="152">
        <f t="shared" si="785"/>
        <v>-0.1428162973552537</v>
      </c>
      <c r="BR247" s="152">
        <f t="shared" si="786"/>
        <v>1.7604577742699292</v>
      </c>
      <c r="BS247" s="152">
        <f t="shared" si="787"/>
        <v>3.1639624252775405</v>
      </c>
      <c r="BT247" s="152">
        <f t="shared" si="788"/>
        <v>-1.5176834659593279</v>
      </c>
      <c r="BU247" s="242">
        <f t="shared" si="963"/>
        <v>4.9420000000000002</v>
      </c>
      <c r="BV247" s="242">
        <f t="shared" si="977"/>
        <v>-0.99899999999999967</v>
      </c>
      <c r="BW247" s="242">
        <f t="shared" si="964"/>
        <v>4.4610000000000003</v>
      </c>
      <c r="BX247" s="242">
        <f t="shared" si="965"/>
        <v>3.7050000000000001</v>
      </c>
      <c r="BY247" s="119">
        <v>10.938000000000001</v>
      </c>
      <c r="BZ247" s="119">
        <v>5.9960000000000004</v>
      </c>
      <c r="CA247" s="119">
        <v>6.9950000000000001</v>
      </c>
      <c r="CB247" s="119">
        <v>2.5339999999999998</v>
      </c>
      <c r="CC247" s="119">
        <v>-1.171</v>
      </c>
      <c r="CD247" s="362">
        <v>2.262</v>
      </c>
      <c r="CE247" s="362">
        <v>-1.0309999999999999</v>
      </c>
      <c r="CF247" s="362">
        <v>0.624</v>
      </c>
      <c r="CG247" s="362">
        <v>0.997</v>
      </c>
      <c r="CH247" s="362"/>
      <c r="CI247" s="362"/>
      <c r="CJ247" s="362"/>
      <c r="CK247" s="362"/>
      <c r="CL247" s="362"/>
      <c r="CM247" s="362"/>
      <c r="CN247" s="362"/>
      <c r="CO247" s="362"/>
      <c r="CP247" s="152">
        <f t="shared" si="789"/>
        <v>0.7589608681354818</v>
      </c>
      <c r="CQ247" s="152">
        <f t="shared" si="790"/>
        <v>-3.9330279576686229E-2</v>
      </c>
      <c r="CR247" s="152">
        <f t="shared" si="791"/>
        <v>2.2483324781939458</v>
      </c>
      <c r="CS247" s="152">
        <f t="shared" si="792"/>
        <v>2.1067575241340148</v>
      </c>
      <c r="CT247" s="152">
        <f t="shared" si="793"/>
        <v>-2.0045636052481459</v>
      </c>
      <c r="CU247" s="242">
        <f t="shared" si="966"/>
        <v>4.6160000000000005</v>
      </c>
      <c r="CV247" s="242">
        <f t="shared" si="978"/>
        <v>-0.24900000000000055</v>
      </c>
      <c r="CW247" s="242">
        <f t="shared" si="967"/>
        <v>4.3820000000000006</v>
      </c>
      <c r="CX247" s="242">
        <f t="shared" si="968"/>
        <v>3.71</v>
      </c>
      <c r="CY247" s="119">
        <v>10.698</v>
      </c>
      <c r="CZ247" s="119">
        <v>6.0819999999999999</v>
      </c>
      <c r="DA247" s="119">
        <v>6.3310000000000004</v>
      </c>
      <c r="DB247" s="119">
        <v>1.9490000000000001</v>
      </c>
      <c r="DC247" s="119">
        <v>-1.7609999999999999</v>
      </c>
      <c r="DD247" s="362">
        <v>1.7529999999999999</v>
      </c>
      <c r="DE247" s="362">
        <v>-1.161</v>
      </c>
      <c r="DF247" s="362">
        <v>0.44600000000000001</v>
      </c>
      <c r="DG247" s="362">
        <v>0.86099999999999999</v>
      </c>
      <c r="DH247" s="362"/>
      <c r="DI247" s="362"/>
      <c r="DJ247" s="362"/>
      <c r="DK247" s="362"/>
      <c r="DL247" s="362"/>
      <c r="DM247" s="362"/>
      <c r="DN247" s="362"/>
      <c r="DO247" s="362"/>
      <c r="DP247" s="152">
        <f t="shared" si="794"/>
        <v>0.39935618254118549</v>
      </c>
      <c r="DQ247" s="152">
        <f t="shared" si="795"/>
        <v>0.42511468921471607</v>
      </c>
      <c r="DR247" s="152">
        <f t="shared" si="796"/>
        <v>0.79451170298627927</v>
      </c>
      <c r="DS247" s="152">
        <f t="shared" si="797"/>
        <v>0.32230522945570989</v>
      </c>
      <c r="DT247" s="152">
        <f t="shared" si="798"/>
        <v>-0.23234474848435199</v>
      </c>
      <c r="DU247" s="242">
        <f t="shared" si="969"/>
        <v>6.3270000000000017</v>
      </c>
      <c r="DV247" s="242">
        <f t="shared" si="979"/>
        <v>4.7259999999999991</v>
      </c>
      <c r="DW247" s="242">
        <f t="shared" si="970"/>
        <v>4.9220000000000006</v>
      </c>
      <c r="DX247" s="242">
        <f t="shared" si="971"/>
        <v>1.5100000000000007</v>
      </c>
      <c r="DY247" s="119">
        <v>22.17</v>
      </c>
      <c r="DZ247" s="119">
        <v>15.843</v>
      </c>
      <c r="EA247" s="119">
        <v>11.117000000000001</v>
      </c>
      <c r="EB247" s="119">
        <v>6.1950000000000003</v>
      </c>
      <c r="EC247" s="119">
        <v>4.6849999999999996</v>
      </c>
      <c r="ED247" s="362">
        <v>6.1029999999999998</v>
      </c>
      <c r="EE247" s="362">
        <v>4.7859999999999996</v>
      </c>
      <c r="EF247" s="362">
        <v>5.9329999999999998</v>
      </c>
      <c r="EG247" s="362">
        <v>6.1929999999999996</v>
      </c>
      <c r="EH247" s="362"/>
      <c r="EI247" s="362"/>
      <c r="EJ247" s="362"/>
      <c r="EK247" s="362"/>
      <c r="EL247" s="362"/>
      <c r="EM247" s="362"/>
      <c r="EN247" s="362"/>
      <c r="EO247" s="362"/>
      <c r="EP247" s="153">
        <f t="shared" si="799"/>
        <v>0.46898254856766541</v>
      </c>
      <c r="EQ247" s="153">
        <f t="shared" si="800"/>
        <v>1.3651079736991506E-2</v>
      </c>
      <c r="ER247" s="153">
        <f t="shared" si="801"/>
        <v>4.0384748940898683E-2</v>
      </c>
      <c r="ES247" s="153">
        <f t="shared" si="802"/>
        <v>0.38166290841049744</v>
      </c>
      <c r="ET247" s="153">
        <f t="shared" si="803"/>
        <v>-0.39560981267760825</v>
      </c>
      <c r="EU247" s="242">
        <f t="shared" si="972"/>
        <v>14.242999999999999</v>
      </c>
      <c r="EV247" s="242">
        <f t="shared" si="980"/>
        <v>0.40900000000000247</v>
      </c>
      <c r="EW247" s="242">
        <f t="shared" si="973"/>
        <v>1.1630000000000003</v>
      </c>
      <c r="EX247" s="242">
        <f t="shared" si="974"/>
        <v>7.9549999999999983</v>
      </c>
      <c r="EY247" s="119">
        <v>44.613</v>
      </c>
      <c r="EZ247" s="119">
        <v>30.37</v>
      </c>
      <c r="FA247" s="119">
        <v>29.960999999999999</v>
      </c>
      <c r="FB247" s="119">
        <v>28.797999999999998</v>
      </c>
      <c r="FC247" s="119">
        <v>20.843</v>
      </c>
      <c r="FD247" s="362">
        <v>34.485999999999997</v>
      </c>
      <c r="FE247" s="362">
        <v>15.279</v>
      </c>
      <c r="FF247" s="362">
        <v>13.276</v>
      </c>
      <c r="FG247" s="362">
        <v>14.638999999999999</v>
      </c>
      <c r="FH247" s="362"/>
      <c r="FI247" s="362"/>
      <c r="FJ247" s="362"/>
      <c r="FK247" s="362"/>
      <c r="FL247" s="362"/>
      <c r="FM247" s="362"/>
      <c r="FN247" s="362"/>
      <c r="FO247" s="362"/>
      <c r="FP247" s="153">
        <f t="shared" si="804"/>
        <v>0.45</v>
      </c>
      <c r="FQ247" s="153">
        <f t="shared" si="805"/>
        <v>0</v>
      </c>
      <c r="FR247" s="153">
        <f t="shared" si="806"/>
        <v>5.2631578947368418E-2</v>
      </c>
      <c r="FS247" s="153">
        <f t="shared" si="807"/>
        <v>-0.15555555555555556</v>
      </c>
      <c r="FT247" s="153">
        <f t="shared" si="808"/>
        <v>-4.2553191489361701E-2</v>
      </c>
      <c r="FU247" s="242">
        <f t="shared" si="764"/>
        <v>18</v>
      </c>
      <c r="FV247" s="242">
        <f t="shared" si="981"/>
        <v>0</v>
      </c>
      <c r="FW247" s="242">
        <f t="shared" si="765"/>
        <v>2</v>
      </c>
      <c r="FX247" s="242">
        <f t="shared" si="766"/>
        <v>-7</v>
      </c>
      <c r="FY247" s="154">
        <v>58</v>
      </c>
      <c r="FZ247" s="154">
        <v>40</v>
      </c>
      <c r="GA247" s="154">
        <v>40</v>
      </c>
      <c r="GB247" s="154">
        <v>38</v>
      </c>
      <c r="GC247" s="154">
        <v>45</v>
      </c>
      <c r="GD247" s="359">
        <v>47</v>
      </c>
      <c r="GE247" s="359">
        <v>31</v>
      </c>
      <c r="GF247" s="359">
        <v>33</v>
      </c>
      <c r="GG247" s="359">
        <v>31</v>
      </c>
      <c r="GH247" s="359"/>
      <c r="GI247" s="359"/>
      <c r="GJ247" s="359"/>
      <c r="GK247" s="359"/>
      <c r="GL247" s="359"/>
      <c r="GM247" s="359"/>
      <c r="GN247" s="359"/>
      <c r="GO247" s="359"/>
      <c r="GP247" s="179"/>
      <c r="GQ247" s="5" t="s">
        <v>389</v>
      </c>
      <c r="GR247" s="5">
        <v>4100</v>
      </c>
      <c r="GS247" s="5" t="s">
        <v>211</v>
      </c>
      <c r="GT247" s="175" t="s">
        <v>72</v>
      </c>
      <c r="GU247" s="172"/>
      <c r="GV247" s="101"/>
      <c r="GW247" s="158">
        <f t="shared" si="809"/>
        <v>0.24750966787500558</v>
      </c>
      <c r="GX247" s="158">
        <f t="shared" si="810"/>
        <v>-0.38311890949672067</v>
      </c>
      <c r="GY247" s="158">
        <f t="shared" si="811"/>
        <v>1.0414658827836252</v>
      </c>
      <c r="GZ247" s="158">
        <f t="shared" si="812"/>
        <v>2.0973989127167054</v>
      </c>
      <c r="HA247" s="158">
        <f t="shared" si="813"/>
        <v>-2.0139685852379552</v>
      </c>
      <c r="HB247" s="263">
        <f t="shared" si="942"/>
        <v>0.11167313056496914</v>
      </c>
      <c r="HC247" s="263">
        <f t="shared" ref="HC247:HC254" si="984">HG247-HH247</f>
        <v>-0.28021324122270547</v>
      </c>
      <c r="HD247" s="263">
        <f t="shared" si="943"/>
        <v>0.37312812601935402</v>
      </c>
      <c r="HE247" s="263">
        <f t="shared" si="944"/>
        <v>0.68474591866780088</v>
      </c>
      <c r="HF247" s="153">
        <f t="shared" si="814"/>
        <v>0.56286007418514716</v>
      </c>
      <c r="HG247" s="153">
        <f t="shared" si="815"/>
        <v>0.45118694362017803</v>
      </c>
      <c r="HH247" s="153">
        <f t="shared" si="816"/>
        <v>0.73140018484288349</v>
      </c>
      <c r="HI247" s="153">
        <f t="shared" si="817"/>
        <v>0.35827205882352947</v>
      </c>
      <c r="HJ247" s="153">
        <f t="shared" si="818"/>
        <v>-0.32647385984427141</v>
      </c>
      <c r="HK247" s="153">
        <f t="shared" si="819"/>
        <v>0.32197630636422075</v>
      </c>
      <c r="HL247" s="153">
        <f t="shared" si="820"/>
        <v>-0.21662468513853905</v>
      </c>
      <c r="HM247" s="153">
        <f t="shared" si="821"/>
        <v>7.3560943427346204E-2</v>
      </c>
      <c r="HN247" s="153">
        <f t="shared" si="822"/>
        <v>0.13902793476505734</v>
      </c>
      <c r="HO247" s="153" t="str">
        <f t="shared" si="823"/>
        <v>Negativ EK</v>
      </c>
      <c r="HP247" s="153" t="str">
        <f t="shared" si="824"/>
        <v>Negativ EK</v>
      </c>
      <c r="HQ247" s="153" t="str">
        <f t="shared" si="825"/>
        <v>Negativ EK</v>
      </c>
      <c r="HR247" s="153" t="str">
        <f t="shared" si="826"/>
        <v>Negativ EK</v>
      </c>
      <c r="HS247" s="153" t="str">
        <f t="shared" si="827"/>
        <v>Negativ EK</v>
      </c>
      <c r="HT247" s="153" t="str">
        <f t="shared" si="828"/>
        <v>Negativ EK</v>
      </c>
      <c r="HU247" s="153" t="str">
        <f t="shared" si="829"/>
        <v>Negativ EK</v>
      </c>
      <c r="HV247" s="150">
        <f t="shared" si="830"/>
        <v>0.46775648066174508</v>
      </c>
      <c r="HW247" s="150">
        <f t="shared" si="831"/>
        <v>-0.16515129562409631</v>
      </c>
      <c r="HX247" s="150">
        <f t="shared" si="832"/>
        <v>1.332100348415282</v>
      </c>
      <c r="HY247" s="150">
        <f t="shared" si="833"/>
        <v>3.4119150909164007</v>
      </c>
      <c r="HZ247" s="150">
        <f t="shared" si="834"/>
        <v>-1.4656241335188773</v>
      </c>
      <c r="IA247" s="263">
        <f t="shared" si="945"/>
        <v>9.2976010941234977E-2</v>
      </c>
      <c r="IB247" s="263">
        <f t="shared" ref="IB247:IB254" si="985">IF247-IG247</f>
        <v>-3.9321067849709956E-2</v>
      </c>
      <c r="IC247" s="263">
        <f t="shared" si="946"/>
        <v>0.13599815809046251</v>
      </c>
      <c r="ID247" s="263">
        <f t="shared" si="947"/>
        <v>0.1444216440370549</v>
      </c>
      <c r="IE247" s="153">
        <f t="shared" si="835"/>
        <v>0.29174612912260112</v>
      </c>
      <c r="IF247" s="153">
        <f t="shared" si="836"/>
        <v>0.19877011818136614</v>
      </c>
      <c r="IG247" s="153">
        <f t="shared" si="837"/>
        <v>0.2380911860310761</v>
      </c>
      <c r="IH247" s="153">
        <f t="shared" si="838"/>
        <v>0.1020930279406136</v>
      </c>
      <c r="II247" s="153">
        <f t="shared" si="839"/>
        <v>-4.2328616096441292E-2</v>
      </c>
      <c r="IJ247" s="153">
        <f t="shared" si="840"/>
        <v>9.0907264141464883E-2</v>
      </c>
      <c r="IK247" s="153">
        <f t="shared" si="841"/>
        <v>-7.2211521624934327E-2</v>
      </c>
      <c r="IL247" s="153">
        <f t="shared" si="842"/>
        <v>4.4707146695325092E-2</v>
      </c>
      <c r="IM247" s="153">
        <f t="shared" si="843"/>
        <v>6.8105744927932241E-2</v>
      </c>
      <c r="IN247" s="153" t="str">
        <f t="shared" si="844"/>
        <v>i.a.</v>
      </c>
      <c r="IO247" s="153" t="str">
        <f t="shared" si="845"/>
        <v>i.a.</v>
      </c>
      <c r="IP247" s="153" t="str">
        <f t="shared" si="846"/>
        <v>i.a.</v>
      </c>
      <c r="IQ247" s="153" t="str">
        <f t="shared" si="847"/>
        <v>i.a.</v>
      </c>
      <c r="IR247" s="153" t="str">
        <f t="shared" si="848"/>
        <v>i.a.</v>
      </c>
      <c r="IS247" s="153" t="str">
        <f t="shared" si="849"/>
        <v>i.a.</v>
      </c>
      <c r="IT247" s="153" t="str">
        <f t="shared" si="850"/>
        <v>i.a.</v>
      </c>
      <c r="IU247" s="150">
        <f t="shared" si="851"/>
        <v>-4.7397680860381472E-2</v>
      </c>
      <c r="IV247" s="150">
        <f t="shared" si="852"/>
        <v>0.40592233136523248</v>
      </c>
      <c r="IW247" s="150">
        <f t="shared" si="853"/>
        <v>0.72485391083738415</v>
      </c>
      <c r="IX247" s="150">
        <f t="shared" si="854"/>
        <v>-4.2961042518738661E-2</v>
      </c>
      <c r="IY247" s="150">
        <f t="shared" si="855"/>
        <v>0.27013189098347812</v>
      </c>
      <c r="IZ247" s="263">
        <f t="shared" si="948"/>
        <v>-2.4725764170926035E-2</v>
      </c>
      <c r="JA247" s="263">
        <f t="shared" ref="JA247:JA255" si="986">JE247-JF247</f>
        <v>0.15061708747329161</v>
      </c>
      <c r="JB247" s="263">
        <f t="shared" si="949"/>
        <v>0.15592992491275767</v>
      </c>
      <c r="JC247" s="263">
        <f t="shared" si="950"/>
        <v>-9.6565985798728882E-3</v>
      </c>
      <c r="JD247" s="153">
        <f t="shared" si="856"/>
        <v>0.49694035370856032</v>
      </c>
      <c r="JE247" s="153">
        <f t="shared" si="857"/>
        <v>0.52166611787948636</v>
      </c>
      <c r="JF247" s="153">
        <f t="shared" si="858"/>
        <v>0.37104903040619475</v>
      </c>
      <c r="JG247" s="153">
        <f t="shared" si="859"/>
        <v>0.21511910549343707</v>
      </c>
      <c r="JH247" s="153">
        <f t="shared" si="860"/>
        <v>0.22477570407330996</v>
      </c>
      <c r="JI247" s="153">
        <f t="shared" si="861"/>
        <v>0.17697036478571015</v>
      </c>
      <c r="JJ247" s="153">
        <f t="shared" si="862"/>
        <v>0.31324039531382941</v>
      </c>
      <c r="JK247" s="153">
        <f t="shared" si="863"/>
        <v>0.44689665561916242</v>
      </c>
      <c r="JL247" s="153">
        <f t="shared" si="864"/>
        <v>0.42304802240590206</v>
      </c>
      <c r="JM247" s="153" t="str">
        <f t="shared" si="865"/>
        <v>i.a.</v>
      </c>
      <c r="JN247" s="153" t="str">
        <f t="shared" si="866"/>
        <v>i.a.</v>
      </c>
      <c r="JO247" s="153" t="str">
        <f t="shared" si="867"/>
        <v>i.a.</v>
      </c>
      <c r="JP247" s="153" t="str">
        <f t="shared" si="868"/>
        <v>i.a.</v>
      </c>
      <c r="JQ247" s="153" t="str">
        <f t="shared" si="869"/>
        <v>i.a.</v>
      </c>
      <c r="JR247" s="153" t="str">
        <f t="shared" si="870"/>
        <v>i.a.</v>
      </c>
      <c r="JS247" s="153" t="str">
        <f t="shared" si="871"/>
        <v>i.a.</v>
      </c>
      <c r="JT247" s="153" t="str">
        <f t="shared" si="872"/>
        <v>i.a.</v>
      </c>
      <c r="JU247" s="150" t="e">
        <f t="shared" si="873"/>
        <v>#VALUE!</v>
      </c>
      <c r="JV247" s="150" t="e">
        <f t="shared" si="874"/>
        <v>#VALUE!</v>
      </c>
      <c r="JW247" s="150" t="e">
        <f t="shared" si="875"/>
        <v>#VALUE!</v>
      </c>
      <c r="JX247" s="150" t="e">
        <f t="shared" si="876"/>
        <v>#VALUE!</v>
      </c>
      <c r="JY247" s="150" t="e">
        <f t="shared" si="877"/>
        <v>#VALUE!</v>
      </c>
      <c r="JZ247" s="263" t="e">
        <f t="shared" si="951"/>
        <v>#VALUE!</v>
      </c>
      <c r="KA247" s="263" t="e">
        <f t="shared" ref="KA247:KA254" si="987">KE247-KF247</f>
        <v>#VALUE!</v>
      </c>
      <c r="KB247" s="263" t="e">
        <f t="shared" si="952"/>
        <v>#VALUE!</v>
      </c>
      <c r="KC247" s="263" t="e">
        <f t="shared" si="953"/>
        <v>#VALUE!</v>
      </c>
      <c r="KD247" s="153" t="str">
        <f t="shared" si="924"/>
        <v>i.a.</v>
      </c>
      <c r="KE247" s="153" t="str">
        <f t="shared" si="925"/>
        <v>i.a.</v>
      </c>
      <c r="KF247" s="153" t="str">
        <f t="shared" si="926"/>
        <v>i.a.</v>
      </c>
      <c r="KG247" s="153" t="str">
        <f t="shared" si="927"/>
        <v>i.a.</v>
      </c>
      <c r="KH247" s="153" t="str">
        <f t="shared" si="940"/>
        <v>i.a.</v>
      </c>
      <c r="KI247" s="153" t="str">
        <f t="shared" si="928"/>
        <v>i.a.</v>
      </c>
      <c r="KJ247" s="153" t="str">
        <f t="shared" si="929"/>
        <v>i.a.</v>
      </c>
      <c r="KK247" s="153" t="str">
        <f t="shared" si="930"/>
        <v>i.a.</v>
      </c>
      <c r="KL247" s="153" t="str">
        <f t="shared" si="931"/>
        <v>i.a.</v>
      </c>
      <c r="KM247" s="153" t="str">
        <f t="shared" si="932"/>
        <v>i.a.</v>
      </c>
      <c r="KN247" s="153" t="str">
        <f t="shared" si="933"/>
        <v>i.a.</v>
      </c>
      <c r="KO247" s="153" t="str">
        <f t="shared" si="934"/>
        <v>i.a.</v>
      </c>
      <c r="KP247" s="153" t="str">
        <f t="shared" si="935"/>
        <v>i.a.</v>
      </c>
      <c r="KQ247" s="153" t="str">
        <f t="shared" si="936"/>
        <v>i.a.</v>
      </c>
      <c r="KR247" s="153" t="str">
        <f t="shared" si="937"/>
        <v>i.a.</v>
      </c>
      <c r="KS247" s="153" t="str">
        <f t="shared" si="938"/>
        <v>i.a.</v>
      </c>
      <c r="KT247" s="153" t="str">
        <f t="shared" si="939"/>
        <v>i.a.</v>
      </c>
      <c r="KU247" s="150" t="e">
        <f t="shared" si="878"/>
        <v>#DIV/0!</v>
      </c>
      <c r="KV247" s="150" t="e">
        <f t="shared" si="879"/>
        <v>#DIV/0!</v>
      </c>
      <c r="KW247" s="150" t="e">
        <f t="shared" si="880"/>
        <v>#DIV/0!</v>
      </c>
      <c r="KX247" s="150" t="e">
        <f t="shared" si="881"/>
        <v>#DIV/0!</v>
      </c>
      <c r="KY247" s="150" t="e">
        <f t="shared" si="882"/>
        <v>#DIV/0!</v>
      </c>
      <c r="KZ247" s="243">
        <f t="shared" si="954"/>
        <v>0</v>
      </c>
      <c r="LA247" s="243">
        <f t="shared" ref="LA247:LA254" si="988">LE247-LF247</f>
        <v>0</v>
      </c>
      <c r="LB247" s="243">
        <f t="shared" si="955"/>
        <v>0</v>
      </c>
      <c r="LC247" s="243">
        <f t="shared" si="956"/>
        <v>0</v>
      </c>
      <c r="LD247" s="254">
        <f>IFERROR(Tabel1[[#This Row],[2024 - Omsætning]]/Tabel1[[#This Row],[2024 - Ansatte]],"i.a.")</f>
        <v>0</v>
      </c>
      <c r="LE247" s="254">
        <f>IFERROR(Tabel1[[#This Row],[2023 - Omsætning]]/Tabel1[[#This Row],[2023 - Ansatte]],"i.a.")</f>
        <v>0</v>
      </c>
      <c r="LF247" s="254">
        <f>IFERROR(Tabel1[[#This Row],[2022 - Omsætning]]/Tabel1[[#This Row],[2022 - Ansatte]],"i.a.")</f>
        <v>0</v>
      </c>
      <c r="LG247" s="254">
        <f>IFERROR(Tabel1[[#This Row],[2021 - Omsætning]]/Tabel1[[#This Row],[2021 - Ansatte]],"i.a.")</f>
        <v>0</v>
      </c>
      <c r="LH247" s="254">
        <f>IFERROR(AC247/Tabel1[[#This Row],[2020 - Ansatte]],"i.a.")</f>
        <v>0</v>
      </c>
      <c r="LI247" s="254">
        <f>IFERROR(Tabel1[[#This Row],[2019 - Omsætning]]/Tabel1[[#This Row],[2019 - Ansatte]],"i.a.")</f>
        <v>0</v>
      </c>
      <c r="LJ247" s="254">
        <f>IFERROR(Tabel1[[#This Row],[2018 - Omsætning]]/Tabel1[[#This Row],[2018 - Ansatte]],"i.a.")</f>
        <v>0</v>
      </c>
      <c r="LK247" s="254">
        <f>IFERROR(Tabel1[[#This Row],[2017 - Omsætning]]/Tabel1[[#This Row],[2017 - Ansatte]],"i.a.")</f>
        <v>0</v>
      </c>
      <c r="LL247" s="254">
        <f>IFERROR(Tabel1[[#This Row],[2016 - Omsætning]]/Tabel1[[#This Row],[2016 - Ansatte]],"i.a.")</f>
        <v>0</v>
      </c>
      <c r="LM247" s="254" t="str">
        <f>IFERROR(Tabel1[[#This Row],[2015 - Omsætning]]/Tabel1[[#This Row],[2015 - Ansatte]],"i.a.")</f>
        <v>i.a.</v>
      </c>
      <c r="LN247" s="254" t="str">
        <f>IFERROR(Tabel1[[#This Row],[2014 - Omsætning]]/Tabel1[[#This Row],[2014 - Ansatte]],"i.a.")</f>
        <v>i.a.</v>
      </c>
      <c r="LO247" s="254" t="str">
        <f>IFERROR(Tabel1[[#This Row],[2013 - Omsætning]]/Tabel1[[#This Row],[2013 - Ansatte]],"i.a.")</f>
        <v>i.a.</v>
      </c>
      <c r="LP247" s="254" t="str">
        <f>IFERROR(Tabel1[[#This Row],[2012 - Omsætning]]/Tabel1[[#This Row],[2012 - Ansatte]],"i.a.")</f>
        <v>i.a.</v>
      </c>
      <c r="LQ247" s="254" t="str">
        <f>IFERROR(Tabel1[[#This Row],[2011 - Omsætning]]/Tabel1[[#This Row],[2011 - Ansatte]],"i.a.")</f>
        <v>i.a.</v>
      </c>
      <c r="LR247" s="254" t="str">
        <f>IFERROR(Tabel1[[#This Row],[2010 - Omsætning]]/Tabel1[[#This Row],[2010 - Ansatte]],"i.a.")</f>
        <v>i.a.</v>
      </c>
      <c r="LS247" s="254" t="str">
        <f>IFERROR(Tabel1[[#This Row],[2009 - Omsætning]]/Tabel1[[#This Row],[2009 - Ansatte]],"i.a.")</f>
        <v>i.a.</v>
      </c>
      <c r="LT247" s="254" t="str">
        <f>IFERROR(Tabel1[[#This Row],[2008 - Omsætning]]/Tabel1[[#This Row],[2008 - Ansatte]],"i.a.")</f>
        <v>i.a.</v>
      </c>
      <c r="LU247" s="158">
        <f t="shared" si="883"/>
        <v>0.21307646078309095</v>
      </c>
      <c r="LV247" s="158">
        <f t="shared" si="884"/>
        <v>-3.9330279576686202E-2</v>
      </c>
      <c r="LW247" s="158">
        <f t="shared" si="885"/>
        <v>2.0859158542842482</v>
      </c>
      <c r="LX247" s="158">
        <f t="shared" si="886"/>
        <v>2.3106339101587019</v>
      </c>
      <c r="LY247" s="158">
        <f t="shared" si="887"/>
        <v>-2.0492108765925079</v>
      </c>
      <c r="LZ247" s="243">
        <f t="shared" si="957"/>
        <v>3.2398275862068976E-2</v>
      </c>
      <c r="MA247" s="243">
        <f t="shared" ref="MA247:MA254" si="989">ME247-MF247</f>
        <v>-6.2250000000000083E-3</v>
      </c>
      <c r="MB247" s="243">
        <f t="shared" si="958"/>
        <v>0.10698552631578948</v>
      </c>
      <c r="MC247" s="243">
        <f t="shared" si="959"/>
        <v>9.0422807017543863E-2</v>
      </c>
      <c r="MD247" s="244">
        <f t="shared" si="888"/>
        <v>0.18444827586206897</v>
      </c>
      <c r="ME247" s="244">
        <f t="shared" si="889"/>
        <v>0.15204999999999999</v>
      </c>
      <c r="MF247" s="244">
        <f t="shared" si="890"/>
        <v>0.158275</v>
      </c>
      <c r="MG247" s="244">
        <f t="shared" si="891"/>
        <v>5.1289473684210531E-2</v>
      </c>
      <c r="MH247" s="244">
        <f t="shared" si="892"/>
        <v>-3.9133333333333332E-2</v>
      </c>
      <c r="MI247" s="244">
        <f t="shared" si="893"/>
        <v>3.7297872340425531E-2</v>
      </c>
      <c r="MJ247" s="244">
        <f t="shared" si="894"/>
        <v>-3.7451612903225809E-2</v>
      </c>
      <c r="MK247" s="244">
        <f t="shared" si="895"/>
        <v>1.3515151515151515E-2</v>
      </c>
      <c r="ML247" s="244">
        <f t="shared" si="896"/>
        <v>2.7774193548387095E-2</v>
      </c>
      <c r="MM247" s="244" t="str">
        <f t="shared" si="897"/>
        <v>i.a.</v>
      </c>
      <c r="MN247" s="244" t="str">
        <f t="shared" si="898"/>
        <v>i.a.</v>
      </c>
      <c r="MO247" s="244" t="str">
        <f t="shared" si="899"/>
        <v>i.a.</v>
      </c>
      <c r="MP247" s="244" t="str">
        <f t="shared" si="900"/>
        <v>i.a.</v>
      </c>
      <c r="MQ247" s="244" t="str">
        <f t="shared" si="901"/>
        <v>i.a.</v>
      </c>
      <c r="MR247" s="244" t="str">
        <f t="shared" si="902"/>
        <v>i.a.</v>
      </c>
      <c r="MS247" s="244" t="str">
        <f t="shared" si="903"/>
        <v>i.a.</v>
      </c>
      <c r="MT247" s="244" t="str">
        <f t="shared" si="904"/>
        <v>i.a.</v>
      </c>
    </row>
    <row r="248" spans="1:358" ht="18" customHeight="1" x14ac:dyDescent="0.25">
      <c r="A248" s="20" t="s">
        <v>295</v>
      </c>
      <c r="B248" s="273">
        <v>36492449</v>
      </c>
      <c r="C248" s="117" t="s">
        <v>370</v>
      </c>
      <c r="D248" s="5" t="s">
        <v>137</v>
      </c>
      <c r="E248" s="5">
        <v>7219100</v>
      </c>
      <c r="F248" s="203">
        <v>45475</v>
      </c>
      <c r="G248" s="148"/>
      <c r="H248" s="148" t="s">
        <v>74</v>
      </c>
      <c r="I248" s="148" t="s">
        <v>74</v>
      </c>
      <c r="J248" s="148" t="s">
        <v>74</v>
      </c>
      <c r="K248" s="148" t="s">
        <v>74</v>
      </c>
      <c r="L248" s="148" t="s">
        <v>74</v>
      </c>
      <c r="M248" s="148" t="s">
        <v>74</v>
      </c>
      <c r="N248" s="357" t="s">
        <v>70</v>
      </c>
      <c r="O248" s="357" t="s">
        <v>70</v>
      </c>
      <c r="P248" s="150" t="e">
        <f>Y248/Tabel1[[#This Row],[2023 - Omsætning]]-1</f>
        <v>#DIV/0!</v>
      </c>
      <c r="Q248" s="150" t="e">
        <f>Z248/Tabel1[[#This Row],[2022 - Omsætning]]-1</f>
        <v>#DIV/0!</v>
      </c>
      <c r="R248" s="150" t="e">
        <f>AA248/Tabel1[[#This Row],[2021 - Omsætning]]-1</f>
        <v>#DIV/0!</v>
      </c>
      <c r="S248" s="150" t="e">
        <f>AB248/Tabel1[[#This Row],[2020 - Omsætning]]-1</f>
        <v>#DIV/0!</v>
      </c>
      <c r="T248" s="150" t="e">
        <f>AC248/Tabel1[[#This Row],[2019 - Omsætning]]-1</f>
        <v>#DIV/0!</v>
      </c>
      <c r="U248" s="242">
        <f t="shared" si="941"/>
        <v>0</v>
      </c>
      <c r="V248" s="242">
        <f t="shared" si="983"/>
        <v>0</v>
      </c>
      <c r="W248" s="242">
        <f t="shared" si="982"/>
        <v>0</v>
      </c>
      <c r="X248" s="242">
        <f t="shared" si="975"/>
        <v>0</v>
      </c>
      <c r="Y248" s="151"/>
      <c r="Z248" s="151"/>
      <c r="AA248" s="151"/>
      <c r="AB248" s="361"/>
      <c r="AC248" s="361"/>
      <c r="AD248" s="361"/>
      <c r="AE248" s="361">
        <v>16.337399999999999</v>
      </c>
      <c r="AF248" s="361">
        <v>13.779</v>
      </c>
      <c r="AG248" s="361"/>
      <c r="AH248" s="361"/>
      <c r="AI248" s="361"/>
      <c r="AJ248" s="361"/>
      <c r="AK248" s="361"/>
      <c r="AL248" s="361"/>
      <c r="AM248" s="361"/>
      <c r="AN248" s="361"/>
      <c r="AO248" s="361"/>
      <c r="AP248" s="150">
        <f t="shared" si="779"/>
        <v>-1</v>
      </c>
      <c r="AQ248" s="150">
        <f t="shared" si="780"/>
        <v>1.0843670732131068</v>
      </c>
      <c r="AR248" s="150">
        <f t="shared" si="781"/>
        <v>0.20791016431343404</v>
      </c>
      <c r="AS248" s="150">
        <f t="shared" si="782"/>
        <v>0.28324130461800689</v>
      </c>
      <c r="AT248" s="150">
        <f t="shared" si="783"/>
        <v>0.35298038468863074</v>
      </c>
      <c r="AU248" s="242">
        <f t="shared" si="960"/>
        <v>-2.4279999999999999</v>
      </c>
      <c r="AV248" s="242">
        <f t="shared" si="976"/>
        <v>31.207000000000001</v>
      </c>
      <c r="AW248" s="242">
        <f t="shared" si="961"/>
        <v>7.5539999999999985</v>
      </c>
      <c r="AX248" s="242">
        <f t="shared" si="962"/>
        <v>14.357700000000001</v>
      </c>
      <c r="AY248" s="119"/>
      <c r="AZ248" s="119">
        <v>2.4279999999999999</v>
      </c>
      <c r="BA248" s="119">
        <v>-28.779</v>
      </c>
      <c r="BB248" s="362">
        <v>-36.332999999999998</v>
      </c>
      <c r="BC248" s="362">
        <v>-50.6907</v>
      </c>
      <c r="BD248" s="362">
        <v>-78.344920000000002</v>
      </c>
      <c r="BE248" s="362">
        <v>-37.703000000000003</v>
      </c>
      <c r="BF248" s="362">
        <v>-5.08</v>
      </c>
      <c r="BG248" s="362">
        <v>-0.11700000000000001</v>
      </c>
      <c r="BH248" s="362">
        <v>0.73299999999999998</v>
      </c>
      <c r="BI248" s="362"/>
      <c r="BJ248" s="362"/>
      <c r="BK248" s="362"/>
      <c r="BL248" s="362"/>
      <c r="BM248" s="362"/>
      <c r="BN248" s="362"/>
      <c r="BO248" s="362"/>
      <c r="BP248" s="152">
        <f t="shared" si="784"/>
        <v>1</v>
      </c>
      <c r="BQ248" s="152">
        <f t="shared" si="785"/>
        <v>0.33334775193415234</v>
      </c>
      <c r="BR248" s="152">
        <f t="shared" si="786"/>
        <v>0.20760334139629624</v>
      </c>
      <c r="BS248" s="152">
        <f t="shared" si="787"/>
        <v>-9.51911682969501E-3</v>
      </c>
      <c r="BT248" s="152">
        <f t="shared" si="788"/>
        <v>0.10663811563169166</v>
      </c>
      <c r="BU248" s="242">
        <f t="shared" si="963"/>
        <v>107.883</v>
      </c>
      <c r="BV248" s="242">
        <f t="shared" si="977"/>
        <v>53.945000000000007</v>
      </c>
      <c r="BW248" s="242">
        <f t="shared" si="964"/>
        <v>42.397999999999996</v>
      </c>
      <c r="BX248" s="242">
        <f t="shared" si="965"/>
        <v>-1.9257200000000125</v>
      </c>
      <c r="BY248" s="119"/>
      <c r="BZ248" s="119">
        <v>-107.883</v>
      </c>
      <c r="CA248" s="119">
        <v>-161.828</v>
      </c>
      <c r="CB248" s="362">
        <v>-204.226</v>
      </c>
      <c r="CC248" s="362">
        <v>-202.30027999999999</v>
      </c>
      <c r="CD248" s="362">
        <v>-226.44829999999999</v>
      </c>
      <c r="CE248" s="362">
        <v>-81.328999999999994</v>
      </c>
      <c r="CF248" s="362">
        <v>-21.088999999999999</v>
      </c>
      <c r="CG248" s="362">
        <v>-4.5570000000000004</v>
      </c>
      <c r="CH248" s="362">
        <v>0.22900000000000001</v>
      </c>
      <c r="CI248" s="362"/>
      <c r="CJ248" s="362"/>
      <c r="CK248" s="362"/>
      <c r="CL248" s="362"/>
      <c r="CM248" s="362"/>
      <c r="CN248" s="362"/>
      <c r="CO248" s="362"/>
      <c r="CP248" s="152">
        <f t="shared" si="789"/>
        <v>1</v>
      </c>
      <c r="CQ248" s="152">
        <f t="shared" si="790"/>
        <v>0.21267853768265255</v>
      </c>
      <c r="CR248" s="152">
        <f t="shared" si="791"/>
        <v>0.20669594065247465</v>
      </c>
      <c r="CS248" s="152">
        <f t="shared" si="792"/>
        <v>-6.4911676119162685E-3</v>
      </c>
      <c r="CT248" s="152">
        <f t="shared" si="793"/>
        <v>0.10406974852792872</v>
      </c>
      <c r="CU248" s="242">
        <f t="shared" si="966"/>
        <v>129.15299999999999</v>
      </c>
      <c r="CV248" s="242">
        <f t="shared" si="978"/>
        <v>34.888000000000005</v>
      </c>
      <c r="CW248" s="242">
        <f t="shared" si="967"/>
        <v>42.741000000000014</v>
      </c>
      <c r="CX248" s="242">
        <f t="shared" si="968"/>
        <v>-1.3336000000000183</v>
      </c>
      <c r="CY248" s="119"/>
      <c r="CZ248" s="119">
        <v>-129.15299999999999</v>
      </c>
      <c r="DA248" s="119">
        <v>-164.041</v>
      </c>
      <c r="DB248" s="362">
        <v>-206.78200000000001</v>
      </c>
      <c r="DC248" s="362">
        <v>-205.44839999999999</v>
      </c>
      <c r="DD248" s="362">
        <v>-229.31294</v>
      </c>
      <c r="DE248" s="362">
        <v>-81.567999999999998</v>
      </c>
      <c r="DF248" s="362">
        <v>-18.254000000000001</v>
      </c>
      <c r="DG248" s="362">
        <v>-4.569</v>
      </c>
      <c r="DH248" s="362">
        <v>0.22</v>
      </c>
      <c r="DI248" s="362"/>
      <c r="DJ248" s="362"/>
      <c r="DK248" s="362"/>
      <c r="DL248" s="362"/>
      <c r="DM248" s="362"/>
      <c r="DN248" s="362"/>
      <c r="DO248" s="362"/>
      <c r="DP248" s="152">
        <f t="shared" si="794"/>
        <v>1</v>
      </c>
      <c r="DQ248" s="152">
        <f t="shared" si="795"/>
        <v>-1.8784841888868733</v>
      </c>
      <c r="DR248" s="152">
        <f t="shared" si="796"/>
        <v>-0.63494297018557444</v>
      </c>
      <c r="DS248" s="152">
        <f t="shared" si="797"/>
        <v>-0.33317707248614448</v>
      </c>
      <c r="DT248" s="152">
        <f t="shared" si="798"/>
        <v>-7.2980813272940134E-2</v>
      </c>
      <c r="DU248" s="242">
        <f t="shared" si="969"/>
        <v>58.116999999999997</v>
      </c>
      <c r="DV248" s="242">
        <f t="shared" si="979"/>
        <v>-124.273</v>
      </c>
      <c r="DW248" s="242">
        <f t="shared" si="970"/>
        <v>-115.065</v>
      </c>
      <c r="DX248" s="242">
        <f t="shared" si="971"/>
        <v>-90.546800000000019</v>
      </c>
      <c r="DY248" s="119"/>
      <c r="DZ248" s="119">
        <v>-58.116999999999997</v>
      </c>
      <c r="EA248" s="119">
        <v>66.156000000000006</v>
      </c>
      <c r="EB248" s="362">
        <v>181.221</v>
      </c>
      <c r="EC248" s="362">
        <v>271.76780000000002</v>
      </c>
      <c r="ED248" s="362">
        <v>293.16308000000004</v>
      </c>
      <c r="EE248" s="362">
        <v>328.16500000000002</v>
      </c>
      <c r="EF248" s="362">
        <v>238.989</v>
      </c>
      <c r="EG248" s="362">
        <v>5.14</v>
      </c>
      <c r="EH248" s="362">
        <v>0.48</v>
      </c>
      <c r="EI248" s="362"/>
      <c r="EJ248" s="362"/>
      <c r="EK248" s="362"/>
      <c r="EL248" s="362"/>
      <c r="EM248" s="362"/>
      <c r="EN248" s="362"/>
      <c r="EO248" s="362"/>
      <c r="EP248" s="153">
        <f t="shared" si="799"/>
        <v>-1</v>
      </c>
      <c r="EQ248" s="153">
        <f t="shared" si="800"/>
        <v>-0.47464147063515982</v>
      </c>
      <c r="ER248" s="153">
        <f t="shared" si="801"/>
        <v>-0.50505161287492273</v>
      </c>
      <c r="ES248" s="153">
        <f t="shared" si="802"/>
        <v>-0.30434618606401065</v>
      </c>
      <c r="ET248" s="153">
        <f t="shared" si="803"/>
        <v>-6.3567469743240883E-3</v>
      </c>
      <c r="EU248" s="242">
        <f t="shared" si="972"/>
        <v>-59.271999999999998</v>
      </c>
      <c r="EV248" s="242">
        <f t="shared" si="980"/>
        <v>-53.550000000000004</v>
      </c>
      <c r="EW248" s="242">
        <f t="shared" si="973"/>
        <v>-115.125</v>
      </c>
      <c r="EX248" s="242">
        <f t="shared" si="974"/>
        <v>-99.726040000000012</v>
      </c>
      <c r="EY248" s="119"/>
      <c r="EZ248" s="119">
        <v>59.271999999999998</v>
      </c>
      <c r="FA248" s="119">
        <v>112.822</v>
      </c>
      <c r="FB248" s="362">
        <v>227.947</v>
      </c>
      <c r="FC248" s="362">
        <v>327.67304000000001</v>
      </c>
      <c r="FD248" s="362">
        <v>329.76929999999999</v>
      </c>
      <c r="FE248" s="362">
        <v>341.80200000000002</v>
      </c>
      <c r="FF248" s="362">
        <v>259.11599999999999</v>
      </c>
      <c r="FG248" s="362">
        <v>8.7289999999999992</v>
      </c>
      <c r="FH248" s="362">
        <v>1.149</v>
      </c>
      <c r="FI248" s="362"/>
      <c r="FJ248" s="362"/>
      <c r="FK248" s="362"/>
      <c r="FL248" s="362"/>
      <c r="FM248" s="362"/>
      <c r="FN248" s="362"/>
      <c r="FO248" s="362"/>
      <c r="FP248" s="153">
        <f t="shared" si="804"/>
        <v>-1</v>
      </c>
      <c r="FQ248" s="153">
        <f t="shared" si="805"/>
        <v>-0.1891891891891892</v>
      </c>
      <c r="FR248" s="153">
        <f t="shared" si="806"/>
        <v>3.4965034965034968E-2</v>
      </c>
      <c r="FS248" s="153">
        <f t="shared" si="807"/>
        <v>-0.13333333333333333</v>
      </c>
      <c r="FT248" s="153">
        <f t="shared" si="808"/>
        <v>6.4516129032258063E-2</v>
      </c>
      <c r="FU248" s="242">
        <f t="shared" si="764"/>
        <v>-120</v>
      </c>
      <c r="FV248" s="242">
        <f t="shared" si="981"/>
        <v>-28</v>
      </c>
      <c r="FW248" s="242">
        <f t="shared" si="765"/>
        <v>5</v>
      </c>
      <c r="FX248" s="242">
        <f t="shared" si="766"/>
        <v>-22</v>
      </c>
      <c r="FY248" s="154"/>
      <c r="FZ248" s="154">
        <v>120</v>
      </c>
      <c r="GA248" s="154">
        <v>148</v>
      </c>
      <c r="GB248" s="359">
        <v>143</v>
      </c>
      <c r="GC248" s="359">
        <v>165</v>
      </c>
      <c r="GD248" s="359">
        <v>155</v>
      </c>
      <c r="GE248" s="359">
        <v>90</v>
      </c>
      <c r="GF248" s="359">
        <v>18</v>
      </c>
      <c r="GG248" s="359">
        <v>6</v>
      </c>
      <c r="GH248" s="359">
        <v>2</v>
      </c>
      <c r="GI248" s="359"/>
      <c r="GJ248" s="359"/>
      <c r="GK248" s="359"/>
      <c r="GL248" s="359"/>
      <c r="GM248" s="359"/>
      <c r="GN248" s="359"/>
      <c r="GO248" s="359"/>
      <c r="GP248" s="165"/>
      <c r="GQ248" s="5" t="s">
        <v>389</v>
      </c>
      <c r="GR248" s="5">
        <v>5250</v>
      </c>
      <c r="GS248" s="5" t="s">
        <v>158</v>
      </c>
      <c r="GT248" s="157" t="s">
        <v>78</v>
      </c>
      <c r="GU248" s="172"/>
      <c r="GV248" s="101"/>
      <c r="GW248" s="158" t="e">
        <f t="shared" si="809"/>
        <v>#VALUE!</v>
      </c>
      <c r="GX248" s="158">
        <f t="shared" si="810"/>
        <v>-23.227543398890191</v>
      </c>
      <c r="GY248" s="158">
        <f t="shared" si="811"/>
        <v>-0.4526728591541021</v>
      </c>
      <c r="GZ248" s="158">
        <f t="shared" si="812"/>
        <v>-0.25521412677582195</v>
      </c>
      <c r="HA248" s="158">
        <f t="shared" si="813"/>
        <v>1.4628793240937498E-2</v>
      </c>
      <c r="HB248" s="263" t="e">
        <f t="shared" si="942"/>
        <v>#VALUE!</v>
      </c>
      <c r="HC248" s="263">
        <f t="shared" si="984"/>
        <v>-30.805365468069752</v>
      </c>
      <c r="HD248" s="263">
        <f t="shared" si="943"/>
        <v>-0.41327555631222468</v>
      </c>
      <c r="HE248" s="263">
        <f t="shared" si="944"/>
        <v>-0.18562743110622582</v>
      </c>
      <c r="HF248" s="153" t="str">
        <f t="shared" si="814"/>
        <v>Negativ EK</v>
      </c>
      <c r="HG248" s="153">
        <f t="shared" si="815"/>
        <v>-32.131608409006056</v>
      </c>
      <c r="HH248" s="153">
        <f t="shared" si="816"/>
        <v>-1.3262429409363037</v>
      </c>
      <c r="HI248" s="153">
        <f t="shared" si="817"/>
        <v>-0.912967384624079</v>
      </c>
      <c r="HJ248" s="153">
        <f t="shared" si="818"/>
        <v>-0.72733995351785319</v>
      </c>
      <c r="HK248" s="153">
        <f t="shared" si="819"/>
        <v>-0.7381380220253364</v>
      </c>
      <c r="HL248" s="153">
        <f t="shared" si="820"/>
        <v>-0.28763968869125495</v>
      </c>
      <c r="HM248" s="153">
        <f t="shared" si="821"/>
        <v>-0.14954388868180349</v>
      </c>
      <c r="HN248" s="153">
        <f t="shared" si="822"/>
        <v>-1.625978647686833</v>
      </c>
      <c r="HO248" s="153">
        <f t="shared" si="823"/>
        <v>0.45833333333333337</v>
      </c>
      <c r="HP248" s="153" t="str">
        <f t="shared" si="824"/>
        <v>Negativ EK</v>
      </c>
      <c r="HQ248" s="153" t="str">
        <f t="shared" si="825"/>
        <v>Negativ EK</v>
      </c>
      <c r="HR248" s="153" t="str">
        <f t="shared" si="826"/>
        <v>Negativ EK</v>
      </c>
      <c r="HS248" s="153" t="str">
        <f t="shared" si="827"/>
        <v>Negativ EK</v>
      </c>
      <c r="HT248" s="153" t="str">
        <f t="shared" si="828"/>
        <v>Negativ EK</v>
      </c>
      <c r="HU248" s="153" t="str">
        <f t="shared" si="829"/>
        <v>Negativ EK</v>
      </c>
      <c r="HV248" s="150">
        <f t="shared" si="830"/>
        <v>1</v>
      </c>
      <c r="HW248" s="150">
        <f t="shared" si="831"/>
        <v>-0.32006008298459487</v>
      </c>
      <c r="HX248" s="150">
        <f t="shared" si="832"/>
        <v>-0.29199388192369685</v>
      </c>
      <c r="HY248" s="150">
        <f t="shared" si="833"/>
        <v>-0.19452244818824038</v>
      </c>
      <c r="HZ248" s="150">
        <f t="shared" si="834"/>
        <v>8.7439056548024349E-2</v>
      </c>
      <c r="IA248" s="263">
        <f t="shared" si="945"/>
        <v>1.2537682894232223</v>
      </c>
      <c r="IB248" s="263">
        <f t="shared" si="985"/>
        <v>-0.30398705932306647</v>
      </c>
      <c r="IC248" s="263">
        <f t="shared" si="946"/>
        <v>-0.21465295790896566</v>
      </c>
      <c r="ID248" s="263">
        <f t="shared" si="947"/>
        <v>-0.11971223433758926</v>
      </c>
      <c r="IE248" s="153">
        <f t="shared" si="835"/>
        <v>0</v>
      </c>
      <c r="IF248" s="153">
        <f t="shared" si="836"/>
        <v>-1.2537682894232223</v>
      </c>
      <c r="IG248" s="153">
        <f t="shared" si="837"/>
        <v>-0.9497812301001558</v>
      </c>
      <c r="IH248" s="153">
        <f t="shared" si="838"/>
        <v>-0.73512827219119015</v>
      </c>
      <c r="II248" s="153">
        <f t="shared" si="839"/>
        <v>-0.61541603785360088</v>
      </c>
      <c r="IJ248" s="153">
        <f t="shared" si="840"/>
        <v>-0.67438349435123257</v>
      </c>
      <c r="IK248" s="153">
        <f t="shared" si="841"/>
        <v>-0.27068252240738333</v>
      </c>
      <c r="IL248" s="153">
        <f t="shared" si="842"/>
        <v>-0.1574716720491329</v>
      </c>
      <c r="IM248" s="153">
        <f t="shared" si="843"/>
        <v>-0.92265640817979355</v>
      </c>
      <c r="IN248" s="153">
        <f t="shared" si="844"/>
        <v>0.19930374238468235</v>
      </c>
      <c r="IO248" s="153" t="str">
        <f t="shared" si="845"/>
        <v>i.a.</v>
      </c>
      <c r="IP248" s="153" t="str">
        <f t="shared" si="846"/>
        <v>i.a.</v>
      </c>
      <c r="IQ248" s="153" t="str">
        <f t="shared" si="847"/>
        <v>i.a.</v>
      </c>
      <c r="IR248" s="153" t="str">
        <f t="shared" si="848"/>
        <v>i.a.</v>
      </c>
      <c r="IS248" s="153" t="str">
        <f t="shared" si="849"/>
        <v>i.a.</v>
      </c>
      <c r="IT248" s="153" t="str">
        <f t="shared" si="850"/>
        <v>i.a.</v>
      </c>
      <c r="IU248" s="150" t="e">
        <f t="shared" si="851"/>
        <v>#VALUE!</v>
      </c>
      <c r="IV248" s="150">
        <f t="shared" si="852"/>
        <v>-2.6721612761269204</v>
      </c>
      <c r="IW248" s="150">
        <f t="shared" si="853"/>
        <v>-0.26243414604324639</v>
      </c>
      <c r="IX248" s="150">
        <f t="shared" si="854"/>
        <v>-4.1444301525509493E-2</v>
      </c>
      <c r="IY248" s="150">
        <f t="shared" si="855"/>
        <v>-6.70502880140771E-2</v>
      </c>
      <c r="IZ248" s="263" t="e">
        <f t="shared" si="948"/>
        <v>#VALUE!</v>
      </c>
      <c r="JA248" s="263">
        <f t="shared" si="986"/>
        <v>-1.5668885623677347</v>
      </c>
      <c r="JB248" s="263">
        <f t="shared" si="949"/>
        <v>-0.20863875541289489</v>
      </c>
      <c r="JC248" s="263">
        <f t="shared" si="950"/>
        <v>-3.4373370015807092E-2</v>
      </c>
      <c r="JD248" s="153" t="str">
        <f t="shared" si="856"/>
        <v>i.a.</v>
      </c>
      <c r="JE248" s="153">
        <f t="shared" si="857"/>
        <v>-0.98051356458361449</v>
      </c>
      <c r="JF248" s="153">
        <f t="shared" si="858"/>
        <v>0.58637499778412017</v>
      </c>
      <c r="JG248" s="153">
        <f t="shared" si="859"/>
        <v>0.79501375319701506</v>
      </c>
      <c r="JH248" s="153">
        <f t="shared" si="860"/>
        <v>0.82938712321282215</v>
      </c>
      <c r="JI248" s="153">
        <f t="shared" si="861"/>
        <v>0.88899445764053853</v>
      </c>
      <c r="JJ248" s="153">
        <f t="shared" si="862"/>
        <v>0.96010263251824157</v>
      </c>
      <c r="JK248" s="153">
        <f t="shared" si="863"/>
        <v>0.92232436437734455</v>
      </c>
      <c r="JL248" s="153">
        <f t="shared" si="864"/>
        <v>0.58884179172872042</v>
      </c>
      <c r="JM248" s="153">
        <f t="shared" si="865"/>
        <v>0.4177545691906005</v>
      </c>
      <c r="JN248" s="153" t="str">
        <f t="shared" si="866"/>
        <v>i.a.</v>
      </c>
      <c r="JO248" s="153" t="str">
        <f t="shared" si="867"/>
        <v>i.a.</v>
      </c>
      <c r="JP248" s="153" t="str">
        <f t="shared" si="868"/>
        <v>i.a.</v>
      </c>
      <c r="JQ248" s="153" t="str">
        <f t="shared" si="869"/>
        <v>i.a.</v>
      </c>
      <c r="JR248" s="153" t="str">
        <f t="shared" si="870"/>
        <v>i.a.</v>
      </c>
      <c r="JS248" s="153" t="str">
        <f t="shared" si="871"/>
        <v>i.a.</v>
      </c>
      <c r="JT248" s="153" t="str">
        <f t="shared" si="872"/>
        <v>i.a.</v>
      </c>
      <c r="JU248" s="150" t="e">
        <f t="shared" si="873"/>
        <v>#VALUE!</v>
      </c>
      <c r="JV248" s="150" t="e">
        <f t="shared" si="874"/>
        <v>#VALUE!</v>
      </c>
      <c r="JW248" s="150" t="e">
        <f t="shared" si="875"/>
        <v>#VALUE!</v>
      </c>
      <c r="JX248" s="150" t="e">
        <f t="shared" si="876"/>
        <v>#VALUE!</v>
      </c>
      <c r="JY248" s="150" t="e">
        <f t="shared" si="877"/>
        <v>#VALUE!</v>
      </c>
      <c r="JZ248" s="263" t="e">
        <f t="shared" si="951"/>
        <v>#VALUE!</v>
      </c>
      <c r="KA248" s="263" t="e">
        <f t="shared" si="987"/>
        <v>#VALUE!</v>
      </c>
      <c r="KB248" s="263" t="e">
        <f t="shared" si="952"/>
        <v>#VALUE!</v>
      </c>
      <c r="KC248" s="263" t="e">
        <f t="shared" si="953"/>
        <v>#VALUE!</v>
      </c>
      <c r="KD248" s="153" t="str">
        <f t="shared" si="924"/>
        <v>i.a.</v>
      </c>
      <c r="KE248" s="153" t="str">
        <f t="shared" si="925"/>
        <v>i.a.</v>
      </c>
      <c r="KF248" s="153" t="str">
        <f t="shared" si="926"/>
        <v>i.a.</v>
      </c>
      <c r="KG248" s="153" t="str">
        <f t="shared" si="927"/>
        <v>i.a.</v>
      </c>
      <c r="KH248" s="153" t="str">
        <f t="shared" si="940"/>
        <v>i.a.</v>
      </c>
      <c r="KI248" s="153" t="str">
        <f t="shared" si="928"/>
        <v>i.a.</v>
      </c>
      <c r="KJ248" s="153">
        <f t="shared" si="929"/>
        <v>-4.9780870885208168</v>
      </c>
      <c r="KK248" s="153">
        <f t="shared" si="930"/>
        <v>-1.5305174540968138</v>
      </c>
      <c r="KL248" s="153" t="str">
        <f t="shared" si="931"/>
        <v>i.a.</v>
      </c>
      <c r="KM248" s="153" t="str">
        <f t="shared" si="932"/>
        <v>i.a.</v>
      </c>
      <c r="KN248" s="153" t="str">
        <f t="shared" si="933"/>
        <v>i.a.</v>
      </c>
      <c r="KO248" s="153" t="str">
        <f t="shared" si="934"/>
        <v>i.a.</v>
      </c>
      <c r="KP248" s="153" t="str">
        <f t="shared" si="935"/>
        <v>i.a.</v>
      </c>
      <c r="KQ248" s="153" t="str">
        <f t="shared" si="936"/>
        <v>i.a.</v>
      </c>
      <c r="KR248" s="153" t="str">
        <f t="shared" si="937"/>
        <v>i.a.</v>
      </c>
      <c r="KS248" s="153" t="str">
        <f t="shared" si="938"/>
        <v>i.a.</v>
      </c>
      <c r="KT248" s="153" t="str">
        <f t="shared" si="939"/>
        <v>i.a.</v>
      </c>
      <c r="KU248" s="150" t="e">
        <f t="shared" si="878"/>
        <v>#VALUE!</v>
      </c>
      <c r="KV248" s="150" t="e">
        <f t="shared" si="879"/>
        <v>#DIV/0!</v>
      </c>
      <c r="KW248" s="150" t="e">
        <f t="shared" si="880"/>
        <v>#DIV/0!</v>
      </c>
      <c r="KX248" s="150" t="e">
        <f t="shared" si="881"/>
        <v>#DIV/0!</v>
      </c>
      <c r="KY248" s="150" t="e">
        <f t="shared" si="882"/>
        <v>#DIV/0!</v>
      </c>
      <c r="KZ248" s="243" t="e">
        <f t="shared" si="954"/>
        <v>#VALUE!</v>
      </c>
      <c r="LA248" s="243">
        <f t="shared" si="988"/>
        <v>0</v>
      </c>
      <c r="LB248" s="243">
        <f t="shared" si="955"/>
        <v>0</v>
      </c>
      <c r="LC248" s="243">
        <f t="shared" si="956"/>
        <v>0</v>
      </c>
      <c r="LD248" s="254" t="str">
        <f>IFERROR(Tabel1[[#This Row],[2024 - Omsætning]]/Tabel1[[#This Row],[2024 - Ansatte]],"i.a.")</f>
        <v>i.a.</v>
      </c>
      <c r="LE248" s="254">
        <f>IFERROR(Tabel1[[#This Row],[2023 - Omsætning]]/Tabel1[[#This Row],[2023 - Ansatte]],"i.a.")</f>
        <v>0</v>
      </c>
      <c r="LF248" s="254">
        <f>IFERROR(Tabel1[[#This Row],[2022 - Omsætning]]/Tabel1[[#This Row],[2022 - Ansatte]],"i.a.")</f>
        <v>0</v>
      </c>
      <c r="LG248" s="254">
        <f>IFERROR(Tabel1[[#This Row],[2021 - Omsætning]]/Tabel1[[#This Row],[2021 - Ansatte]],"i.a.")</f>
        <v>0</v>
      </c>
      <c r="LH248" s="254">
        <f>IFERROR(AC248/Tabel1[[#This Row],[2020 - Ansatte]],"i.a.")</f>
        <v>0</v>
      </c>
      <c r="LI248" s="254">
        <f>IFERROR(Tabel1[[#This Row],[2019 - Omsætning]]/Tabel1[[#This Row],[2019 - Ansatte]],"i.a.")</f>
        <v>0</v>
      </c>
      <c r="LJ248" s="254">
        <f>IFERROR(Tabel1[[#This Row],[2018 - Omsætning]]/Tabel1[[#This Row],[2018 - Ansatte]],"i.a.")</f>
        <v>0.18152666666666664</v>
      </c>
      <c r="LK248" s="254">
        <f>IFERROR(Tabel1[[#This Row],[2017 - Omsætning]]/Tabel1[[#This Row],[2017 - Ansatte]],"i.a.")</f>
        <v>0.76549999999999996</v>
      </c>
      <c r="LL248" s="254">
        <f>IFERROR(Tabel1[[#This Row],[2016 - Omsætning]]/Tabel1[[#This Row],[2016 - Ansatte]],"i.a.")</f>
        <v>0</v>
      </c>
      <c r="LM248" s="254">
        <f>IFERROR(Tabel1[[#This Row],[2015 - Omsætning]]/Tabel1[[#This Row],[2015 - Ansatte]],"i.a.")</f>
        <v>0</v>
      </c>
      <c r="LN248" s="254" t="str">
        <f>IFERROR(Tabel1[[#This Row],[2014 - Omsætning]]/Tabel1[[#This Row],[2014 - Ansatte]],"i.a.")</f>
        <v>i.a.</v>
      </c>
      <c r="LO248" s="254" t="str">
        <f>IFERROR(Tabel1[[#This Row],[2013 - Omsætning]]/Tabel1[[#This Row],[2013 - Ansatte]],"i.a.")</f>
        <v>i.a.</v>
      </c>
      <c r="LP248" s="254" t="str">
        <f>IFERROR(Tabel1[[#This Row],[2012 - Omsætning]]/Tabel1[[#This Row],[2012 - Ansatte]],"i.a.")</f>
        <v>i.a.</v>
      </c>
      <c r="LQ248" s="254" t="str">
        <f>IFERROR(Tabel1[[#This Row],[2011 - Omsætning]]/Tabel1[[#This Row],[2011 - Ansatte]],"i.a.")</f>
        <v>i.a.</v>
      </c>
      <c r="LR248" s="254" t="str">
        <f>IFERROR(Tabel1[[#This Row],[2010 - Omsætning]]/Tabel1[[#This Row],[2010 - Ansatte]],"i.a.")</f>
        <v>i.a.</v>
      </c>
      <c r="LS248" s="254" t="str">
        <f>IFERROR(Tabel1[[#This Row],[2009 - Omsætning]]/Tabel1[[#This Row],[2009 - Ansatte]],"i.a.")</f>
        <v>i.a.</v>
      </c>
      <c r="LT248" s="254" t="str">
        <f>IFERROR(Tabel1[[#This Row],[2008 - Omsætning]]/Tabel1[[#This Row],[2008 - Ansatte]],"i.a.")</f>
        <v>i.a.</v>
      </c>
      <c r="LU248" s="158" t="e">
        <f t="shared" si="883"/>
        <v>#VALUE!</v>
      </c>
      <c r="LV248" s="158">
        <f t="shared" si="884"/>
        <v>2.8970196475271454E-2</v>
      </c>
      <c r="LW248" s="158">
        <f t="shared" si="885"/>
        <v>0.23349675346826945</v>
      </c>
      <c r="LX248" s="158">
        <f t="shared" si="886"/>
        <v>-0.16133596262913413</v>
      </c>
      <c r="LY248" s="158">
        <f t="shared" si="887"/>
        <v>0.15836855164744817</v>
      </c>
      <c r="LZ248" s="243" t="e">
        <f t="shared" si="957"/>
        <v>#VALUE!</v>
      </c>
      <c r="MA248" s="243">
        <f t="shared" si="989"/>
        <v>3.2110135135135165E-2</v>
      </c>
      <c r="MB248" s="243">
        <f t="shared" si="958"/>
        <v>0.33764283689283703</v>
      </c>
      <c r="MC248" s="243">
        <f t="shared" si="959"/>
        <v>-0.20088615384615394</v>
      </c>
      <c r="MD248" s="244" t="str">
        <f t="shared" si="888"/>
        <v>i.a.</v>
      </c>
      <c r="ME248" s="244">
        <f t="shared" si="889"/>
        <v>-1.0762749999999999</v>
      </c>
      <c r="MF248" s="244">
        <f t="shared" si="890"/>
        <v>-1.108385135135135</v>
      </c>
      <c r="MG248" s="244">
        <f t="shared" si="891"/>
        <v>-1.4460279720279721</v>
      </c>
      <c r="MH248" s="245">
        <f t="shared" si="892"/>
        <v>-1.2451418181818181</v>
      </c>
      <c r="MI248" s="245">
        <f t="shared" si="893"/>
        <v>-1.4794383225806451</v>
      </c>
      <c r="MJ248" s="245">
        <f t="shared" si="894"/>
        <v>-0.90631111111111107</v>
      </c>
      <c r="MK248" s="245">
        <f t="shared" si="895"/>
        <v>-1.0141111111111112</v>
      </c>
      <c r="ML248" s="245">
        <f t="shared" si="896"/>
        <v>-0.76149999999999995</v>
      </c>
      <c r="MM248" s="245">
        <f t="shared" si="897"/>
        <v>0.11</v>
      </c>
      <c r="MN248" s="245" t="str">
        <f t="shared" si="898"/>
        <v>i.a.</v>
      </c>
      <c r="MO248" s="245" t="str">
        <f t="shared" si="899"/>
        <v>i.a.</v>
      </c>
      <c r="MP248" s="245" t="str">
        <f t="shared" si="900"/>
        <v>i.a.</v>
      </c>
      <c r="MQ248" s="245" t="str">
        <f t="shared" si="901"/>
        <v>i.a.</v>
      </c>
      <c r="MR248" s="245" t="str">
        <f t="shared" si="902"/>
        <v>i.a.</v>
      </c>
      <c r="MS248" s="245" t="str">
        <f t="shared" si="903"/>
        <v>i.a.</v>
      </c>
      <c r="MT248" s="244" t="str">
        <f t="shared" si="904"/>
        <v>i.a.</v>
      </c>
    </row>
    <row r="249" spans="1:358" ht="18" customHeight="1" x14ac:dyDescent="0.25">
      <c r="A249" s="224" t="s">
        <v>713</v>
      </c>
      <c r="B249" s="273">
        <v>78810319</v>
      </c>
      <c r="C249" s="225" t="s">
        <v>83</v>
      </c>
      <c r="D249" s="5"/>
      <c r="E249" s="225">
        <v>251100</v>
      </c>
      <c r="F249" s="203">
        <v>45782</v>
      </c>
      <c r="G249" s="148" t="s">
        <v>74</v>
      </c>
      <c r="H249" s="148" t="s">
        <v>74</v>
      </c>
      <c r="I249" s="148" t="s">
        <v>74</v>
      </c>
      <c r="J249" s="357" t="s">
        <v>74</v>
      </c>
      <c r="K249" s="357" t="s">
        <v>74</v>
      </c>
      <c r="L249" s="148" t="s">
        <v>74</v>
      </c>
      <c r="M249" s="357" t="s">
        <v>74</v>
      </c>
      <c r="N249" s="357" t="s">
        <v>74</v>
      </c>
      <c r="O249" s="357" t="s">
        <v>74</v>
      </c>
      <c r="P249" s="150" t="e">
        <f>Y249/Tabel1[[#This Row],[2023 - Omsætning]]-1</f>
        <v>#DIV/0!</v>
      </c>
      <c r="Q249" s="150" t="e">
        <f>Z249/Tabel1[[#This Row],[2022 - Omsætning]]-1</f>
        <v>#DIV/0!</v>
      </c>
      <c r="R249" s="150" t="e">
        <f>AA249/Tabel1[[#This Row],[2021 - Omsætning]]-1</f>
        <v>#DIV/0!</v>
      </c>
      <c r="S249" s="150" t="e">
        <f>AB249/Tabel1[[#This Row],[2020 - Omsætning]]-1</f>
        <v>#DIV/0!</v>
      </c>
      <c r="T249" s="150" t="e">
        <f>AC249/Tabel1[[#This Row],[2019 - Omsætning]]-1</f>
        <v>#DIV/0!</v>
      </c>
      <c r="U249" s="242">
        <f t="shared" si="941"/>
        <v>0</v>
      </c>
      <c r="V249" s="242">
        <f t="shared" si="983"/>
        <v>0</v>
      </c>
      <c r="W249" s="242">
        <f t="shared" si="982"/>
        <v>0</v>
      </c>
      <c r="X249" s="242">
        <f t="shared" si="975"/>
        <v>0</v>
      </c>
      <c r="Y249" s="151"/>
      <c r="Z249" s="151"/>
      <c r="AA249" s="151"/>
      <c r="AB249" s="361"/>
      <c r="AC249" s="361"/>
      <c r="AD249" s="361"/>
      <c r="AE249" s="361"/>
      <c r="AF249" s="361"/>
      <c r="AG249" s="361"/>
      <c r="AH249" s="361"/>
      <c r="AI249" s="361"/>
      <c r="AJ249" s="361"/>
      <c r="AK249" s="361"/>
      <c r="AL249" s="361"/>
      <c r="AM249" s="361"/>
      <c r="AN249" s="361"/>
      <c r="AO249" s="361"/>
      <c r="AP249" s="150">
        <f t="shared" si="779"/>
        <v>-0.12238020496722371</v>
      </c>
      <c r="AQ249" s="150">
        <f t="shared" si="780"/>
        <v>0.57427325581395339</v>
      </c>
      <c r="AR249" s="150">
        <f t="shared" si="781"/>
        <v>-0.1660100612158312</v>
      </c>
      <c r="AS249" s="150">
        <f t="shared" si="782"/>
        <v>6.824214956296526E-2</v>
      </c>
      <c r="AT249" s="150">
        <f t="shared" si="783"/>
        <v>0.1313360679753883</v>
      </c>
      <c r="AU249" s="242">
        <f t="shared" si="960"/>
        <v>-2.6509999999999998</v>
      </c>
      <c r="AV249" s="242">
        <f t="shared" si="976"/>
        <v>7.9019999999999992</v>
      </c>
      <c r="AW249" s="242">
        <f t="shared" si="961"/>
        <v>-2.738999999999999</v>
      </c>
      <c r="AX249" s="242">
        <f t="shared" si="962"/>
        <v>1.0539999999999985</v>
      </c>
      <c r="AY249" s="119">
        <v>19.010999999999999</v>
      </c>
      <c r="AZ249" s="119">
        <v>21.661999999999999</v>
      </c>
      <c r="BA249" s="119">
        <v>13.76</v>
      </c>
      <c r="BB249" s="362">
        <v>16.498999999999999</v>
      </c>
      <c r="BC249" s="362">
        <v>15.445</v>
      </c>
      <c r="BD249" s="362">
        <v>13.651999999999999</v>
      </c>
      <c r="BE249" s="362">
        <v>12.278</v>
      </c>
      <c r="BF249" s="362">
        <v>8.9410000000000007</v>
      </c>
      <c r="BG249" s="362">
        <v>8.125</v>
      </c>
      <c r="BH249" s="362"/>
      <c r="BI249" s="362"/>
      <c r="BJ249" s="362"/>
      <c r="BK249" s="362"/>
      <c r="BL249" s="362"/>
      <c r="BM249" s="362"/>
      <c r="BN249" s="362"/>
      <c r="BO249" s="362"/>
      <c r="BP249" s="152">
        <f t="shared" si="784"/>
        <v>-0.26742192740553022</v>
      </c>
      <c r="BQ249" s="152">
        <f t="shared" si="785"/>
        <v>1.3204773434797648</v>
      </c>
      <c r="BR249" s="152">
        <f t="shared" si="786"/>
        <v>-0.34332765474162408</v>
      </c>
      <c r="BS249" s="152">
        <f t="shared" si="787"/>
        <v>7.8983516483515405E-3</v>
      </c>
      <c r="BT249" s="152">
        <f t="shared" si="788"/>
        <v>1.0406447091800983</v>
      </c>
      <c r="BU249" s="242">
        <f t="shared" si="963"/>
        <v>-3.5879999999999992</v>
      </c>
      <c r="BV249" s="242">
        <f t="shared" si="977"/>
        <v>7.6349999999999998</v>
      </c>
      <c r="BW249" s="242">
        <f t="shared" si="964"/>
        <v>-3.0229999999999997</v>
      </c>
      <c r="BX249" s="242">
        <f t="shared" si="965"/>
        <v>6.8999999999999062E-2</v>
      </c>
      <c r="BY249" s="119">
        <v>9.8290000000000006</v>
      </c>
      <c r="BZ249" s="119">
        <v>13.417</v>
      </c>
      <c r="CA249" s="119">
        <v>5.782</v>
      </c>
      <c r="CB249" s="362">
        <v>8.8049999999999997</v>
      </c>
      <c r="CC249" s="362">
        <v>8.7360000000000007</v>
      </c>
      <c r="CD249" s="362">
        <v>4.2809999999999997</v>
      </c>
      <c r="CE249" s="362">
        <v>3.85</v>
      </c>
      <c r="CF249" s="362">
        <v>2.4129999999999998</v>
      </c>
      <c r="CG249" s="362">
        <v>1.786</v>
      </c>
      <c r="CH249" s="362"/>
      <c r="CI249" s="362"/>
      <c r="CJ249" s="362"/>
      <c r="CK249" s="362"/>
      <c r="CL249" s="362"/>
      <c r="CM249" s="362"/>
      <c r="CN249" s="362"/>
      <c r="CO249" s="362"/>
      <c r="CP249" s="152">
        <f t="shared" si="789"/>
        <v>-0.26279174147217232</v>
      </c>
      <c r="CQ249" s="152">
        <f t="shared" si="790"/>
        <v>1.348559381588194</v>
      </c>
      <c r="CR249" s="152">
        <f t="shared" si="791"/>
        <v>-0.35126510143606099</v>
      </c>
      <c r="CS249" s="152">
        <f t="shared" si="792"/>
        <v>6.8854716548082074E-3</v>
      </c>
      <c r="CT249" s="152">
        <f t="shared" si="793"/>
        <v>1.0542197076850544</v>
      </c>
      <c r="CU249" s="242">
        <f t="shared" si="966"/>
        <v>-3.5129999999999999</v>
      </c>
      <c r="CV249" s="242">
        <f t="shared" si="978"/>
        <v>7.6760000000000002</v>
      </c>
      <c r="CW249" s="242">
        <f t="shared" si="967"/>
        <v>-3.081999999999999</v>
      </c>
      <c r="CX249" s="242">
        <f t="shared" si="968"/>
        <v>5.9999999999998721E-2</v>
      </c>
      <c r="CY249" s="119">
        <v>9.8550000000000004</v>
      </c>
      <c r="CZ249" s="119">
        <v>13.368</v>
      </c>
      <c r="DA249" s="119">
        <v>5.6920000000000002</v>
      </c>
      <c r="DB249" s="362">
        <v>8.7739999999999991</v>
      </c>
      <c r="DC249" s="362">
        <v>8.7140000000000004</v>
      </c>
      <c r="DD249" s="362">
        <v>4.242</v>
      </c>
      <c r="DE249" s="362">
        <v>3.7919999999999998</v>
      </c>
      <c r="DF249" s="362">
        <v>2.3580000000000001</v>
      </c>
      <c r="DG249" s="362">
        <v>1.768</v>
      </c>
      <c r="DH249" s="362"/>
      <c r="DI249" s="362"/>
      <c r="DJ249" s="362"/>
      <c r="DK249" s="362"/>
      <c r="DL249" s="362"/>
      <c r="DM249" s="362"/>
      <c r="DN249" s="362"/>
      <c r="DO249" s="362"/>
      <c r="DP249" s="152">
        <f t="shared" si="794"/>
        <v>-0.10774489604794914</v>
      </c>
      <c r="DQ249" s="152">
        <f t="shared" si="795"/>
        <v>0.42925980457770052</v>
      </c>
      <c r="DR249" s="152">
        <f t="shared" si="796"/>
        <v>-0.14646406946189877</v>
      </c>
      <c r="DS249" s="152">
        <f t="shared" si="797"/>
        <v>0.11773719831439147</v>
      </c>
      <c r="DT249" s="152">
        <f t="shared" si="798"/>
        <v>0.21731695942794974</v>
      </c>
      <c r="DU249" s="242">
        <f t="shared" si="969"/>
        <v>-2.3010000000000019</v>
      </c>
      <c r="DV249" s="242">
        <f t="shared" si="979"/>
        <v>6.4140000000000015</v>
      </c>
      <c r="DW249" s="242">
        <f t="shared" si="970"/>
        <v>-2.5640000000000001</v>
      </c>
      <c r="DX249" s="242">
        <f t="shared" si="971"/>
        <v>1.8439999999999994</v>
      </c>
      <c r="DY249" s="119">
        <v>19.055</v>
      </c>
      <c r="DZ249" s="119">
        <v>21.356000000000002</v>
      </c>
      <c r="EA249" s="119">
        <v>14.942</v>
      </c>
      <c r="EB249" s="362">
        <v>17.506</v>
      </c>
      <c r="EC249" s="362">
        <v>15.662000000000001</v>
      </c>
      <c r="ED249" s="362">
        <v>12.866</v>
      </c>
      <c r="EE249" s="362">
        <v>12.558999999999999</v>
      </c>
      <c r="EF249" s="362">
        <v>11.340999999999999</v>
      </c>
      <c r="EG249" s="362">
        <v>15.484</v>
      </c>
      <c r="EH249" s="362"/>
      <c r="EI249" s="362"/>
      <c r="EJ249" s="362"/>
      <c r="EK249" s="362"/>
      <c r="EL249" s="362"/>
      <c r="EM249" s="362"/>
      <c r="EN249" s="362"/>
      <c r="EO249" s="362"/>
      <c r="EP249" s="153">
        <f t="shared" si="799"/>
        <v>-2.8986271047974074E-4</v>
      </c>
      <c r="EQ249" s="153">
        <f t="shared" si="800"/>
        <v>-0.23293513633699192</v>
      </c>
      <c r="ER249" s="153">
        <f t="shared" si="801"/>
        <v>0.36011986583823596</v>
      </c>
      <c r="ES249" s="153">
        <f t="shared" si="802"/>
        <v>0.11198067928219876</v>
      </c>
      <c r="ET249" s="153">
        <f t="shared" si="803"/>
        <v>0.12734353460159914</v>
      </c>
      <c r="EU249" s="242">
        <f t="shared" si="972"/>
        <v>-1.099999999999568E-2</v>
      </c>
      <c r="EV249" s="242">
        <f t="shared" si="980"/>
        <v>-11.524000000000001</v>
      </c>
      <c r="EW249" s="242">
        <f t="shared" si="973"/>
        <v>13.098999999999997</v>
      </c>
      <c r="EX249" s="242">
        <f t="shared" si="974"/>
        <v>3.6630000000000038</v>
      </c>
      <c r="EY249" s="119">
        <v>37.938000000000002</v>
      </c>
      <c r="EZ249" s="119">
        <v>37.948999999999998</v>
      </c>
      <c r="FA249" s="119">
        <v>49.472999999999999</v>
      </c>
      <c r="FB249" s="362">
        <v>36.374000000000002</v>
      </c>
      <c r="FC249" s="362">
        <v>32.710999999999999</v>
      </c>
      <c r="FD249" s="362">
        <v>29.015999999999998</v>
      </c>
      <c r="FE249" s="362">
        <v>29.600999999999999</v>
      </c>
      <c r="FF249" s="362">
        <v>28.492999999999999</v>
      </c>
      <c r="FG249" s="362">
        <v>25.602</v>
      </c>
      <c r="FH249" s="362"/>
      <c r="FI249" s="362"/>
      <c r="FJ249" s="362"/>
      <c r="FK249" s="362"/>
      <c r="FL249" s="362"/>
      <c r="FM249" s="362"/>
      <c r="FN249" s="362"/>
      <c r="FO249" s="362"/>
      <c r="FP249" s="153">
        <f t="shared" si="804"/>
        <v>-4.5454545454545456E-2</v>
      </c>
      <c r="FQ249" s="153">
        <f t="shared" si="805"/>
        <v>0</v>
      </c>
      <c r="FR249" s="153">
        <f t="shared" si="806"/>
        <v>4.7619047619047616E-2</v>
      </c>
      <c r="FS249" s="153">
        <f t="shared" si="807"/>
        <v>8.6206896551724144E-2</v>
      </c>
      <c r="FT249" s="153">
        <f t="shared" si="808"/>
        <v>-4.9180327868852458E-2</v>
      </c>
      <c r="FU249" s="242">
        <f t="shared" ref="FU249:FU312" si="990">FY249-FZ249</f>
        <v>-3</v>
      </c>
      <c r="FV249" s="242">
        <f t="shared" si="981"/>
        <v>0</v>
      </c>
      <c r="FW249" s="242">
        <f t="shared" ref="FW249:FW312" si="991">GA249-GB249</f>
        <v>3</v>
      </c>
      <c r="FX249" s="242">
        <f t="shared" ref="FX249:FX312" si="992">GB249-GC249</f>
        <v>5</v>
      </c>
      <c r="FY249" s="154">
        <v>63</v>
      </c>
      <c r="FZ249" s="154">
        <v>66</v>
      </c>
      <c r="GA249" s="154">
        <v>66</v>
      </c>
      <c r="GB249" s="359">
        <v>63</v>
      </c>
      <c r="GC249" s="359">
        <v>58</v>
      </c>
      <c r="GD249" s="359">
        <v>61</v>
      </c>
      <c r="GE249" s="359">
        <v>60</v>
      </c>
      <c r="GF249" s="359">
        <v>55</v>
      </c>
      <c r="GG249" s="359">
        <v>51</v>
      </c>
      <c r="GH249" s="359"/>
      <c r="GI249" s="359"/>
      <c r="GJ249" s="359"/>
      <c r="GK249" s="359"/>
      <c r="GL249" s="359"/>
      <c r="GM249" s="359"/>
      <c r="GN249" s="359"/>
      <c r="GO249" s="359"/>
      <c r="GP249" s="228"/>
      <c r="GQ249" s="5" t="s">
        <v>389</v>
      </c>
      <c r="GR249" s="225">
        <v>6880</v>
      </c>
      <c r="GS249" s="225" t="s">
        <v>714</v>
      </c>
      <c r="GT249" s="226" t="s">
        <v>94</v>
      </c>
      <c r="GU249" s="172" t="s">
        <v>73</v>
      </c>
      <c r="GV249" s="229"/>
      <c r="GW249" s="158">
        <f t="shared" si="809"/>
        <v>-0.33782422191870803</v>
      </c>
      <c r="GX249" s="158">
        <f t="shared" si="810"/>
        <v>1.0994560255048134</v>
      </c>
      <c r="GY249" s="158">
        <f t="shared" si="811"/>
        <v>-0.33687009629041148</v>
      </c>
      <c r="GZ249" s="158">
        <f t="shared" si="812"/>
        <v>-0.13397163725975739</v>
      </c>
      <c r="HA249" s="158">
        <f t="shared" si="813"/>
        <v>0.83078155033274326</v>
      </c>
      <c r="HB249" s="263">
        <f t="shared" si="942"/>
        <v>-0.24883102091626474</v>
      </c>
      <c r="HC249" s="263">
        <f t="shared" si="984"/>
        <v>0.3857312436620684</v>
      </c>
      <c r="HD249" s="263">
        <f t="shared" si="943"/>
        <v>-0.17822589392499216</v>
      </c>
      <c r="HE249" s="263">
        <f t="shared" si="944"/>
        <v>-8.1844422818390772E-2</v>
      </c>
      <c r="HF249" s="153">
        <f t="shared" si="814"/>
        <v>0.48773848704560641</v>
      </c>
      <c r="HG249" s="153">
        <f t="shared" si="815"/>
        <v>0.73656950796187115</v>
      </c>
      <c r="HH249" s="153">
        <f t="shared" si="816"/>
        <v>0.35083826429980275</v>
      </c>
      <c r="HI249" s="153">
        <f t="shared" si="817"/>
        <v>0.52906415822479491</v>
      </c>
      <c r="HJ249" s="153">
        <f t="shared" si="818"/>
        <v>0.61090858104318568</v>
      </c>
      <c r="HK249" s="153">
        <f t="shared" si="819"/>
        <v>0.33368731563421833</v>
      </c>
      <c r="HL249" s="153">
        <f t="shared" si="820"/>
        <v>0.3173221757322176</v>
      </c>
      <c r="HM249" s="153">
        <f t="shared" si="821"/>
        <v>0.17580615097856478</v>
      </c>
      <c r="HN249" s="153">
        <f t="shared" si="822"/>
        <v>0.11418238181348489</v>
      </c>
      <c r="HO249" s="153" t="str">
        <f t="shared" si="823"/>
        <v>Negativ EK</v>
      </c>
      <c r="HP249" s="153" t="str">
        <f t="shared" si="824"/>
        <v>Negativ EK</v>
      </c>
      <c r="HQ249" s="153" t="str">
        <f t="shared" si="825"/>
        <v>Negativ EK</v>
      </c>
      <c r="HR249" s="153" t="str">
        <f t="shared" si="826"/>
        <v>Negativ EK</v>
      </c>
      <c r="HS249" s="227" t="str">
        <f t="shared" si="827"/>
        <v>Negativ EK</v>
      </c>
      <c r="HT249" s="227" t="str">
        <f t="shared" si="828"/>
        <v>Negativ EK</v>
      </c>
      <c r="HU249" s="227" t="str">
        <f t="shared" si="829"/>
        <v>Negativ EK</v>
      </c>
      <c r="HV249" s="150">
        <f t="shared" si="830"/>
        <v>-0.15606836134840307</v>
      </c>
      <c r="HW249" s="150">
        <f t="shared" si="831"/>
        <v>1.2786714843598566</v>
      </c>
      <c r="HX249" s="150">
        <f t="shared" si="832"/>
        <v>-0.47154578526710428</v>
      </c>
      <c r="HY249" s="150">
        <f t="shared" si="833"/>
        <v>-9.9449351491672708E-2</v>
      </c>
      <c r="HZ249" s="150">
        <f t="shared" si="834"/>
        <v>0.93783062384385774</v>
      </c>
      <c r="IA249" s="263">
        <f t="shared" si="945"/>
        <v>-4.7904856997358192E-2</v>
      </c>
      <c r="IB249" s="263">
        <f t="shared" si="985"/>
        <v>0.17224314239446201</v>
      </c>
      <c r="IC249" s="263">
        <f t="shared" si="946"/>
        <v>-0.12019861443951227</v>
      </c>
      <c r="ID249" s="263">
        <f t="shared" si="947"/>
        <v>-2.8149417098879026E-2</v>
      </c>
      <c r="IE249" s="153">
        <f t="shared" si="835"/>
        <v>0.25904305085192458</v>
      </c>
      <c r="IF249" s="153">
        <f t="shared" si="836"/>
        <v>0.30694790784928278</v>
      </c>
      <c r="IG249" s="153">
        <f t="shared" si="837"/>
        <v>0.13470476545482077</v>
      </c>
      <c r="IH249" s="153">
        <f t="shared" si="838"/>
        <v>0.25490337989433304</v>
      </c>
      <c r="II249" s="153">
        <f t="shared" si="839"/>
        <v>0.28305279699321206</v>
      </c>
      <c r="IJ249" s="153">
        <f t="shared" si="840"/>
        <v>0.14606684067761913</v>
      </c>
      <c r="IK249" s="153">
        <f t="shared" si="841"/>
        <v>0.13254380831066892</v>
      </c>
      <c r="IL249" s="227">
        <f t="shared" si="842"/>
        <v>8.9213420833718457E-2</v>
      </c>
      <c r="IM249" s="227">
        <f t="shared" si="843"/>
        <v>6.9760174986329193E-2</v>
      </c>
      <c r="IN249" s="227" t="str">
        <f t="shared" si="844"/>
        <v>i.a.</v>
      </c>
      <c r="IO249" s="227" t="str">
        <f t="shared" si="845"/>
        <v>i.a.</v>
      </c>
      <c r="IP249" s="227" t="str">
        <f t="shared" si="846"/>
        <v>i.a.</v>
      </c>
      <c r="IQ249" s="227" t="str">
        <f t="shared" si="847"/>
        <v>i.a.</v>
      </c>
      <c r="IR249" s="227" t="str">
        <f t="shared" si="848"/>
        <v>i.a.</v>
      </c>
      <c r="IS249" s="227" t="str">
        <f t="shared" si="849"/>
        <v>i.a.</v>
      </c>
      <c r="IT249" s="227" t="str">
        <f t="shared" si="850"/>
        <v>i.a.</v>
      </c>
      <c r="IU249" s="150">
        <f t="shared" si="851"/>
        <v>-0.10748618957571891</v>
      </c>
      <c r="IV249" s="150">
        <f t="shared" si="852"/>
        <v>0.86328415272793957</v>
      </c>
      <c r="IW249" s="150">
        <f t="shared" si="853"/>
        <v>-0.37245536075449437</v>
      </c>
      <c r="IX249" s="150">
        <f t="shared" si="854"/>
        <v>5.1768156942336753E-3</v>
      </c>
      <c r="IY249" s="150">
        <f t="shared" si="855"/>
        <v>7.981012181716822E-2</v>
      </c>
      <c r="IZ249" s="263">
        <f t="shared" si="948"/>
        <v>-6.0488420368891238E-2</v>
      </c>
      <c r="JA249" s="263">
        <f t="shared" si="986"/>
        <v>0.26073195096438206</v>
      </c>
      <c r="JB249" s="263">
        <f t="shared" si="949"/>
        <v>-0.17925450996228565</v>
      </c>
      <c r="JC249" s="263">
        <f t="shared" si="950"/>
        <v>2.4786551130533407E-3</v>
      </c>
      <c r="JD249" s="153">
        <f t="shared" si="856"/>
        <v>0.50226685644999736</v>
      </c>
      <c r="JE249" s="153">
        <f t="shared" si="857"/>
        <v>0.56275527681888859</v>
      </c>
      <c r="JF249" s="153">
        <f t="shared" si="858"/>
        <v>0.30202332585450653</v>
      </c>
      <c r="JG249" s="153">
        <f t="shared" si="859"/>
        <v>0.48127783581679218</v>
      </c>
      <c r="JH249" s="153">
        <f t="shared" si="860"/>
        <v>0.47879918070373884</v>
      </c>
      <c r="JI249" s="153">
        <f t="shared" si="861"/>
        <v>0.44341053212020953</v>
      </c>
      <c r="JJ249" s="153">
        <f t="shared" si="862"/>
        <v>0.42427620688490253</v>
      </c>
      <c r="JK249" s="227">
        <f t="shared" si="863"/>
        <v>0.39802758572280911</v>
      </c>
      <c r="JL249" s="230">
        <f t="shared" si="864"/>
        <v>0.60479650027341614</v>
      </c>
      <c r="JM249" s="230" t="str">
        <f t="shared" si="865"/>
        <v>i.a.</v>
      </c>
      <c r="JN249" s="230" t="str">
        <f t="shared" si="866"/>
        <v>i.a.</v>
      </c>
      <c r="JO249" s="230" t="str">
        <f t="shared" si="867"/>
        <v>i.a.</v>
      </c>
      <c r="JP249" s="230" t="str">
        <f t="shared" si="868"/>
        <v>i.a.</v>
      </c>
      <c r="JQ249" s="227" t="str">
        <f t="shared" si="869"/>
        <v>i.a.</v>
      </c>
      <c r="JR249" s="227" t="str">
        <f t="shared" si="870"/>
        <v>i.a.</v>
      </c>
      <c r="JS249" s="227" t="str">
        <f t="shared" si="871"/>
        <v>i.a.</v>
      </c>
      <c r="JT249" s="227" t="str">
        <f t="shared" si="872"/>
        <v>i.a.</v>
      </c>
      <c r="JU249" s="150" t="e">
        <f t="shared" si="873"/>
        <v>#VALUE!</v>
      </c>
      <c r="JV249" s="150" t="e">
        <f t="shared" si="874"/>
        <v>#VALUE!</v>
      </c>
      <c r="JW249" s="150" t="e">
        <f t="shared" si="875"/>
        <v>#VALUE!</v>
      </c>
      <c r="JX249" s="150" t="e">
        <f t="shared" si="876"/>
        <v>#VALUE!</v>
      </c>
      <c r="JY249" s="150" t="e">
        <f t="shared" si="877"/>
        <v>#VALUE!</v>
      </c>
      <c r="JZ249" s="263" t="e">
        <f t="shared" si="951"/>
        <v>#VALUE!</v>
      </c>
      <c r="KA249" s="263" t="e">
        <f t="shared" si="987"/>
        <v>#VALUE!</v>
      </c>
      <c r="KB249" s="263" t="e">
        <f t="shared" si="952"/>
        <v>#VALUE!</v>
      </c>
      <c r="KC249" s="263" t="e">
        <f t="shared" si="953"/>
        <v>#VALUE!</v>
      </c>
      <c r="KD249" s="153" t="str">
        <f t="shared" si="924"/>
        <v>i.a.</v>
      </c>
      <c r="KE249" s="153" t="str">
        <f t="shared" si="925"/>
        <v>i.a.</v>
      </c>
      <c r="KF249" s="153" t="str">
        <f t="shared" si="926"/>
        <v>i.a.</v>
      </c>
      <c r="KG249" s="153" t="str">
        <f t="shared" si="927"/>
        <v>i.a.</v>
      </c>
      <c r="KH249" s="153" t="str">
        <f t="shared" si="940"/>
        <v>i.a.</v>
      </c>
      <c r="KI249" s="153" t="str">
        <f t="shared" si="928"/>
        <v>i.a.</v>
      </c>
      <c r="KJ249" s="153" t="str">
        <f t="shared" si="929"/>
        <v>i.a.</v>
      </c>
      <c r="KK249" s="227" t="str">
        <f t="shared" si="930"/>
        <v>i.a.</v>
      </c>
      <c r="KL249" s="230" t="str">
        <f t="shared" si="931"/>
        <v>i.a.</v>
      </c>
      <c r="KM249" s="230" t="str">
        <f t="shared" si="932"/>
        <v>i.a.</v>
      </c>
      <c r="KN249" s="230" t="str">
        <f t="shared" si="933"/>
        <v>i.a.</v>
      </c>
      <c r="KO249" s="230" t="str">
        <f t="shared" si="934"/>
        <v>i.a.</v>
      </c>
      <c r="KP249" s="230" t="str">
        <f t="shared" si="935"/>
        <v>i.a.</v>
      </c>
      <c r="KQ249" s="227" t="str">
        <f t="shared" si="936"/>
        <v>i.a.</v>
      </c>
      <c r="KR249" s="227" t="str">
        <f t="shared" si="937"/>
        <v>i.a.</v>
      </c>
      <c r="KS249" s="227" t="str">
        <f t="shared" si="938"/>
        <v>i.a.</v>
      </c>
      <c r="KT249" s="227" t="str">
        <f t="shared" si="939"/>
        <v>i.a.</v>
      </c>
      <c r="KU249" s="150" t="e">
        <f t="shared" si="878"/>
        <v>#DIV/0!</v>
      </c>
      <c r="KV249" s="150" t="e">
        <f t="shared" si="879"/>
        <v>#DIV/0!</v>
      </c>
      <c r="KW249" s="150" t="e">
        <f t="shared" si="880"/>
        <v>#DIV/0!</v>
      </c>
      <c r="KX249" s="150" t="e">
        <f t="shared" si="881"/>
        <v>#DIV/0!</v>
      </c>
      <c r="KY249" s="150" t="e">
        <f t="shared" si="882"/>
        <v>#DIV/0!</v>
      </c>
      <c r="KZ249" s="243">
        <f t="shared" si="954"/>
        <v>0</v>
      </c>
      <c r="LA249" s="243">
        <f t="shared" si="988"/>
        <v>0</v>
      </c>
      <c r="LB249" s="243">
        <f t="shared" si="955"/>
        <v>0</v>
      </c>
      <c r="LC249" s="243">
        <f t="shared" si="956"/>
        <v>0</v>
      </c>
      <c r="LD249" s="254">
        <f>IFERROR(Tabel1[[#This Row],[2024 - Omsætning]]/Tabel1[[#This Row],[2024 - Ansatte]],"i.a.")</f>
        <v>0</v>
      </c>
      <c r="LE249" s="254">
        <f>IFERROR(Tabel1[[#This Row],[2023 - Omsætning]]/Tabel1[[#This Row],[2023 - Ansatte]],"i.a.")</f>
        <v>0</v>
      </c>
      <c r="LF249" s="254">
        <f>IFERROR(Tabel1[[#This Row],[2022 - Omsætning]]/Tabel1[[#This Row],[2022 - Ansatte]],"i.a.")</f>
        <v>0</v>
      </c>
      <c r="LG249" s="254">
        <f>IFERROR(Tabel1[[#This Row],[2021 - Omsætning]]/Tabel1[[#This Row],[2021 - Ansatte]],"i.a.")</f>
        <v>0</v>
      </c>
      <c r="LH249" s="254">
        <f>IFERROR(AC249/Tabel1[[#This Row],[2020 - Ansatte]],"i.a.")</f>
        <v>0</v>
      </c>
      <c r="LI249" s="254">
        <f>IFERROR(Tabel1[[#This Row],[2019 - Omsætning]]/Tabel1[[#This Row],[2019 - Ansatte]],"i.a.")</f>
        <v>0</v>
      </c>
      <c r="LJ249" s="254">
        <f>IFERROR(Tabel1[[#This Row],[2018 - Omsætning]]/Tabel1[[#This Row],[2018 - Ansatte]],"i.a.")</f>
        <v>0</v>
      </c>
      <c r="LK249" s="261">
        <f>IFERROR(Tabel1[[#This Row],[2017 - Omsætning]]/Tabel1[[#This Row],[2017 - Ansatte]],"i.a.")</f>
        <v>0</v>
      </c>
      <c r="LL249" s="262">
        <f>IFERROR(Tabel1[[#This Row],[2016 - Omsætning]]/Tabel1[[#This Row],[2016 - Ansatte]],"i.a.")</f>
        <v>0</v>
      </c>
      <c r="LM249" s="262" t="str">
        <f>IFERROR(Tabel1[[#This Row],[2015 - Omsætning]]/Tabel1[[#This Row],[2015 - Ansatte]],"i.a.")</f>
        <v>i.a.</v>
      </c>
      <c r="LN249" s="262" t="str">
        <f>IFERROR(Tabel1[[#This Row],[2014 - Omsætning]]/Tabel1[[#This Row],[2014 - Ansatte]],"i.a.")</f>
        <v>i.a.</v>
      </c>
      <c r="LO249" s="262" t="str">
        <f>IFERROR(Tabel1[[#This Row],[2013 - Omsætning]]/Tabel1[[#This Row],[2013 - Ansatte]],"i.a.")</f>
        <v>i.a.</v>
      </c>
      <c r="LP249" s="262" t="str">
        <f>IFERROR(Tabel1[[#This Row],[2012 - Omsætning]]/Tabel1[[#This Row],[2012 - Ansatte]],"i.a.")</f>
        <v>i.a.</v>
      </c>
      <c r="LQ249" s="262" t="str">
        <f>IFERROR(Tabel1[[#This Row],[2011 - Omsætning]]/Tabel1[[#This Row],[2011 - Ansatte]],"i.a.")</f>
        <v>i.a.</v>
      </c>
      <c r="LR249" s="262" t="str">
        <f>IFERROR(Tabel1[[#This Row],[2010 - Omsætning]]/Tabel1[[#This Row],[2010 - Ansatte]],"i.a.")</f>
        <v>i.a.</v>
      </c>
      <c r="LS249" s="262" t="str">
        <f>IFERROR(Tabel1[[#This Row],[2009 - Omsætning]]/Tabel1[[#This Row],[2009 - Ansatte]],"i.a.")</f>
        <v>i.a.</v>
      </c>
      <c r="LT249" s="262" t="str">
        <f>IFERROR(Tabel1[[#This Row],[2008 - Omsætning]]/Tabel1[[#This Row],[2008 - Ansatte]],"i.a.")</f>
        <v>i.a.</v>
      </c>
      <c r="LU249" s="158">
        <f t="shared" si="883"/>
        <v>-0.22768658630418051</v>
      </c>
      <c r="LV249" s="158">
        <f t="shared" si="884"/>
        <v>1.348559381588194</v>
      </c>
      <c r="LW249" s="158">
        <f t="shared" si="885"/>
        <v>-0.38075305137078552</v>
      </c>
      <c r="LX249" s="158">
        <f t="shared" si="886"/>
        <v>-7.3026073714620998E-2</v>
      </c>
      <c r="LY249" s="158">
        <f t="shared" si="887"/>
        <v>1.1604724511860056</v>
      </c>
      <c r="LZ249" s="243">
        <f t="shared" si="957"/>
        <v>-4.6116883116883112E-2</v>
      </c>
      <c r="MA249" s="243">
        <f t="shared" si="989"/>
        <v>0.11630303030303031</v>
      </c>
      <c r="MB249" s="243">
        <f t="shared" si="958"/>
        <v>-5.302741702741702E-2</v>
      </c>
      <c r="MC249" s="243">
        <f t="shared" si="959"/>
        <v>-1.0971538040503576E-2</v>
      </c>
      <c r="MD249" s="244">
        <f t="shared" si="888"/>
        <v>0.15642857142857144</v>
      </c>
      <c r="ME249" s="244">
        <f t="shared" si="889"/>
        <v>0.20254545454545456</v>
      </c>
      <c r="MF249" s="244">
        <f t="shared" si="890"/>
        <v>8.6242424242424245E-2</v>
      </c>
      <c r="MG249" s="244">
        <f t="shared" si="891"/>
        <v>0.13926984126984127</v>
      </c>
      <c r="MH249" s="246">
        <f t="shared" si="892"/>
        <v>0.15024137931034484</v>
      </c>
      <c r="MI249" s="245">
        <f t="shared" si="893"/>
        <v>6.9540983606557374E-2</v>
      </c>
      <c r="MJ249" s="245">
        <f t="shared" si="894"/>
        <v>6.3199999999999992E-2</v>
      </c>
      <c r="MK249" s="249">
        <f t="shared" si="895"/>
        <v>4.2872727272727278E-2</v>
      </c>
      <c r="ML249" s="250">
        <f t="shared" si="896"/>
        <v>3.4666666666666665E-2</v>
      </c>
      <c r="MM249" s="250" t="str">
        <f t="shared" si="897"/>
        <v>i.a.</v>
      </c>
      <c r="MN249" s="250" t="str">
        <f t="shared" si="898"/>
        <v>i.a.</v>
      </c>
      <c r="MO249" s="250" t="str">
        <f t="shared" si="899"/>
        <v>i.a.</v>
      </c>
      <c r="MP249" s="250" t="str">
        <f t="shared" si="900"/>
        <v>i.a.</v>
      </c>
      <c r="MQ249" s="250" t="str">
        <f t="shared" si="901"/>
        <v>i.a.</v>
      </c>
      <c r="MR249" s="250" t="str">
        <f t="shared" si="902"/>
        <v>i.a.</v>
      </c>
      <c r="MS249" s="250" t="str">
        <f t="shared" si="903"/>
        <v>i.a.</v>
      </c>
      <c r="MT249" s="250" t="str">
        <f t="shared" si="904"/>
        <v>i.a.</v>
      </c>
    </row>
    <row r="250" spans="1:358" ht="18" customHeight="1" x14ac:dyDescent="0.25">
      <c r="A250" s="101" t="s">
        <v>296</v>
      </c>
      <c r="B250" s="273">
        <v>26694027</v>
      </c>
      <c r="C250" s="117" t="s">
        <v>588</v>
      </c>
      <c r="D250" s="5" t="s">
        <v>123</v>
      </c>
      <c r="E250" s="5">
        <v>331500</v>
      </c>
      <c r="F250" s="203">
        <v>45301</v>
      </c>
      <c r="G250" s="148"/>
      <c r="H250" s="148" t="s">
        <v>84</v>
      </c>
      <c r="I250" s="148" t="s">
        <v>84</v>
      </c>
      <c r="J250" s="148" t="s">
        <v>84</v>
      </c>
      <c r="K250" s="148" t="s">
        <v>84</v>
      </c>
      <c r="L250" s="148" t="s">
        <v>84</v>
      </c>
      <c r="M250" s="148" t="s">
        <v>84</v>
      </c>
      <c r="N250" s="148" t="s">
        <v>84</v>
      </c>
      <c r="O250" s="357" t="s">
        <v>84</v>
      </c>
      <c r="P250" s="150">
        <f>Y250/Tabel1[[#This Row],[2023 - Omsætning]]-1</f>
        <v>-1</v>
      </c>
      <c r="Q250" s="150">
        <f>Z250/Tabel1[[#This Row],[2022 - Omsætning]]-1</f>
        <v>0.11809153095394831</v>
      </c>
      <c r="R250" s="150">
        <f>AA250/Tabel1[[#This Row],[2021 - Omsætning]]-1</f>
        <v>2.721129435561509E-2</v>
      </c>
      <c r="S250" s="150">
        <f>AB250/Tabel1[[#This Row],[2020 - Omsætning]]-1</f>
        <v>0.29642955834008289</v>
      </c>
      <c r="T250" s="150">
        <f>AC250/Tabel1[[#This Row],[2019 - Omsætning]]-1</f>
        <v>-9.1081521616748096E-2</v>
      </c>
      <c r="U250" s="242">
        <f t="shared" si="941"/>
        <v>-781.3</v>
      </c>
      <c r="V250" s="242">
        <f t="shared" si="983"/>
        <v>82.519999999999982</v>
      </c>
      <c r="W250" s="242">
        <f t="shared" si="982"/>
        <v>18.510999999999967</v>
      </c>
      <c r="X250" s="242">
        <f t="shared" si="975"/>
        <v>155.54399999999998</v>
      </c>
      <c r="Y250" s="151"/>
      <c r="Z250" s="151">
        <v>781.3</v>
      </c>
      <c r="AA250" s="151">
        <v>698.78</v>
      </c>
      <c r="AB250" s="361">
        <v>680.26900000000001</v>
      </c>
      <c r="AC250" s="361">
        <v>524.72500000000002</v>
      </c>
      <c r="AD250" s="361">
        <v>577.30700000000002</v>
      </c>
      <c r="AE250" s="361">
        <v>560.21299999999997</v>
      </c>
      <c r="AF250" s="361">
        <v>455.70100000000002</v>
      </c>
      <c r="AG250" s="361">
        <v>515.39109199999996</v>
      </c>
      <c r="AH250" s="361">
        <v>536.95434899999998</v>
      </c>
      <c r="AI250" s="361">
        <v>578.30600000000004</v>
      </c>
      <c r="AJ250" s="361"/>
      <c r="AK250" s="361"/>
      <c r="AL250" s="361"/>
      <c r="AM250" s="361"/>
      <c r="AN250" s="361"/>
      <c r="AO250" s="361"/>
      <c r="AP250" s="150">
        <f t="shared" si="779"/>
        <v>-1</v>
      </c>
      <c r="AQ250" s="150">
        <f t="shared" si="780"/>
        <v>0.17451033667481772</v>
      </c>
      <c r="AR250" s="150">
        <f t="shared" si="781"/>
        <v>0.13076263832218502</v>
      </c>
      <c r="AS250" s="150">
        <f t="shared" si="782"/>
        <v>0.12894922597604891</v>
      </c>
      <c r="AT250" s="150">
        <f t="shared" si="783"/>
        <v>5.6925105315625293E-2</v>
      </c>
      <c r="AU250" s="242">
        <f t="shared" si="960"/>
        <v>-246.39699999999999</v>
      </c>
      <c r="AV250" s="242">
        <f t="shared" si="976"/>
        <v>36.609999999999985</v>
      </c>
      <c r="AW250" s="242">
        <f t="shared" si="961"/>
        <v>24.260000000000019</v>
      </c>
      <c r="AX250" s="242">
        <f t="shared" si="962"/>
        <v>21.190999999999974</v>
      </c>
      <c r="AY250" s="119"/>
      <c r="AZ250" s="119">
        <v>246.39699999999999</v>
      </c>
      <c r="BA250" s="119">
        <v>209.78700000000001</v>
      </c>
      <c r="BB250" s="362">
        <v>185.52699999999999</v>
      </c>
      <c r="BC250" s="362">
        <v>164.33600000000001</v>
      </c>
      <c r="BD250" s="362">
        <v>155.48500000000001</v>
      </c>
      <c r="BE250" s="362">
        <v>129.13499999999999</v>
      </c>
      <c r="BF250" s="362">
        <v>126.652</v>
      </c>
      <c r="BG250" s="362">
        <v>120.22499999999999</v>
      </c>
      <c r="BH250" s="362">
        <v>225.208</v>
      </c>
      <c r="BI250" s="362">
        <v>227.529</v>
      </c>
      <c r="BJ250" s="362">
        <v>148.562871</v>
      </c>
      <c r="BK250" s="362">
        <v>137.58699999999999</v>
      </c>
      <c r="BL250" s="362">
        <v>186.55600000000001</v>
      </c>
      <c r="BM250" s="362">
        <v>177.40600000000001</v>
      </c>
      <c r="BN250" s="362">
        <v>177.04400000000001</v>
      </c>
      <c r="BO250" s="362">
        <v>163.33799999999999</v>
      </c>
      <c r="BP250" s="152">
        <f t="shared" si="784"/>
        <v>-1</v>
      </c>
      <c r="BQ250" s="152">
        <f t="shared" si="785"/>
        <v>0.34067766853932585</v>
      </c>
      <c r="BR250" s="152">
        <f t="shared" si="786"/>
        <v>0.4313355949239856</v>
      </c>
      <c r="BS250" s="152">
        <f t="shared" si="787"/>
        <v>0.44590789354164762</v>
      </c>
      <c r="BT250" s="152">
        <f t="shared" si="788"/>
        <v>0.18648512717344456</v>
      </c>
      <c r="BU250" s="242">
        <f t="shared" si="963"/>
        <v>-91.638000000000005</v>
      </c>
      <c r="BV250" s="242">
        <f t="shared" si="977"/>
        <v>23.286000000000001</v>
      </c>
      <c r="BW250" s="242">
        <f t="shared" si="964"/>
        <v>20.598000000000006</v>
      </c>
      <c r="BX250" s="242">
        <f t="shared" si="965"/>
        <v>14.726999999999997</v>
      </c>
      <c r="BY250" s="119"/>
      <c r="BZ250" s="119">
        <v>91.638000000000005</v>
      </c>
      <c r="CA250" s="119">
        <v>68.352000000000004</v>
      </c>
      <c r="CB250" s="362">
        <v>47.753999999999998</v>
      </c>
      <c r="CC250" s="362">
        <v>33.027000000000001</v>
      </c>
      <c r="CD250" s="362">
        <v>27.835999999999999</v>
      </c>
      <c r="CE250" s="362">
        <v>13.052</v>
      </c>
      <c r="CF250" s="362">
        <v>12.122</v>
      </c>
      <c r="CG250" s="362">
        <v>8.704542</v>
      </c>
      <c r="CH250" s="362">
        <v>27.736294000000001</v>
      </c>
      <c r="CI250" s="362">
        <v>39.772629999999999</v>
      </c>
      <c r="CJ250" s="362">
        <v>27.666124</v>
      </c>
      <c r="CK250" s="362">
        <v>25.098801000000002</v>
      </c>
      <c r="CL250" s="362">
        <v>25.67</v>
      </c>
      <c r="CM250" s="362">
        <v>20.524999999999999</v>
      </c>
      <c r="CN250" s="362">
        <v>19.353999999999999</v>
      </c>
      <c r="CO250" s="362">
        <v>47.139000000000003</v>
      </c>
      <c r="CP250" s="152">
        <f t="shared" si="789"/>
        <v>-1</v>
      </c>
      <c r="CQ250" s="152">
        <f t="shared" si="790"/>
        <v>0.36261999880746515</v>
      </c>
      <c r="CR250" s="152">
        <f t="shared" si="791"/>
        <v>0.43179732354384992</v>
      </c>
      <c r="CS250" s="152">
        <f t="shared" si="792"/>
        <v>0.46626400450647809</v>
      </c>
      <c r="CT250" s="152">
        <f t="shared" si="793"/>
        <v>0.21207753290596673</v>
      </c>
      <c r="CU250" s="242">
        <f t="shared" si="966"/>
        <v>-91.41</v>
      </c>
      <c r="CV250" s="242">
        <f t="shared" si="978"/>
        <v>24.325999999999993</v>
      </c>
      <c r="CW250" s="242">
        <f t="shared" si="967"/>
        <v>20.231000000000002</v>
      </c>
      <c r="CX250" s="242">
        <f t="shared" si="968"/>
        <v>14.899000000000001</v>
      </c>
      <c r="CY250" s="119"/>
      <c r="CZ250" s="119">
        <v>91.41</v>
      </c>
      <c r="DA250" s="119">
        <v>67.084000000000003</v>
      </c>
      <c r="DB250" s="362">
        <v>46.853000000000002</v>
      </c>
      <c r="DC250" s="362">
        <v>31.954000000000001</v>
      </c>
      <c r="DD250" s="362">
        <v>26.363</v>
      </c>
      <c r="DE250" s="362">
        <v>12.019</v>
      </c>
      <c r="DF250" s="362">
        <v>11.14</v>
      </c>
      <c r="DG250" s="362">
        <v>8.4829399999999993</v>
      </c>
      <c r="DH250" s="362">
        <v>28.044066000000001</v>
      </c>
      <c r="DI250" s="362">
        <v>39.647108000000003</v>
      </c>
      <c r="DJ250" s="362">
        <v>27.971990000000002</v>
      </c>
      <c r="DK250" s="362">
        <v>26.238074999999998</v>
      </c>
      <c r="DL250" s="362">
        <v>25.914000000000001</v>
      </c>
      <c r="DM250" s="362">
        <v>20.41</v>
      </c>
      <c r="DN250" s="362">
        <v>22.960999999999999</v>
      </c>
      <c r="DO250" s="362">
        <v>53.445999999999998</v>
      </c>
      <c r="DP250" s="152">
        <f t="shared" si="794"/>
        <v>-1</v>
      </c>
      <c r="DQ250" s="152">
        <f t="shared" si="795"/>
        <v>0.28247763371391987</v>
      </c>
      <c r="DR250" s="152">
        <f t="shared" si="796"/>
        <v>0.30679298136404326</v>
      </c>
      <c r="DS250" s="152">
        <f t="shared" si="797"/>
        <v>0.29261485076315724</v>
      </c>
      <c r="DT250" s="152">
        <f t="shared" si="798"/>
        <v>0.11993804562095187</v>
      </c>
      <c r="DU250" s="242">
        <f t="shared" si="969"/>
        <v>-86.153000000000006</v>
      </c>
      <c r="DV250" s="242">
        <f t="shared" si="979"/>
        <v>18.975999999999999</v>
      </c>
      <c r="DW250" s="242">
        <f t="shared" si="970"/>
        <v>15.771000000000008</v>
      </c>
      <c r="DX250" s="242">
        <f t="shared" si="971"/>
        <v>11.637</v>
      </c>
      <c r="DY250" s="119"/>
      <c r="DZ250" s="119">
        <v>86.153000000000006</v>
      </c>
      <c r="EA250" s="119">
        <v>67.177000000000007</v>
      </c>
      <c r="EB250" s="362">
        <v>51.405999999999999</v>
      </c>
      <c r="EC250" s="362">
        <v>39.768999999999998</v>
      </c>
      <c r="ED250" s="362">
        <v>35.51</v>
      </c>
      <c r="EE250" s="362">
        <v>24.268999999999998</v>
      </c>
      <c r="EF250" s="362">
        <v>23.555</v>
      </c>
      <c r="EG250" s="362">
        <v>21.421308</v>
      </c>
      <c r="EH250" s="362">
        <v>36.548000000000002</v>
      </c>
      <c r="EI250" s="362">
        <f>15+30.04326</f>
        <v>45.043260000000004</v>
      </c>
      <c r="EJ250" s="362">
        <f>15+16.039565</f>
        <v>31.039565</v>
      </c>
      <c r="EK250" s="362">
        <f>10+19.5449</f>
        <v>29.544899999999998</v>
      </c>
      <c r="EL250" s="362">
        <v>10</v>
      </c>
      <c r="EM250" s="362">
        <v>10</v>
      </c>
      <c r="EN250" s="362">
        <v>10</v>
      </c>
      <c r="EO250" s="362">
        <v>10</v>
      </c>
      <c r="EP250" s="153">
        <f t="shared" si="799"/>
        <v>-1</v>
      </c>
      <c r="EQ250" s="153">
        <f t="shared" si="800"/>
        <v>0.32426463747251727</v>
      </c>
      <c r="ER250" s="153">
        <f t="shared" si="801"/>
        <v>-1.7232916265640122E-2</v>
      </c>
      <c r="ES250" s="153">
        <f t="shared" si="802"/>
        <v>5.7942459741674682E-2</v>
      </c>
      <c r="ET250" s="153">
        <f t="shared" si="803"/>
        <v>0.67138079799862149</v>
      </c>
      <c r="EU250" s="242">
        <f t="shared" si="972"/>
        <v>-270.44</v>
      </c>
      <c r="EV250" s="242">
        <f t="shared" si="980"/>
        <v>66.221000000000004</v>
      </c>
      <c r="EW250" s="242">
        <f t="shared" si="973"/>
        <v>-3.5810000000000173</v>
      </c>
      <c r="EX250" s="242">
        <f t="shared" si="974"/>
        <v>11.381</v>
      </c>
      <c r="EY250" s="119"/>
      <c r="EZ250" s="119">
        <v>270.44</v>
      </c>
      <c r="FA250" s="119">
        <v>204.21899999999999</v>
      </c>
      <c r="FB250" s="362">
        <v>207.8</v>
      </c>
      <c r="FC250" s="362">
        <v>196.41900000000001</v>
      </c>
      <c r="FD250" s="362">
        <v>117.51900000000001</v>
      </c>
      <c r="FE250" s="362">
        <v>156.624</v>
      </c>
      <c r="FF250" s="362">
        <v>139.22999999999999</v>
      </c>
      <c r="FG250" s="362">
        <v>105.253</v>
      </c>
      <c r="FH250" s="362">
        <v>182.279629</v>
      </c>
      <c r="FI250" s="362">
        <v>143.978351</v>
      </c>
      <c r="FJ250" s="362">
        <v>128.30989600000001</v>
      </c>
      <c r="FK250" s="362">
        <v>121.01742</v>
      </c>
      <c r="FL250" s="362">
        <v>103.077</v>
      </c>
      <c r="FM250" s="362">
        <v>96.200999999999993</v>
      </c>
      <c r="FN250" s="362">
        <v>98.12</v>
      </c>
      <c r="FO250" s="362">
        <v>171.226</v>
      </c>
      <c r="FP250" s="153">
        <f t="shared" si="804"/>
        <v>-1</v>
      </c>
      <c r="FQ250" s="153">
        <f t="shared" si="805"/>
        <v>2.7777777777777776E-2</v>
      </c>
      <c r="FR250" s="153">
        <f t="shared" si="806"/>
        <v>-2.2624434389140271E-2</v>
      </c>
      <c r="FS250" s="153">
        <f t="shared" si="807"/>
        <v>5.7416267942583733E-2</v>
      </c>
      <c r="FT250" s="153">
        <f t="shared" si="808"/>
        <v>-2.336448598130841E-2</v>
      </c>
      <c r="FU250" s="242">
        <f t="shared" si="990"/>
        <v>-222</v>
      </c>
      <c r="FV250" s="242">
        <f t="shared" si="981"/>
        <v>6</v>
      </c>
      <c r="FW250" s="242">
        <f t="shared" si="991"/>
        <v>-5</v>
      </c>
      <c r="FX250" s="242">
        <f t="shared" si="992"/>
        <v>12</v>
      </c>
      <c r="FY250" s="154"/>
      <c r="FZ250" s="154">
        <v>222</v>
      </c>
      <c r="GA250" s="154">
        <v>216</v>
      </c>
      <c r="GB250" s="359">
        <v>221</v>
      </c>
      <c r="GC250" s="359">
        <v>209</v>
      </c>
      <c r="GD250" s="359">
        <v>214</v>
      </c>
      <c r="GE250" s="359">
        <v>197</v>
      </c>
      <c r="GF250" s="359">
        <v>205</v>
      </c>
      <c r="GG250" s="359">
        <v>211</v>
      </c>
      <c r="GH250" s="359">
        <v>226</v>
      </c>
      <c r="GI250" s="359">
        <v>226</v>
      </c>
      <c r="GJ250" s="359">
        <v>216</v>
      </c>
      <c r="GK250" s="359">
        <v>201</v>
      </c>
      <c r="GL250" s="359">
        <v>213</v>
      </c>
      <c r="GM250" s="359">
        <v>213</v>
      </c>
      <c r="GN250" s="359">
        <v>216</v>
      </c>
      <c r="GO250" s="359">
        <v>9</v>
      </c>
      <c r="GP250" s="156" t="s">
        <v>656</v>
      </c>
      <c r="GQ250" s="5" t="s">
        <v>385</v>
      </c>
      <c r="GR250" s="5">
        <v>9900</v>
      </c>
      <c r="GS250" s="5" t="s">
        <v>297</v>
      </c>
      <c r="GT250" s="157" t="s">
        <v>82</v>
      </c>
      <c r="GU250" s="172" t="s">
        <v>73</v>
      </c>
      <c r="GV250" s="101"/>
      <c r="GW250" s="158">
        <f t="shared" si="809"/>
        <v>-1</v>
      </c>
      <c r="GX250" s="158">
        <f t="shared" si="810"/>
        <v>5.3828783138235366E-2</v>
      </c>
      <c r="GY250" s="158">
        <f t="shared" si="811"/>
        <v>0.10086708022322349</v>
      </c>
      <c r="GZ250" s="158">
        <f t="shared" si="812"/>
        <v>0.21062668489435885</v>
      </c>
      <c r="HA250" s="158">
        <f t="shared" si="813"/>
        <v>-3.7490098970685226E-2</v>
      </c>
      <c r="HB250" s="263">
        <f t="shared" si="942"/>
        <v>-1.1923302680493053</v>
      </c>
      <c r="HC250" s="263">
        <f t="shared" si="984"/>
        <v>6.0903335015059179E-2</v>
      </c>
      <c r="HD250" s="263">
        <f t="shared" si="943"/>
        <v>0.10366713045678511</v>
      </c>
      <c r="HE250" s="263">
        <f t="shared" si="944"/>
        <v>0.17881122462079313</v>
      </c>
      <c r="HF250" s="153">
        <f t="shared" si="814"/>
        <v>0</v>
      </c>
      <c r="HG250" s="153">
        <f t="shared" si="815"/>
        <v>1.1923302680493053</v>
      </c>
      <c r="HH250" s="153">
        <f t="shared" si="816"/>
        <v>1.1314269330342461</v>
      </c>
      <c r="HI250" s="153">
        <f t="shared" si="817"/>
        <v>1.027759802577461</v>
      </c>
      <c r="HJ250" s="153">
        <f t="shared" si="818"/>
        <v>0.84894857795666789</v>
      </c>
      <c r="HK250" s="153">
        <f t="shared" si="819"/>
        <v>0.88201542347647166</v>
      </c>
      <c r="HL250" s="153">
        <f t="shared" si="820"/>
        <v>0.5026346604215457</v>
      </c>
      <c r="HM250" s="153">
        <f t="shared" si="821"/>
        <v>0.49537191892229127</v>
      </c>
      <c r="HN250" s="153">
        <f t="shared" si="822"/>
        <v>0.2926700453281243</v>
      </c>
      <c r="HO250" s="153">
        <f t="shared" si="823"/>
        <v>0.68742818777403358</v>
      </c>
      <c r="HP250" s="153">
        <f t="shared" si="824"/>
        <v>1.0422091450994362</v>
      </c>
      <c r="HQ250" s="153">
        <f t="shared" si="825"/>
        <v>0.92340470448983925</v>
      </c>
      <c r="HR250" s="153">
        <f t="shared" si="826"/>
        <v>1.32700171197803</v>
      </c>
      <c r="HS250" s="153">
        <f t="shared" si="827"/>
        <v>2.5914000000000001</v>
      </c>
      <c r="HT250" s="153">
        <f t="shared" si="828"/>
        <v>2.0409999999999999</v>
      </c>
      <c r="HU250" s="153">
        <f t="shared" si="829"/>
        <v>2.2961</v>
      </c>
      <c r="HV250" s="150">
        <f t="shared" si="830"/>
        <v>-1</v>
      </c>
      <c r="HW250" s="150">
        <f t="shared" si="831"/>
        <v>0.16375055000306424</v>
      </c>
      <c r="HX250" s="150">
        <f t="shared" si="832"/>
        <v>0.40423874346711836</v>
      </c>
      <c r="HY250" s="150">
        <f t="shared" si="833"/>
        <v>0.12296906449889219</v>
      </c>
      <c r="HZ250" s="150">
        <f t="shared" si="834"/>
        <v>3.6085444319291178E-2</v>
      </c>
      <c r="IA250" s="263">
        <f t="shared" si="945"/>
        <v>-0.38612140505078385</v>
      </c>
      <c r="IB250" s="263">
        <f t="shared" si="985"/>
        <v>5.4330880827386352E-2</v>
      </c>
      <c r="IC250" s="263">
        <f t="shared" si="946"/>
        <v>9.5512664944145453E-2</v>
      </c>
      <c r="ID250" s="263">
        <f t="shared" si="947"/>
        <v>2.5873257096655472E-2</v>
      </c>
      <c r="IE250" s="153">
        <f t="shared" si="835"/>
        <v>0</v>
      </c>
      <c r="IF250" s="153">
        <f t="shared" si="836"/>
        <v>0.38612140505078385</v>
      </c>
      <c r="IG250" s="153">
        <f t="shared" si="837"/>
        <v>0.3317905242233975</v>
      </c>
      <c r="IH250" s="153">
        <f t="shared" si="838"/>
        <v>0.23627785927925204</v>
      </c>
      <c r="II250" s="153">
        <f t="shared" si="839"/>
        <v>0.21040460218259657</v>
      </c>
      <c r="IJ250" s="153">
        <f t="shared" si="840"/>
        <v>0.20307649657295643</v>
      </c>
      <c r="IK250" s="153">
        <f t="shared" si="841"/>
        <v>8.8232709376922402E-2</v>
      </c>
      <c r="IL250" s="153">
        <f t="shared" si="842"/>
        <v>9.9164359076091182E-2</v>
      </c>
      <c r="IM250" s="153">
        <f t="shared" si="843"/>
        <v>6.0546464102340193E-2</v>
      </c>
      <c r="IN250" s="153">
        <f t="shared" si="844"/>
        <v>0.17002676225727875</v>
      </c>
      <c r="IO250" s="153">
        <f t="shared" si="845"/>
        <v>0.29213622283153484</v>
      </c>
      <c r="IP250" s="153">
        <f t="shared" si="846"/>
        <v>0.22192613664521219</v>
      </c>
      <c r="IQ250" s="153">
        <f t="shared" si="847"/>
        <v>0.22400201664994604</v>
      </c>
      <c r="IR250" s="153">
        <f t="shared" si="848"/>
        <v>0.25763004446050242</v>
      </c>
      <c r="IS250" s="153">
        <f t="shared" si="849"/>
        <v>0.21124839826884381</v>
      </c>
      <c r="IT250" s="153">
        <f t="shared" si="850"/>
        <v>0.14371106309356738</v>
      </c>
      <c r="IU250" s="150" t="e">
        <f t="shared" si="851"/>
        <v>#VALUE!</v>
      </c>
      <c r="IV250" s="150">
        <f t="shared" si="852"/>
        <v>-3.155487398527209E-2</v>
      </c>
      <c r="IW250" s="150">
        <f t="shared" si="853"/>
        <v>0.32970772321599945</v>
      </c>
      <c r="IX250" s="150">
        <f t="shared" si="854"/>
        <v>0.22181961680485374</v>
      </c>
      <c r="IY250" s="150">
        <f t="shared" si="855"/>
        <v>-0.32993244450216813</v>
      </c>
      <c r="IZ250" s="263" t="e">
        <f t="shared" si="948"/>
        <v>#VALUE!</v>
      </c>
      <c r="JA250" s="263">
        <f t="shared" si="986"/>
        <v>-1.0379845997231518E-2</v>
      </c>
      <c r="JB250" s="263">
        <f t="shared" si="949"/>
        <v>8.1563788352462308E-2</v>
      </c>
      <c r="JC250" s="263">
        <f t="shared" si="950"/>
        <v>4.4911868712864983E-2</v>
      </c>
      <c r="JD250" s="153" t="str">
        <f t="shared" si="856"/>
        <v>i.a.</v>
      </c>
      <c r="JE250" s="153">
        <f t="shared" si="857"/>
        <v>0.31856604052654935</v>
      </c>
      <c r="JF250" s="153">
        <f t="shared" si="858"/>
        <v>0.32894588652378087</v>
      </c>
      <c r="JG250" s="153">
        <f t="shared" si="859"/>
        <v>0.24738209817131857</v>
      </c>
      <c r="JH250" s="153">
        <f t="shared" si="860"/>
        <v>0.20247022945845358</v>
      </c>
      <c r="JI250" s="153">
        <f t="shared" si="861"/>
        <v>0.30216390541103988</v>
      </c>
      <c r="JJ250" s="153">
        <f t="shared" si="862"/>
        <v>0.15495070998059046</v>
      </c>
      <c r="JK250" s="153">
        <f t="shared" si="863"/>
        <v>0.16918049270990448</v>
      </c>
      <c r="JL250" s="153">
        <f t="shared" si="864"/>
        <v>0.20352206587935737</v>
      </c>
      <c r="JM250" s="153">
        <f t="shared" si="865"/>
        <v>0.20050512611038945</v>
      </c>
      <c r="JN250" s="153">
        <f t="shared" si="866"/>
        <v>0.31284745023923771</v>
      </c>
      <c r="JO250" s="153">
        <f t="shared" si="867"/>
        <v>0.24191092010549209</v>
      </c>
      <c r="JP250" s="153">
        <f t="shared" si="868"/>
        <v>0.24413757953193843</v>
      </c>
      <c r="JQ250" s="153">
        <f t="shared" si="869"/>
        <v>9.7014852973990318E-2</v>
      </c>
      <c r="JR250" s="153">
        <f t="shared" si="870"/>
        <v>0.10394902339892517</v>
      </c>
      <c r="JS250" s="153">
        <f t="shared" si="871"/>
        <v>0.10191602119853241</v>
      </c>
      <c r="JT250" s="153">
        <f t="shared" si="872"/>
        <v>5.8402345438192796E-2</v>
      </c>
      <c r="JU250" s="150" t="e">
        <f t="shared" si="873"/>
        <v>#VALUE!</v>
      </c>
      <c r="JV250" s="150">
        <f t="shared" si="874"/>
        <v>0.19907684784578281</v>
      </c>
      <c r="JW250" s="150">
        <f t="shared" si="875"/>
        <v>0.39341886405355736</v>
      </c>
      <c r="JX250" s="150">
        <f t="shared" si="876"/>
        <v>0.1153000054958275</v>
      </c>
      <c r="JY250" s="150">
        <f t="shared" si="877"/>
        <v>0.30538123648219495</v>
      </c>
      <c r="JZ250" s="263" t="e">
        <f t="shared" si="951"/>
        <v>#VALUE!</v>
      </c>
      <c r="KA250" s="263">
        <f t="shared" si="987"/>
        <v>1.9472939557450053E-2</v>
      </c>
      <c r="KB250" s="263">
        <f t="shared" si="952"/>
        <v>2.7617493129943563E-2</v>
      </c>
      <c r="KC250" s="263">
        <f t="shared" si="953"/>
        <v>7.2571600009732617E-3</v>
      </c>
      <c r="KD250" s="153" t="str">
        <f t="shared" si="924"/>
        <v>i.a.</v>
      </c>
      <c r="KE250" s="153">
        <f t="shared" si="925"/>
        <v>0.1172891334954563</v>
      </c>
      <c r="KF250" s="153">
        <f t="shared" si="926"/>
        <v>9.7816193938006252E-2</v>
      </c>
      <c r="KG250" s="153">
        <f t="shared" si="927"/>
        <v>7.0198700808062689E-2</v>
      </c>
      <c r="KH250" s="153">
        <f t="shared" si="940"/>
        <v>6.2941540807089427E-2</v>
      </c>
      <c r="KI250" s="153">
        <f t="shared" si="928"/>
        <v>4.8216979873793316E-2</v>
      </c>
      <c r="KJ250" s="153">
        <f t="shared" si="929"/>
        <v>2.3298281189476147E-2</v>
      </c>
      <c r="KK250" s="153">
        <f t="shared" si="930"/>
        <v>2.6600775508502286E-2</v>
      </c>
      <c r="KL250" s="153">
        <f t="shared" si="931"/>
        <v>1.6889197611510136E-2</v>
      </c>
      <c r="KM250" s="153">
        <f t="shared" si="932"/>
        <v>5.1654845615190279E-2</v>
      </c>
      <c r="KN250" s="153">
        <f t="shared" si="933"/>
        <v>6.8774368586872692E-2</v>
      </c>
      <c r="KO250" s="153" t="str">
        <f t="shared" si="934"/>
        <v>i.a.</v>
      </c>
      <c r="KP250" s="153" t="str">
        <f t="shared" si="935"/>
        <v>i.a.</v>
      </c>
      <c r="KQ250" s="153" t="str">
        <f t="shared" si="936"/>
        <v>i.a.</v>
      </c>
      <c r="KR250" s="153" t="str">
        <f t="shared" si="937"/>
        <v>i.a.</v>
      </c>
      <c r="KS250" s="153" t="str">
        <f t="shared" si="938"/>
        <v>i.a.</v>
      </c>
      <c r="KT250" s="153" t="str">
        <f t="shared" si="939"/>
        <v>i.a.</v>
      </c>
      <c r="KU250" s="150" t="e">
        <f t="shared" si="878"/>
        <v>#VALUE!</v>
      </c>
      <c r="KV250" s="150">
        <f t="shared" si="879"/>
        <v>8.7872840928165816E-2</v>
      </c>
      <c r="KW250" s="150">
        <f t="shared" si="880"/>
        <v>5.0989333576810014E-2</v>
      </c>
      <c r="KX250" s="150">
        <f t="shared" si="881"/>
        <v>0.22603519318134541</v>
      </c>
      <c r="KY250" s="150">
        <f t="shared" si="882"/>
        <v>-6.9337060411407206E-2</v>
      </c>
      <c r="KZ250" s="243" t="e">
        <f t="shared" si="954"/>
        <v>#VALUE!</v>
      </c>
      <c r="LA250" s="243">
        <f t="shared" si="988"/>
        <v>0.28427677677677643</v>
      </c>
      <c r="LB250" s="243">
        <f t="shared" si="955"/>
        <v>0.15695232109937995</v>
      </c>
      <c r="LC250" s="243">
        <f t="shared" si="956"/>
        <v>0.56749433847885866</v>
      </c>
      <c r="LD250" s="254" t="str">
        <f>IFERROR(Tabel1[[#This Row],[2024 - Omsætning]]/Tabel1[[#This Row],[2024 - Ansatte]],"i.a.")</f>
        <v>i.a.</v>
      </c>
      <c r="LE250" s="254">
        <f>IFERROR(Tabel1[[#This Row],[2023 - Omsætning]]/Tabel1[[#This Row],[2023 - Ansatte]],"i.a.")</f>
        <v>3.5193693693693691</v>
      </c>
      <c r="LF250" s="254">
        <f>IFERROR(Tabel1[[#This Row],[2022 - Omsætning]]/Tabel1[[#This Row],[2022 - Ansatte]],"i.a.")</f>
        <v>3.2350925925925926</v>
      </c>
      <c r="LG250" s="254">
        <f>IFERROR(Tabel1[[#This Row],[2021 - Omsætning]]/Tabel1[[#This Row],[2021 - Ansatte]],"i.a.")</f>
        <v>3.0781402714932127</v>
      </c>
      <c r="LH250" s="254">
        <f>IFERROR(AC250/Tabel1[[#This Row],[2020 - Ansatte]],"i.a.")</f>
        <v>2.510645933014354</v>
      </c>
      <c r="LI250" s="254">
        <f>IFERROR(Tabel1[[#This Row],[2019 - Omsætning]]/Tabel1[[#This Row],[2019 - Ansatte]],"i.a.")</f>
        <v>2.6976962616822431</v>
      </c>
      <c r="LJ250" s="254">
        <f>IFERROR(Tabel1[[#This Row],[2018 - Omsætning]]/Tabel1[[#This Row],[2018 - Ansatte]],"i.a.")</f>
        <v>2.8437208121827409</v>
      </c>
      <c r="LK250" s="254">
        <f>IFERROR(Tabel1[[#This Row],[2017 - Omsætning]]/Tabel1[[#This Row],[2017 - Ansatte]],"i.a.")</f>
        <v>2.2229317073170733</v>
      </c>
      <c r="LL250" s="254">
        <f>IFERROR(Tabel1[[#This Row],[2016 - Omsætning]]/Tabel1[[#This Row],[2016 - Ansatte]],"i.a.")</f>
        <v>2.44261181042654</v>
      </c>
      <c r="LM250" s="254">
        <f>IFERROR(Tabel1[[#This Row],[2015 - Omsætning]]/Tabel1[[#This Row],[2015 - Ansatte]],"i.a.")</f>
        <v>2.3759041991150442</v>
      </c>
      <c r="LN250" s="254">
        <f>IFERROR(Tabel1[[#This Row],[2014 - Omsætning]]/Tabel1[[#This Row],[2014 - Ansatte]],"i.a.")</f>
        <v>2.5588761061946905</v>
      </c>
      <c r="LO250" s="254">
        <f>IFERROR(Tabel1[[#This Row],[2013 - Omsætning]]/Tabel1[[#This Row],[2013 - Ansatte]],"i.a.")</f>
        <v>0</v>
      </c>
      <c r="LP250" s="254">
        <f>IFERROR(Tabel1[[#This Row],[2012 - Omsætning]]/Tabel1[[#This Row],[2012 - Ansatte]],"i.a.")</f>
        <v>0</v>
      </c>
      <c r="LQ250" s="254">
        <f>IFERROR(Tabel1[[#This Row],[2011 - Omsætning]]/Tabel1[[#This Row],[2011 - Ansatte]],"i.a.")</f>
        <v>0</v>
      </c>
      <c r="LR250" s="254">
        <f>IFERROR(Tabel1[[#This Row],[2010 - Omsætning]]/Tabel1[[#This Row],[2010 - Ansatte]],"i.a.")</f>
        <v>0</v>
      </c>
      <c r="LS250" s="254">
        <f>IFERROR(Tabel1[[#This Row],[2009 - Omsætning]]/Tabel1[[#This Row],[2009 - Ansatte]],"i.a.")</f>
        <v>0</v>
      </c>
      <c r="LT250" s="254">
        <f>IFERROR(Tabel1[[#This Row],[2008 - Omsætning]]/Tabel1[[#This Row],[2008 - Ansatte]],"i.a.")</f>
        <v>0</v>
      </c>
      <c r="LU250" s="158" t="e">
        <f t="shared" si="883"/>
        <v>#VALUE!</v>
      </c>
      <c r="LV250" s="158">
        <f t="shared" si="884"/>
        <v>0.32579243127212809</v>
      </c>
      <c r="LW250" s="158">
        <f t="shared" si="885"/>
        <v>0.464940780107365</v>
      </c>
      <c r="LX250" s="158">
        <f t="shared" si="886"/>
        <v>0.38664785946540248</v>
      </c>
      <c r="LY250" s="158">
        <f t="shared" si="887"/>
        <v>0.24107460307118123</v>
      </c>
      <c r="LZ250" s="243" t="e">
        <f t="shared" si="957"/>
        <v>#VALUE!</v>
      </c>
      <c r="MA250" s="243">
        <f t="shared" si="989"/>
        <v>0.1011826826826826</v>
      </c>
      <c r="MB250" s="243">
        <f t="shared" si="958"/>
        <v>9.8569549187196265E-2</v>
      </c>
      <c r="MC250" s="243">
        <f t="shared" si="959"/>
        <v>5.9114572733767801E-2</v>
      </c>
      <c r="MD250" s="244" t="str">
        <f t="shared" si="888"/>
        <v>i.a.</v>
      </c>
      <c r="ME250" s="244">
        <f t="shared" si="889"/>
        <v>0.41175675675675671</v>
      </c>
      <c r="MF250" s="244">
        <f t="shared" si="890"/>
        <v>0.31057407407407411</v>
      </c>
      <c r="MG250" s="244">
        <f t="shared" si="891"/>
        <v>0.21200452488687785</v>
      </c>
      <c r="MH250" s="245">
        <f t="shared" si="892"/>
        <v>0.15288995215311005</v>
      </c>
      <c r="MI250" s="245">
        <f t="shared" si="893"/>
        <v>0.12319158878504673</v>
      </c>
      <c r="MJ250" s="245">
        <f t="shared" si="894"/>
        <v>6.1010152284263958E-2</v>
      </c>
      <c r="MK250" s="245">
        <f t="shared" si="895"/>
        <v>5.4341463414634146E-2</v>
      </c>
      <c r="ML250" s="245">
        <f t="shared" si="896"/>
        <v>4.0203507109004735E-2</v>
      </c>
      <c r="MM250" s="245">
        <f t="shared" si="897"/>
        <v>0.12408878761061948</v>
      </c>
      <c r="MN250" s="245">
        <f t="shared" si="898"/>
        <v>0.17542968141592921</v>
      </c>
      <c r="MO250" s="245">
        <f t="shared" si="899"/>
        <v>0.12949995370370371</v>
      </c>
      <c r="MP250" s="245">
        <f t="shared" si="900"/>
        <v>0.13053768656716416</v>
      </c>
      <c r="MQ250" s="245">
        <f t="shared" si="901"/>
        <v>0.12166197183098593</v>
      </c>
      <c r="MR250" s="245">
        <f t="shared" si="902"/>
        <v>9.582159624413146E-2</v>
      </c>
      <c r="MS250" s="245">
        <f t="shared" si="903"/>
        <v>0.10630092592592592</v>
      </c>
      <c r="MT250" s="245">
        <f t="shared" si="904"/>
        <v>5.9384444444444444</v>
      </c>
    </row>
    <row r="251" spans="1:358" ht="18" customHeight="1" x14ac:dyDescent="0.25">
      <c r="A251" s="86" t="s">
        <v>412</v>
      </c>
      <c r="B251" s="273">
        <v>12601298</v>
      </c>
      <c r="C251" s="5" t="s">
        <v>135</v>
      </c>
      <c r="D251" s="5"/>
      <c r="E251" s="5">
        <v>281500</v>
      </c>
      <c r="F251" s="203">
        <v>45652</v>
      </c>
      <c r="G251" s="148" t="s">
        <v>70</v>
      </c>
      <c r="H251" s="148" t="s">
        <v>70</v>
      </c>
      <c r="I251" s="148" t="s">
        <v>70</v>
      </c>
      <c r="J251" s="148" t="s">
        <v>70</v>
      </c>
      <c r="K251" s="148" t="s">
        <v>70</v>
      </c>
      <c r="L251" s="148" t="s">
        <v>70</v>
      </c>
      <c r="M251" s="148" t="s">
        <v>70</v>
      </c>
      <c r="N251" s="357" t="s">
        <v>70</v>
      </c>
      <c r="O251" s="357" t="s">
        <v>70</v>
      </c>
      <c r="P251" s="150" t="e">
        <f>Y251/Tabel1[[#This Row],[2023 - Omsætning]]-1</f>
        <v>#DIV/0!</v>
      </c>
      <c r="Q251" s="150" t="e">
        <f>Z251/Tabel1[[#This Row],[2022 - Omsætning]]-1</f>
        <v>#DIV/0!</v>
      </c>
      <c r="R251" s="150" t="e">
        <f>AA251/Tabel1[[#This Row],[2021 - Omsætning]]-1</f>
        <v>#DIV/0!</v>
      </c>
      <c r="S251" s="150" t="e">
        <f>AB251/Tabel1[[#This Row],[2020 - Omsætning]]-1</f>
        <v>#DIV/0!</v>
      </c>
      <c r="T251" s="150" t="e">
        <f>AC251/Tabel1[[#This Row],[2019 - Omsætning]]-1</f>
        <v>#DIV/0!</v>
      </c>
      <c r="U251" s="242">
        <f t="shared" si="941"/>
        <v>0</v>
      </c>
      <c r="V251" s="242">
        <f t="shared" si="983"/>
        <v>0</v>
      </c>
      <c r="W251" s="242">
        <f t="shared" si="982"/>
        <v>0</v>
      </c>
      <c r="X251" s="242">
        <f t="shared" si="975"/>
        <v>0</v>
      </c>
      <c r="Y251" s="151"/>
      <c r="Z251" s="151"/>
      <c r="AA251" s="151"/>
      <c r="AB251" s="151"/>
      <c r="AC251" s="361"/>
      <c r="AD251" s="151"/>
      <c r="AE251" s="151"/>
      <c r="AF251" s="151"/>
      <c r="AG251" s="361"/>
      <c r="AH251" s="361"/>
      <c r="AI251" s="361"/>
      <c r="AJ251" s="361"/>
      <c r="AK251" s="361"/>
      <c r="AL251" s="361"/>
      <c r="AM251" s="361"/>
      <c r="AN251" s="361"/>
      <c r="AO251" s="361"/>
      <c r="AP251" s="150">
        <f t="shared" si="779"/>
        <v>-0.40946550506239698</v>
      </c>
      <c r="AQ251" s="150">
        <f t="shared" si="780"/>
        <v>-0.2773523906755147</v>
      </c>
      <c r="AR251" s="150">
        <f t="shared" si="781"/>
        <v>-0.13458989839493454</v>
      </c>
      <c r="AS251" s="150">
        <f t="shared" si="782"/>
        <v>0.50476401506758262</v>
      </c>
      <c r="AT251" s="150">
        <f t="shared" si="783"/>
        <v>3.3669262482821864E-2</v>
      </c>
      <c r="AU251" s="242">
        <f t="shared" si="960"/>
        <v>-1.7389999999999999</v>
      </c>
      <c r="AV251" s="242">
        <f t="shared" si="976"/>
        <v>-1.63</v>
      </c>
      <c r="AW251" s="242">
        <f t="shared" si="961"/>
        <v>-0.91400000000000059</v>
      </c>
      <c r="AX251" s="242">
        <f t="shared" si="962"/>
        <v>2.2780000000000005</v>
      </c>
      <c r="AY251" s="119">
        <v>2.508</v>
      </c>
      <c r="AZ251" s="119">
        <v>4.2469999999999999</v>
      </c>
      <c r="BA251" s="119">
        <v>5.8769999999999998</v>
      </c>
      <c r="BB251" s="119">
        <v>6.7910000000000004</v>
      </c>
      <c r="BC251" s="119">
        <v>4.5129999999999999</v>
      </c>
      <c r="BD251" s="362">
        <v>4.3659999999999997</v>
      </c>
      <c r="BE251" s="362">
        <v>4.7759999999999998</v>
      </c>
      <c r="BF251" s="362">
        <v>3.5049999999999999</v>
      </c>
      <c r="BG251" s="362">
        <v>2.3852929999999999</v>
      </c>
      <c r="BH251" s="362">
        <v>3.3849960000000001</v>
      </c>
      <c r="BI251" s="362">
        <v>2.8642180000000002</v>
      </c>
      <c r="BJ251" s="362">
        <v>4.0376279999999998</v>
      </c>
      <c r="BK251" s="362">
        <v>1.851</v>
      </c>
      <c r="BL251" s="362">
        <v>1.754</v>
      </c>
      <c r="BM251" s="362">
        <v>1.0880000000000001</v>
      </c>
      <c r="BN251" s="362">
        <v>2.2149999999999999</v>
      </c>
      <c r="BO251" s="362"/>
      <c r="BP251" s="152">
        <f t="shared" si="784"/>
        <v>-1.7557544757033245</v>
      </c>
      <c r="BQ251" s="152">
        <f t="shared" si="785"/>
        <v>-1.8137356919875129</v>
      </c>
      <c r="BR251" s="152">
        <f t="shared" si="786"/>
        <v>-0.36609498680738789</v>
      </c>
      <c r="BS251" s="152">
        <f t="shared" si="787"/>
        <v>1.7414104882459311</v>
      </c>
      <c r="BT251" s="152">
        <f t="shared" si="788"/>
        <v>5.1330798479087496E-2</v>
      </c>
      <c r="BU251" s="242">
        <f t="shared" si="963"/>
        <v>-1.3729999999999998</v>
      </c>
      <c r="BV251" s="242">
        <f t="shared" si="977"/>
        <v>-1.7429999999999999</v>
      </c>
      <c r="BW251" s="242">
        <f t="shared" si="964"/>
        <v>-0.55500000000000005</v>
      </c>
      <c r="BX251" s="242">
        <f t="shared" si="965"/>
        <v>0.96299999999999997</v>
      </c>
      <c r="BY251" s="119">
        <v>-2.1549999999999998</v>
      </c>
      <c r="BZ251" s="119">
        <v>-0.78200000000000003</v>
      </c>
      <c r="CA251" s="119">
        <v>0.96099999999999997</v>
      </c>
      <c r="CB251" s="119">
        <v>1.516</v>
      </c>
      <c r="CC251" s="119">
        <v>0.55300000000000005</v>
      </c>
      <c r="CD251" s="362">
        <v>0.52600000000000002</v>
      </c>
      <c r="CE251" s="362">
        <v>1.548</v>
      </c>
      <c r="CF251" s="362">
        <v>0.40400000000000003</v>
      </c>
      <c r="CG251" s="362">
        <v>-0.60860700000000001</v>
      </c>
      <c r="CH251" s="362">
        <v>0.32652199999999998</v>
      </c>
      <c r="CI251" s="362">
        <v>-0.185893</v>
      </c>
      <c r="CJ251" s="362">
        <v>0.56032199999999999</v>
      </c>
      <c r="CK251" s="362">
        <v>-1.583</v>
      </c>
      <c r="CL251" s="362">
        <v>-1.331</v>
      </c>
      <c r="CM251" s="362">
        <v>-2.1560000000000001</v>
      </c>
      <c r="CN251" s="362">
        <v>-1.143</v>
      </c>
      <c r="CO251" s="362"/>
      <c r="CP251" s="152">
        <f t="shared" si="789"/>
        <v>-1.83108935128519</v>
      </c>
      <c r="CQ251" s="152">
        <f t="shared" si="790"/>
        <v>-1.9380022962112513</v>
      </c>
      <c r="CR251" s="152">
        <f t="shared" si="791"/>
        <v>-0.3896285914505957</v>
      </c>
      <c r="CS251" s="152">
        <f t="shared" si="792"/>
        <v>2.2067415730337077</v>
      </c>
      <c r="CT251" s="152">
        <f t="shared" si="793"/>
        <v>9.3366093366093458E-2</v>
      </c>
      <c r="CU251" s="242">
        <f t="shared" si="966"/>
        <v>-1.4960000000000002</v>
      </c>
      <c r="CV251" s="242">
        <f t="shared" si="978"/>
        <v>-1.6879999999999999</v>
      </c>
      <c r="CW251" s="242">
        <f t="shared" si="967"/>
        <v>-0.55600000000000005</v>
      </c>
      <c r="CX251" s="242">
        <f t="shared" si="968"/>
        <v>0.98199999999999998</v>
      </c>
      <c r="CY251" s="119">
        <v>-2.3130000000000002</v>
      </c>
      <c r="CZ251" s="119">
        <v>-0.81699999999999995</v>
      </c>
      <c r="DA251" s="119">
        <v>0.871</v>
      </c>
      <c r="DB251" s="119">
        <v>1.427</v>
      </c>
      <c r="DC251" s="119">
        <v>0.44500000000000001</v>
      </c>
      <c r="DD251" s="362">
        <v>0.40699999999999997</v>
      </c>
      <c r="DE251" s="362">
        <v>1.4610000000000001</v>
      </c>
      <c r="DF251" s="362">
        <v>0.26100000000000001</v>
      </c>
      <c r="DG251" s="362">
        <v>-0.71881899999999999</v>
      </c>
      <c r="DH251" s="362">
        <v>0.172677</v>
      </c>
      <c r="DI251" s="362">
        <v>-0.31925599999999998</v>
      </c>
      <c r="DJ251" s="362">
        <v>0.461121</v>
      </c>
      <c r="DK251" s="362">
        <v>-1.637</v>
      </c>
      <c r="DL251" s="362">
        <v>-1.341</v>
      </c>
      <c r="DM251" s="362">
        <v>-2.0830000000000002</v>
      </c>
      <c r="DN251" s="362">
        <v>-0.877</v>
      </c>
      <c r="DO251" s="362"/>
      <c r="DP251" s="152">
        <f t="shared" si="794"/>
        <v>-0.52870883124453516</v>
      </c>
      <c r="DQ251" s="152">
        <f t="shared" si="795"/>
        <v>-0.15700245700245705</v>
      </c>
      <c r="DR251" s="152">
        <f t="shared" si="796"/>
        <v>0.19811598469237579</v>
      </c>
      <c r="DS251" s="152">
        <f t="shared" si="797"/>
        <v>0.48405417212756646</v>
      </c>
      <c r="DT251" s="152">
        <f t="shared" si="798"/>
        <v>0.17625899280575549</v>
      </c>
      <c r="DU251" s="242">
        <f t="shared" si="969"/>
        <v>-1.8140000000000001</v>
      </c>
      <c r="DV251" s="242">
        <f t="shared" si="979"/>
        <v>-0.63900000000000023</v>
      </c>
      <c r="DW251" s="242">
        <f t="shared" si="970"/>
        <v>0.67300000000000049</v>
      </c>
      <c r="DX251" s="242">
        <f t="shared" si="971"/>
        <v>1.1079999999999997</v>
      </c>
      <c r="DY251" s="119">
        <v>1.617</v>
      </c>
      <c r="DZ251" s="119">
        <v>3.431</v>
      </c>
      <c r="EA251" s="119">
        <v>4.07</v>
      </c>
      <c r="EB251" s="119">
        <v>3.3969999999999998</v>
      </c>
      <c r="EC251" s="119">
        <v>2.2890000000000001</v>
      </c>
      <c r="ED251" s="362">
        <v>1.946</v>
      </c>
      <c r="EE251" s="362">
        <v>1.6339999999999999</v>
      </c>
      <c r="EF251" s="362">
        <v>0.46800000000000003</v>
      </c>
      <c r="EG251" s="362">
        <v>0.11149000000000001</v>
      </c>
      <c r="EH251" s="362">
        <v>0.91349899999999995</v>
      </c>
      <c r="EI251" s="362">
        <v>0.674153</v>
      </c>
      <c r="EJ251" s="362">
        <v>0.80247900000000005</v>
      </c>
      <c r="EK251" s="362">
        <v>0.20200000000000001</v>
      </c>
      <c r="EL251" s="362">
        <v>1.698</v>
      </c>
      <c r="EM251" s="362">
        <v>2.8180000000000001</v>
      </c>
      <c r="EN251" s="362">
        <v>4.6210000000000004</v>
      </c>
      <c r="EO251" s="362"/>
      <c r="EP251" s="153">
        <f t="shared" si="799"/>
        <v>0.17027119807758317</v>
      </c>
      <c r="EQ251" s="153">
        <f t="shared" si="800"/>
        <v>-0.1416363814949414</v>
      </c>
      <c r="ER251" s="153">
        <f t="shared" si="801"/>
        <v>9.4189966289905669E-3</v>
      </c>
      <c r="ES251" s="153">
        <f t="shared" si="802"/>
        <v>0.14600613566640155</v>
      </c>
      <c r="ET251" s="153">
        <f t="shared" si="803"/>
        <v>0.13766804550155123</v>
      </c>
      <c r="EU251" s="242">
        <f t="shared" si="972"/>
        <v>1.4879999999999995</v>
      </c>
      <c r="EV251" s="242">
        <f t="shared" si="980"/>
        <v>-1.4419999999999984</v>
      </c>
      <c r="EW251" s="242">
        <f t="shared" si="973"/>
        <v>9.4999999999998863E-2</v>
      </c>
      <c r="EX251" s="242">
        <f t="shared" si="974"/>
        <v>1.2850000000000001</v>
      </c>
      <c r="EY251" s="119">
        <v>10.227</v>
      </c>
      <c r="EZ251" s="119">
        <v>8.7390000000000008</v>
      </c>
      <c r="FA251" s="119">
        <v>10.180999999999999</v>
      </c>
      <c r="FB251" s="119">
        <v>10.086</v>
      </c>
      <c r="FC251" s="119">
        <v>8.8010000000000002</v>
      </c>
      <c r="FD251" s="362">
        <v>7.7359999999999998</v>
      </c>
      <c r="FE251" s="362">
        <v>8.1159999999999997</v>
      </c>
      <c r="FF251" s="362">
        <v>6.5439999999999996</v>
      </c>
      <c r="FG251" s="362">
        <v>5.1572779999999998</v>
      </c>
      <c r="FH251" s="362">
        <v>6.7736400000000003</v>
      </c>
      <c r="FI251" s="362">
        <v>6.1617829999999998</v>
      </c>
      <c r="FJ251" s="362">
        <v>6.8623310000000002</v>
      </c>
      <c r="FK251" s="362">
        <v>5.17</v>
      </c>
      <c r="FL251" s="362">
        <v>6.1849999999999996</v>
      </c>
      <c r="FM251" s="362">
        <v>7.5780000000000003</v>
      </c>
      <c r="FN251" s="362">
        <v>9.0730000000000004</v>
      </c>
      <c r="FO251" s="362"/>
      <c r="FP251" s="153">
        <f t="shared" si="804"/>
        <v>-5.5555555555555552E-2</v>
      </c>
      <c r="FQ251" s="153">
        <f t="shared" si="805"/>
        <v>-0.14285714285714285</v>
      </c>
      <c r="FR251" s="153">
        <f t="shared" si="806"/>
        <v>0</v>
      </c>
      <c r="FS251" s="153">
        <f t="shared" si="807"/>
        <v>0.05</v>
      </c>
      <c r="FT251" s="153">
        <f t="shared" si="808"/>
        <v>0</v>
      </c>
      <c r="FU251" s="242">
        <f t="shared" si="990"/>
        <v>-1</v>
      </c>
      <c r="FV251" s="242">
        <f t="shared" si="981"/>
        <v>-3</v>
      </c>
      <c r="FW251" s="242">
        <f t="shared" si="991"/>
        <v>0</v>
      </c>
      <c r="FX251" s="242">
        <f t="shared" si="992"/>
        <v>1</v>
      </c>
      <c r="FY251" s="154">
        <v>17</v>
      </c>
      <c r="FZ251" s="154">
        <v>18</v>
      </c>
      <c r="GA251" s="154">
        <v>21</v>
      </c>
      <c r="GB251" s="154">
        <v>21</v>
      </c>
      <c r="GC251" s="154">
        <v>20</v>
      </c>
      <c r="GD251" s="359">
        <v>20</v>
      </c>
      <c r="GE251" s="359">
        <v>16</v>
      </c>
      <c r="GF251" s="359">
        <v>16</v>
      </c>
      <c r="GG251" s="359">
        <v>16</v>
      </c>
      <c r="GH251" s="359"/>
      <c r="GI251" s="359"/>
      <c r="GJ251" s="359"/>
      <c r="GK251" s="359"/>
      <c r="GL251" s="359"/>
      <c r="GM251" s="359"/>
      <c r="GN251" s="359"/>
      <c r="GO251" s="359"/>
      <c r="GP251" s="173"/>
      <c r="GQ251" s="5" t="s">
        <v>390</v>
      </c>
      <c r="GR251" s="5">
        <v>2605</v>
      </c>
      <c r="GS251" s="5" t="s">
        <v>127</v>
      </c>
      <c r="GT251" s="174" t="s">
        <v>76</v>
      </c>
      <c r="GU251" s="16"/>
      <c r="GW251" s="158">
        <f t="shared" si="809"/>
        <v>-3.2068148225020225</v>
      </c>
      <c r="GX251" s="158">
        <f t="shared" si="810"/>
        <v>-1.9337505860297848</v>
      </c>
      <c r="GY251" s="158">
        <f t="shared" si="811"/>
        <v>-0.53521202236347765</v>
      </c>
      <c r="GZ251" s="158">
        <f t="shared" si="812"/>
        <v>1.3884190224758624</v>
      </c>
      <c r="HA251" s="158">
        <f t="shared" si="813"/>
        <v>-7.5737753423703882E-2</v>
      </c>
      <c r="HB251" s="263">
        <f t="shared" si="942"/>
        <v>-0.69856491400723963</v>
      </c>
      <c r="HC251" s="263">
        <f t="shared" si="984"/>
        <v>-0.45113077820595748</v>
      </c>
      <c r="HD251" s="263">
        <f t="shared" si="943"/>
        <v>-0.26864141959644128</v>
      </c>
      <c r="HE251" s="263">
        <f t="shared" si="944"/>
        <v>0.29178109327119656</v>
      </c>
      <c r="HF251" s="153">
        <f t="shared" si="814"/>
        <v>-0.91640253565768626</v>
      </c>
      <c r="HG251" s="153">
        <f t="shared" si="815"/>
        <v>-0.21783762165044659</v>
      </c>
      <c r="HH251" s="153">
        <f t="shared" si="816"/>
        <v>0.23329315655551089</v>
      </c>
      <c r="HI251" s="153">
        <f t="shared" si="817"/>
        <v>0.50193457615195214</v>
      </c>
      <c r="HJ251" s="153">
        <f t="shared" si="818"/>
        <v>0.21015348288075558</v>
      </c>
      <c r="HK251" s="153">
        <f t="shared" si="819"/>
        <v>0.22737430167597764</v>
      </c>
      <c r="HL251" s="153">
        <f t="shared" si="820"/>
        <v>1.3901046622264512</v>
      </c>
      <c r="HM251" s="153">
        <f t="shared" si="821"/>
        <v>0.90079207579078147</v>
      </c>
      <c r="HN251" s="153">
        <f t="shared" si="822"/>
        <v>-1.402588710708115</v>
      </c>
      <c r="HO251" s="153">
        <f t="shared" si="823"/>
        <v>0.21752499918118079</v>
      </c>
      <c r="HP251" s="153">
        <f t="shared" si="824"/>
        <v>-0.43241105434529387</v>
      </c>
      <c r="HQ251" s="153">
        <f t="shared" si="825"/>
        <v>0.9181296970867483</v>
      </c>
      <c r="HR251" s="153">
        <f t="shared" si="826"/>
        <v>-1.7231578947368422</v>
      </c>
      <c r="HS251" s="153">
        <f t="shared" si="827"/>
        <v>-0.59388839681133743</v>
      </c>
      <c r="HT251" s="153">
        <f t="shared" si="828"/>
        <v>-0.56002150826724029</v>
      </c>
      <c r="HU251" s="153">
        <f t="shared" si="829"/>
        <v>-0.18978576065786623</v>
      </c>
      <c r="HV251" s="150">
        <f t="shared" si="830"/>
        <v>-1.749070688616835</v>
      </c>
      <c r="HW251" s="150">
        <f t="shared" si="831"/>
        <v>-1.8716692002912751</v>
      </c>
      <c r="HX251" s="150">
        <f t="shared" si="832"/>
        <v>-0.40925820377121108</v>
      </c>
      <c r="HY251" s="150">
        <f t="shared" si="833"/>
        <v>1.4003126618373993</v>
      </c>
      <c r="HZ251" s="150">
        <f t="shared" si="834"/>
        <v>7.7822953069175494E-3</v>
      </c>
      <c r="IA251" s="263">
        <f t="shared" si="945"/>
        <v>-0.1445849131605037</v>
      </c>
      <c r="IB251" s="263">
        <f t="shared" si="985"/>
        <v>-0.1774978143267297</v>
      </c>
      <c r="IC251" s="263">
        <f t="shared" si="946"/>
        <v>-6.5699733882263564E-2</v>
      </c>
      <c r="ID251" s="263">
        <f t="shared" si="947"/>
        <v>9.3653371469563026E-2</v>
      </c>
      <c r="IE251" s="153">
        <f t="shared" si="835"/>
        <v>-0.22724876094063057</v>
      </c>
      <c r="IF251" s="153">
        <f t="shared" si="836"/>
        <v>-8.2663847780126851E-2</v>
      </c>
      <c r="IG251" s="153">
        <f t="shared" si="837"/>
        <v>9.4833966546602852E-2</v>
      </c>
      <c r="IH251" s="153">
        <f t="shared" si="838"/>
        <v>0.16053370042886642</v>
      </c>
      <c r="II251" s="153">
        <f t="shared" si="839"/>
        <v>6.688032895930339E-2</v>
      </c>
      <c r="IJ251" s="153">
        <f t="shared" si="840"/>
        <v>6.6363865758263946E-2</v>
      </c>
      <c r="IK251" s="153">
        <f t="shared" si="841"/>
        <v>0.2111869031377899</v>
      </c>
      <c r="IL251" s="153">
        <f t="shared" si="842"/>
        <v>6.9052286425465681E-2</v>
      </c>
      <c r="IM251" s="153">
        <f t="shared" si="843"/>
        <v>-0.10202182262923942</v>
      </c>
      <c r="IN251" s="153">
        <f t="shared" si="844"/>
        <v>5.0484935823126922E-2</v>
      </c>
      <c r="IO251" s="153">
        <f t="shared" si="845"/>
        <v>-2.8545972493791132E-2</v>
      </c>
      <c r="IP251" s="153">
        <f t="shared" si="846"/>
        <v>9.3136068148391205E-2</v>
      </c>
      <c r="IQ251" s="153">
        <f t="shared" si="847"/>
        <v>-0.27881990312637606</v>
      </c>
      <c r="IR251" s="153">
        <f t="shared" si="848"/>
        <v>-0.19341713289253795</v>
      </c>
      <c r="IS251" s="153">
        <f t="shared" si="849"/>
        <v>-0.2589634256200829</v>
      </c>
      <c r="IT251" s="153">
        <f t="shared" si="850"/>
        <v>-0.12597817700870714</v>
      </c>
      <c r="IU251" s="150">
        <f t="shared" si="851"/>
        <v>-0.59728038293204189</v>
      </c>
      <c r="IV251" s="150">
        <f t="shared" si="852"/>
        <v>-1.7901592257926178E-2</v>
      </c>
      <c r="IW251" s="150">
        <f t="shared" si="853"/>
        <v>0.18693623628399009</v>
      </c>
      <c r="IX251" s="150">
        <f t="shared" si="854"/>
        <v>0.29497925529394348</v>
      </c>
      <c r="IY251" s="150">
        <f t="shared" si="855"/>
        <v>3.3921096278300582E-2</v>
      </c>
      <c r="IZ251" s="263">
        <f t="shared" si="948"/>
        <v>-0.23449696691152713</v>
      </c>
      <c r="JA251" s="263">
        <f t="shared" si="986"/>
        <v>-7.1564169030310931E-3</v>
      </c>
      <c r="JB251" s="263">
        <f t="shared" si="949"/>
        <v>6.2960776785317696E-2</v>
      </c>
      <c r="JC251" s="263">
        <f t="shared" si="950"/>
        <v>7.6719408631727826E-2</v>
      </c>
      <c r="JD251" s="153">
        <f t="shared" si="856"/>
        <v>0.15811088295687883</v>
      </c>
      <c r="JE251" s="153">
        <f t="shared" si="857"/>
        <v>0.39260784986840597</v>
      </c>
      <c r="JF251" s="153">
        <f t="shared" si="858"/>
        <v>0.39976426677143706</v>
      </c>
      <c r="JG251" s="153">
        <f t="shared" si="859"/>
        <v>0.33680348998611936</v>
      </c>
      <c r="JH251" s="153">
        <f t="shared" si="860"/>
        <v>0.26008408135439154</v>
      </c>
      <c r="JI251" s="153">
        <f t="shared" si="861"/>
        <v>0.2515511892450879</v>
      </c>
      <c r="JJ251" s="153">
        <f t="shared" si="862"/>
        <v>0.20133070478068013</v>
      </c>
      <c r="JK251" s="153">
        <f t="shared" si="863"/>
        <v>7.1515892420537908E-2</v>
      </c>
      <c r="JL251" s="153">
        <f t="shared" si="864"/>
        <v>2.1617993057578049E-2</v>
      </c>
      <c r="JM251" s="153">
        <f t="shared" si="865"/>
        <v>0.13486087244081468</v>
      </c>
      <c r="JN251" s="153">
        <f t="shared" si="866"/>
        <v>0.10940875392723177</v>
      </c>
      <c r="JO251" s="153">
        <f t="shared" si="867"/>
        <v>0.1169397104278415</v>
      </c>
      <c r="JP251" s="153">
        <f t="shared" si="868"/>
        <v>3.9071566731141205E-2</v>
      </c>
      <c r="JQ251" s="153">
        <f t="shared" si="869"/>
        <v>0.27453516572352465</v>
      </c>
      <c r="JR251" s="153">
        <f t="shared" si="870"/>
        <v>0.37186592768540511</v>
      </c>
      <c r="JS251" s="153">
        <f t="shared" si="871"/>
        <v>0.50931334729416955</v>
      </c>
      <c r="JT251" s="153" t="str">
        <f t="shared" si="872"/>
        <v>i.a.</v>
      </c>
      <c r="JU251" s="150" t="e">
        <f t="shared" si="873"/>
        <v>#VALUE!</v>
      </c>
      <c r="JV251" s="150" t="e">
        <f t="shared" si="874"/>
        <v>#VALUE!</v>
      </c>
      <c r="JW251" s="150" t="e">
        <f t="shared" si="875"/>
        <v>#VALUE!</v>
      </c>
      <c r="JX251" s="150" t="e">
        <f t="shared" si="876"/>
        <v>#VALUE!</v>
      </c>
      <c r="JY251" s="150" t="e">
        <f t="shared" si="877"/>
        <v>#VALUE!</v>
      </c>
      <c r="JZ251" s="263" t="e">
        <f t="shared" si="951"/>
        <v>#VALUE!</v>
      </c>
      <c r="KA251" s="263" t="e">
        <f t="shared" si="987"/>
        <v>#VALUE!</v>
      </c>
      <c r="KB251" s="263" t="e">
        <f t="shared" si="952"/>
        <v>#VALUE!</v>
      </c>
      <c r="KC251" s="263" t="e">
        <f t="shared" si="953"/>
        <v>#VALUE!</v>
      </c>
      <c r="KD251" s="153" t="str">
        <f t="shared" si="924"/>
        <v>i.a.</v>
      </c>
      <c r="KE251" s="153" t="str">
        <f t="shared" si="925"/>
        <v>i.a.</v>
      </c>
      <c r="KF251" s="153" t="str">
        <f t="shared" si="926"/>
        <v>i.a.</v>
      </c>
      <c r="KG251" s="153" t="str">
        <f t="shared" si="927"/>
        <v>i.a.</v>
      </c>
      <c r="KH251" s="153" t="str">
        <f t="shared" si="940"/>
        <v>i.a.</v>
      </c>
      <c r="KI251" s="153" t="str">
        <f t="shared" si="928"/>
        <v>i.a.</v>
      </c>
      <c r="KJ251" s="153" t="str">
        <f t="shared" si="929"/>
        <v>i.a.</v>
      </c>
      <c r="KK251" s="153" t="str">
        <f t="shared" si="930"/>
        <v>i.a.</v>
      </c>
      <c r="KL251" s="153" t="str">
        <f t="shared" si="931"/>
        <v>i.a.</v>
      </c>
      <c r="KM251" s="153" t="str">
        <f t="shared" si="932"/>
        <v>i.a.</v>
      </c>
      <c r="KN251" s="153" t="str">
        <f t="shared" si="933"/>
        <v>i.a.</v>
      </c>
      <c r="KO251" s="153" t="str">
        <f t="shared" si="934"/>
        <v>i.a.</v>
      </c>
      <c r="KP251" s="153" t="str">
        <f t="shared" si="935"/>
        <v>i.a.</v>
      </c>
      <c r="KQ251" s="153" t="str">
        <f t="shared" si="936"/>
        <v>i.a.</v>
      </c>
      <c r="KR251" s="153" t="str">
        <f t="shared" si="937"/>
        <v>i.a.</v>
      </c>
      <c r="KS251" s="153" t="str">
        <f t="shared" si="938"/>
        <v>i.a.</v>
      </c>
      <c r="KT251" s="153" t="str">
        <f t="shared" si="939"/>
        <v>i.a.</v>
      </c>
      <c r="KU251" s="150" t="e">
        <f t="shared" si="878"/>
        <v>#DIV/0!</v>
      </c>
      <c r="KV251" s="150" t="e">
        <f t="shared" si="879"/>
        <v>#DIV/0!</v>
      </c>
      <c r="KW251" s="150" t="e">
        <f t="shared" si="880"/>
        <v>#DIV/0!</v>
      </c>
      <c r="KX251" s="150" t="e">
        <f t="shared" si="881"/>
        <v>#DIV/0!</v>
      </c>
      <c r="KY251" s="150" t="e">
        <f t="shared" si="882"/>
        <v>#DIV/0!</v>
      </c>
      <c r="KZ251" s="243">
        <f t="shared" si="954"/>
        <v>0</v>
      </c>
      <c r="LA251" s="243">
        <f t="shared" si="988"/>
        <v>0</v>
      </c>
      <c r="LB251" s="243">
        <f t="shared" si="955"/>
        <v>0</v>
      </c>
      <c r="LC251" s="243">
        <f t="shared" si="956"/>
        <v>0</v>
      </c>
      <c r="LD251" s="254">
        <f>IFERROR(Tabel1[[#This Row],[2024 - Omsætning]]/Tabel1[[#This Row],[2024 - Ansatte]],"i.a.")</f>
        <v>0</v>
      </c>
      <c r="LE251" s="254">
        <f>IFERROR(Tabel1[[#This Row],[2023 - Omsætning]]/Tabel1[[#This Row],[2023 - Ansatte]],"i.a.")</f>
        <v>0</v>
      </c>
      <c r="LF251" s="254">
        <f>IFERROR(Tabel1[[#This Row],[2022 - Omsætning]]/Tabel1[[#This Row],[2022 - Ansatte]],"i.a.")</f>
        <v>0</v>
      </c>
      <c r="LG251" s="254">
        <f>IFERROR(Tabel1[[#This Row],[2021 - Omsætning]]/Tabel1[[#This Row],[2021 - Ansatte]],"i.a.")</f>
        <v>0</v>
      </c>
      <c r="LH251" s="254">
        <f>IFERROR(AC251/Tabel1[[#This Row],[2020 - Ansatte]],"i.a.")</f>
        <v>0</v>
      </c>
      <c r="LI251" s="254">
        <f>IFERROR(Tabel1[[#This Row],[2019 - Omsætning]]/Tabel1[[#This Row],[2019 - Ansatte]],"i.a.")</f>
        <v>0</v>
      </c>
      <c r="LJ251" s="254">
        <f>IFERROR(Tabel1[[#This Row],[2018 - Omsætning]]/Tabel1[[#This Row],[2018 - Ansatte]],"i.a.")</f>
        <v>0</v>
      </c>
      <c r="LK251" s="254">
        <f>IFERROR(Tabel1[[#This Row],[2017 - Omsætning]]/Tabel1[[#This Row],[2017 - Ansatte]],"i.a.")</f>
        <v>0</v>
      </c>
      <c r="LL251" s="254">
        <f>IFERROR(Tabel1[[#This Row],[2016 - Omsætning]]/Tabel1[[#This Row],[2016 - Ansatte]],"i.a.")</f>
        <v>0</v>
      </c>
      <c r="LM251" s="254" t="str">
        <f>IFERROR(Tabel1[[#This Row],[2015 - Omsætning]]/Tabel1[[#This Row],[2015 - Ansatte]],"i.a.")</f>
        <v>i.a.</v>
      </c>
      <c r="LN251" s="254" t="str">
        <f>IFERROR(Tabel1[[#This Row],[2014 - Omsætning]]/Tabel1[[#This Row],[2014 - Ansatte]],"i.a.")</f>
        <v>i.a.</v>
      </c>
      <c r="LO251" s="254" t="str">
        <f>IFERROR(Tabel1[[#This Row],[2013 - Omsætning]]/Tabel1[[#This Row],[2013 - Ansatte]],"i.a.")</f>
        <v>i.a.</v>
      </c>
      <c r="LP251" s="254" t="str">
        <f>IFERROR(Tabel1[[#This Row],[2012 - Omsætning]]/Tabel1[[#This Row],[2012 - Ansatte]],"i.a.")</f>
        <v>i.a.</v>
      </c>
      <c r="LQ251" s="254" t="str">
        <f>IFERROR(Tabel1[[#This Row],[2011 - Omsætning]]/Tabel1[[#This Row],[2011 - Ansatte]],"i.a.")</f>
        <v>i.a.</v>
      </c>
      <c r="LR251" s="254" t="str">
        <f>IFERROR(Tabel1[[#This Row],[2010 - Omsætning]]/Tabel1[[#This Row],[2010 - Ansatte]],"i.a.")</f>
        <v>i.a.</v>
      </c>
      <c r="LS251" s="254" t="str">
        <f>IFERROR(Tabel1[[#This Row],[2009 - Omsætning]]/Tabel1[[#This Row],[2009 - Ansatte]],"i.a.")</f>
        <v>i.a.</v>
      </c>
      <c r="LT251" s="254" t="str">
        <f>IFERROR(Tabel1[[#This Row],[2008 - Omsætning]]/Tabel1[[#This Row],[2008 - Ansatte]],"i.a.")</f>
        <v>i.a.</v>
      </c>
      <c r="LU251" s="158">
        <f t="shared" si="883"/>
        <v>-1.9976240190078483</v>
      </c>
      <c r="LV251" s="158">
        <f t="shared" si="884"/>
        <v>-2.09433601224646</v>
      </c>
      <c r="LW251" s="158">
        <f t="shared" si="885"/>
        <v>-0.3896285914505957</v>
      </c>
      <c r="LX251" s="158">
        <f t="shared" si="886"/>
        <v>2.0540395933654363</v>
      </c>
      <c r="LY251" s="158">
        <f t="shared" si="887"/>
        <v>9.3366093366093306E-2</v>
      </c>
      <c r="LZ251" s="243">
        <f t="shared" si="957"/>
        <v>-9.0669934640522892E-2</v>
      </c>
      <c r="MA251" s="243">
        <f t="shared" si="989"/>
        <v>-8.6865079365079367E-2</v>
      </c>
      <c r="MB251" s="243">
        <f t="shared" si="958"/>
        <v>-2.647619047619048E-2</v>
      </c>
      <c r="MC251" s="243">
        <f t="shared" si="959"/>
        <v>4.570238095238096E-2</v>
      </c>
      <c r="MD251" s="244">
        <f t="shared" si="888"/>
        <v>-0.13605882352941179</v>
      </c>
      <c r="ME251" s="244">
        <f t="shared" si="889"/>
        <v>-4.5388888888888888E-2</v>
      </c>
      <c r="MF251" s="244">
        <f t="shared" si="890"/>
        <v>4.1476190476190479E-2</v>
      </c>
      <c r="MG251" s="244">
        <f t="shared" si="891"/>
        <v>6.7952380952380959E-2</v>
      </c>
      <c r="MH251" s="244">
        <f t="shared" si="892"/>
        <v>2.2249999999999999E-2</v>
      </c>
      <c r="MI251" s="244">
        <f t="shared" si="893"/>
        <v>2.035E-2</v>
      </c>
      <c r="MJ251" s="244">
        <f t="shared" si="894"/>
        <v>9.1312500000000005E-2</v>
      </c>
      <c r="MK251" s="244">
        <f t="shared" si="895"/>
        <v>1.6312500000000001E-2</v>
      </c>
      <c r="ML251" s="244">
        <f t="shared" si="896"/>
        <v>-4.4926187499999999E-2</v>
      </c>
      <c r="MM251" s="244" t="str">
        <f t="shared" si="897"/>
        <v>i.a.</v>
      </c>
      <c r="MN251" s="244" t="str">
        <f t="shared" si="898"/>
        <v>i.a.</v>
      </c>
      <c r="MO251" s="244" t="str">
        <f t="shared" si="899"/>
        <v>i.a.</v>
      </c>
      <c r="MP251" s="244" t="str">
        <f t="shared" si="900"/>
        <v>i.a.</v>
      </c>
      <c r="MQ251" s="244" t="str">
        <f t="shared" si="901"/>
        <v>i.a.</v>
      </c>
      <c r="MR251" s="244" t="str">
        <f t="shared" si="902"/>
        <v>i.a.</v>
      </c>
      <c r="MS251" s="244" t="str">
        <f t="shared" si="903"/>
        <v>i.a.</v>
      </c>
      <c r="MT251" s="244" t="str">
        <f t="shared" si="904"/>
        <v>i.a.</v>
      </c>
    </row>
    <row r="252" spans="1:358" ht="18" customHeight="1" x14ac:dyDescent="0.25">
      <c r="A252" s="100" t="s">
        <v>409</v>
      </c>
      <c r="B252" s="273">
        <v>82991816</v>
      </c>
      <c r="C252" s="118" t="s">
        <v>80</v>
      </c>
      <c r="D252" s="5"/>
      <c r="E252" s="118">
        <v>256100</v>
      </c>
      <c r="F252" s="203">
        <v>45558</v>
      </c>
      <c r="G252" s="148"/>
      <c r="H252" s="148" t="s">
        <v>105</v>
      </c>
      <c r="I252" s="148" t="s">
        <v>105</v>
      </c>
      <c r="J252" s="148" t="s">
        <v>105</v>
      </c>
      <c r="K252" s="148" t="s">
        <v>105</v>
      </c>
      <c r="L252" s="148" t="s">
        <v>105</v>
      </c>
      <c r="M252" s="148" t="s">
        <v>105</v>
      </c>
      <c r="N252" s="357" t="s">
        <v>70</v>
      </c>
      <c r="O252" s="357" t="s">
        <v>70</v>
      </c>
      <c r="P252" s="150" t="e">
        <f>Y252/Tabel1[[#This Row],[2023 - Omsætning]]-1</f>
        <v>#DIV/0!</v>
      </c>
      <c r="Q252" s="150" t="e">
        <f>Z252/Tabel1[[#This Row],[2022 - Omsætning]]-1</f>
        <v>#DIV/0!</v>
      </c>
      <c r="R252" s="150" t="e">
        <f>AA252/Tabel1[[#This Row],[2021 - Omsætning]]-1</f>
        <v>#DIV/0!</v>
      </c>
      <c r="S252" s="150" t="e">
        <f>AB252/Tabel1[[#This Row],[2020 - Omsætning]]-1</f>
        <v>#DIV/0!</v>
      </c>
      <c r="T252" s="150" t="e">
        <f>AC252/Tabel1[[#This Row],[2019 - Omsætning]]-1</f>
        <v>#DIV/0!</v>
      </c>
      <c r="U252" s="242">
        <f t="shared" si="941"/>
        <v>0</v>
      </c>
      <c r="V252" s="242">
        <f t="shared" si="983"/>
        <v>0</v>
      </c>
      <c r="W252" s="242">
        <f t="shared" si="982"/>
        <v>0</v>
      </c>
      <c r="X252" s="242">
        <f t="shared" si="975"/>
        <v>0</v>
      </c>
      <c r="Y252" s="151"/>
      <c r="Z252" s="151"/>
      <c r="AA252" s="151"/>
      <c r="AB252" s="151"/>
      <c r="AC252" s="361"/>
      <c r="AD252" s="361"/>
      <c r="AE252" s="361"/>
      <c r="AF252" s="361"/>
      <c r="AG252" s="361"/>
      <c r="AH252" s="361"/>
      <c r="AI252" s="361"/>
      <c r="AJ252" s="361"/>
      <c r="AK252" s="361"/>
      <c r="AL252" s="361"/>
      <c r="AM252" s="361"/>
      <c r="AN252" s="361"/>
      <c r="AO252" s="361"/>
      <c r="AP252" s="150">
        <f t="shared" si="779"/>
        <v>-1</v>
      </c>
      <c r="AQ252" s="150">
        <f t="shared" si="780"/>
        <v>5.8800377833753137E-2</v>
      </c>
      <c r="AR252" s="150">
        <f t="shared" si="781"/>
        <v>6.380840730195951E-2</v>
      </c>
      <c r="AS252" s="150">
        <f t="shared" si="782"/>
        <v>0.18613428684942399</v>
      </c>
      <c r="AT252" s="150">
        <f t="shared" si="783"/>
        <v>4.0512608515915614E-2</v>
      </c>
      <c r="AU252" s="242">
        <f t="shared" si="960"/>
        <v>-13.451000000000001</v>
      </c>
      <c r="AV252" s="242">
        <f t="shared" si="976"/>
        <v>0.74699999999999989</v>
      </c>
      <c r="AW252" s="242">
        <f t="shared" si="961"/>
        <v>0.76200000000000045</v>
      </c>
      <c r="AX252" s="242">
        <f t="shared" si="962"/>
        <v>1.8740000000000006</v>
      </c>
      <c r="AY252" s="119"/>
      <c r="AZ252" s="119">
        <v>13.451000000000001</v>
      </c>
      <c r="BA252" s="119">
        <v>12.704000000000001</v>
      </c>
      <c r="BB252" s="119">
        <v>11.942</v>
      </c>
      <c r="BC252" s="119">
        <v>10.068</v>
      </c>
      <c r="BD252" s="362">
        <v>9.6760000000000002</v>
      </c>
      <c r="BE252" s="362">
        <v>8.9930000000000003</v>
      </c>
      <c r="BF252" s="362">
        <v>3.8340000000000001</v>
      </c>
      <c r="BG252" s="362">
        <v>4.266</v>
      </c>
      <c r="BH252" s="362">
        <v>4.8369999999999997</v>
      </c>
      <c r="BI252" s="362">
        <v>3.887</v>
      </c>
      <c r="BJ252" s="362"/>
      <c r="BK252" s="362"/>
      <c r="BL252" s="362"/>
      <c r="BM252" s="362"/>
      <c r="BN252" s="362"/>
      <c r="BO252" s="362"/>
      <c r="BP252" s="152">
        <f t="shared" si="784"/>
        <v>-1</v>
      </c>
      <c r="BQ252" s="152">
        <f t="shared" si="785"/>
        <v>0.30634023854362835</v>
      </c>
      <c r="BR252" s="152">
        <f t="shared" si="786"/>
        <v>-6.2735257214561601E-4</v>
      </c>
      <c r="BS252" s="152">
        <f t="shared" si="787"/>
        <v>0.32944120100083402</v>
      </c>
      <c r="BT252" s="152">
        <f t="shared" si="788"/>
        <v>2.3585434173669473</v>
      </c>
      <c r="BU252" s="242">
        <f t="shared" si="963"/>
        <v>-2.081</v>
      </c>
      <c r="BV252" s="242">
        <f t="shared" si="977"/>
        <v>0.48799999999999999</v>
      </c>
      <c r="BW252" s="242">
        <f t="shared" si="964"/>
        <v>-1.0000000000001119E-3</v>
      </c>
      <c r="BX252" s="242">
        <f t="shared" si="965"/>
        <v>0.39500000000000002</v>
      </c>
      <c r="BY252" s="119"/>
      <c r="BZ252" s="119">
        <v>2.081</v>
      </c>
      <c r="CA252" s="119">
        <v>1.593</v>
      </c>
      <c r="CB252" s="119">
        <v>1.5940000000000001</v>
      </c>
      <c r="CC252" s="119">
        <v>1.1990000000000001</v>
      </c>
      <c r="CD252" s="362">
        <v>0.35699999999999998</v>
      </c>
      <c r="CE252" s="362">
        <v>1.3859999999999999</v>
      </c>
      <c r="CF252" s="362">
        <v>1.996</v>
      </c>
      <c r="CG252" s="362">
        <v>2.0840000000000001</v>
      </c>
      <c r="CH252" s="362">
        <v>2.371</v>
      </c>
      <c r="CI252" s="362">
        <v>1.357</v>
      </c>
      <c r="CJ252" s="362"/>
      <c r="CK252" s="362"/>
      <c r="CL252" s="362"/>
      <c r="CM252" s="362"/>
      <c r="CN252" s="362"/>
      <c r="CO252" s="362"/>
      <c r="CP252" s="152">
        <f t="shared" si="789"/>
        <v>-1</v>
      </c>
      <c r="CQ252" s="152">
        <f t="shared" si="790"/>
        <v>0.31912225705329161</v>
      </c>
      <c r="CR252" s="152">
        <f t="shared" si="791"/>
        <v>8.8551549652118988E-3</v>
      </c>
      <c r="CS252" s="152">
        <f t="shared" si="792"/>
        <v>0.30016447368421051</v>
      </c>
      <c r="CT252" s="152">
        <f t="shared" si="793"/>
        <v>1.7954022988505745</v>
      </c>
      <c r="CU252" s="242">
        <f t="shared" si="966"/>
        <v>-2.1040000000000001</v>
      </c>
      <c r="CV252" s="242">
        <f t="shared" si="978"/>
        <v>0.50900000000000012</v>
      </c>
      <c r="CW252" s="242">
        <f t="shared" si="967"/>
        <v>1.4000000000000012E-2</v>
      </c>
      <c r="CX252" s="242">
        <f t="shared" si="968"/>
        <v>0.36499999999999999</v>
      </c>
      <c r="CY252" s="119"/>
      <c r="CZ252" s="119">
        <v>2.1040000000000001</v>
      </c>
      <c r="DA252" s="119">
        <v>1.595</v>
      </c>
      <c r="DB252" s="119">
        <v>1.581</v>
      </c>
      <c r="DC252" s="119">
        <v>1.216</v>
      </c>
      <c r="DD252" s="362">
        <v>0.435</v>
      </c>
      <c r="DE252" s="362">
        <v>1.3180000000000001</v>
      </c>
      <c r="DF252" s="362">
        <v>2.048</v>
      </c>
      <c r="DG252" s="362">
        <v>1.9890000000000001</v>
      </c>
      <c r="DH252" s="362">
        <v>2.0579999999999998</v>
      </c>
      <c r="DI252" s="362">
        <v>0.90700000000000003</v>
      </c>
      <c r="DJ252" s="362"/>
      <c r="DK252" s="362"/>
      <c r="DL252" s="362"/>
      <c r="DM252" s="362"/>
      <c r="DN252" s="362"/>
      <c r="DO252" s="362"/>
      <c r="DP252" s="152">
        <f t="shared" si="794"/>
        <v>-1</v>
      </c>
      <c r="DQ252" s="152">
        <f t="shared" si="795"/>
        <v>0.15496720913286371</v>
      </c>
      <c r="DR252" s="152">
        <f t="shared" si="796"/>
        <v>0.22238717339667463</v>
      </c>
      <c r="DS252" s="152">
        <f t="shared" si="797"/>
        <v>7.5694666240817665E-2</v>
      </c>
      <c r="DT252" s="152">
        <f t="shared" si="798"/>
        <v>0.43229643183897526</v>
      </c>
      <c r="DU252" s="242">
        <f t="shared" si="969"/>
        <v>-4.7549999999999999</v>
      </c>
      <c r="DV252" s="242">
        <f t="shared" si="979"/>
        <v>0.6379999999999999</v>
      </c>
      <c r="DW252" s="242">
        <f t="shared" si="970"/>
        <v>0.74900000000000011</v>
      </c>
      <c r="DX252" s="242">
        <f t="shared" si="971"/>
        <v>0.2370000000000001</v>
      </c>
      <c r="DY252" s="119"/>
      <c r="DZ252" s="119">
        <v>4.7549999999999999</v>
      </c>
      <c r="EA252" s="119">
        <v>4.117</v>
      </c>
      <c r="EB252" s="119">
        <v>3.3679999999999999</v>
      </c>
      <c r="EC252" s="119">
        <v>3.1309999999999998</v>
      </c>
      <c r="ED252" s="362">
        <v>2.1859999999999999</v>
      </c>
      <c r="EE252" s="362">
        <v>1.8560000000000001</v>
      </c>
      <c r="EF252" s="362">
        <v>2.6269999999999998</v>
      </c>
      <c r="EG252" s="362">
        <v>1.24</v>
      </c>
      <c r="EH252" s="362">
        <v>-1.302</v>
      </c>
      <c r="EI252" s="362">
        <v>-2.895</v>
      </c>
      <c r="EJ252" s="362"/>
      <c r="EK252" s="362"/>
      <c r="EL252" s="362"/>
      <c r="EM252" s="362"/>
      <c r="EN252" s="362"/>
      <c r="EO252" s="362"/>
      <c r="EP252" s="153">
        <f t="shared" si="799"/>
        <v>-1</v>
      </c>
      <c r="EQ252" s="153">
        <f t="shared" si="800"/>
        <v>-4.790689281847698E-2</v>
      </c>
      <c r="ER252" s="153">
        <f t="shared" si="801"/>
        <v>-2.5239644710227844E-2</v>
      </c>
      <c r="ES252" s="153">
        <f t="shared" si="802"/>
        <v>-3.2090568607422446E-2</v>
      </c>
      <c r="ET252" s="153">
        <f t="shared" si="803"/>
        <v>0.40829537281227507</v>
      </c>
      <c r="EU252" s="242">
        <f t="shared" si="972"/>
        <v>-10.553000000000001</v>
      </c>
      <c r="EV252" s="242">
        <f t="shared" si="980"/>
        <v>-0.53099999999999881</v>
      </c>
      <c r="EW252" s="242">
        <f t="shared" si="973"/>
        <v>-0.28700000000000081</v>
      </c>
      <c r="EX252" s="242">
        <f t="shared" si="974"/>
        <v>-0.37699999999999889</v>
      </c>
      <c r="EY252" s="119"/>
      <c r="EZ252" s="119">
        <v>10.553000000000001</v>
      </c>
      <c r="FA252" s="119">
        <v>11.084</v>
      </c>
      <c r="FB252" s="119">
        <v>11.371</v>
      </c>
      <c r="FC252" s="119">
        <v>11.747999999999999</v>
      </c>
      <c r="FD252" s="362">
        <v>8.3420000000000005</v>
      </c>
      <c r="FE252" s="362">
        <v>8.18</v>
      </c>
      <c r="FF252" s="362">
        <v>7.7270000000000003</v>
      </c>
      <c r="FG252" s="362">
        <v>8.6509999999999998</v>
      </c>
      <c r="FH252" s="362">
        <v>9.7119999999999997</v>
      </c>
      <c r="FI252" s="362">
        <v>9.6769999999999996</v>
      </c>
      <c r="FJ252" s="362"/>
      <c r="FK252" s="362"/>
      <c r="FL252" s="362"/>
      <c r="FM252" s="362"/>
      <c r="FN252" s="362"/>
      <c r="FO252" s="362"/>
      <c r="FP252" s="153">
        <f t="shared" si="804"/>
        <v>-1</v>
      </c>
      <c r="FQ252" s="153">
        <f t="shared" si="805"/>
        <v>4.3478260869565216E-2</v>
      </c>
      <c r="FR252" s="153">
        <f t="shared" si="806"/>
        <v>0</v>
      </c>
      <c r="FS252" s="153">
        <f t="shared" si="807"/>
        <v>0</v>
      </c>
      <c r="FT252" s="153">
        <f t="shared" si="808"/>
        <v>0</v>
      </c>
      <c r="FU252" s="242">
        <f t="shared" si="990"/>
        <v>-24</v>
      </c>
      <c r="FV252" s="242">
        <f t="shared" si="981"/>
        <v>1</v>
      </c>
      <c r="FW252" s="242">
        <f t="shared" si="991"/>
        <v>0</v>
      </c>
      <c r="FX252" s="242">
        <f t="shared" si="992"/>
        <v>0</v>
      </c>
      <c r="FY252" s="154"/>
      <c r="FZ252" s="154">
        <v>24</v>
      </c>
      <c r="GA252" s="154">
        <v>23</v>
      </c>
      <c r="GB252" s="154">
        <v>23</v>
      </c>
      <c r="GC252" s="154">
        <v>23</v>
      </c>
      <c r="GD252" s="359">
        <v>23</v>
      </c>
      <c r="GE252" s="359">
        <v>20</v>
      </c>
      <c r="GF252" s="359">
        <v>23</v>
      </c>
      <c r="GG252" s="359">
        <v>22</v>
      </c>
      <c r="GH252" s="359"/>
      <c r="GI252" s="359"/>
      <c r="GJ252" s="359"/>
      <c r="GK252" s="359"/>
      <c r="GL252" s="359"/>
      <c r="GM252" s="359"/>
      <c r="GN252" s="359"/>
      <c r="GO252" s="359"/>
      <c r="GP252" s="191"/>
      <c r="GQ252" s="5" t="s">
        <v>386</v>
      </c>
      <c r="GR252" s="118">
        <v>4100</v>
      </c>
      <c r="GS252" s="5" t="s">
        <v>211</v>
      </c>
      <c r="GT252" s="171" t="s">
        <v>72</v>
      </c>
      <c r="GU252" s="161"/>
      <c r="GV252" s="162"/>
      <c r="GW252" s="158">
        <f t="shared" si="809"/>
        <v>-1</v>
      </c>
      <c r="GX252" s="158">
        <f t="shared" si="810"/>
        <v>0.11289789157392786</v>
      </c>
      <c r="GY252" s="158">
        <f t="shared" si="811"/>
        <v>-0.12404146264276393</v>
      </c>
      <c r="GZ252" s="158">
        <f t="shared" si="812"/>
        <v>6.3698185348353253E-2</v>
      </c>
      <c r="HA252" s="158">
        <f t="shared" si="813"/>
        <v>1.1250735550035775</v>
      </c>
      <c r="HB252" s="263">
        <f t="shared" si="942"/>
        <v>-0.47430117222723178</v>
      </c>
      <c r="HC252" s="263">
        <f t="shared" si="984"/>
        <v>4.8115467484412811E-2</v>
      </c>
      <c r="HD252" s="263">
        <f t="shared" si="943"/>
        <v>-6.0350685471060095E-2</v>
      </c>
      <c r="HE252" s="263">
        <f t="shared" si="944"/>
        <v>2.9135600294751762E-2</v>
      </c>
      <c r="HF252" s="153">
        <f t="shared" si="814"/>
        <v>0</v>
      </c>
      <c r="HG252" s="153">
        <f t="shared" si="815"/>
        <v>0.47430117222723178</v>
      </c>
      <c r="HH252" s="153">
        <f t="shared" si="816"/>
        <v>0.42618570474281897</v>
      </c>
      <c r="HI252" s="153">
        <f t="shared" si="817"/>
        <v>0.48653639021387907</v>
      </c>
      <c r="HJ252" s="153">
        <f t="shared" si="818"/>
        <v>0.4574007899191273</v>
      </c>
      <c r="HK252" s="153">
        <f t="shared" si="819"/>
        <v>0.21523998020781793</v>
      </c>
      <c r="HL252" s="153">
        <f t="shared" si="820"/>
        <v>0.58799910774035247</v>
      </c>
      <c r="HM252" s="153">
        <f t="shared" si="821"/>
        <v>1.0592190328419964</v>
      </c>
      <c r="HN252" s="153" t="str">
        <f t="shared" si="822"/>
        <v>Negativ EK</v>
      </c>
      <c r="HO252" s="153" t="str">
        <f t="shared" si="823"/>
        <v>Negativ EK</v>
      </c>
      <c r="HP252" s="153" t="str">
        <f t="shared" si="824"/>
        <v>Negativ EK</v>
      </c>
      <c r="HQ252" s="153" t="str">
        <f t="shared" si="825"/>
        <v>Negativ EK</v>
      </c>
      <c r="HR252" s="153" t="str">
        <f t="shared" si="826"/>
        <v>Negativ EK</v>
      </c>
      <c r="HS252" s="153" t="str">
        <f t="shared" si="827"/>
        <v>Negativ EK</v>
      </c>
      <c r="HT252" s="153" t="str">
        <f t="shared" si="828"/>
        <v>Negativ EK</v>
      </c>
      <c r="HU252" s="153" t="str">
        <f t="shared" si="829"/>
        <v>Negativ EK</v>
      </c>
      <c r="HV252" s="150">
        <f t="shared" si="830"/>
        <v>-1</v>
      </c>
      <c r="HW252" s="150">
        <f t="shared" si="831"/>
        <v>0.35572722912128169</v>
      </c>
      <c r="HX252" s="150">
        <f t="shared" si="832"/>
        <v>2.8924348068784935E-2</v>
      </c>
      <c r="HY252" s="150">
        <f t="shared" si="833"/>
        <v>0.1552607694150594</v>
      </c>
      <c r="HZ252" s="150">
        <f t="shared" si="834"/>
        <v>1.7620634316444348</v>
      </c>
      <c r="IA252" s="263">
        <f t="shared" si="945"/>
        <v>-0.19235568701760872</v>
      </c>
      <c r="IB252" s="263">
        <f t="shared" si="985"/>
        <v>5.0471919482538569E-2</v>
      </c>
      <c r="IC252" s="263">
        <f t="shared" si="946"/>
        <v>3.9885298517793322E-3</v>
      </c>
      <c r="ID252" s="263">
        <f t="shared" si="947"/>
        <v>1.8532370585232077E-2</v>
      </c>
      <c r="IE252" s="153">
        <f t="shared" si="835"/>
        <v>0</v>
      </c>
      <c r="IF252" s="153">
        <f t="shared" si="836"/>
        <v>0.19235568701760872</v>
      </c>
      <c r="IG252" s="153">
        <f t="shared" si="837"/>
        <v>0.14188376753507015</v>
      </c>
      <c r="IH252" s="153">
        <f t="shared" si="838"/>
        <v>0.13789523768329082</v>
      </c>
      <c r="II252" s="153">
        <f t="shared" si="839"/>
        <v>0.11936286709805874</v>
      </c>
      <c r="IJ252" s="153">
        <f t="shared" si="840"/>
        <v>4.3215107129887423E-2</v>
      </c>
      <c r="IK252" s="153">
        <f t="shared" si="841"/>
        <v>0.17426290312441062</v>
      </c>
      <c r="IL252" s="153">
        <f t="shared" si="842"/>
        <v>0.24374160459152522</v>
      </c>
      <c r="IM252" s="153">
        <f t="shared" si="843"/>
        <v>0.22697816260959539</v>
      </c>
      <c r="IN252" s="153">
        <f t="shared" si="844"/>
        <v>0.24457166434576308</v>
      </c>
      <c r="IO252" s="153">
        <f t="shared" si="845"/>
        <v>0.14022940994109745</v>
      </c>
      <c r="IP252" s="153" t="str">
        <f t="shared" si="846"/>
        <v>i.a.</v>
      </c>
      <c r="IQ252" s="153" t="str">
        <f t="shared" si="847"/>
        <v>i.a.</v>
      </c>
      <c r="IR252" s="153" t="str">
        <f t="shared" si="848"/>
        <v>i.a.</v>
      </c>
      <c r="IS252" s="153" t="str">
        <f t="shared" si="849"/>
        <v>i.a.</v>
      </c>
      <c r="IT252" s="153" t="str">
        <f t="shared" si="850"/>
        <v>i.a.</v>
      </c>
      <c r="IU252" s="150" t="e">
        <f t="shared" si="851"/>
        <v>#VALUE!</v>
      </c>
      <c r="IV252" s="150">
        <f t="shared" si="852"/>
        <v>0.21308220847424048</v>
      </c>
      <c r="IW252" s="150">
        <f t="shared" si="853"/>
        <v>0.25403866372190442</v>
      </c>
      <c r="IX252" s="150">
        <f t="shared" si="854"/>
        <v>0.11135880212796818</v>
      </c>
      <c r="IY252" s="150">
        <f t="shared" si="855"/>
        <v>1.7042631460736368E-2</v>
      </c>
      <c r="IZ252" s="263" t="e">
        <f t="shared" si="948"/>
        <v>#VALUE!</v>
      </c>
      <c r="JA252" s="263">
        <f t="shared" si="986"/>
        <v>7.9146468088095279E-2</v>
      </c>
      <c r="JB252" s="263">
        <f t="shared" si="949"/>
        <v>7.524423704294908E-2</v>
      </c>
      <c r="JC252" s="263">
        <f t="shared" si="950"/>
        <v>2.9678618442515181E-2</v>
      </c>
      <c r="JD252" s="153" t="str">
        <f t="shared" si="856"/>
        <v>i.a.</v>
      </c>
      <c r="JE252" s="153">
        <f t="shared" si="857"/>
        <v>0.45058277267127828</v>
      </c>
      <c r="JF252" s="153">
        <f t="shared" si="858"/>
        <v>0.371436304583183</v>
      </c>
      <c r="JG252" s="153">
        <f t="shared" si="859"/>
        <v>0.29619206754023392</v>
      </c>
      <c r="JH252" s="153">
        <f t="shared" si="860"/>
        <v>0.26651344909771874</v>
      </c>
      <c r="JI252" s="153">
        <f t="shared" si="861"/>
        <v>0.26204747063054423</v>
      </c>
      <c r="JJ252" s="153">
        <f t="shared" si="862"/>
        <v>0.2268948655256724</v>
      </c>
      <c r="JK252" s="153">
        <f t="shared" si="863"/>
        <v>0.33997670506017857</v>
      </c>
      <c r="JL252" s="153">
        <f t="shared" si="864"/>
        <v>0.14333603051670327</v>
      </c>
      <c r="JM252" s="153">
        <f t="shared" si="865"/>
        <v>-0.13406095551894565</v>
      </c>
      <c r="JN252" s="153">
        <f t="shared" si="866"/>
        <v>-0.29916296372842827</v>
      </c>
      <c r="JO252" s="153" t="str">
        <f t="shared" si="867"/>
        <v>i.a.</v>
      </c>
      <c r="JP252" s="153" t="str">
        <f t="shared" si="868"/>
        <v>i.a.</v>
      </c>
      <c r="JQ252" s="153" t="str">
        <f t="shared" si="869"/>
        <v>i.a.</v>
      </c>
      <c r="JR252" s="153" t="str">
        <f t="shared" si="870"/>
        <v>i.a.</v>
      </c>
      <c r="JS252" s="153" t="str">
        <f t="shared" si="871"/>
        <v>i.a.</v>
      </c>
      <c r="JT252" s="153" t="str">
        <f t="shared" si="872"/>
        <v>i.a.</v>
      </c>
      <c r="JU252" s="150" t="e">
        <f t="shared" si="873"/>
        <v>#VALUE!</v>
      </c>
      <c r="JV252" s="150" t="e">
        <f t="shared" si="874"/>
        <v>#VALUE!</v>
      </c>
      <c r="JW252" s="150" t="e">
        <f t="shared" si="875"/>
        <v>#VALUE!</v>
      </c>
      <c r="JX252" s="150" t="e">
        <f t="shared" si="876"/>
        <v>#VALUE!</v>
      </c>
      <c r="JY252" s="150" t="e">
        <f t="shared" si="877"/>
        <v>#VALUE!</v>
      </c>
      <c r="JZ252" s="263" t="e">
        <f t="shared" si="951"/>
        <v>#VALUE!</v>
      </c>
      <c r="KA252" s="263" t="e">
        <f t="shared" si="987"/>
        <v>#VALUE!</v>
      </c>
      <c r="KB252" s="263" t="e">
        <f t="shared" si="952"/>
        <v>#VALUE!</v>
      </c>
      <c r="KC252" s="263" t="e">
        <f t="shared" si="953"/>
        <v>#VALUE!</v>
      </c>
      <c r="KD252" s="153" t="str">
        <f t="shared" si="924"/>
        <v>i.a.</v>
      </c>
      <c r="KE252" s="153" t="str">
        <f t="shared" si="925"/>
        <v>i.a.</v>
      </c>
      <c r="KF252" s="153" t="str">
        <f t="shared" si="926"/>
        <v>i.a.</v>
      </c>
      <c r="KG252" s="153" t="str">
        <f t="shared" si="927"/>
        <v>i.a.</v>
      </c>
      <c r="KH252" s="153" t="str">
        <f t="shared" si="940"/>
        <v>i.a.</v>
      </c>
      <c r="KI252" s="153" t="str">
        <f t="shared" si="928"/>
        <v>i.a.</v>
      </c>
      <c r="KJ252" s="153" t="str">
        <f t="shared" si="929"/>
        <v>i.a.</v>
      </c>
      <c r="KK252" s="153" t="str">
        <f t="shared" si="930"/>
        <v>i.a.</v>
      </c>
      <c r="KL252" s="153" t="str">
        <f t="shared" si="931"/>
        <v>i.a.</v>
      </c>
      <c r="KM252" s="153" t="str">
        <f t="shared" si="932"/>
        <v>i.a.</v>
      </c>
      <c r="KN252" s="153" t="str">
        <f t="shared" si="933"/>
        <v>i.a.</v>
      </c>
      <c r="KO252" s="153" t="str">
        <f t="shared" si="934"/>
        <v>i.a.</v>
      </c>
      <c r="KP252" s="153" t="str">
        <f t="shared" si="935"/>
        <v>i.a.</v>
      </c>
      <c r="KQ252" s="153" t="str">
        <f t="shared" si="936"/>
        <v>i.a.</v>
      </c>
      <c r="KR252" s="153" t="str">
        <f t="shared" si="937"/>
        <v>i.a.</v>
      </c>
      <c r="KS252" s="153" t="str">
        <f t="shared" si="938"/>
        <v>i.a.</v>
      </c>
      <c r="KT252" s="153" t="str">
        <f t="shared" si="939"/>
        <v>i.a.</v>
      </c>
      <c r="KU252" s="150" t="e">
        <f t="shared" si="878"/>
        <v>#VALUE!</v>
      </c>
      <c r="KV252" s="150" t="e">
        <f t="shared" si="879"/>
        <v>#DIV/0!</v>
      </c>
      <c r="KW252" s="150" t="e">
        <f t="shared" si="880"/>
        <v>#DIV/0!</v>
      </c>
      <c r="KX252" s="150" t="e">
        <f t="shared" si="881"/>
        <v>#DIV/0!</v>
      </c>
      <c r="KY252" s="150" t="e">
        <f t="shared" si="882"/>
        <v>#DIV/0!</v>
      </c>
      <c r="KZ252" s="243" t="e">
        <f t="shared" si="954"/>
        <v>#VALUE!</v>
      </c>
      <c r="LA252" s="243">
        <f t="shared" si="988"/>
        <v>0</v>
      </c>
      <c r="LB252" s="243">
        <f t="shared" si="955"/>
        <v>0</v>
      </c>
      <c r="LC252" s="243">
        <f t="shared" si="956"/>
        <v>0</v>
      </c>
      <c r="LD252" s="254" t="str">
        <f>IFERROR(Tabel1[[#This Row],[2024 - Omsætning]]/Tabel1[[#This Row],[2024 - Ansatte]],"i.a.")</f>
        <v>i.a.</v>
      </c>
      <c r="LE252" s="254">
        <f>IFERROR(Tabel1[[#This Row],[2023 - Omsætning]]/Tabel1[[#This Row],[2023 - Ansatte]],"i.a.")</f>
        <v>0</v>
      </c>
      <c r="LF252" s="254">
        <f>IFERROR(Tabel1[[#This Row],[2022 - Omsætning]]/Tabel1[[#This Row],[2022 - Ansatte]],"i.a.")</f>
        <v>0</v>
      </c>
      <c r="LG252" s="254">
        <f>IFERROR(Tabel1[[#This Row],[2021 - Omsætning]]/Tabel1[[#This Row],[2021 - Ansatte]],"i.a.")</f>
        <v>0</v>
      </c>
      <c r="LH252" s="254">
        <f>IFERROR(AC252/Tabel1[[#This Row],[2020 - Ansatte]],"i.a.")</f>
        <v>0</v>
      </c>
      <c r="LI252" s="254">
        <f>IFERROR(Tabel1[[#This Row],[2019 - Omsætning]]/Tabel1[[#This Row],[2019 - Ansatte]],"i.a.")</f>
        <v>0</v>
      </c>
      <c r="LJ252" s="254">
        <f>IFERROR(Tabel1[[#This Row],[2018 - Omsætning]]/Tabel1[[#This Row],[2018 - Ansatte]],"i.a.")</f>
        <v>0</v>
      </c>
      <c r="LK252" s="254">
        <f>IFERROR(Tabel1[[#This Row],[2017 - Omsætning]]/Tabel1[[#This Row],[2017 - Ansatte]],"i.a.")</f>
        <v>0</v>
      </c>
      <c r="LL252" s="254">
        <f>IFERROR(Tabel1[[#This Row],[2016 - Omsætning]]/Tabel1[[#This Row],[2016 - Ansatte]],"i.a.")</f>
        <v>0</v>
      </c>
      <c r="LM252" s="254" t="str">
        <f>IFERROR(Tabel1[[#This Row],[2015 - Omsætning]]/Tabel1[[#This Row],[2015 - Ansatte]],"i.a.")</f>
        <v>i.a.</v>
      </c>
      <c r="LN252" s="254" t="str">
        <f>IFERROR(Tabel1[[#This Row],[2014 - Omsætning]]/Tabel1[[#This Row],[2014 - Ansatte]],"i.a.")</f>
        <v>i.a.</v>
      </c>
      <c r="LO252" s="254" t="str">
        <f>IFERROR(Tabel1[[#This Row],[2013 - Omsætning]]/Tabel1[[#This Row],[2013 - Ansatte]],"i.a.")</f>
        <v>i.a.</v>
      </c>
      <c r="LP252" s="254" t="str">
        <f>IFERROR(Tabel1[[#This Row],[2012 - Omsætning]]/Tabel1[[#This Row],[2012 - Ansatte]],"i.a.")</f>
        <v>i.a.</v>
      </c>
      <c r="LQ252" s="254" t="str">
        <f>IFERROR(Tabel1[[#This Row],[2011 - Omsætning]]/Tabel1[[#This Row],[2011 - Ansatte]],"i.a.")</f>
        <v>i.a.</v>
      </c>
      <c r="LR252" s="254" t="str">
        <f>IFERROR(Tabel1[[#This Row],[2010 - Omsætning]]/Tabel1[[#This Row],[2010 - Ansatte]],"i.a.")</f>
        <v>i.a.</v>
      </c>
      <c r="LS252" s="254" t="str">
        <f>IFERROR(Tabel1[[#This Row],[2009 - Omsætning]]/Tabel1[[#This Row],[2009 - Ansatte]],"i.a.")</f>
        <v>i.a.</v>
      </c>
      <c r="LT252" s="254" t="str">
        <f>IFERROR(Tabel1[[#This Row],[2008 - Omsætning]]/Tabel1[[#This Row],[2008 - Ansatte]],"i.a.")</f>
        <v>i.a.</v>
      </c>
      <c r="LU252" s="158" t="e">
        <f t="shared" si="883"/>
        <v>#VALUE!</v>
      </c>
      <c r="LV252" s="158">
        <f t="shared" si="884"/>
        <v>0.26415882967607102</v>
      </c>
      <c r="LW252" s="158">
        <f t="shared" si="885"/>
        <v>8.8551549652119699E-3</v>
      </c>
      <c r="LX252" s="158">
        <f t="shared" si="886"/>
        <v>0.30016447368421062</v>
      </c>
      <c r="LY252" s="158">
        <f t="shared" si="887"/>
        <v>1.7954022988505742</v>
      </c>
      <c r="LZ252" s="243" t="e">
        <f t="shared" si="957"/>
        <v>#VALUE!</v>
      </c>
      <c r="MA252" s="243">
        <f t="shared" si="989"/>
        <v>1.8318840579710144E-2</v>
      </c>
      <c r="MB252" s="243">
        <f t="shared" si="958"/>
        <v>6.0869565217391841E-4</v>
      </c>
      <c r="MC252" s="243">
        <f t="shared" si="959"/>
        <v>1.5869565217391308E-2</v>
      </c>
      <c r="MD252" s="244" t="str">
        <f t="shared" si="888"/>
        <v>i.a.</v>
      </c>
      <c r="ME252" s="244">
        <f t="shared" si="889"/>
        <v>8.7666666666666671E-2</v>
      </c>
      <c r="MF252" s="244">
        <f t="shared" si="890"/>
        <v>6.9347826086956527E-2</v>
      </c>
      <c r="MG252" s="244">
        <f t="shared" si="891"/>
        <v>6.8739130434782608E-2</v>
      </c>
      <c r="MH252" s="244">
        <f t="shared" si="892"/>
        <v>5.28695652173913E-2</v>
      </c>
      <c r="MI252" s="244">
        <f t="shared" si="893"/>
        <v>1.8913043478260869E-2</v>
      </c>
      <c r="MJ252" s="244">
        <f t="shared" si="894"/>
        <v>6.59E-2</v>
      </c>
      <c r="MK252" s="244">
        <f t="shared" si="895"/>
        <v>8.9043478260869571E-2</v>
      </c>
      <c r="ML252" s="244">
        <f t="shared" si="896"/>
        <v>9.0409090909090911E-2</v>
      </c>
      <c r="MM252" s="244" t="str">
        <f t="shared" si="897"/>
        <v>i.a.</v>
      </c>
      <c r="MN252" s="244" t="str">
        <f t="shared" si="898"/>
        <v>i.a.</v>
      </c>
      <c r="MO252" s="244" t="str">
        <f t="shared" si="899"/>
        <v>i.a.</v>
      </c>
      <c r="MP252" s="244" t="str">
        <f t="shared" si="900"/>
        <v>i.a.</v>
      </c>
      <c r="MQ252" s="244" t="str">
        <f t="shared" si="901"/>
        <v>i.a.</v>
      </c>
      <c r="MR252" s="244" t="str">
        <f t="shared" si="902"/>
        <v>i.a.</v>
      </c>
      <c r="MS252" s="244" t="str">
        <f t="shared" si="903"/>
        <v>i.a.</v>
      </c>
      <c r="MT252" s="244" t="str">
        <f t="shared" si="904"/>
        <v>i.a.</v>
      </c>
    </row>
    <row r="253" spans="1:358" ht="18" customHeight="1" x14ac:dyDescent="0.25">
      <c r="A253" s="116" t="s">
        <v>532</v>
      </c>
      <c r="B253" s="273">
        <v>37184810</v>
      </c>
      <c r="C253" s="5" t="s">
        <v>83</v>
      </c>
      <c r="D253" s="5"/>
      <c r="E253" s="133">
        <v>256200</v>
      </c>
      <c r="F253" s="203">
        <v>45436</v>
      </c>
      <c r="G253" s="148"/>
      <c r="H253" s="148" t="s">
        <v>74</v>
      </c>
      <c r="I253" s="148" t="s">
        <v>74</v>
      </c>
      <c r="J253" s="148" t="s">
        <v>74</v>
      </c>
      <c r="K253" s="148" t="s">
        <v>74</v>
      </c>
      <c r="L253" s="148" t="s">
        <v>74</v>
      </c>
      <c r="M253" s="357" t="s">
        <v>74</v>
      </c>
      <c r="N253" s="357" t="s">
        <v>74</v>
      </c>
      <c r="O253" s="357" t="s">
        <v>74</v>
      </c>
      <c r="P253" s="150" t="e">
        <f>Y253/Tabel1[[#This Row],[2023 - Omsætning]]-1</f>
        <v>#DIV/0!</v>
      </c>
      <c r="Q253" s="150" t="e">
        <f>Z253/Tabel1[[#This Row],[2022 - Omsætning]]-1</f>
        <v>#DIV/0!</v>
      </c>
      <c r="R253" s="150" t="e">
        <f>AA253/Tabel1[[#This Row],[2021 - Omsætning]]-1</f>
        <v>#DIV/0!</v>
      </c>
      <c r="S253" s="150" t="e">
        <f>AB253/Tabel1[[#This Row],[2020 - Omsætning]]-1</f>
        <v>#DIV/0!</v>
      </c>
      <c r="T253" s="150" t="e">
        <f>AC253/Tabel1[[#This Row],[2019 - Omsætning]]-1</f>
        <v>#DIV/0!</v>
      </c>
      <c r="U253" s="242">
        <f t="shared" si="941"/>
        <v>0</v>
      </c>
      <c r="V253" s="242">
        <f t="shared" si="983"/>
        <v>0</v>
      </c>
      <c r="W253" s="242">
        <f t="shared" si="982"/>
        <v>0</v>
      </c>
      <c r="X253" s="242">
        <f t="shared" si="975"/>
        <v>0</v>
      </c>
      <c r="Y253" s="151"/>
      <c r="Z253" s="151"/>
      <c r="AA253" s="151"/>
      <c r="AB253" s="151"/>
      <c r="AC253" s="361"/>
      <c r="AD253" s="361"/>
      <c r="AE253" s="361"/>
      <c r="AF253" s="361"/>
      <c r="AG253" s="361"/>
      <c r="AH253" s="361"/>
      <c r="AI253" s="361"/>
      <c r="AJ253" s="361"/>
      <c r="AK253" s="361"/>
      <c r="AL253" s="361"/>
      <c r="AM253" s="361"/>
      <c r="AN253" s="361"/>
      <c r="AO253" s="361"/>
      <c r="AP253" s="150">
        <f t="shared" si="779"/>
        <v>0.18418436281132899</v>
      </c>
      <c r="AQ253" s="150">
        <f t="shared" si="780"/>
        <v>6.7924425568986105E-2</v>
      </c>
      <c r="AR253" s="150">
        <f t="shared" si="781"/>
        <v>-0.11032528398769588</v>
      </c>
      <c r="AS253" s="150">
        <f t="shared" si="782"/>
        <v>8.9440629505632731E-3</v>
      </c>
      <c r="AT253" s="150">
        <f t="shared" si="783"/>
        <v>-4.0494278746951877E-2</v>
      </c>
      <c r="AU253" s="242">
        <f t="shared" si="960"/>
        <v>7.2250000000000014</v>
      </c>
      <c r="AV253" s="242">
        <f t="shared" si="976"/>
        <v>2.4949999999999974</v>
      </c>
      <c r="AW253" s="242">
        <f t="shared" si="961"/>
        <v>-4.5549999999999997</v>
      </c>
      <c r="AX253" s="242">
        <f t="shared" si="962"/>
        <v>0.36599999999999966</v>
      </c>
      <c r="AY253" s="119">
        <v>46.451999999999998</v>
      </c>
      <c r="AZ253" s="119">
        <v>39.226999999999997</v>
      </c>
      <c r="BA253" s="119">
        <v>36.731999999999999</v>
      </c>
      <c r="BB253" s="119">
        <v>41.286999999999999</v>
      </c>
      <c r="BC253" s="119">
        <v>40.920999999999999</v>
      </c>
      <c r="BD253" s="362">
        <v>42.648000000000003</v>
      </c>
      <c r="BE253" s="362">
        <v>29.228999999999999</v>
      </c>
      <c r="BF253" s="362">
        <v>26.16</v>
      </c>
      <c r="BG253" s="362">
        <v>11.74</v>
      </c>
      <c r="BH253" s="362">
        <v>11.106999999999999</v>
      </c>
      <c r="BI253" s="362">
        <v>13.135999999999999</v>
      </c>
      <c r="BJ253" s="362">
        <v>12.391999999999999</v>
      </c>
      <c r="BK253" s="362"/>
      <c r="BL253" s="362"/>
      <c r="BM253" s="362"/>
      <c r="BN253" s="362"/>
      <c r="BO253" s="362"/>
      <c r="BP253" s="152">
        <f t="shared" si="784"/>
        <v>0.17854304635761589</v>
      </c>
      <c r="BQ253" s="152">
        <f t="shared" si="785"/>
        <v>0.83877252800779345</v>
      </c>
      <c r="BR253" s="152">
        <f t="shared" si="786"/>
        <v>-0.8082562809377043</v>
      </c>
      <c r="BS253" s="152">
        <f t="shared" si="787"/>
        <v>-6.3746065057712423E-2</v>
      </c>
      <c r="BT253" s="152">
        <f t="shared" si="788"/>
        <v>-0.12044300876788192</v>
      </c>
      <c r="BU253" s="242">
        <f t="shared" si="963"/>
        <v>0.67399999999999993</v>
      </c>
      <c r="BV253" s="242">
        <f t="shared" si="977"/>
        <v>1.722</v>
      </c>
      <c r="BW253" s="242">
        <f t="shared" si="964"/>
        <v>-8.6539999999999999</v>
      </c>
      <c r="BX253" s="242">
        <f t="shared" si="965"/>
        <v>-0.7289999999999992</v>
      </c>
      <c r="BY253" s="119">
        <v>4.4489999999999998</v>
      </c>
      <c r="BZ253" s="119">
        <v>3.7749999999999999</v>
      </c>
      <c r="CA253" s="119">
        <v>2.0529999999999999</v>
      </c>
      <c r="CB253" s="119">
        <v>10.707000000000001</v>
      </c>
      <c r="CC253" s="119">
        <v>11.436</v>
      </c>
      <c r="CD253" s="362">
        <v>13.002000000000001</v>
      </c>
      <c r="CE253" s="362">
        <v>5.3550000000000004</v>
      </c>
      <c r="CF253" s="362">
        <v>4.3470000000000004</v>
      </c>
      <c r="CG253" s="362">
        <v>3.1309999999999998</v>
      </c>
      <c r="CH253" s="362">
        <v>3.738</v>
      </c>
      <c r="CI253" s="362">
        <v>5.9720000000000004</v>
      </c>
      <c r="CJ253" s="362">
        <v>5.3609999999999998</v>
      </c>
      <c r="CK253" s="362"/>
      <c r="CL253" s="362"/>
      <c r="CM253" s="362"/>
      <c r="CN253" s="362"/>
      <c r="CO253" s="362"/>
      <c r="CP253" s="152">
        <f t="shared" si="789"/>
        <v>0.25445473984319317</v>
      </c>
      <c r="CQ253" s="152">
        <f t="shared" si="790"/>
        <v>1.1718266253869969</v>
      </c>
      <c r="CR253" s="152">
        <f t="shared" si="791"/>
        <v>-0.87397580959812726</v>
      </c>
      <c r="CS253" s="152">
        <f t="shared" si="792"/>
        <v>-7.8885893980233601E-2</v>
      </c>
      <c r="CT253" s="152">
        <f t="shared" si="793"/>
        <v>-0.11596505162827633</v>
      </c>
      <c r="CU253" s="242">
        <f t="shared" si="966"/>
        <v>0.71399999999999997</v>
      </c>
      <c r="CV253" s="242">
        <f t="shared" si="978"/>
        <v>1.514</v>
      </c>
      <c r="CW253" s="242">
        <f t="shared" si="967"/>
        <v>-8.9600000000000009</v>
      </c>
      <c r="CX253" s="242">
        <f t="shared" si="968"/>
        <v>-0.87800000000000011</v>
      </c>
      <c r="CY253" s="119">
        <v>3.52</v>
      </c>
      <c r="CZ253" s="119">
        <v>2.806</v>
      </c>
      <c r="DA253" s="119">
        <v>1.292</v>
      </c>
      <c r="DB253" s="119">
        <v>10.252000000000001</v>
      </c>
      <c r="DC253" s="119">
        <v>11.13</v>
      </c>
      <c r="DD253" s="362">
        <v>12.59</v>
      </c>
      <c r="DE253" s="362">
        <v>5.1219999999999999</v>
      </c>
      <c r="DF253" s="362">
        <v>4.2809999999999997</v>
      </c>
      <c r="DG253" s="362">
        <v>3.12</v>
      </c>
      <c r="DH253" s="362">
        <v>3.7240000000000002</v>
      </c>
      <c r="DI253" s="362">
        <v>5.8710000000000004</v>
      </c>
      <c r="DJ253" s="362">
        <v>5.3470000000000004</v>
      </c>
      <c r="DK253" s="362"/>
      <c r="DL253" s="362"/>
      <c r="DM253" s="362"/>
      <c r="DN253" s="362"/>
      <c r="DO253" s="362"/>
      <c r="DP253" s="152">
        <f t="shared" si="794"/>
        <v>-9.237480220673033E-3</v>
      </c>
      <c r="DQ253" s="152">
        <f t="shared" si="795"/>
        <v>5.3335735843956816E-2</v>
      </c>
      <c r="DR253" s="152">
        <f t="shared" si="796"/>
        <v>-0.15267758311385929</v>
      </c>
      <c r="DS253" s="152">
        <f t="shared" si="797"/>
        <v>2.4599139616738416E-2</v>
      </c>
      <c r="DT253" s="152">
        <f t="shared" si="798"/>
        <v>0.268416092068059</v>
      </c>
      <c r="DU253" s="242">
        <f t="shared" si="969"/>
        <v>-0.21599999999999753</v>
      </c>
      <c r="DV253" s="242">
        <f t="shared" si="979"/>
        <v>1.1839999999999975</v>
      </c>
      <c r="DW253" s="242">
        <f t="shared" si="970"/>
        <v>-4</v>
      </c>
      <c r="DX253" s="242">
        <f t="shared" si="971"/>
        <v>0.62900000000000134</v>
      </c>
      <c r="DY253" s="119">
        <v>23.167000000000002</v>
      </c>
      <c r="DZ253" s="119">
        <v>23.382999999999999</v>
      </c>
      <c r="EA253" s="119">
        <v>22.199000000000002</v>
      </c>
      <c r="EB253" s="119">
        <v>26.199000000000002</v>
      </c>
      <c r="EC253" s="119">
        <v>25.57</v>
      </c>
      <c r="ED253" s="362">
        <v>20.158999999999999</v>
      </c>
      <c r="EE253" s="362">
        <v>13.87</v>
      </c>
      <c r="EF253" s="362">
        <v>12.183</v>
      </c>
      <c r="EG253" s="362">
        <v>13.253</v>
      </c>
      <c r="EH253" s="362">
        <v>13.324</v>
      </c>
      <c r="EI253" s="362">
        <v>14.497999999999999</v>
      </c>
      <c r="EJ253" s="362">
        <v>16.768999999999998</v>
      </c>
      <c r="EK253" s="362"/>
      <c r="EL253" s="362"/>
      <c r="EM253" s="362"/>
      <c r="EN253" s="362"/>
      <c r="EO253" s="362"/>
      <c r="EP253" s="153">
        <f t="shared" si="799"/>
        <v>0.26522664927391665</v>
      </c>
      <c r="EQ253" s="153">
        <f t="shared" si="800"/>
        <v>4.3268557247783522E-2</v>
      </c>
      <c r="ER253" s="153">
        <f t="shared" si="801"/>
        <v>0.15487911986317202</v>
      </c>
      <c r="ES253" s="153">
        <f t="shared" si="802"/>
        <v>-4.3041670353003735E-2</v>
      </c>
      <c r="ET253" s="153">
        <f t="shared" si="803"/>
        <v>0.18077827108905731</v>
      </c>
      <c r="EU253" s="242">
        <f t="shared" si="972"/>
        <v>13.826000000000001</v>
      </c>
      <c r="EV253" s="242">
        <f t="shared" si="980"/>
        <v>2.161999999999999</v>
      </c>
      <c r="EW253" s="242">
        <f t="shared" si="973"/>
        <v>6.7010000000000005</v>
      </c>
      <c r="EX253" s="242">
        <f t="shared" si="974"/>
        <v>-1.9460000000000051</v>
      </c>
      <c r="EY253" s="119">
        <v>65.954999999999998</v>
      </c>
      <c r="EZ253" s="119">
        <v>52.128999999999998</v>
      </c>
      <c r="FA253" s="119">
        <v>49.966999999999999</v>
      </c>
      <c r="FB253" s="119">
        <v>43.265999999999998</v>
      </c>
      <c r="FC253" s="119">
        <v>45.212000000000003</v>
      </c>
      <c r="FD253" s="362">
        <v>38.29</v>
      </c>
      <c r="FE253" s="362">
        <v>32.707999999999998</v>
      </c>
      <c r="FF253" s="362">
        <v>33.380000000000003</v>
      </c>
      <c r="FG253" s="362">
        <v>27.047000000000001</v>
      </c>
      <c r="FH253" s="362">
        <v>20.193000000000001</v>
      </c>
      <c r="FI253" s="362">
        <v>25.434999999999999</v>
      </c>
      <c r="FJ253" s="362">
        <v>27.655000000000001</v>
      </c>
      <c r="FK253" s="362"/>
      <c r="FL253" s="362"/>
      <c r="FM253" s="362"/>
      <c r="FN253" s="362"/>
      <c r="FO253" s="362"/>
      <c r="FP253" s="153">
        <f t="shared" si="804"/>
        <v>0.16923076923076924</v>
      </c>
      <c r="FQ253" s="153">
        <f t="shared" si="805"/>
        <v>6.5573770491803282E-2</v>
      </c>
      <c r="FR253" s="153">
        <f t="shared" si="806"/>
        <v>8.9285714285714288E-2</v>
      </c>
      <c r="FS253" s="153">
        <f t="shared" si="807"/>
        <v>-3.4482758620689655E-2</v>
      </c>
      <c r="FT253" s="153">
        <f t="shared" si="808"/>
        <v>3.5714285714285712E-2</v>
      </c>
      <c r="FU253" s="242">
        <f t="shared" si="990"/>
        <v>11</v>
      </c>
      <c r="FV253" s="242">
        <f t="shared" si="981"/>
        <v>4</v>
      </c>
      <c r="FW253" s="242">
        <f t="shared" si="991"/>
        <v>5</v>
      </c>
      <c r="FX253" s="242">
        <f t="shared" si="992"/>
        <v>-2</v>
      </c>
      <c r="FY253" s="154">
        <v>76</v>
      </c>
      <c r="FZ253" s="154">
        <v>65</v>
      </c>
      <c r="GA253" s="154">
        <v>61</v>
      </c>
      <c r="GB253" s="154">
        <v>56</v>
      </c>
      <c r="GC253" s="154">
        <v>58</v>
      </c>
      <c r="GD253" s="359">
        <v>56</v>
      </c>
      <c r="GE253" s="359">
        <v>49</v>
      </c>
      <c r="GF253" s="359">
        <v>48</v>
      </c>
      <c r="GG253" s="359">
        <v>45</v>
      </c>
      <c r="GH253" s="359">
        <v>44</v>
      </c>
      <c r="GI253" s="359">
        <v>44</v>
      </c>
      <c r="GJ253" s="359">
        <v>42</v>
      </c>
      <c r="GK253" s="359"/>
      <c r="GL253" s="359"/>
      <c r="GM253" s="359"/>
      <c r="GN253" s="359"/>
      <c r="GO253" s="359"/>
      <c r="GP253" s="215"/>
      <c r="GQ253" s="5" t="s">
        <v>389</v>
      </c>
      <c r="GR253" s="133">
        <v>4700</v>
      </c>
      <c r="GS253" s="133" t="s">
        <v>154</v>
      </c>
      <c r="GT253" s="214" t="s">
        <v>72</v>
      </c>
      <c r="GU253" s="172" t="s">
        <v>73</v>
      </c>
      <c r="GV253" s="170"/>
      <c r="GW253" s="158">
        <f t="shared" si="809"/>
        <v>0.22836854890510078</v>
      </c>
      <c r="GX253" s="158">
        <f t="shared" si="810"/>
        <v>1.3059994080005237</v>
      </c>
      <c r="GY253" s="158">
        <f t="shared" si="811"/>
        <v>-0.86519801824632103</v>
      </c>
      <c r="GZ253" s="158">
        <f t="shared" si="812"/>
        <v>-0.18635424763511191</v>
      </c>
      <c r="HA253" s="158">
        <f t="shared" si="813"/>
        <v>-0.34214994296526541</v>
      </c>
      <c r="HB253" s="263">
        <f t="shared" si="942"/>
        <v>2.8116455979452976E-2</v>
      </c>
      <c r="HC253" s="263">
        <f t="shared" si="984"/>
        <v>6.9728138978332854E-2</v>
      </c>
      <c r="HD253" s="263">
        <f t="shared" si="943"/>
        <v>-0.34267650845337105</v>
      </c>
      <c r="HE253" s="263">
        <f t="shared" si="944"/>
        <v>-9.0713672994327255E-2</v>
      </c>
      <c r="HF253" s="153">
        <f t="shared" si="814"/>
        <v>0.15123523093447908</v>
      </c>
      <c r="HG253" s="153">
        <f t="shared" si="815"/>
        <v>0.1231187749550261</v>
      </c>
      <c r="HH253" s="153">
        <f t="shared" si="816"/>
        <v>5.3390635976693253E-2</v>
      </c>
      <c r="HI253" s="153">
        <f t="shared" si="817"/>
        <v>0.3960671444300643</v>
      </c>
      <c r="HJ253" s="153">
        <f t="shared" si="818"/>
        <v>0.48678081742439155</v>
      </c>
      <c r="HK253" s="153">
        <f t="shared" si="819"/>
        <v>0.73995709541861365</v>
      </c>
      <c r="HL253" s="153">
        <f t="shared" si="820"/>
        <v>0.39319848002149466</v>
      </c>
      <c r="HM253" s="153">
        <f t="shared" si="821"/>
        <v>0.33660952980028302</v>
      </c>
      <c r="HN253" s="153">
        <f t="shared" si="822"/>
        <v>0.23478947962523988</v>
      </c>
      <c r="HO253" s="153">
        <f t="shared" si="823"/>
        <v>0.26770181870462229</v>
      </c>
      <c r="HP253" s="153">
        <f t="shared" si="824"/>
        <v>0.37553970639971862</v>
      </c>
      <c r="HQ253" s="153">
        <f t="shared" si="825"/>
        <v>0.31886218617687406</v>
      </c>
      <c r="HR253" s="153" t="str">
        <f t="shared" si="826"/>
        <v>Negativ EK</v>
      </c>
      <c r="HS253" s="153" t="str">
        <f t="shared" si="827"/>
        <v>Negativ EK</v>
      </c>
      <c r="HT253" s="153" t="str">
        <f t="shared" si="828"/>
        <v>Negativ EK</v>
      </c>
      <c r="HU253" s="153" t="str">
        <f t="shared" si="829"/>
        <v>Negativ EK</v>
      </c>
      <c r="HV253" s="150">
        <f t="shared" si="830"/>
        <v>1.8974042723206776E-2</v>
      </c>
      <c r="HW253" s="150">
        <f t="shared" si="831"/>
        <v>0.67914785205836281</v>
      </c>
      <c r="HX253" s="150">
        <f t="shared" si="832"/>
        <v>-0.81803545123299914</v>
      </c>
      <c r="HY253" s="150">
        <f t="shared" si="833"/>
        <v>-0.11640095757644943</v>
      </c>
      <c r="HZ253" s="150">
        <f t="shared" si="834"/>
        <v>-0.25215219679171874</v>
      </c>
      <c r="IA253" s="263">
        <f t="shared" si="945"/>
        <v>1.403130608057232E-3</v>
      </c>
      <c r="IB253" s="263">
        <f t="shared" si="985"/>
        <v>2.9909807477520166E-2</v>
      </c>
      <c r="IC253" s="263">
        <f t="shared" si="946"/>
        <v>-0.19798606605826807</v>
      </c>
      <c r="ID253" s="263">
        <f t="shared" si="947"/>
        <v>-3.1883340539011651E-2</v>
      </c>
      <c r="IE253" s="153">
        <f t="shared" si="835"/>
        <v>7.5353138443819648E-2</v>
      </c>
      <c r="IF253" s="153">
        <f t="shared" si="836"/>
        <v>7.3950007835762416E-2</v>
      </c>
      <c r="IG253" s="153">
        <f t="shared" si="837"/>
        <v>4.404020035824225E-2</v>
      </c>
      <c r="IH253" s="153">
        <f t="shared" si="838"/>
        <v>0.24202626641651032</v>
      </c>
      <c r="II253" s="153">
        <f t="shared" si="839"/>
        <v>0.27390960695552197</v>
      </c>
      <c r="IJ253" s="153">
        <f t="shared" si="840"/>
        <v>0.36626383841798366</v>
      </c>
      <c r="IK253" s="153">
        <f t="shared" si="841"/>
        <v>0.16205665173707787</v>
      </c>
      <c r="IL253" s="153">
        <f t="shared" si="842"/>
        <v>0.14387608188392606</v>
      </c>
      <c r="IM253" s="153">
        <f t="shared" si="843"/>
        <v>0.13255715495342929</v>
      </c>
      <c r="IN253" s="153">
        <f t="shared" si="844"/>
        <v>0.16384676076093627</v>
      </c>
      <c r="IO253" s="153">
        <f t="shared" si="845"/>
        <v>0.22497645507628555</v>
      </c>
      <c r="IP253" s="153">
        <f t="shared" si="846"/>
        <v>0.19385282950641836</v>
      </c>
      <c r="IQ253" s="153" t="str">
        <f t="shared" si="847"/>
        <v>i.a.</v>
      </c>
      <c r="IR253" s="153" t="str">
        <f t="shared" si="848"/>
        <v>i.a.</v>
      </c>
      <c r="IS253" s="153" t="str">
        <f t="shared" si="849"/>
        <v>i.a.</v>
      </c>
      <c r="IT253" s="153" t="str">
        <f t="shared" si="850"/>
        <v>i.a.</v>
      </c>
      <c r="IU253" s="150">
        <f t="shared" si="851"/>
        <v>-0.21692882429570867</v>
      </c>
      <c r="IV253" s="150">
        <f t="shared" si="852"/>
        <v>9.6496520730301166E-3</v>
      </c>
      <c r="IW253" s="150">
        <f t="shared" si="853"/>
        <v>-0.26631073130274457</v>
      </c>
      <c r="IX253" s="150">
        <f t="shared" si="854"/>
        <v>7.0683129948504342E-2</v>
      </c>
      <c r="IY253" s="150">
        <f t="shared" si="855"/>
        <v>7.4220387624656561E-2</v>
      </c>
      <c r="IZ253" s="263">
        <f t="shared" si="948"/>
        <v>-9.7305659009506329E-2</v>
      </c>
      <c r="JA253" s="263">
        <f t="shared" si="986"/>
        <v>4.2870820015049049E-3</v>
      </c>
      <c r="JB253" s="263">
        <f t="shared" si="949"/>
        <v>-0.16125999282116688</v>
      </c>
      <c r="JC253" s="263">
        <f t="shared" si="950"/>
        <v>3.9975396637690341E-2</v>
      </c>
      <c r="JD253" s="153">
        <f t="shared" si="856"/>
        <v>0.35125464331741341</v>
      </c>
      <c r="JE253" s="153">
        <f t="shared" si="857"/>
        <v>0.44856030232691974</v>
      </c>
      <c r="JF253" s="153">
        <f t="shared" si="858"/>
        <v>0.44427322032541483</v>
      </c>
      <c r="JG253" s="153">
        <f t="shared" si="859"/>
        <v>0.60553321314658171</v>
      </c>
      <c r="JH253" s="153">
        <f t="shared" si="860"/>
        <v>0.56555781650889136</v>
      </c>
      <c r="JI253" s="153">
        <f t="shared" si="861"/>
        <v>0.52648211021154345</v>
      </c>
      <c r="JJ253" s="153">
        <f t="shared" si="862"/>
        <v>0.42405527699645346</v>
      </c>
      <c r="JK253" s="153">
        <f t="shared" si="863"/>
        <v>0.36497902935889753</v>
      </c>
      <c r="JL253" s="153">
        <f t="shared" si="864"/>
        <v>0.48999889081968423</v>
      </c>
      <c r="JM253" s="153">
        <f t="shared" si="865"/>
        <v>0.65983261526271475</v>
      </c>
      <c r="JN253" s="153">
        <f t="shared" si="866"/>
        <v>0.57000196579516416</v>
      </c>
      <c r="JO253" s="153">
        <f t="shared" si="867"/>
        <v>0.60636412945217855</v>
      </c>
      <c r="JP253" s="153" t="str">
        <f t="shared" si="868"/>
        <v>i.a.</v>
      </c>
      <c r="JQ253" s="153" t="str">
        <f t="shared" si="869"/>
        <v>i.a.</v>
      </c>
      <c r="JR253" s="153" t="str">
        <f t="shared" si="870"/>
        <v>i.a.</v>
      </c>
      <c r="JS253" s="153" t="str">
        <f t="shared" si="871"/>
        <v>i.a.</v>
      </c>
      <c r="JT253" s="153" t="str">
        <f t="shared" si="872"/>
        <v>i.a.</v>
      </c>
      <c r="JU253" s="150" t="e">
        <f t="shared" si="873"/>
        <v>#VALUE!</v>
      </c>
      <c r="JV253" s="150" t="e">
        <f t="shared" si="874"/>
        <v>#VALUE!</v>
      </c>
      <c r="JW253" s="150" t="e">
        <f t="shared" si="875"/>
        <v>#VALUE!</v>
      </c>
      <c r="JX253" s="150" t="e">
        <f t="shared" si="876"/>
        <v>#VALUE!</v>
      </c>
      <c r="JY253" s="150" t="e">
        <f t="shared" si="877"/>
        <v>#VALUE!</v>
      </c>
      <c r="JZ253" s="263" t="e">
        <f t="shared" si="951"/>
        <v>#VALUE!</v>
      </c>
      <c r="KA253" s="263" t="e">
        <f t="shared" si="987"/>
        <v>#VALUE!</v>
      </c>
      <c r="KB253" s="263" t="e">
        <f t="shared" si="952"/>
        <v>#VALUE!</v>
      </c>
      <c r="KC253" s="263" t="e">
        <f t="shared" si="953"/>
        <v>#VALUE!</v>
      </c>
      <c r="KD253" s="153" t="str">
        <f t="shared" si="924"/>
        <v>i.a.</v>
      </c>
      <c r="KE253" s="153" t="str">
        <f t="shared" si="925"/>
        <v>i.a.</v>
      </c>
      <c r="KF253" s="153" t="str">
        <f t="shared" si="926"/>
        <v>i.a.</v>
      </c>
      <c r="KG253" s="153" t="str">
        <f t="shared" si="927"/>
        <v>i.a.</v>
      </c>
      <c r="KH253" s="153" t="str">
        <f t="shared" si="940"/>
        <v>i.a.</v>
      </c>
      <c r="KI253" s="153" t="str">
        <f t="shared" si="928"/>
        <v>i.a.</v>
      </c>
      <c r="KJ253" s="153" t="str">
        <f t="shared" si="929"/>
        <v>i.a.</v>
      </c>
      <c r="KK253" s="153" t="str">
        <f t="shared" si="930"/>
        <v>i.a.</v>
      </c>
      <c r="KL253" s="153" t="str">
        <f t="shared" si="931"/>
        <v>i.a.</v>
      </c>
      <c r="KM253" s="153" t="str">
        <f t="shared" si="932"/>
        <v>i.a.</v>
      </c>
      <c r="KN253" s="153" t="str">
        <f t="shared" si="933"/>
        <v>i.a.</v>
      </c>
      <c r="KO253" s="153" t="str">
        <f t="shared" si="934"/>
        <v>i.a.</v>
      </c>
      <c r="KP253" s="153" t="str">
        <f t="shared" si="935"/>
        <v>i.a.</v>
      </c>
      <c r="KQ253" s="153" t="str">
        <f t="shared" si="936"/>
        <v>i.a.</v>
      </c>
      <c r="KR253" s="153" t="str">
        <f t="shared" si="937"/>
        <v>i.a.</v>
      </c>
      <c r="KS253" s="153" t="str">
        <f t="shared" si="938"/>
        <v>i.a.</v>
      </c>
      <c r="KT253" s="153" t="str">
        <f t="shared" si="939"/>
        <v>i.a.</v>
      </c>
      <c r="KU253" s="150" t="e">
        <f t="shared" si="878"/>
        <v>#DIV/0!</v>
      </c>
      <c r="KV253" s="150" t="e">
        <f t="shared" si="879"/>
        <v>#DIV/0!</v>
      </c>
      <c r="KW253" s="150" t="e">
        <f t="shared" si="880"/>
        <v>#DIV/0!</v>
      </c>
      <c r="KX253" s="150" t="e">
        <f t="shared" si="881"/>
        <v>#DIV/0!</v>
      </c>
      <c r="KY253" s="150" t="e">
        <f t="shared" si="882"/>
        <v>#DIV/0!</v>
      </c>
      <c r="KZ253" s="243">
        <f t="shared" si="954"/>
        <v>0</v>
      </c>
      <c r="LA253" s="243">
        <f t="shared" si="988"/>
        <v>0</v>
      </c>
      <c r="LB253" s="243">
        <f t="shared" si="955"/>
        <v>0</v>
      </c>
      <c r="LC253" s="243">
        <f t="shared" si="956"/>
        <v>0</v>
      </c>
      <c r="LD253" s="254">
        <f>IFERROR(Tabel1[[#This Row],[2024 - Omsætning]]/Tabel1[[#This Row],[2024 - Ansatte]],"i.a.")</f>
        <v>0</v>
      </c>
      <c r="LE253" s="254">
        <f>IFERROR(Tabel1[[#This Row],[2023 - Omsætning]]/Tabel1[[#This Row],[2023 - Ansatte]],"i.a.")</f>
        <v>0</v>
      </c>
      <c r="LF253" s="254">
        <f>IFERROR(Tabel1[[#This Row],[2022 - Omsætning]]/Tabel1[[#This Row],[2022 - Ansatte]],"i.a.")</f>
        <v>0</v>
      </c>
      <c r="LG253" s="254">
        <f>IFERROR(Tabel1[[#This Row],[2021 - Omsætning]]/Tabel1[[#This Row],[2021 - Ansatte]],"i.a.")</f>
        <v>0</v>
      </c>
      <c r="LH253" s="254">
        <f>IFERROR(AC253/Tabel1[[#This Row],[2020 - Ansatte]],"i.a.")</f>
        <v>0</v>
      </c>
      <c r="LI253" s="254">
        <f>IFERROR(Tabel1[[#This Row],[2019 - Omsætning]]/Tabel1[[#This Row],[2019 - Ansatte]],"i.a.")</f>
        <v>0</v>
      </c>
      <c r="LJ253" s="254">
        <f>IFERROR(Tabel1[[#This Row],[2018 - Omsætning]]/Tabel1[[#This Row],[2018 - Ansatte]],"i.a.")</f>
        <v>0</v>
      </c>
      <c r="LK253" s="254">
        <f>IFERROR(Tabel1[[#This Row],[2017 - Omsætning]]/Tabel1[[#This Row],[2017 - Ansatte]],"i.a.")</f>
        <v>0</v>
      </c>
      <c r="LL253" s="254">
        <f>IFERROR(Tabel1[[#This Row],[2016 - Omsætning]]/Tabel1[[#This Row],[2016 - Ansatte]],"i.a.")</f>
        <v>0</v>
      </c>
      <c r="LM253" s="254">
        <f>IFERROR(Tabel1[[#This Row],[2015 - Omsætning]]/Tabel1[[#This Row],[2015 - Ansatte]],"i.a.")</f>
        <v>0</v>
      </c>
      <c r="LN253" s="254">
        <f>IFERROR(Tabel1[[#This Row],[2014 - Omsætning]]/Tabel1[[#This Row],[2014 - Ansatte]],"i.a.")</f>
        <v>0</v>
      </c>
      <c r="LO253" s="254">
        <f>IFERROR(Tabel1[[#This Row],[2013 - Omsætning]]/Tabel1[[#This Row],[2013 - Ansatte]],"i.a.")</f>
        <v>0</v>
      </c>
      <c r="LP253" s="254" t="str">
        <f>IFERROR(Tabel1[[#This Row],[2012 - Omsætning]]/Tabel1[[#This Row],[2012 - Ansatte]],"i.a.")</f>
        <v>i.a.</v>
      </c>
      <c r="LQ253" s="254" t="str">
        <f>IFERROR(Tabel1[[#This Row],[2011 - Omsætning]]/Tabel1[[#This Row],[2011 - Ansatte]],"i.a.")</f>
        <v>i.a.</v>
      </c>
      <c r="LR253" s="254" t="str">
        <f>IFERROR(Tabel1[[#This Row],[2010 - Omsætning]]/Tabel1[[#This Row],[2010 - Ansatte]],"i.a.")</f>
        <v>i.a.</v>
      </c>
      <c r="LS253" s="254" t="str">
        <f>IFERROR(Tabel1[[#This Row],[2009 - Omsætning]]/Tabel1[[#This Row],[2009 - Ansatte]],"i.a.")</f>
        <v>i.a.</v>
      </c>
      <c r="LT253" s="254" t="str">
        <f>IFERROR(Tabel1[[#This Row],[2008 - Omsætning]]/Tabel1[[#This Row],[2008 - Ansatte]],"i.a.")</f>
        <v>i.a.</v>
      </c>
      <c r="LU253" s="158">
        <f t="shared" si="883"/>
        <v>7.2888922234309914E-2</v>
      </c>
      <c r="LV253" s="158">
        <f t="shared" si="884"/>
        <v>1.0381757561324125</v>
      </c>
      <c r="LW253" s="158">
        <f t="shared" si="885"/>
        <v>-0.88430566127041188</v>
      </c>
      <c r="LX253" s="158">
        <f t="shared" si="886"/>
        <v>-4.5988961622384819E-2</v>
      </c>
      <c r="LY253" s="158">
        <f t="shared" si="887"/>
        <v>-0.1464490153652323</v>
      </c>
      <c r="LZ253" s="243">
        <f t="shared" si="957"/>
        <v>3.1465587044534407E-3</v>
      </c>
      <c r="MA253" s="243">
        <f t="shared" si="989"/>
        <v>2.1988902900378311E-2</v>
      </c>
      <c r="MB253" s="243">
        <f t="shared" si="958"/>
        <v>-0.16189110070257612</v>
      </c>
      <c r="MC253" s="243">
        <f t="shared" si="959"/>
        <v>-8.8251231527093632E-3</v>
      </c>
      <c r="MD253" s="244">
        <f t="shared" si="888"/>
        <v>4.6315789473684213E-2</v>
      </c>
      <c r="ME253" s="244">
        <f t="shared" si="889"/>
        <v>4.3169230769230772E-2</v>
      </c>
      <c r="MF253" s="244">
        <f t="shared" si="890"/>
        <v>2.1180327868852461E-2</v>
      </c>
      <c r="MG253" s="244">
        <f t="shared" si="891"/>
        <v>0.18307142857142858</v>
      </c>
      <c r="MH253" s="244">
        <f t="shared" si="892"/>
        <v>0.19189655172413794</v>
      </c>
      <c r="MI253" s="244">
        <f t="shared" si="893"/>
        <v>0.22482142857142856</v>
      </c>
      <c r="MJ253" s="244">
        <f t="shared" si="894"/>
        <v>0.10453061224489796</v>
      </c>
      <c r="MK253" s="244">
        <f t="shared" si="895"/>
        <v>8.9187499999999989E-2</v>
      </c>
      <c r="ML253" s="244">
        <f t="shared" si="896"/>
        <v>6.933333333333333E-2</v>
      </c>
      <c r="MM253" s="244">
        <f t="shared" si="897"/>
        <v>8.4636363636363635E-2</v>
      </c>
      <c r="MN253" s="244">
        <f t="shared" si="898"/>
        <v>0.13343181818181818</v>
      </c>
      <c r="MO253" s="244">
        <f t="shared" si="899"/>
        <v>0.12730952380952382</v>
      </c>
      <c r="MP253" s="244" t="str">
        <f t="shared" si="900"/>
        <v>i.a.</v>
      </c>
      <c r="MQ253" s="244" t="str">
        <f t="shared" si="901"/>
        <v>i.a.</v>
      </c>
      <c r="MR253" s="244" t="str">
        <f t="shared" si="902"/>
        <v>i.a.</v>
      </c>
      <c r="MS253" s="244" t="str">
        <f t="shared" si="903"/>
        <v>i.a.</v>
      </c>
      <c r="MT253" s="244" t="str">
        <f t="shared" si="904"/>
        <v>i.a.</v>
      </c>
    </row>
    <row r="254" spans="1:358" ht="18" customHeight="1" x14ac:dyDescent="0.25">
      <c r="A254" s="3" t="s">
        <v>787</v>
      </c>
      <c r="B254" s="273">
        <v>73790212</v>
      </c>
      <c r="C254" s="5" t="s">
        <v>790</v>
      </c>
      <c r="D254" s="5" t="s">
        <v>786</v>
      </c>
      <c r="E254" s="5">
        <v>467200</v>
      </c>
      <c r="F254" s="203">
        <v>45574</v>
      </c>
      <c r="G254" s="148"/>
      <c r="H254" s="148" t="s">
        <v>105</v>
      </c>
      <c r="I254" s="148" t="s">
        <v>105</v>
      </c>
      <c r="J254" s="148" t="s">
        <v>105</v>
      </c>
      <c r="K254" s="148" t="s">
        <v>105</v>
      </c>
      <c r="L254" s="148" t="s">
        <v>105</v>
      </c>
      <c r="M254" s="148" t="s">
        <v>105</v>
      </c>
      <c r="N254" s="357" t="s">
        <v>105</v>
      </c>
      <c r="O254" s="357" t="s">
        <v>105</v>
      </c>
      <c r="P254" s="150">
        <f>Y254/Tabel1[[#This Row],[2023 - Omsætning]]-1</f>
        <v>-1</v>
      </c>
      <c r="Q254" s="150">
        <f>Z254/Tabel1[[#This Row],[2022 - Omsætning]]-1</f>
        <v>3.695241169418062E-2</v>
      </c>
      <c r="R254" s="150">
        <f>AA254/Tabel1[[#This Row],[2021 - Omsætning]]-1</f>
        <v>-9.3210788976861858E-2</v>
      </c>
      <c r="S254" s="150" t="e">
        <f>AB254/Tabel1[[#This Row],[2020 - Omsætning]]-1</f>
        <v>#DIV/0!</v>
      </c>
      <c r="T254" s="150" t="e">
        <f>AC254/Tabel1[[#This Row],[2019 - Omsætning]]-1</f>
        <v>#DIV/0!</v>
      </c>
      <c r="U254" s="242">
        <f t="shared" si="941"/>
        <v>-449.74700000000001</v>
      </c>
      <c r="V254" s="242">
        <f t="shared" si="983"/>
        <v>16.026999999999987</v>
      </c>
      <c r="W254" s="242">
        <f t="shared" si="982"/>
        <v>-44.58299999999997</v>
      </c>
      <c r="X254" s="242">
        <f t="shared" si="975"/>
        <v>478.303</v>
      </c>
      <c r="Y254" s="151"/>
      <c r="Z254" s="151">
        <v>449.74700000000001</v>
      </c>
      <c r="AA254" s="151">
        <v>433.72</v>
      </c>
      <c r="AB254" s="151">
        <v>478.303</v>
      </c>
      <c r="AC254" s="361"/>
      <c r="AD254" s="151"/>
      <c r="AE254" s="151"/>
      <c r="AF254" s="151"/>
      <c r="AG254" s="361"/>
      <c r="AH254" s="361"/>
      <c r="AI254" s="361"/>
      <c r="AJ254" s="361"/>
      <c r="AK254" s="361"/>
      <c r="AL254" s="361"/>
      <c r="AM254" s="361"/>
      <c r="AN254" s="361"/>
      <c r="AO254" s="361"/>
      <c r="AP254" s="150">
        <f t="shared" si="779"/>
        <v>-1</v>
      </c>
      <c r="AQ254" s="150">
        <f t="shared" si="780"/>
        <v>-0.31866577613640834</v>
      </c>
      <c r="AR254" s="150">
        <f t="shared" si="781"/>
        <v>-0.55819584631540586</v>
      </c>
      <c r="AS254" s="150">
        <f t="shared" si="782"/>
        <v>1.7569927978369586</v>
      </c>
      <c r="AT254" s="150">
        <f t="shared" si="783"/>
        <v>1.3423943504091471</v>
      </c>
      <c r="AU254" s="242">
        <f t="shared" si="960"/>
        <v>-34.683999999999997</v>
      </c>
      <c r="AV254" s="242">
        <f t="shared" si="976"/>
        <v>-16.222000000000001</v>
      </c>
      <c r="AW254" s="242">
        <f t="shared" si="961"/>
        <v>-64.317000000000007</v>
      </c>
      <c r="AX254" s="242">
        <f t="shared" si="962"/>
        <v>73.430000000000007</v>
      </c>
      <c r="AY254" s="119"/>
      <c r="AZ254" s="119">
        <v>34.683999999999997</v>
      </c>
      <c r="BA254" s="119">
        <v>50.905999999999999</v>
      </c>
      <c r="BB254" s="119">
        <v>115.223</v>
      </c>
      <c r="BC254" s="119">
        <v>41.792999999999999</v>
      </c>
      <c r="BD254" s="119">
        <v>17.841999999999999</v>
      </c>
      <c r="BE254" s="119">
        <v>20.257000000000001</v>
      </c>
      <c r="BF254" s="362">
        <v>25.873000000000001</v>
      </c>
      <c r="BG254" s="362">
        <v>28.151</v>
      </c>
      <c r="BH254" s="362">
        <v>14.273</v>
      </c>
      <c r="BI254" s="362">
        <v>14.403</v>
      </c>
      <c r="BJ254" s="362">
        <v>18.23</v>
      </c>
      <c r="BK254" s="362">
        <v>13.808999999999999</v>
      </c>
      <c r="BL254" s="362"/>
      <c r="BM254" s="362"/>
      <c r="BN254" s="362"/>
      <c r="BO254" s="362"/>
      <c r="BP254" s="152">
        <f t="shared" si="784"/>
        <v>-1</v>
      </c>
      <c r="BQ254" s="152">
        <f t="shared" si="785"/>
        <v>-0.40305293101696638</v>
      </c>
      <c r="BR254" s="152">
        <f t="shared" si="786"/>
        <v>-0.62039741995198561</v>
      </c>
      <c r="BS254" s="152">
        <f t="shared" si="787"/>
        <v>2.2898467979826811</v>
      </c>
      <c r="BT254" s="152">
        <f t="shared" si="788"/>
        <v>3.0080091533180782</v>
      </c>
      <c r="BU254" s="242">
        <f t="shared" si="963"/>
        <v>-23.503</v>
      </c>
      <c r="BV254" s="242">
        <f t="shared" si="977"/>
        <v>-15.869</v>
      </c>
      <c r="BW254" s="242">
        <f t="shared" si="964"/>
        <v>-64.346999999999994</v>
      </c>
      <c r="BX254" s="242">
        <f t="shared" si="965"/>
        <v>72.191999999999993</v>
      </c>
      <c r="BY254" s="119"/>
      <c r="BZ254" s="119">
        <v>23.503</v>
      </c>
      <c r="CA254" s="119">
        <v>39.372</v>
      </c>
      <c r="CB254" s="119">
        <v>103.71899999999999</v>
      </c>
      <c r="CC254" s="119">
        <v>31.527000000000001</v>
      </c>
      <c r="CD254" s="119">
        <v>7.8659999999999997</v>
      </c>
      <c r="CE254" s="119">
        <v>9.7769999999999992</v>
      </c>
      <c r="CF254" s="362">
        <v>16.074000000000002</v>
      </c>
      <c r="CG254" s="362">
        <v>18.117000000000001</v>
      </c>
      <c r="CH254" s="362">
        <v>5.7439999999999998</v>
      </c>
      <c r="CI254" s="362">
        <v>5.1970000000000001</v>
      </c>
      <c r="CJ254" s="362">
        <v>8.5640000000000001</v>
      </c>
      <c r="CK254" s="362">
        <v>4.673</v>
      </c>
      <c r="CL254" s="362"/>
      <c r="CM254" s="362"/>
      <c r="CN254" s="362"/>
      <c r="CO254" s="362"/>
      <c r="CP254" s="152">
        <f t="shared" si="789"/>
        <v>-1</v>
      </c>
      <c r="CQ254" s="152">
        <f t="shared" si="790"/>
        <v>-0.47474018103514976</v>
      </c>
      <c r="CR254" s="152">
        <f t="shared" si="791"/>
        <v>-0.62261561818748046</v>
      </c>
      <c r="CS254" s="152">
        <f t="shared" si="792"/>
        <v>2.4195953141640043</v>
      </c>
      <c r="CT254" s="152">
        <f t="shared" si="793"/>
        <v>3.7649857278782108</v>
      </c>
      <c r="CU254" s="242">
        <f t="shared" si="966"/>
        <v>-20.367999999999999</v>
      </c>
      <c r="CV254" s="242">
        <f t="shared" si="978"/>
        <v>-18.409000000000002</v>
      </c>
      <c r="CW254" s="242">
        <f t="shared" si="967"/>
        <v>-63.974999999999994</v>
      </c>
      <c r="CX254" s="242">
        <f t="shared" si="968"/>
        <v>72.703999999999994</v>
      </c>
      <c r="CY254" s="119"/>
      <c r="CZ254" s="119">
        <v>20.367999999999999</v>
      </c>
      <c r="DA254" s="119">
        <v>38.777000000000001</v>
      </c>
      <c r="DB254" s="119">
        <v>102.752</v>
      </c>
      <c r="DC254" s="119">
        <v>30.047999999999998</v>
      </c>
      <c r="DD254" s="119">
        <v>6.306</v>
      </c>
      <c r="DE254" s="119">
        <v>8.3480000000000008</v>
      </c>
      <c r="DF254" s="362">
        <v>14.218</v>
      </c>
      <c r="DG254" s="362">
        <v>15.763</v>
      </c>
      <c r="DH254" s="362">
        <v>3.5179999999999998</v>
      </c>
      <c r="DI254" s="362">
        <v>2.9929999999999999</v>
      </c>
      <c r="DJ254" s="362">
        <v>3.698</v>
      </c>
      <c r="DK254" s="362">
        <v>3.698</v>
      </c>
      <c r="DL254" s="362"/>
      <c r="DM254" s="362"/>
      <c r="DN254" s="362"/>
      <c r="DO254" s="362"/>
      <c r="DP254" s="152">
        <f t="shared" si="794"/>
        <v>-1</v>
      </c>
      <c r="DQ254" s="152">
        <f t="shared" si="795"/>
        <v>-0.10933680701888811</v>
      </c>
      <c r="DR254" s="152">
        <f t="shared" si="796"/>
        <v>-7.0106310209200245E-2</v>
      </c>
      <c r="DS254" s="152">
        <f t="shared" si="797"/>
        <v>0.94819400871762127</v>
      </c>
      <c r="DT254" s="152">
        <f t="shared" si="798"/>
        <v>0.41035279376639633</v>
      </c>
      <c r="DU254" s="242">
        <f t="shared" si="969"/>
        <v>-116.236</v>
      </c>
      <c r="DV254" s="242">
        <f t="shared" si="979"/>
        <v>-14.268999999999991</v>
      </c>
      <c r="DW254" s="242">
        <f t="shared" si="970"/>
        <v>-9.8389999999999986</v>
      </c>
      <c r="DX254" s="242">
        <f t="shared" si="971"/>
        <v>68.305999999999997</v>
      </c>
      <c r="DY254" s="119"/>
      <c r="DZ254" s="119">
        <v>116.236</v>
      </c>
      <c r="EA254" s="119">
        <v>130.505</v>
      </c>
      <c r="EB254" s="119">
        <v>140.34399999999999</v>
      </c>
      <c r="EC254" s="119">
        <v>72.037999999999997</v>
      </c>
      <c r="ED254" s="119">
        <v>51.078000000000003</v>
      </c>
      <c r="EE254" s="119">
        <v>49.438000000000002</v>
      </c>
      <c r="EF254" s="362">
        <v>54.582999999999998</v>
      </c>
      <c r="EG254" s="362">
        <v>48.235999999999997</v>
      </c>
      <c r="EH254" s="362">
        <v>30.550999999999998</v>
      </c>
      <c r="EI254" s="362">
        <v>27.852</v>
      </c>
      <c r="EJ254" s="362">
        <v>25.300999999999998</v>
      </c>
      <c r="EK254" s="362">
        <v>21.402000000000001</v>
      </c>
      <c r="EL254" s="362"/>
      <c r="EM254" s="362"/>
      <c r="EN254" s="362"/>
      <c r="EO254" s="362"/>
      <c r="EP254" s="153">
        <f t="shared" si="799"/>
        <v>-1</v>
      </c>
      <c r="EQ254" s="153">
        <f t="shared" si="800"/>
        <v>-7.2849783011445887E-2</v>
      </c>
      <c r="ER254" s="153">
        <f t="shared" si="801"/>
        <v>-0.13745334612704449</v>
      </c>
      <c r="ES254" s="153">
        <f t="shared" si="802"/>
        <v>0.49229604947950706</v>
      </c>
      <c r="ET254" s="153">
        <f t="shared" si="803"/>
        <v>7.8964841713629972E-3</v>
      </c>
      <c r="EU254" s="242">
        <f t="shared" si="972"/>
        <v>-219.19499999999999</v>
      </c>
      <c r="EV254" s="242">
        <f t="shared" si="980"/>
        <v>-17.223000000000013</v>
      </c>
      <c r="EW254" s="242">
        <f t="shared" si="973"/>
        <v>-37.675000000000011</v>
      </c>
      <c r="EX254" s="242">
        <f t="shared" si="974"/>
        <v>90.421000000000021</v>
      </c>
      <c r="EY254" s="119"/>
      <c r="EZ254" s="119">
        <v>219.19499999999999</v>
      </c>
      <c r="FA254" s="119">
        <v>236.41800000000001</v>
      </c>
      <c r="FB254" s="119">
        <v>274.09300000000002</v>
      </c>
      <c r="FC254" s="119">
        <v>183.672</v>
      </c>
      <c r="FD254" s="119">
        <v>182.233</v>
      </c>
      <c r="FE254" s="119">
        <v>145.33500000000001</v>
      </c>
      <c r="FF254" s="362">
        <v>177.589</v>
      </c>
      <c r="FG254" s="362">
        <v>186.00700000000001</v>
      </c>
      <c r="FH254" s="362">
        <v>156.089</v>
      </c>
      <c r="FI254" s="362">
        <v>137.61799999999999</v>
      </c>
      <c r="FJ254" s="362">
        <v>160.20599999999999</v>
      </c>
      <c r="FK254" s="362">
        <v>152.51</v>
      </c>
      <c r="FL254" s="362"/>
      <c r="FM254" s="362"/>
      <c r="FN254" s="362"/>
      <c r="FO254" s="362"/>
      <c r="FP254" s="153">
        <f t="shared" si="804"/>
        <v>-1</v>
      </c>
      <c r="FQ254" s="153">
        <f t="shared" si="805"/>
        <v>-0.11764705882352941</v>
      </c>
      <c r="FR254" s="153">
        <f t="shared" si="806"/>
        <v>0</v>
      </c>
      <c r="FS254" s="153">
        <f t="shared" si="807"/>
        <v>-5.5555555555555552E-2</v>
      </c>
      <c r="FT254" s="153">
        <f t="shared" si="808"/>
        <v>0</v>
      </c>
      <c r="FU254" s="242">
        <f t="shared" si="990"/>
        <v>-15</v>
      </c>
      <c r="FV254" s="242">
        <f t="shared" si="981"/>
        <v>-2</v>
      </c>
      <c r="FW254" s="242">
        <f t="shared" si="991"/>
        <v>0</v>
      </c>
      <c r="FX254" s="242">
        <f t="shared" si="992"/>
        <v>-1</v>
      </c>
      <c r="FY254" s="154"/>
      <c r="FZ254" s="154">
        <v>15</v>
      </c>
      <c r="GA254" s="154">
        <v>17</v>
      </c>
      <c r="GB254" s="154">
        <v>17</v>
      </c>
      <c r="GC254" s="154">
        <v>18</v>
      </c>
      <c r="GD254" s="154">
        <v>18</v>
      </c>
      <c r="GE254" s="154">
        <v>19</v>
      </c>
      <c r="GF254" s="359">
        <v>18</v>
      </c>
      <c r="GG254" s="359">
        <v>19</v>
      </c>
      <c r="GH254" s="359">
        <v>20</v>
      </c>
      <c r="GI254" s="359">
        <v>18</v>
      </c>
      <c r="GJ254" s="359">
        <v>17</v>
      </c>
      <c r="GK254" s="359">
        <v>18</v>
      </c>
      <c r="GL254" s="359"/>
      <c r="GM254" s="359"/>
      <c r="GN254" s="359"/>
      <c r="GO254" s="359"/>
      <c r="GP254" s="192"/>
      <c r="GQ254" s="5" t="s">
        <v>386</v>
      </c>
      <c r="GR254" s="5">
        <v>7100</v>
      </c>
      <c r="GS254" s="5" t="s">
        <v>252</v>
      </c>
      <c r="GT254" s="174" t="s">
        <v>78</v>
      </c>
      <c r="GU254" s="16"/>
      <c r="GW254" s="158">
        <f t="shared" si="809"/>
        <v>-1</v>
      </c>
      <c r="GX254" s="158">
        <f t="shared" si="810"/>
        <v>-0.42341930726222743</v>
      </c>
      <c r="GY254" s="158">
        <f t="shared" si="811"/>
        <v>-0.70407994942530161</v>
      </c>
      <c r="GZ254" s="158">
        <f t="shared" si="812"/>
        <v>0.98230969055106143</v>
      </c>
      <c r="HA254" s="158">
        <f t="shared" si="813"/>
        <v>2.8902929385571841</v>
      </c>
      <c r="HB254" s="263">
        <f t="shared" si="942"/>
        <v>-0.16509619398478567</v>
      </c>
      <c r="HC254" s="263">
        <f t="shared" si="984"/>
        <v>-0.12124047330953699</v>
      </c>
      <c r="HD254" s="263">
        <f t="shared" si="943"/>
        <v>-0.68127829065879952</v>
      </c>
      <c r="HE254" s="263">
        <f t="shared" si="944"/>
        <v>0.47948993764706932</v>
      </c>
      <c r="HF254" s="153">
        <f t="shared" si="814"/>
        <v>0</v>
      </c>
      <c r="HG254" s="153">
        <f t="shared" si="815"/>
        <v>0.16509619398478567</v>
      </c>
      <c r="HH254" s="153">
        <f t="shared" si="816"/>
        <v>0.28633666729432267</v>
      </c>
      <c r="HI254" s="153">
        <f t="shared" si="817"/>
        <v>0.96761495795312213</v>
      </c>
      <c r="HJ254" s="153">
        <f t="shared" si="818"/>
        <v>0.48812502030605281</v>
      </c>
      <c r="HK254" s="153">
        <f t="shared" si="819"/>
        <v>0.12547256158223566</v>
      </c>
      <c r="HL254" s="153">
        <f t="shared" si="820"/>
        <v>0.16050605166264506</v>
      </c>
      <c r="HM254" s="153">
        <f t="shared" si="821"/>
        <v>0.27656367013878763</v>
      </c>
      <c r="HN254" s="153">
        <f t="shared" si="822"/>
        <v>0.4001421554317337</v>
      </c>
      <c r="HO254" s="153">
        <f t="shared" si="823"/>
        <v>0.12047326335975891</v>
      </c>
      <c r="HP254" s="153">
        <f t="shared" si="824"/>
        <v>0.1126182905950746</v>
      </c>
      <c r="HQ254" s="153">
        <f t="shared" si="825"/>
        <v>0.15836241783183092</v>
      </c>
      <c r="HR254" s="153">
        <f t="shared" si="826"/>
        <v>0.17278758994486496</v>
      </c>
      <c r="HS254" s="153" t="str">
        <f t="shared" si="827"/>
        <v>Negativ EK</v>
      </c>
      <c r="HT254" s="153" t="str">
        <f t="shared" si="828"/>
        <v>Negativ EK</v>
      </c>
      <c r="HU254" s="153" t="str">
        <f t="shared" si="829"/>
        <v>Negativ EK</v>
      </c>
      <c r="HV254" s="150">
        <f t="shared" si="830"/>
        <v>-1</v>
      </c>
      <c r="HW254" s="150">
        <f t="shared" si="831"/>
        <v>-0.33112522001435973</v>
      </c>
      <c r="HX254" s="150">
        <f t="shared" si="832"/>
        <v>-0.65961796111018323</v>
      </c>
      <c r="HY254" s="150">
        <f t="shared" si="833"/>
        <v>1.6296711033299902</v>
      </c>
      <c r="HZ254" s="150">
        <f t="shared" si="834"/>
        <v>2.5880776221535542</v>
      </c>
      <c r="IA254" s="263">
        <f t="shared" si="945"/>
        <v>-0.10317089284107346</v>
      </c>
      <c r="IB254" s="263">
        <f t="shared" si="985"/>
        <v>-5.1074559264757749E-2</v>
      </c>
      <c r="IC254" s="263">
        <f t="shared" si="946"/>
        <v>-0.29890845874362215</v>
      </c>
      <c r="ID254" s="263">
        <f t="shared" si="947"/>
        <v>0.28083049356901169</v>
      </c>
      <c r="IE254" s="153">
        <f t="shared" si="835"/>
        <v>0</v>
      </c>
      <c r="IF254" s="153">
        <f t="shared" si="836"/>
        <v>0.10317089284107346</v>
      </c>
      <c r="IG254" s="153">
        <f t="shared" si="837"/>
        <v>0.15424545210583121</v>
      </c>
      <c r="IH254" s="153">
        <f t="shared" si="838"/>
        <v>0.45315391084945333</v>
      </c>
      <c r="II254" s="153">
        <f t="shared" si="839"/>
        <v>0.17232341728044168</v>
      </c>
      <c r="IJ254" s="153">
        <f t="shared" si="840"/>
        <v>4.8026669271723735E-2</v>
      </c>
      <c r="IK254" s="153">
        <f t="shared" si="841"/>
        <v>6.0552947442741943E-2</v>
      </c>
      <c r="IL254" s="153">
        <f t="shared" si="842"/>
        <v>8.8416814266383578E-2</v>
      </c>
      <c r="IM254" s="153">
        <f t="shared" si="843"/>
        <v>0.10591763715448295</v>
      </c>
      <c r="IN254" s="153">
        <f t="shared" si="844"/>
        <v>3.9113810702502833E-2</v>
      </c>
      <c r="IO254" s="153">
        <f t="shared" si="845"/>
        <v>3.4899806597184918E-2</v>
      </c>
      <c r="IP254" s="153">
        <f t="shared" si="846"/>
        <v>5.4771741772087129E-2</v>
      </c>
      <c r="IQ254" s="153">
        <f t="shared" si="847"/>
        <v>3.06406137302472E-2</v>
      </c>
      <c r="IR254" s="153" t="str">
        <f t="shared" si="848"/>
        <v>i.a.</v>
      </c>
      <c r="IS254" s="153" t="str">
        <f t="shared" si="849"/>
        <v>i.a.</v>
      </c>
      <c r="IT254" s="153" t="str">
        <f t="shared" si="850"/>
        <v>i.a.</v>
      </c>
      <c r="IU254" s="150" t="e">
        <f t="shared" si="851"/>
        <v>#VALUE!</v>
      </c>
      <c r="IV254" s="150">
        <f t="shared" si="852"/>
        <v>-3.9353950782597576E-2</v>
      </c>
      <c r="IW254" s="150">
        <f t="shared" si="853"/>
        <v>7.8079296482626778E-2</v>
      </c>
      <c r="IX254" s="150">
        <f t="shared" si="854"/>
        <v>0.30550101596605145</v>
      </c>
      <c r="IY254" s="150">
        <f t="shared" si="855"/>
        <v>0.39930321805409486</v>
      </c>
      <c r="IZ254" s="263" t="e">
        <f t="shared" si="948"/>
        <v>#VALUE!</v>
      </c>
      <c r="JA254" s="263">
        <f t="shared" si="986"/>
        <v>-2.1723757695619184E-2</v>
      </c>
      <c r="JB254" s="263">
        <f t="shared" si="949"/>
        <v>3.9978988100964896E-2</v>
      </c>
      <c r="JC254" s="263">
        <f t="shared" si="950"/>
        <v>0.11982056158893251</v>
      </c>
      <c r="JD254" s="153" t="str">
        <f t="shared" si="856"/>
        <v>i.a.</v>
      </c>
      <c r="JE254" s="153">
        <f t="shared" si="857"/>
        <v>0.53028581856337964</v>
      </c>
      <c r="JF254" s="153">
        <f t="shared" si="858"/>
        <v>0.55200957625899882</v>
      </c>
      <c r="JG254" s="153">
        <f t="shared" si="859"/>
        <v>0.51203058815803393</v>
      </c>
      <c r="JH254" s="153">
        <f t="shared" si="860"/>
        <v>0.39221002656910142</v>
      </c>
      <c r="JI254" s="153">
        <f t="shared" si="861"/>
        <v>0.28028951946134895</v>
      </c>
      <c r="JJ254" s="153">
        <f t="shared" si="862"/>
        <v>0.34016582378642446</v>
      </c>
      <c r="JK254" s="153">
        <f t="shared" si="863"/>
        <v>0.30735574838531665</v>
      </c>
      <c r="JL254" s="153">
        <f t="shared" si="864"/>
        <v>0.25932357384399507</v>
      </c>
      <c r="JM254" s="153">
        <f t="shared" si="865"/>
        <v>0.19572807821178942</v>
      </c>
      <c r="JN254" s="153">
        <f t="shared" si="866"/>
        <v>0.20238631574358007</v>
      </c>
      <c r="JO254" s="153">
        <f t="shared" si="867"/>
        <v>0.15792791780582499</v>
      </c>
      <c r="JP254" s="153">
        <f t="shared" si="868"/>
        <v>0.14033178152252312</v>
      </c>
      <c r="JQ254" s="153" t="str">
        <f t="shared" si="869"/>
        <v>i.a.</v>
      </c>
      <c r="JR254" s="153" t="str">
        <f t="shared" si="870"/>
        <v>i.a.</v>
      </c>
      <c r="JS254" s="153" t="str">
        <f t="shared" si="871"/>
        <v>i.a.</v>
      </c>
      <c r="JT254" s="153" t="str">
        <f t="shared" si="872"/>
        <v>i.a.</v>
      </c>
      <c r="JU254" s="150" t="e">
        <f t="shared" si="873"/>
        <v>#VALUE!</v>
      </c>
      <c r="JV254" s="150">
        <f t="shared" si="874"/>
        <v>-0.42432549242280354</v>
      </c>
      <c r="JW254" s="150">
        <f t="shared" si="875"/>
        <v>-0.5813772644915951</v>
      </c>
      <c r="JX254" s="150" t="e">
        <f t="shared" si="876"/>
        <v>#VALUE!</v>
      </c>
      <c r="JY254" s="150" t="e">
        <f t="shared" si="877"/>
        <v>#VALUE!</v>
      </c>
      <c r="JZ254" s="263" t="e">
        <f t="shared" si="951"/>
        <v>#VALUE!</v>
      </c>
      <c r="KA254" s="263">
        <f t="shared" si="987"/>
        <v>-3.8519190463134324E-2</v>
      </c>
      <c r="KB254" s="263">
        <f t="shared" si="952"/>
        <v>-0.12607043755904468</v>
      </c>
      <c r="KC254" s="263" t="e">
        <f t="shared" si="953"/>
        <v>#VALUE!</v>
      </c>
      <c r="KD254" s="153" t="str">
        <f t="shared" si="924"/>
        <v>i.a.</v>
      </c>
      <c r="KE254" s="153">
        <f t="shared" si="925"/>
        <v>5.225826964938065E-2</v>
      </c>
      <c r="KF254" s="153">
        <f t="shared" si="926"/>
        <v>9.0777460112514974E-2</v>
      </c>
      <c r="KG254" s="153">
        <f t="shared" si="927"/>
        <v>0.21684789767155965</v>
      </c>
      <c r="KH254" s="153" t="str">
        <f t="shared" si="940"/>
        <v>i.a.</v>
      </c>
      <c r="KI254" s="153" t="str">
        <f t="shared" si="928"/>
        <v>i.a.</v>
      </c>
      <c r="KJ254" s="153" t="str">
        <f t="shared" si="929"/>
        <v>i.a.</v>
      </c>
      <c r="KK254" s="153" t="str">
        <f t="shared" si="930"/>
        <v>i.a.</v>
      </c>
      <c r="KL254" s="153" t="str">
        <f t="shared" si="931"/>
        <v>i.a.</v>
      </c>
      <c r="KM254" s="153" t="str">
        <f t="shared" si="932"/>
        <v>i.a.</v>
      </c>
      <c r="KN254" s="153" t="str">
        <f t="shared" si="933"/>
        <v>i.a.</v>
      </c>
      <c r="KO254" s="153" t="str">
        <f t="shared" si="934"/>
        <v>i.a.</v>
      </c>
      <c r="KP254" s="153" t="str">
        <f t="shared" si="935"/>
        <v>i.a.</v>
      </c>
      <c r="KQ254" s="153" t="str">
        <f t="shared" si="936"/>
        <v>i.a.</v>
      </c>
      <c r="KR254" s="153" t="str">
        <f t="shared" si="937"/>
        <v>i.a.</v>
      </c>
      <c r="KS254" s="153" t="str">
        <f t="shared" si="938"/>
        <v>i.a.</v>
      </c>
      <c r="KT254" s="153" t="str">
        <f t="shared" si="939"/>
        <v>i.a.</v>
      </c>
      <c r="KU254" s="150" t="e">
        <f t="shared" si="878"/>
        <v>#VALUE!</v>
      </c>
      <c r="KV254" s="150">
        <f t="shared" si="879"/>
        <v>0.17521273325340458</v>
      </c>
      <c r="KW254" s="150">
        <f t="shared" si="880"/>
        <v>-9.321078897686183E-2</v>
      </c>
      <c r="KX254" s="150" t="e">
        <f t="shared" si="881"/>
        <v>#DIV/0!</v>
      </c>
      <c r="KY254" s="150" t="e">
        <f t="shared" si="882"/>
        <v>#DIV/0!</v>
      </c>
      <c r="KZ254" s="243" t="e">
        <f t="shared" si="954"/>
        <v>#VALUE!</v>
      </c>
      <c r="LA254" s="243">
        <f t="shared" si="988"/>
        <v>4.4701921568627441</v>
      </c>
      <c r="LB254" s="243">
        <f t="shared" si="955"/>
        <v>-2.6225294117647024</v>
      </c>
      <c r="LC254" s="243">
        <f t="shared" si="956"/>
        <v>28.135470588235293</v>
      </c>
      <c r="LD254" s="254" t="str">
        <f>IFERROR(Tabel1[[#This Row],[2024 - Omsætning]]/Tabel1[[#This Row],[2024 - Ansatte]],"i.a.")</f>
        <v>i.a.</v>
      </c>
      <c r="LE254" s="254">
        <f>IFERROR(Tabel1[[#This Row],[2023 - Omsætning]]/Tabel1[[#This Row],[2023 - Ansatte]],"i.a.")</f>
        <v>29.983133333333335</v>
      </c>
      <c r="LF254" s="254">
        <f>IFERROR(Tabel1[[#This Row],[2022 - Omsætning]]/Tabel1[[#This Row],[2022 - Ansatte]],"i.a.")</f>
        <v>25.512941176470591</v>
      </c>
      <c r="LG254" s="254">
        <f>IFERROR(Tabel1[[#This Row],[2021 - Omsætning]]/Tabel1[[#This Row],[2021 - Ansatte]],"i.a.")</f>
        <v>28.135470588235293</v>
      </c>
      <c r="LH254" s="254">
        <f>IFERROR(AC254/Tabel1[[#This Row],[2020 - Ansatte]],"i.a.")</f>
        <v>0</v>
      </c>
      <c r="LI254" s="254">
        <f>IFERROR(Tabel1[[#This Row],[2019 - Omsætning]]/Tabel1[[#This Row],[2019 - Ansatte]],"i.a.")</f>
        <v>0</v>
      </c>
      <c r="LJ254" s="254">
        <f>IFERROR(Tabel1[[#This Row],[2018 - Omsætning]]/Tabel1[[#This Row],[2018 - Ansatte]],"i.a.")</f>
        <v>0</v>
      </c>
      <c r="LK254" s="254">
        <f>IFERROR(Tabel1[[#This Row],[2017 - Omsætning]]/Tabel1[[#This Row],[2017 - Ansatte]],"i.a.")</f>
        <v>0</v>
      </c>
      <c r="LL254" s="254">
        <f>IFERROR(Tabel1[[#This Row],[2016 - Omsætning]]/Tabel1[[#This Row],[2016 - Ansatte]],"i.a.")</f>
        <v>0</v>
      </c>
      <c r="LM254" s="254">
        <f>IFERROR(Tabel1[[#This Row],[2015 - Omsætning]]/Tabel1[[#This Row],[2015 - Ansatte]],"i.a.")</f>
        <v>0</v>
      </c>
      <c r="LN254" s="254">
        <f>IFERROR(Tabel1[[#This Row],[2014 - Omsætning]]/Tabel1[[#This Row],[2014 - Ansatte]],"i.a.")</f>
        <v>0</v>
      </c>
      <c r="LO254" s="254">
        <f>IFERROR(Tabel1[[#This Row],[2013 - Omsætning]]/Tabel1[[#This Row],[2013 - Ansatte]],"i.a.")</f>
        <v>0</v>
      </c>
      <c r="LP254" s="254">
        <f>IFERROR(Tabel1[[#This Row],[2012 - Omsætning]]/Tabel1[[#This Row],[2012 - Ansatte]],"i.a.")</f>
        <v>0</v>
      </c>
      <c r="LQ254" s="254" t="str">
        <f>IFERROR(Tabel1[[#This Row],[2011 - Omsætning]]/Tabel1[[#This Row],[2011 - Ansatte]],"i.a.")</f>
        <v>i.a.</v>
      </c>
      <c r="LR254" s="254" t="str">
        <f>IFERROR(Tabel1[[#This Row],[2010 - Omsætning]]/Tabel1[[#This Row],[2010 - Ansatte]],"i.a.")</f>
        <v>i.a.</v>
      </c>
      <c r="LS254" s="254" t="str">
        <f>IFERROR(Tabel1[[#This Row],[2009 - Omsætning]]/Tabel1[[#This Row],[2009 - Ansatte]],"i.a.")</f>
        <v>i.a.</v>
      </c>
      <c r="LT254" s="254" t="str">
        <f>IFERROR(Tabel1[[#This Row],[2008 - Omsætning]]/Tabel1[[#This Row],[2008 - Ansatte]],"i.a.")</f>
        <v>i.a.</v>
      </c>
      <c r="LU254" s="158" t="e">
        <f t="shared" si="883"/>
        <v>#VALUE!</v>
      </c>
      <c r="LV254" s="158">
        <f t="shared" si="884"/>
        <v>-0.40470553850650309</v>
      </c>
      <c r="LW254" s="158">
        <f t="shared" si="885"/>
        <v>-0.62261561818748057</v>
      </c>
      <c r="LX254" s="158">
        <f t="shared" si="886"/>
        <v>2.6207479797030633</v>
      </c>
      <c r="LY254" s="158">
        <f t="shared" si="887"/>
        <v>3.7649857278782113</v>
      </c>
      <c r="LZ254" s="243" t="e">
        <f t="shared" si="957"/>
        <v>#VALUE!</v>
      </c>
      <c r="MA254" s="243">
        <f t="shared" si="989"/>
        <v>-0.92313333333333358</v>
      </c>
      <c r="MB254" s="243">
        <f t="shared" si="958"/>
        <v>-3.763235294117647</v>
      </c>
      <c r="MC254" s="243">
        <f t="shared" si="959"/>
        <v>4.3749019607843138</v>
      </c>
      <c r="MD254" s="244" t="str">
        <f t="shared" si="888"/>
        <v>i.a.</v>
      </c>
      <c r="ME254" s="244">
        <f t="shared" si="889"/>
        <v>1.3578666666666666</v>
      </c>
      <c r="MF254" s="244">
        <f t="shared" si="890"/>
        <v>2.2810000000000001</v>
      </c>
      <c r="MG254" s="244">
        <f t="shared" si="891"/>
        <v>6.0442352941176472</v>
      </c>
      <c r="MH254" s="244">
        <f t="shared" si="892"/>
        <v>1.6693333333333333</v>
      </c>
      <c r="MI254" s="244">
        <f t="shared" si="893"/>
        <v>0.35033333333333333</v>
      </c>
      <c r="MJ254" s="244">
        <f t="shared" si="894"/>
        <v>0.43936842105263163</v>
      </c>
      <c r="MK254" s="244">
        <f t="shared" si="895"/>
        <v>0.78988888888888886</v>
      </c>
      <c r="ML254" s="244">
        <f t="shared" si="896"/>
        <v>0.82963157894736839</v>
      </c>
      <c r="MM254" s="244">
        <f t="shared" si="897"/>
        <v>0.1759</v>
      </c>
      <c r="MN254" s="244">
        <f t="shared" si="898"/>
        <v>0.16627777777777777</v>
      </c>
      <c r="MO254" s="244">
        <f t="shared" si="899"/>
        <v>0.21752941176470589</v>
      </c>
      <c r="MP254" s="244">
        <f t="shared" si="900"/>
        <v>0.20544444444444443</v>
      </c>
      <c r="MQ254" s="244" t="str">
        <f t="shared" si="901"/>
        <v>i.a.</v>
      </c>
      <c r="MR254" s="244" t="str">
        <f t="shared" si="902"/>
        <v>i.a.</v>
      </c>
      <c r="MS254" s="244" t="str">
        <f t="shared" si="903"/>
        <v>i.a.</v>
      </c>
      <c r="MT254" s="244" t="str">
        <f t="shared" si="904"/>
        <v>i.a.</v>
      </c>
    </row>
    <row r="255" spans="1:358" ht="18" customHeight="1" x14ac:dyDescent="0.25">
      <c r="A255" s="310" t="s">
        <v>861</v>
      </c>
      <c r="B255" s="159">
        <v>29841446</v>
      </c>
      <c r="C255" s="324" t="s">
        <v>129</v>
      </c>
      <c r="D255" s="324"/>
      <c r="E255" s="311">
        <v>467600</v>
      </c>
      <c r="F255" s="312">
        <v>45392</v>
      </c>
      <c r="G255" s="148"/>
      <c r="H255" s="148" t="s">
        <v>74</v>
      </c>
      <c r="I255" s="148" t="s">
        <v>74</v>
      </c>
      <c r="J255" s="148" t="s">
        <v>74</v>
      </c>
      <c r="K255" s="148" t="s">
        <v>74</v>
      </c>
      <c r="L255" s="148" t="s">
        <v>74</v>
      </c>
      <c r="M255" s="148"/>
      <c r="N255" s="148"/>
      <c r="O255" s="148"/>
      <c r="P255" s="150" t="e">
        <f>Y255/Tabel1[[#This Row],[2023 - Omsætning]]-1</f>
        <v>#DIV/0!</v>
      </c>
      <c r="Q255" s="150" t="e">
        <f>Z255/Tabel1[[#This Row],[2022 - Omsætning]]-1</f>
        <v>#DIV/0!</v>
      </c>
      <c r="R255" s="150" t="e">
        <f>AA255/Tabel1[[#This Row],[2021 - Omsætning]]-1</f>
        <v>#DIV/0!</v>
      </c>
      <c r="S255" s="150" t="e">
        <f>AB255/Tabel1[[#This Row],[2020 - Omsætning]]-1</f>
        <v>#DIV/0!</v>
      </c>
      <c r="T255" s="150" t="e">
        <f>AC255/Tabel1[[#This Row],[2019 - Omsætning]]-1</f>
        <v>#DIV/0!</v>
      </c>
      <c r="U255" s="242">
        <f t="shared" si="941"/>
        <v>0</v>
      </c>
      <c r="V255" s="242"/>
      <c r="W255" s="242">
        <f t="shared" si="982"/>
        <v>0</v>
      </c>
      <c r="X255" s="242">
        <f t="shared" si="975"/>
        <v>0</v>
      </c>
      <c r="Y255" s="151"/>
      <c r="Z255" s="361"/>
      <c r="AA255" s="361"/>
      <c r="AB255" s="361"/>
      <c r="AC255" s="361"/>
      <c r="AD255" s="361"/>
      <c r="AE255" s="361"/>
      <c r="AF255" s="361"/>
      <c r="AG255" s="361"/>
      <c r="AH255" s="361"/>
      <c r="AI255" s="361"/>
      <c r="AJ255" s="361"/>
      <c r="AK255" s="361"/>
      <c r="AL255" s="361"/>
      <c r="AM255" s="361"/>
      <c r="AN255" s="361"/>
      <c r="AO255" s="361"/>
      <c r="AP255" s="150">
        <f t="shared" si="779"/>
        <v>-1</v>
      </c>
      <c r="AQ255" s="150">
        <f t="shared" si="780"/>
        <v>-2.5554981930820907E-2</v>
      </c>
      <c r="AR255" s="150">
        <f t="shared" si="781"/>
        <v>-0.22774843018040461</v>
      </c>
      <c r="AS255" s="150">
        <f t="shared" si="782"/>
        <v>0.25742574257425732</v>
      </c>
      <c r="AT255" s="150">
        <f t="shared" si="783"/>
        <v>9.8430616740088087E-2</v>
      </c>
      <c r="AU255" s="242">
        <f t="shared" si="960"/>
        <v>-7.55</v>
      </c>
      <c r="AV255" s="242"/>
      <c r="AW255" s="242">
        <f t="shared" si="961"/>
        <v>-2.2849999999999993</v>
      </c>
      <c r="AX255" s="242">
        <f t="shared" si="962"/>
        <v>2.0539999999999994</v>
      </c>
      <c r="AY255" s="119"/>
      <c r="AZ255" s="362">
        <v>7.55</v>
      </c>
      <c r="BA255" s="362">
        <v>7.7480000000000002</v>
      </c>
      <c r="BB255" s="362">
        <v>10.032999999999999</v>
      </c>
      <c r="BC255" s="362">
        <v>7.9790000000000001</v>
      </c>
      <c r="BD255" s="362">
        <v>7.2640000000000002</v>
      </c>
      <c r="BE255" s="362"/>
      <c r="BF255" s="362"/>
      <c r="BG255" s="362"/>
      <c r="BH255" s="362"/>
      <c r="BI255" s="362"/>
      <c r="BJ255" s="362"/>
      <c r="BK255" s="362"/>
      <c r="BL255" s="362"/>
      <c r="BM255" s="362"/>
      <c r="BN255" s="362"/>
      <c r="BO255" s="362"/>
      <c r="BP255" s="152">
        <f t="shared" si="784"/>
        <v>-1</v>
      </c>
      <c r="BQ255" s="152">
        <f t="shared" si="785"/>
        <v>-0.25088435374149654</v>
      </c>
      <c r="BR255" s="152">
        <f t="shared" si="786"/>
        <v>-0.41115205896490947</v>
      </c>
      <c r="BS255" s="152">
        <f t="shared" si="787"/>
        <v>0.56651606425702805</v>
      </c>
      <c r="BT255" s="152">
        <f t="shared" si="788"/>
        <v>0.11847276810780465</v>
      </c>
      <c r="BU255" s="242">
        <f t="shared" si="963"/>
        <v>-2.7530000000000001</v>
      </c>
      <c r="BV255" s="242"/>
      <c r="BW255" s="242">
        <f t="shared" si="964"/>
        <v>-2.5659999999999998</v>
      </c>
      <c r="BX255" s="242">
        <f t="shared" si="965"/>
        <v>2.2569999999999997</v>
      </c>
      <c r="BY255" s="119"/>
      <c r="BZ255" s="362">
        <v>2.7530000000000001</v>
      </c>
      <c r="CA255" s="362">
        <v>3.6749999999999998</v>
      </c>
      <c r="CB255" s="362">
        <v>6.2409999999999997</v>
      </c>
      <c r="CC255" s="362">
        <v>3.984</v>
      </c>
      <c r="CD255" s="362">
        <v>3.5619999999999998</v>
      </c>
      <c r="CE255" s="362"/>
      <c r="CF255" s="362"/>
      <c r="CG255" s="362"/>
      <c r="CH255" s="362"/>
      <c r="CI255" s="362"/>
      <c r="CJ255" s="362"/>
      <c r="CK255" s="362"/>
      <c r="CL255" s="362"/>
      <c r="CM255" s="362"/>
      <c r="CN255" s="362"/>
      <c r="CO255" s="362"/>
      <c r="CP255" s="152">
        <f t="shared" si="789"/>
        <v>-1</v>
      </c>
      <c r="CQ255" s="152">
        <f t="shared" si="790"/>
        <v>-0.2856361149110806</v>
      </c>
      <c r="CR255" s="152">
        <f t="shared" si="791"/>
        <v>-0.41351091142490376</v>
      </c>
      <c r="CS255" s="152">
        <f t="shared" si="792"/>
        <v>0.56464976148631685</v>
      </c>
      <c r="CT255" s="152">
        <f t="shared" si="793"/>
        <v>0.12641402714932129</v>
      </c>
      <c r="CU255" s="242">
        <f t="shared" si="966"/>
        <v>-2.6110000000000002</v>
      </c>
      <c r="CV255" s="242"/>
      <c r="CW255" s="242">
        <f t="shared" si="967"/>
        <v>-2.5770000000000004</v>
      </c>
      <c r="CX255" s="242">
        <f t="shared" si="968"/>
        <v>2.2490000000000001</v>
      </c>
      <c r="CY255" s="119"/>
      <c r="CZ255" s="362">
        <v>2.6110000000000002</v>
      </c>
      <c r="DA255" s="362">
        <v>3.6549999999999998</v>
      </c>
      <c r="DB255" s="362">
        <v>6.2320000000000002</v>
      </c>
      <c r="DC255" s="362">
        <v>3.9830000000000001</v>
      </c>
      <c r="DD255" s="362">
        <v>3.536</v>
      </c>
      <c r="DE255" s="362"/>
      <c r="DF255" s="362"/>
      <c r="DG255" s="362"/>
      <c r="DH255" s="362"/>
      <c r="DI255" s="362"/>
      <c r="DJ255" s="362"/>
      <c r="DK255" s="362"/>
      <c r="DL255" s="362"/>
      <c r="DM255" s="362"/>
      <c r="DN255" s="362"/>
      <c r="DO255" s="362"/>
      <c r="DP255" s="152">
        <f t="shared" si="794"/>
        <v>-1</v>
      </c>
      <c r="DQ255" s="152">
        <f t="shared" si="795"/>
        <v>-0.28256017854296189</v>
      </c>
      <c r="DR255" s="152">
        <f t="shared" si="796"/>
        <v>-9.1725186418591273E-2</v>
      </c>
      <c r="DS255" s="152">
        <f t="shared" si="797"/>
        <v>0.32004969418960244</v>
      </c>
      <c r="DT255" s="152">
        <f t="shared" si="798"/>
        <v>0.25077695433899128</v>
      </c>
      <c r="DU255" s="242">
        <f t="shared" si="969"/>
        <v>-9.0009999999999994</v>
      </c>
      <c r="DV255" s="242"/>
      <c r="DW255" s="242">
        <f t="shared" si="970"/>
        <v>-1.2670000000000012</v>
      </c>
      <c r="DX255" s="242">
        <f t="shared" si="971"/>
        <v>3.3490000000000002</v>
      </c>
      <c r="DY255" s="362"/>
      <c r="DZ255" s="362">
        <v>9.0009999999999994</v>
      </c>
      <c r="EA255" s="362">
        <v>12.545999999999999</v>
      </c>
      <c r="EB255" s="362">
        <v>13.813000000000001</v>
      </c>
      <c r="EC255" s="362">
        <v>10.464</v>
      </c>
      <c r="ED255" s="362">
        <v>8.3659999999999997</v>
      </c>
      <c r="EE255" s="362"/>
      <c r="EF255" s="362"/>
      <c r="EG255" s="362"/>
      <c r="EH255" s="362"/>
      <c r="EI255" s="362"/>
      <c r="EJ255" s="362"/>
      <c r="EK255" s="362"/>
      <c r="EL255" s="362"/>
      <c r="EM255" s="362"/>
      <c r="EN255" s="362"/>
      <c r="EO255" s="362"/>
      <c r="EP255" s="153">
        <f t="shared" si="799"/>
        <v>-1</v>
      </c>
      <c r="EQ255" s="153">
        <f t="shared" si="800"/>
        <v>-9.4101040992776517E-4</v>
      </c>
      <c r="ER255" s="153">
        <f t="shared" si="801"/>
        <v>-0.12373737373737373</v>
      </c>
      <c r="ES255" s="153">
        <f t="shared" si="802"/>
        <v>0.44697986577181203</v>
      </c>
      <c r="ET255" s="153">
        <f t="shared" si="803"/>
        <v>1.7180847090460661E-3</v>
      </c>
      <c r="EU255" s="242">
        <f t="shared" si="972"/>
        <v>-16.986999999999998</v>
      </c>
      <c r="EV255" s="242"/>
      <c r="EW255" s="242">
        <f t="shared" si="973"/>
        <v>-2.4009999999999998</v>
      </c>
      <c r="EX255" s="242">
        <f t="shared" si="974"/>
        <v>5.9939999999999998</v>
      </c>
      <c r="EY255" s="362"/>
      <c r="EZ255" s="362">
        <v>16.986999999999998</v>
      </c>
      <c r="FA255" s="362">
        <v>17.003</v>
      </c>
      <c r="FB255" s="362">
        <v>19.404</v>
      </c>
      <c r="FC255" s="362">
        <v>13.41</v>
      </c>
      <c r="FD255" s="362">
        <v>13.387</v>
      </c>
      <c r="FE255" s="362"/>
      <c r="FF255" s="362"/>
      <c r="FG255" s="362"/>
      <c r="FH255" s="362"/>
      <c r="FI255" s="362"/>
      <c r="FJ255" s="362"/>
      <c r="FK255" s="362"/>
      <c r="FL255" s="362"/>
      <c r="FM255" s="362"/>
      <c r="FN255" s="362"/>
      <c r="FO255" s="362"/>
      <c r="FP255" s="153">
        <f t="shared" si="804"/>
        <v>-1</v>
      </c>
      <c r="FQ255" s="153">
        <f t="shared" si="805"/>
        <v>0</v>
      </c>
      <c r="FR255" s="153">
        <f t="shared" si="806"/>
        <v>0.2</v>
      </c>
      <c r="FS255" s="153">
        <f t="shared" si="807"/>
        <v>-0.16666666666666666</v>
      </c>
      <c r="FT255" s="153">
        <f t="shared" si="808"/>
        <v>0</v>
      </c>
      <c r="FU255" s="242">
        <f t="shared" si="990"/>
        <v>-6</v>
      </c>
      <c r="FV255" s="242"/>
      <c r="FW255" s="242">
        <f t="shared" si="991"/>
        <v>1</v>
      </c>
      <c r="FX255" s="242">
        <f t="shared" si="992"/>
        <v>-1</v>
      </c>
      <c r="FY255" s="154"/>
      <c r="FZ255" s="154">
        <v>6</v>
      </c>
      <c r="GA255" s="154">
        <v>6</v>
      </c>
      <c r="GB255" s="154">
        <v>5</v>
      </c>
      <c r="GC255" s="154">
        <v>6</v>
      </c>
      <c r="GD255" s="154">
        <v>6</v>
      </c>
      <c r="GE255" s="154"/>
      <c r="GF255" s="154"/>
      <c r="GG255" s="154"/>
      <c r="GH255" s="154"/>
      <c r="GI255" s="154"/>
      <c r="GJ255" s="154"/>
      <c r="GK255" s="359"/>
      <c r="GL255" s="359"/>
      <c r="GM255" s="359"/>
      <c r="GN255" s="359"/>
      <c r="GO255" s="359"/>
      <c r="GP255" s="311"/>
      <c r="GQ255" s="5" t="s">
        <v>386</v>
      </c>
      <c r="GR255" s="311">
        <v>4140</v>
      </c>
      <c r="GS255" s="311" t="s">
        <v>862</v>
      </c>
      <c r="GT255" s="7" t="s">
        <v>72</v>
      </c>
      <c r="GU255" s="314"/>
      <c r="GV255" s="315"/>
      <c r="GW255" s="158">
        <f t="shared" si="809"/>
        <v>-1</v>
      </c>
      <c r="GX255" s="158">
        <f t="shared" si="810"/>
        <v>-0.12610026235397834</v>
      </c>
      <c r="GY255" s="158">
        <f t="shared" si="811"/>
        <v>-0.45983551715400395</v>
      </c>
      <c r="GZ255" s="158">
        <f t="shared" si="812"/>
        <v>0.21359125957850411</v>
      </c>
      <c r="HA255" s="158">
        <f t="shared" si="813"/>
        <v>9.1128530336934252E-4</v>
      </c>
      <c r="HB255" s="263">
        <f t="shared" si="942"/>
        <v>-0.2423539239801365</v>
      </c>
      <c r="HC255" s="278"/>
      <c r="HD255" s="278">
        <f t="shared" si="943"/>
        <v>-0.23608311924074249</v>
      </c>
      <c r="HE255" s="316">
        <f t="shared" si="944"/>
        <v>9.0359425055887621E-2</v>
      </c>
      <c r="HF255" s="153">
        <f t="shared" si="814"/>
        <v>0</v>
      </c>
      <c r="HG255" s="153">
        <f t="shared" si="815"/>
        <v>0.2423539239801365</v>
      </c>
      <c r="HH255" s="153">
        <f t="shared" si="816"/>
        <v>0.27732463295269166</v>
      </c>
      <c r="HI255" s="153">
        <f t="shared" si="817"/>
        <v>0.51340775219343415</v>
      </c>
      <c r="HJ255" s="153">
        <f t="shared" si="818"/>
        <v>0.42304832713754653</v>
      </c>
      <c r="HK255" s="153">
        <f t="shared" si="819"/>
        <v>0.42266316041118818</v>
      </c>
      <c r="HL255" s="153" t="str">
        <f t="shared" si="820"/>
        <v>Negativ EK</v>
      </c>
      <c r="HM255" s="153" t="str">
        <f t="shared" si="821"/>
        <v>Negativ EK</v>
      </c>
      <c r="HN255" s="153" t="str">
        <f t="shared" si="822"/>
        <v>Negativ EK</v>
      </c>
      <c r="HO255" s="153" t="str">
        <f t="shared" si="823"/>
        <v>Negativ EK</v>
      </c>
      <c r="HP255" s="153" t="str">
        <f t="shared" si="824"/>
        <v>Negativ EK</v>
      </c>
      <c r="HQ255" s="153" t="str">
        <f t="shared" si="825"/>
        <v>Negativ EK</v>
      </c>
      <c r="HR255" s="153" t="str">
        <f t="shared" si="826"/>
        <v>Negativ EK</v>
      </c>
      <c r="HS255" s="317" t="str">
        <f t="shared" si="827"/>
        <v>Negativ EK</v>
      </c>
      <c r="HT255" s="317" t="str">
        <f t="shared" si="828"/>
        <v>Negativ EK</v>
      </c>
      <c r="HU255" s="317" t="str">
        <f t="shared" si="829"/>
        <v>Negativ EK</v>
      </c>
      <c r="HV255" s="150">
        <f t="shared" si="830"/>
        <v>-1</v>
      </c>
      <c r="HW255" s="150">
        <f t="shared" si="831"/>
        <v>-0.19761537707168766</v>
      </c>
      <c r="HX255" s="150">
        <f t="shared" si="832"/>
        <v>-0.46926535179703188</v>
      </c>
      <c r="HY255" s="150">
        <f t="shared" si="833"/>
        <v>0.27926893929102148</v>
      </c>
      <c r="HZ255" s="150">
        <f t="shared" si="834"/>
        <v>0.11751277730038313</v>
      </c>
      <c r="IA255" s="263">
        <f t="shared" si="945"/>
        <v>-0.16198882024124744</v>
      </c>
      <c r="IB255" s="263"/>
      <c r="IC255" s="263">
        <f t="shared" si="946"/>
        <v>-0.17850216740204033</v>
      </c>
      <c r="ID255" s="318">
        <f t="shared" si="947"/>
        <v>8.3039702514119462E-2</v>
      </c>
      <c r="IE255" s="153">
        <f t="shared" si="835"/>
        <v>0</v>
      </c>
      <c r="IF255" s="153">
        <f t="shared" si="836"/>
        <v>0.16198882024124744</v>
      </c>
      <c r="IG255" s="153">
        <f t="shared" si="837"/>
        <v>0.20188425302826379</v>
      </c>
      <c r="IH255" s="153">
        <f t="shared" si="838"/>
        <v>0.38038642043030413</v>
      </c>
      <c r="II255" s="153">
        <f t="shared" si="839"/>
        <v>0.29734671791618467</v>
      </c>
      <c r="IJ255" s="153">
        <f t="shared" si="840"/>
        <v>0.26607903189661608</v>
      </c>
      <c r="IK255" s="153" t="str">
        <f t="shared" si="841"/>
        <v>i.a.</v>
      </c>
      <c r="IL255" s="317" t="str">
        <f t="shared" si="842"/>
        <v>i.a.</v>
      </c>
      <c r="IM255" s="317" t="str">
        <f t="shared" si="843"/>
        <v>i.a.</v>
      </c>
      <c r="IN255" s="317" t="str">
        <f t="shared" si="844"/>
        <v>i.a.</v>
      </c>
      <c r="IO255" s="317" t="str">
        <f t="shared" si="845"/>
        <v>i.a.</v>
      </c>
      <c r="IP255" s="317" t="str">
        <f t="shared" si="846"/>
        <v>i.a.</v>
      </c>
      <c r="IQ255" s="317" t="str">
        <f t="shared" si="847"/>
        <v>i.a.</v>
      </c>
      <c r="IR255" s="317" t="str">
        <f t="shared" si="848"/>
        <v>i.a.</v>
      </c>
      <c r="IS255" s="317" t="str">
        <f t="shared" si="849"/>
        <v>i.a.</v>
      </c>
      <c r="IT255" s="317" t="str">
        <f t="shared" si="850"/>
        <v>i.a.</v>
      </c>
      <c r="IU255" s="150" t="e">
        <f t="shared" si="851"/>
        <v>#VALUE!</v>
      </c>
      <c r="IV255" s="153">
        <f t="shared" si="852"/>
        <v>-0.28188442431070704</v>
      </c>
      <c r="IW255" s="153">
        <f t="shared" si="853"/>
        <v>3.6532640283106328E-2</v>
      </c>
      <c r="IX255" s="150">
        <f t="shared" si="854"/>
        <v>-8.7720758653753395E-2</v>
      </c>
      <c r="IY255" s="150">
        <f t="shared" si="855"/>
        <v>0.24863169930917794</v>
      </c>
      <c r="IZ255" s="263" t="e">
        <f t="shared" si="948"/>
        <v>#VALUE!</v>
      </c>
      <c r="JA255" s="263">
        <f t="shared" si="986"/>
        <v>-0.20799400031771631</v>
      </c>
      <c r="JB255" s="263">
        <f t="shared" si="949"/>
        <v>2.6006254392421546E-2</v>
      </c>
      <c r="JC255" s="318">
        <f t="shared" si="950"/>
        <v>-6.8449665813040683E-2</v>
      </c>
      <c r="JD255" s="153" t="str">
        <f t="shared" si="856"/>
        <v>i.a.</v>
      </c>
      <c r="JE255" s="153">
        <f t="shared" si="857"/>
        <v>0.52987578736680996</v>
      </c>
      <c r="JF255" s="153">
        <f t="shared" si="858"/>
        <v>0.73786978768452627</v>
      </c>
      <c r="JG255" s="153">
        <f t="shared" si="859"/>
        <v>0.71186353329210472</v>
      </c>
      <c r="JH255" s="153">
        <f t="shared" si="860"/>
        <v>0.78031319910514541</v>
      </c>
      <c r="JI255" s="153">
        <f t="shared" si="861"/>
        <v>0.62493463808172101</v>
      </c>
      <c r="JJ255" s="153" t="str">
        <f t="shared" si="862"/>
        <v>i.a.</v>
      </c>
      <c r="JK255" s="317" t="str">
        <f t="shared" si="863"/>
        <v>i.a.</v>
      </c>
      <c r="JL255" s="319" t="str">
        <f t="shared" si="864"/>
        <v>i.a.</v>
      </c>
      <c r="JM255" s="319" t="str">
        <f t="shared" si="865"/>
        <v>i.a.</v>
      </c>
      <c r="JN255" s="319" t="str">
        <f t="shared" si="866"/>
        <v>i.a.</v>
      </c>
      <c r="JO255" s="319" t="str">
        <f t="shared" si="867"/>
        <v>i.a.</v>
      </c>
      <c r="JP255" s="319" t="str">
        <f t="shared" si="868"/>
        <v>i.a.</v>
      </c>
      <c r="JQ255" s="317" t="str">
        <f t="shared" si="869"/>
        <v>i.a.</v>
      </c>
      <c r="JR255" s="317" t="str">
        <f t="shared" si="870"/>
        <v>i.a.</v>
      </c>
      <c r="JS255" s="317" t="str">
        <f t="shared" si="871"/>
        <v>i.a.</v>
      </c>
      <c r="JT255" s="317" t="str">
        <f t="shared" si="872"/>
        <v>i.a.</v>
      </c>
      <c r="JU255" s="150" t="e">
        <f t="shared" si="873"/>
        <v>#VALUE!</v>
      </c>
      <c r="JV255" s="150" t="e">
        <f t="shared" si="874"/>
        <v>#VALUE!</v>
      </c>
      <c r="JW255" s="150" t="e">
        <f t="shared" si="875"/>
        <v>#VALUE!</v>
      </c>
      <c r="JX255" s="150" t="e">
        <f t="shared" si="876"/>
        <v>#VALUE!</v>
      </c>
      <c r="JY255" s="150" t="e">
        <f t="shared" si="877"/>
        <v>#VALUE!</v>
      </c>
      <c r="JZ255" s="263" t="e">
        <f t="shared" si="951"/>
        <v>#VALUE!</v>
      </c>
      <c r="KA255" s="263"/>
      <c r="KB255" s="263" t="e">
        <f t="shared" si="952"/>
        <v>#VALUE!</v>
      </c>
      <c r="KC255" s="318" t="e">
        <f t="shared" si="953"/>
        <v>#VALUE!</v>
      </c>
      <c r="KD255" s="153" t="str">
        <f t="shared" si="924"/>
        <v>i.a.</v>
      </c>
      <c r="KE255" s="153" t="str">
        <f t="shared" si="925"/>
        <v>i.a.</v>
      </c>
      <c r="KF255" s="153" t="str">
        <f t="shared" si="926"/>
        <v>i.a.</v>
      </c>
      <c r="KG255" s="153" t="str">
        <f t="shared" si="927"/>
        <v>i.a.</v>
      </c>
      <c r="KH255" s="153" t="str">
        <f t="shared" si="940"/>
        <v>i.a.</v>
      </c>
      <c r="KI255" s="153" t="str">
        <f t="shared" si="928"/>
        <v>i.a.</v>
      </c>
      <c r="KJ255" s="153" t="str">
        <f t="shared" si="929"/>
        <v>i.a.</v>
      </c>
      <c r="KK255" s="317" t="str">
        <f t="shared" si="930"/>
        <v>i.a.</v>
      </c>
      <c r="KL255" s="319" t="str">
        <f t="shared" si="931"/>
        <v>i.a.</v>
      </c>
      <c r="KM255" s="319" t="str">
        <f t="shared" si="932"/>
        <v>i.a.</v>
      </c>
      <c r="KN255" s="319" t="str">
        <f t="shared" si="933"/>
        <v>i.a.</v>
      </c>
      <c r="KO255" s="319" t="str">
        <f t="shared" si="934"/>
        <v>i.a.</v>
      </c>
      <c r="KP255" s="319" t="str">
        <f t="shared" si="935"/>
        <v>i.a.</v>
      </c>
      <c r="KQ255" s="317" t="str">
        <f t="shared" si="936"/>
        <v>i.a.</v>
      </c>
      <c r="KR255" s="317" t="str">
        <f t="shared" si="937"/>
        <v>i.a.</v>
      </c>
      <c r="KS255" s="317" t="str">
        <f t="shared" si="938"/>
        <v>i.a.</v>
      </c>
      <c r="KT255" s="317" t="str">
        <f t="shared" si="939"/>
        <v>i.a.</v>
      </c>
      <c r="KU255" s="150" t="e">
        <f t="shared" si="878"/>
        <v>#VALUE!</v>
      </c>
      <c r="KV255" s="150" t="e">
        <f t="shared" si="879"/>
        <v>#DIV/0!</v>
      </c>
      <c r="KW255" s="150" t="e">
        <f t="shared" si="880"/>
        <v>#DIV/0!</v>
      </c>
      <c r="KX255" s="150" t="e">
        <f t="shared" si="881"/>
        <v>#DIV/0!</v>
      </c>
      <c r="KY255" s="150" t="e">
        <f t="shared" si="882"/>
        <v>#DIV/0!</v>
      </c>
      <c r="KZ255" s="243" t="e">
        <f t="shared" si="954"/>
        <v>#VALUE!</v>
      </c>
      <c r="LA255" s="263"/>
      <c r="LB255" s="263">
        <f t="shared" si="955"/>
        <v>0</v>
      </c>
      <c r="LC255" s="325">
        <f t="shared" si="956"/>
        <v>0</v>
      </c>
      <c r="LD255" s="254" t="str">
        <f>IFERROR(Tabel1[[#This Row],[2024 - Omsætning]]/Tabel1[[#This Row],[2024 - Ansatte]],"i.a.")</f>
        <v>i.a.</v>
      </c>
      <c r="LE255" s="254">
        <f>IFERROR(Tabel1[[#This Row],[2023 - Omsætning]]/Tabel1[[#This Row],[2023 - Ansatte]],"i.a.")</f>
        <v>0</v>
      </c>
      <c r="LF255" s="254">
        <f>IFERROR(Tabel1[[#This Row],[2022 - Omsætning]]/Tabel1[[#This Row],[2022 - Ansatte]],"i.a.")</f>
        <v>0</v>
      </c>
      <c r="LG255" s="254">
        <f>IFERROR(Tabel1[[#This Row],[2021 - Omsætning]]/Tabel1[[#This Row],[2021 - Ansatte]],"i.a.")</f>
        <v>0</v>
      </c>
      <c r="LH255" s="254">
        <f>IFERROR(AC255/Tabel1[[#This Row],[2020 - Ansatte]],"i.a.")</f>
        <v>0</v>
      </c>
      <c r="LI255" s="254">
        <f>IFERROR(Tabel1[[#This Row],[2019 - Omsætning]]/Tabel1[[#This Row],[2019 - Ansatte]],"i.a.")</f>
        <v>0</v>
      </c>
      <c r="LJ255" s="254" t="str">
        <f>IFERROR(Tabel1[[#This Row],[2018 - Omsætning]]/Tabel1[[#This Row],[2018 - Ansatte]],"i.a.")</f>
        <v>i.a.</v>
      </c>
      <c r="LK255" s="320" t="str">
        <f>IFERROR(Tabel1[[#This Row],[2017 - Omsætning]]/Tabel1[[#This Row],[2017 - Ansatte]],"i.a.")</f>
        <v>i.a.</v>
      </c>
      <c r="LL255" s="321" t="str">
        <f>IFERROR(Tabel1[[#This Row],[2016 - Omsætning]]/Tabel1[[#This Row],[2016 - Ansatte]],"i.a.")</f>
        <v>i.a.</v>
      </c>
      <c r="LM255" s="321" t="str">
        <f>IFERROR(Tabel1[[#This Row],[2015 - Omsætning]]/Tabel1[[#This Row],[2015 - Ansatte]],"i.a.")</f>
        <v>i.a.</v>
      </c>
      <c r="LN255" s="321" t="str">
        <f>IFERROR(Tabel1[[#This Row],[2014 - Omsætning]]/Tabel1[[#This Row],[2014 - Ansatte]],"i.a.")</f>
        <v>i.a.</v>
      </c>
      <c r="LO255" s="321" t="str">
        <f>IFERROR(Tabel1[[#This Row],[2013 - Omsætning]]/Tabel1[[#This Row],[2013 - Ansatte]],"i.a.")</f>
        <v>i.a.</v>
      </c>
      <c r="LP255" s="321" t="str">
        <f>IFERROR(Tabel1[[#This Row],[2012 - Omsætning]]/Tabel1[[#This Row],[2012 - Ansatte]],"i.a.")</f>
        <v>i.a.</v>
      </c>
      <c r="LQ255" s="321" t="str">
        <f>IFERROR(Tabel1[[#This Row],[2011 - Omsætning]]/Tabel1[[#This Row],[2011 - Ansatte]],"i.a.")</f>
        <v>i.a.</v>
      </c>
      <c r="LR255" s="321" t="str">
        <f>IFERROR(Tabel1[[#This Row],[2010 - Omsætning]]/Tabel1[[#This Row],[2010 - Ansatte]],"i.a.")</f>
        <v>i.a.</v>
      </c>
      <c r="LS255" s="321" t="str">
        <f>IFERROR(Tabel1[[#This Row],[2009 - Omsætning]]/Tabel1[[#This Row],[2009 - Ansatte]],"i.a.")</f>
        <v>i.a.</v>
      </c>
      <c r="LT255" s="321" t="str">
        <f>IFERROR(Tabel1[[#This Row],[2008 - Omsætning]]/Tabel1[[#This Row],[2008 - Ansatte]],"i.a.")</f>
        <v>i.a.</v>
      </c>
      <c r="LU255" s="158" t="e">
        <f t="shared" si="883"/>
        <v>#VALUE!</v>
      </c>
      <c r="LV255" s="158">
        <f t="shared" si="884"/>
        <v>-0.2856361149110806</v>
      </c>
      <c r="LW255" s="158">
        <f t="shared" si="885"/>
        <v>-0.51125909285408644</v>
      </c>
      <c r="LX255" s="158">
        <f t="shared" si="886"/>
        <v>0.87757971378358002</v>
      </c>
      <c r="LY255" s="158">
        <f t="shared" si="887"/>
        <v>0.12641402714932129</v>
      </c>
      <c r="LZ255" s="243" t="e">
        <f t="shared" si="957"/>
        <v>#VALUE!</v>
      </c>
      <c r="MA255" s="278"/>
      <c r="MB255" s="278">
        <f t="shared" si="958"/>
        <v>-0.63723333333333332</v>
      </c>
      <c r="MC255" s="326">
        <f t="shared" si="959"/>
        <v>0.58256666666666657</v>
      </c>
      <c r="MD255" s="244" t="str">
        <f t="shared" si="888"/>
        <v>i.a.</v>
      </c>
      <c r="ME255" s="244">
        <f t="shared" si="889"/>
        <v>0.4351666666666667</v>
      </c>
      <c r="MF255" s="244">
        <f t="shared" si="890"/>
        <v>0.60916666666666663</v>
      </c>
      <c r="MG255" s="244">
        <f t="shared" si="891"/>
        <v>1.2464</v>
      </c>
      <c r="MH255" s="304">
        <f t="shared" si="892"/>
        <v>0.66383333333333339</v>
      </c>
      <c r="MI255" s="245">
        <f t="shared" si="893"/>
        <v>0.58933333333333338</v>
      </c>
      <c r="MJ255" s="245" t="str">
        <f t="shared" si="894"/>
        <v>i.a.</v>
      </c>
      <c r="MK255" s="322" t="str">
        <f t="shared" si="895"/>
        <v>i.a.</v>
      </c>
      <c r="ML255" s="323" t="str">
        <f t="shared" si="896"/>
        <v>i.a.</v>
      </c>
      <c r="MM255" s="323" t="str">
        <f t="shared" si="897"/>
        <v>i.a.</v>
      </c>
      <c r="MN255" s="323" t="str">
        <f t="shared" si="898"/>
        <v>i.a.</v>
      </c>
      <c r="MO255" s="323" t="str">
        <f t="shared" si="899"/>
        <v>i.a.</v>
      </c>
      <c r="MP255" s="323" t="str">
        <f t="shared" si="900"/>
        <v>i.a.</v>
      </c>
      <c r="MQ255" s="323" t="str">
        <f t="shared" si="901"/>
        <v>i.a.</v>
      </c>
      <c r="MR255" s="323" t="str">
        <f t="shared" si="902"/>
        <v>i.a.</v>
      </c>
      <c r="MS255" s="323" t="str">
        <f t="shared" si="903"/>
        <v>i.a.</v>
      </c>
      <c r="MT255" s="323" t="str">
        <f t="shared" si="904"/>
        <v>i.a.</v>
      </c>
    </row>
    <row r="256" spans="1:358" ht="18" customHeight="1" x14ac:dyDescent="0.25">
      <c r="A256" s="20" t="s">
        <v>937</v>
      </c>
      <c r="B256" s="331">
        <v>27931421</v>
      </c>
      <c r="C256" s="5" t="s">
        <v>928</v>
      </c>
      <c r="D256" s="5"/>
      <c r="E256" s="5">
        <v>256200</v>
      </c>
      <c r="F256" s="203">
        <v>45362</v>
      </c>
      <c r="G256" s="176"/>
      <c r="H256" s="176" t="s">
        <v>74</v>
      </c>
      <c r="I256" s="148" t="s">
        <v>74</v>
      </c>
      <c r="J256" s="148" t="s">
        <v>74</v>
      </c>
      <c r="K256" s="148" t="s">
        <v>74</v>
      </c>
      <c r="L256" s="148"/>
      <c r="M256" s="148"/>
      <c r="N256" s="176"/>
      <c r="O256" s="176"/>
      <c r="P256" s="335" t="e">
        <f>Y256/Tabel1[[#This Row],[2023 - Omsætning]]-1</f>
        <v>#DIV/0!</v>
      </c>
      <c r="Q256" s="335" t="e">
        <f>Z256/Tabel1[[#This Row],[2022 - Omsætning]]-1</f>
        <v>#DIV/0!</v>
      </c>
      <c r="R256" s="335" t="e">
        <f>AA256/Tabel1[[#This Row],[2021 - Omsætning]]-1</f>
        <v>#DIV/0!</v>
      </c>
      <c r="S256" s="150" t="e">
        <f>AB256/Tabel1[[#This Row],[2020 - Omsætning]]-1</f>
        <v>#DIV/0!</v>
      </c>
      <c r="T256" s="335" t="e">
        <f>AC256/Tabel1[[#This Row],[2019 - Omsætning]]-1</f>
        <v>#DIV/0!</v>
      </c>
      <c r="U256" s="242">
        <f t="shared" si="941"/>
        <v>0</v>
      </c>
      <c r="V256" s="242">
        <f t="shared" ref="V256:V265" si="993">Z256-AA256</f>
        <v>0</v>
      </c>
      <c r="W256" s="242">
        <f t="shared" si="982"/>
        <v>0</v>
      </c>
      <c r="X256" s="242">
        <f t="shared" si="975"/>
        <v>0</v>
      </c>
      <c r="Y256" s="165"/>
      <c r="Z256" s="165"/>
      <c r="AA256" s="288"/>
      <c r="AB256" s="361"/>
      <c r="AC256" s="365"/>
      <c r="AD256" s="361"/>
      <c r="AE256" s="288"/>
      <c r="AF256" s="381"/>
      <c r="AG256" s="366"/>
      <c r="AH256" s="366"/>
      <c r="AI256" s="366"/>
      <c r="AJ256" s="366"/>
      <c r="AK256" s="366"/>
      <c r="AL256" s="366"/>
      <c r="AM256" s="366"/>
      <c r="AN256" s="366"/>
      <c r="AO256" s="366"/>
      <c r="AP256" s="153">
        <f t="shared" si="779"/>
        <v>-1</v>
      </c>
      <c r="AQ256" s="153">
        <f t="shared" si="780"/>
        <v>-6.023869050426911E-2</v>
      </c>
      <c r="AR256" s="153">
        <f t="shared" si="781"/>
        <v>-3.7590230172061534E-2</v>
      </c>
      <c r="AS256" s="150">
        <f t="shared" si="782"/>
        <v>0.39490849217908941</v>
      </c>
      <c r="AT256" s="153" t="e">
        <f t="shared" si="783"/>
        <v>#DIV/0!</v>
      </c>
      <c r="AU256" s="242">
        <f t="shared" si="960"/>
        <v>-19.922000000000001</v>
      </c>
      <c r="AV256" s="242">
        <f t="shared" ref="AV256:AV265" si="994">AZ256-BA256</f>
        <v>-1.277000000000001</v>
      </c>
      <c r="AW256" s="242">
        <f t="shared" si="961"/>
        <v>-0.8279999999999994</v>
      </c>
      <c r="AX256" s="242">
        <f t="shared" si="962"/>
        <v>6.2360000000000007</v>
      </c>
      <c r="AY256" s="121"/>
      <c r="AZ256" s="165">
        <v>19.922000000000001</v>
      </c>
      <c r="BA256" s="288">
        <v>21.199000000000002</v>
      </c>
      <c r="BB256" s="361">
        <v>22.027000000000001</v>
      </c>
      <c r="BC256" s="365">
        <v>15.791</v>
      </c>
      <c r="BD256" s="362"/>
      <c r="BE256" s="374"/>
      <c r="BF256" s="382"/>
      <c r="BG256" s="367"/>
      <c r="BH256" s="367"/>
      <c r="BI256" s="367"/>
      <c r="BJ256" s="367"/>
      <c r="BK256" s="367"/>
      <c r="BL256" s="367"/>
      <c r="BM256" s="367"/>
      <c r="BN256" s="367"/>
      <c r="BO256" s="367"/>
      <c r="BP256" s="152">
        <f t="shared" si="784"/>
        <v>-1</v>
      </c>
      <c r="BQ256" s="152">
        <f t="shared" si="785"/>
        <v>-0.55775577557755773</v>
      </c>
      <c r="BR256" s="152">
        <f t="shared" si="786"/>
        <v>-0.54396903891636206</v>
      </c>
      <c r="BS256" s="152">
        <f t="shared" si="787"/>
        <v>3.2708907254361801</v>
      </c>
      <c r="BT256" s="152" t="e">
        <f t="shared" si="788"/>
        <v>#DIV/0!</v>
      </c>
      <c r="BU256" s="242">
        <f t="shared" si="963"/>
        <v>-0.93799999999999994</v>
      </c>
      <c r="BV256" s="242">
        <f t="shared" ref="BV256:BV265" si="995">BZ256-CA256</f>
        <v>-1.1830000000000001</v>
      </c>
      <c r="BW256" s="242">
        <f t="shared" si="964"/>
        <v>-2.5299999999999998</v>
      </c>
      <c r="BX256" s="242">
        <f t="shared" si="965"/>
        <v>3.5619999999999998</v>
      </c>
      <c r="BY256" s="121"/>
      <c r="BZ256" s="121">
        <v>0.93799999999999994</v>
      </c>
      <c r="CA256" s="374">
        <v>2.121</v>
      </c>
      <c r="CB256" s="362">
        <v>4.6509999999999998</v>
      </c>
      <c r="CC256" s="374">
        <v>1.089</v>
      </c>
      <c r="CD256" s="362"/>
      <c r="CE256" s="374"/>
      <c r="CF256" s="382"/>
      <c r="CG256" s="367"/>
      <c r="CH256" s="367"/>
      <c r="CI256" s="367"/>
      <c r="CJ256" s="367"/>
      <c r="CK256" s="367"/>
      <c r="CL256" s="367"/>
      <c r="CM256" s="367"/>
      <c r="CN256" s="367"/>
      <c r="CO256" s="367"/>
      <c r="CP256" s="152">
        <f t="shared" si="789"/>
        <v>1</v>
      </c>
      <c r="CQ256" s="152">
        <f t="shared" si="790"/>
        <v>-1.2846768336964416</v>
      </c>
      <c r="CR256" s="152">
        <f t="shared" si="791"/>
        <v>-0.64409408115792188</v>
      </c>
      <c r="CS256" s="152">
        <f t="shared" si="792"/>
        <v>25.682758620689658</v>
      </c>
      <c r="CT256" s="152" t="e">
        <f t="shared" si="793"/>
        <v>#DIV/0!</v>
      </c>
      <c r="CU256" s="242">
        <f t="shared" si="966"/>
        <v>0.39200000000000002</v>
      </c>
      <c r="CV256" s="242">
        <f t="shared" ref="CV256:CV265" si="996">CZ256-DA256</f>
        <v>-1.7690000000000001</v>
      </c>
      <c r="CW256" s="242">
        <f t="shared" si="967"/>
        <v>-2.492</v>
      </c>
      <c r="CX256" s="242">
        <f t="shared" si="968"/>
        <v>3.7240000000000002</v>
      </c>
      <c r="CY256" s="121"/>
      <c r="CZ256" s="121">
        <v>-0.39200000000000002</v>
      </c>
      <c r="DA256" s="374">
        <v>1.377</v>
      </c>
      <c r="DB256" s="362">
        <v>3.8690000000000002</v>
      </c>
      <c r="DC256" s="374">
        <v>0.14499999999999999</v>
      </c>
      <c r="DD256" s="362"/>
      <c r="DE256" s="374"/>
      <c r="DF256" s="382"/>
      <c r="DG256" s="367"/>
      <c r="DH256" s="367"/>
      <c r="DI256" s="367"/>
      <c r="DJ256" s="367"/>
      <c r="DK256" s="367"/>
      <c r="DL256" s="367"/>
      <c r="DM256" s="367"/>
      <c r="DN256" s="367"/>
      <c r="DO256" s="367"/>
      <c r="DP256" s="152">
        <f t="shared" si="794"/>
        <v>-1</v>
      </c>
      <c r="DQ256" s="152">
        <f t="shared" si="795"/>
        <v>-5.0631690616260043E-2</v>
      </c>
      <c r="DR256" s="152">
        <f t="shared" si="796"/>
        <v>9.1014309764309798E-2</v>
      </c>
      <c r="DS256" s="152">
        <f t="shared" si="797"/>
        <v>0.42981796299082281</v>
      </c>
      <c r="DT256" s="152" t="e">
        <f t="shared" si="798"/>
        <v>#DIV/0!</v>
      </c>
      <c r="DU256" s="242">
        <f t="shared" si="969"/>
        <v>-9.8439999999999994</v>
      </c>
      <c r="DV256" s="242">
        <f t="shared" ref="DV256:DV265" si="997">DZ256-EA256</f>
        <v>-0.52500000000000036</v>
      </c>
      <c r="DW256" s="242">
        <f t="shared" si="970"/>
        <v>0.86500000000000021</v>
      </c>
      <c r="DX256" s="242">
        <f t="shared" si="971"/>
        <v>2.8569999999999993</v>
      </c>
      <c r="DY256" s="121"/>
      <c r="DZ256" s="121">
        <v>9.8439999999999994</v>
      </c>
      <c r="EA256" s="374">
        <v>10.369</v>
      </c>
      <c r="EB256" s="362">
        <v>9.5039999999999996</v>
      </c>
      <c r="EC256" s="374">
        <v>6.6470000000000002</v>
      </c>
      <c r="ED256" s="362"/>
      <c r="EE256" s="374"/>
      <c r="EF256" s="382"/>
      <c r="EG256" s="367"/>
      <c r="EH256" s="367"/>
      <c r="EI256" s="367"/>
      <c r="EJ256" s="367"/>
      <c r="EK256" s="367"/>
      <c r="EL256" s="367"/>
      <c r="EM256" s="367"/>
      <c r="EN256" s="367"/>
      <c r="EO256" s="367"/>
      <c r="EP256" s="153">
        <f t="shared" si="799"/>
        <v>-1</v>
      </c>
      <c r="EQ256" s="153">
        <f t="shared" si="800"/>
        <v>-6.4327239026034252E-2</v>
      </c>
      <c r="ER256" s="153">
        <f t="shared" si="801"/>
        <v>0.13394477882869965</v>
      </c>
      <c r="ES256" s="153">
        <f t="shared" si="802"/>
        <v>8.8838031831894412E-2</v>
      </c>
      <c r="ET256" s="153" t="e">
        <f t="shared" si="803"/>
        <v>#DIV/0!</v>
      </c>
      <c r="EU256" s="242">
        <f t="shared" si="972"/>
        <v>-44.421999999999997</v>
      </c>
      <c r="EV256" s="242">
        <f t="shared" ref="EV256:EV265" si="998">EZ256-FA256</f>
        <v>-3.054000000000002</v>
      </c>
      <c r="EW256" s="242">
        <f t="shared" si="973"/>
        <v>5.607999999999997</v>
      </c>
      <c r="EX256" s="242">
        <f t="shared" si="974"/>
        <v>3.4160000000000039</v>
      </c>
      <c r="EY256" s="121"/>
      <c r="EZ256" s="121">
        <v>44.421999999999997</v>
      </c>
      <c r="FA256" s="374">
        <v>47.475999999999999</v>
      </c>
      <c r="FB256" s="362">
        <v>41.868000000000002</v>
      </c>
      <c r="FC256" s="374">
        <v>38.451999999999998</v>
      </c>
      <c r="FD256" s="362"/>
      <c r="FE256" s="374"/>
      <c r="FF256" s="382"/>
      <c r="FG256" s="367"/>
      <c r="FH256" s="367"/>
      <c r="FI256" s="367"/>
      <c r="FJ256" s="367"/>
      <c r="FK256" s="367"/>
      <c r="FL256" s="367"/>
      <c r="FM256" s="367"/>
      <c r="FN256" s="367"/>
      <c r="FO256" s="367"/>
      <c r="FP256" s="153">
        <f t="shared" si="804"/>
        <v>-1</v>
      </c>
      <c r="FQ256" s="153">
        <f t="shared" si="805"/>
        <v>-3.0303030303030304E-2</v>
      </c>
      <c r="FR256" s="153">
        <f t="shared" si="806"/>
        <v>0.17857142857142858</v>
      </c>
      <c r="FS256" s="153">
        <f t="shared" si="807"/>
        <v>7.6923076923076927E-2</v>
      </c>
      <c r="FT256" s="153" t="e">
        <f t="shared" si="808"/>
        <v>#DIV/0!</v>
      </c>
      <c r="FU256" s="242">
        <f t="shared" si="990"/>
        <v>-32</v>
      </c>
      <c r="FV256" s="242">
        <f t="shared" ref="FV256:FV265" si="999">FZ256-GA256</f>
        <v>-1</v>
      </c>
      <c r="FW256" s="242">
        <f t="shared" si="991"/>
        <v>5</v>
      </c>
      <c r="FX256" s="242">
        <f t="shared" si="992"/>
        <v>2</v>
      </c>
      <c r="FY256" s="167"/>
      <c r="FZ256" s="167">
        <v>32</v>
      </c>
      <c r="GA256" s="378">
        <v>33</v>
      </c>
      <c r="GB256" s="359">
        <v>28</v>
      </c>
      <c r="GC256" s="377">
        <v>26</v>
      </c>
      <c r="GD256" s="359"/>
      <c r="GE256" s="378"/>
      <c r="GF256" s="359"/>
      <c r="GG256" s="369"/>
      <c r="GH256" s="369"/>
      <c r="GI256" s="369"/>
      <c r="GJ256" s="369"/>
      <c r="GK256" s="369"/>
      <c r="GL256" s="369"/>
      <c r="GM256" s="369"/>
      <c r="GN256" s="369"/>
      <c r="GO256" s="369"/>
      <c r="GP256" s="20"/>
      <c r="GQ256" s="5" t="s">
        <v>390</v>
      </c>
      <c r="GR256" s="5">
        <v>9620</v>
      </c>
      <c r="GS256" s="5" t="s">
        <v>327</v>
      </c>
      <c r="GT256" s="7" t="s">
        <v>82</v>
      </c>
      <c r="GU256" s="172"/>
      <c r="GV256" s="101"/>
      <c r="GW256" s="340">
        <f t="shared" si="809"/>
        <v>1</v>
      </c>
      <c r="GX256" s="340">
        <f t="shared" si="810"/>
        <v>-1.2798883251397308</v>
      </c>
      <c r="GY256" s="340">
        <f t="shared" si="811"/>
        <v>-0.71075144692706671</v>
      </c>
      <c r="GZ256" s="340">
        <f t="shared" si="812"/>
        <v>20.962763488542404</v>
      </c>
      <c r="HA256" s="340" t="e">
        <f t="shared" si="813"/>
        <v>#VALUE!</v>
      </c>
      <c r="HB256" s="278">
        <f t="shared" si="942"/>
        <v>3.8786919309355364E-2</v>
      </c>
      <c r="HC256" s="278"/>
      <c r="HD256" s="278">
        <f t="shared" si="943"/>
        <v>-0.34052347819464074</v>
      </c>
      <c r="HE256" s="263">
        <f t="shared" si="944"/>
        <v>0.45728910874659967</v>
      </c>
      <c r="HF256" s="153">
        <f t="shared" si="814"/>
        <v>0</v>
      </c>
      <c r="HG256" s="153">
        <f t="shared" si="815"/>
        <v>-3.8786919309355364E-2</v>
      </c>
      <c r="HH256" s="153">
        <f t="shared" si="816"/>
        <v>0.13857998289136014</v>
      </c>
      <c r="HI256" s="153">
        <f t="shared" si="817"/>
        <v>0.47910346108600088</v>
      </c>
      <c r="HJ256" s="343">
        <f t="shared" si="818"/>
        <v>2.1814352339401231E-2</v>
      </c>
      <c r="HK256" s="153" t="str">
        <f t="shared" si="819"/>
        <v>Negativ EK</v>
      </c>
      <c r="HL256" s="343" t="str">
        <f t="shared" si="820"/>
        <v>Negativ EK</v>
      </c>
      <c r="HM256" s="211" t="str">
        <f t="shared" si="821"/>
        <v>Negativ EK</v>
      </c>
      <c r="HN256" s="211" t="str">
        <f t="shared" si="822"/>
        <v>Negativ EK</v>
      </c>
      <c r="HO256" s="211" t="str">
        <f t="shared" si="823"/>
        <v>Negativ EK</v>
      </c>
      <c r="HP256" s="211" t="str">
        <f t="shared" si="824"/>
        <v>Negativ EK</v>
      </c>
      <c r="HQ256" s="211" t="str">
        <f t="shared" si="825"/>
        <v>Negativ EK</v>
      </c>
      <c r="HR256" s="211" t="str">
        <f t="shared" si="826"/>
        <v>Negativ EK</v>
      </c>
      <c r="HS256" s="211" t="str">
        <f t="shared" si="827"/>
        <v>Negativ EK</v>
      </c>
      <c r="HT256" s="211" t="str">
        <f t="shared" si="828"/>
        <v>Negativ EK</v>
      </c>
      <c r="HU256" s="211" t="str">
        <f t="shared" si="829"/>
        <v>Negativ EK</v>
      </c>
      <c r="HV256" s="153">
        <f t="shared" si="830"/>
        <v>-1</v>
      </c>
      <c r="HW256" s="153">
        <f t="shared" si="831"/>
        <v>-0.57004648646544354</v>
      </c>
      <c r="HX256" s="153">
        <f t="shared" si="832"/>
        <v>-0.59002947266478101</v>
      </c>
      <c r="HY256" s="150">
        <f t="shared" si="833"/>
        <v>3.0892502533484065</v>
      </c>
      <c r="HZ256" s="150" t="e">
        <f t="shared" si="834"/>
        <v>#VALUE!</v>
      </c>
      <c r="IA256" s="263">
        <f t="shared" si="945"/>
        <v>-2.0413937191233758E-2</v>
      </c>
      <c r="IB256" s="263"/>
      <c r="IC256" s="263">
        <f t="shared" si="946"/>
        <v>-6.8332347543921729E-2</v>
      </c>
      <c r="ID256" s="356">
        <f t="shared" si="947"/>
        <v>8.7490729374191584E-2</v>
      </c>
      <c r="IE256" s="153">
        <f t="shared" si="835"/>
        <v>0</v>
      </c>
      <c r="IF256" s="153">
        <f t="shared" si="836"/>
        <v>2.0413937191233758E-2</v>
      </c>
      <c r="IG256" s="153">
        <f t="shared" si="837"/>
        <v>4.7479405444126078E-2</v>
      </c>
      <c r="IH256" s="153">
        <f t="shared" si="838"/>
        <v>0.11581175298804781</v>
      </c>
      <c r="II256" s="153">
        <f t="shared" si="839"/>
        <v>2.8321023613856237E-2</v>
      </c>
      <c r="IJ256" s="153" t="str">
        <f t="shared" si="840"/>
        <v>i.a.</v>
      </c>
      <c r="IK256" s="153" t="str">
        <f t="shared" si="841"/>
        <v>i.a.</v>
      </c>
      <c r="IL256" s="211" t="str">
        <f t="shared" si="842"/>
        <v>i.a.</v>
      </c>
      <c r="IM256" s="211" t="str">
        <f t="shared" si="843"/>
        <v>i.a.</v>
      </c>
      <c r="IN256" s="211" t="str">
        <f t="shared" si="844"/>
        <v>i.a.</v>
      </c>
      <c r="IO256" s="211" t="str">
        <f t="shared" si="845"/>
        <v>i.a.</v>
      </c>
      <c r="IP256" s="211" t="str">
        <f t="shared" si="846"/>
        <v>i.a.</v>
      </c>
      <c r="IQ256" s="211" t="str">
        <f t="shared" si="847"/>
        <v>i.a.</v>
      </c>
      <c r="IR256" s="211" t="str">
        <f t="shared" si="848"/>
        <v>i.a.</v>
      </c>
      <c r="IS256" s="211" t="str">
        <f t="shared" si="849"/>
        <v>i.a.</v>
      </c>
      <c r="IT256" s="211" t="str">
        <f t="shared" si="850"/>
        <v>i.a.</v>
      </c>
      <c r="IU256" s="153" t="e">
        <f t="shared" si="851"/>
        <v>#VALUE!</v>
      </c>
      <c r="IV256" s="153">
        <f t="shared" si="852"/>
        <v>1.4637113509127067E-2</v>
      </c>
      <c r="IW256" s="153">
        <f t="shared" si="853"/>
        <v>-3.7859400092423043E-2</v>
      </c>
      <c r="IX256" s="150">
        <f t="shared" si="854"/>
        <v>0.31315946099462866</v>
      </c>
      <c r="IY256" s="150" t="e">
        <f t="shared" si="855"/>
        <v>#VALUE!</v>
      </c>
      <c r="IZ256" s="263" t="e">
        <f t="shared" si="948"/>
        <v>#VALUE!</v>
      </c>
      <c r="JA256" s="263"/>
      <c r="JB256" s="263">
        <f t="shared" si="949"/>
        <v>-8.5940512677555314E-3</v>
      </c>
      <c r="JC256" s="356">
        <f t="shared" si="950"/>
        <v>5.4134269666891111E-2</v>
      </c>
      <c r="JD256" s="153" t="str">
        <f t="shared" si="856"/>
        <v>i.a.</v>
      </c>
      <c r="JE256" s="153">
        <f t="shared" si="857"/>
        <v>0.22160190896402684</v>
      </c>
      <c r="JF256" s="153">
        <f t="shared" si="858"/>
        <v>0.2184050888870166</v>
      </c>
      <c r="JG256" s="153">
        <f t="shared" si="859"/>
        <v>0.22699914015477213</v>
      </c>
      <c r="JH256" s="153">
        <f t="shared" si="860"/>
        <v>0.17286487048788102</v>
      </c>
      <c r="JI256" s="153" t="str">
        <f t="shared" si="861"/>
        <v>i.a.</v>
      </c>
      <c r="JJ256" s="153" t="str">
        <f t="shared" si="862"/>
        <v>i.a.</v>
      </c>
      <c r="JK256" s="211" t="str">
        <f t="shared" si="863"/>
        <v>i.a.</v>
      </c>
      <c r="JL256" s="212" t="str">
        <f t="shared" si="864"/>
        <v>i.a.</v>
      </c>
      <c r="JM256" s="212" t="str">
        <f t="shared" si="865"/>
        <v>i.a.</v>
      </c>
      <c r="JN256" s="212" t="str">
        <f t="shared" si="866"/>
        <v>i.a.</v>
      </c>
      <c r="JO256" s="212" t="str">
        <f t="shared" si="867"/>
        <v>i.a.</v>
      </c>
      <c r="JP256" s="212" t="str">
        <f t="shared" si="868"/>
        <v>i.a.</v>
      </c>
      <c r="JQ256" s="211" t="str">
        <f t="shared" si="869"/>
        <v>i.a.</v>
      </c>
      <c r="JR256" s="211" t="str">
        <f t="shared" si="870"/>
        <v>i.a.</v>
      </c>
      <c r="JS256" s="211" t="str">
        <f t="shared" si="871"/>
        <v>i.a.</v>
      </c>
      <c r="JT256" s="211" t="str">
        <f t="shared" si="872"/>
        <v>i.a.</v>
      </c>
      <c r="JU256" s="153" t="e">
        <f t="shared" si="873"/>
        <v>#VALUE!</v>
      </c>
      <c r="JV256" s="153" t="e">
        <f t="shared" si="874"/>
        <v>#VALUE!</v>
      </c>
      <c r="JW256" s="153" t="e">
        <f t="shared" si="875"/>
        <v>#VALUE!</v>
      </c>
      <c r="JX256" s="150" t="e">
        <f t="shared" si="876"/>
        <v>#VALUE!</v>
      </c>
      <c r="JY256" s="150" t="e">
        <f t="shared" si="877"/>
        <v>#VALUE!</v>
      </c>
      <c r="JZ256" s="263" t="e">
        <f t="shared" si="951"/>
        <v>#VALUE!</v>
      </c>
      <c r="KA256" s="263"/>
      <c r="KB256" s="263" t="e">
        <f t="shared" si="952"/>
        <v>#VALUE!</v>
      </c>
      <c r="KC256" s="356" t="e">
        <f t="shared" si="953"/>
        <v>#VALUE!</v>
      </c>
      <c r="KD256" s="153" t="str">
        <f t="shared" si="924"/>
        <v>i.a.</v>
      </c>
      <c r="KE256" s="153" t="str">
        <f t="shared" si="925"/>
        <v>i.a.</v>
      </c>
      <c r="KF256" s="153" t="str">
        <f t="shared" si="926"/>
        <v>i.a.</v>
      </c>
      <c r="KG256" s="153" t="str">
        <f t="shared" si="927"/>
        <v>i.a.</v>
      </c>
      <c r="KH256" s="153" t="str">
        <f t="shared" si="940"/>
        <v>i.a.</v>
      </c>
      <c r="KI256" s="153" t="str">
        <f t="shared" si="928"/>
        <v>i.a.</v>
      </c>
      <c r="KJ256" s="153" t="str">
        <f t="shared" si="929"/>
        <v>i.a.</v>
      </c>
      <c r="KK256" s="211" t="str">
        <f t="shared" si="930"/>
        <v>i.a.</v>
      </c>
      <c r="KL256" s="212" t="str">
        <f t="shared" si="931"/>
        <v>i.a.</v>
      </c>
      <c r="KM256" s="212" t="str">
        <f t="shared" si="932"/>
        <v>i.a.</v>
      </c>
      <c r="KN256" s="212" t="str">
        <f t="shared" si="933"/>
        <v>i.a.</v>
      </c>
      <c r="KO256" s="212" t="str">
        <f t="shared" si="934"/>
        <v>i.a.</v>
      </c>
      <c r="KP256" s="212" t="str">
        <f t="shared" si="935"/>
        <v>i.a.</v>
      </c>
      <c r="KQ256" s="211" t="str">
        <f t="shared" si="936"/>
        <v>i.a.</v>
      </c>
      <c r="KR256" s="211" t="str">
        <f t="shared" si="937"/>
        <v>i.a.</v>
      </c>
      <c r="KS256" s="211" t="str">
        <f t="shared" si="938"/>
        <v>i.a.</v>
      </c>
      <c r="KT256" s="211" t="str">
        <f t="shared" si="939"/>
        <v>i.a.</v>
      </c>
      <c r="KU256" s="153" t="e">
        <f t="shared" si="878"/>
        <v>#VALUE!</v>
      </c>
      <c r="KV256" s="153" t="e">
        <f t="shared" si="879"/>
        <v>#DIV/0!</v>
      </c>
      <c r="KW256" s="153" t="e">
        <f t="shared" si="880"/>
        <v>#DIV/0!</v>
      </c>
      <c r="KX256" s="150" t="e">
        <f t="shared" si="881"/>
        <v>#DIV/0!</v>
      </c>
      <c r="KY256" s="150" t="e">
        <f t="shared" si="882"/>
        <v>#VALUE!</v>
      </c>
      <c r="KZ256" s="263" t="e">
        <f t="shared" si="954"/>
        <v>#VALUE!</v>
      </c>
      <c r="LA256" s="263"/>
      <c r="LB256" s="263">
        <f t="shared" si="955"/>
        <v>0</v>
      </c>
      <c r="LC256" s="386">
        <f t="shared" si="956"/>
        <v>0</v>
      </c>
      <c r="LD256" s="347" t="str">
        <f>IFERROR(Tabel1[[#This Row],[2024 - Omsætning]]/Tabel1[[#This Row],[2024 - Ansatte]],"i.a.")</f>
        <v>i.a.</v>
      </c>
      <c r="LE256" s="347">
        <f>IFERROR(Tabel1[[#This Row],[2023 - Omsætning]]/Tabel1[[#This Row],[2023 - Ansatte]],"i.a.")</f>
        <v>0</v>
      </c>
      <c r="LF256" s="347">
        <f>IFERROR(Tabel1[[#This Row],[2022 - Omsætning]]/Tabel1[[#This Row],[2022 - Ansatte]],"i.a.")</f>
        <v>0</v>
      </c>
      <c r="LG256" s="254">
        <f>IFERROR(Tabel1[[#This Row],[2021 - Omsætning]]/Tabel1[[#This Row],[2021 - Ansatte]],"i.a.")</f>
        <v>0</v>
      </c>
      <c r="LH256" s="254">
        <f>IFERROR(AC256/Tabel1[[#This Row],[2020 - Ansatte]],"i.a.")</f>
        <v>0</v>
      </c>
      <c r="LI256" s="254" t="str">
        <f>IFERROR(Tabel1[[#This Row],[2019 - Omsætning]]/Tabel1[[#This Row],[2019 - Ansatte]],"i.a.")</f>
        <v>i.a.</v>
      </c>
      <c r="LJ256" s="254" t="str">
        <f>IFERROR(Tabel1[[#This Row],[2018 - Omsætning]]/Tabel1[[#This Row],[2018 - Ansatte]],"i.a.")</f>
        <v>i.a.</v>
      </c>
      <c r="LK256" s="259" t="str">
        <f>IFERROR(Tabel1[[#This Row],[2017 - Omsætning]]/Tabel1[[#This Row],[2017 - Ansatte]],"i.a.")</f>
        <v>i.a.</v>
      </c>
      <c r="LL256" s="260" t="str">
        <f>IFERROR(Tabel1[[#This Row],[2016 - Omsætning]]/Tabel1[[#This Row],[2016 - Ansatte]],"i.a.")</f>
        <v>i.a.</v>
      </c>
      <c r="LM256" s="260" t="str">
        <f>IFERROR(Tabel1[[#This Row],[2015 - Omsætning]]/Tabel1[[#This Row],[2015 - Ansatte]],"i.a.")</f>
        <v>i.a.</v>
      </c>
      <c r="LN256" s="260" t="str">
        <f>IFERROR(Tabel1[[#This Row],[2014 - Omsætning]]/Tabel1[[#This Row],[2014 - Ansatte]],"i.a.")</f>
        <v>i.a.</v>
      </c>
      <c r="LO256" s="260" t="str">
        <f>IFERROR(Tabel1[[#This Row],[2013 - Omsætning]]/Tabel1[[#This Row],[2013 - Ansatte]],"i.a.")</f>
        <v>i.a.</v>
      </c>
      <c r="LP256" s="260" t="str">
        <f>IFERROR(Tabel1[[#This Row],[2012 - Omsætning]]/Tabel1[[#This Row],[2012 - Ansatte]],"i.a.")</f>
        <v>i.a.</v>
      </c>
      <c r="LQ256" s="260" t="str">
        <f>IFERROR(Tabel1[[#This Row],[2011 - Omsætning]]/Tabel1[[#This Row],[2011 - Ansatte]],"i.a.")</f>
        <v>i.a.</v>
      </c>
      <c r="LR256" s="260" t="str">
        <f>IFERROR(Tabel1[[#This Row],[2010 - Omsætning]]/Tabel1[[#This Row],[2010 - Ansatte]],"i.a.")</f>
        <v>i.a.</v>
      </c>
      <c r="LS256" s="260" t="str">
        <f>IFERROR(Tabel1[[#This Row],[2009 - Omsætning]]/Tabel1[[#This Row],[2009 - Ansatte]],"i.a.")</f>
        <v>i.a.</v>
      </c>
      <c r="LT256" s="260" t="str">
        <f>IFERROR(Tabel1[[#This Row],[2008 - Omsætning]]/Tabel1[[#This Row],[2008 - Ansatte]],"i.a.")</f>
        <v>i.a.</v>
      </c>
      <c r="LU256" s="254" t="e">
        <f t="shared" si="883"/>
        <v>#VALUE!</v>
      </c>
      <c r="LV256" s="254">
        <f t="shared" si="884"/>
        <v>-1.2935729847494553</v>
      </c>
      <c r="LW256" s="254">
        <f t="shared" si="885"/>
        <v>-0.69801922037641861</v>
      </c>
      <c r="LX256" s="340">
        <f t="shared" si="886"/>
        <v>23.776847290640394</v>
      </c>
      <c r="LY256" s="351" t="e">
        <f t="shared" si="887"/>
        <v>#VALUE!</v>
      </c>
      <c r="LZ256" s="278" t="e">
        <f t="shared" si="957"/>
        <v>#VALUE!</v>
      </c>
      <c r="MA256" s="278"/>
      <c r="MB256" s="278">
        <f t="shared" si="958"/>
        <v>-9.6451298701298704E-2</v>
      </c>
      <c r="MC256" s="243">
        <f t="shared" si="959"/>
        <v>0.13260164835164834</v>
      </c>
      <c r="MD256" s="352" t="str">
        <f t="shared" si="888"/>
        <v>i.a.</v>
      </c>
      <c r="ME256" s="352">
        <f t="shared" si="889"/>
        <v>-1.225E-2</v>
      </c>
      <c r="MF256" s="352">
        <f t="shared" si="890"/>
        <v>4.1727272727272724E-2</v>
      </c>
      <c r="MG256" s="245">
        <f t="shared" si="891"/>
        <v>0.13817857142857143</v>
      </c>
      <c r="MH256" s="304">
        <f t="shared" si="892"/>
        <v>5.5769230769230765E-3</v>
      </c>
      <c r="MI256" s="245" t="str">
        <f t="shared" si="893"/>
        <v>i.a.</v>
      </c>
      <c r="MJ256" s="245" t="str">
        <f t="shared" si="894"/>
        <v>i.a.</v>
      </c>
      <c r="MK256" s="253" t="str">
        <f t="shared" si="895"/>
        <v>i.a.</v>
      </c>
      <c r="ML256" s="245" t="str">
        <f t="shared" si="896"/>
        <v>i.a.</v>
      </c>
      <c r="MM256" s="245" t="str">
        <f t="shared" si="897"/>
        <v>i.a.</v>
      </c>
      <c r="MN256" s="245" t="str">
        <f t="shared" si="898"/>
        <v>i.a.</v>
      </c>
      <c r="MO256" s="245" t="str">
        <f t="shared" si="899"/>
        <v>i.a.</v>
      </c>
      <c r="MP256" s="245" t="str">
        <f t="shared" si="900"/>
        <v>i.a.</v>
      </c>
      <c r="MQ256" s="245" t="str">
        <f t="shared" si="901"/>
        <v>i.a.</v>
      </c>
      <c r="MR256" s="245" t="str">
        <f t="shared" si="902"/>
        <v>i.a.</v>
      </c>
      <c r="MS256" s="245" t="str">
        <f t="shared" si="903"/>
        <v>i.a.</v>
      </c>
      <c r="MT256" s="245" t="str">
        <f t="shared" si="904"/>
        <v>i.a.</v>
      </c>
    </row>
    <row r="257" spans="1:358" ht="18" customHeight="1" x14ac:dyDescent="0.25">
      <c r="A257" s="5" t="s">
        <v>650</v>
      </c>
      <c r="B257" s="273">
        <v>34577838</v>
      </c>
      <c r="C257" s="5" t="s">
        <v>80</v>
      </c>
      <c r="D257" s="5"/>
      <c r="E257" s="5">
        <v>256100</v>
      </c>
      <c r="F257" s="203">
        <v>45743</v>
      </c>
      <c r="G257" s="148" t="s">
        <v>74</v>
      </c>
      <c r="H257" s="148" t="s">
        <v>74</v>
      </c>
      <c r="I257" s="148" t="s">
        <v>74</v>
      </c>
      <c r="J257" s="148" t="s">
        <v>74</v>
      </c>
      <c r="K257" s="148" t="s">
        <v>74</v>
      </c>
      <c r="L257" s="148" t="s">
        <v>74</v>
      </c>
      <c r="M257" s="148" t="s">
        <v>74</v>
      </c>
      <c r="N257" s="148" t="s">
        <v>74</v>
      </c>
      <c r="O257" s="357" t="s">
        <v>74</v>
      </c>
      <c r="P257" s="150" t="e">
        <f>Y257/Tabel1[[#This Row],[2023 - Omsætning]]-1</f>
        <v>#DIV/0!</v>
      </c>
      <c r="Q257" s="150" t="e">
        <f>Z257/Tabel1[[#This Row],[2022 - Omsætning]]-1</f>
        <v>#DIV/0!</v>
      </c>
      <c r="R257" s="150" t="e">
        <f>AA257/Tabel1[[#This Row],[2021 - Omsætning]]-1</f>
        <v>#DIV/0!</v>
      </c>
      <c r="S257" s="150" t="e">
        <f>AB257/Tabel1[[#This Row],[2020 - Omsætning]]-1</f>
        <v>#DIV/0!</v>
      </c>
      <c r="T257" s="150" t="e">
        <f>AC257/Tabel1[[#This Row],[2019 - Omsætning]]-1</f>
        <v>#DIV/0!</v>
      </c>
      <c r="U257" s="242">
        <f t="shared" si="941"/>
        <v>0</v>
      </c>
      <c r="V257" s="242">
        <f t="shared" si="993"/>
        <v>0</v>
      </c>
      <c r="W257" s="242">
        <f t="shared" si="982"/>
        <v>0</v>
      </c>
      <c r="X257" s="242">
        <f t="shared" si="975"/>
        <v>0</v>
      </c>
      <c r="Y257" s="151"/>
      <c r="Z257" s="151"/>
      <c r="AA257" s="151"/>
      <c r="AB257" s="151"/>
      <c r="AC257" s="361"/>
      <c r="AD257" s="151"/>
      <c r="AE257" s="151"/>
      <c r="AF257" s="151"/>
      <c r="AG257" s="361"/>
      <c r="AH257" s="361"/>
      <c r="AI257" s="361"/>
      <c r="AJ257" s="361"/>
      <c r="AK257" s="361"/>
      <c r="AL257" s="361"/>
      <c r="AM257" s="361"/>
      <c r="AN257" s="361"/>
      <c r="AO257" s="361"/>
      <c r="AP257" s="150">
        <f t="shared" si="779"/>
        <v>2.3786493141048207E-2</v>
      </c>
      <c r="AQ257" s="150">
        <f t="shared" si="780"/>
        <v>0.24699819069027901</v>
      </c>
      <c r="AR257" s="150">
        <f t="shared" si="781"/>
        <v>0.24133941332607373</v>
      </c>
      <c r="AS257" s="150">
        <f t="shared" si="782"/>
        <v>5.2356395931814917E-2</v>
      </c>
      <c r="AT257" s="150">
        <f t="shared" si="783"/>
        <v>-0.21007072135785013</v>
      </c>
      <c r="AU257" s="242">
        <f t="shared" si="960"/>
        <v>0.54100000000000037</v>
      </c>
      <c r="AV257" s="242">
        <f t="shared" si="994"/>
        <v>4.504999999999999</v>
      </c>
      <c r="AW257" s="242">
        <f t="shared" si="961"/>
        <v>3.5460000000000012</v>
      </c>
      <c r="AX257" s="242">
        <f t="shared" si="962"/>
        <v>0.73099999999999987</v>
      </c>
      <c r="AY257" s="119">
        <v>23.285</v>
      </c>
      <c r="AZ257" s="119">
        <v>22.744</v>
      </c>
      <c r="BA257" s="119">
        <v>18.239000000000001</v>
      </c>
      <c r="BB257" s="119">
        <v>14.693</v>
      </c>
      <c r="BC257" s="119">
        <v>13.962</v>
      </c>
      <c r="BD257" s="119">
        <v>17.675000000000001</v>
      </c>
      <c r="BE257" s="119">
        <v>17.975000000000001</v>
      </c>
      <c r="BF257" s="119">
        <v>12.106999999999999</v>
      </c>
      <c r="BG257" s="362">
        <v>5.2370000000000001</v>
      </c>
      <c r="BH257" s="362">
        <v>7.6609999999999996</v>
      </c>
      <c r="BI257" s="362">
        <v>9.5960000000000001</v>
      </c>
      <c r="BJ257" s="362"/>
      <c r="BK257" s="362"/>
      <c r="BL257" s="362"/>
      <c r="BM257" s="362"/>
      <c r="BN257" s="362"/>
      <c r="BO257" s="362"/>
      <c r="BP257" s="152">
        <f t="shared" si="784"/>
        <v>-0.17454013377926422</v>
      </c>
      <c r="BQ257" s="152">
        <f t="shared" si="785"/>
        <v>0.71777378815080772</v>
      </c>
      <c r="BR257" s="152">
        <f t="shared" si="786"/>
        <v>1.1259541984732824</v>
      </c>
      <c r="BS257" s="152">
        <f t="shared" si="787"/>
        <v>-0.27584300718629073</v>
      </c>
      <c r="BT257" s="152">
        <f t="shared" si="788"/>
        <v>-0.62304646801416963</v>
      </c>
      <c r="BU257" s="242">
        <f t="shared" si="963"/>
        <v>-0.83499999999999996</v>
      </c>
      <c r="BV257" s="242">
        <f t="shared" si="995"/>
        <v>1.9989999999999997</v>
      </c>
      <c r="BW257" s="242">
        <f t="shared" si="964"/>
        <v>1.4750000000000001</v>
      </c>
      <c r="BX257" s="242">
        <f t="shared" si="965"/>
        <v>-0.49899999999999989</v>
      </c>
      <c r="BY257" s="119">
        <v>3.9489999999999998</v>
      </c>
      <c r="BZ257" s="119">
        <v>4.7839999999999998</v>
      </c>
      <c r="CA257" s="119">
        <v>2.7850000000000001</v>
      </c>
      <c r="CB257" s="119">
        <v>1.31</v>
      </c>
      <c r="CC257" s="119">
        <v>1.8089999999999999</v>
      </c>
      <c r="CD257" s="119">
        <v>4.7990000000000004</v>
      </c>
      <c r="CE257" s="119">
        <v>3.9470000000000001</v>
      </c>
      <c r="CF257" s="119">
        <v>1.9770000000000001</v>
      </c>
      <c r="CG257" s="362">
        <v>-1.764</v>
      </c>
      <c r="CH257" s="362">
        <v>0.52500000000000002</v>
      </c>
      <c r="CI257" s="362">
        <v>1.6850000000000001</v>
      </c>
      <c r="CJ257" s="362"/>
      <c r="CK257" s="362"/>
      <c r="CL257" s="362"/>
      <c r="CM257" s="362"/>
      <c r="CN257" s="362"/>
      <c r="CO257" s="362"/>
      <c r="CP257" s="152">
        <f t="shared" si="789"/>
        <v>-0.20712114633087272</v>
      </c>
      <c r="CQ257" s="152">
        <f t="shared" si="790"/>
        <v>0.92237061769616024</v>
      </c>
      <c r="CR257" s="152">
        <f t="shared" si="791"/>
        <v>1.1278863232682061</v>
      </c>
      <c r="CS257" s="152">
        <f t="shared" si="792"/>
        <v>-0.2953692115143931</v>
      </c>
      <c r="CT257" s="152">
        <f t="shared" si="793"/>
        <v>-0.64963823722867797</v>
      </c>
      <c r="CU257" s="242">
        <f t="shared" si="966"/>
        <v>-0.95399999999999974</v>
      </c>
      <c r="CV257" s="242">
        <f t="shared" si="996"/>
        <v>2.21</v>
      </c>
      <c r="CW257" s="242">
        <f t="shared" si="967"/>
        <v>1.27</v>
      </c>
      <c r="CX257" s="242">
        <f t="shared" si="968"/>
        <v>-0.4720000000000002</v>
      </c>
      <c r="CY257" s="119">
        <v>3.6520000000000001</v>
      </c>
      <c r="CZ257" s="119">
        <v>4.6059999999999999</v>
      </c>
      <c r="DA257" s="119">
        <v>2.3959999999999999</v>
      </c>
      <c r="DB257" s="119">
        <v>1.1259999999999999</v>
      </c>
      <c r="DC257" s="119">
        <v>1.5980000000000001</v>
      </c>
      <c r="DD257" s="119">
        <v>4.5609999999999999</v>
      </c>
      <c r="DE257" s="119">
        <v>3.6509999999999998</v>
      </c>
      <c r="DF257" s="119">
        <v>1.492</v>
      </c>
      <c r="DG257" s="362">
        <v>-2.1019999999999999</v>
      </c>
      <c r="DH257" s="362">
        <v>0.126</v>
      </c>
      <c r="DI257" s="362">
        <v>1.149</v>
      </c>
      <c r="DJ257" s="362"/>
      <c r="DK257" s="362"/>
      <c r="DL257" s="362"/>
      <c r="DM257" s="362"/>
      <c r="DN257" s="362"/>
      <c r="DO257" s="362"/>
      <c r="DP257" s="152">
        <f t="shared" si="794"/>
        <v>8.2896890343698848E-2</v>
      </c>
      <c r="DQ257" s="152">
        <f t="shared" si="795"/>
        <v>0.1715080049851406</v>
      </c>
      <c r="DR257" s="152">
        <f t="shared" si="796"/>
        <v>0.21234309623430964</v>
      </c>
      <c r="DS257" s="152">
        <f t="shared" si="797"/>
        <v>0.11335403726708068</v>
      </c>
      <c r="DT257" s="152">
        <f t="shared" si="798"/>
        <v>0.19038817005545283</v>
      </c>
      <c r="DU257" s="242">
        <f t="shared" si="969"/>
        <v>1.0129999999999999</v>
      </c>
      <c r="DV257" s="242">
        <f t="shared" si="997"/>
        <v>1.7890000000000015</v>
      </c>
      <c r="DW257" s="242">
        <f t="shared" si="970"/>
        <v>1.827</v>
      </c>
      <c r="DX257" s="242">
        <f t="shared" si="971"/>
        <v>0.87599999999999945</v>
      </c>
      <c r="DY257" s="119">
        <v>13.233000000000001</v>
      </c>
      <c r="DZ257" s="119">
        <v>12.22</v>
      </c>
      <c r="EA257" s="119">
        <v>10.430999999999999</v>
      </c>
      <c r="EB257" s="119">
        <v>8.6039999999999992</v>
      </c>
      <c r="EC257" s="119">
        <v>7.7279999999999998</v>
      </c>
      <c r="ED257" s="119">
        <v>6.492</v>
      </c>
      <c r="EE257" s="119">
        <v>5.9370000000000003</v>
      </c>
      <c r="EF257" s="119">
        <v>3.09</v>
      </c>
      <c r="EG257" s="362">
        <v>-7.2999999999999995E-2</v>
      </c>
      <c r="EH257" s="362">
        <v>1.569</v>
      </c>
      <c r="EI257" s="362">
        <v>1.427</v>
      </c>
      <c r="EJ257" s="362"/>
      <c r="EK257" s="362"/>
      <c r="EL257" s="362"/>
      <c r="EM257" s="362"/>
      <c r="EN257" s="362"/>
      <c r="EO257" s="362"/>
      <c r="EP257" s="153">
        <f t="shared" si="799"/>
        <v>0.1595084752459599</v>
      </c>
      <c r="EQ257" s="153">
        <f t="shared" si="800"/>
        <v>5.5685325769583752E-2</v>
      </c>
      <c r="ER257" s="153">
        <f t="shared" si="801"/>
        <v>9.5591022023834727E-3</v>
      </c>
      <c r="ES257" s="153">
        <f t="shared" si="802"/>
        <v>8.137522768670305E-2</v>
      </c>
      <c r="ET257" s="153">
        <f t="shared" si="803"/>
        <v>9.2537313432835791E-2</v>
      </c>
      <c r="EU257" s="242">
        <f t="shared" si="972"/>
        <v>4.036999999999999</v>
      </c>
      <c r="EV257" s="242">
        <f t="shared" si="998"/>
        <v>1.3350000000000009</v>
      </c>
      <c r="EW257" s="242">
        <f t="shared" si="973"/>
        <v>0.22700000000000031</v>
      </c>
      <c r="EX257" s="242">
        <f t="shared" si="974"/>
        <v>1.786999999999999</v>
      </c>
      <c r="EY257" s="119">
        <v>29.346</v>
      </c>
      <c r="EZ257" s="119">
        <v>25.309000000000001</v>
      </c>
      <c r="FA257" s="119">
        <v>23.974</v>
      </c>
      <c r="FB257" s="119">
        <v>23.747</v>
      </c>
      <c r="FC257" s="119">
        <v>21.96</v>
      </c>
      <c r="FD257" s="119">
        <v>20.100000000000001</v>
      </c>
      <c r="FE257" s="119">
        <v>19.355</v>
      </c>
      <c r="FF257" s="119">
        <v>18.806000000000001</v>
      </c>
      <c r="FG257" s="362">
        <v>20.3</v>
      </c>
      <c r="FH257" s="362">
        <v>17.683</v>
      </c>
      <c r="FI257" s="362">
        <v>18.245000000000001</v>
      </c>
      <c r="FJ257" s="362"/>
      <c r="FK257" s="362"/>
      <c r="FL257" s="362"/>
      <c r="FM257" s="362"/>
      <c r="FN257" s="362"/>
      <c r="FO257" s="362"/>
      <c r="FP257" s="153">
        <f t="shared" si="804"/>
        <v>6.0606060606060608E-2</v>
      </c>
      <c r="FQ257" s="153">
        <f t="shared" si="805"/>
        <v>6.4516129032258063E-2</v>
      </c>
      <c r="FR257" s="153">
        <f t="shared" si="806"/>
        <v>0.29166666666666669</v>
      </c>
      <c r="FS257" s="153">
        <f t="shared" si="807"/>
        <v>4.3478260869565216E-2</v>
      </c>
      <c r="FT257" s="153">
        <f t="shared" si="808"/>
        <v>-0.11538461538461539</v>
      </c>
      <c r="FU257" s="242">
        <f t="shared" si="990"/>
        <v>2</v>
      </c>
      <c r="FV257" s="242">
        <f t="shared" si="999"/>
        <v>2</v>
      </c>
      <c r="FW257" s="242">
        <f t="shared" si="991"/>
        <v>7</v>
      </c>
      <c r="FX257" s="242">
        <f t="shared" si="992"/>
        <v>1</v>
      </c>
      <c r="FY257" s="154">
        <v>35</v>
      </c>
      <c r="FZ257" s="154">
        <v>33</v>
      </c>
      <c r="GA257" s="154">
        <v>31</v>
      </c>
      <c r="GB257" s="154">
        <v>24</v>
      </c>
      <c r="GC257" s="154">
        <v>23</v>
      </c>
      <c r="GD257" s="154">
        <v>26</v>
      </c>
      <c r="GE257" s="154">
        <v>23</v>
      </c>
      <c r="GF257" s="154">
        <v>18</v>
      </c>
      <c r="GG257" s="359">
        <v>13</v>
      </c>
      <c r="GH257" s="359"/>
      <c r="GI257" s="359"/>
      <c r="GJ257" s="359"/>
      <c r="GK257" s="359"/>
      <c r="GL257" s="359"/>
      <c r="GM257" s="359"/>
      <c r="GN257" s="359"/>
      <c r="GO257" s="359"/>
      <c r="GP257" s="167"/>
      <c r="GQ257" s="5" t="s">
        <v>389</v>
      </c>
      <c r="GR257" s="5">
        <v>5592</v>
      </c>
      <c r="GS257" s="5" t="s">
        <v>141</v>
      </c>
      <c r="GT257" s="190" t="s">
        <v>78</v>
      </c>
      <c r="GU257" s="16"/>
      <c r="GW257" s="158">
        <f t="shared" si="809"/>
        <v>-0.29440541726085728</v>
      </c>
      <c r="GX257" s="158">
        <f t="shared" si="810"/>
        <v>0.6154838509490268</v>
      </c>
      <c r="GY257" s="158">
        <f t="shared" si="811"/>
        <v>0.8257231117213738</v>
      </c>
      <c r="GZ257" s="158">
        <f t="shared" si="812"/>
        <v>-0.38648972494089345</v>
      </c>
      <c r="HA257" s="158">
        <f t="shared" si="813"/>
        <v>-0.69376607950177482</v>
      </c>
      <c r="HB257" s="263">
        <f t="shared" si="942"/>
        <v>-0.11973258151105987</v>
      </c>
      <c r="HC257" s="263">
        <f t="shared" ref="HC257:HC262" si="1000">HG257-HH257</f>
        <v>0.15494607899909307</v>
      </c>
      <c r="HD257" s="263">
        <f t="shared" si="943"/>
        <v>0.11385797499366479</v>
      </c>
      <c r="HE257" s="263">
        <f t="shared" si="944"/>
        <v>-8.6865060542271139E-2</v>
      </c>
      <c r="HF257" s="153">
        <f t="shared" si="814"/>
        <v>0.28696027973126936</v>
      </c>
      <c r="HG257" s="153">
        <f t="shared" si="815"/>
        <v>0.40669286124232923</v>
      </c>
      <c r="HH257" s="153">
        <f t="shared" si="816"/>
        <v>0.25174678224323616</v>
      </c>
      <c r="HI257" s="153">
        <f t="shared" si="817"/>
        <v>0.13788880724957137</v>
      </c>
      <c r="HJ257" s="153">
        <f t="shared" si="818"/>
        <v>0.2247538677918425</v>
      </c>
      <c r="HK257" s="153">
        <f t="shared" si="819"/>
        <v>0.73392871510177804</v>
      </c>
      <c r="HL257" s="153">
        <f t="shared" si="820"/>
        <v>0.80890661349285464</v>
      </c>
      <c r="HM257" s="153">
        <f t="shared" si="821"/>
        <v>0.98906198210142526</v>
      </c>
      <c r="HN257" s="153">
        <f t="shared" si="822"/>
        <v>-2.8101604278074865</v>
      </c>
      <c r="HO257" s="153">
        <f t="shared" si="823"/>
        <v>8.4112149532710276E-2</v>
      </c>
      <c r="HP257" s="153">
        <f t="shared" si="824"/>
        <v>0.80518570427470215</v>
      </c>
      <c r="HQ257" s="153" t="str">
        <f t="shared" si="825"/>
        <v>Negativ EK</v>
      </c>
      <c r="HR257" s="153" t="str">
        <f t="shared" si="826"/>
        <v>Negativ EK</v>
      </c>
      <c r="HS257" s="153" t="str">
        <f t="shared" si="827"/>
        <v>Negativ EK</v>
      </c>
      <c r="HT257" s="153" t="str">
        <f t="shared" si="828"/>
        <v>Negativ EK</v>
      </c>
      <c r="HU257" s="153" t="str">
        <f t="shared" si="829"/>
        <v>Negativ EK</v>
      </c>
      <c r="HV257" s="150">
        <f t="shared" si="830"/>
        <v>-0.25567398066130231</v>
      </c>
      <c r="HW257" s="150">
        <f t="shared" si="831"/>
        <v>0.66332980833846755</v>
      </c>
      <c r="HX257" s="150">
        <f t="shared" si="832"/>
        <v>1.0362311885672622</v>
      </c>
      <c r="HY257" s="150">
        <f t="shared" si="833"/>
        <v>-0.33362410314077467</v>
      </c>
      <c r="HZ257" s="150">
        <f t="shared" si="834"/>
        <v>-0.64639320959341573</v>
      </c>
      <c r="IA257" s="263">
        <f t="shared" si="945"/>
        <v>-4.9637575775974274E-2</v>
      </c>
      <c r="IB257" s="263">
        <f t="shared" ref="IB257:IB262" si="1001">IF257-IG257</f>
        <v>7.7423923062074643E-2</v>
      </c>
      <c r="IC257" s="263">
        <f t="shared" si="946"/>
        <v>5.9398466625379634E-2</v>
      </c>
      <c r="ID257" s="263">
        <f t="shared" si="947"/>
        <v>-2.8698335833650085E-2</v>
      </c>
      <c r="IE257" s="153">
        <f t="shared" si="835"/>
        <v>0.14450644954715944</v>
      </c>
      <c r="IF257" s="153">
        <f t="shared" si="836"/>
        <v>0.19414402532313371</v>
      </c>
      <c r="IG257" s="153">
        <f t="shared" si="837"/>
        <v>0.11672010226105907</v>
      </c>
      <c r="IH257" s="153">
        <f t="shared" si="838"/>
        <v>5.7321635635679435E-2</v>
      </c>
      <c r="II257" s="153">
        <f t="shared" si="839"/>
        <v>8.601997146932952E-2</v>
      </c>
      <c r="IJ257" s="153">
        <f t="shared" si="840"/>
        <v>0.24326447851983274</v>
      </c>
      <c r="IK257" s="153">
        <f t="shared" si="841"/>
        <v>0.20686040722203297</v>
      </c>
      <c r="IL257" s="153">
        <f t="shared" si="842"/>
        <v>0.1011098041221296</v>
      </c>
      <c r="IM257" s="153">
        <f t="shared" si="843"/>
        <v>-9.2883658478793138E-2</v>
      </c>
      <c r="IN257" s="153">
        <f t="shared" si="844"/>
        <v>2.9225116900467606E-2</v>
      </c>
      <c r="IO257" s="153">
        <f t="shared" si="845"/>
        <v>9.2354069608111808E-2</v>
      </c>
      <c r="IP257" s="153" t="str">
        <f t="shared" si="846"/>
        <v>i.a.</v>
      </c>
      <c r="IQ257" s="153" t="str">
        <f t="shared" si="847"/>
        <v>i.a.</v>
      </c>
      <c r="IR257" s="153" t="str">
        <f t="shared" si="848"/>
        <v>i.a.</v>
      </c>
      <c r="IS257" s="153" t="str">
        <f t="shared" si="849"/>
        <v>i.a.</v>
      </c>
      <c r="IT257" s="153" t="str">
        <f t="shared" si="850"/>
        <v>i.a.</v>
      </c>
      <c r="IU257" s="150">
        <f t="shared" si="851"/>
        <v>-6.6072466513028172E-2</v>
      </c>
      <c r="IV257" s="150">
        <f t="shared" si="852"/>
        <v>0.10971326056002846</v>
      </c>
      <c r="IW257" s="150">
        <f t="shared" si="853"/>
        <v>0.20086391533645412</v>
      </c>
      <c r="IX257" s="150">
        <f t="shared" si="854"/>
        <v>2.9572352650233332E-2</v>
      </c>
      <c r="IY257" s="150">
        <f t="shared" si="855"/>
        <v>8.9562942537094875E-2</v>
      </c>
      <c r="IZ257" s="263">
        <f t="shared" si="948"/>
        <v>-3.1901913974839158E-2</v>
      </c>
      <c r="JA257" s="263">
        <f t="shared" ref="JA257:JA262" si="1002">JE257-JF257</f>
        <v>4.7735839697241045E-2</v>
      </c>
      <c r="JB257" s="263">
        <f t="shared" si="949"/>
        <v>7.2776903505910262E-2</v>
      </c>
      <c r="JC257" s="263">
        <f t="shared" si="950"/>
        <v>1.040688257199468E-2</v>
      </c>
      <c r="JD257" s="153">
        <f t="shared" si="856"/>
        <v>0.45093028010631775</v>
      </c>
      <c r="JE257" s="153">
        <f t="shared" si="857"/>
        <v>0.48283219408115691</v>
      </c>
      <c r="JF257" s="153">
        <f t="shared" si="858"/>
        <v>0.43509635438391586</v>
      </c>
      <c r="JG257" s="153">
        <f t="shared" si="859"/>
        <v>0.3623194508780056</v>
      </c>
      <c r="JH257" s="153">
        <f t="shared" si="860"/>
        <v>0.35191256830601092</v>
      </c>
      <c r="JI257" s="153">
        <f t="shared" si="861"/>
        <v>0.32298507462686565</v>
      </c>
      <c r="JJ257" s="153">
        <f t="shared" si="862"/>
        <v>0.30674244381296822</v>
      </c>
      <c r="JK257" s="153">
        <f t="shared" si="863"/>
        <v>0.16430926300116983</v>
      </c>
      <c r="JL257" s="153">
        <f t="shared" si="864"/>
        <v>-3.5960591133004922E-3</v>
      </c>
      <c r="JM257" s="153">
        <f t="shared" si="865"/>
        <v>8.8729288016739238E-2</v>
      </c>
      <c r="JN257" s="153">
        <f t="shared" si="866"/>
        <v>7.8213209098383113E-2</v>
      </c>
      <c r="JO257" s="153" t="str">
        <f t="shared" si="867"/>
        <v>i.a.</v>
      </c>
      <c r="JP257" s="153" t="str">
        <f t="shared" si="868"/>
        <v>i.a.</v>
      </c>
      <c r="JQ257" s="153" t="str">
        <f t="shared" si="869"/>
        <v>i.a.</v>
      </c>
      <c r="JR257" s="153" t="str">
        <f t="shared" si="870"/>
        <v>i.a.</v>
      </c>
      <c r="JS257" s="153" t="str">
        <f t="shared" si="871"/>
        <v>i.a.</v>
      </c>
      <c r="JT257" s="153" t="str">
        <f t="shared" si="872"/>
        <v>i.a.</v>
      </c>
      <c r="JU257" s="150" t="e">
        <f t="shared" si="873"/>
        <v>#VALUE!</v>
      </c>
      <c r="JV257" s="150" t="e">
        <f t="shared" si="874"/>
        <v>#VALUE!</v>
      </c>
      <c r="JW257" s="150" t="e">
        <f t="shared" si="875"/>
        <v>#VALUE!</v>
      </c>
      <c r="JX257" s="150" t="e">
        <f t="shared" si="876"/>
        <v>#VALUE!</v>
      </c>
      <c r="JY257" s="150" t="e">
        <f t="shared" si="877"/>
        <v>#VALUE!</v>
      </c>
      <c r="JZ257" s="263" t="e">
        <f t="shared" si="951"/>
        <v>#VALUE!</v>
      </c>
      <c r="KA257" s="263" t="e">
        <f t="shared" ref="KA257:KA262" si="1003">KE257-KF257</f>
        <v>#VALUE!</v>
      </c>
      <c r="KB257" s="263" t="e">
        <f t="shared" si="952"/>
        <v>#VALUE!</v>
      </c>
      <c r="KC257" s="263" t="e">
        <f t="shared" si="953"/>
        <v>#VALUE!</v>
      </c>
      <c r="KD257" s="153" t="str">
        <f t="shared" si="924"/>
        <v>i.a.</v>
      </c>
      <c r="KE257" s="153" t="str">
        <f t="shared" si="925"/>
        <v>i.a.</v>
      </c>
      <c r="KF257" s="153" t="str">
        <f t="shared" si="926"/>
        <v>i.a.</v>
      </c>
      <c r="KG257" s="153" t="str">
        <f t="shared" si="927"/>
        <v>i.a.</v>
      </c>
      <c r="KH257" s="153" t="str">
        <f t="shared" si="940"/>
        <v>i.a.</v>
      </c>
      <c r="KI257" s="153" t="str">
        <f t="shared" si="928"/>
        <v>i.a.</v>
      </c>
      <c r="KJ257" s="153" t="str">
        <f t="shared" si="929"/>
        <v>i.a.</v>
      </c>
      <c r="KK257" s="153" t="str">
        <f t="shared" si="930"/>
        <v>i.a.</v>
      </c>
      <c r="KL257" s="153" t="str">
        <f t="shared" si="931"/>
        <v>i.a.</v>
      </c>
      <c r="KM257" s="153" t="str">
        <f t="shared" si="932"/>
        <v>i.a.</v>
      </c>
      <c r="KN257" s="153" t="str">
        <f t="shared" si="933"/>
        <v>i.a.</v>
      </c>
      <c r="KO257" s="153" t="str">
        <f t="shared" si="934"/>
        <v>i.a.</v>
      </c>
      <c r="KP257" s="153" t="str">
        <f t="shared" si="935"/>
        <v>i.a.</v>
      </c>
      <c r="KQ257" s="153" t="str">
        <f t="shared" si="936"/>
        <v>i.a.</v>
      </c>
      <c r="KR257" s="153" t="str">
        <f t="shared" si="937"/>
        <v>i.a.</v>
      </c>
      <c r="KS257" s="153" t="str">
        <f t="shared" si="938"/>
        <v>i.a.</v>
      </c>
      <c r="KT257" s="153" t="str">
        <f t="shared" si="939"/>
        <v>i.a.</v>
      </c>
      <c r="KU257" s="150" t="e">
        <f t="shared" si="878"/>
        <v>#DIV/0!</v>
      </c>
      <c r="KV257" s="150" t="e">
        <f t="shared" si="879"/>
        <v>#DIV/0!</v>
      </c>
      <c r="KW257" s="150" t="e">
        <f t="shared" si="880"/>
        <v>#DIV/0!</v>
      </c>
      <c r="KX257" s="150" t="e">
        <f t="shared" si="881"/>
        <v>#DIV/0!</v>
      </c>
      <c r="KY257" s="150" t="e">
        <f t="shared" si="882"/>
        <v>#DIV/0!</v>
      </c>
      <c r="KZ257" s="243">
        <f t="shared" si="954"/>
        <v>0</v>
      </c>
      <c r="LA257" s="243">
        <f t="shared" ref="LA257:LA262" si="1004">LE257-LF257</f>
        <v>0</v>
      </c>
      <c r="LB257" s="243">
        <f t="shared" si="955"/>
        <v>0</v>
      </c>
      <c r="LC257" s="243">
        <f t="shared" si="956"/>
        <v>0</v>
      </c>
      <c r="LD257" s="254">
        <f>IFERROR(Tabel1[[#This Row],[2024 - Omsætning]]/Tabel1[[#This Row],[2024 - Ansatte]],"i.a.")</f>
        <v>0</v>
      </c>
      <c r="LE257" s="254">
        <f>IFERROR(Tabel1[[#This Row],[2023 - Omsætning]]/Tabel1[[#This Row],[2023 - Ansatte]],"i.a.")</f>
        <v>0</v>
      </c>
      <c r="LF257" s="254">
        <f>IFERROR(Tabel1[[#This Row],[2022 - Omsætning]]/Tabel1[[#This Row],[2022 - Ansatte]],"i.a.")</f>
        <v>0</v>
      </c>
      <c r="LG257" s="254">
        <f>IFERROR(Tabel1[[#This Row],[2021 - Omsætning]]/Tabel1[[#This Row],[2021 - Ansatte]],"i.a.")</f>
        <v>0</v>
      </c>
      <c r="LH257" s="254">
        <f>IFERROR(AC257/Tabel1[[#This Row],[2020 - Ansatte]],"i.a.")</f>
        <v>0</v>
      </c>
      <c r="LI257" s="254">
        <f>IFERROR(Tabel1[[#This Row],[2019 - Omsætning]]/Tabel1[[#This Row],[2019 - Ansatte]],"i.a.")</f>
        <v>0</v>
      </c>
      <c r="LJ257" s="254">
        <f>IFERROR(Tabel1[[#This Row],[2018 - Omsætning]]/Tabel1[[#This Row],[2018 - Ansatte]],"i.a.")</f>
        <v>0</v>
      </c>
      <c r="LK257" s="254">
        <f>IFERROR(Tabel1[[#This Row],[2017 - Omsætning]]/Tabel1[[#This Row],[2017 - Ansatte]],"i.a.")</f>
        <v>0</v>
      </c>
      <c r="LL257" s="254">
        <f>IFERROR(Tabel1[[#This Row],[2016 - Omsætning]]/Tabel1[[#This Row],[2016 - Ansatte]],"i.a.")</f>
        <v>0</v>
      </c>
      <c r="LM257" s="254" t="str">
        <f>IFERROR(Tabel1[[#This Row],[2015 - Omsætning]]/Tabel1[[#This Row],[2015 - Ansatte]],"i.a.")</f>
        <v>i.a.</v>
      </c>
      <c r="LN257" s="254" t="str">
        <f>IFERROR(Tabel1[[#This Row],[2014 - Omsætning]]/Tabel1[[#This Row],[2014 - Ansatte]],"i.a.")</f>
        <v>i.a.</v>
      </c>
      <c r="LO257" s="254" t="str">
        <f>IFERROR(Tabel1[[#This Row],[2013 - Omsætning]]/Tabel1[[#This Row],[2013 - Ansatte]],"i.a.")</f>
        <v>i.a.</v>
      </c>
      <c r="LP257" s="254" t="str">
        <f>IFERROR(Tabel1[[#This Row],[2012 - Omsætning]]/Tabel1[[#This Row],[2012 - Ansatte]],"i.a.")</f>
        <v>i.a.</v>
      </c>
      <c r="LQ257" s="254" t="str">
        <f>IFERROR(Tabel1[[#This Row],[2011 - Omsætning]]/Tabel1[[#This Row],[2011 - Ansatte]],"i.a.")</f>
        <v>i.a.</v>
      </c>
      <c r="LR257" s="254" t="str">
        <f>IFERROR(Tabel1[[#This Row],[2010 - Omsætning]]/Tabel1[[#This Row],[2010 - Ansatte]],"i.a.")</f>
        <v>i.a.</v>
      </c>
      <c r="LS257" s="254" t="str">
        <f>IFERROR(Tabel1[[#This Row],[2009 - Omsætning]]/Tabel1[[#This Row],[2009 - Ansatte]],"i.a.")</f>
        <v>i.a.</v>
      </c>
      <c r="LT257" s="254" t="str">
        <f>IFERROR(Tabel1[[#This Row],[2008 - Omsætning]]/Tabel1[[#This Row],[2008 - Ansatte]],"i.a.")</f>
        <v>i.a.</v>
      </c>
      <c r="LU257" s="158">
        <f t="shared" si="883"/>
        <v>-0.25242850939768008</v>
      </c>
      <c r="LV257" s="158">
        <f t="shared" si="884"/>
        <v>0.80586330753275681</v>
      </c>
      <c r="LW257" s="158">
        <f t="shared" si="885"/>
        <v>0.64739586317538522</v>
      </c>
      <c r="LX257" s="158">
        <f t="shared" si="886"/>
        <v>-0.32472882770129341</v>
      </c>
      <c r="LY257" s="158">
        <f t="shared" si="887"/>
        <v>-0.60393887686720116</v>
      </c>
      <c r="LZ257" s="243">
        <f t="shared" si="957"/>
        <v>-3.5232900432900435E-2</v>
      </c>
      <c r="MA257" s="243">
        <f t="shared" ref="MA257:MA262" si="1005">ME257-MF257</f>
        <v>6.2285434995112424E-2</v>
      </c>
      <c r="MB257" s="243">
        <f t="shared" si="958"/>
        <v>3.037365591397849E-2</v>
      </c>
      <c r="MC257" s="243">
        <f t="shared" si="959"/>
        <v>-2.2561594202898563E-2</v>
      </c>
      <c r="MD257" s="244">
        <f t="shared" si="888"/>
        <v>0.10434285714285714</v>
      </c>
      <c r="ME257" s="244">
        <f t="shared" si="889"/>
        <v>0.13957575757575758</v>
      </c>
      <c r="MF257" s="244">
        <f t="shared" si="890"/>
        <v>7.7290322580645152E-2</v>
      </c>
      <c r="MG257" s="244">
        <f t="shared" si="891"/>
        <v>4.6916666666666662E-2</v>
      </c>
      <c r="MH257" s="244">
        <f t="shared" si="892"/>
        <v>6.9478260869565225E-2</v>
      </c>
      <c r="MI257" s="244">
        <f t="shared" si="893"/>
        <v>0.17542307692307693</v>
      </c>
      <c r="MJ257" s="244">
        <f t="shared" si="894"/>
        <v>0.1587391304347826</v>
      </c>
      <c r="MK257" s="244">
        <f t="shared" si="895"/>
        <v>8.2888888888888887E-2</v>
      </c>
      <c r="ML257" s="244">
        <f t="shared" si="896"/>
        <v>-0.16169230769230769</v>
      </c>
      <c r="MM257" s="244" t="str">
        <f t="shared" si="897"/>
        <v>i.a.</v>
      </c>
      <c r="MN257" s="244" t="str">
        <f t="shared" si="898"/>
        <v>i.a.</v>
      </c>
      <c r="MO257" s="244" t="str">
        <f t="shared" si="899"/>
        <v>i.a.</v>
      </c>
      <c r="MP257" s="244" t="str">
        <f t="shared" si="900"/>
        <v>i.a.</v>
      </c>
      <c r="MQ257" s="244" t="str">
        <f t="shared" si="901"/>
        <v>i.a.</v>
      </c>
      <c r="MR257" s="244" t="str">
        <f t="shared" si="902"/>
        <v>i.a.</v>
      </c>
      <c r="MS257" s="244" t="str">
        <f t="shared" si="903"/>
        <v>i.a.</v>
      </c>
      <c r="MT257" s="244" t="str">
        <f t="shared" si="904"/>
        <v>i.a.</v>
      </c>
    </row>
    <row r="258" spans="1:358" ht="18" customHeight="1" x14ac:dyDescent="0.25">
      <c r="A258" s="101" t="s">
        <v>649</v>
      </c>
      <c r="B258" s="273">
        <v>28862709</v>
      </c>
      <c r="C258" s="5" t="s">
        <v>80</v>
      </c>
      <c r="D258" s="5"/>
      <c r="E258" s="5">
        <v>256100</v>
      </c>
      <c r="F258" s="203">
        <v>45743</v>
      </c>
      <c r="G258" s="148" t="s">
        <v>74</v>
      </c>
      <c r="H258" s="148" t="s">
        <v>74</v>
      </c>
      <c r="I258" s="148" t="s">
        <v>74</v>
      </c>
      <c r="J258" s="148" t="s">
        <v>74</v>
      </c>
      <c r="K258" s="148" t="s">
        <v>74</v>
      </c>
      <c r="L258" s="148" t="s">
        <v>74</v>
      </c>
      <c r="M258" s="148" t="s">
        <v>74</v>
      </c>
      <c r="N258" s="148" t="s">
        <v>74</v>
      </c>
      <c r="O258" s="357" t="s">
        <v>74</v>
      </c>
      <c r="P258" s="150" t="e">
        <f>Y258/Tabel1[[#This Row],[2023 - Omsætning]]-1</f>
        <v>#DIV/0!</v>
      </c>
      <c r="Q258" s="150" t="e">
        <f>Z258/Tabel1[[#This Row],[2022 - Omsætning]]-1</f>
        <v>#DIV/0!</v>
      </c>
      <c r="R258" s="150" t="e">
        <f>AA258/Tabel1[[#This Row],[2021 - Omsætning]]-1</f>
        <v>#DIV/0!</v>
      </c>
      <c r="S258" s="150" t="e">
        <f>AB258/Tabel1[[#This Row],[2020 - Omsætning]]-1</f>
        <v>#DIV/0!</v>
      </c>
      <c r="T258" s="150" t="e">
        <f>AC258/Tabel1[[#This Row],[2019 - Omsætning]]-1</f>
        <v>#DIV/0!</v>
      </c>
      <c r="U258" s="242">
        <f t="shared" si="941"/>
        <v>0</v>
      </c>
      <c r="V258" s="242">
        <f t="shared" si="993"/>
        <v>0</v>
      </c>
      <c r="W258" s="242">
        <f t="shared" si="982"/>
        <v>0</v>
      </c>
      <c r="X258" s="242">
        <f t="shared" si="975"/>
        <v>0</v>
      </c>
      <c r="Y258" s="151"/>
      <c r="Z258" s="151"/>
      <c r="AA258" s="151"/>
      <c r="AB258" s="151"/>
      <c r="AC258" s="361"/>
      <c r="AD258" s="151"/>
      <c r="AE258" s="151"/>
      <c r="AF258" s="151"/>
      <c r="AG258" s="361"/>
      <c r="AH258" s="361"/>
      <c r="AI258" s="361"/>
      <c r="AJ258" s="361"/>
      <c r="AK258" s="361"/>
      <c r="AL258" s="361"/>
      <c r="AM258" s="361"/>
      <c r="AN258" s="361"/>
      <c r="AO258" s="361"/>
      <c r="AP258" s="150">
        <f t="shared" ref="AP258:AP321" si="1006">(AY258-AZ258)/ABS(AZ258)</f>
        <v>-0.12422069825436417</v>
      </c>
      <c r="AQ258" s="150">
        <f t="shared" ref="AQ258:AQ321" si="1007">(AZ258-BA258)/ABS(BA258)</f>
        <v>7.8591241489451166E-2</v>
      </c>
      <c r="AR258" s="150">
        <f t="shared" ref="AR258:AR321" si="1008">(BA258-BB258)/ABS(BB258)</f>
        <v>0.23310530679933672</v>
      </c>
      <c r="AS258" s="150">
        <f t="shared" ref="AS258:AS321" si="1009">(BB258-BC258)/ABS(BC258)</f>
        <v>-7.8686019862490436E-2</v>
      </c>
      <c r="AT258" s="150">
        <f t="shared" ref="AT258:AT321" si="1010">(BC258-BD258)/ABS(BD258)</f>
        <v>-6.8907264159331405E-2</v>
      </c>
      <c r="AU258" s="242">
        <f t="shared" si="960"/>
        <v>-1.5940000000000012</v>
      </c>
      <c r="AV258" s="242">
        <f t="shared" si="994"/>
        <v>0.9350000000000005</v>
      </c>
      <c r="AW258" s="242">
        <f t="shared" si="961"/>
        <v>2.2490000000000006</v>
      </c>
      <c r="AX258" s="242">
        <f t="shared" si="962"/>
        <v>-0.82399999999999984</v>
      </c>
      <c r="AY258" s="119">
        <v>11.238</v>
      </c>
      <c r="AZ258" s="119">
        <v>12.832000000000001</v>
      </c>
      <c r="BA258" s="119">
        <v>11.897</v>
      </c>
      <c r="BB258" s="362">
        <v>9.6479999999999997</v>
      </c>
      <c r="BC258" s="362">
        <v>10.472</v>
      </c>
      <c r="BD258" s="362">
        <v>11.247</v>
      </c>
      <c r="BE258" s="362">
        <v>11.286</v>
      </c>
      <c r="BF258" s="362">
        <v>11.478</v>
      </c>
      <c r="BG258" s="362">
        <v>11.333</v>
      </c>
      <c r="BH258" s="362">
        <v>11.736000000000001</v>
      </c>
      <c r="BI258" s="362">
        <v>9.3789999999999996</v>
      </c>
      <c r="BJ258" s="362"/>
      <c r="BK258" s="362"/>
      <c r="BL258" s="362"/>
      <c r="BM258" s="362"/>
      <c r="BN258" s="362"/>
      <c r="BO258" s="362"/>
      <c r="BP258" s="152">
        <f t="shared" ref="BP258:BP321" si="1011">(BY258-BZ258)/ABS(BZ258)</f>
        <v>-0.45362239297475299</v>
      </c>
      <c r="BQ258" s="152">
        <f t="shared" ref="BQ258:BQ321" si="1012">(BZ258-CA258)/ABS(CA258)</f>
        <v>0.28945506015569711</v>
      </c>
      <c r="BR258" s="152">
        <f t="shared" ref="BR258:BR321" si="1013">(CA258-CB258)/ABS(CB258)</f>
        <v>1.3530391340549541</v>
      </c>
      <c r="BS258" s="152">
        <f t="shared" ref="BS258:BS321" si="1014">(CB258-CC258)/ABS(CC258)</f>
        <v>-0.48188093183779118</v>
      </c>
      <c r="BT258" s="152">
        <f t="shared" ref="BT258:BT321" si="1015">(CC258-CD258)/ABS(CD258)</f>
        <v>0.4264615384615385</v>
      </c>
      <c r="BU258" s="242">
        <f t="shared" si="963"/>
        <v>-1.653</v>
      </c>
      <c r="BV258" s="242">
        <f t="shared" si="995"/>
        <v>0.81800000000000006</v>
      </c>
      <c r="BW258" s="242">
        <f t="shared" si="964"/>
        <v>1.625</v>
      </c>
      <c r="BX258" s="242">
        <f t="shared" si="965"/>
        <v>-1.117</v>
      </c>
      <c r="BY258" s="119">
        <v>1.9910000000000001</v>
      </c>
      <c r="BZ258" s="119">
        <v>3.6440000000000001</v>
      </c>
      <c r="CA258" s="119">
        <v>2.8260000000000001</v>
      </c>
      <c r="CB258" s="119">
        <v>1.2010000000000001</v>
      </c>
      <c r="CC258" s="119">
        <v>2.3180000000000001</v>
      </c>
      <c r="CD258" s="119">
        <v>1.625</v>
      </c>
      <c r="CE258" s="119">
        <v>1.8879999999999999</v>
      </c>
      <c r="CF258" s="119">
        <v>1.3169999999999999</v>
      </c>
      <c r="CG258" s="362">
        <v>1.4039999999999999</v>
      </c>
      <c r="CH258" s="362">
        <v>2.7919999999999998</v>
      </c>
      <c r="CI258" s="362">
        <v>1.6639999999999999</v>
      </c>
      <c r="CJ258" s="362"/>
      <c r="CK258" s="362"/>
      <c r="CL258" s="362"/>
      <c r="CM258" s="362"/>
      <c r="CN258" s="362"/>
      <c r="CO258" s="362"/>
      <c r="CP258" s="152">
        <f t="shared" ref="CP258:CP321" si="1016">(CY258-CZ258)/ABS(CZ258)</f>
        <v>-0.45723775256019927</v>
      </c>
      <c r="CQ258" s="152">
        <f t="shared" ref="CQ258:CQ321" si="1017">(CZ258-DA258)/ABS(DA258)</f>
        <v>0.29451809387316374</v>
      </c>
      <c r="CR258" s="152">
        <f t="shared" ref="CR258:CR321" si="1018">(DA258-DB258)/ABS(DB258)</f>
        <v>1.4311846689895471</v>
      </c>
      <c r="CS258" s="152">
        <f t="shared" ref="CS258:CS321" si="1019">(DB258-DC258)/ABS(DC258)</f>
        <v>-0.49803235679930041</v>
      </c>
      <c r="CT258" s="152">
        <f t="shared" ref="CT258:CT321" si="1020">(DC258-DD258)/ABS(DD258)</f>
        <v>0.46979434447300761</v>
      </c>
      <c r="CU258" s="242">
        <f t="shared" si="966"/>
        <v>-1.6519999999999999</v>
      </c>
      <c r="CV258" s="242">
        <f t="shared" si="996"/>
        <v>0.82200000000000006</v>
      </c>
      <c r="CW258" s="242">
        <f t="shared" si="967"/>
        <v>1.643</v>
      </c>
      <c r="CX258" s="242">
        <f t="shared" si="968"/>
        <v>-1.139</v>
      </c>
      <c r="CY258" s="119">
        <v>1.9610000000000001</v>
      </c>
      <c r="CZ258" s="119">
        <v>3.613</v>
      </c>
      <c r="DA258" s="119">
        <v>2.7909999999999999</v>
      </c>
      <c r="DB258" s="119">
        <v>1.1479999999999999</v>
      </c>
      <c r="DC258" s="119">
        <v>2.2869999999999999</v>
      </c>
      <c r="DD258" s="119">
        <v>1.556</v>
      </c>
      <c r="DE258" s="119">
        <v>1.8460000000000001</v>
      </c>
      <c r="DF258" s="119">
        <v>1.254</v>
      </c>
      <c r="DG258" s="362">
        <v>1.371</v>
      </c>
      <c r="DH258" s="362">
        <v>2.6819999999999999</v>
      </c>
      <c r="DI258" s="362">
        <v>1.5509999999999999</v>
      </c>
      <c r="DJ258" s="362"/>
      <c r="DK258" s="362"/>
      <c r="DL258" s="362"/>
      <c r="DM258" s="362"/>
      <c r="DN258" s="362"/>
      <c r="DO258" s="362"/>
      <c r="DP258" s="152">
        <f t="shared" ref="DP258:DP321" si="1021">(DY258-DZ258)/ABS(DZ258)</f>
        <v>-6.3387978142076556E-2</v>
      </c>
      <c r="DQ258" s="152">
        <f t="shared" ref="DQ258:DQ321" si="1022">(DZ258-EA258)/ABS(EA258)</f>
        <v>0.1613517372679677</v>
      </c>
      <c r="DR258" s="152">
        <f t="shared" ref="DR258:DR321" si="1023">(EA258-EB258)/ABS(EB258)</f>
        <v>0.22865497076023394</v>
      </c>
      <c r="DS258" s="152">
        <f t="shared" ref="DS258:DS321" si="1024">(EB258-EC258)/ABS(EC258)</f>
        <v>-0.10611604809200209</v>
      </c>
      <c r="DT258" s="152">
        <f t="shared" ref="DT258:DT321" si="1025">(EC258-ED258)/ABS(ED258)</f>
        <v>0.15565847764800639</v>
      </c>
      <c r="DU258" s="242">
        <f t="shared" si="969"/>
        <v>-0.46400000000000041</v>
      </c>
      <c r="DV258" s="242">
        <f t="shared" si="997"/>
        <v>1.0170000000000003</v>
      </c>
      <c r="DW258" s="242">
        <f t="shared" si="970"/>
        <v>1.173</v>
      </c>
      <c r="DX258" s="242">
        <f t="shared" si="971"/>
        <v>-0.60899999999999999</v>
      </c>
      <c r="DY258" s="119">
        <v>6.8559999999999999</v>
      </c>
      <c r="DZ258" s="119">
        <v>7.32</v>
      </c>
      <c r="EA258" s="119">
        <v>6.3029999999999999</v>
      </c>
      <c r="EB258" s="119">
        <v>5.13</v>
      </c>
      <c r="EC258" s="119">
        <v>5.7389999999999999</v>
      </c>
      <c r="ED258" s="119">
        <v>4.9660000000000002</v>
      </c>
      <c r="EE258" s="119">
        <v>5.2549999999999999</v>
      </c>
      <c r="EF258" s="119">
        <v>3.82</v>
      </c>
      <c r="EG258" s="362">
        <v>3.8439999999999999</v>
      </c>
      <c r="EH258" s="362">
        <v>3.8250000000000002</v>
      </c>
      <c r="EI258" s="362">
        <v>2.7149999999999999</v>
      </c>
      <c r="EJ258" s="362"/>
      <c r="EK258" s="362"/>
      <c r="EL258" s="362"/>
      <c r="EM258" s="362"/>
      <c r="EN258" s="362"/>
      <c r="EO258" s="362"/>
      <c r="EP258" s="153">
        <f t="shared" ref="EP258:EP321" si="1026">(EY258-EZ258)/ABS(EZ258)</f>
        <v>-0.14546048868186642</v>
      </c>
      <c r="EQ258" s="153">
        <f t="shared" ref="EQ258:EQ321" si="1027">(EZ258-FA258)/ABS(FA258)</f>
        <v>0.10094466936572198</v>
      </c>
      <c r="ER258" s="153">
        <f t="shared" ref="ER258:ER321" si="1028">(FA258-FB258)/ABS(FB258)</f>
        <v>0.20933521923620926</v>
      </c>
      <c r="ES258" s="153">
        <f t="shared" ref="ES258:ES321" si="1029">(FB258-FC258)/ABS(FC258)</f>
        <v>-5.3742407083290283E-2</v>
      </c>
      <c r="ET258" s="153">
        <f t="shared" ref="ET258:ET321" si="1030">(FC258-FD258)/ABS(FD258)</f>
        <v>0.17647771317829444</v>
      </c>
      <c r="EU258" s="242">
        <f t="shared" si="972"/>
        <v>-1.7799999999999994</v>
      </c>
      <c r="EV258" s="242">
        <f t="shared" si="998"/>
        <v>1.1219999999999999</v>
      </c>
      <c r="EW258" s="242">
        <f t="shared" si="973"/>
        <v>1.9239999999999995</v>
      </c>
      <c r="EX258" s="242">
        <f t="shared" si="974"/>
        <v>-0.52199999999999847</v>
      </c>
      <c r="EY258" s="119">
        <v>10.457000000000001</v>
      </c>
      <c r="EZ258" s="119">
        <v>12.237</v>
      </c>
      <c r="FA258" s="119">
        <v>11.115</v>
      </c>
      <c r="FB258" s="119">
        <v>9.1910000000000007</v>
      </c>
      <c r="FC258" s="119">
        <v>9.7129999999999992</v>
      </c>
      <c r="FD258" s="119">
        <v>8.2560000000000002</v>
      </c>
      <c r="FE258" s="119">
        <v>8.8819999999999997</v>
      </c>
      <c r="FF258" s="119">
        <v>9.8849999999999998</v>
      </c>
      <c r="FG258" s="362">
        <v>11.901</v>
      </c>
      <c r="FH258" s="362">
        <v>10.058</v>
      </c>
      <c r="FI258" s="362">
        <v>7.2850000000000001</v>
      </c>
      <c r="FJ258" s="362"/>
      <c r="FK258" s="362"/>
      <c r="FL258" s="362"/>
      <c r="FM258" s="362"/>
      <c r="FN258" s="362"/>
      <c r="FO258" s="362"/>
      <c r="FP258" s="153">
        <f t="shared" ref="FP258:FP321" si="1031">(FY258-FZ258)/ABS(FZ258)</f>
        <v>0</v>
      </c>
      <c r="FQ258" s="153">
        <f t="shared" ref="FQ258:FQ321" si="1032">(FZ258-GA258)/ABS(GA258)</f>
        <v>6.6666666666666666E-2</v>
      </c>
      <c r="FR258" s="153">
        <f t="shared" ref="FR258:FR321" si="1033">(GA258-GB258)/ABS(GB258)</f>
        <v>0</v>
      </c>
      <c r="FS258" s="153">
        <f t="shared" ref="FS258:FS321" si="1034">(GB258-GC258)/ABS(GC258)</f>
        <v>-6.25E-2</v>
      </c>
      <c r="FT258" s="153">
        <f t="shared" ref="FT258:FT321" si="1035">(GC258-GD258)/ABS(GD258)</f>
        <v>-0.15789473684210525</v>
      </c>
      <c r="FU258" s="242">
        <f t="shared" si="990"/>
        <v>0</v>
      </c>
      <c r="FV258" s="242">
        <f t="shared" si="999"/>
        <v>1</v>
      </c>
      <c r="FW258" s="242">
        <f t="shared" si="991"/>
        <v>0</v>
      </c>
      <c r="FX258" s="242">
        <f t="shared" si="992"/>
        <v>-1</v>
      </c>
      <c r="FY258" s="154">
        <v>16</v>
      </c>
      <c r="FZ258" s="154">
        <v>16</v>
      </c>
      <c r="GA258" s="154">
        <v>15</v>
      </c>
      <c r="GB258" s="154">
        <v>15</v>
      </c>
      <c r="GC258" s="154">
        <v>16</v>
      </c>
      <c r="GD258" s="154">
        <v>19</v>
      </c>
      <c r="GE258" s="154">
        <v>19</v>
      </c>
      <c r="GF258" s="154">
        <v>21</v>
      </c>
      <c r="GG258" s="359">
        <v>21</v>
      </c>
      <c r="GH258" s="359"/>
      <c r="GI258" s="359"/>
      <c r="GJ258" s="359"/>
      <c r="GK258" s="359"/>
      <c r="GL258" s="359"/>
      <c r="GM258" s="359"/>
      <c r="GN258" s="359"/>
      <c r="GO258" s="359"/>
      <c r="GP258" s="5"/>
      <c r="GQ258" s="5" t="s">
        <v>389</v>
      </c>
      <c r="GR258" s="5">
        <v>5600</v>
      </c>
      <c r="GS258" s="5" t="s">
        <v>204</v>
      </c>
      <c r="GT258" s="107" t="s">
        <v>78</v>
      </c>
      <c r="GU258" s="16"/>
      <c r="GW258" s="158">
        <f t="shared" ref="GW258:GW321" si="1036">(HF258-HG258)/ABS(HG258)</f>
        <v>-0.47841068729737546</v>
      </c>
      <c r="GX258" s="158">
        <f t="shared" ref="GX258:GX321" si="1037">(HG258-HH258)/ABS(HH258)</f>
        <v>8.6414546520728275E-2</v>
      </c>
      <c r="GY258" s="158">
        <f t="shared" ref="GY258:GY321" si="1038">(HH258-HI258)/ABS(HI258)</f>
        <v>1.311252179414623</v>
      </c>
      <c r="GZ258" s="158">
        <f t="shared" ref="GZ258:GZ321" si="1039">(HI258-HJ258)/ABS(HJ258)</f>
        <v>-0.50560643845215847</v>
      </c>
      <c r="HA258" s="158">
        <f t="shared" ref="HA258:HA321" si="1040">(HJ258-HK258)/ABS(HK258)</f>
        <v>0.40334124192980952</v>
      </c>
      <c r="HB258" s="263">
        <f t="shared" si="942"/>
        <v>-0.2537616990685484</v>
      </c>
      <c r="HC258" s="263">
        <f t="shared" si="1000"/>
        <v>4.2190675997437699E-2</v>
      </c>
      <c r="HD258" s="263">
        <f t="shared" si="943"/>
        <v>0.27699282398895708</v>
      </c>
      <c r="HE258" s="263">
        <f t="shared" si="944"/>
        <v>-0.21603398874172564</v>
      </c>
      <c r="HF258" s="153">
        <f t="shared" ref="HF258:HF321" si="1041">IFERROR(CY258/MAX(AVERAGE(DY258:DZ258),0),"Negativ EK")</f>
        <v>0.27666478555304741</v>
      </c>
      <c r="HG258" s="153">
        <f t="shared" ref="HG258:HG321" si="1042">IFERROR(CZ258/MAX(AVERAGE(DZ258:EA258),0),"Negativ EK")</f>
        <v>0.53042648462159581</v>
      </c>
      <c r="HH258" s="153">
        <f t="shared" ref="HH258:HH321" si="1043">IFERROR(DA258/MAX(AVERAGE(EA258:EB258),0),"Negativ EK")</f>
        <v>0.48823580862415811</v>
      </c>
      <c r="HI258" s="153">
        <f t="shared" ref="HI258:HI321" si="1044">IFERROR(DB258/MAX(AVERAGE(EB258:EC258),0),"Negativ EK")</f>
        <v>0.21124298463520103</v>
      </c>
      <c r="HJ258" s="153">
        <f t="shared" ref="HJ258:HJ321" si="1045">IFERROR(DC258/MAX(AVERAGE(EC258:ED258),0),"Negativ EK")</f>
        <v>0.42727697337692666</v>
      </c>
      <c r="HK258" s="153">
        <f t="shared" ref="HK258:HK321" si="1046">IFERROR(DD258/MAX(AVERAGE(ED258:EE258),0),"Negativ EK")</f>
        <v>0.30447118677233148</v>
      </c>
      <c r="HL258" s="153">
        <f t="shared" ref="HL258:HL321" si="1047">IFERROR(DE258/MAX(AVERAGE(EE258:EF258),0),"Negativ EK")</f>
        <v>0.40683195592286509</v>
      </c>
      <c r="HM258" s="153">
        <f t="shared" ref="HM258:HM321" si="1048">IFERROR(DF258/MAX(AVERAGE(EF258:EG258),0),"Negativ EK")</f>
        <v>0.32724425887265135</v>
      </c>
      <c r="HN258" s="153">
        <f t="shared" ref="HN258:HN321" si="1049">IFERROR(DG258/MAX(AVERAGE(EG258:EH258),0),"Negativ EK")</f>
        <v>0.35754335636980045</v>
      </c>
      <c r="HO258" s="153">
        <f t="shared" ref="HO258:HO321" si="1050">IFERROR(DH258/MAX(AVERAGE(EH258:EI258),0),"Negativ EK")</f>
        <v>0.8201834862385321</v>
      </c>
      <c r="HP258" s="153">
        <f t="shared" ref="HP258:HP321" si="1051">IFERROR(DI258/MAX(AVERAGE(EI258:EJ258),0),"Negativ EK")</f>
        <v>0.57127071823204423</v>
      </c>
      <c r="HQ258" s="153" t="str">
        <f t="shared" ref="HQ258:HQ321" si="1052">IFERROR(DJ258/MAX(AVERAGE(EJ258:EK258),0),"Negativ EK")</f>
        <v>Negativ EK</v>
      </c>
      <c r="HR258" s="153" t="str">
        <f t="shared" ref="HR258:HR321" si="1053">IFERROR(DK258/MAX(AVERAGE(EK258:EL258),0),"Negativ EK")</f>
        <v>Negativ EK</v>
      </c>
      <c r="HS258" s="153" t="str">
        <f t="shared" ref="HS258:HS321" si="1054">IFERROR(DL258/MAX(AVERAGE(EL258:EM258),0),"Negativ EK")</f>
        <v>Negativ EK</v>
      </c>
      <c r="HT258" s="153" t="str">
        <f t="shared" ref="HT258:HT321" si="1055">IFERROR(DM258/MAX(AVERAGE(EM258:EN258),0),"Negativ EK")</f>
        <v>Negativ EK</v>
      </c>
      <c r="HU258" s="153" t="str">
        <f t="shared" ref="HU258:HU321" si="1056">IFERROR(DN258/MAX(AVERAGE(EN258:EO258),0),"Negativ EK")</f>
        <v>Negativ EK</v>
      </c>
      <c r="HV258" s="150">
        <f t="shared" ref="HV258:HV321" si="1057">(IE258-IF258)/ABS(IF258)</f>
        <v>-0.43778047592960401</v>
      </c>
      <c r="HW258" s="150">
        <f t="shared" ref="HW258:HW321" si="1058">(IF258-IG258)/ABS(IG258)</f>
        <v>0.12126046811928683</v>
      </c>
      <c r="HX258" s="150">
        <f t="shared" ref="HX258:HX321" si="1059">(IG258-IH258)/ABS(IH258)</f>
        <v>1.1905767650041783</v>
      </c>
      <c r="HY258" s="150">
        <f t="shared" ref="HY258:HY321" si="1060">(IH258-II258)/ABS(II258)</f>
        <v>-0.5075073245976125</v>
      </c>
      <c r="HZ258" s="150">
        <f t="shared" ref="HZ258:HZ321" si="1061">(II258-IJ258)/ABS(IJ258)</f>
        <v>0.36049295153619226</v>
      </c>
      <c r="IA258" s="263">
        <f t="shared" si="945"/>
        <v>-0.13662830201160303</v>
      </c>
      <c r="IB258" s="263">
        <f t="shared" si="1001"/>
        <v>3.3751805663853496E-2</v>
      </c>
      <c r="IC258" s="263">
        <f t="shared" si="946"/>
        <v>0.15127832149492365</v>
      </c>
      <c r="ID258" s="263">
        <f t="shared" si="947"/>
        <v>-0.13093683325919814</v>
      </c>
      <c r="IE258" s="153">
        <f t="shared" ref="IE258:IE321" si="1062">IFERROR(BY258/AVERAGE(EY258:EZ258),"i.a.")</f>
        <v>0.17546488058517667</v>
      </c>
      <c r="IF258" s="153">
        <f t="shared" ref="IF258:IF321" si="1063">IFERROR(BZ258/AVERAGE(EZ258:FA258),"i.a.")</f>
        <v>0.31209318259677971</v>
      </c>
      <c r="IG258" s="153">
        <f t="shared" ref="IG258:IG321" si="1064">IFERROR(CA258/AVERAGE(FA258:FB258),"i.a.")</f>
        <v>0.27834137693292621</v>
      </c>
      <c r="IH258" s="153">
        <f t="shared" ref="IH258:IH321" si="1065">IFERROR(CB258/AVERAGE(FB258:FC258),"i.a.")</f>
        <v>0.12706305543800256</v>
      </c>
      <c r="II258" s="153">
        <f t="shared" ref="II258:II321" si="1066">IFERROR(CC258/AVERAGE(FC258:FD258),"i.a.")</f>
        <v>0.2579998886972007</v>
      </c>
      <c r="IJ258" s="153">
        <f t="shared" ref="IJ258:IJ321" si="1067">IFERROR(CD258/AVERAGE(FD258:FE258),"i.a.")</f>
        <v>0.18963706383475321</v>
      </c>
      <c r="IK258" s="153">
        <f t="shared" ref="IK258:IK321" si="1068">IFERROR(CE258/AVERAGE(FE258:FF258),"i.a.")</f>
        <v>0.20120424148771779</v>
      </c>
      <c r="IL258" s="153">
        <f t="shared" ref="IL258:IL321" si="1069">IFERROR(CF258/AVERAGE(FF258:FG258),"i.a.")</f>
        <v>0.12090333241531258</v>
      </c>
      <c r="IM258" s="153">
        <f t="shared" ref="IM258:IM321" si="1070">IFERROR(CG258/AVERAGE(FG258:FH258),"i.a.")</f>
        <v>0.12787467553167264</v>
      </c>
      <c r="IN258" s="153">
        <f t="shared" ref="IN258:IN321" si="1071">IFERROR(CH258/AVERAGE(FH258:FI258),"i.a.")</f>
        <v>0.32197428357262292</v>
      </c>
      <c r="IO258" s="153">
        <f t="shared" ref="IO258:IO321" si="1072">IFERROR(CI258/AVERAGE(FI258:FJ258),"i.a.")</f>
        <v>0.22841455044612216</v>
      </c>
      <c r="IP258" s="153" t="str">
        <f t="shared" ref="IP258:IP321" si="1073">IFERROR(CJ258/AVERAGE(FJ258:FK258),"i.a.")</f>
        <v>i.a.</v>
      </c>
      <c r="IQ258" s="153" t="str">
        <f t="shared" ref="IQ258:IQ321" si="1074">IFERROR(CK258/AVERAGE(FK258:FL258),"i.a.")</f>
        <v>i.a.</v>
      </c>
      <c r="IR258" s="153" t="str">
        <f t="shared" ref="IR258:IR321" si="1075">IFERROR(CL258/AVERAGE(FL258:FM258),"i.a.")</f>
        <v>i.a.</v>
      </c>
      <c r="IS258" s="153" t="str">
        <f t="shared" ref="IS258:IS321" si="1076">IFERROR(CM258/AVERAGE(FM258:FN258),"i.a.")</f>
        <v>i.a.</v>
      </c>
      <c r="IT258" s="153" t="str">
        <f t="shared" ref="IT258:IT321" si="1077">IFERROR(CN258/AVERAGE(FN258:FO258),"i.a.")</f>
        <v>i.a.</v>
      </c>
      <c r="IU258" s="150">
        <f t="shared" ref="IU258:IU321" si="1078">(JD258-JE258)/ABS(JE258)</f>
        <v>9.6042967531357812E-2</v>
      </c>
      <c r="IV258" s="150">
        <f t="shared" ref="IV258:IV321" si="1079">(JE258-JF258)/ABS(JF258)</f>
        <v>5.4868395826874389E-2</v>
      </c>
      <c r="IW258" s="150">
        <f t="shared" ref="IW258:IW321" si="1080">(JF258-JG258)/ABS(JG258)</f>
        <v>1.5975513833316201E-2</v>
      </c>
      <c r="IX258" s="150">
        <f t="shared" ref="IX258:IX321" si="1081">(JG258-JH258)/ABS(JH258)</f>
        <v>-5.5348185737962914E-2</v>
      </c>
      <c r="IY258" s="150">
        <f t="shared" ref="IY258:IY321" si="1082">(JH258-JI258)/ABS(JI258)</f>
        <v>-1.7696243028730376E-2</v>
      </c>
      <c r="IZ258" s="263">
        <f t="shared" si="948"/>
        <v>5.7451542234987274E-2</v>
      </c>
      <c r="JA258" s="263">
        <f t="shared" si="1002"/>
        <v>3.1114304893998135E-2</v>
      </c>
      <c r="JB258" s="263">
        <f t="shared" si="949"/>
        <v>8.9168083957036348E-3</v>
      </c>
      <c r="JC258" s="263">
        <f t="shared" si="950"/>
        <v>-3.2702896937112036E-2</v>
      </c>
      <c r="JD258" s="153">
        <f t="shared" ref="JD258:JD321" si="1083">IFERROR(DY258/EY258,"i.a.")</f>
        <v>0.6556373720952472</v>
      </c>
      <c r="JE258" s="153">
        <f t="shared" ref="JE258:JE321" si="1084">IFERROR(DZ258/EZ258,"i.a.")</f>
        <v>0.59818582986025992</v>
      </c>
      <c r="JF258" s="153">
        <f t="shared" ref="JF258:JF321" si="1085">IFERROR(EA258/FA258,"i.a.")</f>
        <v>0.56707152496626179</v>
      </c>
      <c r="JG258" s="153">
        <f t="shared" ref="JG258:JG321" si="1086">IFERROR(EB258/FB258,"i.a.")</f>
        <v>0.55815471657055815</v>
      </c>
      <c r="JH258" s="153">
        <f t="shared" ref="JH258:JH321" si="1087">IFERROR(EC258/FC258,"i.a.")</f>
        <v>0.59085761350767019</v>
      </c>
      <c r="JI258" s="153">
        <f t="shared" ref="JI258:JI321" si="1088">IFERROR(ED258/FD258,"i.a.")</f>
        <v>0.60150193798449614</v>
      </c>
      <c r="JJ258" s="153">
        <f t="shared" ref="JJ258:JJ321" si="1089">IFERROR(EE258/FE258,"i.a.")</f>
        <v>0.59164602566989422</v>
      </c>
      <c r="JK258" s="153">
        <f t="shared" ref="JK258:JK321" si="1090">IFERROR(EF258/FF258,"i.a.")</f>
        <v>0.38644410723318157</v>
      </c>
      <c r="JL258" s="153">
        <f t="shared" ref="JL258:JL321" si="1091">IFERROR(EG258/FG258,"i.a.")</f>
        <v>0.32299806738929498</v>
      </c>
      <c r="JM258" s="153">
        <f t="shared" ref="JM258:JM321" si="1092">IFERROR(EH258/FH258,"i.a.")</f>
        <v>0.38029429310001989</v>
      </c>
      <c r="JN258" s="153">
        <f t="shared" ref="JN258:JN321" si="1093">IFERROR(EI258/FI258,"i.a.")</f>
        <v>0.37268359643102261</v>
      </c>
      <c r="JO258" s="153" t="str">
        <f t="shared" ref="JO258:JO321" si="1094">IFERROR(EJ258/FJ258,"i.a.")</f>
        <v>i.a.</v>
      </c>
      <c r="JP258" s="153" t="str">
        <f t="shared" ref="JP258:JP321" si="1095">IFERROR(EK258/FK258,"i.a.")</f>
        <v>i.a.</v>
      </c>
      <c r="JQ258" s="153" t="str">
        <f t="shared" ref="JQ258:JQ321" si="1096">IFERROR(EL258/FL258,"i.a.")</f>
        <v>i.a.</v>
      </c>
      <c r="JR258" s="153" t="str">
        <f t="shared" ref="JR258:JR321" si="1097">IFERROR(EM258/FM258,"i.a.")</f>
        <v>i.a.</v>
      </c>
      <c r="JS258" s="153" t="str">
        <f t="shared" ref="JS258:JS321" si="1098">IFERROR(EN258/FN258,"i.a.")</f>
        <v>i.a.</v>
      </c>
      <c r="JT258" s="153" t="str">
        <f t="shared" ref="JT258:JT321" si="1099">IFERROR(EO258/FO258,"i.a.")</f>
        <v>i.a.</v>
      </c>
      <c r="JU258" s="150" t="e">
        <f t="shared" ref="JU258:JU321" si="1100">(KD258-KE258)/ABS(KE258)</f>
        <v>#VALUE!</v>
      </c>
      <c r="JV258" s="150" t="e">
        <f t="shared" ref="JV258:JV321" si="1101">(KE258-KF258)/ABS(KF258)</f>
        <v>#VALUE!</v>
      </c>
      <c r="JW258" s="150" t="e">
        <f t="shared" ref="JW258:JW321" si="1102">(KF258-KG258)/ABS(KG258)</f>
        <v>#VALUE!</v>
      </c>
      <c r="JX258" s="150" t="e">
        <f t="shared" ref="JX258:JX321" si="1103">(KG258-KH258)/ABS(KH258)</f>
        <v>#VALUE!</v>
      </c>
      <c r="JY258" s="150" t="e">
        <f t="shared" ref="JY258:JY321" si="1104">(KH258-KI258)/ABS(KI258)</f>
        <v>#VALUE!</v>
      </c>
      <c r="JZ258" s="263" t="e">
        <f t="shared" si="951"/>
        <v>#VALUE!</v>
      </c>
      <c r="KA258" s="263" t="e">
        <f t="shared" si="1003"/>
        <v>#VALUE!</v>
      </c>
      <c r="KB258" s="263" t="e">
        <f t="shared" si="952"/>
        <v>#VALUE!</v>
      </c>
      <c r="KC258" s="263" t="e">
        <f t="shared" si="953"/>
        <v>#VALUE!</v>
      </c>
      <c r="KD258" s="153" t="str">
        <f t="shared" si="924"/>
        <v>i.a.</v>
      </c>
      <c r="KE258" s="153" t="str">
        <f t="shared" si="925"/>
        <v>i.a.</v>
      </c>
      <c r="KF258" s="153" t="str">
        <f t="shared" si="926"/>
        <v>i.a.</v>
      </c>
      <c r="KG258" s="153" t="str">
        <f t="shared" si="927"/>
        <v>i.a.</v>
      </c>
      <c r="KH258" s="153" t="str">
        <f t="shared" si="940"/>
        <v>i.a.</v>
      </c>
      <c r="KI258" s="153" t="str">
        <f t="shared" si="928"/>
        <v>i.a.</v>
      </c>
      <c r="KJ258" s="153" t="str">
        <f t="shared" si="929"/>
        <v>i.a.</v>
      </c>
      <c r="KK258" s="153" t="str">
        <f t="shared" si="930"/>
        <v>i.a.</v>
      </c>
      <c r="KL258" s="153" t="str">
        <f t="shared" si="931"/>
        <v>i.a.</v>
      </c>
      <c r="KM258" s="153" t="str">
        <f t="shared" si="932"/>
        <v>i.a.</v>
      </c>
      <c r="KN258" s="153" t="str">
        <f t="shared" si="933"/>
        <v>i.a.</v>
      </c>
      <c r="KO258" s="153" t="str">
        <f t="shared" si="934"/>
        <v>i.a.</v>
      </c>
      <c r="KP258" s="153" t="str">
        <f t="shared" si="935"/>
        <v>i.a.</v>
      </c>
      <c r="KQ258" s="153" t="str">
        <f t="shared" si="936"/>
        <v>i.a.</v>
      </c>
      <c r="KR258" s="153" t="str">
        <f t="shared" si="937"/>
        <v>i.a.</v>
      </c>
      <c r="KS258" s="153" t="str">
        <f t="shared" si="938"/>
        <v>i.a.</v>
      </c>
      <c r="KT258" s="153" t="str">
        <f t="shared" si="939"/>
        <v>i.a.</v>
      </c>
      <c r="KU258" s="150" t="e">
        <f t="shared" ref="KU258:KU321" si="1105">(LD258-LE258)/ABS(LE258)</f>
        <v>#DIV/0!</v>
      </c>
      <c r="KV258" s="150" t="e">
        <f t="shared" ref="KV258:KV321" si="1106">(LE258-LF258)/ABS(LF258)</f>
        <v>#DIV/0!</v>
      </c>
      <c r="KW258" s="150" t="e">
        <f t="shared" ref="KW258:KW321" si="1107">(LF258-LG258)/ABS(LG258)</f>
        <v>#DIV/0!</v>
      </c>
      <c r="KX258" s="150" t="e">
        <f t="shared" ref="KX258:KX321" si="1108">(LG258-LH258)/ABS(LH258)</f>
        <v>#DIV/0!</v>
      </c>
      <c r="KY258" s="150" t="e">
        <f t="shared" ref="KY258:KY321" si="1109">(LH258-LI258)/ABS(LI258)</f>
        <v>#DIV/0!</v>
      </c>
      <c r="KZ258" s="243">
        <f t="shared" si="954"/>
        <v>0</v>
      </c>
      <c r="LA258" s="243">
        <f t="shared" si="1004"/>
        <v>0</v>
      </c>
      <c r="LB258" s="243">
        <f t="shared" si="955"/>
        <v>0</v>
      </c>
      <c r="LC258" s="243">
        <f t="shared" si="956"/>
        <v>0</v>
      </c>
      <c r="LD258" s="254">
        <f>IFERROR(Tabel1[[#This Row],[2024 - Omsætning]]/Tabel1[[#This Row],[2024 - Ansatte]],"i.a.")</f>
        <v>0</v>
      </c>
      <c r="LE258" s="254">
        <f>IFERROR(Tabel1[[#This Row],[2023 - Omsætning]]/Tabel1[[#This Row],[2023 - Ansatte]],"i.a.")</f>
        <v>0</v>
      </c>
      <c r="LF258" s="254">
        <f>IFERROR(Tabel1[[#This Row],[2022 - Omsætning]]/Tabel1[[#This Row],[2022 - Ansatte]],"i.a.")</f>
        <v>0</v>
      </c>
      <c r="LG258" s="254">
        <f>IFERROR(Tabel1[[#This Row],[2021 - Omsætning]]/Tabel1[[#This Row],[2021 - Ansatte]],"i.a.")</f>
        <v>0</v>
      </c>
      <c r="LH258" s="254">
        <f>IFERROR(AC258/Tabel1[[#This Row],[2020 - Ansatte]],"i.a.")</f>
        <v>0</v>
      </c>
      <c r="LI258" s="254">
        <f>IFERROR(Tabel1[[#This Row],[2019 - Omsætning]]/Tabel1[[#This Row],[2019 - Ansatte]],"i.a.")</f>
        <v>0</v>
      </c>
      <c r="LJ258" s="254">
        <f>IFERROR(Tabel1[[#This Row],[2018 - Omsætning]]/Tabel1[[#This Row],[2018 - Ansatte]],"i.a.")</f>
        <v>0</v>
      </c>
      <c r="LK258" s="254">
        <f>IFERROR(Tabel1[[#This Row],[2017 - Omsætning]]/Tabel1[[#This Row],[2017 - Ansatte]],"i.a.")</f>
        <v>0</v>
      </c>
      <c r="LL258" s="254">
        <f>IFERROR(Tabel1[[#This Row],[2016 - Omsætning]]/Tabel1[[#This Row],[2016 - Ansatte]],"i.a.")</f>
        <v>0</v>
      </c>
      <c r="LM258" s="254" t="str">
        <f>IFERROR(Tabel1[[#This Row],[2015 - Omsætning]]/Tabel1[[#This Row],[2015 - Ansatte]],"i.a.")</f>
        <v>i.a.</v>
      </c>
      <c r="LN258" s="254" t="str">
        <f>IFERROR(Tabel1[[#This Row],[2014 - Omsætning]]/Tabel1[[#This Row],[2014 - Ansatte]],"i.a.")</f>
        <v>i.a.</v>
      </c>
      <c r="LO258" s="254" t="str">
        <f>IFERROR(Tabel1[[#This Row],[2013 - Omsætning]]/Tabel1[[#This Row],[2013 - Ansatte]],"i.a.")</f>
        <v>i.a.</v>
      </c>
      <c r="LP258" s="254" t="str">
        <f>IFERROR(Tabel1[[#This Row],[2012 - Omsætning]]/Tabel1[[#This Row],[2012 - Ansatte]],"i.a.")</f>
        <v>i.a.</v>
      </c>
      <c r="LQ258" s="254" t="str">
        <f>IFERROR(Tabel1[[#This Row],[2011 - Omsætning]]/Tabel1[[#This Row],[2011 - Ansatte]],"i.a.")</f>
        <v>i.a.</v>
      </c>
      <c r="LR258" s="254" t="str">
        <f>IFERROR(Tabel1[[#This Row],[2010 - Omsætning]]/Tabel1[[#This Row],[2010 - Ansatte]],"i.a.")</f>
        <v>i.a.</v>
      </c>
      <c r="LS258" s="254" t="str">
        <f>IFERROR(Tabel1[[#This Row],[2009 - Omsætning]]/Tabel1[[#This Row],[2009 - Ansatte]],"i.a.")</f>
        <v>i.a.</v>
      </c>
      <c r="LT258" s="254" t="str">
        <f>IFERROR(Tabel1[[#This Row],[2008 - Omsætning]]/Tabel1[[#This Row],[2008 - Ansatte]],"i.a.")</f>
        <v>i.a.</v>
      </c>
      <c r="LU258" s="158">
        <f t="shared" ref="LU258:LU321" si="1110">(MD258-ME258)/ABS(ME258)</f>
        <v>-0.45723775256019927</v>
      </c>
      <c r="LV258" s="158">
        <f t="shared" ref="LV258:LV321" si="1111">(ME258-MF258)/ABS(MF258)</f>
        <v>0.21361071300609105</v>
      </c>
      <c r="LW258" s="158">
        <f t="shared" ref="LW258:LW321" si="1112">(MF258-MG258)/ABS(MG258)</f>
        <v>1.4311846689895471</v>
      </c>
      <c r="LX258" s="158">
        <f t="shared" ref="LX258:LX321" si="1113">(MG258-MH258)/ABS(MH258)</f>
        <v>-0.4645678472525871</v>
      </c>
      <c r="LY258" s="158">
        <f t="shared" ref="LY258:LY321" si="1114">(MH258-MI258)/ABS(MI258)</f>
        <v>0.7453807840616965</v>
      </c>
      <c r="LZ258" s="243">
        <f t="shared" si="957"/>
        <v>-0.10324999999999999</v>
      </c>
      <c r="MA258" s="243">
        <f t="shared" si="1005"/>
        <v>3.9745833333333341E-2</v>
      </c>
      <c r="MB258" s="243">
        <f t="shared" si="958"/>
        <v>0.10953333333333333</v>
      </c>
      <c r="MC258" s="243">
        <f t="shared" si="959"/>
        <v>-6.6404166666666667E-2</v>
      </c>
      <c r="MD258" s="244">
        <f t="shared" ref="MD258:MD321" si="1115">IFERROR(CY258/FY258,"i.a.")</f>
        <v>0.1225625</v>
      </c>
      <c r="ME258" s="244">
        <f t="shared" ref="ME258:ME321" si="1116">IFERROR(CZ258/FZ258,"i.a.")</f>
        <v>0.2258125</v>
      </c>
      <c r="MF258" s="244">
        <f t="shared" ref="MF258:MF321" si="1117">IFERROR(DA258/GA258,"i.a.")</f>
        <v>0.18606666666666666</v>
      </c>
      <c r="MG258" s="244">
        <f t="shared" ref="MG258:MG321" si="1118">IFERROR(DB258/GB258,"i.a.")</f>
        <v>7.6533333333333328E-2</v>
      </c>
      <c r="MH258" s="244">
        <f t="shared" ref="MH258:MH321" si="1119">IFERROR(DC258/GC258,"i.a.")</f>
        <v>0.1429375</v>
      </c>
      <c r="MI258" s="244">
        <f t="shared" ref="MI258:MI321" si="1120">IFERROR(DD258/GD258,"i.a.")</f>
        <v>8.189473684210527E-2</v>
      </c>
      <c r="MJ258" s="244">
        <f t="shared" ref="MJ258:MJ321" si="1121">IFERROR(DE258/GE258,"i.a.")</f>
        <v>9.715789473684211E-2</v>
      </c>
      <c r="MK258" s="244">
        <f t="shared" ref="MK258:MK321" si="1122">IFERROR(DF258/GF258,"i.a.")</f>
        <v>5.9714285714285713E-2</v>
      </c>
      <c r="ML258" s="244">
        <f t="shared" ref="ML258:ML321" si="1123">IFERROR(DG258/GG258,"i.a.")</f>
        <v>6.528571428571428E-2</v>
      </c>
      <c r="MM258" s="244" t="str">
        <f t="shared" ref="MM258:MM321" si="1124">IFERROR(DH258/GH258,"i.a.")</f>
        <v>i.a.</v>
      </c>
      <c r="MN258" s="244" t="str">
        <f t="shared" ref="MN258:MN321" si="1125">IFERROR(DI258/GI258,"i.a.")</f>
        <v>i.a.</v>
      </c>
      <c r="MO258" s="244" t="str">
        <f t="shared" ref="MO258:MO321" si="1126">IFERROR(DJ258/GJ258,"i.a.")</f>
        <v>i.a.</v>
      </c>
      <c r="MP258" s="244" t="str">
        <f t="shared" ref="MP258:MP321" si="1127">IFERROR(DK258/GK258,"i.a.")</f>
        <v>i.a.</v>
      </c>
      <c r="MQ258" s="244" t="str">
        <f t="shared" ref="MQ258:MQ321" si="1128">IFERROR(DL258/GL258,"i.a.")</f>
        <v>i.a.</v>
      </c>
      <c r="MR258" s="244" t="str">
        <f t="shared" ref="MR258:MR321" si="1129">IFERROR(DM258/GM258,"i.a.")</f>
        <v>i.a.</v>
      </c>
      <c r="MS258" s="244" t="str">
        <f t="shared" ref="MS258:MS321" si="1130">IFERROR(DN258/GN258,"i.a.")</f>
        <v>i.a.</v>
      </c>
      <c r="MT258" s="244" t="str">
        <f t="shared" ref="MT258:MT321" si="1131">IFERROR(DO258/GO258,"i.a.")</f>
        <v>i.a.</v>
      </c>
    </row>
    <row r="259" spans="1:358" ht="18" customHeight="1" x14ac:dyDescent="0.25">
      <c r="A259" s="134" t="s">
        <v>705</v>
      </c>
      <c r="B259" s="273">
        <v>14184082</v>
      </c>
      <c r="C259" s="135" t="s">
        <v>83</v>
      </c>
      <c r="D259" s="5"/>
      <c r="E259" s="135">
        <v>256200</v>
      </c>
      <c r="F259" s="203">
        <v>45705</v>
      </c>
      <c r="G259" s="148" t="s">
        <v>74</v>
      </c>
      <c r="H259" s="148" t="s">
        <v>74</v>
      </c>
      <c r="I259" s="148" t="s">
        <v>74</v>
      </c>
      <c r="J259" s="148" t="s">
        <v>74</v>
      </c>
      <c r="K259" s="357" t="s">
        <v>74</v>
      </c>
      <c r="L259" s="148" t="s">
        <v>74</v>
      </c>
      <c r="M259" s="357" t="s">
        <v>74</v>
      </c>
      <c r="N259" s="357" t="s">
        <v>74</v>
      </c>
      <c r="O259" s="357" t="s">
        <v>74</v>
      </c>
      <c r="P259" s="150" t="e">
        <f>Y259/Tabel1[[#This Row],[2023 - Omsætning]]-1</f>
        <v>#DIV/0!</v>
      </c>
      <c r="Q259" s="150" t="e">
        <f>Z259/Tabel1[[#This Row],[2022 - Omsætning]]-1</f>
        <v>#DIV/0!</v>
      </c>
      <c r="R259" s="150" t="e">
        <f>AA259/Tabel1[[#This Row],[2021 - Omsætning]]-1</f>
        <v>#DIV/0!</v>
      </c>
      <c r="S259" s="150" t="e">
        <f>AB259/Tabel1[[#This Row],[2020 - Omsætning]]-1</f>
        <v>#DIV/0!</v>
      </c>
      <c r="T259" s="150" t="e">
        <f>AC259/Tabel1[[#This Row],[2019 - Omsætning]]-1</f>
        <v>#DIV/0!</v>
      </c>
      <c r="U259" s="242">
        <f t="shared" si="941"/>
        <v>0</v>
      </c>
      <c r="V259" s="242">
        <f t="shared" si="993"/>
        <v>0</v>
      </c>
      <c r="W259" s="242">
        <f t="shared" si="982"/>
        <v>0</v>
      </c>
      <c r="X259" s="242">
        <f t="shared" si="975"/>
        <v>0</v>
      </c>
      <c r="Y259" s="151"/>
      <c r="Z259" s="151"/>
      <c r="AA259" s="151"/>
      <c r="AB259" s="361"/>
      <c r="AC259" s="361"/>
      <c r="AD259" s="361"/>
      <c r="AE259" s="361"/>
      <c r="AF259" s="361"/>
      <c r="AG259" s="361"/>
      <c r="AH259" s="361"/>
      <c r="AI259" s="361"/>
      <c r="AJ259" s="361"/>
      <c r="AK259" s="361"/>
      <c r="AL259" s="361"/>
      <c r="AM259" s="361"/>
      <c r="AN259" s="361"/>
      <c r="AO259" s="361"/>
      <c r="AP259" s="150">
        <f t="shared" si="1006"/>
        <v>-8.7774682760755243E-2</v>
      </c>
      <c r="AQ259" s="150">
        <f t="shared" si="1007"/>
        <v>3.9107223258506497E-2</v>
      </c>
      <c r="AR259" s="150">
        <f t="shared" si="1008"/>
        <v>0.18372163849550785</v>
      </c>
      <c r="AS259" s="150">
        <f t="shared" si="1009"/>
        <v>0.11041596212377418</v>
      </c>
      <c r="AT259" s="150">
        <f t="shared" si="1010"/>
        <v>-0.27068689110864474</v>
      </c>
      <c r="AU259" s="242">
        <f t="shared" si="960"/>
        <v>-1.418000000000001</v>
      </c>
      <c r="AV259" s="242">
        <f t="shared" si="994"/>
        <v>0.60800000000000054</v>
      </c>
      <c r="AW259" s="242">
        <f t="shared" si="961"/>
        <v>2.4130000000000003</v>
      </c>
      <c r="AX259" s="242">
        <f t="shared" si="962"/>
        <v>1.3060000000000009</v>
      </c>
      <c r="AY259" s="119">
        <v>14.737</v>
      </c>
      <c r="AZ259" s="119">
        <v>16.155000000000001</v>
      </c>
      <c r="BA259" s="119">
        <v>15.547000000000001</v>
      </c>
      <c r="BB259" s="362">
        <v>13.134</v>
      </c>
      <c r="BC259" s="362">
        <v>11.827999999999999</v>
      </c>
      <c r="BD259" s="362">
        <v>16.218</v>
      </c>
      <c r="BE259" s="362">
        <v>17.698</v>
      </c>
      <c r="BF259" s="362">
        <v>15.9</v>
      </c>
      <c r="BG259" s="362">
        <v>15.529</v>
      </c>
      <c r="BH259" s="362">
        <v>14.34</v>
      </c>
      <c r="BI259" s="362"/>
      <c r="BJ259" s="362"/>
      <c r="BK259" s="362"/>
      <c r="BL259" s="362"/>
      <c r="BM259" s="362"/>
      <c r="BN259" s="362"/>
      <c r="BO259" s="362"/>
      <c r="BP259" s="152">
        <f t="shared" si="1011"/>
        <v>2.2436661698956781</v>
      </c>
      <c r="BQ259" s="152">
        <f t="shared" si="1012"/>
        <v>-1.9351916376306622</v>
      </c>
      <c r="BR259" s="152">
        <f t="shared" si="1013"/>
        <v>0.46578140960163439</v>
      </c>
      <c r="BS259" s="152">
        <f t="shared" si="1014"/>
        <v>2.0459401709401708</v>
      </c>
      <c r="BT259" s="152">
        <f t="shared" si="1015"/>
        <v>-2.9957356076759063</v>
      </c>
      <c r="BU259" s="242">
        <f t="shared" si="963"/>
        <v>3.0110000000000001</v>
      </c>
      <c r="BV259" s="242">
        <f t="shared" si="995"/>
        <v>-2.7770000000000001</v>
      </c>
      <c r="BW259" s="242">
        <f t="shared" si="964"/>
        <v>0.45600000000000007</v>
      </c>
      <c r="BX259" s="242">
        <f t="shared" si="965"/>
        <v>1.915</v>
      </c>
      <c r="BY259" s="119">
        <v>1.669</v>
      </c>
      <c r="BZ259" s="119">
        <v>-1.3420000000000001</v>
      </c>
      <c r="CA259" s="119">
        <v>1.4350000000000001</v>
      </c>
      <c r="CB259" s="362">
        <v>0.97899999999999998</v>
      </c>
      <c r="CC259" s="362">
        <v>-0.93600000000000005</v>
      </c>
      <c r="CD259" s="362">
        <v>0.46899999999999997</v>
      </c>
      <c r="CE259" s="362">
        <v>1.5680000000000001</v>
      </c>
      <c r="CF259" s="362">
        <v>0.89800000000000002</v>
      </c>
      <c r="CG259" s="362">
        <v>3.0270000000000001</v>
      </c>
      <c r="CH259" s="362">
        <v>4.6109999999999998</v>
      </c>
      <c r="CI259" s="362"/>
      <c r="CJ259" s="362"/>
      <c r="CK259" s="362"/>
      <c r="CL259" s="362"/>
      <c r="CM259" s="362"/>
      <c r="CN259" s="362"/>
      <c r="CO259" s="362"/>
      <c r="CP259" s="152">
        <f t="shared" si="1016"/>
        <v>1.7599771949828962</v>
      </c>
      <c r="CQ259" s="152">
        <f t="shared" si="1017"/>
        <v>-2.4424342105263155</v>
      </c>
      <c r="CR259" s="152">
        <f t="shared" si="1018"/>
        <v>0.45280764635603349</v>
      </c>
      <c r="CS259" s="152">
        <f t="shared" si="1019"/>
        <v>1.7271937445699392</v>
      </c>
      <c r="CT259" s="152">
        <f t="shared" si="1020"/>
        <v>-18.707692307692305</v>
      </c>
      <c r="CU259" s="242">
        <f t="shared" si="966"/>
        <v>3.0869999999999997</v>
      </c>
      <c r="CV259" s="242">
        <f t="shared" si="996"/>
        <v>-2.9699999999999998</v>
      </c>
      <c r="CW259" s="242">
        <f t="shared" si="967"/>
        <v>0.379</v>
      </c>
      <c r="CX259" s="242">
        <f t="shared" si="968"/>
        <v>1.988</v>
      </c>
      <c r="CY259" s="119">
        <v>1.333</v>
      </c>
      <c r="CZ259" s="119">
        <v>-1.754</v>
      </c>
      <c r="DA259" s="119">
        <v>1.216</v>
      </c>
      <c r="DB259" s="362">
        <v>0.83699999999999997</v>
      </c>
      <c r="DC259" s="362">
        <v>-1.151</v>
      </c>
      <c r="DD259" s="362">
        <v>6.5000000000000002E-2</v>
      </c>
      <c r="DE259" s="362">
        <v>1.214</v>
      </c>
      <c r="DF259" s="362">
        <v>0.69499999999999995</v>
      </c>
      <c r="DG259" s="362">
        <v>2.7730000000000001</v>
      </c>
      <c r="DH259" s="362">
        <v>4.4829999999999997</v>
      </c>
      <c r="DI259" s="362"/>
      <c r="DJ259" s="362"/>
      <c r="DK259" s="362"/>
      <c r="DL259" s="362"/>
      <c r="DM259" s="362"/>
      <c r="DN259" s="362"/>
      <c r="DO259" s="362"/>
      <c r="DP259" s="152">
        <f t="shared" si="1021"/>
        <v>1.3732460243217961</v>
      </c>
      <c r="DQ259" s="152">
        <f t="shared" si="1022"/>
        <v>-0.77065007509118211</v>
      </c>
      <c r="DR259" s="152">
        <f t="shared" si="1023"/>
        <v>0.24792503346720207</v>
      </c>
      <c r="DS259" s="152">
        <f t="shared" si="1024"/>
        <v>0.21148232241323375</v>
      </c>
      <c r="DT259" s="152">
        <f t="shared" si="1025"/>
        <v>-0.22557146445616671</v>
      </c>
      <c r="DU259" s="242">
        <f t="shared" si="969"/>
        <v>1.468</v>
      </c>
      <c r="DV259" s="242">
        <f t="shared" si="997"/>
        <v>-3.5919999999999996</v>
      </c>
      <c r="DW259" s="242">
        <f t="shared" si="970"/>
        <v>0.92599999999999971</v>
      </c>
      <c r="DX259" s="242">
        <f t="shared" si="971"/>
        <v>0.65199999999999969</v>
      </c>
      <c r="DY259" s="119">
        <v>2.5369999999999999</v>
      </c>
      <c r="DZ259" s="119">
        <v>1.069</v>
      </c>
      <c r="EA259" s="119">
        <v>4.6609999999999996</v>
      </c>
      <c r="EB259" s="362">
        <v>3.7349999999999999</v>
      </c>
      <c r="EC259" s="362">
        <v>3.0830000000000002</v>
      </c>
      <c r="ED259" s="362">
        <v>3.9809999999999999</v>
      </c>
      <c r="EE259" s="362">
        <v>4.7880000000000003</v>
      </c>
      <c r="EF259" s="362">
        <v>3.8530000000000002</v>
      </c>
      <c r="EG259" s="362">
        <v>5.319</v>
      </c>
      <c r="EH259" s="362">
        <v>5.1630000000000003</v>
      </c>
      <c r="EI259" s="362"/>
      <c r="EJ259" s="362"/>
      <c r="EK259" s="362"/>
      <c r="EL259" s="362"/>
      <c r="EM259" s="362"/>
      <c r="EN259" s="362"/>
      <c r="EO259" s="362"/>
      <c r="EP259" s="153">
        <f t="shared" si="1026"/>
        <v>-1.0401974612129633E-2</v>
      </c>
      <c r="EQ259" s="153">
        <f t="shared" si="1027"/>
        <v>-0.42343074968233807</v>
      </c>
      <c r="ER259" s="153">
        <f t="shared" si="1028"/>
        <v>0.26968249870934435</v>
      </c>
      <c r="ES259" s="153">
        <f t="shared" si="1029"/>
        <v>0.17349488829988644</v>
      </c>
      <c r="ET259" s="153">
        <f t="shared" si="1030"/>
        <v>-9.2938590465723295E-2</v>
      </c>
      <c r="EU259" s="242">
        <f t="shared" si="972"/>
        <v>-0.11799999999999855</v>
      </c>
      <c r="EV259" s="242">
        <f t="shared" si="998"/>
        <v>-8.3310000000000013</v>
      </c>
      <c r="EW259" s="242">
        <f t="shared" si="973"/>
        <v>4.1790000000000003</v>
      </c>
      <c r="EX259" s="242">
        <f t="shared" si="974"/>
        <v>2.2910000000000004</v>
      </c>
      <c r="EY259" s="119">
        <v>11.226000000000001</v>
      </c>
      <c r="EZ259" s="119">
        <v>11.343999999999999</v>
      </c>
      <c r="FA259" s="119">
        <v>19.675000000000001</v>
      </c>
      <c r="FB259" s="362">
        <v>15.496</v>
      </c>
      <c r="FC259" s="362">
        <v>13.205</v>
      </c>
      <c r="FD259" s="362">
        <v>14.558</v>
      </c>
      <c r="FE259" s="362">
        <v>17.888999999999999</v>
      </c>
      <c r="FF259" s="362">
        <v>15.294</v>
      </c>
      <c r="FG259" s="362">
        <v>14.385</v>
      </c>
      <c r="FH259" s="362">
        <v>11.694000000000001</v>
      </c>
      <c r="FI259" s="362"/>
      <c r="FJ259" s="362"/>
      <c r="FK259" s="362"/>
      <c r="FL259" s="362"/>
      <c r="FM259" s="362"/>
      <c r="FN259" s="362"/>
      <c r="FO259" s="362"/>
      <c r="FP259" s="153">
        <f t="shared" si="1031"/>
        <v>-0.26190476190476192</v>
      </c>
      <c r="FQ259" s="153">
        <f t="shared" si="1032"/>
        <v>0.27272727272727271</v>
      </c>
      <c r="FR259" s="153">
        <f t="shared" si="1033"/>
        <v>3.125E-2</v>
      </c>
      <c r="FS259" s="153">
        <f t="shared" si="1034"/>
        <v>-5.8823529411764705E-2</v>
      </c>
      <c r="FT259" s="153">
        <f t="shared" si="1035"/>
        <v>-0.15</v>
      </c>
      <c r="FU259" s="242">
        <f t="shared" si="990"/>
        <v>-11</v>
      </c>
      <c r="FV259" s="242">
        <f t="shared" si="999"/>
        <v>9</v>
      </c>
      <c r="FW259" s="242">
        <f t="shared" si="991"/>
        <v>1</v>
      </c>
      <c r="FX259" s="242">
        <f t="shared" si="992"/>
        <v>-2</v>
      </c>
      <c r="FY259" s="154">
        <v>31</v>
      </c>
      <c r="FZ259" s="154">
        <v>42</v>
      </c>
      <c r="GA259" s="154">
        <v>33</v>
      </c>
      <c r="GB259" s="359">
        <v>32</v>
      </c>
      <c r="GC259" s="359">
        <v>34</v>
      </c>
      <c r="GD259" s="359">
        <v>40</v>
      </c>
      <c r="GE259" s="359">
        <v>43</v>
      </c>
      <c r="GF259" s="359">
        <v>40</v>
      </c>
      <c r="GG259" s="359">
        <v>33</v>
      </c>
      <c r="GH259" s="359">
        <v>26</v>
      </c>
      <c r="GI259" s="359"/>
      <c r="GJ259" s="359"/>
      <c r="GK259" s="359"/>
      <c r="GL259" s="359"/>
      <c r="GM259" s="359"/>
      <c r="GN259" s="359"/>
      <c r="GO259" s="359"/>
      <c r="GP259" s="135"/>
      <c r="GQ259" s="5" t="s">
        <v>390</v>
      </c>
      <c r="GR259" s="135">
        <v>5500</v>
      </c>
      <c r="GS259" s="135" t="s">
        <v>178</v>
      </c>
      <c r="GT259" s="199" t="s">
        <v>78</v>
      </c>
      <c r="GU259" s="183"/>
      <c r="GV259" s="184"/>
      <c r="GW259" s="158">
        <f t="shared" si="1036"/>
        <v>2.2076176725601759</v>
      </c>
      <c r="GX259" s="158">
        <f t="shared" si="1037"/>
        <v>-3.1135563056856803</v>
      </c>
      <c r="GY259" s="158">
        <f t="shared" si="1038"/>
        <v>0.17975732882985199</v>
      </c>
      <c r="GZ259" s="158">
        <f t="shared" si="1039"/>
        <v>1.7534315945500221</v>
      </c>
      <c r="HA259" s="158">
        <f t="shared" si="1040"/>
        <v>-22.981703545605018</v>
      </c>
      <c r="HB259" s="263">
        <f t="shared" si="942"/>
        <v>1.3515397548588304</v>
      </c>
      <c r="HC259" s="263">
        <f t="shared" si="1000"/>
        <v>-0.90187814857403237</v>
      </c>
      <c r="HD259" s="263">
        <f t="shared" si="943"/>
        <v>4.4135196312873604E-2</v>
      </c>
      <c r="HE259" s="263">
        <f t="shared" si="944"/>
        <v>0.57140423706882093</v>
      </c>
      <c r="HF259" s="153">
        <f t="shared" si="1041"/>
        <v>0.73932334997226845</v>
      </c>
      <c r="HG259" s="153">
        <f t="shared" si="1042"/>
        <v>-0.61221640488656204</v>
      </c>
      <c r="HH259" s="153">
        <f t="shared" si="1043"/>
        <v>0.28966174368747027</v>
      </c>
      <c r="HI259" s="153">
        <f t="shared" si="1044"/>
        <v>0.24552654737459667</v>
      </c>
      <c r="HJ259" s="153">
        <f t="shared" si="1045"/>
        <v>-0.32587768969422426</v>
      </c>
      <c r="HK259" s="153">
        <f t="shared" si="1046"/>
        <v>1.4824951533812294E-2</v>
      </c>
      <c r="HL259" s="153">
        <f t="shared" si="1047"/>
        <v>0.280985996991089</v>
      </c>
      <c r="HM259" s="153">
        <f t="shared" si="1048"/>
        <v>0.15154819014391624</v>
      </c>
      <c r="HN259" s="153">
        <f t="shared" si="1049"/>
        <v>0.52909750047700821</v>
      </c>
      <c r="HO259" s="153">
        <f t="shared" si="1050"/>
        <v>0.86829362773581242</v>
      </c>
      <c r="HP259" s="153" t="str">
        <f t="shared" si="1051"/>
        <v>Negativ EK</v>
      </c>
      <c r="HQ259" s="153" t="str">
        <f t="shared" si="1052"/>
        <v>Negativ EK</v>
      </c>
      <c r="HR259" s="153" t="str">
        <f t="shared" si="1053"/>
        <v>Negativ EK</v>
      </c>
      <c r="HS259" s="185" t="str">
        <f t="shared" si="1054"/>
        <v>Negativ EK</v>
      </c>
      <c r="HT259" s="185" t="str">
        <f t="shared" si="1055"/>
        <v>Negativ EK</v>
      </c>
      <c r="HU259" s="185" t="str">
        <f t="shared" si="1056"/>
        <v>Negativ EK</v>
      </c>
      <c r="HV259" s="150">
        <f t="shared" si="1057"/>
        <v>2.7092282199377067</v>
      </c>
      <c r="HW259" s="150">
        <f t="shared" si="1058"/>
        <v>-2.0603702597475104</v>
      </c>
      <c r="HX259" s="150">
        <f t="shared" si="1059"/>
        <v>0.1961386436830489</v>
      </c>
      <c r="HY259" s="150">
        <f t="shared" si="1060"/>
        <v>2.0117569759176321</v>
      </c>
      <c r="HZ259" s="150">
        <f t="shared" si="1061"/>
        <v>-3.3324436574671372</v>
      </c>
      <c r="IA259" s="263">
        <f t="shared" si="945"/>
        <v>0.23442304852873416</v>
      </c>
      <c r="IB259" s="263">
        <f t="shared" si="1001"/>
        <v>-0.1681289313774233</v>
      </c>
      <c r="IC259" s="263">
        <f t="shared" si="946"/>
        <v>1.3380699778105631E-2</v>
      </c>
      <c r="ID259" s="263">
        <f t="shared" si="947"/>
        <v>0.13564849111831601</v>
      </c>
      <c r="IE259" s="153">
        <f t="shared" si="1062"/>
        <v>0.14789543642002659</v>
      </c>
      <c r="IF259" s="153">
        <f t="shared" si="1063"/>
        <v>-8.6527612108707574E-2</v>
      </c>
      <c r="IG259" s="153">
        <f t="shared" si="1064"/>
        <v>8.1601319268715708E-2</v>
      </c>
      <c r="IH259" s="153">
        <f t="shared" si="1065"/>
        <v>6.8220619490610077E-2</v>
      </c>
      <c r="II259" s="153">
        <f t="shared" si="1066"/>
        <v>-6.7427871627705943E-2</v>
      </c>
      <c r="IJ259" s="153">
        <f t="shared" si="1067"/>
        <v>2.8908681850402192E-2</v>
      </c>
      <c r="IK259" s="153">
        <f t="shared" si="1068"/>
        <v>9.4506223066027795E-2</v>
      </c>
      <c r="IL259" s="185">
        <f t="shared" si="1069"/>
        <v>6.0514168267124899E-2</v>
      </c>
      <c r="IM259" s="185">
        <f t="shared" si="1070"/>
        <v>0.23214080294489819</v>
      </c>
      <c r="IN259" s="185">
        <f t="shared" si="1071"/>
        <v>0.39430477167778344</v>
      </c>
      <c r="IO259" s="185" t="str">
        <f t="shared" si="1072"/>
        <v>i.a.</v>
      </c>
      <c r="IP259" s="185" t="str">
        <f t="shared" si="1073"/>
        <v>i.a.</v>
      </c>
      <c r="IQ259" s="185" t="str">
        <f t="shared" si="1074"/>
        <v>i.a.</v>
      </c>
      <c r="IR259" s="185" t="str">
        <f t="shared" si="1075"/>
        <v>i.a.</v>
      </c>
      <c r="IS259" s="185" t="str">
        <f t="shared" si="1076"/>
        <v>i.a.</v>
      </c>
      <c r="IT259" s="185" t="str">
        <f t="shared" si="1077"/>
        <v>i.a.</v>
      </c>
      <c r="IU259" s="150">
        <f t="shared" si="1078"/>
        <v>1.3981919561648362</v>
      </c>
      <c r="IV259" s="150">
        <f t="shared" si="1079"/>
        <v>-0.60221616955386181</v>
      </c>
      <c r="IW259" s="150">
        <f t="shared" si="1080"/>
        <v>-1.7136146449414868E-2</v>
      </c>
      <c r="IX259" s="150">
        <f t="shared" si="1081"/>
        <v>3.2371196919640702E-2</v>
      </c>
      <c r="IY259" s="150">
        <f t="shared" si="1082"/>
        <v>-0.14622259595250861</v>
      </c>
      <c r="IZ259" s="263">
        <f t="shared" si="948"/>
        <v>0.13175839220206365</v>
      </c>
      <c r="JA259" s="263">
        <f t="shared" si="1002"/>
        <v>-0.1426647810058729</v>
      </c>
      <c r="JB259" s="263">
        <f t="shared" si="949"/>
        <v>-4.1303244055604371E-3</v>
      </c>
      <c r="JC259" s="263">
        <f t="shared" si="950"/>
        <v>7.557773578436372E-3</v>
      </c>
      <c r="JD259" s="153">
        <f t="shared" si="1083"/>
        <v>0.22599323000178156</v>
      </c>
      <c r="JE259" s="153">
        <f t="shared" si="1084"/>
        <v>9.4234837799717919E-2</v>
      </c>
      <c r="JF259" s="153">
        <f t="shared" si="1085"/>
        <v>0.23689961880559082</v>
      </c>
      <c r="JG259" s="153">
        <f t="shared" si="1086"/>
        <v>0.24102994321115126</v>
      </c>
      <c r="JH259" s="153">
        <f t="shared" si="1087"/>
        <v>0.23347216963271489</v>
      </c>
      <c r="JI259" s="153">
        <f t="shared" si="1088"/>
        <v>0.2734578925676604</v>
      </c>
      <c r="JJ259" s="153">
        <f t="shared" si="1089"/>
        <v>0.26765051148750629</v>
      </c>
      <c r="JK259" s="185">
        <f t="shared" si="1090"/>
        <v>0.2519288609912384</v>
      </c>
      <c r="JL259" s="186">
        <f t="shared" si="1091"/>
        <v>0.36976016684045881</v>
      </c>
      <c r="JM259" s="186">
        <f t="shared" si="1092"/>
        <v>0.44150846587993842</v>
      </c>
      <c r="JN259" s="186" t="str">
        <f t="shared" si="1093"/>
        <v>i.a.</v>
      </c>
      <c r="JO259" s="186" t="str">
        <f t="shared" si="1094"/>
        <v>i.a.</v>
      </c>
      <c r="JP259" s="186" t="str">
        <f t="shared" si="1095"/>
        <v>i.a.</v>
      </c>
      <c r="JQ259" s="185" t="str">
        <f t="shared" si="1096"/>
        <v>i.a.</v>
      </c>
      <c r="JR259" s="185" t="str">
        <f t="shared" si="1097"/>
        <v>i.a.</v>
      </c>
      <c r="JS259" s="185" t="str">
        <f t="shared" si="1098"/>
        <v>i.a.</v>
      </c>
      <c r="JT259" s="185" t="str">
        <f t="shared" si="1099"/>
        <v>i.a.</v>
      </c>
      <c r="JU259" s="150" t="e">
        <f t="shared" si="1100"/>
        <v>#VALUE!</v>
      </c>
      <c r="JV259" s="150" t="e">
        <f t="shared" si="1101"/>
        <v>#VALUE!</v>
      </c>
      <c r="JW259" s="150" t="e">
        <f t="shared" si="1102"/>
        <v>#VALUE!</v>
      </c>
      <c r="JX259" s="150" t="e">
        <f t="shared" si="1103"/>
        <v>#VALUE!</v>
      </c>
      <c r="JY259" s="150" t="e">
        <f t="shared" si="1104"/>
        <v>#VALUE!</v>
      </c>
      <c r="JZ259" s="263" t="e">
        <f t="shared" si="951"/>
        <v>#VALUE!</v>
      </c>
      <c r="KA259" s="263" t="e">
        <f t="shared" si="1003"/>
        <v>#VALUE!</v>
      </c>
      <c r="KB259" s="263" t="e">
        <f t="shared" si="952"/>
        <v>#VALUE!</v>
      </c>
      <c r="KC259" s="263" t="e">
        <f t="shared" si="953"/>
        <v>#VALUE!</v>
      </c>
      <c r="KD259" s="153" t="str">
        <f t="shared" si="924"/>
        <v>i.a.</v>
      </c>
      <c r="KE259" s="153" t="str">
        <f t="shared" si="925"/>
        <v>i.a.</v>
      </c>
      <c r="KF259" s="153" t="str">
        <f t="shared" si="926"/>
        <v>i.a.</v>
      </c>
      <c r="KG259" s="153" t="str">
        <f t="shared" si="927"/>
        <v>i.a.</v>
      </c>
      <c r="KH259" s="153" t="str">
        <f t="shared" si="940"/>
        <v>i.a.</v>
      </c>
      <c r="KI259" s="153" t="str">
        <f t="shared" si="928"/>
        <v>i.a.</v>
      </c>
      <c r="KJ259" s="153" t="str">
        <f t="shared" si="929"/>
        <v>i.a.</v>
      </c>
      <c r="KK259" s="185" t="str">
        <f t="shared" si="930"/>
        <v>i.a.</v>
      </c>
      <c r="KL259" s="186" t="str">
        <f t="shared" si="931"/>
        <v>i.a.</v>
      </c>
      <c r="KM259" s="186" t="str">
        <f t="shared" si="932"/>
        <v>i.a.</v>
      </c>
      <c r="KN259" s="186" t="str">
        <f t="shared" si="933"/>
        <v>i.a.</v>
      </c>
      <c r="KO259" s="186" t="str">
        <f t="shared" si="934"/>
        <v>i.a.</v>
      </c>
      <c r="KP259" s="186" t="str">
        <f t="shared" si="935"/>
        <v>i.a.</v>
      </c>
      <c r="KQ259" s="185" t="str">
        <f t="shared" si="936"/>
        <v>i.a.</v>
      </c>
      <c r="KR259" s="185" t="str">
        <f t="shared" si="937"/>
        <v>i.a.</v>
      </c>
      <c r="KS259" s="185" t="str">
        <f t="shared" si="938"/>
        <v>i.a.</v>
      </c>
      <c r="KT259" s="185" t="str">
        <f t="shared" si="939"/>
        <v>i.a.</v>
      </c>
      <c r="KU259" s="150" t="e">
        <f t="shared" si="1105"/>
        <v>#DIV/0!</v>
      </c>
      <c r="KV259" s="150" t="e">
        <f t="shared" si="1106"/>
        <v>#DIV/0!</v>
      </c>
      <c r="KW259" s="150" t="e">
        <f t="shared" si="1107"/>
        <v>#DIV/0!</v>
      </c>
      <c r="KX259" s="150" t="e">
        <f t="shared" si="1108"/>
        <v>#DIV/0!</v>
      </c>
      <c r="KY259" s="150" t="e">
        <f t="shared" si="1109"/>
        <v>#DIV/0!</v>
      </c>
      <c r="KZ259" s="243">
        <f t="shared" si="954"/>
        <v>0</v>
      </c>
      <c r="LA259" s="243">
        <f t="shared" si="1004"/>
        <v>0</v>
      </c>
      <c r="LB259" s="243">
        <f t="shared" si="955"/>
        <v>0</v>
      </c>
      <c r="LC259" s="243">
        <f t="shared" si="956"/>
        <v>0</v>
      </c>
      <c r="LD259" s="254">
        <f>IFERROR(Tabel1[[#This Row],[2024 - Omsætning]]/Tabel1[[#This Row],[2024 - Ansatte]],"i.a.")</f>
        <v>0</v>
      </c>
      <c r="LE259" s="254">
        <f>IFERROR(Tabel1[[#This Row],[2023 - Omsætning]]/Tabel1[[#This Row],[2023 - Ansatte]],"i.a.")</f>
        <v>0</v>
      </c>
      <c r="LF259" s="254">
        <f>IFERROR(Tabel1[[#This Row],[2022 - Omsætning]]/Tabel1[[#This Row],[2022 - Ansatte]],"i.a.")</f>
        <v>0</v>
      </c>
      <c r="LG259" s="254">
        <f>IFERROR(Tabel1[[#This Row],[2021 - Omsætning]]/Tabel1[[#This Row],[2021 - Ansatte]],"i.a.")</f>
        <v>0</v>
      </c>
      <c r="LH259" s="254">
        <f>IFERROR(AC259/Tabel1[[#This Row],[2020 - Ansatte]],"i.a.")</f>
        <v>0</v>
      </c>
      <c r="LI259" s="254">
        <f>IFERROR(Tabel1[[#This Row],[2019 - Omsætning]]/Tabel1[[#This Row],[2019 - Ansatte]],"i.a.")</f>
        <v>0</v>
      </c>
      <c r="LJ259" s="254">
        <f>IFERROR(Tabel1[[#This Row],[2018 - Omsætning]]/Tabel1[[#This Row],[2018 - Ansatte]],"i.a.")</f>
        <v>0</v>
      </c>
      <c r="LK259" s="257">
        <f>IFERROR(Tabel1[[#This Row],[2017 - Omsætning]]/Tabel1[[#This Row],[2017 - Ansatte]],"i.a.")</f>
        <v>0</v>
      </c>
      <c r="LL259" s="258">
        <f>IFERROR(Tabel1[[#This Row],[2016 - Omsætning]]/Tabel1[[#This Row],[2016 - Ansatte]],"i.a.")</f>
        <v>0</v>
      </c>
      <c r="LM259" s="258">
        <f>IFERROR(Tabel1[[#This Row],[2015 - Omsætning]]/Tabel1[[#This Row],[2015 - Ansatte]],"i.a.")</f>
        <v>0</v>
      </c>
      <c r="LN259" s="258" t="str">
        <f>IFERROR(Tabel1[[#This Row],[2014 - Omsætning]]/Tabel1[[#This Row],[2014 - Ansatte]],"i.a.")</f>
        <v>i.a.</v>
      </c>
      <c r="LO259" s="258" t="str">
        <f>IFERROR(Tabel1[[#This Row],[2013 - Omsætning]]/Tabel1[[#This Row],[2013 - Ansatte]],"i.a.")</f>
        <v>i.a.</v>
      </c>
      <c r="LP259" s="258" t="str">
        <f>IFERROR(Tabel1[[#This Row],[2012 - Omsætning]]/Tabel1[[#This Row],[2012 - Ansatte]],"i.a.")</f>
        <v>i.a.</v>
      </c>
      <c r="LQ259" s="258" t="str">
        <f>IFERROR(Tabel1[[#This Row],[2011 - Omsætning]]/Tabel1[[#This Row],[2011 - Ansatte]],"i.a.")</f>
        <v>i.a.</v>
      </c>
      <c r="LR259" s="258" t="str">
        <f>IFERROR(Tabel1[[#This Row],[2010 - Omsætning]]/Tabel1[[#This Row],[2010 - Ansatte]],"i.a.")</f>
        <v>i.a.</v>
      </c>
      <c r="LS259" s="258" t="str">
        <f>IFERROR(Tabel1[[#This Row],[2009 - Omsætning]]/Tabel1[[#This Row],[2009 - Ansatte]],"i.a.")</f>
        <v>i.a.</v>
      </c>
      <c r="LT259" s="258" t="str">
        <f>IFERROR(Tabel1[[#This Row],[2008 - Omsætning]]/Tabel1[[#This Row],[2008 - Ansatte]],"i.a.")</f>
        <v>i.a.</v>
      </c>
      <c r="LU259" s="158">
        <f t="shared" si="1110"/>
        <v>2.0296465222348914</v>
      </c>
      <c r="LV259" s="158">
        <f t="shared" si="1111"/>
        <v>-2.1333411654135337</v>
      </c>
      <c r="LW259" s="158">
        <f t="shared" si="1112"/>
        <v>0.40878317222403238</v>
      </c>
      <c r="LX259" s="158">
        <f t="shared" si="1113"/>
        <v>1.7726433536055604</v>
      </c>
      <c r="LY259" s="158">
        <f t="shared" si="1114"/>
        <v>-21.832579185520359</v>
      </c>
      <c r="LZ259" s="243">
        <f t="shared" si="957"/>
        <v>8.4761904761904761E-2</v>
      </c>
      <c r="MA259" s="243">
        <f t="shared" si="1005"/>
        <v>-7.8610389610389603E-2</v>
      </c>
      <c r="MB259" s="243">
        <f t="shared" si="958"/>
        <v>1.0692234848484847E-2</v>
      </c>
      <c r="MC259" s="243">
        <f t="shared" si="959"/>
        <v>6.0009191176470585E-2</v>
      </c>
      <c r="MD259" s="244">
        <f t="shared" si="1115"/>
        <v>4.2999999999999997E-2</v>
      </c>
      <c r="ME259" s="244">
        <f t="shared" si="1116"/>
        <v>-4.1761904761904764E-2</v>
      </c>
      <c r="MF259" s="244">
        <f t="shared" si="1117"/>
        <v>3.6848484848484846E-2</v>
      </c>
      <c r="MG259" s="244">
        <f t="shared" si="1118"/>
        <v>2.6156249999999999E-2</v>
      </c>
      <c r="MH259" s="246">
        <f t="shared" si="1119"/>
        <v>-3.3852941176470586E-2</v>
      </c>
      <c r="MI259" s="245">
        <f t="shared" si="1120"/>
        <v>1.6250000000000001E-3</v>
      </c>
      <c r="MJ259" s="245">
        <f t="shared" si="1121"/>
        <v>2.8232558139534882E-2</v>
      </c>
      <c r="MK259" s="247">
        <f t="shared" si="1122"/>
        <v>1.7374999999999998E-2</v>
      </c>
      <c r="ML259" s="248">
        <f t="shared" si="1123"/>
        <v>8.4030303030303038E-2</v>
      </c>
      <c r="MM259" s="248">
        <f t="shared" si="1124"/>
        <v>0.1724230769230769</v>
      </c>
      <c r="MN259" s="248" t="str">
        <f t="shared" si="1125"/>
        <v>i.a.</v>
      </c>
      <c r="MO259" s="248" t="str">
        <f t="shared" si="1126"/>
        <v>i.a.</v>
      </c>
      <c r="MP259" s="248" t="str">
        <f t="shared" si="1127"/>
        <v>i.a.</v>
      </c>
      <c r="MQ259" s="248" t="str">
        <f t="shared" si="1128"/>
        <v>i.a.</v>
      </c>
      <c r="MR259" s="248" t="str">
        <f t="shared" si="1129"/>
        <v>i.a.</v>
      </c>
      <c r="MS259" s="248" t="str">
        <f t="shared" si="1130"/>
        <v>i.a.</v>
      </c>
      <c r="MT259" s="248" t="str">
        <f t="shared" si="1131"/>
        <v>i.a.</v>
      </c>
    </row>
    <row r="260" spans="1:358" ht="18" customHeight="1" x14ac:dyDescent="0.25">
      <c r="A260" s="101" t="s">
        <v>299</v>
      </c>
      <c r="B260" s="273">
        <v>41470119</v>
      </c>
      <c r="C260" s="117" t="s">
        <v>370</v>
      </c>
      <c r="D260" s="5" t="s">
        <v>730</v>
      </c>
      <c r="E260" s="5">
        <v>279000</v>
      </c>
      <c r="F260" s="203">
        <v>45747</v>
      </c>
      <c r="G260" s="148" t="s">
        <v>84</v>
      </c>
      <c r="H260" s="148" t="s">
        <v>84</v>
      </c>
      <c r="I260" s="148" t="s">
        <v>84</v>
      </c>
      <c r="J260" s="148" t="s">
        <v>84</v>
      </c>
      <c r="K260" s="148" t="s">
        <v>74</v>
      </c>
      <c r="L260" s="148" t="s">
        <v>74</v>
      </c>
      <c r="M260" s="148" t="s">
        <v>74</v>
      </c>
      <c r="N260" s="148" t="s">
        <v>74</v>
      </c>
      <c r="O260" s="357" t="s">
        <v>74</v>
      </c>
      <c r="P260" s="150">
        <f>Y260/Tabel1[[#This Row],[2023 - Omsætning]]-1</f>
        <v>-0.2541218021110605</v>
      </c>
      <c r="Q260" s="150">
        <f>Z260/Tabel1[[#This Row],[2022 - Omsætning]]-1</f>
        <v>-5.5612997310788836E-3</v>
      </c>
      <c r="R260" s="150">
        <f>AA260/Tabel1[[#This Row],[2021 - Omsætning]]-1</f>
        <v>0.80867872681474684</v>
      </c>
      <c r="S260" s="150">
        <f>AB260/Tabel1[[#This Row],[2020 - Omsætning]]-1</f>
        <v>0.17679524926393553</v>
      </c>
      <c r="T260" s="150">
        <f>AC260/Tabel1[[#This Row],[2019 - Omsætning]]-1</f>
        <v>0.27489152701963326</v>
      </c>
      <c r="U260" s="242">
        <f t="shared" si="941"/>
        <v>-107.78499999999997</v>
      </c>
      <c r="V260" s="242">
        <f t="shared" si="993"/>
        <v>-2.3720000000000141</v>
      </c>
      <c r="W260" s="242">
        <f t="shared" si="982"/>
        <v>190.70099999999999</v>
      </c>
      <c r="X260" s="242">
        <f t="shared" si="975"/>
        <v>35.428000000000026</v>
      </c>
      <c r="Y260" s="151">
        <v>316.36200000000002</v>
      </c>
      <c r="Z260" s="151">
        <v>424.14699999999999</v>
      </c>
      <c r="AA260" s="151">
        <v>426.51900000000001</v>
      </c>
      <c r="AB260" s="361">
        <v>235.81800000000001</v>
      </c>
      <c r="AC260" s="361">
        <v>200.39</v>
      </c>
      <c r="AD260" s="361">
        <v>157.18199999999999</v>
      </c>
      <c r="AE260" s="361">
        <v>90.653999999999996</v>
      </c>
      <c r="AF260" s="361">
        <v>100.527</v>
      </c>
      <c r="AG260" s="361">
        <v>210.25299999999999</v>
      </c>
      <c r="AH260" s="361">
        <v>239.58344700000001</v>
      </c>
      <c r="AI260" s="361">
        <v>129.35727399999999</v>
      </c>
      <c r="AJ260" s="361">
        <v>179.779932</v>
      </c>
      <c r="AK260" s="361">
        <v>173.04105200000001</v>
      </c>
      <c r="AL260" s="361">
        <v>96.67</v>
      </c>
      <c r="AM260" s="361">
        <v>84.186999999999998</v>
      </c>
      <c r="AN260" s="361">
        <v>126.465</v>
      </c>
      <c r="AO260" s="361">
        <v>137.68899999999999</v>
      </c>
      <c r="AP260" s="150">
        <f t="shared" si="1006"/>
        <v>-0.12595726928692746</v>
      </c>
      <c r="AQ260" s="150">
        <f t="shared" si="1007"/>
        <v>4.7409488139825214E-2</v>
      </c>
      <c r="AR260" s="150">
        <f t="shared" si="1008"/>
        <v>0.60065544942248494</v>
      </c>
      <c r="AS260" s="150">
        <f t="shared" si="1009"/>
        <v>0.10190690095565244</v>
      </c>
      <c r="AT260" s="150">
        <f t="shared" si="1010"/>
        <v>0.28118035376759665</v>
      </c>
      <c r="AU260" s="242">
        <f t="shared" si="960"/>
        <v>-21.134999999999991</v>
      </c>
      <c r="AV260" s="242">
        <f t="shared" si="994"/>
        <v>7.5949999999999989</v>
      </c>
      <c r="AW260" s="242">
        <f t="shared" si="961"/>
        <v>60.115999999999985</v>
      </c>
      <c r="AX260" s="242">
        <f t="shared" si="962"/>
        <v>9.2560000000000002</v>
      </c>
      <c r="AY260" s="119">
        <v>146.66</v>
      </c>
      <c r="AZ260" s="119">
        <v>167.79499999999999</v>
      </c>
      <c r="BA260" s="119">
        <v>160.19999999999999</v>
      </c>
      <c r="BB260" s="362">
        <v>100.084</v>
      </c>
      <c r="BC260" s="362">
        <v>90.828000000000003</v>
      </c>
      <c r="BD260" s="362">
        <v>70.894000000000005</v>
      </c>
      <c r="BE260" s="362">
        <v>43.027000000000001</v>
      </c>
      <c r="BF260" s="362">
        <v>43.497999999999998</v>
      </c>
      <c r="BG260" s="362">
        <v>82.278999999999996</v>
      </c>
      <c r="BH260" s="362">
        <v>92.848192999999995</v>
      </c>
      <c r="BI260" s="362">
        <v>56.474397000000003</v>
      </c>
      <c r="BJ260" s="362">
        <v>68.882428000000004</v>
      </c>
      <c r="BK260" s="362">
        <v>64.997382999999999</v>
      </c>
      <c r="BL260" s="362">
        <v>40.927</v>
      </c>
      <c r="BM260" s="362">
        <v>34.823999999999998</v>
      </c>
      <c r="BN260" s="362">
        <v>53.970999999999997</v>
      </c>
      <c r="BO260" s="362">
        <v>58.023000000000003</v>
      </c>
      <c r="BP260" s="152">
        <f t="shared" si="1011"/>
        <v>-0.37813383903317044</v>
      </c>
      <c r="BQ260" s="152">
        <f t="shared" si="1012"/>
        <v>-4.0176070428172032E-3</v>
      </c>
      <c r="BR260" s="152">
        <f t="shared" si="1013"/>
        <v>0.4612326043737574</v>
      </c>
      <c r="BS260" s="152">
        <f t="shared" si="1014"/>
        <v>0.76098686107335567</v>
      </c>
      <c r="BT260" s="152">
        <f t="shared" si="1015"/>
        <v>2.608650416171225</v>
      </c>
      <c r="BU260" s="242">
        <f t="shared" si="963"/>
        <v>-23.528999999999996</v>
      </c>
      <c r="BV260" s="242">
        <f t="shared" si="995"/>
        <v>-0.25100000000000477</v>
      </c>
      <c r="BW260" s="242">
        <f t="shared" si="964"/>
        <v>19.72</v>
      </c>
      <c r="BX260" s="242">
        <f t="shared" si="965"/>
        <v>18.476000000000003</v>
      </c>
      <c r="BY260" s="119">
        <v>38.695</v>
      </c>
      <c r="BZ260" s="119">
        <v>62.223999999999997</v>
      </c>
      <c r="CA260" s="119">
        <v>62.475000000000001</v>
      </c>
      <c r="CB260" s="362">
        <v>42.755000000000003</v>
      </c>
      <c r="CC260" s="362">
        <v>24.279</v>
      </c>
      <c r="CD260" s="362">
        <v>6.7279999999999998</v>
      </c>
      <c r="CE260" s="362">
        <v>-12.163</v>
      </c>
      <c r="CF260" s="362">
        <v>-30.963999999999999</v>
      </c>
      <c r="CG260" s="362">
        <v>4.82</v>
      </c>
      <c r="CH260" s="362">
        <v>34.410232999999998</v>
      </c>
      <c r="CI260" s="362">
        <v>11.378786</v>
      </c>
      <c r="CJ260" s="362">
        <v>22.977017</v>
      </c>
      <c r="CK260" s="362">
        <v>23.240815000000001</v>
      </c>
      <c r="CL260" s="362">
        <v>1.901</v>
      </c>
      <c r="CM260" s="362">
        <v>-4.0510000000000002</v>
      </c>
      <c r="CN260" s="362">
        <v>12.238</v>
      </c>
      <c r="CO260" s="362">
        <v>18.640999999999998</v>
      </c>
      <c r="CP260" s="152">
        <f t="shared" si="1016"/>
        <v>-0.36811332030429794</v>
      </c>
      <c r="CQ260" s="152">
        <f t="shared" si="1017"/>
        <v>6.0610984725381466E-3</v>
      </c>
      <c r="CR260" s="152">
        <f t="shared" si="1018"/>
        <v>0.45508713025796232</v>
      </c>
      <c r="CS260" s="152">
        <f t="shared" si="1019"/>
        <v>0.78715402493133324</v>
      </c>
      <c r="CT260" s="152">
        <f t="shared" si="1020"/>
        <v>3.2168567355666422</v>
      </c>
      <c r="CU260" s="242">
        <f t="shared" si="966"/>
        <v>-22.790999999999997</v>
      </c>
      <c r="CV260" s="242">
        <f t="shared" si="996"/>
        <v>0.37299999999999756</v>
      </c>
      <c r="CW260" s="242">
        <f t="shared" si="967"/>
        <v>19.247</v>
      </c>
      <c r="CX260" s="242">
        <f t="shared" si="968"/>
        <v>18.628</v>
      </c>
      <c r="CY260" s="119">
        <v>39.122</v>
      </c>
      <c r="CZ260" s="119">
        <v>61.912999999999997</v>
      </c>
      <c r="DA260" s="119">
        <v>61.54</v>
      </c>
      <c r="DB260" s="362">
        <v>42.292999999999999</v>
      </c>
      <c r="DC260" s="362">
        <v>23.664999999999999</v>
      </c>
      <c r="DD260" s="362">
        <v>5.6120000000000001</v>
      </c>
      <c r="DE260" s="362">
        <v>-12.651999999999999</v>
      </c>
      <c r="DF260" s="362">
        <v>-31.363</v>
      </c>
      <c r="DG260" s="362">
        <v>4.9009999999999998</v>
      </c>
      <c r="DH260" s="362">
        <v>34.523944</v>
      </c>
      <c r="DI260" s="362">
        <v>10.986425000000001</v>
      </c>
      <c r="DJ260" s="362">
        <v>23.321905000000001</v>
      </c>
      <c r="DK260" s="362">
        <v>23.69115</v>
      </c>
      <c r="DL260" s="362">
        <v>1.0089999999999999</v>
      </c>
      <c r="DM260" s="362">
        <v>-5.0439999999999996</v>
      </c>
      <c r="DN260" s="362">
        <v>12.222</v>
      </c>
      <c r="DO260" s="362">
        <v>16.481000000000002</v>
      </c>
      <c r="DP260" s="152">
        <f t="shared" si="1021"/>
        <v>7.3646654292061076E-2</v>
      </c>
      <c r="DQ260" s="152">
        <f t="shared" si="1022"/>
        <v>0.16646109341307802</v>
      </c>
      <c r="DR260" s="152">
        <f t="shared" si="1023"/>
        <v>0.25765015735553426</v>
      </c>
      <c r="DS260" s="152">
        <f t="shared" si="1024"/>
        <v>0.50560362933714176</v>
      </c>
      <c r="DT260" s="152">
        <f t="shared" si="1025"/>
        <v>0.44886432796942338</v>
      </c>
      <c r="DU260" s="242">
        <f t="shared" si="969"/>
        <v>9.6810000000000116</v>
      </c>
      <c r="DV260" s="242">
        <f t="shared" si="997"/>
        <v>18.759</v>
      </c>
      <c r="DW260" s="242">
        <f t="shared" si="970"/>
        <v>23.087000000000003</v>
      </c>
      <c r="DX260" s="242">
        <f t="shared" si="971"/>
        <v>30.090999999999994</v>
      </c>
      <c r="DY260" s="119">
        <v>141.13300000000001</v>
      </c>
      <c r="DZ260" s="119">
        <v>131.452</v>
      </c>
      <c r="EA260" s="119">
        <v>112.693</v>
      </c>
      <c r="EB260" s="362">
        <v>89.605999999999995</v>
      </c>
      <c r="EC260" s="362">
        <v>59.515000000000001</v>
      </c>
      <c r="ED260" s="362">
        <v>41.076999999999998</v>
      </c>
      <c r="EE260" s="362">
        <v>36.735999999999997</v>
      </c>
      <c r="EF260" s="362">
        <v>46.63</v>
      </c>
      <c r="EG260" s="362">
        <v>71.116</v>
      </c>
      <c r="EH260" s="362">
        <v>77.10454</v>
      </c>
      <c r="EI260" s="362">
        <v>54.984259999999999</v>
      </c>
      <c r="EJ260" s="362">
        <v>58.552477000000003</v>
      </c>
      <c r="EK260" s="362">
        <v>44.302717999999999</v>
      </c>
      <c r="EL260" s="362">
        <v>26.113</v>
      </c>
      <c r="EM260" s="362">
        <v>25.292999999999999</v>
      </c>
      <c r="EN260" s="362">
        <v>36.131999999999998</v>
      </c>
      <c r="EO260" s="362">
        <v>35.17</v>
      </c>
      <c r="EP260" s="153">
        <f t="shared" si="1026"/>
        <v>0.14937418020942161</v>
      </c>
      <c r="EQ260" s="153">
        <f t="shared" si="1027"/>
        <v>-0.13480606660960381</v>
      </c>
      <c r="ER260" s="153">
        <f t="shared" si="1028"/>
        <v>0.26297953317003053</v>
      </c>
      <c r="ES260" s="153">
        <f t="shared" si="1029"/>
        <v>0.4779874213836478</v>
      </c>
      <c r="ET260" s="153">
        <f t="shared" si="1030"/>
        <v>0.58472261735419639</v>
      </c>
      <c r="EU260" s="242">
        <f t="shared" si="972"/>
        <v>40.313999999999965</v>
      </c>
      <c r="EV260" s="242">
        <f t="shared" si="998"/>
        <v>-42.050999999999988</v>
      </c>
      <c r="EW260" s="242">
        <f t="shared" si="973"/>
        <v>64.951999999999998</v>
      </c>
      <c r="EX260" s="242">
        <f t="shared" si="974"/>
        <v>79.876000000000005</v>
      </c>
      <c r="EY260" s="119">
        <v>310.2</v>
      </c>
      <c r="EZ260" s="119">
        <v>269.88600000000002</v>
      </c>
      <c r="FA260" s="119">
        <v>311.93700000000001</v>
      </c>
      <c r="FB260" s="362">
        <v>246.98500000000001</v>
      </c>
      <c r="FC260" s="362">
        <v>167.10900000000001</v>
      </c>
      <c r="FD260" s="362">
        <v>105.45</v>
      </c>
      <c r="FE260" s="362">
        <v>87.311000000000007</v>
      </c>
      <c r="FF260" s="362">
        <v>90.873999999999995</v>
      </c>
      <c r="FG260" s="362">
        <v>142.851</v>
      </c>
      <c r="FH260" s="362">
        <v>140.69091299999999</v>
      </c>
      <c r="FI260" s="362">
        <v>94.477907000000002</v>
      </c>
      <c r="FJ260" s="362">
        <v>99.076076</v>
      </c>
      <c r="FK260" s="362">
        <v>111.64073500000001</v>
      </c>
      <c r="FL260" s="362">
        <v>85.686000000000007</v>
      </c>
      <c r="FM260" s="362">
        <v>72.918999999999997</v>
      </c>
      <c r="FN260" s="362">
        <v>85.212000000000003</v>
      </c>
      <c r="FO260" s="362">
        <v>91.084999999999994</v>
      </c>
      <c r="FP260" s="153">
        <f t="shared" si="1031"/>
        <v>-4.7945205479452052E-2</v>
      </c>
      <c r="FQ260" s="153">
        <f t="shared" si="1032"/>
        <v>0.12307692307692308</v>
      </c>
      <c r="FR260" s="153">
        <f t="shared" si="1033"/>
        <v>0.23809523809523808</v>
      </c>
      <c r="FS260" s="153">
        <f t="shared" si="1034"/>
        <v>0.12903225806451613</v>
      </c>
      <c r="FT260" s="153">
        <f t="shared" si="1035"/>
        <v>3.3333333333333333E-2</v>
      </c>
      <c r="FU260" s="242">
        <f t="shared" si="990"/>
        <v>-7</v>
      </c>
      <c r="FV260" s="242">
        <f t="shared" si="999"/>
        <v>16</v>
      </c>
      <c r="FW260" s="242">
        <f t="shared" si="991"/>
        <v>25</v>
      </c>
      <c r="FX260" s="242">
        <f t="shared" si="992"/>
        <v>12</v>
      </c>
      <c r="FY260" s="154">
        <v>139</v>
      </c>
      <c r="FZ260" s="154">
        <v>146</v>
      </c>
      <c r="GA260" s="154">
        <v>130</v>
      </c>
      <c r="GB260" s="359">
        <v>105</v>
      </c>
      <c r="GC260" s="359">
        <v>93</v>
      </c>
      <c r="GD260" s="359">
        <v>90</v>
      </c>
      <c r="GE260" s="359">
        <v>84</v>
      </c>
      <c r="GF260" s="359">
        <v>102</v>
      </c>
      <c r="GG260" s="359">
        <v>110</v>
      </c>
      <c r="GH260" s="359">
        <v>90</v>
      </c>
      <c r="GI260" s="359">
        <v>78</v>
      </c>
      <c r="GJ260" s="359">
        <v>84</v>
      </c>
      <c r="GK260" s="359">
        <v>78</v>
      </c>
      <c r="GL260" s="359">
        <v>76</v>
      </c>
      <c r="GM260" s="359">
        <v>79</v>
      </c>
      <c r="GN260" s="359">
        <v>86</v>
      </c>
      <c r="GO260" s="359">
        <v>87</v>
      </c>
      <c r="GP260" s="167"/>
      <c r="GQ260" s="5" t="s">
        <v>386</v>
      </c>
      <c r="GR260" s="5">
        <v>4540</v>
      </c>
      <c r="GS260" s="5" t="s">
        <v>300</v>
      </c>
      <c r="GT260" s="190" t="s">
        <v>72</v>
      </c>
      <c r="GU260" s="172"/>
      <c r="GV260" s="101"/>
      <c r="GW260" s="158">
        <f t="shared" si="1036"/>
        <v>-0.43404085546047233</v>
      </c>
      <c r="GX260" s="158">
        <f t="shared" si="1037"/>
        <v>-0.16637590710481068</v>
      </c>
      <c r="GY260" s="158">
        <f t="shared" si="1038"/>
        <v>7.2590808413277322E-2</v>
      </c>
      <c r="GZ260" s="158">
        <f t="shared" si="1039"/>
        <v>0.20555386347927318</v>
      </c>
      <c r="HA260" s="158">
        <f t="shared" si="1040"/>
        <v>2.261951975948854</v>
      </c>
      <c r="HB260" s="263">
        <f t="shared" si="942"/>
        <v>-0.22013779912858528</v>
      </c>
      <c r="HC260" s="263">
        <f t="shared" si="1000"/>
        <v>-0.10122416149590507</v>
      </c>
      <c r="HD260" s="263">
        <f t="shared" si="943"/>
        <v>4.1175730584193215E-2</v>
      </c>
      <c r="HE260" s="263">
        <f t="shared" si="944"/>
        <v>9.6716084365297439E-2</v>
      </c>
      <c r="HF260" s="153">
        <f t="shared" si="1041"/>
        <v>0.28704440816626003</v>
      </c>
      <c r="HG260" s="153">
        <f t="shared" si="1042"/>
        <v>0.50718220729484531</v>
      </c>
      <c r="HH260" s="153">
        <f t="shared" si="1043"/>
        <v>0.60840636879075038</v>
      </c>
      <c r="HI260" s="153">
        <f t="shared" si="1044"/>
        <v>0.56723063820655717</v>
      </c>
      <c r="HJ260" s="153">
        <f t="shared" si="1045"/>
        <v>0.47051455384125973</v>
      </c>
      <c r="HK260" s="153">
        <f t="shared" si="1046"/>
        <v>0.14424324984257131</v>
      </c>
      <c r="HL260" s="153">
        <f t="shared" si="1047"/>
        <v>-0.30352901662548282</v>
      </c>
      <c r="HM260" s="153">
        <f t="shared" si="1048"/>
        <v>-0.53272297997384199</v>
      </c>
      <c r="HN260" s="153">
        <f t="shared" si="1049"/>
        <v>6.613118532694591E-2</v>
      </c>
      <c r="HO260" s="153">
        <f t="shared" si="1050"/>
        <v>0.52273840022772566</v>
      </c>
      <c r="HP260" s="153">
        <f t="shared" si="1051"/>
        <v>0.19353075119641672</v>
      </c>
      <c r="HQ260" s="153">
        <f t="shared" si="1052"/>
        <v>0.45349007407938896</v>
      </c>
      <c r="HR260" s="153">
        <f t="shared" si="1053"/>
        <v>0.67289379908048375</v>
      </c>
      <c r="HS260" s="153">
        <f t="shared" si="1054"/>
        <v>3.925611796288371E-2</v>
      </c>
      <c r="HT260" s="153">
        <f t="shared" si="1055"/>
        <v>-0.16423280423280423</v>
      </c>
      <c r="HU260" s="153">
        <f t="shared" si="1056"/>
        <v>0.34282348321225214</v>
      </c>
      <c r="HV260" s="150">
        <f t="shared" si="1057"/>
        <v>-0.37627173320472529</v>
      </c>
      <c r="HW260" s="150">
        <f t="shared" si="1058"/>
        <v>-4.3220238738560582E-2</v>
      </c>
      <c r="HX260" s="150">
        <f t="shared" si="1059"/>
        <v>8.2597668503917671E-2</v>
      </c>
      <c r="HY260" s="150">
        <f t="shared" si="1060"/>
        <v>0.15909145717468207</v>
      </c>
      <c r="HZ260" s="150">
        <f t="shared" si="1061"/>
        <v>1.5521338971436696</v>
      </c>
      <c r="IA260" s="263">
        <f t="shared" si="945"/>
        <v>-8.048197588246192E-2</v>
      </c>
      <c r="IB260" s="263">
        <f t="shared" si="1001"/>
        <v>-9.6621153405719307E-3</v>
      </c>
      <c r="IC260" s="263">
        <f t="shared" si="946"/>
        <v>1.705633656553826E-2</v>
      </c>
      <c r="ID260" s="263">
        <f t="shared" si="947"/>
        <v>2.8343085267733631E-2</v>
      </c>
      <c r="IE260" s="153">
        <f t="shared" si="1062"/>
        <v>0.13341125281423788</v>
      </c>
      <c r="IF260" s="153">
        <f t="shared" si="1063"/>
        <v>0.2138932286966998</v>
      </c>
      <c r="IG260" s="153">
        <f t="shared" si="1064"/>
        <v>0.22355534403727173</v>
      </c>
      <c r="IH260" s="153">
        <f t="shared" si="1065"/>
        <v>0.20649900747173347</v>
      </c>
      <c r="II260" s="153">
        <f t="shared" si="1066"/>
        <v>0.17815592220399984</v>
      </c>
      <c r="IJ260" s="153">
        <f t="shared" si="1067"/>
        <v>6.9806651760470212E-2</v>
      </c>
      <c r="IK260" s="153">
        <f t="shared" si="1068"/>
        <v>-0.13652103151219239</v>
      </c>
      <c r="IL260" s="153">
        <f t="shared" si="1069"/>
        <v>-0.26496095839127176</v>
      </c>
      <c r="IM260" s="153">
        <f t="shared" si="1070"/>
        <v>3.3998500955306737E-2</v>
      </c>
      <c r="IN260" s="153">
        <f t="shared" si="1071"/>
        <v>0.29264281718979585</v>
      </c>
      <c r="IO260" s="153">
        <f t="shared" si="1072"/>
        <v>0.11757738924959243</v>
      </c>
      <c r="IP260" s="153">
        <f t="shared" si="1073"/>
        <v>0.21808432740565725</v>
      </c>
      <c r="IQ260" s="153">
        <f t="shared" si="1074"/>
        <v>0.23555667710206626</v>
      </c>
      <c r="IR260" s="153">
        <f t="shared" si="1075"/>
        <v>2.397150152895558E-2</v>
      </c>
      <c r="IS260" s="153">
        <f t="shared" si="1076"/>
        <v>-5.1236000531205139E-2</v>
      </c>
      <c r="IT260" s="153">
        <f t="shared" si="1077"/>
        <v>0.13883389961258558</v>
      </c>
      <c r="IU260" s="150">
        <f t="shared" si="1078"/>
        <v>-6.5885877046204896E-2</v>
      </c>
      <c r="IV260" s="150">
        <f t="shared" si="1079"/>
        <v>0.34820766581443746</v>
      </c>
      <c r="IW260" s="150">
        <f t="shared" si="1080"/>
        <v>-4.2196850182676122E-3</v>
      </c>
      <c r="IX260" s="150">
        <f t="shared" si="1081"/>
        <v>1.8685008785555526E-2</v>
      </c>
      <c r="IY260" s="150">
        <f t="shared" si="1082"/>
        <v>-8.5730012241257522E-2</v>
      </c>
      <c r="IZ260" s="263">
        <f t="shared" si="948"/>
        <v>-3.2090698700479925E-2</v>
      </c>
      <c r="JA260" s="263">
        <f t="shared" si="1002"/>
        <v>0.12579644762765047</v>
      </c>
      <c r="JB260" s="263">
        <f t="shared" si="949"/>
        <v>-1.5308990252318466E-3</v>
      </c>
      <c r="JC260" s="263">
        <f t="shared" si="950"/>
        <v>6.6545685622697581E-3</v>
      </c>
      <c r="JD260" s="153">
        <f t="shared" si="1083"/>
        <v>0.4549742101869762</v>
      </c>
      <c r="JE260" s="153">
        <f t="shared" si="1084"/>
        <v>0.48706490888745613</v>
      </c>
      <c r="JF260" s="153">
        <f t="shared" si="1085"/>
        <v>0.36126846125980566</v>
      </c>
      <c r="JG260" s="153">
        <f t="shared" si="1086"/>
        <v>0.36279936028503751</v>
      </c>
      <c r="JH260" s="153">
        <f t="shared" si="1087"/>
        <v>0.35614479172276775</v>
      </c>
      <c r="JI260" s="153">
        <f t="shared" si="1088"/>
        <v>0.38954006638217159</v>
      </c>
      <c r="JJ260" s="153">
        <f t="shared" si="1089"/>
        <v>0.4207488174456826</v>
      </c>
      <c r="JK260" s="153">
        <f t="shared" si="1090"/>
        <v>0.51312806743402961</v>
      </c>
      <c r="JL260" s="153">
        <f t="shared" si="1091"/>
        <v>0.49783340683649396</v>
      </c>
      <c r="JM260" s="153">
        <f t="shared" si="1092"/>
        <v>0.54804207575225561</v>
      </c>
      <c r="JN260" s="153">
        <f t="shared" si="1093"/>
        <v>0.58198008133266543</v>
      </c>
      <c r="JO260" s="153">
        <f t="shared" si="1094"/>
        <v>0.59098502245890328</v>
      </c>
      <c r="JP260" s="153">
        <f t="shared" si="1095"/>
        <v>0.39683291228779527</v>
      </c>
      <c r="JQ260" s="153">
        <f t="shared" si="1096"/>
        <v>0.30475223490418502</v>
      </c>
      <c r="JR260" s="153">
        <f t="shared" si="1097"/>
        <v>0.34686432891290336</v>
      </c>
      <c r="JS260" s="153">
        <f t="shared" si="1098"/>
        <v>0.42402478524151521</v>
      </c>
      <c r="JT260" s="153">
        <f t="shared" si="1099"/>
        <v>0.38612285228083665</v>
      </c>
      <c r="JU260" s="150">
        <f t="shared" si="1100"/>
        <v>-0.16626312080591907</v>
      </c>
      <c r="JV260" s="150">
        <f t="shared" si="1101"/>
        <v>1.5523256364058512E-3</v>
      </c>
      <c r="JW260" s="150">
        <f t="shared" si="1102"/>
        <v>-0.19209941339492323</v>
      </c>
      <c r="JX260" s="150">
        <f t="shared" si="1103"/>
        <v>0.49642587542295208</v>
      </c>
      <c r="JY260" s="150">
        <f t="shared" si="1104"/>
        <v>1.83055486658329</v>
      </c>
      <c r="JZ260" s="263">
        <f t="shared" si="951"/>
        <v>-2.4391440771778433E-2</v>
      </c>
      <c r="KA260" s="263">
        <f t="shared" si="1003"/>
        <v>2.2737918858117823E-4</v>
      </c>
      <c r="KB260" s="263">
        <f t="shared" si="952"/>
        <v>-3.4828598409366307E-2</v>
      </c>
      <c r="KC260" s="263">
        <f t="shared" si="953"/>
        <v>6.0146333796066945E-2</v>
      </c>
      <c r="KD260" s="153">
        <f t="shared" si="924"/>
        <v>0.12231241425961398</v>
      </c>
      <c r="KE260" s="153">
        <f t="shared" si="925"/>
        <v>0.14670385503139241</v>
      </c>
      <c r="KF260" s="153">
        <f t="shared" si="926"/>
        <v>0.14647647584281123</v>
      </c>
      <c r="KG260" s="153">
        <f t="shared" si="927"/>
        <v>0.18130507425217754</v>
      </c>
      <c r="KH260" s="153">
        <f t="shared" si="940"/>
        <v>0.12115874045611059</v>
      </c>
      <c r="KI260" s="153">
        <f t="shared" si="928"/>
        <v>4.2803883396317646E-2</v>
      </c>
      <c r="KJ260" s="153">
        <f t="shared" si="929"/>
        <v>-0.13416947955964437</v>
      </c>
      <c r="KK260" s="153">
        <f t="shared" si="930"/>
        <v>-0.30801675171844378</v>
      </c>
      <c r="KL260" s="153">
        <f t="shared" si="931"/>
        <v>2.2924762072360445E-2</v>
      </c>
      <c r="KM260" s="153">
        <f t="shared" si="932"/>
        <v>0.14362525220701078</v>
      </c>
      <c r="KN260" s="153">
        <f t="shared" si="933"/>
        <v>8.7964021257900038E-2</v>
      </c>
      <c r="KO260" s="153">
        <f t="shared" si="934"/>
        <v>0.12780635048855174</v>
      </c>
      <c r="KP260" s="153">
        <f t="shared" si="935"/>
        <v>0.13430810048473354</v>
      </c>
      <c r="KQ260" s="153">
        <f t="shared" si="936"/>
        <v>1.9664839143477809E-2</v>
      </c>
      <c r="KR260" s="153">
        <f t="shared" si="937"/>
        <v>-4.8119068264696453E-2</v>
      </c>
      <c r="KS260" s="153">
        <f t="shared" si="938"/>
        <v>9.6769857272763216E-2</v>
      </c>
      <c r="KT260" s="153">
        <f t="shared" si="939"/>
        <v>0.13538481650676523</v>
      </c>
      <c r="KU260" s="150">
        <f t="shared" si="1105"/>
        <v>-0.21655959070658146</v>
      </c>
      <c r="KV260" s="150">
        <f t="shared" si="1106"/>
        <v>-0.1145408833221935</v>
      </c>
      <c r="KW260" s="150">
        <f t="shared" si="1107"/>
        <v>0.46085589473498784</v>
      </c>
      <c r="KX260" s="150">
        <f t="shared" si="1108"/>
        <v>4.2304363633771359E-2</v>
      </c>
      <c r="KY260" s="150">
        <f t="shared" si="1109"/>
        <v>0.23376599388996777</v>
      </c>
      <c r="KZ260" s="243">
        <f t="shared" si="954"/>
        <v>-0.62913082684537258</v>
      </c>
      <c r="LA260" s="243">
        <f t="shared" si="1004"/>
        <v>-0.37579894625922039</v>
      </c>
      <c r="LB260" s="243">
        <f t="shared" si="955"/>
        <v>1.0350296703296702</v>
      </c>
      <c r="LC260" s="243">
        <f t="shared" si="956"/>
        <v>9.1154531490015511E-2</v>
      </c>
      <c r="LD260" s="254">
        <f>IFERROR(Tabel1[[#This Row],[2024 - Omsætning]]/Tabel1[[#This Row],[2024 - Ansatte]],"i.a.")</f>
        <v>2.2759856115107917</v>
      </c>
      <c r="LE260" s="254">
        <f>IFERROR(Tabel1[[#This Row],[2023 - Omsætning]]/Tabel1[[#This Row],[2023 - Ansatte]],"i.a.")</f>
        <v>2.9051164383561643</v>
      </c>
      <c r="LF260" s="254">
        <f>IFERROR(Tabel1[[#This Row],[2022 - Omsætning]]/Tabel1[[#This Row],[2022 - Ansatte]],"i.a.")</f>
        <v>3.2809153846153847</v>
      </c>
      <c r="LG260" s="254">
        <f>IFERROR(Tabel1[[#This Row],[2021 - Omsætning]]/Tabel1[[#This Row],[2021 - Ansatte]],"i.a.")</f>
        <v>2.2458857142857145</v>
      </c>
      <c r="LH260" s="254">
        <f>IFERROR(AC260/Tabel1[[#This Row],[2020 - Ansatte]],"i.a.")</f>
        <v>2.154731182795699</v>
      </c>
      <c r="LI260" s="254">
        <f>IFERROR(Tabel1[[#This Row],[2019 - Omsætning]]/Tabel1[[#This Row],[2019 - Ansatte]],"i.a.")</f>
        <v>1.7464666666666666</v>
      </c>
      <c r="LJ260" s="254">
        <f>IFERROR(Tabel1[[#This Row],[2018 - Omsætning]]/Tabel1[[#This Row],[2018 - Ansatte]],"i.a.")</f>
        <v>1.0792142857142857</v>
      </c>
      <c r="LK260" s="254">
        <f>IFERROR(Tabel1[[#This Row],[2017 - Omsætning]]/Tabel1[[#This Row],[2017 - Ansatte]],"i.a.")</f>
        <v>0.98555882352941182</v>
      </c>
      <c r="LL260" s="254">
        <f>IFERROR(Tabel1[[#This Row],[2016 - Omsætning]]/Tabel1[[#This Row],[2016 - Ansatte]],"i.a.")</f>
        <v>1.9113909090909089</v>
      </c>
      <c r="LM260" s="254">
        <f>IFERROR(Tabel1[[#This Row],[2015 - Omsætning]]/Tabel1[[#This Row],[2015 - Ansatte]],"i.a.")</f>
        <v>2.6620382999999999</v>
      </c>
      <c r="LN260" s="254">
        <f>IFERROR(Tabel1[[#This Row],[2014 - Omsætning]]/Tabel1[[#This Row],[2014 - Ansatte]],"i.a.")</f>
        <v>1.6584265897435897</v>
      </c>
      <c r="LO260" s="254">
        <f>IFERROR(Tabel1[[#This Row],[2013 - Omsætning]]/Tabel1[[#This Row],[2013 - Ansatte]],"i.a.")</f>
        <v>2.140237285714286</v>
      </c>
      <c r="LP260" s="254">
        <f>IFERROR(Tabel1[[#This Row],[2012 - Omsætning]]/Tabel1[[#This Row],[2012 - Ansatte]],"i.a.")</f>
        <v>2.2184750256410259</v>
      </c>
      <c r="LQ260" s="254">
        <f>IFERROR(Tabel1[[#This Row],[2011 - Omsætning]]/Tabel1[[#This Row],[2011 - Ansatte]],"i.a.")</f>
        <v>1.2719736842105263</v>
      </c>
      <c r="LR260" s="254">
        <f>IFERROR(Tabel1[[#This Row],[2010 - Omsætning]]/Tabel1[[#This Row],[2010 - Ansatte]],"i.a.")</f>
        <v>1.0656582278481013</v>
      </c>
      <c r="LS260" s="254">
        <f>IFERROR(Tabel1[[#This Row],[2009 - Omsætning]]/Tabel1[[#This Row],[2009 - Ansatte]],"i.a.")</f>
        <v>1.4705232558139536</v>
      </c>
      <c r="LT260" s="254">
        <f>IFERROR(Tabel1[[#This Row],[2008 - Omsætning]]/Tabel1[[#This Row],[2008 - Ansatte]],"i.a.")</f>
        <v>1.5826321839080459</v>
      </c>
      <c r="LU260" s="158">
        <f t="shared" si="1110"/>
        <v>-0.33629168895271577</v>
      </c>
      <c r="LV260" s="158">
        <f t="shared" si="1111"/>
        <v>-0.10419217259294557</v>
      </c>
      <c r="LW260" s="158">
        <f t="shared" si="1112"/>
        <v>0.17526268213143112</v>
      </c>
      <c r="LX260" s="158">
        <f t="shared" si="1113"/>
        <v>0.58290785065346662</v>
      </c>
      <c r="LY260" s="158">
        <f t="shared" si="1114"/>
        <v>3.0808290989354608</v>
      </c>
      <c r="LZ260" s="243">
        <f t="shared" si="957"/>
        <v>-0.14260840642554445</v>
      </c>
      <c r="MA260" s="243">
        <f t="shared" si="1005"/>
        <v>-4.9322971548999006E-2</v>
      </c>
      <c r="MB260" s="243">
        <f t="shared" si="958"/>
        <v>7.0594139194139205E-2</v>
      </c>
      <c r="MC260" s="243">
        <f t="shared" si="959"/>
        <v>0.14832811059907836</v>
      </c>
      <c r="MD260" s="244">
        <f t="shared" si="1115"/>
        <v>0.28145323741007194</v>
      </c>
      <c r="ME260" s="244">
        <f t="shared" si="1116"/>
        <v>0.4240616438356164</v>
      </c>
      <c r="MF260" s="244">
        <f t="shared" si="1117"/>
        <v>0.4733846153846154</v>
      </c>
      <c r="MG260" s="244">
        <f t="shared" si="1118"/>
        <v>0.4027904761904762</v>
      </c>
      <c r="MH260" s="245">
        <f t="shared" si="1119"/>
        <v>0.25446236559139784</v>
      </c>
      <c r="MI260" s="245">
        <f t="shared" si="1120"/>
        <v>6.235555555555556E-2</v>
      </c>
      <c r="MJ260" s="245">
        <f t="shared" si="1121"/>
        <v>-0.1506190476190476</v>
      </c>
      <c r="MK260" s="245">
        <f t="shared" si="1122"/>
        <v>-0.30748039215686274</v>
      </c>
      <c r="ML260" s="245">
        <f t="shared" si="1123"/>
        <v>4.4554545454545451E-2</v>
      </c>
      <c r="MM260" s="245">
        <f t="shared" si="1124"/>
        <v>0.38359937777777781</v>
      </c>
      <c r="MN260" s="245">
        <f t="shared" si="1125"/>
        <v>0.14085160256410256</v>
      </c>
      <c r="MO260" s="245">
        <f t="shared" si="1126"/>
        <v>0.27764172619047622</v>
      </c>
      <c r="MP260" s="245">
        <f t="shared" si="1127"/>
        <v>0.30373269230769229</v>
      </c>
      <c r="MQ260" s="245">
        <f t="shared" si="1128"/>
        <v>1.3276315789473683E-2</v>
      </c>
      <c r="MR260" s="245">
        <f t="shared" si="1129"/>
        <v>-6.3848101265822785E-2</v>
      </c>
      <c r="MS260" s="245">
        <f t="shared" si="1130"/>
        <v>0.14211627906976743</v>
      </c>
      <c r="MT260" s="245">
        <f t="shared" si="1131"/>
        <v>0.18943678160919541</v>
      </c>
    </row>
    <row r="261" spans="1:358" ht="18" customHeight="1" x14ac:dyDescent="0.25">
      <c r="A261" s="3" t="s">
        <v>301</v>
      </c>
      <c r="B261" s="273">
        <v>32667678</v>
      </c>
      <c r="C261" s="5" t="s">
        <v>83</v>
      </c>
      <c r="D261" s="5"/>
      <c r="E261" s="5">
        <v>256200</v>
      </c>
      <c r="F261" s="203">
        <v>45747</v>
      </c>
      <c r="G261" s="148" t="s">
        <v>74</v>
      </c>
      <c r="H261" s="148" t="s">
        <v>74</v>
      </c>
      <c r="I261" s="148" t="s">
        <v>74</v>
      </c>
      <c r="J261" s="148" t="s">
        <v>74</v>
      </c>
      <c r="K261" s="148" t="s">
        <v>74</v>
      </c>
      <c r="L261" s="148" t="s">
        <v>74</v>
      </c>
      <c r="M261" s="148" t="s">
        <v>74</v>
      </c>
      <c r="N261" s="148" t="s">
        <v>74</v>
      </c>
      <c r="O261" s="148" t="s">
        <v>74</v>
      </c>
      <c r="P261" s="150" t="e">
        <f>Y261/Tabel1[[#This Row],[2023 - Omsætning]]-1</f>
        <v>#DIV/0!</v>
      </c>
      <c r="Q261" s="150" t="e">
        <f>Z261/Tabel1[[#This Row],[2022 - Omsætning]]-1</f>
        <v>#DIV/0!</v>
      </c>
      <c r="R261" s="150" t="e">
        <f>AA261/Tabel1[[#This Row],[2021 - Omsætning]]-1</f>
        <v>#DIV/0!</v>
      </c>
      <c r="S261" s="150" t="e">
        <f>AB261/Tabel1[[#This Row],[2020 - Omsætning]]-1</f>
        <v>#DIV/0!</v>
      </c>
      <c r="T261" s="150" t="e">
        <f>AC261/Tabel1[[#This Row],[2019 - Omsætning]]-1</f>
        <v>#DIV/0!</v>
      </c>
      <c r="U261" s="242">
        <f t="shared" si="941"/>
        <v>0</v>
      </c>
      <c r="V261" s="242">
        <f t="shared" si="993"/>
        <v>0</v>
      </c>
      <c r="W261" s="242">
        <f t="shared" si="982"/>
        <v>0</v>
      </c>
      <c r="X261" s="242">
        <f t="shared" si="975"/>
        <v>0</v>
      </c>
      <c r="Y261" s="151"/>
      <c r="Z261" s="151"/>
      <c r="AA261" s="151"/>
      <c r="AB261" s="151"/>
      <c r="AC261" s="361"/>
      <c r="AD261" s="151"/>
      <c r="AE261" s="151"/>
      <c r="AF261" s="151"/>
      <c r="AG261" s="361"/>
      <c r="AH261" s="361"/>
      <c r="AI261" s="361"/>
      <c r="AJ261" s="361"/>
      <c r="AK261" s="361"/>
      <c r="AL261" s="361"/>
      <c r="AM261" s="361"/>
      <c r="AN261" s="361"/>
      <c r="AO261" s="361"/>
      <c r="AP261" s="150">
        <f t="shared" si="1006"/>
        <v>-0.11764064395643338</v>
      </c>
      <c r="AQ261" s="150">
        <f t="shared" si="1007"/>
        <v>-0.16998744102372629</v>
      </c>
      <c r="AR261" s="150">
        <f t="shared" si="1008"/>
        <v>0.2425733526409761</v>
      </c>
      <c r="AS261" s="150">
        <f t="shared" si="1009"/>
        <v>0.41201810457775839</v>
      </c>
      <c r="AT261" s="150">
        <f t="shared" si="1010"/>
        <v>-0.24511846068543847</v>
      </c>
      <c r="AU261" s="242">
        <f t="shared" si="960"/>
        <v>-8.6299999999999955</v>
      </c>
      <c r="AV261" s="242">
        <f t="shared" si="994"/>
        <v>-15.024000000000001</v>
      </c>
      <c r="AW261" s="242">
        <f t="shared" si="961"/>
        <v>17.253999999999991</v>
      </c>
      <c r="AX261" s="242">
        <f t="shared" si="962"/>
        <v>20.755000000000003</v>
      </c>
      <c r="AY261" s="119">
        <v>64.728999999999999</v>
      </c>
      <c r="AZ261" s="119">
        <v>73.358999999999995</v>
      </c>
      <c r="BA261" s="119">
        <v>88.382999999999996</v>
      </c>
      <c r="BB261" s="119">
        <v>71.129000000000005</v>
      </c>
      <c r="BC261" s="119">
        <v>50.374000000000002</v>
      </c>
      <c r="BD261" s="119">
        <v>66.730999999999995</v>
      </c>
      <c r="BE261" s="119">
        <v>64.209999999999994</v>
      </c>
      <c r="BF261" s="119">
        <v>67.385000000000005</v>
      </c>
      <c r="BG261" s="362">
        <v>78.966999999999999</v>
      </c>
      <c r="BH261" s="362">
        <v>63.587403999999999</v>
      </c>
      <c r="BI261" s="362">
        <v>58.727839000000003</v>
      </c>
      <c r="BJ261" s="362">
        <v>53.206252999999997</v>
      </c>
      <c r="BK261" s="362">
        <v>58.544842000000003</v>
      </c>
      <c r="BL261" s="362">
        <v>54.59</v>
      </c>
      <c r="BM261" s="362">
        <v>44.975999999999999</v>
      </c>
      <c r="BN261" s="362"/>
      <c r="BO261" s="362"/>
      <c r="BP261" s="152">
        <f t="shared" si="1011"/>
        <v>-0.6023682200152789</v>
      </c>
      <c r="BQ261" s="152">
        <f t="shared" si="1012"/>
        <v>-0.34283024788202077</v>
      </c>
      <c r="BR261" s="152">
        <f t="shared" si="1013"/>
        <v>0.38855001742767509</v>
      </c>
      <c r="BS261" s="152">
        <f t="shared" si="1014"/>
        <v>6.0891352549889142</v>
      </c>
      <c r="BT261" s="152">
        <f t="shared" si="1015"/>
        <v>-1.3188631221719458</v>
      </c>
      <c r="BU261" s="242">
        <f t="shared" si="963"/>
        <v>-6.3079999999999998</v>
      </c>
      <c r="BV261" s="242">
        <f t="shared" si="995"/>
        <v>-5.463000000000001</v>
      </c>
      <c r="BW261" s="242">
        <f t="shared" si="964"/>
        <v>4.4589999999999996</v>
      </c>
      <c r="BX261" s="242">
        <f t="shared" si="965"/>
        <v>13.731000000000002</v>
      </c>
      <c r="BY261" s="119">
        <v>4.1639999999999997</v>
      </c>
      <c r="BZ261" s="119">
        <v>10.472</v>
      </c>
      <c r="CA261" s="119">
        <v>15.935</v>
      </c>
      <c r="CB261" s="119">
        <v>11.476000000000001</v>
      </c>
      <c r="CC261" s="119">
        <v>-2.2549999999999999</v>
      </c>
      <c r="CD261" s="119">
        <v>7.0720000000000001</v>
      </c>
      <c r="CE261" s="119">
        <v>4.8840000000000003</v>
      </c>
      <c r="CF261" s="119">
        <v>2.2770000000000001</v>
      </c>
      <c r="CG261" s="362">
        <v>5.8730000000000002</v>
      </c>
      <c r="CH261" s="362">
        <v>8.0886110000000002</v>
      </c>
      <c r="CI261" s="362">
        <v>5.4150739999999997</v>
      </c>
      <c r="CJ261" s="362">
        <v>3.782238</v>
      </c>
      <c r="CK261" s="362">
        <v>5.5063129999999996</v>
      </c>
      <c r="CL261" s="362">
        <v>6.11</v>
      </c>
      <c r="CM261" s="362">
        <v>5.2240000000000002</v>
      </c>
      <c r="CN261" s="362"/>
      <c r="CO261" s="362"/>
      <c r="CP261" s="152">
        <f t="shared" si="1016"/>
        <v>-0.71494252873563213</v>
      </c>
      <c r="CQ261" s="152">
        <f t="shared" si="1017"/>
        <v>-0.39826098412489291</v>
      </c>
      <c r="CR261" s="152">
        <f t="shared" si="1018"/>
        <v>0.37471701530381241</v>
      </c>
      <c r="CS261" s="152">
        <f t="shared" si="1019"/>
        <v>4.9823296069239085</v>
      </c>
      <c r="CT261" s="152">
        <f t="shared" si="1020"/>
        <v>-1.4188821752265861</v>
      </c>
      <c r="CU261" s="242">
        <f t="shared" si="966"/>
        <v>-6.5309999999999997</v>
      </c>
      <c r="CV261" s="242">
        <f t="shared" si="996"/>
        <v>-6.0459999999999994</v>
      </c>
      <c r="CW261" s="242">
        <f t="shared" si="967"/>
        <v>4.1379999999999999</v>
      </c>
      <c r="CX261" s="242">
        <f t="shared" si="968"/>
        <v>13.815999999999999</v>
      </c>
      <c r="CY261" s="119">
        <v>2.6040000000000001</v>
      </c>
      <c r="CZ261" s="119">
        <v>9.1349999999999998</v>
      </c>
      <c r="DA261" s="119">
        <v>15.180999999999999</v>
      </c>
      <c r="DB261" s="119">
        <v>11.042999999999999</v>
      </c>
      <c r="DC261" s="119">
        <v>-2.7730000000000001</v>
      </c>
      <c r="DD261" s="119">
        <v>6.62</v>
      </c>
      <c r="DE261" s="119">
        <v>4.4400000000000004</v>
      </c>
      <c r="DF261" s="119">
        <v>1.788</v>
      </c>
      <c r="DG261" s="362">
        <v>5.27</v>
      </c>
      <c r="DH261" s="362">
        <v>7.4015209999999998</v>
      </c>
      <c r="DI261" s="362">
        <v>4.6690319999999996</v>
      </c>
      <c r="DJ261" s="362">
        <v>2.7970890000000002</v>
      </c>
      <c r="DK261" s="362">
        <v>4.720758</v>
      </c>
      <c r="DL261" s="362">
        <v>5.2759999999999998</v>
      </c>
      <c r="DM261" s="362">
        <v>4.2039999999999997</v>
      </c>
      <c r="DN261" s="362"/>
      <c r="DO261" s="362"/>
      <c r="DP261" s="152">
        <f t="shared" si="1021"/>
        <v>-7.6063707890917376E-2</v>
      </c>
      <c r="DQ261" s="152">
        <f t="shared" si="1022"/>
        <v>2.1836276709922917E-2</v>
      </c>
      <c r="DR261" s="152">
        <f t="shared" si="1023"/>
        <v>9.9772512662031104E-2</v>
      </c>
      <c r="DS261" s="152">
        <f t="shared" si="1024"/>
        <v>0.22840873141410931</v>
      </c>
      <c r="DT261" s="152">
        <f t="shared" si="1025"/>
        <v>-5.3994064393844902E-2</v>
      </c>
      <c r="DU261" s="242">
        <f t="shared" si="969"/>
        <v>-3.982999999999997</v>
      </c>
      <c r="DV261" s="242">
        <f t="shared" si="997"/>
        <v>1.1189999999999998</v>
      </c>
      <c r="DW261" s="242">
        <f t="shared" si="970"/>
        <v>4.6490000000000009</v>
      </c>
      <c r="DX261" s="242">
        <f t="shared" si="971"/>
        <v>8.6639999999999944</v>
      </c>
      <c r="DY261" s="119">
        <v>48.381</v>
      </c>
      <c r="DZ261" s="119">
        <v>52.363999999999997</v>
      </c>
      <c r="EA261" s="119">
        <v>51.244999999999997</v>
      </c>
      <c r="EB261" s="119">
        <v>46.595999999999997</v>
      </c>
      <c r="EC261" s="119">
        <v>37.932000000000002</v>
      </c>
      <c r="ED261" s="119">
        <v>40.097000000000001</v>
      </c>
      <c r="EE261" s="119">
        <v>37.941000000000003</v>
      </c>
      <c r="EF261" s="119">
        <v>35.478999999999999</v>
      </c>
      <c r="EG261" s="362">
        <v>37.087000000000003</v>
      </c>
      <c r="EH261" s="362">
        <v>35.974283999999997</v>
      </c>
      <c r="EI261" s="362">
        <v>32.243127000000001</v>
      </c>
      <c r="EJ261" s="362">
        <v>29.649711</v>
      </c>
      <c r="EK261" s="362">
        <v>28.467905999999999</v>
      </c>
      <c r="EL261" s="362">
        <v>26.012</v>
      </c>
      <c r="EM261" s="362">
        <v>23.056999999999999</v>
      </c>
      <c r="EN261" s="362"/>
      <c r="EO261" s="362"/>
      <c r="EP261" s="153">
        <f t="shared" si="1026"/>
        <v>-6.4039538599294218E-2</v>
      </c>
      <c r="EQ261" s="153">
        <f t="shared" si="1027"/>
        <v>3.0839954391616756E-2</v>
      </c>
      <c r="ER261" s="153">
        <f t="shared" si="1028"/>
        <v>-1.9832892799489136E-2</v>
      </c>
      <c r="ES261" s="153">
        <f t="shared" si="1029"/>
        <v>0.31651038686549043</v>
      </c>
      <c r="ET261" s="153">
        <f t="shared" si="1030"/>
        <v>-2.4057528376715185E-2</v>
      </c>
      <c r="EU261" s="242">
        <f t="shared" si="972"/>
        <v>-7.2950000000000017</v>
      </c>
      <c r="EV261" s="242">
        <f t="shared" si="998"/>
        <v>3.4080000000000013</v>
      </c>
      <c r="EW261" s="242">
        <f t="shared" si="973"/>
        <v>-2.2360000000000042</v>
      </c>
      <c r="EX261" s="242">
        <f t="shared" si="974"/>
        <v>27.105000000000004</v>
      </c>
      <c r="EY261" s="119">
        <v>106.619</v>
      </c>
      <c r="EZ261" s="119">
        <v>113.914</v>
      </c>
      <c r="FA261" s="119">
        <v>110.506</v>
      </c>
      <c r="FB261" s="119">
        <v>112.742</v>
      </c>
      <c r="FC261" s="119">
        <v>85.637</v>
      </c>
      <c r="FD261" s="119">
        <v>87.748000000000005</v>
      </c>
      <c r="FE261" s="119">
        <v>80.275000000000006</v>
      </c>
      <c r="FF261" s="119">
        <v>80.540999999999997</v>
      </c>
      <c r="FG261" s="362">
        <v>88.263000000000005</v>
      </c>
      <c r="FH261" s="362">
        <v>85.349536999999998</v>
      </c>
      <c r="FI261" s="362">
        <v>79.743994000000001</v>
      </c>
      <c r="FJ261" s="362">
        <v>74.790339000000003</v>
      </c>
      <c r="FK261" s="362">
        <v>76.310123000000004</v>
      </c>
      <c r="FL261" s="362">
        <v>71.391999999999996</v>
      </c>
      <c r="FM261" s="362">
        <v>59.526000000000003</v>
      </c>
      <c r="FN261" s="362"/>
      <c r="FO261" s="362"/>
      <c r="FP261" s="153">
        <f t="shared" si="1031"/>
        <v>-0.10619469026548672</v>
      </c>
      <c r="FQ261" s="153">
        <f t="shared" si="1032"/>
        <v>-9.6000000000000002E-2</v>
      </c>
      <c r="FR261" s="153">
        <f t="shared" si="1033"/>
        <v>0.20192307692307693</v>
      </c>
      <c r="FS261" s="153">
        <f t="shared" si="1034"/>
        <v>9.7087378640776691E-3</v>
      </c>
      <c r="FT261" s="153">
        <f t="shared" si="1035"/>
        <v>-0.13445378151260504</v>
      </c>
      <c r="FU261" s="242">
        <f t="shared" si="990"/>
        <v>-12</v>
      </c>
      <c r="FV261" s="242">
        <f t="shared" si="999"/>
        <v>-12</v>
      </c>
      <c r="FW261" s="242">
        <f t="shared" si="991"/>
        <v>21</v>
      </c>
      <c r="FX261" s="242">
        <f t="shared" si="992"/>
        <v>1</v>
      </c>
      <c r="FY261" s="154">
        <v>101</v>
      </c>
      <c r="FZ261" s="154">
        <v>113</v>
      </c>
      <c r="GA261" s="154">
        <v>125</v>
      </c>
      <c r="GB261" s="154">
        <v>104</v>
      </c>
      <c r="GC261" s="154">
        <v>103</v>
      </c>
      <c r="GD261" s="154">
        <v>119</v>
      </c>
      <c r="GE261" s="154">
        <v>121</v>
      </c>
      <c r="GF261" s="154">
        <v>134</v>
      </c>
      <c r="GG261" s="359">
        <v>140</v>
      </c>
      <c r="GH261" s="359">
        <v>117</v>
      </c>
      <c r="GI261" s="359">
        <v>114</v>
      </c>
      <c r="GJ261" s="359">
        <v>106</v>
      </c>
      <c r="GK261" s="359">
        <v>119</v>
      </c>
      <c r="GL261" s="359">
        <v>105</v>
      </c>
      <c r="GM261" s="359">
        <v>86</v>
      </c>
      <c r="GN261" s="359"/>
      <c r="GO261" s="359"/>
      <c r="GP261" s="5"/>
      <c r="GQ261" s="5" t="s">
        <v>389</v>
      </c>
      <c r="GR261" s="5">
        <v>8940</v>
      </c>
      <c r="GS261" s="5" t="s">
        <v>302</v>
      </c>
      <c r="GT261" s="7" t="s">
        <v>94</v>
      </c>
      <c r="GU261" s="172" t="s">
        <v>73</v>
      </c>
      <c r="GW261" s="158">
        <f t="shared" si="1036"/>
        <v>-0.70683885512700506</v>
      </c>
      <c r="GX261" s="158">
        <f t="shared" si="1037"/>
        <v>-0.43176030024190615</v>
      </c>
      <c r="GY261" s="158">
        <f t="shared" si="1038"/>
        <v>0.18766243057205736</v>
      </c>
      <c r="GZ261" s="158">
        <f t="shared" si="1039"/>
        <v>4.6761451459713426</v>
      </c>
      <c r="HA261" s="158">
        <f t="shared" si="1040"/>
        <v>-1.4189304898221473</v>
      </c>
      <c r="HB261" s="263">
        <f t="shared" si="942"/>
        <v>-0.12464115938934245</v>
      </c>
      <c r="HC261" s="263">
        <f t="shared" si="1000"/>
        <v>-0.13398377199685976</v>
      </c>
      <c r="HD261" s="263">
        <f t="shared" si="943"/>
        <v>4.903360355875519E-2</v>
      </c>
      <c r="HE261" s="263">
        <f t="shared" si="944"/>
        <v>0.33236233938096182</v>
      </c>
      <c r="HF261" s="153">
        <f t="shared" si="1041"/>
        <v>5.1694873194699488E-2</v>
      </c>
      <c r="HG261" s="153">
        <f t="shared" si="1042"/>
        <v>0.17633603258404193</v>
      </c>
      <c r="HH261" s="153">
        <f t="shared" si="1043"/>
        <v>0.31031980458090169</v>
      </c>
      <c r="HI261" s="153">
        <f t="shared" si="1044"/>
        <v>0.2612862010221465</v>
      </c>
      <c r="HJ261" s="153">
        <f t="shared" si="1045"/>
        <v>-7.1076138358815322E-2</v>
      </c>
      <c r="HK261" s="153">
        <f t="shared" si="1046"/>
        <v>0.16966093441656627</v>
      </c>
      <c r="HL261" s="153">
        <f t="shared" si="1047"/>
        <v>0.12094797058022339</v>
      </c>
      <c r="HM261" s="153">
        <f t="shared" si="1048"/>
        <v>4.9279276796295783E-2</v>
      </c>
      <c r="HN261" s="153">
        <f t="shared" si="1049"/>
        <v>0.1442624523270081</v>
      </c>
      <c r="HO261" s="153">
        <f t="shared" si="1050"/>
        <v>0.21699800363282623</v>
      </c>
      <c r="HP261" s="153">
        <f t="shared" si="1051"/>
        <v>0.15087471025322832</v>
      </c>
      <c r="HQ261" s="153">
        <f t="shared" si="1052"/>
        <v>9.6256148974587188E-2</v>
      </c>
      <c r="HR261" s="153">
        <f t="shared" si="1053"/>
        <v>0.17330272192466706</v>
      </c>
      <c r="HS261" s="153">
        <f t="shared" si="1054"/>
        <v>0.21504412154313313</v>
      </c>
      <c r="HT261" s="153">
        <f t="shared" si="1055"/>
        <v>0.18233074554365269</v>
      </c>
      <c r="HU261" s="153" t="str">
        <f t="shared" si="1056"/>
        <v>Negativ EK</v>
      </c>
      <c r="HV261" s="150">
        <f t="shared" si="1057"/>
        <v>-0.59535976899524734</v>
      </c>
      <c r="HW261" s="150">
        <f t="shared" si="1058"/>
        <v>-0.34626221896072273</v>
      </c>
      <c r="HX261" s="150">
        <f t="shared" si="1059"/>
        <v>0.23387069047554651</v>
      </c>
      <c r="HY261" s="150">
        <f t="shared" si="1060"/>
        <v>5.4479492092724167</v>
      </c>
      <c r="HZ261" s="150">
        <f t="shared" si="1061"/>
        <v>-1.3090021534544329</v>
      </c>
      <c r="IA261" s="263">
        <f t="shared" si="945"/>
        <v>-5.55619597265683E-2</v>
      </c>
      <c r="IB261" s="263">
        <f t="shared" si="1001"/>
        <v>-4.9431022532243227E-2</v>
      </c>
      <c r="IC261" s="263">
        <f t="shared" si="946"/>
        <v>2.7058308025520561E-2</v>
      </c>
      <c r="ID261" s="263">
        <f t="shared" si="947"/>
        <v>0.14170920745057877</v>
      </c>
      <c r="IE261" s="153">
        <f t="shared" si="1062"/>
        <v>3.7763055869189641E-2</v>
      </c>
      <c r="IF261" s="153">
        <f t="shared" si="1063"/>
        <v>9.332501559575794E-2</v>
      </c>
      <c r="IG261" s="153">
        <f t="shared" si="1064"/>
        <v>0.14275603812800117</v>
      </c>
      <c r="IH261" s="153">
        <f t="shared" si="1065"/>
        <v>0.11569773010248061</v>
      </c>
      <c r="II261" s="153">
        <f t="shared" si="1066"/>
        <v>-2.6011477348098163E-2</v>
      </c>
      <c r="IJ261" s="153">
        <f t="shared" si="1067"/>
        <v>8.417895169113751E-2</v>
      </c>
      <c r="IK261" s="153">
        <f t="shared" si="1068"/>
        <v>6.074022485324844E-2</v>
      </c>
      <c r="IL261" s="153">
        <f t="shared" si="1069"/>
        <v>2.6978033695883984E-2</v>
      </c>
      <c r="IM261" s="153">
        <f t="shared" si="1070"/>
        <v>6.765640432983247E-2</v>
      </c>
      <c r="IN261" s="153">
        <f t="shared" si="1071"/>
        <v>9.7988224626439191E-2</v>
      </c>
      <c r="IO261" s="153">
        <f t="shared" si="1072"/>
        <v>7.0082471576073641E-2</v>
      </c>
      <c r="IP261" s="153">
        <f t="shared" si="1073"/>
        <v>5.0062560364640053E-2</v>
      </c>
      <c r="IQ261" s="153">
        <f t="shared" si="1074"/>
        <v>7.4559700133761786E-2</v>
      </c>
      <c r="IR261" s="153">
        <f t="shared" si="1075"/>
        <v>9.3340869857468034E-2</v>
      </c>
      <c r="IS261" s="153">
        <f t="shared" si="1076"/>
        <v>8.7759970433088058E-2</v>
      </c>
      <c r="IT261" s="153" t="str">
        <f t="shared" si="1077"/>
        <v>i.a.</v>
      </c>
      <c r="IU261" s="150">
        <f t="shared" si="1078"/>
        <v>-1.2846877392265527E-2</v>
      </c>
      <c r="IV261" s="150">
        <f t="shared" si="1079"/>
        <v>-8.7343119010240972E-3</v>
      </c>
      <c r="IW261" s="150">
        <f t="shared" si="1080"/>
        <v>0.12202552460991004</v>
      </c>
      <c r="IX261" s="150">
        <f t="shared" si="1081"/>
        <v>-6.6920592750615793E-2</v>
      </c>
      <c r="IY261" s="150">
        <f t="shared" si="1082"/>
        <v>-3.0674488392063048E-2</v>
      </c>
      <c r="IZ261" s="263">
        <f t="shared" si="948"/>
        <v>-5.9054540071333816E-3</v>
      </c>
      <c r="JA261" s="263">
        <f t="shared" si="1002"/>
        <v>-4.050366616907497E-3</v>
      </c>
      <c r="JB261" s="263">
        <f t="shared" si="949"/>
        <v>5.0432858603921937E-2</v>
      </c>
      <c r="JC261" s="263">
        <f t="shared" si="950"/>
        <v>-2.9641766108298495E-2</v>
      </c>
      <c r="JD261" s="153">
        <f t="shared" si="1083"/>
        <v>0.45377465554919855</v>
      </c>
      <c r="JE261" s="153">
        <f t="shared" si="1084"/>
        <v>0.45968010955633193</v>
      </c>
      <c r="JF261" s="153">
        <f t="shared" si="1085"/>
        <v>0.46373047617323943</v>
      </c>
      <c r="JG261" s="153">
        <f t="shared" si="1086"/>
        <v>0.41329761756931749</v>
      </c>
      <c r="JH261" s="153">
        <f t="shared" si="1087"/>
        <v>0.44293938367761598</v>
      </c>
      <c r="JI261" s="153">
        <f t="shared" si="1088"/>
        <v>0.45695628390390663</v>
      </c>
      <c r="JJ261" s="153">
        <f t="shared" si="1089"/>
        <v>0.47263780753659296</v>
      </c>
      <c r="JK261" s="153">
        <f t="shared" si="1090"/>
        <v>0.44050856085720319</v>
      </c>
      <c r="JL261" s="153">
        <f t="shared" si="1091"/>
        <v>0.42018739449146303</v>
      </c>
      <c r="JM261" s="153">
        <f t="shared" si="1092"/>
        <v>0.42149360458745078</v>
      </c>
      <c r="JN261" s="153">
        <f t="shared" si="1093"/>
        <v>0.40433298337176343</v>
      </c>
      <c r="JO261" s="153">
        <f t="shared" si="1094"/>
        <v>0.39643771369989378</v>
      </c>
      <c r="JP261" s="153">
        <f t="shared" si="1095"/>
        <v>0.37305543328766483</v>
      </c>
      <c r="JQ261" s="153">
        <f t="shared" si="1096"/>
        <v>0.36435454952935908</v>
      </c>
      <c r="JR261" s="153">
        <f t="shared" si="1097"/>
        <v>0.38734334576487583</v>
      </c>
      <c r="JS261" s="153" t="str">
        <f t="shared" si="1098"/>
        <v>i.a.</v>
      </c>
      <c r="JT261" s="153" t="str">
        <f t="shared" si="1099"/>
        <v>i.a.</v>
      </c>
      <c r="JU261" s="150" t="e">
        <f t="shared" si="1100"/>
        <v>#VALUE!</v>
      </c>
      <c r="JV261" s="150" t="e">
        <f t="shared" si="1101"/>
        <v>#VALUE!</v>
      </c>
      <c r="JW261" s="150" t="e">
        <f t="shared" si="1102"/>
        <v>#VALUE!</v>
      </c>
      <c r="JX261" s="150" t="e">
        <f t="shared" si="1103"/>
        <v>#VALUE!</v>
      </c>
      <c r="JY261" s="150" t="e">
        <f t="shared" si="1104"/>
        <v>#VALUE!</v>
      </c>
      <c r="JZ261" s="263" t="e">
        <f t="shared" si="951"/>
        <v>#VALUE!</v>
      </c>
      <c r="KA261" s="263" t="e">
        <f t="shared" si="1003"/>
        <v>#VALUE!</v>
      </c>
      <c r="KB261" s="263" t="e">
        <f t="shared" si="952"/>
        <v>#VALUE!</v>
      </c>
      <c r="KC261" s="263" t="e">
        <f t="shared" si="953"/>
        <v>#VALUE!</v>
      </c>
      <c r="KD261" s="153" t="str">
        <f t="shared" si="924"/>
        <v>i.a.</v>
      </c>
      <c r="KE261" s="153" t="str">
        <f t="shared" si="925"/>
        <v>i.a.</v>
      </c>
      <c r="KF261" s="153" t="str">
        <f t="shared" si="926"/>
        <v>i.a.</v>
      </c>
      <c r="KG261" s="153" t="str">
        <f t="shared" si="927"/>
        <v>i.a.</v>
      </c>
      <c r="KH261" s="153" t="str">
        <f t="shared" si="940"/>
        <v>i.a.</v>
      </c>
      <c r="KI261" s="153" t="str">
        <f t="shared" si="928"/>
        <v>i.a.</v>
      </c>
      <c r="KJ261" s="153" t="str">
        <f t="shared" si="929"/>
        <v>i.a.</v>
      </c>
      <c r="KK261" s="153" t="str">
        <f t="shared" si="930"/>
        <v>i.a.</v>
      </c>
      <c r="KL261" s="153" t="str">
        <f t="shared" si="931"/>
        <v>i.a.</v>
      </c>
      <c r="KM261" s="153" t="str">
        <f t="shared" si="932"/>
        <v>i.a.</v>
      </c>
      <c r="KN261" s="153" t="str">
        <f t="shared" si="933"/>
        <v>i.a.</v>
      </c>
      <c r="KO261" s="153" t="str">
        <f t="shared" si="934"/>
        <v>i.a.</v>
      </c>
      <c r="KP261" s="153" t="str">
        <f t="shared" si="935"/>
        <v>i.a.</v>
      </c>
      <c r="KQ261" s="153" t="str">
        <f t="shared" si="936"/>
        <v>i.a.</v>
      </c>
      <c r="KR261" s="153" t="str">
        <f t="shared" si="937"/>
        <v>i.a.</v>
      </c>
      <c r="KS261" s="153" t="str">
        <f t="shared" si="938"/>
        <v>i.a.</v>
      </c>
      <c r="KT261" s="153" t="str">
        <f t="shared" si="939"/>
        <v>i.a.</v>
      </c>
      <c r="KU261" s="150" t="e">
        <f t="shared" si="1105"/>
        <v>#DIV/0!</v>
      </c>
      <c r="KV261" s="150" t="e">
        <f t="shared" si="1106"/>
        <v>#DIV/0!</v>
      </c>
      <c r="KW261" s="150" t="e">
        <f t="shared" si="1107"/>
        <v>#DIV/0!</v>
      </c>
      <c r="KX261" s="150" t="e">
        <f t="shared" si="1108"/>
        <v>#DIV/0!</v>
      </c>
      <c r="KY261" s="150" t="e">
        <f t="shared" si="1109"/>
        <v>#DIV/0!</v>
      </c>
      <c r="KZ261" s="243">
        <f t="shared" si="954"/>
        <v>0</v>
      </c>
      <c r="LA261" s="243">
        <f t="shared" si="1004"/>
        <v>0</v>
      </c>
      <c r="LB261" s="243">
        <f t="shared" si="955"/>
        <v>0</v>
      </c>
      <c r="LC261" s="243">
        <f t="shared" si="956"/>
        <v>0</v>
      </c>
      <c r="LD261" s="254">
        <f>IFERROR(Tabel1[[#This Row],[2024 - Omsætning]]/Tabel1[[#This Row],[2024 - Ansatte]],"i.a.")</f>
        <v>0</v>
      </c>
      <c r="LE261" s="254">
        <f>IFERROR(Tabel1[[#This Row],[2023 - Omsætning]]/Tabel1[[#This Row],[2023 - Ansatte]],"i.a.")</f>
        <v>0</v>
      </c>
      <c r="LF261" s="254">
        <f>IFERROR(Tabel1[[#This Row],[2022 - Omsætning]]/Tabel1[[#This Row],[2022 - Ansatte]],"i.a.")</f>
        <v>0</v>
      </c>
      <c r="LG261" s="254">
        <f>IFERROR(Tabel1[[#This Row],[2021 - Omsætning]]/Tabel1[[#This Row],[2021 - Ansatte]],"i.a.")</f>
        <v>0</v>
      </c>
      <c r="LH261" s="254">
        <f>IFERROR(AC261/Tabel1[[#This Row],[2020 - Ansatte]],"i.a.")</f>
        <v>0</v>
      </c>
      <c r="LI261" s="254">
        <f>IFERROR(Tabel1[[#This Row],[2019 - Omsætning]]/Tabel1[[#This Row],[2019 - Ansatte]],"i.a.")</f>
        <v>0</v>
      </c>
      <c r="LJ261" s="254">
        <f>IFERROR(Tabel1[[#This Row],[2018 - Omsætning]]/Tabel1[[#This Row],[2018 - Ansatte]],"i.a.")</f>
        <v>0</v>
      </c>
      <c r="LK261" s="254">
        <f>IFERROR(Tabel1[[#This Row],[2017 - Omsætning]]/Tabel1[[#This Row],[2017 - Ansatte]],"i.a.")</f>
        <v>0</v>
      </c>
      <c r="LL261" s="254">
        <f>IFERROR(Tabel1[[#This Row],[2016 - Omsætning]]/Tabel1[[#This Row],[2016 - Ansatte]],"i.a.")</f>
        <v>0</v>
      </c>
      <c r="LM261" s="254">
        <f>IFERROR(Tabel1[[#This Row],[2015 - Omsætning]]/Tabel1[[#This Row],[2015 - Ansatte]],"i.a.")</f>
        <v>0</v>
      </c>
      <c r="LN261" s="254">
        <f>IFERROR(Tabel1[[#This Row],[2014 - Omsætning]]/Tabel1[[#This Row],[2014 - Ansatte]],"i.a.")</f>
        <v>0</v>
      </c>
      <c r="LO261" s="254">
        <f>IFERROR(Tabel1[[#This Row],[2013 - Omsætning]]/Tabel1[[#This Row],[2013 - Ansatte]],"i.a.")</f>
        <v>0</v>
      </c>
      <c r="LP261" s="254">
        <f>IFERROR(Tabel1[[#This Row],[2012 - Omsætning]]/Tabel1[[#This Row],[2012 - Ansatte]],"i.a.")</f>
        <v>0</v>
      </c>
      <c r="LQ261" s="254">
        <f>IFERROR(Tabel1[[#This Row],[2011 - Omsætning]]/Tabel1[[#This Row],[2011 - Ansatte]],"i.a.")</f>
        <v>0</v>
      </c>
      <c r="LR261" s="254">
        <f>IFERROR(Tabel1[[#This Row],[2010 - Omsætning]]/Tabel1[[#This Row],[2010 - Ansatte]],"i.a.")</f>
        <v>0</v>
      </c>
      <c r="LS261" s="254" t="str">
        <f>IFERROR(Tabel1[[#This Row],[2009 - Omsætning]]/Tabel1[[#This Row],[2009 - Ansatte]],"i.a.")</f>
        <v>i.a.</v>
      </c>
      <c r="LT261" s="254" t="str">
        <f>IFERROR(Tabel1[[#This Row],[2008 - Omsætning]]/Tabel1[[#This Row],[2008 - Ansatte]],"i.a.")</f>
        <v>i.a.</v>
      </c>
      <c r="LU261" s="158">
        <f t="shared" si="1110"/>
        <v>-0.68107431432798449</v>
      </c>
      <c r="LV261" s="158">
        <f t="shared" si="1111"/>
        <v>-0.33435949571337709</v>
      </c>
      <c r="LW261" s="158">
        <f t="shared" si="1112"/>
        <v>0.14376455673277189</v>
      </c>
      <c r="LX261" s="158">
        <f t="shared" si="1113"/>
        <v>4.9440379760881017</v>
      </c>
      <c r="LY261" s="158">
        <f t="shared" si="1114"/>
        <v>-1.4839512509899393</v>
      </c>
      <c r="LZ261" s="243">
        <f t="shared" si="957"/>
        <v>-5.5058529746779987E-2</v>
      </c>
      <c r="MA261" s="243">
        <f t="shared" si="1005"/>
        <v>-4.0607292035398215E-2</v>
      </c>
      <c r="MB261" s="243">
        <f t="shared" si="958"/>
        <v>1.5265307692307689E-2</v>
      </c>
      <c r="MC261" s="243">
        <f t="shared" si="959"/>
        <v>0.13310502240477967</v>
      </c>
      <c r="MD261" s="244">
        <f t="shared" si="1115"/>
        <v>2.5782178217821784E-2</v>
      </c>
      <c r="ME261" s="244">
        <f t="shared" si="1116"/>
        <v>8.0840707964601771E-2</v>
      </c>
      <c r="MF261" s="244">
        <f t="shared" si="1117"/>
        <v>0.12144799999999999</v>
      </c>
      <c r="MG261" s="244">
        <f t="shared" si="1118"/>
        <v>0.1061826923076923</v>
      </c>
      <c r="MH261" s="244">
        <f t="shared" si="1119"/>
        <v>-2.6922330097087381E-2</v>
      </c>
      <c r="MI261" s="244">
        <f t="shared" si="1120"/>
        <v>5.5630252100840334E-2</v>
      </c>
      <c r="MJ261" s="244">
        <f t="shared" si="1121"/>
        <v>3.6694214876033061E-2</v>
      </c>
      <c r="MK261" s="244">
        <f t="shared" si="1122"/>
        <v>1.3343283582089553E-2</v>
      </c>
      <c r="ML261" s="244">
        <f t="shared" si="1123"/>
        <v>3.7642857142857138E-2</v>
      </c>
      <c r="MM261" s="244">
        <f t="shared" si="1124"/>
        <v>6.3260863247863244E-2</v>
      </c>
      <c r="MN261" s="244">
        <f t="shared" si="1125"/>
        <v>4.0956421052631573E-2</v>
      </c>
      <c r="MO261" s="244">
        <f t="shared" si="1126"/>
        <v>2.6387632075471699E-2</v>
      </c>
      <c r="MP261" s="244">
        <f t="shared" si="1127"/>
        <v>3.9670235294117645E-2</v>
      </c>
      <c r="MQ261" s="244">
        <f t="shared" si="1128"/>
        <v>5.0247619047619048E-2</v>
      </c>
      <c r="MR261" s="244">
        <f t="shared" si="1129"/>
        <v>4.8883720930232556E-2</v>
      </c>
      <c r="MS261" s="244" t="str">
        <f t="shared" si="1130"/>
        <v>i.a.</v>
      </c>
      <c r="MT261" s="244" t="str">
        <f t="shared" si="1131"/>
        <v>i.a.</v>
      </c>
    </row>
    <row r="262" spans="1:358" ht="18" customHeight="1" x14ac:dyDescent="0.25">
      <c r="A262" s="5" t="s">
        <v>411</v>
      </c>
      <c r="B262" s="273">
        <v>37650137</v>
      </c>
      <c r="C262" s="5" t="s">
        <v>92</v>
      </c>
      <c r="D262" s="5"/>
      <c r="E262" s="5">
        <v>256100</v>
      </c>
      <c r="F262" s="203">
        <v>45747</v>
      </c>
      <c r="G262" s="148" t="s">
        <v>74</v>
      </c>
      <c r="H262" s="148" t="s">
        <v>74</v>
      </c>
      <c r="I262" s="148" t="s">
        <v>74</v>
      </c>
      <c r="J262" s="148" t="s">
        <v>74</v>
      </c>
      <c r="K262" s="148" t="s">
        <v>74</v>
      </c>
      <c r="L262" s="148" t="s">
        <v>74</v>
      </c>
      <c r="M262" s="148" t="s">
        <v>74</v>
      </c>
      <c r="N262" s="148" t="s">
        <v>74</v>
      </c>
      <c r="O262" s="357" t="s">
        <v>74</v>
      </c>
      <c r="P262" s="150" t="e">
        <f>Y262/Tabel1[[#This Row],[2023 - Omsætning]]-1</f>
        <v>#DIV/0!</v>
      </c>
      <c r="Q262" s="150" t="e">
        <f>Z262/Tabel1[[#This Row],[2022 - Omsætning]]-1</f>
        <v>#DIV/0!</v>
      </c>
      <c r="R262" s="150" t="e">
        <f>AA262/Tabel1[[#This Row],[2021 - Omsætning]]-1</f>
        <v>#DIV/0!</v>
      </c>
      <c r="S262" s="150" t="e">
        <f>AB262/Tabel1[[#This Row],[2020 - Omsætning]]-1</f>
        <v>#DIV/0!</v>
      </c>
      <c r="T262" s="150" t="e">
        <f>AC262/Tabel1[[#This Row],[2019 - Omsætning]]-1</f>
        <v>#DIV/0!</v>
      </c>
      <c r="U262" s="242">
        <f t="shared" si="941"/>
        <v>0</v>
      </c>
      <c r="V262" s="242">
        <f t="shared" si="993"/>
        <v>0</v>
      </c>
      <c r="W262" s="242">
        <f t="shared" si="982"/>
        <v>0</v>
      </c>
      <c r="X262" s="242">
        <f t="shared" si="975"/>
        <v>0</v>
      </c>
      <c r="Y262" s="151"/>
      <c r="Z262" s="151"/>
      <c r="AA262" s="151"/>
      <c r="AB262" s="151"/>
      <c r="AC262" s="361"/>
      <c r="AD262" s="151"/>
      <c r="AE262" s="151"/>
      <c r="AF262" s="151"/>
      <c r="AG262" s="361"/>
      <c r="AH262" s="361"/>
      <c r="AI262" s="361"/>
      <c r="AJ262" s="361"/>
      <c r="AK262" s="361"/>
      <c r="AL262" s="361"/>
      <c r="AM262" s="361"/>
      <c r="AN262" s="361"/>
      <c r="AO262" s="361"/>
      <c r="AP262" s="150">
        <f t="shared" si="1006"/>
        <v>5.9439482599322448E-2</v>
      </c>
      <c r="AQ262" s="150">
        <f t="shared" si="1007"/>
        <v>0.1901620115827285</v>
      </c>
      <c r="AR262" s="150">
        <f t="shared" si="1008"/>
        <v>0.23626971179989117</v>
      </c>
      <c r="AS262" s="150">
        <f t="shared" si="1009"/>
        <v>-0.21977089520576998</v>
      </c>
      <c r="AT262" s="150">
        <f t="shared" si="1010"/>
        <v>0.13453670276774968</v>
      </c>
      <c r="AU262" s="242">
        <f t="shared" si="960"/>
        <v>0.96499999999999986</v>
      </c>
      <c r="AV262" s="242">
        <f t="shared" si="994"/>
        <v>2.5939999999999994</v>
      </c>
      <c r="AW262" s="242">
        <f t="shared" si="961"/>
        <v>2.6069999999999993</v>
      </c>
      <c r="AX262" s="242">
        <f t="shared" si="962"/>
        <v>-3.1079999999999988</v>
      </c>
      <c r="AY262" s="119">
        <v>17.2</v>
      </c>
      <c r="AZ262" s="119">
        <v>16.234999999999999</v>
      </c>
      <c r="BA262" s="119">
        <v>13.641</v>
      </c>
      <c r="BB262" s="119">
        <v>11.034000000000001</v>
      </c>
      <c r="BC262" s="119">
        <v>14.141999999999999</v>
      </c>
      <c r="BD262" s="119">
        <v>12.465</v>
      </c>
      <c r="BE262" s="119">
        <v>14.477</v>
      </c>
      <c r="BF262" s="119">
        <v>11.773</v>
      </c>
      <c r="BG262" s="362">
        <v>13.257999999999999</v>
      </c>
      <c r="BH262" s="362">
        <v>9.0749999999999993</v>
      </c>
      <c r="BI262" s="362"/>
      <c r="BJ262" s="362"/>
      <c r="BK262" s="362"/>
      <c r="BL262" s="362"/>
      <c r="BM262" s="362"/>
      <c r="BN262" s="362"/>
      <c r="BO262" s="362"/>
      <c r="BP262" s="152">
        <f t="shared" si="1011"/>
        <v>0.43687943262411344</v>
      </c>
      <c r="BQ262" s="152">
        <f t="shared" si="1012"/>
        <v>-0.18965517241379315</v>
      </c>
      <c r="BR262" s="152">
        <f t="shared" si="1013"/>
        <v>8.0155440414507773</v>
      </c>
      <c r="BS262" s="152">
        <f t="shared" si="1014"/>
        <v>-0.89071347678369195</v>
      </c>
      <c r="BT262" s="152">
        <f t="shared" si="1015"/>
        <v>2.1146384479717817</v>
      </c>
      <c r="BU262" s="242">
        <f t="shared" si="963"/>
        <v>0.61599999999999988</v>
      </c>
      <c r="BV262" s="242">
        <f t="shared" si="995"/>
        <v>-0.33000000000000007</v>
      </c>
      <c r="BW262" s="242">
        <f t="shared" si="964"/>
        <v>1.5469999999999999</v>
      </c>
      <c r="BX262" s="242">
        <f t="shared" si="965"/>
        <v>-1.573</v>
      </c>
      <c r="BY262" s="119">
        <v>2.0259999999999998</v>
      </c>
      <c r="BZ262" s="119">
        <v>1.41</v>
      </c>
      <c r="CA262" s="119">
        <v>1.74</v>
      </c>
      <c r="CB262" s="119">
        <v>0.193</v>
      </c>
      <c r="CC262" s="119">
        <v>1.766</v>
      </c>
      <c r="CD262" s="119">
        <v>0.56699999999999995</v>
      </c>
      <c r="CE262" s="119">
        <v>0.63400000000000001</v>
      </c>
      <c r="CF262" s="119">
        <v>-0.78600000000000003</v>
      </c>
      <c r="CG262" s="362">
        <v>0.26100000000000001</v>
      </c>
      <c r="CH262" s="362">
        <v>-1.5489999999999999</v>
      </c>
      <c r="CI262" s="362"/>
      <c r="CJ262" s="362"/>
      <c r="CK262" s="362"/>
      <c r="CL262" s="362"/>
      <c r="CM262" s="362"/>
      <c r="CN262" s="362"/>
      <c r="CO262" s="362"/>
      <c r="CP262" s="152">
        <f t="shared" si="1016"/>
        <v>0.44931703810208484</v>
      </c>
      <c r="CQ262" s="152">
        <f t="shared" si="1017"/>
        <v>-0.17983490566037733</v>
      </c>
      <c r="CR262" s="152">
        <f t="shared" si="1018"/>
        <v>11.75187969924812</v>
      </c>
      <c r="CS262" s="152">
        <f t="shared" si="1019"/>
        <v>-0.92258440046565771</v>
      </c>
      <c r="CT262" s="152">
        <f t="shared" si="1020"/>
        <v>1.825657894736842</v>
      </c>
      <c r="CU262" s="242">
        <f t="shared" si="966"/>
        <v>0.625</v>
      </c>
      <c r="CV262" s="242">
        <f t="shared" si="996"/>
        <v>-0.30499999999999994</v>
      </c>
      <c r="CW262" s="242">
        <f t="shared" si="967"/>
        <v>1.5629999999999999</v>
      </c>
      <c r="CX262" s="242">
        <f t="shared" si="968"/>
        <v>-1.585</v>
      </c>
      <c r="CY262" s="119">
        <v>2.016</v>
      </c>
      <c r="CZ262" s="119">
        <v>1.391</v>
      </c>
      <c r="DA262" s="119">
        <v>1.696</v>
      </c>
      <c r="DB262" s="119">
        <v>0.13300000000000001</v>
      </c>
      <c r="DC262" s="119">
        <v>1.718</v>
      </c>
      <c r="DD262" s="119">
        <v>0.60799999999999998</v>
      </c>
      <c r="DE262" s="119">
        <v>0.69</v>
      </c>
      <c r="DF262" s="119">
        <v>-0.748</v>
      </c>
      <c r="DG262" s="362">
        <v>0.248</v>
      </c>
      <c r="DH262" s="362">
        <v>-1.508</v>
      </c>
      <c r="DI262" s="362"/>
      <c r="DJ262" s="362"/>
      <c r="DK262" s="362"/>
      <c r="DL262" s="362"/>
      <c r="DM262" s="362"/>
      <c r="DN262" s="362"/>
      <c r="DO262" s="362"/>
      <c r="DP262" s="152">
        <f t="shared" si="1021"/>
        <v>9.8253275109170396E-3</v>
      </c>
      <c r="DQ262" s="152">
        <f t="shared" si="1022"/>
        <v>0.17304306066912126</v>
      </c>
      <c r="DR262" s="152">
        <f t="shared" si="1023"/>
        <v>0.26842639593908629</v>
      </c>
      <c r="DS262" s="152">
        <f t="shared" si="1024"/>
        <v>2.11486626580965E-2</v>
      </c>
      <c r="DT262" s="152">
        <f t="shared" si="1025"/>
        <v>0.3839311334289815</v>
      </c>
      <c r="DU262" s="242">
        <f t="shared" si="969"/>
        <v>7.2000000000000064E-2</v>
      </c>
      <c r="DV262" s="242">
        <f t="shared" si="997"/>
        <v>1.0810000000000004</v>
      </c>
      <c r="DW262" s="242">
        <f t="shared" si="970"/>
        <v>1.3220000000000001</v>
      </c>
      <c r="DX262" s="242">
        <f t="shared" si="971"/>
        <v>0.10199999999999942</v>
      </c>
      <c r="DY262" s="119">
        <v>7.4</v>
      </c>
      <c r="DZ262" s="119">
        <v>7.3280000000000003</v>
      </c>
      <c r="EA262" s="119">
        <v>6.2469999999999999</v>
      </c>
      <c r="EB262" s="119">
        <v>4.9249999999999998</v>
      </c>
      <c r="EC262" s="119">
        <v>4.8230000000000004</v>
      </c>
      <c r="ED262" s="119">
        <v>3.4849999999999999</v>
      </c>
      <c r="EE262" s="119">
        <v>2.9889999999999999</v>
      </c>
      <c r="EF262" s="119">
        <v>2.4550000000000001</v>
      </c>
      <c r="EG262" s="362">
        <v>3.0489999999999999</v>
      </c>
      <c r="EH262" s="362">
        <v>2.8610000000000002</v>
      </c>
      <c r="EI262" s="362"/>
      <c r="EJ262" s="362"/>
      <c r="EK262" s="362"/>
      <c r="EL262" s="362"/>
      <c r="EM262" s="362"/>
      <c r="EN262" s="362"/>
      <c r="EO262" s="362"/>
      <c r="EP262" s="153">
        <f t="shared" si="1026"/>
        <v>5.4394929176637949E-2</v>
      </c>
      <c r="EQ262" s="153">
        <f t="shared" si="1027"/>
        <v>0.41351252514170778</v>
      </c>
      <c r="ER262" s="153">
        <f t="shared" si="1028"/>
        <v>0.15452818239392024</v>
      </c>
      <c r="ES262" s="153">
        <f t="shared" si="1029"/>
        <v>-0.20653266331658288</v>
      </c>
      <c r="ET262" s="153">
        <f t="shared" si="1030"/>
        <v>0.26429479034307479</v>
      </c>
      <c r="EU262" s="242">
        <f t="shared" si="972"/>
        <v>0.8409999999999993</v>
      </c>
      <c r="EV262" s="242">
        <f t="shared" si="998"/>
        <v>4.5229999999999997</v>
      </c>
      <c r="EW262" s="242">
        <f t="shared" si="973"/>
        <v>1.4640000000000004</v>
      </c>
      <c r="EX262" s="242">
        <f t="shared" si="974"/>
        <v>-2.4659999999999993</v>
      </c>
      <c r="EY262" s="119">
        <v>16.302</v>
      </c>
      <c r="EZ262" s="119">
        <v>15.461</v>
      </c>
      <c r="FA262" s="119">
        <v>10.938000000000001</v>
      </c>
      <c r="FB262" s="119">
        <v>9.4740000000000002</v>
      </c>
      <c r="FC262" s="119">
        <v>11.94</v>
      </c>
      <c r="FD262" s="119">
        <v>9.4440000000000008</v>
      </c>
      <c r="FE262" s="119">
        <v>9.31</v>
      </c>
      <c r="FF262" s="119">
        <v>10.945</v>
      </c>
      <c r="FG262" s="362">
        <v>8.5890000000000004</v>
      </c>
      <c r="FH262" s="362">
        <v>7.2370000000000001</v>
      </c>
      <c r="FI262" s="362"/>
      <c r="FJ262" s="362"/>
      <c r="FK262" s="362"/>
      <c r="FL262" s="362"/>
      <c r="FM262" s="362"/>
      <c r="FN262" s="362"/>
      <c r="FO262" s="362"/>
      <c r="FP262" s="153">
        <f t="shared" si="1031"/>
        <v>4.7619047619047616E-2</v>
      </c>
      <c r="FQ262" s="153">
        <f t="shared" si="1032"/>
        <v>0.16666666666666666</v>
      </c>
      <c r="FR262" s="153">
        <f t="shared" si="1033"/>
        <v>0</v>
      </c>
      <c r="FS262" s="153">
        <f t="shared" si="1034"/>
        <v>-0.18181818181818182</v>
      </c>
      <c r="FT262" s="153">
        <f t="shared" si="1035"/>
        <v>0.1</v>
      </c>
      <c r="FU262" s="242">
        <f t="shared" si="990"/>
        <v>1</v>
      </c>
      <c r="FV262" s="242">
        <f t="shared" si="999"/>
        <v>3</v>
      </c>
      <c r="FW262" s="242">
        <f t="shared" si="991"/>
        <v>0</v>
      </c>
      <c r="FX262" s="242">
        <f t="shared" si="992"/>
        <v>-4</v>
      </c>
      <c r="FY262" s="154">
        <v>22</v>
      </c>
      <c r="FZ262" s="154">
        <v>21</v>
      </c>
      <c r="GA262" s="154">
        <v>18</v>
      </c>
      <c r="GB262" s="154">
        <v>18</v>
      </c>
      <c r="GC262" s="154">
        <v>22</v>
      </c>
      <c r="GD262" s="154">
        <v>20</v>
      </c>
      <c r="GE262" s="154">
        <v>24</v>
      </c>
      <c r="GF262" s="154">
        <v>21</v>
      </c>
      <c r="GG262" s="359">
        <v>22</v>
      </c>
      <c r="GH262" s="359"/>
      <c r="GI262" s="359"/>
      <c r="GJ262" s="359"/>
      <c r="GK262" s="359"/>
      <c r="GL262" s="359"/>
      <c r="GM262" s="359"/>
      <c r="GN262" s="359"/>
      <c r="GO262" s="359"/>
      <c r="GP262" s="5"/>
      <c r="GQ262" s="5" t="s">
        <v>386</v>
      </c>
      <c r="GR262" s="5">
        <v>2605</v>
      </c>
      <c r="GS262" s="5" t="s">
        <v>127</v>
      </c>
      <c r="GT262" s="107" t="s">
        <v>76</v>
      </c>
      <c r="GU262" s="16"/>
      <c r="GW262" s="158">
        <f t="shared" si="1036"/>
        <v>0.33585543130335399</v>
      </c>
      <c r="GX262" s="158">
        <f t="shared" si="1037"/>
        <v>-0.32501772125508172</v>
      </c>
      <c r="GY262" s="158">
        <f t="shared" si="1038"/>
        <v>10.12650584570987</v>
      </c>
      <c r="GZ262" s="158">
        <f t="shared" si="1039"/>
        <v>-0.93402043486547848</v>
      </c>
      <c r="HA262" s="158">
        <f t="shared" si="1040"/>
        <v>1.2018908534576693</v>
      </c>
      <c r="HB262" s="263">
        <f t="shared" si="942"/>
        <v>6.8828715277048313E-2</v>
      </c>
      <c r="HC262" s="263">
        <f t="shared" si="1000"/>
        <v>-9.8680640037346667E-2</v>
      </c>
      <c r="HD262" s="263">
        <f t="shared" si="943"/>
        <v>0.27632853456697015</v>
      </c>
      <c r="HE262" s="263">
        <f t="shared" si="944"/>
        <v>-0.38628962616728263</v>
      </c>
      <c r="HF262" s="153">
        <f t="shared" si="1041"/>
        <v>0.27376425855513303</v>
      </c>
      <c r="HG262" s="153">
        <f t="shared" si="1042"/>
        <v>0.20493554327808472</v>
      </c>
      <c r="HH262" s="153">
        <f t="shared" si="1043"/>
        <v>0.30361618331543139</v>
      </c>
      <c r="HI262" s="153">
        <f t="shared" si="1044"/>
        <v>2.7287648748461221E-2</v>
      </c>
      <c r="HJ262" s="153">
        <f t="shared" si="1045"/>
        <v>0.41357727491574386</v>
      </c>
      <c r="HK262" s="153">
        <f t="shared" si="1046"/>
        <v>0.18782823602100709</v>
      </c>
      <c r="HL262" s="153">
        <f t="shared" si="1047"/>
        <v>0.25349008082292429</v>
      </c>
      <c r="HM262" s="153">
        <f t="shared" si="1048"/>
        <v>-0.27180232558139539</v>
      </c>
      <c r="HN262" s="153">
        <f t="shared" si="1049"/>
        <v>8.3925549915397635E-2</v>
      </c>
      <c r="HO262" s="153">
        <f t="shared" si="1050"/>
        <v>-0.52708843061866473</v>
      </c>
      <c r="HP262" s="153" t="str">
        <f t="shared" si="1051"/>
        <v>Negativ EK</v>
      </c>
      <c r="HQ262" s="153" t="str">
        <f t="shared" si="1052"/>
        <v>Negativ EK</v>
      </c>
      <c r="HR262" s="153" t="str">
        <f t="shared" si="1053"/>
        <v>Negativ EK</v>
      </c>
      <c r="HS262" s="153" t="str">
        <f t="shared" si="1054"/>
        <v>Negativ EK</v>
      </c>
      <c r="HT262" s="153" t="str">
        <f t="shared" si="1055"/>
        <v>Negativ EK</v>
      </c>
      <c r="HU262" s="153" t="str">
        <f t="shared" si="1056"/>
        <v>Negativ EK</v>
      </c>
      <c r="HV262" s="150">
        <f t="shared" si="1057"/>
        <v>0.19422536101262378</v>
      </c>
      <c r="HW262" s="150">
        <f t="shared" si="1058"/>
        <v>-0.3734323792306658</v>
      </c>
      <c r="HX262" s="150">
        <f t="shared" si="1059"/>
        <v>8.4581060211457473</v>
      </c>
      <c r="HY262" s="150">
        <f t="shared" si="1060"/>
        <v>-0.89086658202776081</v>
      </c>
      <c r="HZ262" s="150">
        <f t="shared" si="1061"/>
        <v>1.7315717103097079</v>
      </c>
      <c r="IA262" s="263">
        <f t="shared" si="945"/>
        <v>2.0747585819750711E-2</v>
      </c>
      <c r="IB262" s="263">
        <f t="shared" si="1001"/>
        <v>-6.3665720151024743E-2</v>
      </c>
      <c r="IC262" s="263">
        <f t="shared" si="946"/>
        <v>0.1524623575306929</v>
      </c>
      <c r="ID262" s="263">
        <f t="shared" si="947"/>
        <v>-0.14714462999074313</v>
      </c>
      <c r="IE262" s="153">
        <f t="shared" si="1062"/>
        <v>0.12756981393445202</v>
      </c>
      <c r="IF262" s="153">
        <f t="shared" si="1063"/>
        <v>0.10682222811470131</v>
      </c>
      <c r="IG262" s="153">
        <f t="shared" si="1064"/>
        <v>0.17048794826572605</v>
      </c>
      <c r="IH262" s="153">
        <f t="shared" si="1065"/>
        <v>1.8025590735033153E-2</v>
      </c>
      <c r="II262" s="153">
        <f t="shared" si="1066"/>
        <v>0.16517022072577628</v>
      </c>
      <c r="IJ262" s="153">
        <f t="shared" si="1067"/>
        <v>6.0467100351924916E-2</v>
      </c>
      <c r="IK262" s="153">
        <f t="shared" si="1068"/>
        <v>6.2601826709454453E-2</v>
      </c>
      <c r="IL262" s="153">
        <f t="shared" si="1069"/>
        <v>-8.0475069110269276E-2</v>
      </c>
      <c r="IM262" s="153">
        <f t="shared" si="1070"/>
        <v>3.2983697712624792E-2</v>
      </c>
      <c r="IN262" s="153">
        <f t="shared" si="1071"/>
        <v>-0.21403896642255077</v>
      </c>
      <c r="IO262" s="153" t="str">
        <f t="shared" si="1072"/>
        <v>i.a.</v>
      </c>
      <c r="IP262" s="153" t="str">
        <f t="shared" si="1073"/>
        <v>i.a.</v>
      </c>
      <c r="IQ262" s="153" t="str">
        <f t="shared" si="1074"/>
        <v>i.a.</v>
      </c>
      <c r="IR262" s="153" t="str">
        <f t="shared" si="1075"/>
        <v>i.a.</v>
      </c>
      <c r="IS262" s="153" t="str">
        <f t="shared" si="1076"/>
        <v>i.a.</v>
      </c>
      <c r="IT262" s="153" t="str">
        <f t="shared" si="1077"/>
        <v>i.a.</v>
      </c>
      <c r="IU262" s="150">
        <f t="shared" si="1078"/>
        <v>-4.2270311087824239E-2</v>
      </c>
      <c r="IV262" s="150">
        <f t="shared" si="1079"/>
        <v>-0.17012191982414807</v>
      </c>
      <c r="IW262" s="150">
        <f t="shared" si="1080"/>
        <v>9.8653471852889474E-2</v>
      </c>
      <c r="IX262" s="150">
        <f t="shared" si="1081"/>
        <v>0.28694479967676484</v>
      </c>
      <c r="IY262" s="150">
        <f t="shared" si="1082"/>
        <v>9.462693669206898E-2</v>
      </c>
      <c r="IZ262" s="263">
        <f t="shared" si="948"/>
        <v>-2.0034722181720199E-2</v>
      </c>
      <c r="JA262" s="263">
        <f t="shared" si="1002"/>
        <v>-9.7161421936501458E-2</v>
      </c>
      <c r="JB262" s="263">
        <f t="shared" si="949"/>
        <v>5.1284394012611423E-2</v>
      </c>
      <c r="JC262" s="263">
        <f t="shared" si="950"/>
        <v>0.11590743457630126</v>
      </c>
      <c r="JD262" s="153">
        <f t="shared" si="1083"/>
        <v>0.45393203287940131</v>
      </c>
      <c r="JE262" s="153">
        <f t="shared" si="1084"/>
        <v>0.47396675506112151</v>
      </c>
      <c r="JF262" s="153">
        <f t="shared" si="1085"/>
        <v>0.57112817699762297</v>
      </c>
      <c r="JG262" s="153">
        <f t="shared" si="1086"/>
        <v>0.51984378298501155</v>
      </c>
      <c r="JH262" s="153">
        <f t="shared" si="1087"/>
        <v>0.40393634840871029</v>
      </c>
      <c r="JI262" s="153">
        <f t="shared" si="1088"/>
        <v>0.3690173655230834</v>
      </c>
      <c r="JJ262" s="153">
        <f t="shared" si="1089"/>
        <v>0.32105263157894731</v>
      </c>
      <c r="JK262" s="153">
        <f t="shared" si="1090"/>
        <v>0.22430333485609869</v>
      </c>
      <c r="JL262" s="153">
        <f t="shared" si="1091"/>
        <v>0.35498893934101755</v>
      </c>
      <c r="JM262" s="153">
        <f t="shared" si="1092"/>
        <v>0.39532955644604117</v>
      </c>
      <c r="JN262" s="153" t="str">
        <f t="shared" si="1093"/>
        <v>i.a.</v>
      </c>
      <c r="JO262" s="153" t="str">
        <f t="shared" si="1094"/>
        <v>i.a.</v>
      </c>
      <c r="JP262" s="153" t="str">
        <f t="shared" si="1095"/>
        <v>i.a.</v>
      </c>
      <c r="JQ262" s="153" t="str">
        <f t="shared" si="1096"/>
        <v>i.a.</v>
      </c>
      <c r="JR262" s="153" t="str">
        <f t="shared" si="1097"/>
        <v>i.a.</v>
      </c>
      <c r="JS262" s="153" t="str">
        <f t="shared" si="1098"/>
        <v>i.a.</v>
      </c>
      <c r="JT262" s="153" t="str">
        <f t="shared" si="1099"/>
        <v>i.a.</v>
      </c>
      <c r="JU262" s="150" t="e">
        <f t="shared" si="1100"/>
        <v>#VALUE!</v>
      </c>
      <c r="JV262" s="150" t="e">
        <f t="shared" si="1101"/>
        <v>#VALUE!</v>
      </c>
      <c r="JW262" s="150" t="e">
        <f t="shared" si="1102"/>
        <v>#VALUE!</v>
      </c>
      <c r="JX262" s="150" t="e">
        <f t="shared" si="1103"/>
        <v>#VALUE!</v>
      </c>
      <c r="JY262" s="150" t="e">
        <f t="shared" si="1104"/>
        <v>#VALUE!</v>
      </c>
      <c r="JZ262" s="263" t="e">
        <f t="shared" si="951"/>
        <v>#VALUE!</v>
      </c>
      <c r="KA262" s="263" t="e">
        <f t="shared" si="1003"/>
        <v>#VALUE!</v>
      </c>
      <c r="KB262" s="263" t="e">
        <f t="shared" si="952"/>
        <v>#VALUE!</v>
      </c>
      <c r="KC262" s="263" t="e">
        <f t="shared" si="953"/>
        <v>#VALUE!</v>
      </c>
      <c r="KD262" s="153" t="str">
        <f t="shared" si="924"/>
        <v>i.a.</v>
      </c>
      <c r="KE262" s="153" t="str">
        <f t="shared" si="925"/>
        <v>i.a.</v>
      </c>
      <c r="KF262" s="153" t="str">
        <f t="shared" si="926"/>
        <v>i.a.</v>
      </c>
      <c r="KG262" s="153" t="str">
        <f t="shared" si="927"/>
        <v>i.a.</v>
      </c>
      <c r="KH262" s="153" t="str">
        <f t="shared" si="940"/>
        <v>i.a.</v>
      </c>
      <c r="KI262" s="153" t="str">
        <f t="shared" si="928"/>
        <v>i.a.</v>
      </c>
      <c r="KJ262" s="153" t="str">
        <f t="shared" si="929"/>
        <v>i.a.</v>
      </c>
      <c r="KK262" s="153" t="str">
        <f t="shared" si="930"/>
        <v>i.a.</v>
      </c>
      <c r="KL262" s="153" t="str">
        <f t="shared" si="931"/>
        <v>i.a.</v>
      </c>
      <c r="KM262" s="153" t="str">
        <f t="shared" si="932"/>
        <v>i.a.</v>
      </c>
      <c r="KN262" s="153" t="str">
        <f t="shared" si="933"/>
        <v>i.a.</v>
      </c>
      <c r="KO262" s="153" t="str">
        <f t="shared" si="934"/>
        <v>i.a.</v>
      </c>
      <c r="KP262" s="153" t="str">
        <f t="shared" si="935"/>
        <v>i.a.</v>
      </c>
      <c r="KQ262" s="153" t="str">
        <f t="shared" si="936"/>
        <v>i.a.</v>
      </c>
      <c r="KR262" s="153" t="str">
        <f t="shared" si="937"/>
        <v>i.a.</v>
      </c>
      <c r="KS262" s="153" t="str">
        <f t="shared" si="938"/>
        <v>i.a.</v>
      </c>
      <c r="KT262" s="153" t="str">
        <f t="shared" si="939"/>
        <v>i.a.</v>
      </c>
      <c r="KU262" s="150" t="e">
        <f t="shared" si="1105"/>
        <v>#DIV/0!</v>
      </c>
      <c r="KV262" s="150" t="e">
        <f t="shared" si="1106"/>
        <v>#DIV/0!</v>
      </c>
      <c r="KW262" s="150" t="e">
        <f t="shared" si="1107"/>
        <v>#DIV/0!</v>
      </c>
      <c r="KX262" s="150" t="e">
        <f t="shared" si="1108"/>
        <v>#DIV/0!</v>
      </c>
      <c r="KY262" s="150" t="e">
        <f t="shared" si="1109"/>
        <v>#DIV/0!</v>
      </c>
      <c r="KZ262" s="243">
        <f t="shared" si="954"/>
        <v>0</v>
      </c>
      <c r="LA262" s="243">
        <f t="shared" si="1004"/>
        <v>0</v>
      </c>
      <c r="LB262" s="243">
        <f t="shared" si="955"/>
        <v>0</v>
      </c>
      <c r="LC262" s="243">
        <f t="shared" si="956"/>
        <v>0</v>
      </c>
      <c r="LD262" s="254">
        <f>IFERROR(Tabel1[[#This Row],[2024 - Omsætning]]/Tabel1[[#This Row],[2024 - Ansatte]],"i.a.")</f>
        <v>0</v>
      </c>
      <c r="LE262" s="254">
        <f>IFERROR(Tabel1[[#This Row],[2023 - Omsætning]]/Tabel1[[#This Row],[2023 - Ansatte]],"i.a.")</f>
        <v>0</v>
      </c>
      <c r="LF262" s="254">
        <f>IFERROR(Tabel1[[#This Row],[2022 - Omsætning]]/Tabel1[[#This Row],[2022 - Ansatte]],"i.a.")</f>
        <v>0</v>
      </c>
      <c r="LG262" s="254">
        <f>IFERROR(Tabel1[[#This Row],[2021 - Omsætning]]/Tabel1[[#This Row],[2021 - Ansatte]],"i.a.")</f>
        <v>0</v>
      </c>
      <c r="LH262" s="254">
        <f>IFERROR(AC262/Tabel1[[#This Row],[2020 - Ansatte]],"i.a.")</f>
        <v>0</v>
      </c>
      <c r="LI262" s="254">
        <f>IFERROR(Tabel1[[#This Row],[2019 - Omsætning]]/Tabel1[[#This Row],[2019 - Ansatte]],"i.a.")</f>
        <v>0</v>
      </c>
      <c r="LJ262" s="254">
        <f>IFERROR(Tabel1[[#This Row],[2018 - Omsætning]]/Tabel1[[#This Row],[2018 - Ansatte]],"i.a.")</f>
        <v>0</v>
      </c>
      <c r="LK262" s="254">
        <f>IFERROR(Tabel1[[#This Row],[2017 - Omsætning]]/Tabel1[[#This Row],[2017 - Ansatte]],"i.a.")</f>
        <v>0</v>
      </c>
      <c r="LL262" s="254">
        <f>IFERROR(Tabel1[[#This Row],[2016 - Omsætning]]/Tabel1[[#This Row],[2016 - Ansatte]],"i.a.")</f>
        <v>0</v>
      </c>
      <c r="LM262" s="254" t="str">
        <f>IFERROR(Tabel1[[#This Row],[2015 - Omsætning]]/Tabel1[[#This Row],[2015 - Ansatte]],"i.a.")</f>
        <v>i.a.</v>
      </c>
      <c r="LN262" s="254" t="str">
        <f>IFERROR(Tabel1[[#This Row],[2014 - Omsætning]]/Tabel1[[#This Row],[2014 - Ansatte]],"i.a.")</f>
        <v>i.a.</v>
      </c>
      <c r="LO262" s="254" t="str">
        <f>IFERROR(Tabel1[[#This Row],[2013 - Omsætning]]/Tabel1[[#This Row],[2013 - Ansatte]],"i.a.")</f>
        <v>i.a.</v>
      </c>
      <c r="LP262" s="254" t="str">
        <f>IFERROR(Tabel1[[#This Row],[2012 - Omsætning]]/Tabel1[[#This Row],[2012 - Ansatte]],"i.a.")</f>
        <v>i.a.</v>
      </c>
      <c r="LQ262" s="254" t="str">
        <f>IFERROR(Tabel1[[#This Row],[2011 - Omsætning]]/Tabel1[[#This Row],[2011 - Ansatte]],"i.a.")</f>
        <v>i.a.</v>
      </c>
      <c r="LR262" s="254" t="str">
        <f>IFERROR(Tabel1[[#This Row],[2010 - Omsætning]]/Tabel1[[#This Row],[2010 - Ansatte]],"i.a.")</f>
        <v>i.a.</v>
      </c>
      <c r="LS262" s="254" t="str">
        <f>IFERROR(Tabel1[[#This Row],[2009 - Omsætning]]/Tabel1[[#This Row],[2009 - Ansatte]],"i.a.")</f>
        <v>i.a.</v>
      </c>
      <c r="LT262" s="254" t="str">
        <f>IFERROR(Tabel1[[#This Row],[2008 - Omsætning]]/Tabel1[[#This Row],[2008 - Ansatte]],"i.a.")</f>
        <v>i.a.</v>
      </c>
      <c r="LU262" s="158">
        <f t="shared" si="1110"/>
        <v>0.38343899091562655</v>
      </c>
      <c r="LV262" s="158">
        <f t="shared" si="1111"/>
        <v>-0.29700134770889491</v>
      </c>
      <c r="LW262" s="158">
        <f t="shared" si="1112"/>
        <v>11.75187969924812</v>
      </c>
      <c r="LX262" s="158">
        <f t="shared" si="1113"/>
        <v>-0.90538093390247054</v>
      </c>
      <c r="LY262" s="158">
        <f t="shared" si="1114"/>
        <v>1.5687799043062201</v>
      </c>
      <c r="LZ262" s="243">
        <f t="shared" si="957"/>
        <v>2.5398268398268406E-2</v>
      </c>
      <c r="MA262" s="243">
        <f t="shared" si="1005"/>
        <v>-2.7984126984126986E-2</v>
      </c>
      <c r="MB262" s="243">
        <f t="shared" si="958"/>
        <v>8.6833333333333332E-2</v>
      </c>
      <c r="MC262" s="243">
        <f t="shared" si="959"/>
        <v>-7.0702020202020197E-2</v>
      </c>
      <c r="MD262" s="244">
        <f t="shared" si="1115"/>
        <v>9.1636363636363641E-2</v>
      </c>
      <c r="ME262" s="244">
        <f t="shared" si="1116"/>
        <v>6.6238095238095235E-2</v>
      </c>
      <c r="MF262" s="244">
        <f t="shared" si="1117"/>
        <v>9.4222222222222221E-2</v>
      </c>
      <c r="MG262" s="244">
        <f t="shared" si="1118"/>
        <v>7.3888888888888893E-3</v>
      </c>
      <c r="MH262" s="244">
        <f t="shared" si="1119"/>
        <v>7.8090909090909086E-2</v>
      </c>
      <c r="MI262" s="244">
        <f t="shared" si="1120"/>
        <v>3.04E-2</v>
      </c>
      <c r="MJ262" s="244">
        <f t="shared" si="1121"/>
        <v>2.8749999999999998E-2</v>
      </c>
      <c r="MK262" s="244">
        <f t="shared" si="1122"/>
        <v>-3.561904761904762E-2</v>
      </c>
      <c r="ML262" s="244">
        <f t="shared" si="1123"/>
        <v>1.1272727272727273E-2</v>
      </c>
      <c r="MM262" s="244" t="str">
        <f t="shared" si="1124"/>
        <v>i.a.</v>
      </c>
      <c r="MN262" s="244" t="str">
        <f t="shared" si="1125"/>
        <v>i.a.</v>
      </c>
      <c r="MO262" s="244" t="str">
        <f t="shared" si="1126"/>
        <v>i.a.</v>
      </c>
      <c r="MP262" s="244" t="str">
        <f t="shared" si="1127"/>
        <v>i.a.</v>
      </c>
      <c r="MQ262" s="244" t="str">
        <f t="shared" si="1128"/>
        <v>i.a.</v>
      </c>
      <c r="MR262" s="244" t="str">
        <f t="shared" si="1129"/>
        <v>i.a.</v>
      </c>
      <c r="MS262" s="244" t="str">
        <f t="shared" si="1130"/>
        <v>i.a.</v>
      </c>
      <c r="MT262" s="244" t="str">
        <f t="shared" si="1131"/>
        <v>i.a.</v>
      </c>
    </row>
    <row r="263" spans="1:358" ht="18" customHeight="1" x14ac:dyDescent="0.25">
      <c r="A263" s="20" t="s">
        <v>920</v>
      </c>
      <c r="B263" s="331">
        <v>27605753</v>
      </c>
      <c r="C263" s="5" t="s">
        <v>83</v>
      </c>
      <c r="D263" s="5"/>
      <c r="E263" s="5">
        <v>256200</v>
      </c>
      <c r="F263" s="203">
        <v>45450</v>
      </c>
      <c r="G263" s="357"/>
      <c r="H263" s="357" t="s">
        <v>74</v>
      </c>
      <c r="I263" s="357" t="s">
        <v>74</v>
      </c>
      <c r="J263" s="148" t="s">
        <v>74</v>
      </c>
      <c r="K263" s="357" t="s">
        <v>74</v>
      </c>
      <c r="L263" s="148"/>
      <c r="M263" s="357"/>
      <c r="N263" s="357"/>
      <c r="O263" s="357"/>
      <c r="P263" s="358" t="e">
        <f>Y263/Tabel1[[#This Row],[2023 - Omsætning]]-1</f>
        <v>#DIV/0!</v>
      </c>
      <c r="Q263" s="358" t="e">
        <f>Z263/Tabel1[[#This Row],[2022 - Omsætning]]-1</f>
        <v>#DIV/0!</v>
      </c>
      <c r="R263" s="358" t="e">
        <f>AA263/Tabel1[[#This Row],[2021 - Omsætning]]-1</f>
        <v>#DIV/0!</v>
      </c>
      <c r="S263" s="150" t="e">
        <f>AB263/Tabel1[[#This Row],[2020 - Omsætning]]-1</f>
        <v>#DIV/0!</v>
      </c>
      <c r="T263" s="358" t="e">
        <f>AC263/Tabel1[[#This Row],[2019 - Omsætning]]-1</f>
        <v>#DIV/0!</v>
      </c>
      <c r="U263" s="242">
        <f t="shared" si="941"/>
        <v>0</v>
      </c>
      <c r="V263" s="242">
        <f t="shared" si="993"/>
        <v>0</v>
      </c>
      <c r="W263" s="242">
        <f t="shared" si="982"/>
        <v>0</v>
      </c>
      <c r="X263" s="242">
        <f t="shared" si="975"/>
        <v>0</v>
      </c>
      <c r="Y263" s="361"/>
      <c r="Z263" s="361"/>
      <c r="AA263" s="361"/>
      <c r="AB263" s="361"/>
      <c r="AC263" s="361"/>
      <c r="AD263" s="361"/>
      <c r="AE263" s="361"/>
      <c r="AF263" s="361"/>
      <c r="AG263" s="361"/>
      <c r="AH263" s="361"/>
      <c r="AI263" s="361"/>
      <c r="AJ263" s="361"/>
      <c r="AK263" s="361"/>
      <c r="AL263" s="361"/>
      <c r="AM263" s="361"/>
      <c r="AN263" s="361"/>
      <c r="AO263" s="361"/>
      <c r="AP263" s="358">
        <f t="shared" si="1006"/>
        <v>-1</v>
      </c>
      <c r="AQ263" s="358">
        <f t="shared" si="1007"/>
        <v>0.14312824610467437</v>
      </c>
      <c r="AR263" s="358">
        <f t="shared" si="1008"/>
        <v>0.39930118798043329</v>
      </c>
      <c r="AS263" s="150">
        <f t="shared" si="1009"/>
        <v>0.2110697359512525</v>
      </c>
      <c r="AT263" s="358" t="e">
        <f t="shared" si="1010"/>
        <v>#DIV/0!</v>
      </c>
      <c r="AU263" s="242">
        <f t="shared" si="960"/>
        <v>-22.89</v>
      </c>
      <c r="AV263" s="242">
        <f t="shared" si="994"/>
        <v>2.8659999999999997</v>
      </c>
      <c r="AW263" s="242">
        <f t="shared" si="961"/>
        <v>5.7140000000000004</v>
      </c>
      <c r="AX263" s="242">
        <f t="shared" si="962"/>
        <v>2.4939999999999998</v>
      </c>
      <c r="AY263" s="362"/>
      <c r="AZ263" s="362">
        <v>22.89</v>
      </c>
      <c r="BA263" s="362">
        <v>20.024000000000001</v>
      </c>
      <c r="BB263" s="362">
        <v>14.31</v>
      </c>
      <c r="BC263" s="362">
        <v>11.816000000000001</v>
      </c>
      <c r="BD263" s="362"/>
      <c r="BE263" s="362"/>
      <c r="BF263" s="362"/>
      <c r="BG263" s="362"/>
      <c r="BH263" s="362"/>
      <c r="BI263" s="362"/>
      <c r="BJ263" s="362"/>
      <c r="BK263" s="362"/>
      <c r="BL263" s="362"/>
      <c r="BM263" s="362"/>
      <c r="BN263" s="362"/>
      <c r="BO263" s="362"/>
      <c r="BP263" s="363">
        <f t="shared" si="1011"/>
        <v>-1</v>
      </c>
      <c r="BQ263" s="363">
        <f t="shared" si="1012"/>
        <v>0.25701624815361879</v>
      </c>
      <c r="BR263" s="363">
        <f t="shared" si="1013"/>
        <v>1.1156250000000001</v>
      </c>
      <c r="BS263" s="152">
        <f t="shared" si="1014"/>
        <v>1.4015009380863039</v>
      </c>
      <c r="BT263" s="363" t="e">
        <f t="shared" si="1015"/>
        <v>#DIV/0!</v>
      </c>
      <c r="BU263" s="242">
        <f t="shared" si="963"/>
        <v>-3.4039999999999999</v>
      </c>
      <c r="BV263" s="242">
        <f t="shared" si="995"/>
        <v>0.69599999999999973</v>
      </c>
      <c r="BW263" s="242">
        <f t="shared" si="964"/>
        <v>1.4280000000000002</v>
      </c>
      <c r="BX263" s="242">
        <f t="shared" si="965"/>
        <v>0.747</v>
      </c>
      <c r="BY263" s="362"/>
      <c r="BZ263" s="362">
        <v>3.4039999999999999</v>
      </c>
      <c r="CA263" s="362">
        <v>2.7080000000000002</v>
      </c>
      <c r="CB263" s="362">
        <v>1.28</v>
      </c>
      <c r="CC263" s="362">
        <v>0.53300000000000003</v>
      </c>
      <c r="CD263" s="362"/>
      <c r="CE263" s="362"/>
      <c r="CF263" s="362"/>
      <c r="CG263" s="362"/>
      <c r="CH263" s="362"/>
      <c r="CI263" s="362"/>
      <c r="CJ263" s="362"/>
      <c r="CK263" s="362"/>
      <c r="CL263" s="362"/>
      <c r="CM263" s="362"/>
      <c r="CN263" s="362"/>
      <c r="CO263" s="362"/>
      <c r="CP263" s="363">
        <f t="shared" si="1016"/>
        <v>-1</v>
      </c>
      <c r="CQ263" s="363">
        <f t="shared" si="1017"/>
        <v>0.24296472453428455</v>
      </c>
      <c r="CR263" s="363">
        <f t="shared" si="1018"/>
        <v>1.2209507042253525</v>
      </c>
      <c r="CS263" s="152">
        <f t="shared" si="1019"/>
        <v>1.4430107526881715</v>
      </c>
      <c r="CT263" s="363" t="e">
        <f t="shared" si="1020"/>
        <v>#DIV/0!</v>
      </c>
      <c r="CU263" s="242">
        <f t="shared" si="966"/>
        <v>-3.1360000000000001</v>
      </c>
      <c r="CV263" s="242">
        <f t="shared" si="996"/>
        <v>0.61299999999999999</v>
      </c>
      <c r="CW263" s="242">
        <f t="shared" si="967"/>
        <v>1.3870000000000002</v>
      </c>
      <c r="CX263" s="242">
        <f t="shared" si="968"/>
        <v>0.67099999999999982</v>
      </c>
      <c r="CY263" s="362"/>
      <c r="CZ263" s="362">
        <v>3.1360000000000001</v>
      </c>
      <c r="DA263" s="362">
        <v>2.5230000000000001</v>
      </c>
      <c r="DB263" s="362">
        <v>1.1359999999999999</v>
      </c>
      <c r="DC263" s="362">
        <v>0.46500000000000002</v>
      </c>
      <c r="DD263" s="362"/>
      <c r="DE263" s="362"/>
      <c r="DF263" s="362"/>
      <c r="DG263" s="362"/>
      <c r="DH263" s="362"/>
      <c r="DI263" s="362"/>
      <c r="DJ263" s="362"/>
      <c r="DK263" s="362"/>
      <c r="DL263" s="362"/>
      <c r="DM263" s="362"/>
      <c r="DN263" s="362"/>
      <c r="DO263" s="362"/>
      <c r="DP263" s="363">
        <f t="shared" si="1021"/>
        <v>-1</v>
      </c>
      <c r="DQ263" s="363">
        <f t="shared" si="1022"/>
        <v>0.24580245046135243</v>
      </c>
      <c r="DR263" s="363">
        <f t="shared" si="1023"/>
        <v>0.36309278350515467</v>
      </c>
      <c r="DS263" s="152">
        <f t="shared" si="1024"/>
        <v>8.1141328577797572E-2</v>
      </c>
      <c r="DT263" s="363" t="e">
        <f t="shared" si="1025"/>
        <v>#DIV/0!</v>
      </c>
      <c r="DU263" s="242">
        <f t="shared" si="969"/>
        <v>-8.2360000000000007</v>
      </c>
      <c r="DV263" s="242">
        <f t="shared" si="997"/>
        <v>1.6250000000000009</v>
      </c>
      <c r="DW263" s="242">
        <f t="shared" si="970"/>
        <v>1.7610000000000001</v>
      </c>
      <c r="DX263" s="242">
        <f t="shared" si="971"/>
        <v>0.36399999999999988</v>
      </c>
      <c r="DY263" s="362"/>
      <c r="DZ263" s="362">
        <v>8.2360000000000007</v>
      </c>
      <c r="EA263" s="362">
        <v>6.6109999999999998</v>
      </c>
      <c r="EB263" s="362">
        <v>4.8499999999999996</v>
      </c>
      <c r="EC263" s="362">
        <v>4.4859999999999998</v>
      </c>
      <c r="ED263" s="362"/>
      <c r="EE263" s="362"/>
      <c r="EF263" s="362"/>
      <c r="EG263" s="362"/>
      <c r="EH263" s="362"/>
      <c r="EI263" s="362"/>
      <c r="EJ263" s="362"/>
      <c r="EK263" s="362"/>
      <c r="EL263" s="362"/>
      <c r="EM263" s="362"/>
      <c r="EN263" s="362"/>
      <c r="EO263" s="362"/>
      <c r="EP263" s="360">
        <f t="shared" si="1026"/>
        <v>-1</v>
      </c>
      <c r="EQ263" s="360">
        <f t="shared" si="1027"/>
        <v>-7.4431601676616249E-2</v>
      </c>
      <c r="ER263" s="360">
        <f t="shared" si="1028"/>
        <v>5.0947761858147173E-2</v>
      </c>
      <c r="ES263" s="153">
        <f t="shared" si="1029"/>
        <v>0.3732127581571551</v>
      </c>
      <c r="ET263" s="360" t="e">
        <f t="shared" si="1030"/>
        <v>#DIV/0!</v>
      </c>
      <c r="EU263" s="242">
        <f t="shared" si="972"/>
        <v>-21.861000000000001</v>
      </c>
      <c r="EV263" s="242">
        <f t="shared" si="998"/>
        <v>-1.7579999999999991</v>
      </c>
      <c r="EW263" s="242">
        <f t="shared" si="973"/>
        <v>1.1449999999999996</v>
      </c>
      <c r="EX263" s="242">
        <f t="shared" si="974"/>
        <v>6.1080000000000005</v>
      </c>
      <c r="EY263" s="362"/>
      <c r="EZ263" s="362">
        <v>21.861000000000001</v>
      </c>
      <c r="FA263" s="362">
        <v>23.619</v>
      </c>
      <c r="FB263" s="362">
        <v>22.474</v>
      </c>
      <c r="FC263" s="362">
        <v>16.366</v>
      </c>
      <c r="FD263" s="362"/>
      <c r="FE263" s="362"/>
      <c r="FF263" s="362"/>
      <c r="FG263" s="362"/>
      <c r="FH263" s="362"/>
      <c r="FI263" s="362"/>
      <c r="FJ263" s="362"/>
      <c r="FK263" s="362"/>
      <c r="FL263" s="362"/>
      <c r="FM263" s="362"/>
      <c r="FN263" s="362"/>
      <c r="FO263" s="362"/>
      <c r="FP263" s="360">
        <f t="shared" si="1031"/>
        <v>-1</v>
      </c>
      <c r="FQ263" s="360">
        <f t="shared" si="1032"/>
        <v>2.4390243902439025E-2</v>
      </c>
      <c r="FR263" s="360">
        <f t="shared" si="1033"/>
        <v>0.32258064516129031</v>
      </c>
      <c r="FS263" s="153">
        <f t="shared" si="1034"/>
        <v>6.8965517241379309E-2</v>
      </c>
      <c r="FT263" s="360" t="e">
        <f t="shared" si="1035"/>
        <v>#DIV/0!</v>
      </c>
      <c r="FU263" s="242">
        <f t="shared" si="990"/>
        <v>-42</v>
      </c>
      <c r="FV263" s="242">
        <f t="shared" si="999"/>
        <v>1</v>
      </c>
      <c r="FW263" s="242">
        <f t="shared" si="991"/>
        <v>10</v>
      </c>
      <c r="FX263" s="242">
        <f t="shared" si="992"/>
        <v>2</v>
      </c>
      <c r="FY263" s="359"/>
      <c r="FZ263" s="359">
        <v>42</v>
      </c>
      <c r="GA263" s="359">
        <v>41</v>
      </c>
      <c r="GB263" s="359">
        <v>31</v>
      </c>
      <c r="GC263" s="359">
        <v>29</v>
      </c>
      <c r="GD263" s="359"/>
      <c r="GE263" s="359"/>
      <c r="GF263" s="359"/>
      <c r="GG263" s="359"/>
      <c r="GH263" s="359"/>
      <c r="GI263" s="359"/>
      <c r="GJ263" s="359"/>
      <c r="GK263" s="359"/>
      <c r="GL263" s="359"/>
      <c r="GM263" s="359"/>
      <c r="GN263" s="359"/>
      <c r="GO263" s="359"/>
      <c r="GP263" s="5"/>
      <c r="GQ263" s="5" t="s">
        <v>386</v>
      </c>
      <c r="GR263" s="5">
        <v>9560</v>
      </c>
      <c r="GS263" s="5" t="s">
        <v>548</v>
      </c>
      <c r="GT263" s="7" t="s">
        <v>94</v>
      </c>
      <c r="GU263" s="172"/>
      <c r="GV263" s="101"/>
      <c r="GW263" s="340">
        <f t="shared" si="1036"/>
        <v>-1</v>
      </c>
      <c r="GX263" s="340">
        <f t="shared" si="1037"/>
        <v>-4.0505239584600741E-2</v>
      </c>
      <c r="GY263" s="340">
        <f t="shared" si="1038"/>
        <v>0.80916113555954028</v>
      </c>
      <c r="GZ263" s="340">
        <f t="shared" si="1039"/>
        <v>1.3477605476776218</v>
      </c>
      <c r="HA263" s="340" t="e">
        <f t="shared" si="1040"/>
        <v>#VALUE!</v>
      </c>
      <c r="HB263" s="278">
        <f t="shared" si="942"/>
        <v>-0.42244224422442245</v>
      </c>
      <c r="HC263" s="278"/>
      <c r="HD263" s="278">
        <f t="shared" si="943"/>
        <v>0.19691667737695753</v>
      </c>
      <c r="HE263" s="263">
        <f t="shared" si="944"/>
        <v>0.13970322217344944</v>
      </c>
      <c r="HF263" s="153">
        <f t="shared" si="1041"/>
        <v>0</v>
      </c>
      <c r="HG263" s="153">
        <f t="shared" si="1042"/>
        <v>0.42244224422442245</v>
      </c>
      <c r="HH263" s="153">
        <f t="shared" si="1043"/>
        <v>0.44027571765116491</v>
      </c>
      <c r="HI263" s="153">
        <f t="shared" si="1044"/>
        <v>0.24335904027420738</v>
      </c>
      <c r="HJ263" s="343">
        <f t="shared" si="1045"/>
        <v>0.10365581810075793</v>
      </c>
      <c r="HK263" s="153" t="str">
        <f t="shared" si="1046"/>
        <v>Negativ EK</v>
      </c>
      <c r="HL263" s="343" t="str">
        <f t="shared" si="1047"/>
        <v>Negativ EK</v>
      </c>
      <c r="HM263" s="211" t="str">
        <f t="shared" si="1048"/>
        <v>Negativ EK</v>
      </c>
      <c r="HN263" s="211" t="str">
        <f t="shared" si="1049"/>
        <v>Negativ EK</v>
      </c>
      <c r="HO263" s="211" t="str">
        <f t="shared" si="1050"/>
        <v>Negativ EK</v>
      </c>
      <c r="HP263" s="211" t="str">
        <f t="shared" si="1051"/>
        <v>Negativ EK</v>
      </c>
      <c r="HQ263" s="211" t="str">
        <f t="shared" si="1052"/>
        <v>Negativ EK</v>
      </c>
      <c r="HR263" s="211" t="str">
        <f t="shared" si="1053"/>
        <v>Negativ EK</v>
      </c>
      <c r="HS263" s="211" t="str">
        <f t="shared" si="1054"/>
        <v>Negativ EK</v>
      </c>
      <c r="HT263" s="211" t="str">
        <f t="shared" si="1055"/>
        <v>Negativ EK</v>
      </c>
      <c r="HU263" s="211" t="str">
        <f t="shared" si="1056"/>
        <v>Negativ EK</v>
      </c>
      <c r="HV263" s="153">
        <f t="shared" si="1057"/>
        <v>-1</v>
      </c>
      <c r="HW263" s="153">
        <f t="shared" si="1058"/>
        <v>0.27395888140159969</v>
      </c>
      <c r="HX263" s="153">
        <f t="shared" si="1059"/>
        <v>0.78271917644761668</v>
      </c>
      <c r="HY263" s="150">
        <f t="shared" si="1060"/>
        <v>1.0238395650216501</v>
      </c>
      <c r="HZ263" s="150" t="e">
        <f t="shared" si="1061"/>
        <v>#VALUE!</v>
      </c>
      <c r="IA263" s="263">
        <f t="shared" si="945"/>
        <v>-0.14969217238346524</v>
      </c>
      <c r="IB263" s="263"/>
      <c r="IC263" s="263">
        <f t="shared" si="946"/>
        <v>5.1590141393045796E-2</v>
      </c>
      <c r="ID263" s="356">
        <f t="shared" si="947"/>
        <v>3.3343913488729046E-2</v>
      </c>
      <c r="IE263" s="153">
        <f t="shared" si="1062"/>
        <v>0</v>
      </c>
      <c r="IF263" s="153">
        <f t="shared" si="1063"/>
        <v>0.14969217238346524</v>
      </c>
      <c r="IG263" s="153">
        <f t="shared" si="1064"/>
        <v>0.11750157290694899</v>
      </c>
      <c r="IH263" s="153">
        <f t="shared" si="1065"/>
        <v>6.591143151390319E-2</v>
      </c>
      <c r="II263" s="153">
        <f t="shared" si="1066"/>
        <v>3.2567518025174144E-2</v>
      </c>
      <c r="IJ263" s="153" t="str">
        <f t="shared" si="1067"/>
        <v>i.a.</v>
      </c>
      <c r="IK263" s="153" t="str">
        <f t="shared" si="1068"/>
        <v>i.a.</v>
      </c>
      <c r="IL263" s="211" t="str">
        <f t="shared" si="1069"/>
        <v>i.a.</v>
      </c>
      <c r="IM263" s="211" t="str">
        <f t="shared" si="1070"/>
        <v>i.a.</v>
      </c>
      <c r="IN263" s="211" t="str">
        <f t="shared" si="1071"/>
        <v>i.a.</v>
      </c>
      <c r="IO263" s="211" t="str">
        <f t="shared" si="1072"/>
        <v>i.a.</v>
      </c>
      <c r="IP263" s="211" t="str">
        <f t="shared" si="1073"/>
        <v>i.a.</v>
      </c>
      <c r="IQ263" s="211" t="str">
        <f t="shared" si="1074"/>
        <v>i.a.</v>
      </c>
      <c r="IR263" s="211" t="str">
        <f t="shared" si="1075"/>
        <v>i.a.</v>
      </c>
      <c r="IS263" s="211" t="str">
        <f t="shared" si="1076"/>
        <v>i.a.</v>
      </c>
      <c r="IT263" s="211" t="str">
        <f t="shared" si="1077"/>
        <v>i.a.</v>
      </c>
      <c r="IU263" s="153" t="e">
        <f t="shared" si="1078"/>
        <v>#VALUE!</v>
      </c>
      <c r="IV263" s="153">
        <f t="shared" si="1079"/>
        <v>0.34598637196133208</v>
      </c>
      <c r="IW263" s="153">
        <f t="shared" si="1080"/>
        <v>0.29701288015982252</v>
      </c>
      <c r="IX263" s="150">
        <f t="shared" si="1081"/>
        <v>-0.21269204487388824</v>
      </c>
      <c r="IY263" s="150" t="e">
        <f t="shared" si="1082"/>
        <v>#VALUE!</v>
      </c>
      <c r="IZ263" s="263" t="e">
        <f t="shared" si="948"/>
        <v>#VALUE!</v>
      </c>
      <c r="JA263" s="263"/>
      <c r="JB263" s="263">
        <f t="shared" si="949"/>
        <v>6.4096843854015262E-2</v>
      </c>
      <c r="JC263" s="356">
        <f t="shared" si="950"/>
        <v>-5.8299921379950048E-2</v>
      </c>
      <c r="JD263" s="153" t="str">
        <f t="shared" si="1083"/>
        <v>i.a.</v>
      </c>
      <c r="JE263" s="153">
        <f t="shared" si="1084"/>
        <v>0.37674397328576004</v>
      </c>
      <c r="JF263" s="153">
        <f t="shared" si="1085"/>
        <v>0.27990177399551208</v>
      </c>
      <c r="JG263" s="153">
        <f t="shared" si="1086"/>
        <v>0.21580493014149682</v>
      </c>
      <c r="JH263" s="153">
        <f t="shared" si="1087"/>
        <v>0.27410485152144687</v>
      </c>
      <c r="JI263" s="153" t="str">
        <f t="shared" si="1088"/>
        <v>i.a.</v>
      </c>
      <c r="JJ263" s="153" t="str">
        <f t="shared" si="1089"/>
        <v>i.a.</v>
      </c>
      <c r="JK263" s="211" t="str">
        <f t="shared" si="1090"/>
        <v>i.a.</v>
      </c>
      <c r="JL263" s="212" t="str">
        <f t="shared" si="1091"/>
        <v>i.a.</v>
      </c>
      <c r="JM263" s="212" t="str">
        <f t="shared" si="1092"/>
        <v>i.a.</v>
      </c>
      <c r="JN263" s="212" t="str">
        <f t="shared" si="1093"/>
        <v>i.a.</v>
      </c>
      <c r="JO263" s="212" t="str">
        <f t="shared" si="1094"/>
        <v>i.a.</v>
      </c>
      <c r="JP263" s="212" t="str">
        <f t="shared" si="1095"/>
        <v>i.a.</v>
      </c>
      <c r="JQ263" s="211" t="str">
        <f t="shared" si="1096"/>
        <v>i.a.</v>
      </c>
      <c r="JR263" s="211" t="str">
        <f t="shared" si="1097"/>
        <v>i.a.</v>
      </c>
      <c r="JS263" s="211" t="str">
        <f t="shared" si="1098"/>
        <v>i.a.</v>
      </c>
      <c r="JT263" s="211" t="str">
        <f t="shared" si="1099"/>
        <v>i.a.</v>
      </c>
      <c r="JU263" s="153" t="e">
        <f t="shared" si="1100"/>
        <v>#VALUE!</v>
      </c>
      <c r="JV263" s="153" t="e">
        <f t="shared" si="1101"/>
        <v>#VALUE!</v>
      </c>
      <c r="JW263" s="153" t="e">
        <f t="shared" si="1102"/>
        <v>#VALUE!</v>
      </c>
      <c r="JX263" s="150" t="e">
        <f t="shared" si="1103"/>
        <v>#VALUE!</v>
      </c>
      <c r="JY263" s="150" t="e">
        <f t="shared" si="1104"/>
        <v>#VALUE!</v>
      </c>
      <c r="JZ263" s="263" t="e">
        <f t="shared" si="951"/>
        <v>#VALUE!</v>
      </c>
      <c r="KA263" s="263"/>
      <c r="KB263" s="263" t="e">
        <f t="shared" si="952"/>
        <v>#VALUE!</v>
      </c>
      <c r="KC263" s="356" t="e">
        <f t="shared" si="953"/>
        <v>#VALUE!</v>
      </c>
      <c r="KD263" s="153" t="str">
        <f t="shared" si="924"/>
        <v>i.a.</v>
      </c>
      <c r="KE263" s="153" t="str">
        <f t="shared" si="925"/>
        <v>i.a.</v>
      </c>
      <c r="KF263" s="153" t="str">
        <f t="shared" si="926"/>
        <v>i.a.</v>
      </c>
      <c r="KG263" s="153" t="str">
        <f t="shared" si="927"/>
        <v>i.a.</v>
      </c>
      <c r="KH263" s="153" t="str">
        <f t="shared" si="940"/>
        <v>i.a.</v>
      </c>
      <c r="KI263" s="153" t="str">
        <f t="shared" si="928"/>
        <v>i.a.</v>
      </c>
      <c r="KJ263" s="153" t="str">
        <f t="shared" si="929"/>
        <v>i.a.</v>
      </c>
      <c r="KK263" s="211" t="str">
        <f t="shared" si="930"/>
        <v>i.a.</v>
      </c>
      <c r="KL263" s="212" t="str">
        <f t="shared" si="931"/>
        <v>i.a.</v>
      </c>
      <c r="KM263" s="212" t="str">
        <f t="shared" si="932"/>
        <v>i.a.</v>
      </c>
      <c r="KN263" s="212" t="str">
        <f t="shared" si="933"/>
        <v>i.a.</v>
      </c>
      <c r="KO263" s="212" t="str">
        <f t="shared" si="934"/>
        <v>i.a.</v>
      </c>
      <c r="KP263" s="212" t="str">
        <f t="shared" si="935"/>
        <v>i.a.</v>
      </c>
      <c r="KQ263" s="211" t="str">
        <f t="shared" si="936"/>
        <v>i.a.</v>
      </c>
      <c r="KR263" s="211" t="str">
        <f t="shared" si="937"/>
        <v>i.a.</v>
      </c>
      <c r="KS263" s="211" t="str">
        <f t="shared" si="938"/>
        <v>i.a.</v>
      </c>
      <c r="KT263" s="211" t="str">
        <f t="shared" si="939"/>
        <v>i.a.</v>
      </c>
      <c r="KU263" s="153" t="e">
        <f t="shared" si="1105"/>
        <v>#VALUE!</v>
      </c>
      <c r="KV263" s="153" t="e">
        <f t="shared" si="1106"/>
        <v>#DIV/0!</v>
      </c>
      <c r="KW263" s="153" t="e">
        <f t="shared" si="1107"/>
        <v>#DIV/0!</v>
      </c>
      <c r="KX263" s="150" t="e">
        <f t="shared" si="1108"/>
        <v>#DIV/0!</v>
      </c>
      <c r="KY263" s="150" t="e">
        <f t="shared" si="1109"/>
        <v>#VALUE!</v>
      </c>
      <c r="KZ263" s="263" t="e">
        <f t="shared" si="954"/>
        <v>#VALUE!</v>
      </c>
      <c r="LA263" s="263"/>
      <c r="LB263" s="263">
        <f t="shared" si="955"/>
        <v>0</v>
      </c>
      <c r="LC263" s="386">
        <f t="shared" si="956"/>
        <v>0</v>
      </c>
      <c r="LD263" s="347" t="str">
        <f>IFERROR(Tabel1[[#This Row],[2024 - Omsætning]]/Tabel1[[#This Row],[2024 - Ansatte]],"i.a.")</f>
        <v>i.a.</v>
      </c>
      <c r="LE263" s="347">
        <f>IFERROR(Tabel1[[#This Row],[2023 - Omsætning]]/Tabel1[[#This Row],[2023 - Ansatte]],"i.a.")</f>
        <v>0</v>
      </c>
      <c r="LF263" s="347">
        <f>IFERROR(Tabel1[[#This Row],[2022 - Omsætning]]/Tabel1[[#This Row],[2022 - Ansatte]],"i.a.")</f>
        <v>0</v>
      </c>
      <c r="LG263" s="254">
        <f>IFERROR(Tabel1[[#This Row],[2021 - Omsætning]]/Tabel1[[#This Row],[2021 - Ansatte]],"i.a.")</f>
        <v>0</v>
      </c>
      <c r="LH263" s="254">
        <f>IFERROR(AC263/Tabel1[[#This Row],[2020 - Ansatte]],"i.a.")</f>
        <v>0</v>
      </c>
      <c r="LI263" s="254" t="str">
        <f>IFERROR(Tabel1[[#This Row],[2019 - Omsætning]]/Tabel1[[#This Row],[2019 - Ansatte]],"i.a.")</f>
        <v>i.a.</v>
      </c>
      <c r="LJ263" s="254" t="str">
        <f>IFERROR(Tabel1[[#This Row],[2018 - Omsætning]]/Tabel1[[#This Row],[2018 - Ansatte]],"i.a.")</f>
        <v>i.a.</v>
      </c>
      <c r="LK263" s="259" t="str">
        <f>IFERROR(Tabel1[[#This Row],[2017 - Omsætning]]/Tabel1[[#This Row],[2017 - Ansatte]],"i.a.")</f>
        <v>i.a.</v>
      </c>
      <c r="LL263" s="260" t="str">
        <f>IFERROR(Tabel1[[#This Row],[2016 - Omsætning]]/Tabel1[[#This Row],[2016 - Ansatte]],"i.a.")</f>
        <v>i.a.</v>
      </c>
      <c r="LM263" s="260" t="str">
        <f>IFERROR(Tabel1[[#This Row],[2015 - Omsætning]]/Tabel1[[#This Row],[2015 - Ansatte]],"i.a.")</f>
        <v>i.a.</v>
      </c>
      <c r="LN263" s="260" t="str">
        <f>IFERROR(Tabel1[[#This Row],[2014 - Omsætning]]/Tabel1[[#This Row],[2014 - Ansatte]],"i.a.")</f>
        <v>i.a.</v>
      </c>
      <c r="LO263" s="260" t="str">
        <f>IFERROR(Tabel1[[#This Row],[2013 - Omsætning]]/Tabel1[[#This Row],[2013 - Ansatte]],"i.a.")</f>
        <v>i.a.</v>
      </c>
      <c r="LP263" s="260" t="str">
        <f>IFERROR(Tabel1[[#This Row],[2012 - Omsætning]]/Tabel1[[#This Row],[2012 - Ansatte]],"i.a.")</f>
        <v>i.a.</v>
      </c>
      <c r="LQ263" s="260" t="str">
        <f>IFERROR(Tabel1[[#This Row],[2011 - Omsætning]]/Tabel1[[#This Row],[2011 - Ansatte]],"i.a.")</f>
        <v>i.a.</v>
      </c>
      <c r="LR263" s="260" t="str">
        <f>IFERROR(Tabel1[[#This Row],[2010 - Omsætning]]/Tabel1[[#This Row],[2010 - Ansatte]],"i.a.")</f>
        <v>i.a.</v>
      </c>
      <c r="LS263" s="260" t="str">
        <f>IFERROR(Tabel1[[#This Row],[2009 - Omsætning]]/Tabel1[[#This Row],[2009 - Ansatte]],"i.a.")</f>
        <v>i.a.</v>
      </c>
      <c r="LT263" s="260" t="str">
        <f>IFERROR(Tabel1[[#This Row],[2008 - Omsætning]]/Tabel1[[#This Row],[2008 - Ansatte]],"i.a.")</f>
        <v>i.a.</v>
      </c>
      <c r="LU263" s="254" t="e">
        <f t="shared" si="1110"/>
        <v>#VALUE!</v>
      </c>
      <c r="LV263" s="254">
        <f t="shared" si="1111"/>
        <v>0.21337032633108732</v>
      </c>
      <c r="LW263" s="254">
        <f t="shared" si="1112"/>
        <v>0.67925541051185212</v>
      </c>
      <c r="LX263" s="340">
        <f t="shared" si="1113"/>
        <v>1.2853971557405477</v>
      </c>
      <c r="LY263" s="351" t="e">
        <f t="shared" si="1114"/>
        <v>#VALUE!</v>
      </c>
      <c r="LZ263" s="278" t="e">
        <f t="shared" si="957"/>
        <v>#VALUE!</v>
      </c>
      <c r="MA263" s="278"/>
      <c r="MB263" s="278">
        <f t="shared" si="958"/>
        <v>2.4891424075531091E-2</v>
      </c>
      <c r="MC263" s="243">
        <f t="shared" si="959"/>
        <v>2.0610678531701884E-2</v>
      </c>
      <c r="MD263" s="352" t="str">
        <f t="shared" si="1115"/>
        <v>i.a.</v>
      </c>
      <c r="ME263" s="352">
        <f t="shared" si="1116"/>
        <v>7.4666666666666673E-2</v>
      </c>
      <c r="MF263" s="352">
        <f t="shared" si="1117"/>
        <v>6.1536585365853665E-2</v>
      </c>
      <c r="MG263" s="245">
        <f t="shared" si="1118"/>
        <v>3.6645161290322574E-2</v>
      </c>
      <c r="MH263" s="304">
        <f t="shared" si="1119"/>
        <v>1.603448275862069E-2</v>
      </c>
      <c r="MI263" s="245" t="str">
        <f t="shared" si="1120"/>
        <v>i.a.</v>
      </c>
      <c r="MJ263" s="245" t="str">
        <f t="shared" si="1121"/>
        <v>i.a.</v>
      </c>
      <c r="MK263" s="253" t="str">
        <f t="shared" si="1122"/>
        <v>i.a.</v>
      </c>
      <c r="ML263" s="245" t="str">
        <f t="shared" si="1123"/>
        <v>i.a.</v>
      </c>
      <c r="MM263" s="245" t="str">
        <f t="shared" si="1124"/>
        <v>i.a.</v>
      </c>
      <c r="MN263" s="245" t="str">
        <f t="shared" si="1125"/>
        <v>i.a.</v>
      </c>
      <c r="MO263" s="245" t="str">
        <f t="shared" si="1126"/>
        <v>i.a.</v>
      </c>
      <c r="MP263" s="245" t="str">
        <f t="shared" si="1127"/>
        <v>i.a.</v>
      </c>
      <c r="MQ263" s="245" t="str">
        <f t="shared" si="1128"/>
        <v>i.a.</v>
      </c>
      <c r="MR263" s="245" t="str">
        <f t="shared" si="1129"/>
        <v>i.a.</v>
      </c>
      <c r="MS263" s="245" t="str">
        <f t="shared" si="1130"/>
        <v>i.a.</v>
      </c>
      <c r="MT263" s="245" t="str">
        <f t="shared" si="1131"/>
        <v>i.a.</v>
      </c>
    </row>
    <row r="264" spans="1:358" ht="18" customHeight="1" x14ac:dyDescent="0.25">
      <c r="A264" s="101" t="s">
        <v>784</v>
      </c>
      <c r="B264" s="273">
        <v>36985399</v>
      </c>
      <c r="C264" s="5" t="s">
        <v>135</v>
      </c>
      <c r="D264" s="5"/>
      <c r="E264" s="5">
        <v>281500</v>
      </c>
      <c r="F264" s="203">
        <v>45728</v>
      </c>
      <c r="G264" s="148" t="s">
        <v>74</v>
      </c>
      <c r="H264" s="148" t="s">
        <v>74</v>
      </c>
      <c r="I264" s="148" t="s">
        <v>74</v>
      </c>
      <c r="J264" s="148" t="s">
        <v>74</v>
      </c>
      <c r="K264" s="148" t="s">
        <v>74</v>
      </c>
      <c r="L264" s="148" t="s">
        <v>74</v>
      </c>
      <c r="M264" s="148" t="s">
        <v>74</v>
      </c>
      <c r="N264" s="148" t="s">
        <v>105</v>
      </c>
      <c r="O264" s="357" t="s">
        <v>105</v>
      </c>
      <c r="P264" s="150" t="e">
        <f>Y264/Tabel1[[#This Row],[2023 - Omsætning]]-1</f>
        <v>#DIV/0!</v>
      </c>
      <c r="Q264" s="150" t="e">
        <f>Z264/Tabel1[[#This Row],[2022 - Omsætning]]-1</f>
        <v>#DIV/0!</v>
      </c>
      <c r="R264" s="150" t="e">
        <f>AA264/Tabel1[[#This Row],[2021 - Omsætning]]-1</f>
        <v>#DIV/0!</v>
      </c>
      <c r="S264" s="150" t="e">
        <f>AB264/Tabel1[[#This Row],[2020 - Omsætning]]-1</f>
        <v>#DIV/0!</v>
      </c>
      <c r="T264" s="150" t="e">
        <f>AC264/Tabel1[[#This Row],[2019 - Omsætning]]-1</f>
        <v>#DIV/0!</v>
      </c>
      <c r="U264" s="242">
        <f t="shared" si="941"/>
        <v>0</v>
      </c>
      <c r="V264" s="242">
        <f t="shared" si="993"/>
        <v>0</v>
      </c>
      <c r="W264" s="242">
        <f t="shared" si="982"/>
        <v>0</v>
      </c>
      <c r="X264" s="242">
        <f t="shared" si="975"/>
        <v>0</v>
      </c>
      <c r="Y264" s="151"/>
      <c r="Z264" s="151"/>
      <c r="AA264" s="151"/>
      <c r="AB264" s="151"/>
      <c r="AC264" s="361"/>
      <c r="AD264" s="151"/>
      <c r="AE264" s="151"/>
      <c r="AF264" s="151"/>
      <c r="AG264" s="361"/>
      <c r="AH264" s="361"/>
      <c r="AI264" s="361"/>
      <c r="AJ264" s="361"/>
      <c r="AK264" s="361"/>
      <c r="AL264" s="361"/>
      <c r="AM264" s="361"/>
      <c r="AN264" s="361"/>
      <c r="AO264" s="361"/>
      <c r="AP264" s="150">
        <f t="shared" si="1006"/>
        <v>9.1568362018951757E-2</v>
      </c>
      <c r="AQ264" s="150">
        <f t="shared" si="1007"/>
        <v>-5.582690464235171E-2</v>
      </c>
      <c r="AR264" s="150">
        <f t="shared" si="1008"/>
        <v>5.9696009551361067E-3</v>
      </c>
      <c r="AS264" s="150">
        <f t="shared" si="1009"/>
        <v>0.25885889357766356</v>
      </c>
      <c r="AT264" s="150">
        <f t="shared" si="1010"/>
        <v>-0.31032970537814453</v>
      </c>
      <c r="AU264" s="242">
        <f t="shared" si="960"/>
        <v>1.8939999999999984</v>
      </c>
      <c r="AV264" s="242">
        <f t="shared" si="994"/>
        <v>-1.222999999999999</v>
      </c>
      <c r="AW264" s="242">
        <f t="shared" si="961"/>
        <v>0.12999999999999901</v>
      </c>
      <c r="AX264" s="242">
        <f t="shared" si="962"/>
        <v>4.4780000000000015</v>
      </c>
      <c r="AY264" s="119">
        <v>22.577999999999999</v>
      </c>
      <c r="AZ264" s="119">
        <v>20.684000000000001</v>
      </c>
      <c r="BA264" s="119">
        <v>21.907</v>
      </c>
      <c r="BB264" s="119">
        <v>21.777000000000001</v>
      </c>
      <c r="BC264" s="119">
        <v>17.298999999999999</v>
      </c>
      <c r="BD264" s="119">
        <v>25.082999999999998</v>
      </c>
      <c r="BE264" s="119">
        <v>17.986000000000001</v>
      </c>
      <c r="BF264" s="119">
        <v>26.85</v>
      </c>
      <c r="BG264" s="362">
        <v>23.245999999999999</v>
      </c>
      <c r="BH264" s="362">
        <v>19.231452000000001</v>
      </c>
      <c r="BI264" s="362">
        <v>27.292711000000001</v>
      </c>
      <c r="BJ264" s="362">
        <v>24.495927999999999</v>
      </c>
      <c r="BK264" s="362">
        <v>28.734999999999999</v>
      </c>
      <c r="BL264" s="362">
        <v>33.043999999999997</v>
      </c>
      <c r="BM264" s="362">
        <v>19.465</v>
      </c>
      <c r="BN264" s="362">
        <v>17.577999999999999</v>
      </c>
      <c r="BO264" s="362">
        <v>27.774000000000001</v>
      </c>
      <c r="BP264" s="152">
        <f t="shared" si="1011"/>
        <v>0.48975374547959361</v>
      </c>
      <c r="BQ264" s="152">
        <f t="shared" si="1012"/>
        <v>-3.1537911301859807</v>
      </c>
      <c r="BR264" s="152">
        <f t="shared" si="1013"/>
        <v>-2.6662693682955902</v>
      </c>
      <c r="BS264" s="152">
        <f t="shared" si="1014"/>
        <v>1.201925391095066</v>
      </c>
      <c r="BT264" s="152">
        <f t="shared" si="1015"/>
        <v>-4.397383483237939</v>
      </c>
      <c r="BU264" s="242">
        <f t="shared" si="963"/>
        <v>2.8440000000000003</v>
      </c>
      <c r="BV264" s="242">
        <f t="shared" si="995"/>
        <v>-4.4090000000000007</v>
      </c>
      <c r="BW264" s="242">
        <f t="shared" si="964"/>
        <v>-2.2370000000000001</v>
      </c>
      <c r="BX264" s="242">
        <f t="shared" si="965"/>
        <v>4.9939999999999998</v>
      </c>
      <c r="BY264" s="119">
        <v>-2.9630000000000001</v>
      </c>
      <c r="BZ264" s="119">
        <v>-5.8070000000000004</v>
      </c>
      <c r="CA264" s="119">
        <v>-1.3979999999999999</v>
      </c>
      <c r="CB264" s="119">
        <v>0.83899999999999997</v>
      </c>
      <c r="CC264" s="119">
        <v>-4.1550000000000002</v>
      </c>
      <c r="CD264" s="119">
        <v>1.2230000000000001</v>
      </c>
      <c r="CE264" s="119">
        <v>1.5840000000000001</v>
      </c>
      <c r="CF264" s="119">
        <v>2.5960000000000001</v>
      </c>
      <c r="CG264" s="362">
        <v>2.5219999999999998</v>
      </c>
      <c r="CH264" s="362">
        <v>-1.5820000000000001</v>
      </c>
      <c r="CI264" s="362">
        <v>3.384039</v>
      </c>
      <c r="CJ264" s="362">
        <v>-0.34060099999999999</v>
      </c>
      <c r="CK264" s="362">
        <v>2.084816</v>
      </c>
      <c r="CL264" s="362">
        <v>6.7460000000000004</v>
      </c>
      <c r="CM264" s="362">
        <v>-1.0680000000000001</v>
      </c>
      <c r="CN264" s="362">
        <v>-5.58</v>
      </c>
      <c r="CO264" s="362">
        <v>1.2390000000000001</v>
      </c>
      <c r="CP264" s="152">
        <f t="shared" si="1016"/>
        <v>0.38970588235294124</v>
      </c>
      <c r="CQ264" s="152">
        <f t="shared" si="1017"/>
        <v>-3.0584126984126985</v>
      </c>
      <c r="CR264" s="152">
        <f t="shared" si="1018"/>
        <v>-3.25</v>
      </c>
      <c r="CS264" s="152">
        <f t="shared" si="1019"/>
        <v>1.1637810014038372</v>
      </c>
      <c r="CT264" s="152">
        <f t="shared" si="1020"/>
        <v>-4.6159052453468696</v>
      </c>
      <c r="CU264" s="242">
        <f t="shared" si="966"/>
        <v>2.4910000000000005</v>
      </c>
      <c r="CV264" s="242">
        <f t="shared" si="996"/>
        <v>-4.8170000000000002</v>
      </c>
      <c r="CW264" s="242">
        <f t="shared" si="967"/>
        <v>-2.2749999999999999</v>
      </c>
      <c r="CX264" s="242">
        <f t="shared" si="968"/>
        <v>4.9740000000000002</v>
      </c>
      <c r="CY264" s="119">
        <v>-3.9009999999999998</v>
      </c>
      <c r="CZ264" s="119">
        <v>-6.3920000000000003</v>
      </c>
      <c r="DA264" s="119">
        <v>-1.575</v>
      </c>
      <c r="DB264" s="119">
        <v>0.7</v>
      </c>
      <c r="DC264" s="119">
        <v>-4.274</v>
      </c>
      <c r="DD264" s="119">
        <v>1.1819999999999999</v>
      </c>
      <c r="DE264" s="119">
        <v>1.4710000000000001</v>
      </c>
      <c r="DF264" s="119">
        <v>2.5840000000000001</v>
      </c>
      <c r="DG264" s="362">
        <v>2.5030000000000001</v>
      </c>
      <c r="DH264" s="362">
        <v>-1.4759739999999999</v>
      </c>
      <c r="DI264" s="362">
        <v>5.3011299999999997</v>
      </c>
      <c r="DJ264" s="362">
        <v>0.81403000000000003</v>
      </c>
      <c r="DK264" s="362">
        <v>2.6899929999999999</v>
      </c>
      <c r="DL264" s="362">
        <v>6.6440000000000001</v>
      </c>
      <c r="DM264" s="362">
        <v>-4.1239999999999997</v>
      </c>
      <c r="DN264" s="362">
        <v>-4.1050000000000004</v>
      </c>
      <c r="DO264" s="362">
        <v>0.58199999999999996</v>
      </c>
      <c r="DP264" s="152">
        <f t="shared" si="1021"/>
        <v>-0.18159604267238813</v>
      </c>
      <c r="DQ264" s="152">
        <f t="shared" si="1022"/>
        <v>-0.22391304347826091</v>
      </c>
      <c r="DR264" s="152">
        <f t="shared" si="1023"/>
        <v>-4.7577092511013143E-2</v>
      </c>
      <c r="DS264" s="152">
        <f t="shared" si="1024"/>
        <v>2.3260007212405256E-2</v>
      </c>
      <c r="DT264" s="152">
        <f t="shared" si="1025"/>
        <v>-0.12980033734750707</v>
      </c>
      <c r="DU264" s="242">
        <f t="shared" si="969"/>
        <v>-3.0470000000000006</v>
      </c>
      <c r="DV264" s="242">
        <f t="shared" si="997"/>
        <v>-4.8410000000000011</v>
      </c>
      <c r="DW264" s="242">
        <f t="shared" si="970"/>
        <v>-1.0799999999999983</v>
      </c>
      <c r="DX264" s="242">
        <f t="shared" si="971"/>
        <v>0.51599999999999824</v>
      </c>
      <c r="DY264" s="119">
        <v>13.731999999999999</v>
      </c>
      <c r="DZ264" s="119">
        <v>16.779</v>
      </c>
      <c r="EA264" s="119">
        <v>21.62</v>
      </c>
      <c r="EB264" s="119">
        <v>22.7</v>
      </c>
      <c r="EC264" s="119">
        <v>22.184000000000001</v>
      </c>
      <c r="ED264" s="119">
        <v>25.492999999999999</v>
      </c>
      <c r="EE264" s="119">
        <v>26.562999999999999</v>
      </c>
      <c r="EF264" s="119">
        <v>27.460999999999999</v>
      </c>
      <c r="EG264" s="362">
        <v>26.234999999999999</v>
      </c>
      <c r="EH264" s="362">
        <v>24.274894</v>
      </c>
      <c r="EI264" s="362">
        <v>43.569952999999998</v>
      </c>
      <c r="EJ264" s="362">
        <v>39.061351000000002</v>
      </c>
      <c r="EK264" s="362">
        <v>38.023831000000001</v>
      </c>
      <c r="EL264" s="362">
        <v>40.593000000000004</v>
      </c>
      <c r="EM264" s="362">
        <v>36.701999999999998</v>
      </c>
      <c r="EN264" s="362">
        <v>40.935000000000002</v>
      </c>
      <c r="EO264" s="362">
        <v>44.53</v>
      </c>
      <c r="EP264" s="153">
        <f t="shared" si="1026"/>
        <v>-8.3653731816560245E-2</v>
      </c>
      <c r="EQ264" s="153">
        <f t="shared" si="1027"/>
        <v>0.20863274887419761</v>
      </c>
      <c r="ER264" s="153">
        <f t="shared" si="1028"/>
        <v>0.32963883049875781</v>
      </c>
      <c r="ES264" s="153">
        <f t="shared" si="1029"/>
        <v>5.2493966210780334E-2</v>
      </c>
      <c r="ET264" s="153">
        <f t="shared" si="1030"/>
        <v>-0.18219200614068756</v>
      </c>
      <c r="EU264" s="242">
        <f t="shared" si="972"/>
        <v>-4.2209999999999965</v>
      </c>
      <c r="EV264" s="242">
        <f t="shared" si="998"/>
        <v>8.7100000000000009</v>
      </c>
      <c r="EW264" s="242">
        <f t="shared" si="973"/>
        <v>10.349999999999998</v>
      </c>
      <c r="EX264" s="242">
        <f t="shared" si="974"/>
        <v>1.5659999999999989</v>
      </c>
      <c r="EY264" s="119">
        <v>46.237000000000002</v>
      </c>
      <c r="EZ264" s="119">
        <v>50.457999999999998</v>
      </c>
      <c r="FA264" s="119">
        <v>41.747999999999998</v>
      </c>
      <c r="FB264" s="119">
        <v>31.398</v>
      </c>
      <c r="FC264" s="119">
        <v>29.832000000000001</v>
      </c>
      <c r="FD264" s="119">
        <v>36.478000000000002</v>
      </c>
      <c r="FE264" s="119">
        <v>41.933999999999997</v>
      </c>
      <c r="FF264" s="119">
        <v>40.732999999999997</v>
      </c>
      <c r="FG264" s="362">
        <v>40.095999999999997</v>
      </c>
      <c r="FH264" s="362">
        <v>32.863263000000003</v>
      </c>
      <c r="FI264" s="362">
        <v>62.677999999999997</v>
      </c>
      <c r="FJ264" s="362">
        <v>68.216875999999999</v>
      </c>
      <c r="FK264" s="362">
        <v>69.793000000000006</v>
      </c>
      <c r="FL264" s="362">
        <v>77.204999999999998</v>
      </c>
      <c r="FM264" s="362">
        <v>60.335999999999999</v>
      </c>
      <c r="FN264" s="362">
        <v>65.344999999999999</v>
      </c>
      <c r="FO264" s="362">
        <v>72.715000000000003</v>
      </c>
      <c r="FP264" s="153">
        <f t="shared" si="1031"/>
        <v>2.5000000000000001E-2</v>
      </c>
      <c r="FQ264" s="153">
        <f t="shared" si="1032"/>
        <v>5.2631578947368418E-2</v>
      </c>
      <c r="FR264" s="153">
        <f t="shared" si="1033"/>
        <v>5.5555555555555552E-2</v>
      </c>
      <c r="FS264" s="153">
        <f t="shared" si="1034"/>
        <v>-5.2631578947368418E-2</v>
      </c>
      <c r="FT264" s="153">
        <f t="shared" si="1035"/>
        <v>-0.13636363636363635</v>
      </c>
      <c r="FU264" s="242">
        <f t="shared" si="990"/>
        <v>1</v>
      </c>
      <c r="FV264" s="242">
        <f t="shared" si="999"/>
        <v>2</v>
      </c>
      <c r="FW264" s="242">
        <f t="shared" si="991"/>
        <v>2</v>
      </c>
      <c r="FX264" s="242">
        <f t="shared" si="992"/>
        <v>-2</v>
      </c>
      <c r="FY264" s="154">
        <v>41</v>
      </c>
      <c r="FZ264" s="154">
        <v>40</v>
      </c>
      <c r="GA264" s="154">
        <v>38</v>
      </c>
      <c r="GB264" s="154">
        <v>36</v>
      </c>
      <c r="GC264" s="154">
        <v>38</v>
      </c>
      <c r="GD264" s="154">
        <v>44</v>
      </c>
      <c r="GE264" s="154">
        <v>45</v>
      </c>
      <c r="GF264" s="154">
        <v>41</v>
      </c>
      <c r="GG264" s="359">
        <v>38</v>
      </c>
      <c r="GH264" s="359">
        <v>40</v>
      </c>
      <c r="GI264" s="359">
        <v>45</v>
      </c>
      <c r="GJ264" s="359">
        <v>46</v>
      </c>
      <c r="GK264" s="359">
        <v>49</v>
      </c>
      <c r="GL264" s="359">
        <v>48</v>
      </c>
      <c r="GM264" s="359">
        <v>40</v>
      </c>
      <c r="GN264" s="359">
        <v>45</v>
      </c>
      <c r="GO264" s="359">
        <v>54</v>
      </c>
      <c r="GP264" s="173" t="s">
        <v>659</v>
      </c>
      <c r="GQ264" s="5" t="s">
        <v>390</v>
      </c>
      <c r="GR264" s="5">
        <v>8960</v>
      </c>
      <c r="GS264" s="5" t="s">
        <v>303</v>
      </c>
      <c r="GT264" s="174" t="s">
        <v>94</v>
      </c>
      <c r="GU264" s="16"/>
      <c r="GW264" s="158">
        <f t="shared" si="1036"/>
        <v>0.23192672073909704</v>
      </c>
      <c r="GX264" s="158">
        <f t="shared" si="1037"/>
        <v>-3.6842066406325893</v>
      </c>
      <c r="GY264" s="158">
        <f t="shared" si="1038"/>
        <v>-3.2786326714801444</v>
      </c>
      <c r="GZ264" s="158">
        <f t="shared" si="1039"/>
        <v>1.1739726139366087</v>
      </c>
      <c r="HA264" s="158">
        <f t="shared" si="1040"/>
        <v>-4.9480160968973861</v>
      </c>
      <c r="HB264" s="263">
        <f t="shared" si="942"/>
        <v>7.7214281567973553E-2</v>
      </c>
      <c r="HC264" s="263">
        <f>HG264-HH264</f>
        <v>-0.2618513293770906</v>
      </c>
      <c r="HD264" s="263">
        <f t="shared" si="943"/>
        <v>-0.10226552312788971</v>
      </c>
      <c r="HE264" s="263">
        <f t="shared" si="944"/>
        <v>0.21048132021583008</v>
      </c>
      <c r="HF264" s="153">
        <f t="shared" si="1041"/>
        <v>-0.25571105502933367</v>
      </c>
      <c r="HG264" s="153">
        <f t="shared" si="1042"/>
        <v>-0.33292533659730722</v>
      </c>
      <c r="HH264" s="153">
        <f t="shared" si="1043"/>
        <v>-7.1074007220216603E-2</v>
      </c>
      <c r="HI264" s="153">
        <f t="shared" si="1044"/>
        <v>3.119151590767311E-2</v>
      </c>
      <c r="HJ264" s="153">
        <f t="shared" si="1045"/>
        <v>-0.17928980430815697</v>
      </c>
      <c r="HK264" s="153">
        <f t="shared" si="1046"/>
        <v>4.5412632549562008E-2</v>
      </c>
      <c r="HL264" s="153">
        <f t="shared" si="1047"/>
        <v>5.4457278246705168E-2</v>
      </c>
      <c r="HM264" s="153">
        <f t="shared" si="1048"/>
        <v>9.6245530393325396E-2</v>
      </c>
      <c r="HN264" s="153">
        <f t="shared" si="1049"/>
        <v>9.9109295299649611E-2</v>
      </c>
      <c r="HO264" s="153">
        <f t="shared" si="1050"/>
        <v>-4.3510275732510678E-2</v>
      </c>
      <c r="HP264" s="153">
        <f t="shared" si="1051"/>
        <v>0.1283080320262161</v>
      </c>
      <c r="HQ264" s="153">
        <f t="shared" si="1052"/>
        <v>2.1120271857177426E-2</v>
      </c>
      <c r="HR264" s="153">
        <f t="shared" si="1053"/>
        <v>6.8433005141100123E-2</v>
      </c>
      <c r="HS264" s="153">
        <f t="shared" si="1054"/>
        <v>0.17191280160424349</v>
      </c>
      <c r="HT264" s="153">
        <f t="shared" si="1055"/>
        <v>-0.10623800507489985</v>
      </c>
      <c r="HU264" s="153">
        <f t="shared" si="1056"/>
        <v>-9.6062715731586035E-2</v>
      </c>
      <c r="HV264" s="150">
        <f t="shared" si="1057"/>
        <v>0.51344158287079389</v>
      </c>
      <c r="HW264" s="150">
        <f t="shared" si="1058"/>
        <v>-2.2951565625727581</v>
      </c>
      <c r="HX264" s="150">
        <f t="shared" si="1059"/>
        <v>-2.3948223200276022</v>
      </c>
      <c r="HY264" s="150">
        <f t="shared" si="1060"/>
        <v>1.2186783061165087</v>
      </c>
      <c r="HZ264" s="150">
        <f t="shared" si="1061"/>
        <v>-5.0174277437438288</v>
      </c>
      <c r="IA264" s="263">
        <f t="shared" si="945"/>
        <v>6.4671610778706382E-2</v>
      </c>
      <c r="IB264" s="263">
        <f>IF264-IG264</f>
        <v>-8.7732176044533289E-2</v>
      </c>
      <c r="IC264" s="263">
        <f t="shared" si="946"/>
        <v>-6.5629786918280517E-2</v>
      </c>
      <c r="ID264" s="263">
        <f t="shared" si="947"/>
        <v>0.15272533138030747</v>
      </c>
      <c r="IE264" s="153">
        <f t="shared" si="1062"/>
        <v>-6.1285485288794669E-2</v>
      </c>
      <c r="IF264" s="153">
        <f t="shared" si="1063"/>
        <v>-0.12595709606750105</v>
      </c>
      <c r="IG264" s="153">
        <f t="shared" si="1064"/>
        <v>-3.8224920022967762E-2</v>
      </c>
      <c r="IH264" s="153">
        <f t="shared" si="1065"/>
        <v>2.7404866895312751E-2</v>
      </c>
      <c r="II264" s="153">
        <f t="shared" si="1066"/>
        <v>-0.12532046448499473</v>
      </c>
      <c r="IJ264" s="153">
        <f t="shared" si="1067"/>
        <v>3.1194204968627251E-2</v>
      </c>
      <c r="IK264" s="153">
        <f t="shared" si="1068"/>
        <v>3.832242611924952E-2</v>
      </c>
      <c r="IL264" s="153">
        <f t="shared" si="1069"/>
        <v>6.4234371327122702E-2</v>
      </c>
      <c r="IM264" s="153">
        <f t="shared" si="1070"/>
        <v>6.9134470286521393E-2</v>
      </c>
      <c r="IN264" s="153">
        <f t="shared" si="1071"/>
        <v>-3.3116581261857507E-2</v>
      </c>
      <c r="IO264" s="153">
        <f t="shared" si="1072"/>
        <v>5.1706210409642003E-2</v>
      </c>
      <c r="IP264" s="153">
        <f t="shared" si="1073"/>
        <v>-4.9358931385461132E-3</v>
      </c>
      <c r="IQ264" s="153">
        <f t="shared" si="1074"/>
        <v>2.8365229458904205E-2</v>
      </c>
      <c r="IR264" s="153">
        <f t="shared" si="1075"/>
        <v>9.8094386401145844E-2</v>
      </c>
      <c r="IS264" s="153">
        <f t="shared" si="1076"/>
        <v>-1.6995409011704238E-2</v>
      </c>
      <c r="IT264" s="153">
        <f t="shared" si="1077"/>
        <v>-8.0834419817470665E-2</v>
      </c>
      <c r="IU264" s="150">
        <f t="shared" si="1078"/>
        <v>-0.10688351582419631</v>
      </c>
      <c r="IV264" s="150">
        <f t="shared" si="1079"/>
        <v>-0.35788025167724508</v>
      </c>
      <c r="IW264" s="150">
        <f t="shared" si="1080"/>
        <v>-0.28369803465221788</v>
      </c>
      <c r="IX264" s="150">
        <f t="shared" si="1081"/>
        <v>-2.7775892249172658E-2</v>
      </c>
      <c r="IY264" s="150">
        <f t="shared" si="1082"/>
        <v>6.4063532255217145E-2</v>
      </c>
      <c r="IZ264" s="263">
        <f t="shared" si="948"/>
        <v>-3.5542401839434579E-2</v>
      </c>
      <c r="JA264" s="263">
        <f>JE264-JF264</f>
        <v>-0.18533513081493819</v>
      </c>
      <c r="JB264" s="263">
        <f t="shared" si="949"/>
        <v>-0.20510686625279784</v>
      </c>
      <c r="JC264" s="263">
        <f t="shared" si="950"/>
        <v>-2.065501453659313E-2</v>
      </c>
      <c r="JD264" s="153">
        <f t="shared" si="1083"/>
        <v>0.29699158682440469</v>
      </c>
      <c r="JE264" s="153">
        <f t="shared" si="1084"/>
        <v>0.33253398866383926</v>
      </c>
      <c r="JF264" s="153">
        <f t="shared" si="1085"/>
        <v>0.51786911947877745</v>
      </c>
      <c r="JG264" s="153">
        <f t="shared" si="1086"/>
        <v>0.72297598573157529</v>
      </c>
      <c r="JH264" s="153">
        <f t="shared" si="1087"/>
        <v>0.74363100026816842</v>
      </c>
      <c r="JI264" s="153">
        <f t="shared" si="1088"/>
        <v>0.69885958660014247</v>
      </c>
      <c r="JJ264" s="153">
        <f t="shared" si="1089"/>
        <v>0.63344779892211567</v>
      </c>
      <c r="JK264" s="153">
        <f t="shared" si="1090"/>
        <v>0.6741708197284757</v>
      </c>
      <c r="JL264" s="153">
        <f t="shared" si="1091"/>
        <v>0.65430466879489235</v>
      </c>
      <c r="JM264" s="153">
        <f t="shared" si="1092"/>
        <v>0.73866353441531341</v>
      </c>
      <c r="JN264" s="153">
        <f t="shared" si="1093"/>
        <v>0.69513949073039982</v>
      </c>
      <c r="JO264" s="153">
        <f t="shared" si="1094"/>
        <v>0.57260539166290758</v>
      </c>
      <c r="JP264" s="153">
        <f t="shared" si="1095"/>
        <v>0.54480866275987561</v>
      </c>
      <c r="JQ264" s="153">
        <f t="shared" si="1096"/>
        <v>0.52578200893724503</v>
      </c>
      <c r="JR264" s="153">
        <f t="shared" si="1097"/>
        <v>0.60829355608591884</v>
      </c>
      <c r="JS264" s="153">
        <f t="shared" si="1098"/>
        <v>0.62644425740301479</v>
      </c>
      <c r="JT264" s="153">
        <f t="shared" si="1099"/>
        <v>0.6123908409544111</v>
      </c>
      <c r="JU264" s="150" t="e">
        <f t="shared" si="1100"/>
        <v>#VALUE!</v>
      </c>
      <c r="JV264" s="150" t="e">
        <f t="shared" si="1101"/>
        <v>#VALUE!</v>
      </c>
      <c r="JW264" s="150" t="e">
        <f t="shared" si="1102"/>
        <v>#VALUE!</v>
      </c>
      <c r="JX264" s="150" t="e">
        <f t="shared" si="1103"/>
        <v>#VALUE!</v>
      </c>
      <c r="JY264" s="150" t="e">
        <f t="shared" si="1104"/>
        <v>#VALUE!</v>
      </c>
      <c r="JZ264" s="263" t="e">
        <f t="shared" si="951"/>
        <v>#VALUE!</v>
      </c>
      <c r="KA264" s="263" t="e">
        <f>KE264-KF264</f>
        <v>#VALUE!</v>
      </c>
      <c r="KB264" s="263" t="e">
        <f t="shared" si="952"/>
        <v>#VALUE!</v>
      </c>
      <c r="KC264" s="263" t="e">
        <f t="shared" si="953"/>
        <v>#VALUE!</v>
      </c>
      <c r="KD264" s="153" t="str">
        <f t="shared" si="924"/>
        <v>i.a.</v>
      </c>
      <c r="KE264" s="153" t="str">
        <f t="shared" si="925"/>
        <v>i.a.</v>
      </c>
      <c r="KF264" s="153" t="str">
        <f t="shared" si="926"/>
        <v>i.a.</v>
      </c>
      <c r="KG264" s="153" t="str">
        <f t="shared" si="927"/>
        <v>i.a.</v>
      </c>
      <c r="KH264" s="153" t="str">
        <f t="shared" si="940"/>
        <v>i.a.</v>
      </c>
      <c r="KI264" s="153" t="str">
        <f t="shared" si="928"/>
        <v>i.a.</v>
      </c>
      <c r="KJ264" s="153" t="str">
        <f t="shared" si="929"/>
        <v>i.a.</v>
      </c>
      <c r="KK264" s="153" t="str">
        <f t="shared" si="930"/>
        <v>i.a.</v>
      </c>
      <c r="KL264" s="153" t="str">
        <f t="shared" si="931"/>
        <v>i.a.</v>
      </c>
      <c r="KM264" s="153" t="str">
        <f t="shared" si="932"/>
        <v>i.a.</v>
      </c>
      <c r="KN264" s="153" t="str">
        <f t="shared" si="933"/>
        <v>i.a.</v>
      </c>
      <c r="KO264" s="153" t="str">
        <f t="shared" si="934"/>
        <v>i.a.</v>
      </c>
      <c r="KP264" s="153" t="str">
        <f t="shared" si="935"/>
        <v>i.a.</v>
      </c>
      <c r="KQ264" s="153" t="str">
        <f t="shared" si="936"/>
        <v>i.a.</v>
      </c>
      <c r="KR264" s="153" t="str">
        <f t="shared" si="937"/>
        <v>i.a.</v>
      </c>
      <c r="KS264" s="153" t="str">
        <f t="shared" si="938"/>
        <v>i.a.</v>
      </c>
      <c r="KT264" s="153" t="str">
        <f t="shared" si="939"/>
        <v>i.a.</v>
      </c>
      <c r="KU264" s="150" t="e">
        <f t="shared" si="1105"/>
        <v>#DIV/0!</v>
      </c>
      <c r="KV264" s="150" t="e">
        <f t="shared" si="1106"/>
        <v>#DIV/0!</v>
      </c>
      <c r="KW264" s="150" t="e">
        <f t="shared" si="1107"/>
        <v>#DIV/0!</v>
      </c>
      <c r="KX264" s="150" t="e">
        <f t="shared" si="1108"/>
        <v>#DIV/0!</v>
      </c>
      <c r="KY264" s="150" t="e">
        <f t="shared" si="1109"/>
        <v>#DIV/0!</v>
      </c>
      <c r="KZ264" s="243">
        <f t="shared" si="954"/>
        <v>0</v>
      </c>
      <c r="LA264" s="243">
        <f>LE264-LF264</f>
        <v>0</v>
      </c>
      <c r="LB264" s="243">
        <f t="shared" si="955"/>
        <v>0</v>
      </c>
      <c r="LC264" s="243">
        <f t="shared" si="956"/>
        <v>0</v>
      </c>
      <c r="LD264" s="254">
        <f>IFERROR(Tabel1[[#This Row],[2024 - Omsætning]]/Tabel1[[#This Row],[2024 - Ansatte]],"i.a.")</f>
        <v>0</v>
      </c>
      <c r="LE264" s="254">
        <f>IFERROR(Tabel1[[#This Row],[2023 - Omsætning]]/Tabel1[[#This Row],[2023 - Ansatte]],"i.a.")</f>
        <v>0</v>
      </c>
      <c r="LF264" s="254">
        <f>IFERROR(Tabel1[[#This Row],[2022 - Omsætning]]/Tabel1[[#This Row],[2022 - Ansatte]],"i.a.")</f>
        <v>0</v>
      </c>
      <c r="LG264" s="254">
        <f>IFERROR(Tabel1[[#This Row],[2021 - Omsætning]]/Tabel1[[#This Row],[2021 - Ansatte]],"i.a.")</f>
        <v>0</v>
      </c>
      <c r="LH264" s="254">
        <f>IFERROR(AC264/Tabel1[[#This Row],[2020 - Ansatte]],"i.a.")</f>
        <v>0</v>
      </c>
      <c r="LI264" s="254">
        <f>IFERROR(Tabel1[[#This Row],[2019 - Omsætning]]/Tabel1[[#This Row],[2019 - Ansatte]],"i.a.")</f>
        <v>0</v>
      </c>
      <c r="LJ264" s="254">
        <f>IFERROR(Tabel1[[#This Row],[2018 - Omsætning]]/Tabel1[[#This Row],[2018 - Ansatte]],"i.a.")</f>
        <v>0</v>
      </c>
      <c r="LK264" s="254">
        <f>IFERROR(Tabel1[[#This Row],[2017 - Omsætning]]/Tabel1[[#This Row],[2017 - Ansatte]],"i.a.")</f>
        <v>0</v>
      </c>
      <c r="LL264" s="254">
        <f>IFERROR(Tabel1[[#This Row],[2016 - Omsætning]]/Tabel1[[#This Row],[2016 - Ansatte]],"i.a.")</f>
        <v>0</v>
      </c>
      <c r="LM264" s="254">
        <f>IFERROR(Tabel1[[#This Row],[2015 - Omsætning]]/Tabel1[[#This Row],[2015 - Ansatte]],"i.a.")</f>
        <v>0</v>
      </c>
      <c r="LN264" s="254">
        <f>IFERROR(Tabel1[[#This Row],[2014 - Omsætning]]/Tabel1[[#This Row],[2014 - Ansatte]],"i.a.")</f>
        <v>0</v>
      </c>
      <c r="LO264" s="254">
        <f>IFERROR(Tabel1[[#This Row],[2013 - Omsætning]]/Tabel1[[#This Row],[2013 - Ansatte]],"i.a.")</f>
        <v>0</v>
      </c>
      <c r="LP264" s="254">
        <f>IFERROR(Tabel1[[#This Row],[2012 - Omsætning]]/Tabel1[[#This Row],[2012 - Ansatte]],"i.a.")</f>
        <v>0</v>
      </c>
      <c r="LQ264" s="254">
        <f>IFERROR(Tabel1[[#This Row],[2011 - Omsætning]]/Tabel1[[#This Row],[2011 - Ansatte]],"i.a.")</f>
        <v>0</v>
      </c>
      <c r="LR264" s="254">
        <f>IFERROR(Tabel1[[#This Row],[2010 - Omsætning]]/Tabel1[[#This Row],[2010 - Ansatte]],"i.a.")</f>
        <v>0</v>
      </c>
      <c r="LS264" s="254">
        <f>IFERROR(Tabel1[[#This Row],[2009 - Omsætning]]/Tabel1[[#This Row],[2009 - Ansatte]],"i.a.")</f>
        <v>0</v>
      </c>
      <c r="LT264" s="254">
        <f>IFERROR(Tabel1[[#This Row],[2008 - Omsætning]]/Tabel1[[#This Row],[2008 - Ansatte]],"i.a.")</f>
        <v>0</v>
      </c>
      <c r="LU264" s="158">
        <f t="shared" si="1110"/>
        <v>0.40459110473457677</v>
      </c>
      <c r="LV264" s="158">
        <f t="shared" si="1111"/>
        <v>-2.855492063492064</v>
      </c>
      <c r="LW264" s="158">
        <f t="shared" si="1112"/>
        <v>-3.1315789473684208</v>
      </c>
      <c r="LX264" s="158">
        <f t="shared" si="1113"/>
        <v>1.1728799459262726</v>
      </c>
      <c r="LY264" s="158">
        <f t="shared" si="1114"/>
        <v>-5.1868376525069015</v>
      </c>
      <c r="LZ264" s="243">
        <f t="shared" si="957"/>
        <v>6.4653658536585362E-2</v>
      </c>
      <c r="MA264" s="243">
        <f>ME264-MF264</f>
        <v>-0.11835263157894738</v>
      </c>
      <c r="MB264" s="243">
        <f t="shared" si="958"/>
        <v>-6.0891812865497073E-2</v>
      </c>
      <c r="MC264" s="243">
        <f t="shared" si="959"/>
        <v>0.13191812865497077</v>
      </c>
      <c r="MD264" s="244">
        <f t="shared" si="1115"/>
        <v>-9.5146341463414635E-2</v>
      </c>
      <c r="ME264" s="244">
        <f t="shared" si="1116"/>
        <v>-0.1598</v>
      </c>
      <c r="MF264" s="244">
        <f t="shared" si="1117"/>
        <v>-4.1447368421052629E-2</v>
      </c>
      <c r="MG264" s="244">
        <f t="shared" si="1118"/>
        <v>1.9444444444444445E-2</v>
      </c>
      <c r="MH264" s="244">
        <f t="shared" si="1119"/>
        <v>-0.11247368421052632</v>
      </c>
      <c r="MI264" s="244">
        <f t="shared" si="1120"/>
        <v>2.6863636363636364E-2</v>
      </c>
      <c r="MJ264" s="244">
        <f t="shared" si="1121"/>
        <v>3.2688888888888892E-2</v>
      </c>
      <c r="MK264" s="244">
        <f t="shared" si="1122"/>
        <v>6.3024390243902439E-2</v>
      </c>
      <c r="ML264" s="244">
        <f t="shared" si="1123"/>
        <v>6.5868421052631576E-2</v>
      </c>
      <c r="MM264" s="244">
        <f t="shared" si="1124"/>
        <v>-3.6899349999999997E-2</v>
      </c>
      <c r="MN264" s="244">
        <f t="shared" si="1125"/>
        <v>0.11780288888888889</v>
      </c>
      <c r="MO264" s="244">
        <f t="shared" si="1126"/>
        <v>1.7696304347826087E-2</v>
      </c>
      <c r="MP264" s="244">
        <f t="shared" si="1127"/>
        <v>5.489781632653061E-2</v>
      </c>
      <c r="MQ264" s="244">
        <f t="shared" si="1128"/>
        <v>0.13841666666666666</v>
      </c>
      <c r="MR264" s="244">
        <f t="shared" si="1129"/>
        <v>-0.1031</v>
      </c>
      <c r="MS264" s="244">
        <f t="shared" si="1130"/>
        <v>-9.1222222222222232E-2</v>
      </c>
      <c r="MT264" s="244">
        <f t="shared" si="1131"/>
        <v>1.0777777777777777E-2</v>
      </c>
    </row>
    <row r="265" spans="1:358" ht="18" customHeight="1" x14ac:dyDescent="0.25">
      <c r="A265" s="20" t="s">
        <v>940</v>
      </c>
      <c r="B265" s="331">
        <v>30545362</v>
      </c>
      <c r="C265" s="5" t="s">
        <v>928</v>
      </c>
      <c r="D265" s="5"/>
      <c r="E265" s="5">
        <v>256200</v>
      </c>
      <c r="F265" s="203">
        <v>45418</v>
      </c>
      <c r="G265" s="176"/>
      <c r="H265" s="176" t="s">
        <v>74</v>
      </c>
      <c r="I265" s="148" t="s">
        <v>74</v>
      </c>
      <c r="J265" s="148" t="s">
        <v>74</v>
      </c>
      <c r="K265" s="148" t="s">
        <v>74</v>
      </c>
      <c r="L265" s="148"/>
      <c r="M265" s="148"/>
      <c r="N265" s="176"/>
      <c r="O265" s="176"/>
      <c r="P265" s="335" t="e">
        <f>Y265/Tabel1[[#This Row],[2023 - Omsætning]]-1</f>
        <v>#DIV/0!</v>
      </c>
      <c r="Q265" s="335" t="e">
        <f>Z265/Tabel1[[#This Row],[2022 - Omsætning]]-1</f>
        <v>#DIV/0!</v>
      </c>
      <c r="R265" s="335" t="e">
        <f>AA265/Tabel1[[#This Row],[2021 - Omsætning]]-1</f>
        <v>#DIV/0!</v>
      </c>
      <c r="S265" s="150" t="e">
        <f>AB265/Tabel1[[#This Row],[2020 - Omsætning]]-1</f>
        <v>#DIV/0!</v>
      </c>
      <c r="T265" s="335" t="e">
        <f>AC265/Tabel1[[#This Row],[2019 - Omsætning]]-1</f>
        <v>#DIV/0!</v>
      </c>
      <c r="U265" s="242">
        <f t="shared" si="941"/>
        <v>0</v>
      </c>
      <c r="V265" s="242">
        <f t="shared" si="993"/>
        <v>0</v>
      </c>
      <c r="W265" s="242">
        <f t="shared" si="982"/>
        <v>0</v>
      </c>
      <c r="X265" s="242">
        <f t="shared" si="975"/>
        <v>0</v>
      </c>
      <c r="Y265" s="165"/>
      <c r="Z265" s="165"/>
      <c r="AA265" s="288"/>
      <c r="AB265" s="361"/>
      <c r="AC265" s="365"/>
      <c r="AD265" s="361"/>
      <c r="AE265" s="288"/>
      <c r="AF265" s="381"/>
      <c r="AG265" s="366"/>
      <c r="AH265" s="366"/>
      <c r="AI265" s="366"/>
      <c r="AJ265" s="366"/>
      <c r="AK265" s="366"/>
      <c r="AL265" s="366"/>
      <c r="AM265" s="366"/>
      <c r="AN265" s="366"/>
      <c r="AO265" s="366"/>
      <c r="AP265" s="153">
        <f t="shared" si="1006"/>
        <v>-1</v>
      </c>
      <c r="AQ265" s="153">
        <f t="shared" si="1007"/>
        <v>9.6743537759756665E-2</v>
      </c>
      <c r="AR265" s="153">
        <f t="shared" si="1008"/>
        <v>0.18516293737798478</v>
      </c>
      <c r="AS265" s="150">
        <f t="shared" si="1009"/>
        <v>-1.201780415430273E-2</v>
      </c>
      <c r="AT265" s="153" t="e">
        <f t="shared" si="1010"/>
        <v>#DIV/0!</v>
      </c>
      <c r="AU265" s="242">
        <f t="shared" si="960"/>
        <v>-17.311</v>
      </c>
      <c r="AV265" s="242">
        <f t="shared" si="994"/>
        <v>1.5269999999999992</v>
      </c>
      <c r="AW265" s="242">
        <f t="shared" si="961"/>
        <v>2.4660000000000011</v>
      </c>
      <c r="AX265" s="242">
        <f t="shared" si="962"/>
        <v>-0.16200000000000081</v>
      </c>
      <c r="AY265" s="121"/>
      <c r="AZ265" s="165">
        <v>17.311</v>
      </c>
      <c r="BA265" s="288">
        <v>15.784000000000001</v>
      </c>
      <c r="BB265" s="361">
        <v>13.318</v>
      </c>
      <c r="BC265" s="365">
        <v>13.48</v>
      </c>
      <c r="BD265" s="362"/>
      <c r="BE265" s="374"/>
      <c r="BF265" s="382"/>
      <c r="BG265" s="367"/>
      <c r="BH265" s="367"/>
      <c r="BI265" s="367"/>
      <c r="BJ265" s="367"/>
      <c r="BK265" s="367"/>
      <c r="BL265" s="367"/>
      <c r="BM265" s="367"/>
      <c r="BN265" s="367"/>
      <c r="BO265" s="367"/>
      <c r="BP265" s="152">
        <f t="shared" si="1011"/>
        <v>-1</v>
      </c>
      <c r="BQ265" s="152">
        <f t="shared" si="1012"/>
        <v>-0.74235807860262004</v>
      </c>
      <c r="BR265" s="152">
        <f t="shared" si="1013"/>
        <v>2.193227091633466</v>
      </c>
      <c r="BS265" s="152">
        <f t="shared" si="1014"/>
        <v>-0.63330898466033603</v>
      </c>
      <c r="BT265" s="152" t="e">
        <f t="shared" si="1015"/>
        <v>#DIV/0!</v>
      </c>
      <c r="BU265" s="242">
        <f t="shared" si="963"/>
        <v>-0.41299999999999998</v>
      </c>
      <c r="BV265" s="242">
        <f t="shared" si="995"/>
        <v>-1.19</v>
      </c>
      <c r="BW265" s="242">
        <f t="shared" si="964"/>
        <v>1.101</v>
      </c>
      <c r="BX265" s="242">
        <f t="shared" si="965"/>
        <v>-0.86699999999999999</v>
      </c>
      <c r="BY265" s="121"/>
      <c r="BZ265" s="121">
        <v>0.41299999999999998</v>
      </c>
      <c r="CA265" s="374">
        <v>1.603</v>
      </c>
      <c r="CB265" s="362">
        <v>0.502</v>
      </c>
      <c r="CC265" s="374">
        <v>1.369</v>
      </c>
      <c r="CD265" s="362"/>
      <c r="CE265" s="374"/>
      <c r="CF265" s="382"/>
      <c r="CG265" s="367"/>
      <c r="CH265" s="367"/>
      <c r="CI265" s="367"/>
      <c r="CJ265" s="367"/>
      <c r="CK265" s="367"/>
      <c r="CL265" s="367"/>
      <c r="CM265" s="367"/>
      <c r="CN265" s="367"/>
      <c r="CO265" s="367"/>
      <c r="CP265" s="152">
        <f t="shared" si="1016"/>
        <v>-1</v>
      </c>
      <c r="CQ265" s="152">
        <f t="shared" si="1017"/>
        <v>-0.85556994818652843</v>
      </c>
      <c r="CR265" s="152">
        <f t="shared" si="1018"/>
        <v>1.9242424242424241</v>
      </c>
      <c r="CS265" s="152">
        <f t="shared" si="1019"/>
        <v>-0.61599999999999999</v>
      </c>
      <c r="CT265" s="152" t="e">
        <f t="shared" si="1020"/>
        <v>#DIV/0!</v>
      </c>
      <c r="CU265" s="242">
        <f t="shared" si="966"/>
        <v>-0.223</v>
      </c>
      <c r="CV265" s="242">
        <f t="shared" si="996"/>
        <v>-1.321</v>
      </c>
      <c r="CW265" s="242">
        <f t="shared" si="967"/>
        <v>1.016</v>
      </c>
      <c r="CX265" s="242">
        <f t="shared" si="968"/>
        <v>-0.84699999999999998</v>
      </c>
      <c r="CY265" s="121"/>
      <c r="CZ265" s="121">
        <v>0.223</v>
      </c>
      <c r="DA265" s="374">
        <v>1.544</v>
      </c>
      <c r="DB265" s="362">
        <v>0.52800000000000002</v>
      </c>
      <c r="DC265" s="374">
        <v>1.375</v>
      </c>
      <c r="DD265" s="362"/>
      <c r="DE265" s="374"/>
      <c r="DF265" s="382"/>
      <c r="DG265" s="367"/>
      <c r="DH265" s="367"/>
      <c r="DI265" s="367"/>
      <c r="DJ265" s="367"/>
      <c r="DK265" s="367"/>
      <c r="DL265" s="367"/>
      <c r="DM265" s="367"/>
      <c r="DN265" s="367"/>
      <c r="DO265" s="367"/>
      <c r="DP265" s="152">
        <f t="shared" si="1021"/>
        <v>-1</v>
      </c>
      <c r="DQ265" s="152">
        <f t="shared" si="1022"/>
        <v>-5.8595988538682045E-2</v>
      </c>
      <c r="DR265" s="152">
        <f t="shared" si="1023"/>
        <v>0.14878209348255444</v>
      </c>
      <c r="DS265" s="152">
        <f t="shared" si="1024"/>
        <v>1.6053511705685482E-2</v>
      </c>
      <c r="DT265" s="152" t="e">
        <f t="shared" si="1025"/>
        <v>#DIV/0!</v>
      </c>
      <c r="DU265" s="242">
        <f t="shared" si="969"/>
        <v>-6.5709999999999997</v>
      </c>
      <c r="DV265" s="242">
        <f t="shared" si="997"/>
        <v>-0.4090000000000007</v>
      </c>
      <c r="DW265" s="242">
        <f t="shared" si="970"/>
        <v>0.9040000000000008</v>
      </c>
      <c r="DX265" s="242">
        <f t="shared" si="971"/>
        <v>9.5999999999999197E-2</v>
      </c>
      <c r="DY265" s="121"/>
      <c r="DZ265" s="121">
        <v>6.5709999999999997</v>
      </c>
      <c r="EA265" s="374">
        <v>6.98</v>
      </c>
      <c r="EB265" s="362">
        <v>6.0759999999999996</v>
      </c>
      <c r="EC265" s="374">
        <v>5.98</v>
      </c>
      <c r="ED265" s="362"/>
      <c r="EE265" s="374"/>
      <c r="EF265" s="382"/>
      <c r="EG265" s="367"/>
      <c r="EH265" s="367"/>
      <c r="EI265" s="367"/>
      <c r="EJ265" s="367"/>
      <c r="EK265" s="367"/>
      <c r="EL265" s="367"/>
      <c r="EM265" s="367"/>
      <c r="EN265" s="367"/>
      <c r="EO265" s="367"/>
      <c r="EP265" s="153">
        <f t="shared" si="1026"/>
        <v>-1</v>
      </c>
      <c r="EQ265" s="153">
        <f t="shared" si="1027"/>
        <v>-0.18849840255591047</v>
      </c>
      <c r="ER265" s="153">
        <f t="shared" si="1028"/>
        <v>0.18720668595306969</v>
      </c>
      <c r="ES265" s="153">
        <f t="shared" si="1029"/>
        <v>0.16229544945079585</v>
      </c>
      <c r="ET265" s="153" t="e">
        <f t="shared" si="1030"/>
        <v>#DIV/0!</v>
      </c>
      <c r="EU265" s="242">
        <f t="shared" si="972"/>
        <v>-14.986000000000001</v>
      </c>
      <c r="EV265" s="242">
        <f t="shared" si="998"/>
        <v>-3.4809999999999981</v>
      </c>
      <c r="EW265" s="242">
        <f t="shared" si="973"/>
        <v>2.911999999999999</v>
      </c>
      <c r="EX265" s="242">
        <f t="shared" si="974"/>
        <v>2.1720000000000006</v>
      </c>
      <c r="EY265" s="121"/>
      <c r="EZ265" s="121">
        <v>14.986000000000001</v>
      </c>
      <c r="FA265" s="374">
        <v>18.466999999999999</v>
      </c>
      <c r="FB265" s="362">
        <v>15.555</v>
      </c>
      <c r="FC265" s="374">
        <v>13.382999999999999</v>
      </c>
      <c r="FD265" s="362"/>
      <c r="FE265" s="374"/>
      <c r="FF265" s="382"/>
      <c r="FG265" s="367"/>
      <c r="FH265" s="367"/>
      <c r="FI265" s="367"/>
      <c r="FJ265" s="367"/>
      <c r="FK265" s="367"/>
      <c r="FL265" s="367"/>
      <c r="FM265" s="367"/>
      <c r="FN265" s="367"/>
      <c r="FO265" s="367"/>
      <c r="FP265" s="153">
        <f t="shared" si="1031"/>
        <v>-1</v>
      </c>
      <c r="FQ265" s="153">
        <f t="shared" si="1032"/>
        <v>3.5714285714285712E-2</v>
      </c>
      <c r="FR265" s="153">
        <f t="shared" si="1033"/>
        <v>0.16666666666666666</v>
      </c>
      <c r="FS265" s="153">
        <f t="shared" si="1034"/>
        <v>4.3478260869565216E-2</v>
      </c>
      <c r="FT265" s="153" t="e">
        <f t="shared" si="1035"/>
        <v>#DIV/0!</v>
      </c>
      <c r="FU265" s="242">
        <f t="shared" si="990"/>
        <v>-29</v>
      </c>
      <c r="FV265" s="242">
        <f t="shared" si="999"/>
        <v>1</v>
      </c>
      <c r="FW265" s="242">
        <f t="shared" si="991"/>
        <v>4</v>
      </c>
      <c r="FX265" s="242">
        <f t="shared" si="992"/>
        <v>1</v>
      </c>
      <c r="FY265" s="167"/>
      <c r="FZ265" s="167">
        <v>29</v>
      </c>
      <c r="GA265" s="378">
        <v>28</v>
      </c>
      <c r="GB265" s="359">
        <v>24</v>
      </c>
      <c r="GC265" s="377">
        <v>23</v>
      </c>
      <c r="GD265" s="359"/>
      <c r="GE265" s="378"/>
      <c r="GF265" s="359"/>
      <c r="GG265" s="369"/>
      <c r="GH265" s="369"/>
      <c r="GI265" s="369"/>
      <c r="GJ265" s="369"/>
      <c r="GK265" s="369"/>
      <c r="GL265" s="369"/>
      <c r="GM265" s="369"/>
      <c r="GN265" s="369"/>
      <c r="GO265" s="369"/>
      <c r="GP265" s="20"/>
      <c r="GQ265" s="5" t="s">
        <v>390</v>
      </c>
      <c r="GR265" s="5">
        <v>8930</v>
      </c>
      <c r="GS265" s="5" t="s">
        <v>557</v>
      </c>
      <c r="GT265" s="7" t="s">
        <v>94</v>
      </c>
      <c r="GU265" s="172"/>
      <c r="GV265" s="101"/>
      <c r="GW265" s="340">
        <f t="shared" si="1036"/>
        <v>-1</v>
      </c>
      <c r="GX265" s="340">
        <f t="shared" si="1037"/>
        <v>-0.860845785810886</v>
      </c>
      <c r="GY265" s="340">
        <f t="shared" si="1038"/>
        <v>1.7002655228758168</v>
      </c>
      <c r="GZ265" s="340">
        <f t="shared" si="1039"/>
        <v>-0.61905773059057723</v>
      </c>
      <c r="HA265" s="340" t="e">
        <f t="shared" si="1040"/>
        <v>#VALUE!</v>
      </c>
      <c r="HB265" s="278">
        <f t="shared" si="942"/>
        <v>-3.2912700169729171E-2</v>
      </c>
      <c r="HC265" s="278"/>
      <c r="HD265" s="278">
        <f t="shared" si="943"/>
        <v>0.14892836696722483</v>
      </c>
      <c r="HE265" s="263">
        <f t="shared" si="944"/>
        <v>-0.14234186949198055</v>
      </c>
      <c r="HF265" s="153">
        <f t="shared" si="1041"/>
        <v>0</v>
      </c>
      <c r="HG265" s="153">
        <f t="shared" si="1042"/>
        <v>3.2912700169729171E-2</v>
      </c>
      <c r="HH265" s="153">
        <f t="shared" si="1043"/>
        <v>0.23651960784313725</v>
      </c>
      <c r="HI265" s="153">
        <f t="shared" si="1044"/>
        <v>8.7591240875912413E-2</v>
      </c>
      <c r="HJ265" s="343">
        <f t="shared" si="1045"/>
        <v>0.22993311036789296</v>
      </c>
      <c r="HK265" s="153" t="str">
        <f t="shared" si="1046"/>
        <v>Negativ EK</v>
      </c>
      <c r="HL265" s="343" t="str">
        <f t="shared" si="1047"/>
        <v>Negativ EK</v>
      </c>
      <c r="HM265" s="211" t="str">
        <f t="shared" si="1048"/>
        <v>Negativ EK</v>
      </c>
      <c r="HN265" s="211" t="str">
        <f t="shared" si="1049"/>
        <v>Negativ EK</v>
      </c>
      <c r="HO265" s="211" t="str">
        <f t="shared" si="1050"/>
        <v>Negativ EK</v>
      </c>
      <c r="HP265" s="211" t="str">
        <f t="shared" si="1051"/>
        <v>Negativ EK</v>
      </c>
      <c r="HQ265" s="211" t="str">
        <f t="shared" si="1052"/>
        <v>Negativ EK</v>
      </c>
      <c r="HR265" s="211" t="str">
        <f t="shared" si="1053"/>
        <v>Negativ EK</v>
      </c>
      <c r="HS265" s="211" t="str">
        <f t="shared" si="1054"/>
        <v>Negativ EK</v>
      </c>
      <c r="HT265" s="211" t="str">
        <f t="shared" si="1055"/>
        <v>Negativ EK</v>
      </c>
      <c r="HU265" s="211" t="str">
        <f t="shared" si="1056"/>
        <v>Negativ EK</v>
      </c>
      <c r="HV265" s="153">
        <f t="shared" si="1057"/>
        <v>-1</v>
      </c>
      <c r="HW265" s="153">
        <f t="shared" si="1058"/>
        <v>-0.73797586315781372</v>
      </c>
      <c r="HX265" s="153">
        <f t="shared" si="1059"/>
        <v>1.7160544817379706</v>
      </c>
      <c r="HY265" s="150">
        <f t="shared" si="1060"/>
        <v>-0.66083171896532422</v>
      </c>
      <c r="HZ265" s="150" t="e">
        <f t="shared" si="1061"/>
        <v>#VALUE!</v>
      </c>
      <c r="IA265" s="263">
        <f t="shared" si="945"/>
        <v>-2.4691358024691353E-2</v>
      </c>
      <c r="IB265" s="263"/>
      <c r="IC265" s="263">
        <f t="shared" si="946"/>
        <v>5.9538278376699241E-2</v>
      </c>
      <c r="ID265" s="356">
        <f t="shared" si="947"/>
        <v>-6.7599090134015466E-2</v>
      </c>
      <c r="IE265" s="153">
        <f t="shared" si="1062"/>
        <v>0</v>
      </c>
      <c r="IF265" s="153">
        <f t="shared" si="1063"/>
        <v>2.4691358024691353E-2</v>
      </c>
      <c r="IG265" s="153">
        <f t="shared" si="1064"/>
        <v>9.4233143260243374E-2</v>
      </c>
      <c r="IH265" s="153">
        <f t="shared" si="1065"/>
        <v>3.4694864883544133E-2</v>
      </c>
      <c r="II265" s="153">
        <f t="shared" si="1066"/>
        <v>0.1022939550175596</v>
      </c>
      <c r="IJ265" s="153" t="str">
        <f t="shared" si="1067"/>
        <v>i.a.</v>
      </c>
      <c r="IK265" s="153" t="str">
        <f t="shared" si="1068"/>
        <v>i.a.</v>
      </c>
      <c r="IL265" s="211" t="str">
        <f t="shared" si="1069"/>
        <v>i.a.</v>
      </c>
      <c r="IM265" s="211" t="str">
        <f t="shared" si="1070"/>
        <v>i.a.</v>
      </c>
      <c r="IN265" s="211" t="str">
        <f t="shared" si="1071"/>
        <v>i.a.</v>
      </c>
      <c r="IO265" s="211" t="str">
        <f t="shared" si="1072"/>
        <v>i.a.</v>
      </c>
      <c r="IP265" s="211" t="str">
        <f t="shared" si="1073"/>
        <v>i.a.</v>
      </c>
      <c r="IQ265" s="211" t="str">
        <f t="shared" si="1074"/>
        <v>i.a.</v>
      </c>
      <c r="IR265" s="211" t="str">
        <f t="shared" si="1075"/>
        <v>i.a.</v>
      </c>
      <c r="IS265" s="211" t="str">
        <f t="shared" si="1076"/>
        <v>i.a.</v>
      </c>
      <c r="IT265" s="211" t="str">
        <f t="shared" si="1077"/>
        <v>i.a.</v>
      </c>
      <c r="IU265" s="153" t="e">
        <f t="shared" si="1078"/>
        <v>#VALUE!</v>
      </c>
      <c r="IV265" s="153">
        <f t="shared" si="1079"/>
        <v>0.16007659680075792</v>
      </c>
      <c r="IW265" s="153">
        <f t="shared" si="1080"/>
        <v>-3.2365545886113865E-2</v>
      </c>
      <c r="IX265" s="150">
        <f t="shared" si="1081"/>
        <v>-0.12582165559902361</v>
      </c>
      <c r="IY265" s="150" t="e">
        <f t="shared" si="1082"/>
        <v>#VALUE!</v>
      </c>
      <c r="IZ265" s="263" t="e">
        <f t="shared" si="948"/>
        <v>#VALUE!</v>
      </c>
      <c r="JA265" s="263"/>
      <c r="JB265" s="263">
        <f t="shared" si="949"/>
        <v>-1.264243373860674E-2</v>
      </c>
      <c r="JC265" s="356">
        <f t="shared" si="950"/>
        <v>-5.6221587124124728E-2</v>
      </c>
      <c r="JD265" s="153" t="str">
        <f t="shared" si="1083"/>
        <v>i.a.</v>
      </c>
      <c r="JE265" s="153">
        <f t="shared" si="1084"/>
        <v>0.43847591085012677</v>
      </c>
      <c r="JF265" s="153">
        <f t="shared" si="1085"/>
        <v>0.37797151675962531</v>
      </c>
      <c r="JG265" s="153">
        <f t="shared" si="1086"/>
        <v>0.39061395049823205</v>
      </c>
      <c r="JH265" s="153">
        <f t="shared" si="1087"/>
        <v>0.44683553762235678</v>
      </c>
      <c r="JI265" s="153" t="str">
        <f t="shared" si="1088"/>
        <v>i.a.</v>
      </c>
      <c r="JJ265" s="153" t="str">
        <f t="shared" si="1089"/>
        <v>i.a.</v>
      </c>
      <c r="JK265" s="211" t="str">
        <f t="shared" si="1090"/>
        <v>i.a.</v>
      </c>
      <c r="JL265" s="212" t="str">
        <f t="shared" si="1091"/>
        <v>i.a.</v>
      </c>
      <c r="JM265" s="212" t="str">
        <f t="shared" si="1092"/>
        <v>i.a.</v>
      </c>
      <c r="JN265" s="212" t="str">
        <f t="shared" si="1093"/>
        <v>i.a.</v>
      </c>
      <c r="JO265" s="212" t="str">
        <f t="shared" si="1094"/>
        <v>i.a.</v>
      </c>
      <c r="JP265" s="212" t="str">
        <f t="shared" si="1095"/>
        <v>i.a.</v>
      </c>
      <c r="JQ265" s="211" t="str">
        <f t="shared" si="1096"/>
        <v>i.a.</v>
      </c>
      <c r="JR265" s="211" t="str">
        <f t="shared" si="1097"/>
        <v>i.a.</v>
      </c>
      <c r="JS265" s="211" t="str">
        <f t="shared" si="1098"/>
        <v>i.a.</v>
      </c>
      <c r="JT265" s="211" t="str">
        <f t="shared" si="1099"/>
        <v>i.a.</v>
      </c>
      <c r="JU265" s="153" t="e">
        <f t="shared" si="1100"/>
        <v>#VALUE!</v>
      </c>
      <c r="JV265" s="153" t="e">
        <f t="shared" si="1101"/>
        <v>#VALUE!</v>
      </c>
      <c r="JW265" s="153" t="e">
        <f t="shared" si="1102"/>
        <v>#VALUE!</v>
      </c>
      <c r="JX265" s="150" t="e">
        <f t="shared" si="1103"/>
        <v>#VALUE!</v>
      </c>
      <c r="JY265" s="150" t="e">
        <f t="shared" si="1104"/>
        <v>#VALUE!</v>
      </c>
      <c r="JZ265" s="263" t="e">
        <f t="shared" si="951"/>
        <v>#VALUE!</v>
      </c>
      <c r="KA265" s="263"/>
      <c r="KB265" s="263" t="e">
        <f t="shared" si="952"/>
        <v>#VALUE!</v>
      </c>
      <c r="KC265" s="356" t="e">
        <f t="shared" si="953"/>
        <v>#VALUE!</v>
      </c>
      <c r="KD265" s="153" t="str">
        <f t="shared" si="924"/>
        <v>i.a.</v>
      </c>
      <c r="KE265" s="153" t="str">
        <f t="shared" si="925"/>
        <v>i.a.</v>
      </c>
      <c r="KF265" s="153" t="str">
        <f t="shared" si="926"/>
        <v>i.a.</v>
      </c>
      <c r="KG265" s="153" t="str">
        <f t="shared" si="927"/>
        <v>i.a.</v>
      </c>
      <c r="KH265" s="153" t="str">
        <f t="shared" si="940"/>
        <v>i.a.</v>
      </c>
      <c r="KI265" s="153" t="str">
        <f t="shared" si="928"/>
        <v>i.a.</v>
      </c>
      <c r="KJ265" s="153" t="str">
        <f t="shared" si="929"/>
        <v>i.a.</v>
      </c>
      <c r="KK265" s="211" t="str">
        <f t="shared" si="930"/>
        <v>i.a.</v>
      </c>
      <c r="KL265" s="212" t="str">
        <f t="shared" si="931"/>
        <v>i.a.</v>
      </c>
      <c r="KM265" s="212" t="str">
        <f t="shared" si="932"/>
        <v>i.a.</v>
      </c>
      <c r="KN265" s="212" t="str">
        <f t="shared" si="933"/>
        <v>i.a.</v>
      </c>
      <c r="KO265" s="212" t="str">
        <f t="shared" si="934"/>
        <v>i.a.</v>
      </c>
      <c r="KP265" s="212" t="str">
        <f t="shared" si="935"/>
        <v>i.a.</v>
      </c>
      <c r="KQ265" s="211" t="str">
        <f t="shared" si="936"/>
        <v>i.a.</v>
      </c>
      <c r="KR265" s="211" t="str">
        <f t="shared" si="937"/>
        <v>i.a.</v>
      </c>
      <c r="KS265" s="211" t="str">
        <f t="shared" si="938"/>
        <v>i.a.</v>
      </c>
      <c r="KT265" s="211" t="str">
        <f t="shared" si="939"/>
        <v>i.a.</v>
      </c>
      <c r="KU265" s="153" t="e">
        <f t="shared" si="1105"/>
        <v>#VALUE!</v>
      </c>
      <c r="KV265" s="153" t="e">
        <f t="shared" si="1106"/>
        <v>#DIV/0!</v>
      </c>
      <c r="KW265" s="153" t="e">
        <f t="shared" si="1107"/>
        <v>#DIV/0!</v>
      </c>
      <c r="KX265" s="150" t="e">
        <f t="shared" si="1108"/>
        <v>#DIV/0!</v>
      </c>
      <c r="KY265" s="150" t="e">
        <f t="shared" si="1109"/>
        <v>#VALUE!</v>
      </c>
      <c r="KZ265" s="263" t="e">
        <f t="shared" si="954"/>
        <v>#VALUE!</v>
      </c>
      <c r="LA265" s="263"/>
      <c r="LB265" s="263">
        <f t="shared" si="955"/>
        <v>0</v>
      </c>
      <c r="LC265" s="386">
        <f t="shared" si="956"/>
        <v>0</v>
      </c>
      <c r="LD265" s="347" t="str">
        <f>IFERROR(Tabel1[[#This Row],[2024 - Omsætning]]/Tabel1[[#This Row],[2024 - Ansatte]],"i.a.")</f>
        <v>i.a.</v>
      </c>
      <c r="LE265" s="347">
        <f>IFERROR(Tabel1[[#This Row],[2023 - Omsætning]]/Tabel1[[#This Row],[2023 - Ansatte]],"i.a.")</f>
        <v>0</v>
      </c>
      <c r="LF265" s="347">
        <f>IFERROR(Tabel1[[#This Row],[2022 - Omsætning]]/Tabel1[[#This Row],[2022 - Ansatte]],"i.a.")</f>
        <v>0</v>
      </c>
      <c r="LG265" s="254">
        <f>IFERROR(Tabel1[[#This Row],[2021 - Omsætning]]/Tabel1[[#This Row],[2021 - Ansatte]],"i.a.")</f>
        <v>0</v>
      </c>
      <c r="LH265" s="254">
        <f>IFERROR(AC265/Tabel1[[#This Row],[2020 - Ansatte]],"i.a.")</f>
        <v>0</v>
      </c>
      <c r="LI265" s="254" t="str">
        <f>IFERROR(Tabel1[[#This Row],[2019 - Omsætning]]/Tabel1[[#This Row],[2019 - Ansatte]],"i.a.")</f>
        <v>i.a.</v>
      </c>
      <c r="LJ265" s="254" t="str">
        <f>IFERROR(Tabel1[[#This Row],[2018 - Omsætning]]/Tabel1[[#This Row],[2018 - Ansatte]],"i.a.")</f>
        <v>i.a.</v>
      </c>
      <c r="LK265" s="259" t="str">
        <f>IFERROR(Tabel1[[#This Row],[2017 - Omsætning]]/Tabel1[[#This Row],[2017 - Ansatte]],"i.a.")</f>
        <v>i.a.</v>
      </c>
      <c r="LL265" s="260" t="str">
        <f>IFERROR(Tabel1[[#This Row],[2016 - Omsætning]]/Tabel1[[#This Row],[2016 - Ansatte]],"i.a.")</f>
        <v>i.a.</v>
      </c>
      <c r="LM265" s="260" t="str">
        <f>IFERROR(Tabel1[[#This Row],[2015 - Omsætning]]/Tabel1[[#This Row],[2015 - Ansatte]],"i.a.")</f>
        <v>i.a.</v>
      </c>
      <c r="LN265" s="260" t="str">
        <f>IFERROR(Tabel1[[#This Row],[2014 - Omsætning]]/Tabel1[[#This Row],[2014 - Ansatte]],"i.a.")</f>
        <v>i.a.</v>
      </c>
      <c r="LO265" s="260" t="str">
        <f>IFERROR(Tabel1[[#This Row],[2013 - Omsætning]]/Tabel1[[#This Row],[2013 - Ansatte]],"i.a.")</f>
        <v>i.a.</v>
      </c>
      <c r="LP265" s="260" t="str">
        <f>IFERROR(Tabel1[[#This Row],[2012 - Omsætning]]/Tabel1[[#This Row],[2012 - Ansatte]],"i.a.")</f>
        <v>i.a.</v>
      </c>
      <c r="LQ265" s="260" t="str">
        <f>IFERROR(Tabel1[[#This Row],[2011 - Omsætning]]/Tabel1[[#This Row],[2011 - Ansatte]],"i.a.")</f>
        <v>i.a.</v>
      </c>
      <c r="LR265" s="260" t="str">
        <f>IFERROR(Tabel1[[#This Row],[2010 - Omsætning]]/Tabel1[[#This Row],[2010 - Ansatte]],"i.a.")</f>
        <v>i.a.</v>
      </c>
      <c r="LS265" s="260" t="str">
        <f>IFERROR(Tabel1[[#This Row],[2009 - Omsætning]]/Tabel1[[#This Row],[2009 - Ansatte]],"i.a.")</f>
        <v>i.a.</v>
      </c>
      <c r="LT265" s="260" t="str">
        <f>IFERROR(Tabel1[[#This Row],[2008 - Omsætning]]/Tabel1[[#This Row],[2008 - Ansatte]],"i.a.")</f>
        <v>i.a.</v>
      </c>
      <c r="LU265" s="254" t="e">
        <f t="shared" si="1110"/>
        <v>#VALUE!</v>
      </c>
      <c r="LV265" s="254">
        <f t="shared" si="1111"/>
        <v>-0.86055029480078615</v>
      </c>
      <c r="LW265" s="254">
        <f t="shared" si="1112"/>
        <v>1.5064935064935063</v>
      </c>
      <c r="LX265" s="340">
        <f t="shared" si="1113"/>
        <v>-0.6319999999999999</v>
      </c>
      <c r="LY265" s="351" t="e">
        <f t="shared" si="1114"/>
        <v>#VALUE!</v>
      </c>
      <c r="LZ265" s="278" t="e">
        <f t="shared" si="957"/>
        <v>#VALUE!</v>
      </c>
      <c r="MA265" s="278"/>
      <c r="MB265" s="278">
        <f t="shared" si="958"/>
        <v>3.3142857142857141E-2</v>
      </c>
      <c r="MC265" s="243">
        <f t="shared" si="959"/>
        <v>-3.778260869565217E-2</v>
      </c>
      <c r="MD265" s="352" t="str">
        <f t="shared" si="1115"/>
        <v>i.a.</v>
      </c>
      <c r="ME265" s="352">
        <f t="shared" si="1116"/>
        <v>7.6896551724137934E-3</v>
      </c>
      <c r="MF265" s="352">
        <f t="shared" si="1117"/>
        <v>5.5142857142857146E-2</v>
      </c>
      <c r="MG265" s="245">
        <f t="shared" si="1118"/>
        <v>2.2000000000000002E-2</v>
      </c>
      <c r="MH265" s="304">
        <f t="shared" si="1119"/>
        <v>5.9782608695652176E-2</v>
      </c>
      <c r="MI265" s="245" t="str">
        <f t="shared" si="1120"/>
        <v>i.a.</v>
      </c>
      <c r="MJ265" s="245" t="str">
        <f t="shared" si="1121"/>
        <v>i.a.</v>
      </c>
      <c r="MK265" s="253" t="str">
        <f t="shared" si="1122"/>
        <v>i.a.</v>
      </c>
      <c r="ML265" s="245" t="str">
        <f t="shared" si="1123"/>
        <v>i.a.</v>
      </c>
      <c r="MM265" s="245" t="str">
        <f t="shared" si="1124"/>
        <v>i.a.</v>
      </c>
      <c r="MN265" s="245" t="str">
        <f t="shared" si="1125"/>
        <v>i.a.</v>
      </c>
      <c r="MO265" s="245" t="str">
        <f t="shared" si="1126"/>
        <v>i.a.</v>
      </c>
      <c r="MP265" s="245" t="str">
        <f t="shared" si="1127"/>
        <v>i.a.</v>
      </c>
      <c r="MQ265" s="245" t="str">
        <f t="shared" si="1128"/>
        <v>i.a.</v>
      </c>
      <c r="MR265" s="245" t="str">
        <f t="shared" si="1129"/>
        <v>i.a.</v>
      </c>
      <c r="MS265" s="245" t="str">
        <f t="shared" si="1130"/>
        <v>i.a.</v>
      </c>
      <c r="MT265" s="245" t="str">
        <f t="shared" si="1131"/>
        <v>i.a.</v>
      </c>
    </row>
    <row r="266" spans="1:358" ht="18" customHeight="1" x14ac:dyDescent="0.25">
      <c r="A266" s="20" t="s">
        <v>951</v>
      </c>
      <c r="B266" s="331">
        <v>43997424</v>
      </c>
      <c r="C266" s="117" t="s">
        <v>588</v>
      </c>
      <c r="D266" s="5"/>
      <c r="E266" s="407">
        <v>251100</v>
      </c>
      <c r="F266" s="203">
        <v>45454</v>
      </c>
      <c r="G266" s="176"/>
      <c r="H266" s="176" t="s">
        <v>74</v>
      </c>
      <c r="I266" s="148"/>
      <c r="J266" s="148"/>
      <c r="K266" s="148"/>
      <c r="L266" s="148"/>
      <c r="M266" s="148"/>
      <c r="N266" s="408"/>
      <c r="O266" s="408"/>
      <c r="P266" s="335" t="e">
        <f>Y266/Tabel1[[#This Row],[2023 - Omsætning]]-1</f>
        <v>#DIV/0!</v>
      </c>
      <c r="Q266" s="335" t="e">
        <f>Z266/Tabel1[[#This Row],[2022 - Omsætning]]-1</f>
        <v>#DIV/0!</v>
      </c>
      <c r="R266" s="335" t="e">
        <f>AA266/Tabel1[[#This Row],[2021 - Omsætning]]-1</f>
        <v>#DIV/0!</v>
      </c>
      <c r="S266" s="150" t="e">
        <f>AB266/Tabel1[[#This Row],[2020 - Omsætning]]-1</f>
        <v>#DIV/0!</v>
      </c>
      <c r="T266" s="335" t="e">
        <f>AC266/Tabel1[[#This Row],[2019 - Omsætning]]-1</f>
        <v>#DIV/0!</v>
      </c>
      <c r="U266" s="242">
        <f t="shared" si="941"/>
        <v>0</v>
      </c>
      <c r="V266" s="242"/>
      <c r="W266" s="242">
        <f t="shared" si="982"/>
        <v>0</v>
      </c>
      <c r="X266" s="409">
        <f t="shared" si="975"/>
        <v>0</v>
      </c>
      <c r="Y266" s="165"/>
      <c r="Z266" s="165"/>
      <c r="AA266" s="288"/>
      <c r="AB266" s="361"/>
      <c r="AC266" s="365"/>
      <c r="AD266" s="361"/>
      <c r="AE266" s="288"/>
      <c r="AF266" s="410"/>
      <c r="AG266" s="411"/>
      <c r="AH266" s="411"/>
      <c r="AI266" s="411"/>
      <c r="AJ266" s="411"/>
      <c r="AK266" s="411"/>
      <c r="AL266" s="411"/>
      <c r="AM266" s="411"/>
      <c r="AN266" s="411"/>
      <c r="AO266" s="411"/>
      <c r="AP266" s="153">
        <f t="shared" si="1006"/>
        <v>-1</v>
      </c>
      <c r="AQ266" s="153" t="e">
        <f t="shared" si="1007"/>
        <v>#DIV/0!</v>
      </c>
      <c r="AR266" s="153" t="e">
        <f t="shared" si="1008"/>
        <v>#DIV/0!</v>
      </c>
      <c r="AS266" s="150" t="e">
        <f t="shared" si="1009"/>
        <v>#DIV/0!</v>
      </c>
      <c r="AT266" s="153" t="e">
        <f t="shared" si="1010"/>
        <v>#DIV/0!</v>
      </c>
      <c r="AU266" s="242">
        <f t="shared" si="960"/>
        <v>-13.775</v>
      </c>
      <c r="AV266" s="242"/>
      <c r="AW266" s="242">
        <f t="shared" si="961"/>
        <v>0</v>
      </c>
      <c r="AX266" s="409">
        <f t="shared" si="962"/>
        <v>0</v>
      </c>
      <c r="AY266" s="121"/>
      <c r="AZ266" s="121">
        <v>13.775</v>
      </c>
      <c r="BA266" s="288"/>
      <c r="BB266" s="362"/>
      <c r="BC266" s="412"/>
      <c r="BD266" s="362"/>
      <c r="BE266" s="374"/>
      <c r="BF266" s="413"/>
      <c r="BG266" s="414"/>
      <c r="BH266" s="414"/>
      <c r="BI266" s="414"/>
      <c r="BJ266" s="414"/>
      <c r="BK266" s="414"/>
      <c r="BL266" s="414"/>
      <c r="BM266" s="414"/>
      <c r="BN266" s="414"/>
      <c r="BO266" s="414"/>
      <c r="BP266" s="152">
        <f t="shared" si="1011"/>
        <v>1</v>
      </c>
      <c r="BQ266" s="152" t="e">
        <f t="shared" si="1012"/>
        <v>#DIV/0!</v>
      </c>
      <c r="BR266" s="152" t="e">
        <f t="shared" si="1013"/>
        <v>#DIV/0!</v>
      </c>
      <c r="BS266" s="152" t="e">
        <f t="shared" si="1014"/>
        <v>#DIV/0!</v>
      </c>
      <c r="BT266" s="152" t="e">
        <f t="shared" si="1015"/>
        <v>#DIV/0!</v>
      </c>
      <c r="BU266" s="368">
        <f t="shared" si="963"/>
        <v>1.262</v>
      </c>
      <c r="BV266" s="368"/>
      <c r="BW266" s="368">
        <f t="shared" si="964"/>
        <v>0</v>
      </c>
      <c r="BX266" s="409">
        <f t="shared" si="965"/>
        <v>0</v>
      </c>
      <c r="BY266" s="121"/>
      <c r="BZ266" s="121">
        <v>-1.262</v>
      </c>
      <c r="CA266" s="374"/>
      <c r="CB266" s="362"/>
      <c r="CC266" s="374"/>
      <c r="CD266" s="362"/>
      <c r="CE266" s="374"/>
      <c r="CF266" s="413"/>
      <c r="CG266" s="414"/>
      <c r="CH266" s="414"/>
      <c r="CI266" s="414"/>
      <c r="CJ266" s="414"/>
      <c r="CK266" s="414"/>
      <c r="CL266" s="414"/>
      <c r="CM266" s="414"/>
      <c r="CN266" s="414"/>
      <c r="CO266" s="414"/>
      <c r="CP266" s="152">
        <f t="shared" si="1016"/>
        <v>-1</v>
      </c>
      <c r="CQ266" s="152" t="e">
        <f t="shared" si="1017"/>
        <v>#DIV/0!</v>
      </c>
      <c r="CR266" s="152" t="e">
        <f t="shared" si="1018"/>
        <v>#DIV/0!</v>
      </c>
      <c r="CS266" s="152" t="e">
        <f t="shared" si="1019"/>
        <v>#DIV/0!</v>
      </c>
      <c r="CT266" s="152" t="e">
        <f t="shared" si="1020"/>
        <v>#DIV/0!</v>
      </c>
      <c r="CU266" s="368">
        <f t="shared" si="966"/>
        <v>-5.2999999999999999E-2</v>
      </c>
      <c r="CV266" s="368"/>
      <c r="CW266" s="368">
        <f t="shared" si="967"/>
        <v>0</v>
      </c>
      <c r="CX266" s="409">
        <f t="shared" si="968"/>
        <v>0</v>
      </c>
      <c r="CY266" s="121"/>
      <c r="CZ266" s="121">
        <v>5.2999999999999999E-2</v>
      </c>
      <c r="DA266" s="374"/>
      <c r="DB266" s="362"/>
      <c r="DC266" s="374"/>
      <c r="DD266" s="362"/>
      <c r="DE266" s="374"/>
      <c r="DF266" s="413"/>
      <c r="DG266" s="414"/>
      <c r="DH266" s="414"/>
      <c r="DI266" s="414"/>
      <c r="DJ266" s="414"/>
      <c r="DK266" s="414"/>
      <c r="DL266" s="414"/>
      <c r="DM266" s="414"/>
      <c r="DN266" s="414"/>
      <c r="DO266" s="414"/>
      <c r="DP266" s="152">
        <f t="shared" si="1021"/>
        <v>-1</v>
      </c>
      <c r="DQ266" s="152" t="e">
        <f t="shared" si="1022"/>
        <v>#DIV/0!</v>
      </c>
      <c r="DR266" s="152" t="e">
        <f t="shared" si="1023"/>
        <v>#DIV/0!</v>
      </c>
      <c r="DS266" s="152" t="e">
        <f t="shared" si="1024"/>
        <v>#DIV/0!</v>
      </c>
      <c r="DT266" s="152" t="e">
        <f t="shared" si="1025"/>
        <v>#DIV/0!</v>
      </c>
      <c r="DU266" s="368">
        <f t="shared" si="969"/>
        <v>-6.5110000000000001</v>
      </c>
      <c r="DV266" s="368"/>
      <c r="DW266" s="368">
        <f t="shared" si="970"/>
        <v>0</v>
      </c>
      <c r="DX266" s="409">
        <f t="shared" si="971"/>
        <v>0</v>
      </c>
      <c r="DY266" s="121"/>
      <c r="DZ266" s="121">
        <v>6.5110000000000001</v>
      </c>
      <c r="EA266" s="374"/>
      <c r="EB266" s="362"/>
      <c r="EC266" s="374"/>
      <c r="ED266" s="362"/>
      <c r="EE266" s="374"/>
      <c r="EF266" s="413"/>
      <c r="EG266" s="414"/>
      <c r="EH266" s="414"/>
      <c r="EI266" s="414"/>
      <c r="EJ266" s="414"/>
      <c r="EK266" s="414"/>
      <c r="EL266" s="414"/>
      <c r="EM266" s="414"/>
      <c r="EN266" s="414"/>
      <c r="EO266" s="414"/>
      <c r="EP266" s="153">
        <f t="shared" si="1026"/>
        <v>-1</v>
      </c>
      <c r="EQ266" s="153" t="e">
        <f t="shared" si="1027"/>
        <v>#DIV/0!</v>
      </c>
      <c r="ER266" s="153" t="e">
        <f t="shared" si="1028"/>
        <v>#DIV/0!</v>
      </c>
      <c r="ES266" s="153" t="e">
        <f t="shared" si="1029"/>
        <v>#DIV/0!</v>
      </c>
      <c r="ET266" s="153" t="e">
        <f t="shared" si="1030"/>
        <v>#DIV/0!</v>
      </c>
      <c r="EU266" s="368">
        <f t="shared" si="972"/>
        <v>-37.524000000000001</v>
      </c>
      <c r="EV266" s="368"/>
      <c r="EW266" s="368">
        <f t="shared" si="973"/>
        <v>0</v>
      </c>
      <c r="EX266" s="409">
        <f t="shared" si="974"/>
        <v>0</v>
      </c>
      <c r="EY266" s="121"/>
      <c r="EZ266" s="121">
        <v>37.524000000000001</v>
      </c>
      <c r="FA266" s="374"/>
      <c r="FB266" s="362"/>
      <c r="FC266" s="374"/>
      <c r="FD266" s="362"/>
      <c r="FE266" s="374"/>
      <c r="FF266" s="413"/>
      <c r="FG266" s="414"/>
      <c r="FH266" s="414"/>
      <c r="FI266" s="414"/>
      <c r="FJ266" s="414"/>
      <c r="FK266" s="414"/>
      <c r="FL266" s="414"/>
      <c r="FM266" s="414"/>
      <c r="FN266" s="414"/>
      <c r="FO266" s="414"/>
      <c r="FP266" s="153">
        <f t="shared" si="1031"/>
        <v>-1</v>
      </c>
      <c r="FQ266" s="153" t="e">
        <f t="shared" si="1032"/>
        <v>#DIV/0!</v>
      </c>
      <c r="FR266" s="153" t="e">
        <f t="shared" si="1033"/>
        <v>#DIV/0!</v>
      </c>
      <c r="FS266" s="153" t="e">
        <f t="shared" si="1034"/>
        <v>#DIV/0!</v>
      </c>
      <c r="FT266" s="153" t="e">
        <f t="shared" si="1035"/>
        <v>#DIV/0!</v>
      </c>
      <c r="FU266" s="368">
        <f t="shared" si="990"/>
        <v>-36</v>
      </c>
      <c r="FV266" s="368"/>
      <c r="FW266" s="368">
        <f t="shared" si="991"/>
        <v>0</v>
      </c>
      <c r="FX266" s="409">
        <f t="shared" si="992"/>
        <v>0</v>
      </c>
      <c r="FY266" s="167"/>
      <c r="FZ266" s="167">
        <v>36</v>
      </c>
      <c r="GA266" s="378"/>
      <c r="GB266" s="359"/>
      <c r="GC266" s="377"/>
      <c r="GD266" s="359"/>
      <c r="GE266" s="378"/>
      <c r="GF266" s="415"/>
      <c r="GG266" s="416"/>
      <c r="GH266" s="416"/>
      <c r="GI266" s="416"/>
      <c r="GJ266" s="416"/>
      <c r="GK266" s="416"/>
      <c r="GL266" s="416"/>
      <c r="GM266" s="416"/>
      <c r="GN266" s="416"/>
      <c r="GO266" s="416"/>
      <c r="GP266" s="406"/>
      <c r="GQ266" s="5" t="s">
        <v>386</v>
      </c>
      <c r="GR266" s="407">
        <v>8940</v>
      </c>
      <c r="GS266" s="407" t="s">
        <v>302</v>
      </c>
      <c r="GT266" s="7" t="s">
        <v>94</v>
      </c>
      <c r="GU266" s="172" t="s">
        <v>73</v>
      </c>
      <c r="GV266" s="417"/>
      <c r="GW266" s="340">
        <f t="shared" si="1036"/>
        <v>-1</v>
      </c>
      <c r="GX266" s="340" t="e">
        <f t="shared" si="1037"/>
        <v>#VALUE!</v>
      </c>
      <c r="GY266" s="340" t="e">
        <f t="shared" si="1038"/>
        <v>#VALUE!</v>
      </c>
      <c r="GZ266" s="340" t="e">
        <f t="shared" si="1039"/>
        <v>#VALUE!</v>
      </c>
      <c r="HA266" s="340" t="e">
        <f t="shared" si="1040"/>
        <v>#VALUE!</v>
      </c>
      <c r="HB266" s="278">
        <f t="shared" si="942"/>
        <v>-8.1400706496697894E-3</v>
      </c>
      <c r="HC266" s="278"/>
      <c r="HD266" s="278" t="e">
        <f t="shared" si="943"/>
        <v>#VALUE!</v>
      </c>
      <c r="HE266" s="418" t="e">
        <f t="shared" si="944"/>
        <v>#VALUE!</v>
      </c>
      <c r="HF266" s="153">
        <f t="shared" si="1041"/>
        <v>0</v>
      </c>
      <c r="HG266" s="153">
        <f t="shared" si="1042"/>
        <v>8.1400706496697894E-3</v>
      </c>
      <c r="HH266" s="153" t="str">
        <f t="shared" si="1043"/>
        <v>Negativ EK</v>
      </c>
      <c r="HI266" s="342" t="str">
        <f t="shared" si="1044"/>
        <v>Negativ EK</v>
      </c>
      <c r="HJ266" s="343" t="str">
        <f t="shared" si="1045"/>
        <v>Negativ EK</v>
      </c>
      <c r="HK266" s="153" t="str">
        <f t="shared" si="1046"/>
        <v>Negativ EK</v>
      </c>
      <c r="HL266" s="343" t="str">
        <f t="shared" si="1047"/>
        <v>Negativ EK</v>
      </c>
      <c r="HM266" s="419" t="str">
        <f t="shared" si="1048"/>
        <v>Negativ EK</v>
      </c>
      <c r="HN266" s="419" t="str">
        <f t="shared" si="1049"/>
        <v>Negativ EK</v>
      </c>
      <c r="HO266" s="419" t="str">
        <f t="shared" si="1050"/>
        <v>Negativ EK</v>
      </c>
      <c r="HP266" s="419" t="str">
        <f t="shared" si="1051"/>
        <v>Negativ EK</v>
      </c>
      <c r="HQ266" s="419" t="str">
        <f t="shared" si="1052"/>
        <v>Negativ EK</v>
      </c>
      <c r="HR266" s="419" t="str">
        <f t="shared" si="1053"/>
        <v>Negativ EK</v>
      </c>
      <c r="HS266" s="419" t="str">
        <f t="shared" si="1054"/>
        <v>Negativ EK</v>
      </c>
      <c r="HT266" s="419" t="str">
        <f t="shared" si="1055"/>
        <v>Negativ EK</v>
      </c>
      <c r="HU266" s="419" t="str">
        <f t="shared" si="1056"/>
        <v>Negativ EK</v>
      </c>
      <c r="HV266" s="153">
        <f t="shared" si="1057"/>
        <v>1</v>
      </c>
      <c r="HW266" s="153" t="e">
        <f t="shared" si="1058"/>
        <v>#VALUE!</v>
      </c>
      <c r="HX266" s="153" t="e">
        <f t="shared" si="1059"/>
        <v>#VALUE!</v>
      </c>
      <c r="HY266" s="150" t="e">
        <f t="shared" si="1060"/>
        <v>#VALUE!</v>
      </c>
      <c r="HZ266" s="150" t="e">
        <f t="shared" si="1061"/>
        <v>#VALUE!</v>
      </c>
      <c r="IA266" s="263">
        <f t="shared" si="945"/>
        <v>3.3631808975588956E-2</v>
      </c>
      <c r="IB266" s="263"/>
      <c r="IC266" s="263" t="e">
        <f t="shared" si="946"/>
        <v>#VALUE!</v>
      </c>
      <c r="ID266" s="420" t="e">
        <f t="shared" si="947"/>
        <v>#VALUE!</v>
      </c>
      <c r="IE266" s="153">
        <f t="shared" si="1062"/>
        <v>0</v>
      </c>
      <c r="IF266" s="153">
        <f t="shared" si="1063"/>
        <v>-3.3631808975588956E-2</v>
      </c>
      <c r="IG266" s="153" t="str">
        <f t="shared" si="1064"/>
        <v>i.a.</v>
      </c>
      <c r="IH266" s="342" t="str">
        <f t="shared" si="1065"/>
        <v>i.a.</v>
      </c>
      <c r="II266" s="153" t="str">
        <f t="shared" si="1066"/>
        <v>i.a.</v>
      </c>
      <c r="IJ266" s="153" t="str">
        <f t="shared" si="1067"/>
        <v>i.a.</v>
      </c>
      <c r="IK266" s="153" t="str">
        <f t="shared" si="1068"/>
        <v>i.a.</v>
      </c>
      <c r="IL266" s="419" t="str">
        <f t="shared" si="1069"/>
        <v>i.a.</v>
      </c>
      <c r="IM266" s="419" t="str">
        <f t="shared" si="1070"/>
        <v>i.a.</v>
      </c>
      <c r="IN266" s="419" t="str">
        <f t="shared" si="1071"/>
        <v>i.a.</v>
      </c>
      <c r="IO266" s="419" t="str">
        <f t="shared" si="1072"/>
        <v>i.a.</v>
      </c>
      <c r="IP266" s="419" t="str">
        <f t="shared" si="1073"/>
        <v>i.a.</v>
      </c>
      <c r="IQ266" s="419" t="str">
        <f t="shared" si="1074"/>
        <v>i.a.</v>
      </c>
      <c r="IR266" s="419" t="str">
        <f t="shared" si="1075"/>
        <v>i.a.</v>
      </c>
      <c r="IS266" s="419" t="str">
        <f t="shared" si="1076"/>
        <v>i.a.</v>
      </c>
      <c r="IT266" s="419" t="str">
        <f t="shared" si="1077"/>
        <v>i.a.</v>
      </c>
      <c r="IU266" s="153" t="e">
        <f t="shared" si="1078"/>
        <v>#VALUE!</v>
      </c>
      <c r="IV266" s="153" t="e">
        <f t="shared" si="1079"/>
        <v>#VALUE!</v>
      </c>
      <c r="IW266" s="153" t="e">
        <f t="shared" si="1080"/>
        <v>#VALUE!</v>
      </c>
      <c r="IX266" s="150" t="e">
        <f t="shared" si="1081"/>
        <v>#VALUE!</v>
      </c>
      <c r="IY266" s="150" t="e">
        <f t="shared" si="1082"/>
        <v>#VALUE!</v>
      </c>
      <c r="IZ266" s="263" t="e">
        <f t="shared" si="948"/>
        <v>#VALUE!</v>
      </c>
      <c r="JA266" s="263"/>
      <c r="JB266" s="263" t="e">
        <f t="shared" si="949"/>
        <v>#VALUE!</v>
      </c>
      <c r="JC266" s="420" t="e">
        <f t="shared" si="950"/>
        <v>#VALUE!</v>
      </c>
      <c r="JD266" s="153" t="str">
        <f t="shared" si="1083"/>
        <v>i.a.</v>
      </c>
      <c r="JE266" s="153">
        <f t="shared" si="1084"/>
        <v>0.17351561667199658</v>
      </c>
      <c r="JF266" s="153" t="str">
        <f t="shared" si="1085"/>
        <v>i.a.</v>
      </c>
      <c r="JG266" s="342" t="str">
        <f t="shared" si="1086"/>
        <v>i.a.</v>
      </c>
      <c r="JH266" s="153" t="str">
        <f t="shared" si="1087"/>
        <v>i.a.</v>
      </c>
      <c r="JI266" s="153" t="str">
        <f t="shared" si="1088"/>
        <v>i.a.</v>
      </c>
      <c r="JJ266" s="153" t="str">
        <f t="shared" si="1089"/>
        <v>i.a.</v>
      </c>
      <c r="JK266" s="419" t="str">
        <f t="shared" si="1090"/>
        <v>i.a.</v>
      </c>
      <c r="JL266" s="421" t="str">
        <f t="shared" si="1091"/>
        <v>i.a.</v>
      </c>
      <c r="JM266" s="421" t="str">
        <f t="shared" si="1092"/>
        <v>i.a.</v>
      </c>
      <c r="JN266" s="421" t="str">
        <f t="shared" si="1093"/>
        <v>i.a.</v>
      </c>
      <c r="JO266" s="421" t="str">
        <f t="shared" si="1094"/>
        <v>i.a.</v>
      </c>
      <c r="JP266" s="421" t="str">
        <f t="shared" si="1095"/>
        <v>i.a.</v>
      </c>
      <c r="JQ266" s="419" t="str">
        <f t="shared" si="1096"/>
        <v>i.a.</v>
      </c>
      <c r="JR266" s="419" t="str">
        <f t="shared" si="1097"/>
        <v>i.a.</v>
      </c>
      <c r="JS266" s="419" t="str">
        <f t="shared" si="1098"/>
        <v>i.a.</v>
      </c>
      <c r="JT266" s="419" t="str">
        <f t="shared" si="1099"/>
        <v>i.a.</v>
      </c>
      <c r="JU266" s="153" t="e">
        <f t="shared" si="1100"/>
        <v>#VALUE!</v>
      </c>
      <c r="JV266" s="153" t="e">
        <f t="shared" si="1101"/>
        <v>#VALUE!</v>
      </c>
      <c r="JW266" s="153" t="e">
        <f t="shared" si="1102"/>
        <v>#VALUE!</v>
      </c>
      <c r="JX266" s="150" t="e">
        <f t="shared" si="1103"/>
        <v>#VALUE!</v>
      </c>
      <c r="JY266" s="150" t="e">
        <f t="shared" si="1104"/>
        <v>#VALUE!</v>
      </c>
      <c r="JZ266" s="263" t="e">
        <f t="shared" si="951"/>
        <v>#VALUE!</v>
      </c>
      <c r="KA266" s="263"/>
      <c r="KB266" s="263" t="e">
        <f t="shared" si="952"/>
        <v>#VALUE!</v>
      </c>
      <c r="KC266" s="420" t="e">
        <f t="shared" si="953"/>
        <v>#VALUE!</v>
      </c>
      <c r="KD266" s="153" t="str">
        <f t="shared" si="924"/>
        <v>i.a.</v>
      </c>
      <c r="KE266" s="153" t="str">
        <f t="shared" si="925"/>
        <v>i.a.</v>
      </c>
      <c r="KF266" s="153" t="str">
        <f t="shared" si="926"/>
        <v>i.a.</v>
      </c>
      <c r="KG266" s="342" t="str">
        <f t="shared" si="927"/>
        <v>i.a.</v>
      </c>
      <c r="KH266" s="153" t="str">
        <f t="shared" si="940"/>
        <v>i.a.</v>
      </c>
      <c r="KI266" s="153" t="str">
        <f t="shared" si="928"/>
        <v>i.a.</v>
      </c>
      <c r="KJ266" s="153" t="str">
        <f t="shared" si="929"/>
        <v>i.a.</v>
      </c>
      <c r="KK266" s="419" t="str">
        <f t="shared" si="930"/>
        <v>i.a.</v>
      </c>
      <c r="KL266" s="421" t="str">
        <f t="shared" si="931"/>
        <v>i.a.</v>
      </c>
      <c r="KM266" s="421" t="str">
        <f t="shared" si="932"/>
        <v>i.a.</v>
      </c>
      <c r="KN266" s="421" t="str">
        <f t="shared" si="933"/>
        <v>i.a.</v>
      </c>
      <c r="KO266" s="421" t="str">
        <f t="shared" si="934"/>
        <v>i.a.</v>
      </c>
      <c r="KP266" s="421" t="str">
        <f t="shared" si="935"/>
        <v>i.a.</v>
      </c>
      <c r="KQ266" s="419" t="str">
        <f t="shared" si="936"/>
        <v>i.a.</v>
      </c>
      <c r="KR266" s="419" t="str">
        <f t="shared" si="937"/>
        <v>i.a.</v>
      </c>
      <c r="KS266" s="419" t="str">
        <f t="shared" si="938"/>
        <v>i.a.</v>
      </c>
      <c r="KT266" s="419" t="str">
        <f t="shared" si="939"/>
        <v>i.a.</v>
      </c>
      <c r="KU266" s="153" t="e">
        <f t="shared" si="1105"/>
        <v>#VALUE!</v>
      </c>
      <c r="KV266" s="153" t="e">
        <f t="shared" si="1106"/>
        <v>#VALUE!</v>
      </c>
      <c r="KW266" s="153" t="e">
        <f t="shared" si="1107"/>
        <v>#VALUE!</v>
      </c>
      <c r="KX266" s="150" t="e">
        <f t="shared" si="1108"/>
        <v>#VALUE!</v>
      </c>
      <c r="KY266" s="150" t="e">
        <f t="shared" si="1109"/>
        <v>#VALUE!</v>
      </c>
      <c r="KZ266" s="263" t="e">
        <f t="shared" si="954"/>
        <v>#VALUE!</v>
      </c>
      <c r="LA266" s="263"/>
      <c r="LB266" s="263" t="e">
        <f t="shared" si="955"/>
        <v>#VALUE!</v>
      </c>
      <c r="LC266" s="422" t="e">
        <f t="shared" si="956"/>
        <v>#VALUE!</v>
      </c>
      <c r="LD266" s="347" t="str">
        <f>IFERROR(Tabel1[[#This Row],[2024 - Omsætning]]/Tabel1[[#This Row],[2024 - Ansatte]],"i.a.")</f>
        <v>i.a.</v>
      </c>
      <c r="LE266" s="347">
        <f>IFERROR(Tabel1[[#This Row],[2023 - Omsætning]]/Tabel1[[#This Row],[2023 - Ansatte]],"i.a.")</f>
        <v>0</v>
      </c>
      <c r="LF266" s="347" t="str">
        <f>IFERROR(Tabel1[[#This Row],[2022 - Omsætning]]/Tabel1[[#This Row],[2022 - Ansatte]],"i.a.")</f>
        <v>i.a.</v>
      </c>
      <c r="LG266" s="348" t="str">
        <f>IFERROR(Tabel1[[#This Row],[2021 - Omsætning]]/Tabel1[[#This Row],[2021 - Ansatte]],"i.a.")</f>
        <v>i.a.</v>
      </c>
      <c r="LH266" s="254" t="str">
        <f>IFERROR(AC266/Tabel1[[#This Row],[2020 - Ansatte]],"i.a.")</f>
        <v>i.a.</v>
      </c>
      <c r="LI266" s="254" t="str">
        <f>IFERROR(Tabel1[[#This Row],[2019 - Omsætning]]/Tabel1[[#This Row],[2019 - Ansatte]],"i.a.")</f>
        <v>i.a.</v>
      </c>
      <c r="LJ266" s="254" t="str">
        <f>IFERROR(Tabel1[[#This Row],[2018 - Omsætning]]/Tabel1[[#This Row],[2018 - Ansatte]],"i.a.")</f>
        <v>i.a.</v>
      </c>
      <c r="LK266" s="423" t="str">
        <f>IFERROR(Tabel1[[#This Row],[2017 - Omsætning]]/Tabel1[[#This Row],[2017 - Ansatte]],"i.a.")</f>
        <v>i.a.</v>
      </c>
      <c r="LL266" s="424" t="str">
        <f>IFERROR(Tabel1[[#This Row],[2016 - Omsætning]]/Tabel1[[#This Row],[2016 - Ansatte]],"i.a.")</f>
        <v>i.a.</v>
      </c>
      <c r="LM266" s="424" t="str">
        <f>IFERROR(Tabel1[[#This Row],[2015 - Omsætning]]/Tabel1[[#This Row],[2015 - Ansatte]],"i.a.")</f>
        <v>i.a.</v>
      </c>
      <c r="LN266" s="424" t="str">
        <f>IFERROR(Tabel1[[#This Row],[2014 - Omsætning]]/Tabel1[[#This Row],[2014 - Ansatte]],"i.a.")</f>
        <v>i.a.</v>
      </c>
      <c r="LO266" s="424" t="str">
        <f>IFERROR(Tabel1[[#This Row],[2013 - Omsætning]]/Tabel1[[#This Row],[2013 - Ansatte]],"i.a.")</f>
        <v>i.a.</v>
      </c>
      <c r="LP266" s="424" t="str">
        <f>IFERROR(Tabel1[[#This Row],[2012 - Omsætning]]/Tabel1[[#This Row],[2012 - Ansatte]],"i.a.")</f>
        <v>i.a.</v>
      </c>
      <c r="LQ266" s="424" t="str">
        <f>IFERROR(Tabel1[[#This Row],[2011 - Omsætning]]/Tabel1[[#This Row],[2011 - Ansatte]],"i.a.")</f>
        <v>i.a.</v>
      </c>
      <c r="LR266" s="424" t="str">
        <f>IFERROR(Tabel1[[#This Row],[2010 - Omsætning]]/Tabel1[[#This Row],[2010 - Ansatte]],"i.a.")</f>
        <v>i.a.</v>
      </c>
      <c r="LS266" s="424" t="str">
        <f>IFERROR(Tabel1[[#This Row],[2009 - Omsætning]]/Tabel1[[#This Row],[2009 - Ansatte]],"i.a.")</f>
        <v>i.a.</v>
      </c>
      <c r="LT266" s="424" t="str">
        <f>IFERROR(Tabel1[[#This Row],[2008 - Omsætning]]/Tabel1[[#This Row],[2008 - Ansatte]],"i.a.")</f>
        <v>i.a.</v>
      </c>
      <c r="LU266" s="254" t="e">
        <f t="shared" si="1110"/>
        <v>#VALUE!</v>
      </c>
      <c r="LV266" s="254" t="e">
        <f t="shared" si="1111"/>
        <v>#VALUE!</v>
      </c>
      <c r="LW266" s="254" t="e">
        <f t="shared" si="1112"/>
        <v>#VALUE!</v>
      </c>
      <c r="LX266" s="340" t="e">
        <f t="shared" si="1113"/>
        <v>#VALUE!</v>
      </c>
      <c r="LY266" s="351" t="e">
        <f t="shared" si="1114"/>
        <v>#VALUE!</v>
      </c>
      <c r="LZ266" s="278" t="e">
        <f t="shared" si="957"/>
        <v>#VALUE!</v>
      </c>
      <c r="MA266" s="278"/>
      <c r="MB266" s="278" t="e">
        <f t="shared" si="958"/>
        <v>#VALUE!</v>
      </c>
      <c r="MC266" s="425" t="e">
        <f t="shared" si="959"/>
        <v>#VALUE!</v>
      </c>
      <c r="MD266" s="352" t="str">
        <f t="shared" si="1115"/>
        <v>i.a.</v>
      </c>
      <c r="ME266" s="352">
        <f t="shared" si="1116"/>
        <v>1.4722222222222222E-3</v>
      </c>
      <c r="MF266" s="352" t="str">
        <f t="shared" si="1117"/>
        <v>i.a.</v>
      </c>
      <c r="MG266" s="397" t="str">
        <f t="shared" si="1118"/>
        <v>i.a.</v>
      </c>
      <c r="MH266" s="304" t="str">
        <f t="shared" si="1119"/>
        <v>i.a.</v>
      </c>
      <c r="MI266" s="245" t="str">
        <f t="shared" si="1120"/>
        <v>i.a.</v>
      </c>
      <c r="MJ266" s="245" t="str">
        <f t="shared" si="1121"/>
        <v>i.a.</v>
      </c>
      <c r="MK266" s="426" t="str">
        <f t="shared" si="1122"/>
        <v>i.a.</v>
      </c>
      <c r="ML266" s="427" t="str">
        <f t="shared" si="1123"/>
        <v>i.a.</v>
      </c>
      <c r="MM266" s="427" t="str">
        <f t="shared" si="1124"/>
        <v>i.a.</v>
      </c>
      <c r="MN266" s="427" t="str">
        <f t="shared" si="1125"/>
        <v>i.a.</v>
      </c>
      <c r="MO266" s="427" t="str">
        <f t="shared" si="1126"/>
        <v>i.a.</v>
      </c>
      <c r="MP266" s="427" t="str">
        <f t="shared" si="1127"/>
        <v>i.a.</v>
      </c>
      <c r="MQ266" s="427" t="str">
        <f t="shared" si="1128"/>
        <v>i.a.</v>
      </c>
      <c r="MR266" s="427" t="str">
        <f t="shared" si="1129"/>
        <v>i.a.</v>
      </c>
      <c r="MS266" s="427" t="str">
        <f t="shared" si="1130"/>
        <v>i.a.</v>
      </c>
      <c r="MT266" s="427" t="str">
        <f t="shared" si="1131"/>
        <v>i.a.</v>
      </c>
    </row>
    <row r="267" spans="1:358" ht="18" customHeight="1" x14ac:dyDescent="0.25">
      <c r="A267" s="101" t="s">
        <v>592</v>
      </c>
      <c r="B267" s="273">
        <v>49161328</v>
      </c>
      <c r="C267" s="5" t="s">
        <v>83</v>
      </c>
      <c r="D267" s="5"/>
      <c r="E267" s="5">
        <v>259900</v>
      </c>
      <c r="F267" s="203">
        <v>45618</v>
      </c>
      <c r="G267" s="148" t="s">
        <v>70</v>
      </c>
      <c r="H267" s="148" t="s">
        <v>70</v>
      </c>
      <c r="I267" s="148" t="s">
        <v>70</v>
      </c>
      <c r="J267" s="148" t="s">
        <v>70</v>
      </c>
      <c r="K267" s="148" t="s">
        <v>70</v>
      </c>
      <c r="L267" s="148" t="s">
        <v>70</v>
      </c>
      <c r="M267" s="148" t="s">
        <v>70</v>
      </c>
      <c r="N267" s="357" t="s">
        <v>70</v>
      </c>
      <c r="O267" s="357" t="s">
        <v>70</v>
      </c>
      <c r="P267" s="150" t="e">
        <f>Y267/Tabel1[[#This Row],[2023 - Omsætning]]-1</f>
        <v>#DIV/0!</v>
      </c>
      <c r="Q267" s="150" t="e">
        <f>Z267/Tabel1[[#This Row],[2022 - Omsætning]]-1</f>
        <v>#DIV/0!</v>
      </c>
      <c r="R267" s="150" t="e">
        <f>AA267/Tabel1[[#This Row],[2021 - Omsætning]]-1</f>
        <v>#DIV/0!</v>
      </c>
      <c r="S267" s="150" t="e">
        <f>AB267/Tabel1[[#This Row],[2020 - Omsætning]]-1</f>
        <v>#DIV/0!</v>
      </c>
      <c r="T267" s="150" t="e">
        <f>AC267/Tabel1[[#This Row],[2019 - Omsætning]]-1</f>
        <v>#DIV/0!</v>
      </c>
      <c r="U267" s="242">
        <f t="shared" si="941"/>
        <v>0</v>
      </c>
      <c r="V267" s="242">
        <f t="shared" ref="V267:V308" si="1132">Z267-AA267</f>
        <v>0</v>
      </c>
      <c r="W267" s="242">
        <f t="shared" si="982"/>
        <v>0</v>
      </c>
      <c r="X267" s="242">
        <f t="shared" si="975"/>
        <v>0</v>
      </c>
      <c r="Y267" s="151"/>
      <c r="Z267" s="151"/>
      <c r="AA267" s="151"/>
      <c r="AB267" s="151"/>
      <c r="AC267" s="361"/>
      <c r="AD267" s="151"/>
      <c r="AE267" s="151"/>
      <c r="AF267" s="151"/>
      <c r="AG267" s="361"/>
      <c r="AH267" s="361"/>
      <c r="AI267" s="361"/>
      <c r="AJ267" s="361"/>
      <c r="AK267" s="361"/>
      <c r="AL267" s="361"/>
      <c r="AM267" s="361"/>
      <c r="AN267" s="361"/>
      <c r="AO267" s="361"/>
      <c r="AP267" s="150">
        <f t="shared" si="1006"/>
        <v>-5.3744997141223425E-3</v>
      </c>
      <c r="AQ267" s="150">
        <f t="shared" si="1007"/>
        <v>-9.4551779834751729E-2</v>
      </c>
      <c r="AR267" s="150">
        <f t="shared" si="1008"/>
        <v>-4.0628609140406433E-3</v>
      </c>
      <c r="AS267" s="150">
        <f t="shared" si="1009"/>
        <v>0.12954550748945884</v>
      </c>
      <c r="AT267" s="150">
        <f t="shared" si="1010"/>
        <v>-6.5931196553299848E-2</v>
      </c>
      <c r="AU267" s="242">
        <f t="shared" si="960"/>
        <v>-0.23499999999999943</v>
      </c>
      <c r="AV267" s="242">
        <f t="shared" ref="AV267:AV298" si="1133">AZ267-BA267</f>
        <v>-4.5659999999999954</v>
      </c>
      <c r="AW267" s="242">
        <f t="shared" si="961"/>
        <v>-0.19700000000000273</v>
      </c>
      <c r="AX267" s="242">
        <f t="shared" si="962"/>
        <v>5.5609999999999999</v>
      </c>
      <c r="AY267" s="119">
        <v>43.49</v>
      </c>
      <c r="AZ267" s="119">
        <v>43.725000000000001</v>
      </c>
      <c r="BA267" s="119">
        <v>48.290999999999997</v>
      </c>
      <c r="BB267" s="119">
        <v>48.488</v>
      </c>
      <c r="BC267" s="119">
        <v>42.927</v>
      </c>
      <c r="BD267" s="119">
        <v>45.957000000000001</v>
      </c>
      <c r="BE267" s="119">
        <v>49.119</v>
      </c>
      <c r="BF267" s="362">
        <v>43.915999999999997</v>
      </c>
      <c r="BG267" s="362">
        <v>43.191954000000003</v>
      </c>
      <c r="BH267" s="362">
        <v>41.987391000000002</v>
      </c>
      <c r="BI267" s="362">
        <v>38.094068999999998</v>
      </c>
      <c r="BJ267" s="362">
        <v>34.132444</v>
      </c>
      <c r="BK267" s="362">
        <v>41.735337000000001</v>
      </c>
      <c r="BL267" s="362">
        <v>43.387999999999998</v>
      </c>
      <c r="BM267" s="362">
        <v>32.826999999999998</v>
      </c>
      <c r="BN267" s="362">
        <v>32.442999999999998</v>
      </c>
      <c r="BO267" s="362"/>
      <c r="BP267" s="152">
        <f t="shared" si="1011"/>
        <v>0.47767075306479873</v>
      </c>
      <c r="BQ267" s="152">
        <f t="shared" si="1012"/>
        <v>-0.69164304036722024</v>
      </c>
      <c r="BR267" s="152">
        <f t="shared" si="1013"/>
        <v>-0.17507517540928827</v>
      </c>
      <c r="BS267" s="152">
        <f t="shared" si="1014"/>
        <v>6.0274356103023505</v>
      </c>
      <c r="BT267" s="152">
        <f t="shared" si="1015"/>
        <v>-1.4428465162410118</v>
      </c>
      <c r="BU267" s="242">
        <f t="shared" si="963"/>
        <v>1.0910000000000002</v>
      </c>
      <c r="BV267" s="242">
        <f t="shared" ref="BV267:BV298" si="1134">BZ267-CA267</f>
        <v>-5.1230000000000002</v>
      </c>
      <c r="BW267" s="242">
        <f t="shared" si="964"/>
        <v>-1.5719999999999992</v>
      </c>
      <c r="BX267" s="242">
        <f t="shared" si="965"/>
        <v>10.764999999999999</v>
      </c>
      <c r="BY267" s="119">
        <v>3.375</v>
      </c>
      <c r="BZ267" s="119">
        <v>2.2839999999999998</v>
      </c>
      <c r="CA267" s="119">
        <v>7.407</v>
      </c>
      <c r="CB267" s="119">
        <v>8.9789999999999992</v>
      </c>
      <c r="CC267" s="119">
        <v>-1.786</v>
      </c>
      <c r="CD267" s="119">
        <v>4.0330000000000004</v>
      </c>
      <c r="CE267" s="119">
        <v>11.175000000000001</v>
      </c>
      <c r="CF267" s="362">
        <v>9.3360000000000003</v>
      </c>
      <c r="CG267" s="362">
        <v>9.3104940000000003</v>
      </c>
      <c r="CH267" s="362">
        <v>10.340286000000001</v>
      </c>
      <c r="CI267" s="362">
        <v>8.9759779999999996</v>
      </c>
      <c r="CJ267" s="362">
        <v>3.9397850000000001</v>
      </c>
      <c r="CK267" s="362">
        <v>11.50652</v>
      </c>
      <c r="CL267" s="362">
        <v>14.166</v>
      </c>
      <c r="CM267" s="362">
        <v>7.14</v>
      </c>
      <c r="CN267" s="362">
        <v>3.121</v>
      </c>
      <c r="CO267" s="362"/>
      <c r="CP267" s="152">
        <f t="shared" si="1016"/>
        <v>0.57446808510638303</v>
      </c>
      <c r="CQ267" s="152">
        <f t="shared" si="1017"/>
        <v>-0.68644428672817603</v>
      </c>
      <c r="CR267" s="152">
        <f t="shared" si="1018"/>
        <v>-0.17544475655430716</v>
      </c>
      <c r="CS267" s="152">
        <f t="shared" si="1019"/>
        <v>4.84</v>
      </c>
      <c r="CT267" s="152">
        <f t="shared" si="1020"/>
        <v>-1.5844496979248752</v>
      </c>
      <c r="CU267" s="242">
        <f t="shared" si="966"/>
        <v>1.2690000000000001</v>
      </c>
      <c r="CV267" s="242">
        <f t="shared" ref="CV267:CV298" si="1135">CZ267-DA267</f>
        <v>-4.8360000000000003</v>
      </c>
      <c r="CW267" s="242">
        <f t="shared" si="967"/>
        <v>-1.4990000000000006</v>
      </c>
      <c r="CX267" s="242">
        <f t="shared" si="968"/>
        <v>10.769</v>
      </c>
      <c r="CY267" s="119">
        <v>3.4780000000000002</v>
      </c>
      <c r="CZ267" s="119">
        <v>2.2090000000000001</v>
      </c>
      <c r="DA267" s="119">
        <v>7.0449999999999999</v>
      </c>
      <c r="DB267" s="119">
        <v>8.5440000000000005</v>
      </c>
      <c r="DC267" s="119">
        <v>-2.2250000000000001</v>
      </c>
      <c r="DD267" s="119">
        <v>3.8069999999999999</v>
      </c>
      <c r="DE267" s="119">
        <v>10.878</v>
      </c>
      <c r="DF267" s="362">
        <v>9.02</v>
      </c>
      <c r="DG267" s="362">
        <v>8.5788460000000004</v>
      </c>
      <c r="DH267" s="362">
        <v>9.5124130000000005</v>
      </c>
      <c r="DI267" s="362">
        <v>7.8556319999999999</v>
      </c>
      <c r="DJ267" s="362">
        <v>2.840157</v>
      </c>
      <c r="DK267" s="362">
        <v>10.012276</v>
      </c>
      <c r="DL267" s="362">
        <v>12.553000000000001</v>
      </c>
      <c r="DM267" s="362">
        <v>5.3849999999999998</v>
      </c>
      <c r="DN267" s="362">
        <v>0.64900000000000002</v>
      </c>
      <c r="DO267" s="362"/>
      <c r="DP267" s="152">
        <f t="shared" si="1021"/>
        <v>4.4651821129380022E-2</v>
      </c>
      <c r="DQ267" s="152">
        <f t="shared" si="1022"/>
        <v>-5.9516438610612329E-2</v>
      </c>
      <c r="DR267" s="152">
        <f t="shared" si="1023"/>
        <v>-6.5200405151208229E-2</v>
      </c>
      <c r="DS267" s="152">
        <f t="shared" si="1024"/>
        <v>0.10673392585475217</v>
      </c>
      <c r="DT267" s="152">
        <f t="shared" si="1025"/>
        <v>-2.7048503451177097E-2</v>
      </c>
      <c r="DU267" s="242">
        <f t="shared" si="969"/>
        <v>2.713000000000001</v>
      </c>
      <c r="DV267" s="242">
        <f t="shared" ref="DV267:DV298" si="1136">DZ267-EA267</f>
        <v>-3.8449999999999989</v>
      </c>
      <c r="DW267" s="242">
        <f t="shared" si="970"/>
        <v>-4.5060000000000002</v>
      </c>
      <c r="DX267" s="242">
        <f t="shared" si="971"/>
        <v>6.6649999999999991</v>
      </c>
      <c r="DY267" s="119">
        <v>63.472000000000001</v>
      </c>
      <c r="DZ267" s="119">
        <v>60.759</v>
      </c>
      <c r="EA267" s="119">
        <v>64.603999999999999</v>
      </c>
      <c r="EB267" s="119">
        <v>69.11</v>
      </c>
      <c r="EC267" s="119">
        <v>62.445</v>
      </c>
      <c r="ED267" s="119">
        <v>64.180999999999997</v>
      </c>
      <c r="EE267" s="119">
        <v>61.106999999999999</v>
      </c>
      <c r="EF267" s="362">
        <v>58.524999999999999</v>
      </c>
      <c r="EG267" s="362">
        <v>52.095703</v>
      </c>
      <c r="EH267" s="362">
        <v>49.877369999999999</v>
      </c>
      <c r="EI267" s="362">
        <v>42.574247999999997</v>
      </c>
      <c r="EJ267" s="362">
        <v>35.969862999999997</v>
      </c>
      <c r="EK267" s="362">
        <v>43.579360000000001</v>
      </c>
      <c r="EL267" s="362">
        <v>36.084000000000003</v>
      </c>
      <c r="EM267" s="362">
        <v>28.670999999999999</v>
      </c>
      <c r="EN267" s="362">
        <v>25.655000000000001</v>
      </c>
      <c r="EO267" s="362"/>
      <c r="EP267" s="153">
        <f t="shared" si="1026"/>
        <v>2.7766718613142866E-2</v>
      </c>
      <c r="EQ267" s="153">
        <f t="shared" si="1027"/>
        <v>-4.1288155555797915E-2</v>
      </c>
      <c r="ER267" s="153">
        <f t="shared" si="1028"/>
        <v>-2.8870084619213528E-2</v>
      </c>
      <c r="ES267" s="153">
        <f t="shared" si="1029"/>
        <v>4.1954955253197458E-2</v>
      </c>
      <c r="ET267" s="153">
        <f t="shared" si="1030"/>
        <v>8.2667616101826363E-3</v>
      </c>
      <c r="EU267" s="242">
        <f t="shared" si="972"/>
        <v>2.4410000000000025</v>
      </c>
      <c r="EV267" s="242">
        <f t="shared" ref="EV267:EV298" si="1137">EZ267-FA267</f>
        <v>-3.7860000000000014</v>
      </c>
      <c r="EW267" s="242">
        <f t="shared" si="973"/>
        <v>-2.7259999999999991</v>
      </c>
      <c r="EX267" s="242">
        <f t="shared" si="974"/>
        <v>3.8020000000000067</v>
      </c>
      <c r="EY267" s="119">
        <v>90.352000000000004</v>
      </c>
      <c r="EZ267" s="119">
        <v>87.911000000000001</v>
      </c>
      <c r="FA267" s="119">
        <v>91.697000000000003</v>
      </c>
      <c r="FB267" s="119">
        <v>94.423000000000002</v>
      </c>
      <c r="FC267" s="119">
        <v>90.620999999999995</v>
      </c>
      <c r="FD267" s="119">
        <v>89.878</v>
      </c>
      <c r="FE267" s="119">
        <v>86.013000000000005</v>
      </c>
      <c r="FF267" s="362">
        <v>82.628</v>
      </c>
      <c r="FG267" s="362">
        <v>81.795884000000001</v>
      </c>
      <c r="FH267" s="362">
        <v>86.363001999999994</v>
      </c>
      <c r="FI267" s="362">
        <v>82.726588000000007</v>
      </c>
      <c r="FJ267" s="362">
        <v>79.257092999999998</v>
      </c>
      <c r="FK267" s="362">
        <v>88.410809</v>
      </c>
      <c r="FL267" s="362">
        <v>84.403999999999996</v>
      </c>
      <c r="FM267" s="362">
        <v>81.174000000000007</v>
      </c>
      <c r="FN267" s="362">
        <v>71.876999999999995</v>
      </c>
      <c r="FO267" s="362"/>
      <c r="FP267" s="153">
        <f t="shared" si="1031"/>
        <v>-0.10344827586206896</v>
      </c>
      <c r="FQ267" s="153">
        <f t="shared" si="1032"/>
        <v>-1.1363636363636364E-2</v>
      </c>
      <c r="FR267" s="153">
        <f t="shared" si="1033"/>
        <v>2.3255813953488372E-2</v>
      </c>
      <c r="FS267" s="153">
        <f t="shared" si="1034"/>
        <v>-2.2727272727272728E-2</v>
      </c>
      <c r="FT267" s="153">
        <f t="shared" si="1035"/>
        <v>-6.3829787234042548E-2</v>
      </c>
      <c r="FU267" s="242">
        <f t="shared" si="990"/>
        <v>-9</v>
      </c>
      <c r="FV267" s="242">
        <f t="shared" ref="FV267:FV298" si="1138">FZ267-GA267</f>
        <v>-1</v>
      </c>
      <c r="FW267" s="242">
        <f t="shared" si="991"/>
        <v>2</v>
      </c>
      <c r="FX267" s="242">
        <f t="shared" si="992"/>
        <v>-2</v>
      </c>
      <c r="FY267" s="154">
        <v>78</v>
      </c>
      <c r="FZ267" s="154">
        <v>87</v>
      </c>
      <c r="GA267" s="154">
        <v>88</v>
      </c>
      <c r="GB267" s="154">
        <v>86</v>
      </c>
      <c r="GC267" s="154">
        <v>88</v>
      </c>
      <c r="GD267" s="154">
        <v>94</v>
      </c>
      <c r="GE267" s="154">
        <v>89</v>
      </c>
      <c r="GF267" s="359">
        <v>81</v>
      </c>
      <c r="GG267" s="359">
        <v>76</v>
      </c>
      <c r="GH267" s="359"/>
      <c r="GI267" s="359"/>
      <c r="GJ267" s="359"/>
      <c r="GK267" s="359"/>
      <c r="GL267" s="359"/>
      <c r="GM267" s="359"/>
      <c r="GN267" s="359"/>
      <c r="GO267" s="359"/>
      <c r="GP267" s="5"/>
      <c r="GQ267" s="5" t="s">
        <v>386</v>
      </c>
      <c r="GR267" s="5">
        <v>5450</v>
      </c>
      <c r="GS267" s="5" t="s">
        <v>304</v>
      </c>
      <c r="GT267" s="7" t="s">
        <v>78</v>
      </c>
      <c r="GU267" s="172" t="s">
        <v>73</v>
      </c>
      <c r="GW267" s="158">
        <f t="shared" si="1036"/>
        <v>0.5888147286361014</v>
      </c>
      <c r="GX267" s="158">
        <f t="shared" si="1037"/>
        <v>-0.66555691356757052</v>
      </c>
      <c r="GY267" s="158">
        <f t="shared" si="1038"/>
        <v>-0.18875835700451618</v>
      </c>
      <c r="GZ267" s="158">
        <f t="shared" si="1039"/>
        <v>4.696125878909962</v>
      </c>
      <c r="HA267" s="158">
        <f t="shared" si="1040"/>
        <v>-1.5782740807860296</v>
      </c>
      <c r="HB267" s="263">
        <f t="shared" si="942"/>
        <v>2.0750807424154624E-2</v>
      </c>
      <c r="HC267" s="263">
        <f t="shared" ref="HC267:HC296" si="1139">HG267-HH267</f>
        <v>-7.0132498557870293E-2</v>
      </c>
      <c r="HD267" s="263">
        <f t="shared" si="943"/>
        <v>-2.4518283641770916E-2</v>
      </c>
      <c r="HE267" s="263">
        <f t="shared" si="944"/>
        <v>0.16503530207974138</v>
      </c>
      <c r="HF267" s="153">
        <f t="shared" si="1041"/>
        <v>5.5992465648670629E-2</v>
      </c>
      <c r="HG267" s="153">
        <f t="shared" si="1042"/>
        <v>3.5241658224516005E-2</v>
      </c>
      <c r="HH267" s="153">
        <f t="shared" si="1043"/>
        <v>0.10537415678238629</v>
      </c>
      <c r="HI267" s="153">
        <f t="shared" si="1044"/>
        <v>0.12989244042415721</v>
      </c>
      <c r="HJ267" s="153">
        <f t="shared" si="1045"/>
        <v>-3.5142861655584161E-2</v>
      </c>
      <c r="HK267" s="153">
        <f t="shared" si="1046"/>
        <v>6.0771981354958177E-2</v>
      </c>
      <c r="HL267" s="153">
        <f t="shared" si="1047"/>
        <v>0.1818576969372743</v>
      </c>
      <c r="HM267" s="153">
        <f t="shared" si="1048"/>
        <v>0.16307978082547533</v>
      </c>
      <c r="HN267" s="153">
        <f t="shared" si="1049"/>
        <v>0.16825708488749772</v>
      </c>
      <c r="HO267" s="153">
        <f t="shared" si="1050"/>
        <v>0.20578142829258003</v>
      </c>
      <c r="HP267" s="153">
        <f t="shared" si="1051"/>
        <v>0.20003108826325633</v>
      </c>
      <c r="HQ267" s="153">
        <f t="shared" si="1052"/>
        <v>7.1406278852025995E-2</v>
      </c>
      <c r="HR267" s="153">
        <f t="shared" si="1053"/>
        <v>0.2513646424152835</v>
      </c>
      <c r="HS267" s="153">
        <f t="shared" si="1054"/>
        <v>0.38770751293336425</v>
      </c>
      <c r="HT267" s="153">
        <f t="shared" si="1055"/>
        <v>0.19824761624268306</v>
      </c>
      <c r="HU267" s="153">
        <f t="shared" si="1056"/>
        <v>2.5297213018904696E-2</v>
      </c>
      <c r="HV267" s="150">
        <f t="shared" si="1057"/>
        <v>0.48881982585540668</v>
      </c>
      <c r="HW267" s="150">
        <f t="shared" si="1058"/>
        <v>-0.68046302321247953</v>
      </c>
      <c r="HX267" s="150">
        <f t="shared" si="1059"/>
        <v>-0.17984424435007706</v>
      </c>
      <c r="HY267" s="150">
        <f t="shared" si="1060"/>
        <v>5.9039531150643318</v>
      </c>
      <c r="HZ267" s="150">
        <f t="shared" si="1061"/>
        <v>-1.431540986865012</v>
      </c>
      <c r="IA267" s="263">
        <f t="shared" si="945"/>
        <v>1.2432235560261778E-2</v>
      </c>
      <c r="IB267" s="263">
        <f t="shared" ref="IB267:IB296" si="1140">IF267-IG267</f>
        <v>-5.416064488432018E-2</v>
      </c>
      <c r="IC267" s="263">
        <f t="shared" si="946"/>
        <v>-1.7453378331849095E-2</v>
      </c>
      <c r="ID267" s="263">
        <f t="shared" si="947"/>
        <v>0.11683677209851463</v>
      </c>
      <c r="IE267" s="153">
        <f t="shared" si="1062"/>
        <v>3.7865401120815871E-2</v>
      </c>
      <c r="IF267" s="153">
        <f t="shared" si="1063"/>
        <v>2.5433165560554093E-2</v>
      </c>
      <c r="IG267" s="153">
        <f t="shared" si="1064"/>
        <v>7.9593810444874277E-2</v>
      </c>
      <c r="IH267" s="153">
        <f t="shared" si="1065"/>
        <v>9.7047188776723373E-2</v>
      </c>
      <c r="II267" s="153">
        <f t="shared" si="1066"/>
        <v>-1.9789583321791256E-2</v>
      </c>
      <c r="IJ267" s="153">
        <f t="shared" si="1067"/>
        <v>4.5857946114354911E-2</v>
      </c>
      <c r="IK267" s="153">
        <f t="shared" si="1068"/>
        <v>0.13253004903908303</v>
      </c>
      <c r="IL267" s="153">
        <f t="shared" si="1069"/>
        <v>0.11356014434010087</v>
      </c>
      <c r="IM267" s="153">
        <f t="shared" si="1070"/>
        <v>0.11073448714449738</v>
      </c>
      <c r="IN267" s="153">
        <f t="shared" si="1071"/>
        <v>0.12230541217824234</v>
      </c>
      <c r="IO267" s="153">
        <f t="shared" si="1072"/>
        <v>0.11082570718960263</v>
      </c>
      <c r="IP267" s="153">
        <f t="shared" si="1073"/>
        <v>4.6995101065915409E-2</v>
      </c>
      <c r="IQ267" s="153">
        <f t="shared" si="1074"/>
        <v>0.13316590246614804</v>
      </c>
      <c r="IR267" s="153">
        <f t="shared" si="1075"/>
        <v>0.17110968848518524</v>
      </c>
      <c r="IS267" s="153">
        <f t="shared" si="1076"/>
        <v>9.330223258913696E-2</v>
      </c>
      <c r="IT267" s="153">
        <f t="shared" si="1077"/>
        <v>4.3421400447987535E-2</v>
      </c>
      <c r="IU267" s="150">
        <f t="shared" si="1078"/>
        <v>1.6428925173819258E-2</v>
      </c>
      <c r="IV267" s="150">
        <f t="shared" si="1079"/>
        <v>-1.9013307450459139E-2</v>
      </c>
      <c r="IW267" s="150">
        <f t="shared" si="1080"/>
        <v>-3.7410360814340057E-2</v>
      </c>
      <c r="IX267" s="150">
        <f t="shared" si="1081"/>
        <v>6.2170605624514069E-2</v>
      </c>
      <c r="IY267" s="150">
        <f t="shared" si="1082"/>
        <v>-3.5025715818462484E-2</v>
      </c>
      <c r="IZ267" s="263">
        <f t="shared" si="948"/>
        <v>1.135472312493413E-2</v>
      </c>
      <c r="JA267" s="263">
        <f t="shared" ref="JA267:JA296" si="1141">JE267-JF267</f>
        <v>-1.3395593253099469E-2</v>
      </c>
      <c r="JB267" s="263">
        <f t="shared" si="949"/>
        <v>-2.7381358735467431E-2</v>
      </c>
      <c r="JC267" s="263">
        <f t="shared" si="950"/>
        <v>4.2840439503236349E-2</v>
      </c>
      <c r="JD267" s="153">
        <f t="shared" si="1083"/>
        <v>0.70249690100938544</v>
      </c>
      <c r="JE267" s="153">
        <f t="shared" si="1084"/>
        <v>0.69114217788445131</v>
      </c>
      <c r="JF267" s="153">
        <f t="shared" si="1085"/>
        <v>0.70453777113755078</v>
      </c>
      <c r="JG267" s="153">
        <f t="shared" si="1086"/>
        <v>0.73191912987301821</v>
      </c>
      <c r="JH267" s="153">
        <f t="shared" si="1087"/>
        <v>0.68907869036978187</v>
      </c>
      <c r="JI267" s="153">
        <f t="shared" si="1088"/>
        <v>0.71409021117514848</v>
      </c>
      <c r="JJ267" s="153">
        <f t="shared" si="1089"/>
        <v>0.71043911966795714</v>
      </c>
      <c r="JK267" s="153">
        <f t="shared" si="1090"/>
        <v>0.70829500895580189</v>
      </c>
      <c r="JL267" s="153">
        <f t="shared" si="1091"/>
        <v>0.63689883221996846</v>
      </c>
      <c r="JM267" s="153">
        <f t="shared" si="1092"/>
        <v>0.57753168422746581</v>
      </c>
      <c r="JN267" s="153">
        <f t="shared" si="1093"/>
        <v>0.51463802665232605</v>
      </c>
      <c r="JO267" s="153">
        <f t="shared" si="1094"/>
        <v>0.45383777827935218</v>
      </c>
      <c r="JP267" s="153">
        <f t="shared" si="1095"/>
        <v>0.49291891447345543</v>
      </c>
      <c r="JQ267" s="153">
        <f t="shared" si="1096"/>
        <v>0.42751528363584668</v>
      </c>
      <c r="JR267" s="153">
        <f t="shared" si="1097"/>
        <v>0.35320422795476381</v>
      </c>
      <c r="JS267" s="153">
        <f t="shared" si="1098"/>
        <v>0.3569291984918681</v>
      </c>
      <c r="JT267" s="153" t="str">
        <f t="shared" si="1099"/>
        <v>i.a.</v>
      </c>
      <c r="JU267" s="150" t="e">
        <f t="shared" si="1100"/>
        <v>#VALUE!</v>
      </c>
      <c r="JV267" s="150" t="e">
        <f t="shared" si="1101"/>
        <v>#VALUE!</v>
      </c>
      <c r="JW267" s="150" t="e">
        <f t="shared" si="1102"/>
        <v>#VALUE!</v>
      </c>
      <c r="JX267" s="150" t="e">
        <f t="shared" si="1103"/>
        <v>#VALUE!</v>
      </c>
      <c r="JY267" s="150" t="e">
        <f t="shared" si="1104"/>
        <v>#VALUE!</v>
      </c>
      <c r="JZ267" s="263" t="e">
        <f t="shared" si="951"/>
        <v>#VALUE!</v>
      </c>
      <c r="KA267" s="263" t="e">
        <f t="shared" ref="KA267:KA296" si="1142">KE267-KF267</f>
        <v>#VALUE!</v>
      </c>
      <c r="KB267" s="263" t="e">
        <f t="shared" si="952"/>
        <v>#VALUE!</v>
      </c>
      <c r="KC267" s="263" t="e">
        <f t="shared" si="953"/>
        <v>#VALUE!</v>
      </c>
      <c r="KD267" s="153" t="str">
        <f t="shared" si="924"/>
        <v>i.a.</v>
      </c>
      <c r="KE267" s="153" t="str">
        <f t="shared" si="925"/>
        <v>i.a.</v>
      </c>
      <c r="KF267" s="153" t="str">
        <f t="shared" si="926"/>
        <v>i.a.</v>
      </c>
      <c r="KG267" s="153" t="str">
        <f t="shared" si="927"/>
        <v>i.a.</v>
      </c>
      <c r="KH267" s="153" t="str">
        <f t="shared" si="940"/>
        <v>i.a.</v>
      </c>
      <c r="KI267" s="153" t="str">
        <f t="shared" si="928"/>
        <v>i.a.</v>
      </c>
      <c r="KJ267" s="153" t="str">
        <f t="shared" si="929"/>
        <v>i.a.</v>
      </c>
      <c r="KK267" s="153" t="str">
        <f t="shared" si="930"/>
        <v>i.a.</v>
      </c>
      <c r="KL267" s="153" t="str">
        <f t="shared" si="931"/>
        <v>i.a.</v>
      </c>
      <c r="KM267" s="153" t="str">
        <f t="shared" si="932"/>
        <v>i.a.</v>
      </c>
      <c r="KN267" s="153" t="str">
        <f t="shared" si="933"/>
        <v>i.a.</v>
      </c>
      <c r="KO267" s="153" t="str">
        <f t="shared" si="934"/>
        <v>i.a.</v>
      </c>
      <c r="KP267" s="153" t="str">
        <f t="shared" si="935"/>
        <v>i.a.</v>
      </c>
      <c r="KQ267" s="153" t="str">
        <f t="shared" si="936"/>
        <v>i.a.</v>
      </c>
      <c r="KR267" s="153" t="str">
        <f t="shared" si="937"/>
        <v>i.a.</v>
      </c>
      <c r="KS267" s="153" t="str">
        <f t="shared" si="938"/>
        <v>i.a.</v>
      </c>
      <c r="KT267" s="153" t="str">
        <f t="shared" si="939"/>
        <v>i.a.</v>
      </c>
      <c r="KU267" s="150" t="e">
        <f t="shared" si="1105"/>
        <v>#DIV/0!</v>
      </c>
      <c r="KV267" s="150" t="e">
        <f t="shared" si="1106"/>
        <v>#DIV/0!</v>
      </c>
      <c r="KW267" s="150" t="e">
        <f t="shared" si="1107"/>
        <v>#DIV/0!</v>
      </c>
      <c r="KX267" s="150" t="e">
        <f t="shared" si="1108"/>
        <v>#DIV/0!</v>
      </c>
      <c r="KY267" s="150" t="e">
        <f t="shared" si="1109"/>
        <v>#DIV/0!</v>
      </c>
      <c r="KZ267" s="243">
        <f t="shared" si="954"/>
        <v>0</v>
      </c>
      <c r="LA267" s="243">
        <f t="shared" ref="LA267:LA296" si="1143">LE267-LF267</f>
        <v>0</v>
      </c>
      <c r="LB267" s="243">
        <f t="shared" si="955"/>
        <v>0</v>
      </c>
      <c r="LC267" s="243">
        <f t="shared" si="956"/>
        <v>0</v>
      </c>
      <c r="LD267" s="254">
        <f>IFERROR(Tabel1[[#This Row],[2024 - Omsætning]]/Tabel1[[#This Row],[2024 - Ansatte]],"i.a.")</f>
        <v>0</v>
      </c>
      <c r="LE267" s="254">
        <f>IFERROR(Tabel1[[#This Row],[2023 - Omsætning]]/Tabel1[[#This Row],[2023 - Ansatte]],"i.a.")</f>
        <v>0</v>
      </c>
      <c r="LF267" s="254">
        <f>IFERROR(Tabel1[[#This Row],[2022 - Omsætning]]/Tabel1[[#This Row],[2022 - Ansatte]],"i.a.")</f>
        <v>0</v>
      </c>
      <c r="LG267" s="254">
        <f>IFERROR(Tabel1[[#This Row],[2021 - Omsætning]]/Tabel1[[#This Row],[2021 - Ansatte]],"i.a.")</f>
        <v>0</v>
      </c>
      <c r="LH267" s="254">
        <f>IFERROR(AC267/Tabel1[[#This Row],[2020 - Ansatte]],"i.a.")</f>
        <v>0</v>
      </c>
      <c r="LI267" s="254">
        <f>IFERROR(Tabel1[[#This Row],[2019 - Omsætning]]/Tabel1[[#This Row],[2019 - Ansatte]],"i.a.")</f>
        <v>0</v>
      </c>
      <c r="LJ267" s="254">
        <f>IFERROR(Tabel1[[#This Row],[2018 - Omsætning]]/Tabel1[[#This Row],[2018 - Ansatte]],"i.a.")</f>
        <v>0</v>
      </c>
      <c r="LK267" s="254">
        <f>IFERROR(Tabel1[[#This Row],[2017 - Omsætning]]/Tabel1[[#This Row],[2017 - Ansatte]],"i.a.")</f>
        <v>0</v>
      </c>
      <c r="LL267" s="254">
        <f>IFERROR(Tabel1[[#This Row],[2016 - Omsætning]]/Tabel1[[#This Row],[2016 - Ansatte]],"i.a.")</f>
        <v>0</v>
      </c>
      <c r="LM267" s="254" t="str">
        <f>IFERROR(Tabel1[[#This Row],[2015 - Omsætning]]/Tabel1[[#This Row],[2015 - Ansatte]],"i.a.")</f>
        <v>i.a.</v>
      </c>
      <c r="LN267" s="254" t="str">
        <f>IFERROR(Tabel1[[#This Row],[2014 - Omsætning]]/Tabel1[[#This Row],[2014 - Ansatte]],"i.a.")</f>
        <v>i.a.</v>
      </c>
      <c r="LO267" s="254" t="str">
        <f>IFERROR(Tabel1[[#This Row],[2013 - Omsætning]]/Tabel1[[#This Row],[2013 - Ansatte]],"i.a.")</f>
        <v>i.a.</v>
      </c>
      <c r="LP267" s="254" t="str">
        <f>IFERROR(Tabel1[[#This Row],[2012 - Omsætning]]/Tabel1[[#This Row],[2012 - Ansatte]],"i.a.")</f>
        <v>i.a.</v>
      </c>
      <c r="LQ267" s="254" t="str">
        <f>IFERROR(Tabel1[[#This Row],[2011 - Omsætning]]/Tabel1[[#This Row],[2011 - Ansatte]],"i.a.")</f>
        <v>i.a.</v>
      </c>
      <c r="LR267" s="254" t="str">
        <f>IFERROR(Tabel1[[#This Row],[2010 - Omsætning]]/Tabel1[[#This Row],[2010 - Ansatte]],"i.a.")</f>
        <v>i.a.</v>
      </c>
      <c r="LS267" s="254" t="str">
        <f>IFERROR(Tabel1[[#This Row],[2009 - Omsætning]]/Tabel1[[#This Row],[2009 - Ansatte]],"i.a.")</f>
        <v>i.a.</v>
      </c>
      <c r="LT267" s="254" t="str">
        <f>IFERROR(Tabel1[[#This Row],[2008 - Omsætning]]/Tabel1[[#This Row],[2008 - Ansatte]],"i.a.")</f>
        <v>i.a.</v>
      </c>
      <c r="LU267" s="158">
        <f t="shared" si="1110"/>
        <v>0.75613747954173494</v>
      </c>
      <c r="LV267" s="158">
        <f t="shared" si="1111"/>
        <v>-0.68284019806987917</v>
      </c>
      <c r="LW267" s="158">
        <f t="shared" si="1112"/>
        <v>-0.19418464845080016</v>
      </c>
      <c r="LX267" s="158">
        <f t="shared" si="1113"/>
        <v>4.9293023255813955</v>
      </c>
      <c r="LY267" s="158">
        <f t="shared" si="1114"/>
        <v>-1.6242985409652075</v>
      </c>
      <c r="LZ267" s="243">
        <f t="shared" si="957"/>
        <v>1.9198938992042443E-2</v>
      </c>
      <c r="MA267" s="243">
        <f t="shared" ref="MA267:MA296" si="1144">ME267-MF267</f>
        <v>-5.4666013584117032E-2</v>
      </c>
      <c r="MB267" s="243">
        <f t="shared" si="958"/>
        <v>-1.9292019027484147E-2</v>
      </c>
      <c r="MC267" s="243">
        <f t="shared" si="959"/>
        <v>0.12463292811839324</v>
      </c>
      <c r="MD267" s="244">
        <f t="shared" si="1115"/>
        <v>4.4589743589743595E-2</v>
      </c>
      <c r="ME267" s="244">
        <f t="shared" si="1116"/>
        <v>2.5390804597701152E-2</v>
      </c>
      <c r="MF267" s="244">
        <f t="shared" si="1117"/>
        <v>8.0056818181818187E-2</v>
      </c>
      <c r="MG267" s="244">
        <f t="shared" si="1118"/>
        <v>9.9348837209302335E-2</v>
      </c>
      <c r="MH267" s="244">
        <f t="shared" si="1119"/>
        <v>-2.5284090909090909E-2</v>
      </c>
      <c r="MI267" s="244">
        <f t="shared" si="1120"/>
        <v>4.0500000000000001E-2</v>
      </c>
      <c r="MJ267" s="244">
        <f t="shared" si="1121"/>
        <v>0.12222471910112359</v>
      </c>
      <c r="MK267" s="244">
        <f t="shared" si="1122"/>
        <v>0.11135802469135803</v>
      </c>
      <c r="ML267" s="244">
        <f t="shared" si="1123"/>
        <v>0.11287955263157895</v>
      </c>
      <c r="MM267" s="244" t="str">
        <f t="shared" si="1124"/>
        <v>i.a.</v>
      </c>
      <c r="MN267" s="244" t="str">
        <f t="shared" si="1125"/>
        <v>i.a.</v>
      </c>
      <c r="MO267" s="244" t="str">
        <f t="shared" si="1126"/>
        <v>i.a.</v>
      </c>
      <c r="MP267" s="244" t="str">
        <f t="shared" si="1127"/>
        <v>i.a.</v>
      </c>
      <c r="MQ267" s="244" t="str">
        <f t="shared" si="1128"/>
        <v>i.a.</v>
      </c>
      <c r="MR267" s="244" t="str">
        <f t="shared" si="1129"/>
        <v>i.a.</v>
      </c>
      <c r="MS267" s="244" t="str">
        <f t="shared" si="1130"/>
        <v>i.a.</v>
      </c>
      <c r="MT267" s="244" t="str">
        <f t="shared" si="1131"/>
        <v>i.a.</v>
      </c>
    </row>
    <row r="268" spans="1:358" ht="18" customHeight="1" x14ac:dyDescent="0.25">
      <c r="A268" s="20" t="s">
        <v>377</v>
      </c>
      <c r="B268" s="273">
        <v>31501016</v>
      </c>
      <c r="C268" s="5" t="s">
        <v>83</v>
      </c>
      <c r="D268" s="5"/>
      <c r="E268" s="5">
        <v>256200</v>
      </c>
      <c r="F268" s="203">
        <v>45573</v>
      </c>
      <c r="G268" s="148" t="s">
        <v>70</v>
      </c>
      <c r="H268" s="148" t="s">
        <v>70</v>
      </c>
      <c r="I268" s="148" t="s">
        <v>70</v>
      </c>
      <c r="J268" s="148" t="s">
        <v>70</v>
      </c>
      <c r="K268" s="148" t="s">
        <v>70</v>
      </c>
      <c r="L268" s="148" t="s">
        <v>70</v>
      </c>
      <c r="M268" s="357" t="s">
        <v>70</v>
      </c>
      <c r="N268" s="357" t="s">
        <v>381</v>
      </c>
      <c r="O268" s="357" t="s">
        <v>381</v>
      </c>
      <c r="P268" s="150" t="e">
        <f>Y268/Tabel1[[#This Row],[2023 - Omsætning]]-1</f>
        <v>#DIV/0!</v>
      </c>
      <c r="Q268" s="150" t="e">
        <f>Z268/Tabel1[[#This Row],[2022 - Omsætning]]-1</f>
        <v>#DIV/0!</v>
      </c>
      <c r="R268" s="150" t="e">
        <f>AA268/Tabel1[[#This Row],[2021 - Omsætning]]-1</f>
        <v>#DIV/0!</v>
      </c>
      <c r="S268" s="150" t="e">
        <f>AB268/Tabel1[[#This Row],[2020 - Omsætning]]-1</f>
        <v>#DIV/0!</v>
      </c>
      <c r="T268" s="150" t="e">
        <f>AC268/Tabel1[[#This Row],[2019 - Omsætning]]-1</f>
        <v>#DIV/0!</v>
      </c>
      <c r="U268" s="242">
        <f t="shared" si="941"/>
        <v>0</v>
      </c>
      <c r="V268" s="242">
        <f t="shared" si="1132"/>
        <v>0</v>
      </c>
      <c r="W268" s="242">
        <f t="shared" si="982"/>
        <v>0</v>
      </c>
      <c r="X268" s="242">
        <f t="shared" si="975"/>
        <v>0</v>
      </c>
      <c r="Y268" s="151"/>
      <c r="Z268" s="151"/>
      <c r="AA268" s="151"/>
      <c r="AB268" s="151"/>
      <c r="AC268" s="361"/>
      <c r="AD268" s="361"/>
      <c r="AE268" s="361"/>
      <c r="AF268" s="361"/>
      <c r="AG268" s="361"/>
      <c r="AH268" s="361"/>
      <c r="AI268" s="361"/>
      <c r="AJ268" s="361"/>
      <c r="AK268" s="361"/>
      <c r="AL268" s="361"/>
      <c r="AM268" s="361"/>
      <c r="AN268" s="361"/>
      <c r="AO268" s="361"/>
      <c r="AP268" s="150">
        <f t="shared" si="1006"/>
        <v>-0.27427242844544214</v>
      </c>
      <c r="AQ268" s="150">
        <f t="shared" si="1007"/>
        <v>-5.2443656621929728E-2</v>
      </c>
      <c r="AR268" s="150">
        <f t="shared" si="1008"/>
        <v>0.17101088278029841</v>
      </c>
      <c r="AS268" s="150">
        <f t="shared" si="1009"/>
        <v>0.20988052954472061</v>
      </c>
      <c r="AT268" s="150">
        <f t="shared" si="1010"/>
        <v>-0.13416376739562622</v>
      </c>
      <c r="AU268" s="242">
        <f t="shared" si="960"/>
        <v>-10.262999999999998</v>
      </c>
      <c r="AV268" s="242">
        <f t="shared" si="1133"/>
        <v>-2.0710000000000051</v>
      </c>
      <c r="AW268" s="242">
        <f t="shared" si="961"/>
        <v>5.767000000000003</v>
      </c>
      <c r="AX268" s="242">
        <f t="shared" si="962"/>
        <v>5.8499999999999979</v>
      </c>
      <c r="AY268" s="119">
        <v>27.155999999999999</v>
      </c>
      <c r="AZ268" s="119">
        <v>37.418999999999997</v>
      </c>
      <c r="BA268" s="119">
        <v>39.49</v>
      </c>
      <c r="BB268" s="119">
        <v>33.722999999999999</v>
      </c>
      <c r="BC268" s="119">
        <v>27.873000000000001</v>
      </c>
      <c r="BD268" s="362">
        <v>32.192</v>
      </c>
      <c r="BE268" s="362">
        <v>32.340000000000003</v>
      </c>
      <c r="BF268" s="362">
        <v>27.129000000000001</v>
      </c>
      <c r="BG268" s="362">
        <v>20.271000000000001</v>
      </c>
      <c r="BH268" s="362">
        <v>19.745999999999999</v>
      </c>
      <c r="BI268" s="362">
        <v>15.125999999999999</v>
      </c>
      <c r="BJ268" s="362"/>
      <c r="BK268" s="362"/>
      <c r="BL268" s="362"/>
      <c r="BM268" s="362"/>
      <c r="BN268" s="362"/>
      <c r="BO268" s="362"/>
      <c r="BP268" s="152">
        <f t="shared" si="1011"/>
        <v>-0.4908830157754559</v>
      </c>
      <c r="BQ268" s="152">
        <f t="shared" si="1012"/>
        <v>-0.4970633693972179</v>
      </c>
      <c r="BR268" s="152">
        <f t="shared" si="1013"/>
        <v>0.40754169688179848</v>
      </c>
      <c r="BS268" s="152">
        <f t="shared" si="1014"/>
        <v>1.7926285945727016</v>
      </c>
      <c r="BT268" s="152">
        <f t="shared" si="1015"/>
        <v>-0.2398399014778326</v>
      </c>
      <c r="BU268" s="242">
        <f t="shared" si="963"/>
        <v>-2.3960000000000004</v>
      </c>
      <c r="BV268" s="242">
        <f t="shared" si="1134"/>
        <v>-4.8239999999999998</v>
      </c>
      <c r="BW268" s="242">
        <f t="shared" si="964"/>
        <v>2.8100000000000005</v>
      </c>
      <c r="BX268" s="242">
        <f t="shared" si="965"/>
        <v>4.4260000000000002</v>
      </c>
      <c r="BY268" s="119">
        <v>2.4849999999999999</v>
      </c>
      <c r="BZ268" s="119">
        <v>4.8810000000000002</v>
      </c>
      <c r="CA268" s="119">
        <v>9.7050000000000001</v>
      </c>
      <c r="CB268" s="119">
        <v>6.8949999999999996</v>
      </c>
      <c r="CC268" s="119">
        <v>2.4689999999999999</v>
      </c>
      <c r="CD268" s="362">
        <v>3.2480000000000002</v>
      </c>
      <c r="CE268" s="362">
        <v>5.343</v>
      </c>
      <c r="CF268" s="362">
        <v>3.5739999999999998</v>
      </c>
      <c r="CG268" s="362">
        <v>2.7709999999999999</v>
      </c>
      <c r="CH268" s="362">
        <v>3.161</v>
      </c>
      <c r="CI268" s="362">
        <v>-0.73</v>
      </c>
      <c r="CJ268" s="362"/>
      <c r="CK268" s="362"/>
      <c r="CL268" s="362"/>
      <c r="CM268" s="362"/>
      <c r="CN268" s="362"/>
      <c r="CO268" s="362"/>
      <c r="CP268" s="152">
        <f t="shared" si="1016"/>
        <v>-0.55588301972341869</v>
      </c>
      <c r="CQ268" s="152">
        <f t="shared" si="1017"/>
        <v>-0.53134296642583945</v>
      </c>
      <c r="CR268" s="152">
        <f t="shared" si="1018"/>
        <v>0.43694656488549632</v>
      </c>
      <c r="CS268" s="152">
        <f t="shared" si="1019"/>
        <v>2.0282015718908926</v>
      </c>
      <c r="CT268" s="152">
        <f t="shared" si="1020"/>
        <v>-0.28872081552121015</v>
      </c>
      <c r="CU268" s="242">
        <f t="shared" si="966"/>
        <v>-2.4519999999999995</v>
      </c>
      <c r="CV268" s="242">
        <f t="shared" si="1135"/>
        <v>-5.0010000000000012</v>
      </c>
      <c r="CW268" s="242">
        <f t="shared" si="967"/>
        <v>2.862000000000001</v>
      </c>
      <c r="CX268" s="242">
        <f t="shared" si="968"/>
        <v>4.3870000000000005</v>
      </c>
      <c r="CY268" s="119">
        <v>1.9590000000000001</v>
      </c>
      <c r="CZ268" s="119">
        <v>4.4109999999999996</v>
      </c>
      <c r="DA268" s="119">
        <v>9.4120000000000008</v>
      </c>
      <c r="DB268" s="119">
        <v>6.55</v>
      </c>
      <c r="DC268" s="119">
        <v>2.1629999999999998</v>
      </c>
      <c r="DD268" s="362">
        <v>3.0409999999999999</v>
      </c>
      <c r="DE268" s="362">
        <v>5.2629999999999999</v>
      </c>
      <c r="DF268" s="362">
        <v>3.3330000000000002</v>
      </c>
      <c r="DG268" s="362">
        <v>2.2330000000000001</v>
      </c>
      <c r="DH268" s="362">
        <v>2.597</v>
      </c>
      <c r="DI268" s="362">
        <v>-2.004</v>
      </c>
      <c r="DJ268" s="362"/>
      <c r="DK268" s="362"/>
      <c r="DL268" s="362"/>
      <c r="DM268" s="362"/>
      <c r="DN268" s="362"/>
      <c r="DO268" s="362"/>
      <c r="DP268" s="152">
        <f t="shared" si="1021"/>
        <v>2.5525599802127222E-2</v>
      </c>
      <c r="DQ268" s="152">
        <f t="shared" si="1022"/>
        <v>-2.7423622804907399E-2</v>
      </c>
      <c r="DR268" s="152">
        <f t="shared" si="1023"/>
        <v>0.26467903863705516</v>
      </c>
      <c r="DS268" s="152">
        <f t="shared" si="1024"/>
        <v>0.23200899550224879</v>
      </c>
      <c r="DT268" s="152">
        <f t="shared" si="1025"/>
        <v>3.8374717832957136E-2</v>
      </c>
      <c r="DU268" s="242">
        <f t="shared" si="969"/>
        <v>0.51600000000000179</v>
      </c>
      <c r="DV268" s="242">
        <f t="shared" si="1136"/>
        <v>-0.57000000000000028</v>
      </c>
      <c r="DW268" s="242">
        <f t="shared" si="970"/>
        <v>4.3500000000000014</v>
      </c>
      <c r="DX268" s="242">
        <f t="shared" si="971"/>
        <v>3.0949999999999989</v>
      </c>
      <c r="DY268" s="119">
        <v>20.731000000000002</v>
      </c>
      <c r="DZ268" s="119">
        <v>20.215</v>
      </c>
      <c r="EA268" s="119">
        <v>20.785</v>
      </c>
      <c r="EB268" s="119">
        <v>16.434999999999999</v>
      </c>
      <c r="EC268" s="119">
        <v>13.34</v>
      </c>
      <c r="ED268" s="362">
        <v>12.847</v>
      </c>
      <c r="EE268" s="362">
        <v>12.481999999999999</v>
      </c>
      <c r="EF268" s="362">
        <v>9.3849999999999998</v>
      </c>
      <c r="EG268" s="362">
        <v>7.7859999999999996</v>
      </c>
      <c r="EH268" s="362">
        <v>6.5979999999999999</v>
      </c>
      <c r="EI268" s="362">
        <v>-4.55</v>
      </c>
      <c r="EJ268" s="362"/>
      <c r="EK268" s="362"/>
      <c r="EL268" s="362"/>
      <c r="EM268" s="362"/>
      <c r="EN268" s="362"/>
      <c r="EO268" s="362"/>
      <c r="EP268" s="153">
        <f t="shared" si="1026"/>
        <v>-0.11190716891565218</v>
      </c>
      <c r="EQ268" s="153">
        <f t="shared" si="1027"/>
        <v>1.4786235197038379E-2</v>
      </c>
      <c r="ER268" s="153">
        <f t="shared" si="1028"/>
        <v>2.0366830511560075E-2</v>
      </c>
      <c r="ES268" s="153">
        <f t="shared" si="1029"/>
        <v>0.33070889985767488</v>
      </c>
      <c r="ET268" s="153">
        <f t="shared" si="1030"/>
        <v>-3.6021834953440017E-2</v>
      </c>
      <c r="EU268" s="242">
        <f t="shared" si="972"/>
        <v>-5.0920000000000059</v>
      </c>
      <c r="EV268" s="242">
        <f t="shared" si="1137"/>
        <v>0.66300000000000381</v>
      </c>
      <c r="EW268" s="242">
        <f t="shared" si="973"/>
        <v>0.89499999999999602</v>
      </c>
      <c r="EX268" s="242">
        <f t="shared" si="974"/>
        <v>10.920999999999999</v>
      </c>
      <c r="EY268" s="119">
        <v>40.409999999999997</v>
      </c>
      <c r="EZ268" s="119">
        <v>45.502000000000002</v>
      </c>
      <c r="FA268" s="119">
        <v>44.838999999999999</v>
      </c>
      <c r="FB268" s="119">
        <v>43.944000000000003</v>
      </c>
      <c r="FC268" s="119">
        <v>33.023000000000003</v>
      </c>
      <c r="FD268" s="362">
        <v>34.256999999999998</v>
      </c>
      <c r="FE268" s="362">
        <v>29.291</v>
      </c>
      <c r="FF268" s="362">
        <v>20.041</v>
      </c>
      <c r="FG268" s="362">
        <v>18.347000000000001</v>
      </c>
      <c r="FH268" s="362">
        <v>18.648</v>
      </c>
      <c r="FI268" s="362">
        <v>19.957000000000001</v>
      </c>
      <c r="FJ268" s="362"/>
      <c r="FK268" s="362"/>
      <c r="FL268" s="362"/>
      <c r="FM268" s="362"/>
      <c r="FN268" s="362"/>
      <c r="FO268" s="362"/>
      <c r="FP268" s="153">
        <f t="shared" si="1031"/>
        <v>-0.25806451612903225</v>
      </c>
      <c r="FQ268" s="153">
        <f t="shared" si="1032"/>
        <v>0.14814814814814814</v>
      </c>
      <c r="FR268" s="153">
        <f t="shared" si="1033"/>
        <v>0.22727272727272727</v>
      </c>
      <c r="FS268" s="153">
        <f t="shared" si="1034"/>
        <v>-0.16981132075471697</v>
      </c>
      <c r="FT268" s="153">
        <f t="shared" si="1035"/>
        <v>-0.15873015873015872</v>
      </c>
      <c r="FU268" s="242">
        <f t="shared" si="990"/>
        <v>-16</v>
      </c>
      <c r="FV268" s="242">
        <f t="shared" si="1138"/>
        <v>8</v>
      </c>
      <c r="FW268" s="242">
        <f t="shared" si="991"/>
        <v>10</v>
      </c>
      <c r="FX268" s="242">
        <f t="shared" si="992"/>
        <v>-9</v>
      </c>
      <c r="FY268" s="154">
        <v>46</v>
      </c>
      <c r="FZ268" s="154">
        <v>62</v>
      </c>
      <c r="GA268" s="154">
        <v>54</v>
      </c>
      <c r="GB268" s="154">
        <v>44</v>
      </c>
      <c r="GC268" s="154">
        <v>53</v>
      </c>
      <c r="GD268" s="359">
        <v>63</v>
      </c>
      <c r="GE268" s="359">
        <v>57</v>
      </c>
      <c r="GF268" s="359">
        <v>50</v>
      </c>
      <c r="GG268" s="359">
        <v>37</v>
      </c>
      <c r="GH268" s="359">
        <v>34</v>
      </c>
      <c r="GI268" s="359">
        <v>38</v>
      </c>
      <c r="GJ268" s="359"/>
      <c r="GK268" s="359"/>
      <c r="GL268" s="359"/>
      <c r="GM268" s="359"/>
      <c r="GN268" s="359"/>
      <c r="GO268" s="359"/>
      <c r="GP268" s="5"/>
      <c r="GQ268" s="5" t="s">
        <v>386</v>
      </c>
      <c r="GR268" s="5">
        <v>9320</v>
      </c>
      <c r="GS268" s="5" t="s">
        <v>228</v>
      </c>
      <c r="GT268" s="7" t="s">
        <v>82</v>
      </c>
      <c r="GU268" s="172" t="s">
        <v>73</v>
      </c>
      <c r="GV268" s="86"/>
      <c r="GW268" s="158">
        <f t="shared" si="1036"/>
        <v>-0.55529731374640168</v>
      </c>
      <c r="GX268" s="158">
        <f t="shared" si="1037"/>
        <v>-0.57455085878950596</v>
      </c>
      <c r="GY268" s="158">
        <f t="shared" si="1038"/>
        <v>0.14951864506893206</v>
      </c>
      <c r="GZ268" s="158">
        <f t="shared" si="1039"/>
        <v>1.6632918409103881</v>
      </c>
      <c r="HA268" s="158">
        <f t="shared" si="1040"/>
        <v>-0.31202541476063428</v>
      </c>
      <c r="HB268" s="263">
        <f t="shared" si="942"/>
        <v>-0.11948372931392086</v>
      </c>
      <c r="HC268" s="263">
        <f t="shared" si="1139"/>
        <v>-0.29057886528354815</v>
      </c>
      <c r="HD268" s="263">
        <f t="shared" si="943"/>
        <v>6.5783182213367264E-2</v>
      </c>
      <c r="HE268" s="263">
        <f t="shared" si="944"/>
        <v>0.27476994324582193</v>
      </c>
      <c r="HF268" s="153">
        <f t="shared" si="1041"/>
        <v>9.5687002393396184E-2</v>
      </c>
      <c r="HG268" s="153">
        <f t="shared" si="1042"/>
        <v>0.21517073170731704</v>
      </c>
      <c r="HH268" s="153">
        <f t="shared" si="1043"/>
        <v>0.50574959699086519</v>
      </c>
      <c r="HI268" s="153">
        <f t="shared" si="1044"/>
        <v>0.43996641477749793</v>
      </c>
      <c r="HJ268" s="153">
        <f t="shared" si="1045"/>
        <v>0.16519647153167602</v>
      </c>
      <c r="HK268" s="153">
        <f t="shared" si="1046"/>
        <v>0.24012002052982745</v>
      </c>
      <c r="HL268" s="153">
        <f t="shared" si="1047"/>
        <v>0.4813646133443088</v>
      </c>
      <c r="HM268" s="153">
        <f t="shared" si="1048"/>
        <v>0.38821268417680976</v>
      </c>
      <c r="HN268" s="153">
        <f t="shared" si="1049"/>
        <v>0.31048387096774194</v>
      </c>
      <c r="HO268" s="153">
        <f t="shared" si="1050"/>
        <v>2.5361328125</v>
      </c>
      <c r="HP268" s="153" t="str">
        <f t="shared" si="1051"/>
        <v>Negativ EK</v>
      </c>
      <c r="HQ268" s="153" t="str">
        <f t="shared" si="1052"/>
        <v>Negativ EK</v>
      </c>
      <c r="HR268" s="153" t="str">
        <f t="shared" si="1053"/>
        <v>Negativ EK</v>
      </c>
      <c r="HS268" s="153" t="str">
        <f t="shared" si="1054"/>
        <v>Negativ EK</v>
      </c>
      <c r="HT268" s="153" t="str">
        <f t="shared" si="1055"/>
        <v>Negativ EK</v>
      </c>
      <c r="HU268" s="153" t="str">
        <f t="shared" si="1056"/>
        <v>Negativ EK</v>
      </c>
      <c r="HV268" s="150">
        <f t="shared" si="1057"/>
        <v>-0.46463663432547797</v>
      </c>
      <c r="HW268" s="150">
        <f t="shared" si="1058"/>
        <v>-0.50573689825431645</v>
      </c>
      <c r="HX268" s="150">
        <f t="shared" si="1059"/>
        <v>0.22021402502620332</v>
      </c>
      <c r="HY268" s="150">
        <f t="shared" si="1060"/>
        <v>1.4411507768634779</v>
      </c>
      <c r="HZ268" s="150">
        <f t="shared" si="1061"/>
        <v>-0.28200573809621432</v>
      </c>
      <c r="IA268" s="263">
        <f t="shared" si="945"/>
        <v>-5.020735684003183E-2</v>
      </c>
      <c r="IB268" s="263">
        <f t="shared" si="1140"/>
        <v>-0.11056568481709654</v>
      </c>
      <c r="IC268" s="263">
        <f t="shared" si="946"/>
        <v>3.9455239324793001E-2</v>
      </c>
      <c r="ID268" s="263">
        <f t="shared" si="947"/>
        <v>0.10577292711283968</v>
      </c>
      <c r="IE268" s="153">
        <f t="shared" si="1062"/>
        <v>5.7849892913679105E-2</v>
      </c>
      <c r="IF268" s="153">
        <f t="shared" si="1063"/>
        <v>0.10805724975371093</v>
      </c>
      <c r="IG268" s="153">
        <f t="shared" si="1064"/>
        <v>0.21862293457080748</v>
      </c>
      <c r="IH268" s="153">
        <f t="shared" si="1065"/>
        <v>0.17916769524601447</v>
      </c>
      <c r="II268" s="153">
        <f t="shared" si="1066"/>
        <v>7.339476813317479E-2</v>
      </c>
      <c r="IJ268" s="153">
        <f t="shared" si="1067"/>
        <v>0.10222194246868509</v>
      </c>
      <c r="IK268" s="153">
        <f t="shared" si="1068"/>
        <v>0.21661396253952808</v>
      </c>
      <c r="IL268" s="153">
        <f t="shared" si="1069"/>
        <v>0.18620402209023651</v>
      </c>
      <c r="IM268" s="153">
        <f t="shared" si="1070"/>
        <v>0.14980402757129341</v>
      </c>
      <c r="IN268" s="153">
        <f t="shared" si="1071"/>
        <v>0.16376117083279365</v>
      </c>
      <c r="IO268" s="153">
        <f t="shared" si="1072"/>
        <v>-3.6578644084782279E-2</v>
      </c>
      <c r="IP268" s="153" t="str">
        <f t="shared" si="1073"/>
        <v>i.a.</v>
      </c>
      <c r="IQ268" s="153" t="str">
        <f t="shared" si="1074"/>
        <v>i.a.</v>
      </c>
      <c r="IR268" s="153" t="str">
        <f t="shared" si="1075"/>
        <v>i.a.</v>
      </c>
      <c r="IS268" s="153" t="str">
        <f t="shared" si="1076"/>
        <v>i.a.</v>
      </c>
      <c r="IT268" s="153" t="str">
        <f t="shared" si="1077"/>
        <v>i.a.</v>
      </c>
      <c r="IU268" s="150">
        <f t="shared" si="1078"/>
        <v>0.15475045390241021</v>
      </c>
      <c r="IV268" s="150">
        <f t="shared" si="1079"/>
        <v>-4.1594827105385312E-2</v>
      </c>
      <c r="IW268" s="150">
        <f t="shared" si="1080"/>
        <v>0.23943566256755858</v>
      </c>
      <c r="IX268" s="150">
        <f t="shared" si="1081"/>
        <v>-7.4170920752076264E-2</v>
      </c>
      <c r="IY268" s="150">
        <f t="shared" si="1082"/>
        <v>7.7176595366974729E-2</v>
      </c>
      <c r="IZ268" s="263">
        <f t="shared" si="948"/>
        <v>6.8750393952732247E-2</v>
      </c>
      <c r="JA268" s="263">
        <f t="shared" si="1141"/>
        <v>-1.9281172224747067E-2</v>
      </c>
      <c r="JB268" s="263">
        <f t="shared" si="949"/>
        <v>8.9548632675628625E-2</v>
      </c>
      <c r="JC268" s="263">
        <f t="shared" si="950"/>
        <v>-2.9962150102434582E-2</v>
      </c>
      <c r="JD268" s="153">
        <f t="shared" si="1083"/>
        <v>0.51301658005444206</v>
      </c>
      <c r="JE268" s="153">
        <f t="shared" si="1084"/>
        <v>0.44426618610170981</v>
      </c>
      <c r="JF268" s="153">
        <f t="shared" si="1085"/>
        <v>0.46354735832645688</v>
      </c>
      <c r="JG268" s="153">
        <f t="shared" si="1086"/>
        <v>0.37399872565082826</v>
      </c>
      <c r="JH268" s="153">
        <f t="shared" si="1087"/>
        <v>0.40396087575326284</v>
      </c>
      <c r="JI268" s="153">
        <f t="shared" si="1088"/>
        <v>0.37501824444639054</v>
      </c>
      <c r="JJ268" s="153">
        <f t="shared" si="1089"/>
        <v>0.42613772148441498</v>
      </c>
      <c r="JK268" s="153">
        <f t="shared" si="1090"/>
        <v>0.46829000548874805</v>
      </c>
      <c r="JL268" s="153">
        <f t="shared" si="1091"/>
        <v>0.42437455714830757</v>
      </c>
      <c r="JM268" s="153">
        <f t="shared" si="1092"/>
        <v>0.3538181038181038</v>
      </c>
      <c r="JN268" s="153">
        <f t="shared" si="1093"/>
        <v>-0.22799017888460188</v>
      </c>
      <c r="JO268" s="153" t="str">
        <f t="shared" si="1094"/>
        <v>i.a.</v>
      </c>
      <c r="JP268" s="153" t="str">
        <f t="shared" si="1095"/>
        <v>i.a.</v>
      </c>
      <c r="JQ268" s="153" t="str">
        <f t="shared" si="1096"/>
        <v>i.a.</v>
      </c>
      <c r="JR268" s="153" t="str">
        <f t="shared" si="1097"/>
        <v>i.a.</v>
      </c>
      <c r="JS268" s="153" t="str">
        <f t="shared" si="1098"/>
        <v>i.a.</v>
      </c>
      <c r="JT268" s="153" t="str">
        <f t="shared" si="1099"/>
        <v>i.a.</v>
      </c>
      <c r="JU268" s="150" t="e">
        <f t="shared" si="1100"/>
        <v>#VALUE!</v>
      </c>
      <c r="JV268" s="150" t="e">
        <f t="shared" si="1101"/>
        <v>#VALUE!</v>
      </c>
      <c r="JW268" s="150" t="e">
        <f t="shared" si="1102"/>
        <v>#VALUE!</v>
      </c>
      <c r="JX268" s="150" t="e">
        <f t="shared" si="1103"/>
        <v>#VALUE!</v>
      </c>
      <c r="JY268" s="150" t="e">
        <f t="shared" si="1104"/>
        <v>#VALUE!</v>
      </c>
      <c r="JZ268" s="263" t="e">
        <f t="shared" si="951"/>
        <v>#VALUE!</v>
      </c>
      <c r="KA268" s="263" t="e">
        <f t="shared" si="1142"/>
        <v>#VALUE!</v>
      </c>
      <c r="KB268" s="263" t="e">
        <f t="shared" si="952"/>
        <v>#VALUE!</v>
      </c>
      <c r="KC268" s="263" t="e">
        <f t="shared" si="953"/>
        <v>#VALUE!</v>
      </c>
      <c r="KD268" s="153" t="str">
        <f t="shared" si="924"/>
        <v>i.a.</v>
      </c>
      <c r="KE268" s="153" t="str">
        <f t="shared" si="925"/>
        <v>i.a.</v>
      </c>
      <c r="KF268" s="153" t="str">
        <f t="shared" si="926"/>
        <v>i.a.</v>
      </c>
      <c r="KG268" s="153" t="str">
        <f t="shared" si="927"/>
        <v>i.a.</v>
      </c>
      <c r="KH268" s="153" t="str">
        <f t="shared" si="940"/>
        <v>i.a.</v>
      </c>
      <c r="KI268" s="153" t="str">
        <f t="shared" si="928"/>
        <v>i.a.</v>
      </c>
      <c r="KJ268" s="153" t="str">
        <f t="shared" si="929"/>
        <v>i.a.</v>
      </c>
      <c r="KK268" s="153" t="str">
        <f t="shared" si="930"/>
        <v>i.a.</v>
      </c>
      <c r="KL268" s="153" t="str">
        <f t="shared" si="931"/>
        <v>i.a.</v>
      </c>
      <c r="KM268" s="153" t="str">
        <f t="shared" si="932"/>
        <v>i.a.</v>
      </c>
      <c r="KN268" s="153" t="str">
        <f t="shared" si="933"/>
        <v>i.a.</v>
      </c>
      <c r="KO268" s="153" t="str">
        <f t="shared" si="934"/>
        <v>i.a.</v>
      </c>
      <c r="KP268" s="153" t="str">
        <f t="shared" si="935"/>
        <v>i.a.</v>
      </c>
      <c r="KQ268" s="153" t="str">
        <f t="shared" si="936"/>
        <v>i.a.</v>
      </c>
      <c r="KR268" s="153" t="str">
        <f t="shared" si="937"/>
        <v>i.a.</v>
      </c>
      <c r="KS268" s="153" t="str">
        <f t="shared" si="938"/>
        <v>i.a.</v>
      </c>
      <c r="KT268" s="153" t="str">
        <f t="shared" si="939"/>
        <v>i.a.</v>
      </c>
      <c r="KU268" s="150" t="e">
        <f t="shared" si="1105"/>
        <v>#DIV/0!</v>
      </c>
      <c r="KV268" s="150" t="e">
        <f t="shared" si="1106"/>
        <v>#DIV/0!</v>
      </c>
      <c r="KW268" s="150" t="e">
        <f t="shared" si="1107"/>
        <v>#DIV/0!</v>
      </c>
      <c r="KX268" s="150" t="e">
        <f t="shared" si="1108"/>
        <v>#DIV/0!</v>
      </c>
      <c r="KY268" s="150" t="e">
        <f t="shared" si="1109"/>
        <v>#DIV/0!</v>
      </c>
      <c r="KZ268" s="243">
        <f t="shared" si="954"/>
        <v>0</v>
      </c>
      <c r="LA268" s="243">
        <f t="shared" si="1143"/>
        <v>0</v>
      </c>
      <c r="LB268" s="243">
        <f t="shared" si="955"/>
        <v>0</v>
      </c>
      <c r="LC268" s="243">
        <f t="shared" si="956"/>
        <v>0</v>
      </c>
      <c r="LD268" s="254">
        <f>IFERROR(Tabel1[[#This Row],[2024 - Omsætning]]/Tabel1[[#This Row],[2024 - Ansatte]],"i.a.")</f>
        <v>0</v>
      </c>
      <c r="LE268" s="254">
        <f>IFERROR(Tabel1[[#This Row],[2023 - Omsætning]]/Tabel1[[#This Row],[2023 - Ansatte]],"i.a.")</f>
        <v>0</v>
      </c>
      <c r="LF268" s="254">
        <f>IFERROR(Tabel1[[#This Row],[2022 - Omsætning]]/Tabel1[[#This Row],[2022 - Ansatte]],"i.a.")</f>
        <v>0</v>
      </c>
      <c r="LG268" s="254">
        <f>IFERROR(Tabel1[[#This Row],[2021 - Omsætning]]/Tabel1[[#This Row],[2021 - Ansatte]],"i.a.")</f>
        <v>0</v>
      </c>
      <c r="LH268" s="254">
        <f>IFERROR(AC268/Tabel1[[#This Row],[2020 - Ansatte]],"i.a.")</f>
        <v>0</v>
      </c>
      <c r="LI268" s="254">
        <f>IFERROR(Tabel1[[#This Row],[2019 - Omsætning]]/Tabel1[[#This Row],[2019 - Ansatte]],"i.a.")</f>
        <v>0</v>
      </c>
      <c r="LJ268" s="254">
        <f>IFERROR(Tabel1[[#This Row],[2018 - Omsætning]]/Tabel1[[#This Row],[2018 - Ansatte]],"i.a.")</f>
        <v>0</v>
      </c>
      <c r="LK268" s="254">
        <f>IFERROR(Tabel1[[#This Row],[2017 - Omsætning]]/Tabel1[[#This Row],[2017 - Ansatte]],"i.a.")</f>
        <v>0</v>
      </c>
      <c r="LL268" s="254">
        <f>IFERROR(Tabel1[[#This Row],[2016 - Omsætning]]/Tabel1[[#This Row],[2016 - Ansatte]],"i.a.")</f>
        <v>0</v>
      </c>
      <c r="LM268" s="254">
        <f>IFERROR(Tabel1[[#This Row],[2015 - Omsætning]]/Tabel1[[#This Row],[2015 - Ansatte]],"i.a.")</f>
        <v>0</v>
      </c>
      <c r="LN268" s="254">
        <f>IFERROR(Tabel1[[#This Row],[2014 - Omsætning]]/Tabel1[[#This Row],[2014 - Ansatte]],"i.a.")</f>
        <v>0</v>
      </c>
      <c r="LO268" s="254" t="str">
        <f>IFERROR(Tabel1[[#This Row],[2013 - Omsætning]]/Tabel1[[#This Row],[2013 - Ansatte]],"i.a.")</f>
        <v>i.a.</v>
      </c>
      <c r="LP268" s="254" t="str">
        <f>IFERROR(Tabel1[[#This Row],[2012 - Omsætning]]/Tabel1[[#This Row],[2012 - Ansatte]],"i.a.")</f>
        <v>i.a.</v>
      </c>
      <c r="LQ268" s="254" t="str">
        <f>IFERROR(Tabel1[[#This Row],[2011 - Omsætning]]/Tabel1[[#This Row],[2011 - Ansatte]],"i.a.")</f>
        <v>i.a.</v>
      </c>
      <c r="LR268" s="254" t="str">
        <f>IFERROR(Tabel1[[#This Row],[2010 - Omsætning]]/Tabel1[[#This Row],[2010 - Ansatte]],"i.a.")</f>
        <v>i.a.</v>
      </c>
      <c r="LS268" s="254" t="str">
        <f>IFERROR(Tabel1[[#This Row],[2009 - Omsætning]]/Tabel1[[#This Row],[2009 - Ansatte]],"i.a.")</f>
        <v>i.a.</v>
      </c>
      <c r="LT268" s="254" t="str">
        <f>IFERROR(Tabel1[[#This Row],[2008 - Omsætning]]/Tabel1[[#This Row],[2008 - Ansatte]],"i.a.")</f>
        <v>i.a.</v>
      </c>
      <c r="LU268" s="158">
        <f t="shared" si="1110"/>
        <v>-0.40140754832286857</v>
      </c>
      <c r="LV268" s="158">
        <f t="shared" si="1111"/>
        <v>-0.59181484172573118</v>
      </c>
      <c r="LW268" s="158">
        <f t="shared" si="1112"/>
        <v>0.17084534916595995</v>
      </c>
      <c r="LX268" s="158">
        <f t="shared" si="1113"/>
        <v>2.6476064388685754</v>
      </c>
      <c r="LY268" s="158">
        <f t="shared" si="1114"/>
        <v>-0.15451719580823101</v>
      </c>
      <c r="LZ268" s="243">
        <f t="shared" si="957"/>
        <v>-2.8558204768583437E-2</v>
      </c>
      <c r="MA268" s="243">
        <f t="shared" si="1144"/>
        <v>-0.10315113500597374</v>
      </c>
      <c r="MB268" s="243">
        <f t="shared" si="958"/>
        <v>2.5432659932659946E-2</v>
      </c>
      <c r="MC268" s="243">
        <f t="shared" si="959"/>
        <v>0.1080523156089194</v>
      </c>
      <c r="MD268" s="244">
        <f t="shared" si="1115"/>
        <v>4.2586956521739133E-2</v>
      </c>
      <c r="ME268" s="244">
        <f t="shared" si="1116"/>
        <v>7.114516129032257E-2</v>
      </c>
      <c r="MF268" s="244">
        <f t="shared" si="1117"/>
        <v>0.17429629629629631</v>
      </c>
      <c r="MG268" s="244">
        <f t="shared" si="1118"/>
        <v>0.14886363636363636</v>
      </c>
      <c r="MH268" s="244">
        <f t="shared" si="1119"/>
        <v>4.0811320754716975E-2</v>
      </c>
      <c r="MI268" s="244">
        <f t="shared" si="1120"/>
        <v>4.8269841269841268E-2</v>
      </c>
      <c r="MJ268" s="244">
        <f t="shared" si="1121"/>
        <v>9.2333333333333337E-2</v>
      </c>
      <c r="MK268" s="244">
        <f t="shared" si="1122"/>
        <v>6.6659999999999997E-2</v>
      </c>
      <c r="ML268" s="244">
        <f t="shared" si="1123"/>
        <v>6.0351351351351355E-2</v>
      </c>
      <c r="MM268" s="244">
        <f t="shared" si="1124"/>
        <v>7.6382352941176471E-2</v>
      </c>
      <c r="MN268" s="244">
        <f t="shared" si="1125"/>
        <v>-5.2736842105263158E-2</v>
      </c>
      <c r="MO268" s="244" t="str">
        <f t="shared" si="1126"/>
        <v>i.a.</v>
      </c>
      <c r="MP268" s="244" t="str">
        <f t="shared" si="1127"/>
        <v>i.a.</v>
      </c>
      <c r="MQ268" s="244" t="str">
        <f t="shared" si="1128"/>
        <v>i.a.</v>
      </c>
      <c r="MR268" s="244" t="str">
        <f t="shared" si="1129"/>
        <v>i.a.</v>
      </c>
      <c r="MS268" s="244" t="str">
        <f t="shared" si="1130"/>
        <v>i.a.</v>
      </c>
      <c r="MT268" s="244" t="str">
        <f t="shared" si="1131"/>
        <v>i.a.</v>
      </c>
    </row>
    <row r="269" spans="1:358" ht="18" customHeight="1" x14ac:dyDescent="0.25">
      <c r="A269" s="20" t="s">
        <v>721</v>
      </c>
      <c r="B269" s="273">
        <v>46293819</v>
      </c>
      <c r="C269" s="5" t="s">
        <v>83</v>
      </c>
      <c r="D269" s="5"/>
      <c r="E269" s="5">
        <v>256200</v>
      </c>
      <c r="F269" s="203">
        <v>45744</v>
      </c>
      <c r="G269" s="148" t="s">
        <v>74</v>
      </c>
      <c r="H269" s="148" t="s">
        <v>74</v>
      </c>
      <c r="I269" s="148" t="s">
        <v>74</v>
      </c>
      <c r="J269" s="148" t="s">
        <v>74</v>
      </c>
      <c r="K269" s="148" t="s">
        <v>74</v>
      </c>
      <c r="L269" s="148" t="s">
        <v>74</v>
      </c>
      <c r="M269" s="148" t="s">
        <v>74</v>
      </c>
      <c r="N269" s="357" t="s">
        <v>74</v>
      </c>
      <c r="O269" s="357" t="s">
        <v>74</v>
      </c>
      <c r="P269" s="150" t="e">
        <f>Y269/Tabel1[[#This Row],[2023 - Omsætning]]-1</f>
        <v>#DIV/0!</v>
      </c>
      <c r="Q269" s="150" t="e">
        <f>Z269/Tabel1[[#This Row],[2022 - Omsætning]]-1</f>
        <v>#DIV/0!</v>
      </c>
      <c r="R269" s="150" t="e">
        <f>AA269/Tabel1[[#This Row],[2021 - Omsætning]]-1</f>
        <v>#DIV/0!</v>
      </c>
      <c r="S269" s="150" t="e">
        <f>AB269/Tabel1[[#This Row],[2020 - Omsætning]]-1</f>
        <v>#DIV/0!</v>
      </c>
      <c r="T269" s="150" t="e">
        <f>AC269/Tabel1[[#This Row],[2019 - Omsætning]]-1</f>
        <v>#DIV/0!</v>
      </c>
      <c r="U269" s="242">
        <f t="shared" si="941"/>
        <v>0</v>
      </c>
      <c r="V269" s="242">
        <f t="shared" si="1132"/>
        <v>0</v>
      </c>
      <c r="W269" s="242">
        <f t="shared" si="982"/>
        <v>0</v>
      </c>
      <c r="X269" s="242">
        <f t="shared" si="975"/>
        <v>0</v>
      </c>
      <c r="Y269" s="151"/>
      <c r="Z269" s="151"/>
      <c r="AA269" s="151"/>
      <c r="AB269" s="151"/>
      <c r="AC269" s="361"/>
      <c r="AD269" s="151"/>
      <c r="AE269" s="151"/>
      <c r="AF269" s="151"/>
      <c r="AG269" s="361"/>
      <c r="AH269" s="361"/>
      <c r="AI269" s="361"/>
      <c r="AJ269" s="361"/>
      <c r="AK269" s="361"/>
      <c r="AL269" s="361"/>
      <c r="AM269" s="361"/>
      <c r="AN269" s="361"/>
      <c r="AO269" s="361"/>
      <c r="AP269" s="150">
        <f t="shared" si="1006"/>
        <v>0.22547719278011649</v>
      </c>
      <c r="AQ269" s="150">
        <f t="shared" si="1007"/>
        <v>0.28091298566996609</v>
      </c>
      <c r="AR269" s="150">
        <f t="shared" si="1008"/>
        <v>-0.23909622302158279</v>
      </c>
      <c r="AS269" s="150">
        <f t="shared" si="1009"/>
        <v>0.63890935887988221</v>
      </c>
      <c r="AT269" s="150">
        <f t="shared" si="1010"/>
        <v>7.698412698412696E-2</v>
      </c>
      <c r="AU269" s="242">
        <f t="shared" si="960"/>
        <v>3.91</v>
      </c>
      <c r="AV269" s="242">
        <f t="shared" si="1133"/>
        <v>3.8030000000000008</v>
      </c>
      <c r="AW269" s="242">
        <f t="shared" si="961"/>
        <v>-4.2540000000000013</v>
      </c>
      <c r="AX269" s="242">
        <f t="shared" si="962"/>
        <v>6.9360000000000017</v>
      </c>
      <c r="AY269" s="119">
        <v>21.251000000000001</v>
      </c>
      <c r="AZ269" s="119">
        <v>17.341000000000001</v>
      </c>
      <c r="BA269" s="119">
        <v>13.538</v>
      </c>
      <c r="BB269" s="119">
        <v>17.792000000000002</v>
      </c>
      <c r="BC269" s="119">
        <v>10.856</v>
      </c>
      <c r="BD269" s="119">
        <v>10.08</v>
      </c>
      <c r="BE269" s="119">
        <v>9.3309999999999995</v>
      </c>
      <c r="BF269" s="119">
        <v>9.3369999999999997</v>
      </c>
      <c r="BG269" s="362">
        <v>7.8140000000000001</v>
      </c>
      <c r="BH269" s="362">
        <v>5.8879999999999999</v>
      </c>
      <c r="BI269" s="362">
        <v>6.9809999999999999</v>
      </c>
      <c r="BJ269" s="362">
        <v>7.8760000000000003</v>
      </c>
      <c r="BK269" s="362">
        <v>5.0019999999999998</v>
      </c>
      <c r="BL269" s="362">
        <v>6.6559999999999997</v>
      </c>
      <c r="BM269" s="362">
        <v>7.2430000000000003</v>
      </c>
      <c r="BN269" s="362">
        <v>12.407999999999999</v>
      </c>
      <c r="BO269" s="362">
        <v>19.89</v>
      </c>
      <c r="BP269" s="152">
        <f t="shared" si="1011"/>
        <v>0.41297792787359777</v>
      </c>
      <c r="BQ269" s="152">
        <f t="shared" si="1012"/>
        <v>0.62441222570532917</v>
      </c>
      <c r="BR269" s="152">
        <f t="shared" si="1013"/>
        <v>-0.45271284580742016</v>
      </c>
      <c r="BS269" s="152">
        <f t="shared" si="1014"/>
        <v>1.02606995437758</v>
      </c>
      <c r="BT269" s="152">
        <f t="shared" si="1015"/>
        <v>0.27542255472430027</v>
      </c>
      <c r="BU269" s="242">
        <f t="shared" si="963"/>
        <v>3.4239999999999995</v>
      </c>
      <c r="BV269" s="242">
        <f t="shared" si="1134"/>
        <v>3.1870000000000003</v>
      </c>
      <c r="BW269" s="242">
        <f t="shared" si="964"/>
        <v>-4.2220000000000004</v>
      </c>
      <c r="BX269" s="242">
        <f t="shared" si="965"/>
        <v>4.7230000000000008</v>
      </c>
      <c r="BY269" s="119">
        <v>11.715</v>
      </c>
      <c r="BZ269" s="119">
        <v>8.2910000000000004</v>
      </c>
      <c r="CA269" s="119">
        <v>5.1040000000000001</v>
      </c>
      <c r="CB269" s="119">
        <v>9.3260000000000005</v>
      </c>
      <c r="CC269" s="119">
        <v>4.6029999999999998</v>
      </c>
      <c r="CD269" s="119">
        <v>3.609</v>
      </c>
      <c r="CE269" s="119">
        <v>3.363</v>
      </c>
      <c r="CF269" s="119">
        <v>2.4249999999999998</v>
      </c>
      <c r="CG269" s="362">
        <v>1.41</v>
      </c>
      <c r="CH269" s="362">
        <v>1.052</v>
      </c>
      <c r="CI269" s="362">
        <v>2.1880000000000002</v>
      </c>
      <c r="CJ269" s="362">
        <v>1.913</v>
      </c>
      <c r="CK269" s="362">
        <v>-1.417</v>
      </c>
      <c r="CL269" s="362">
        <v>0.57299999999999995</v>
      </c>
      <c r="CM269" s="362">
        <v>-3.669</v>
      </c>
      <c r="CN269" s="362">
        <v>-2.5070000000000001</v>
      </c>
      <c r="CO269" s="362">
        <v>7.3040000000000003</v>
      </c>
      <c r="CP269" s="152">
        <f t="shared" si="1016"/>
        <v>0.50559380378657481</v>
      </c>
      <c r="CQ269" s="152">
        <f t="shared" si="1017"/>
        <v>0.72959563383775761</v>
      </c>
      <c r="CR269" s="152">
        <f t="shared" si="1018"/>
        <v>-0.52881355932203389</v>
      </c>
      <c r="CS269" s="152">
        <f t="shared" si="1019"/>
        <v>1.2542819499341238</v>
      </c>
      <c r="CT269" s="152">
        <f t="shared" si="1020"/>
        <v>0.31725095452967728</v>
      </c>
      <c r="CU269" s="242">
        <f t="shared" si="966"/>
        <v>3.5249999999999995</v>
      </c>
      <c r="CV269" s="242">
        <f t="shared" si="1135"/>
        <v>2.9410000000000007</v>
      </c>
      <c r="CW269" s="242">
        <f t="shared" si="967"/>
        <v>-4.524</v>
      </c>
      <c r="CX269" s="242">
        <f t="shared" si="968"/>
        <v>4.76</v>
      </c>
      <c r="CY269" s="119">
        <v>10.497</v>
      </c>
      <c r="CZ269" s="119">
        <v>6.9720000000000004</v>
      </c>
      <c r="DA269" s="119">
        <v>4.0309999999999997</v>
      </c>
      <c r="DB269" s="119">
        <v>8.5549999999999997</v>
      </c>
      <c r="DC269" s="119">
        <v>3.7949999999999999</v>
      </c>
      <c r="DD269" s="119">
        <v>2.8809999999999998</v>
      </c>
      <c r="DE269" s="119">
        <v>2.3039999999999998</v>
      </c>
      <c r="DF269" s="119">
        <v>1.54</v>
      </c>
      <c r="DG269" s="362">
        <v>0.58399999999999996</v>
      </c>
      <c r="DH269" s="362">
        <v>0.40400000000000003</v>
      </c>
      <c r="DI269" s="362">
        <v>1.4510000000000001</v>
      </c>
      <c r="DJ269" s="362">
        <v>1.103</v>
      </c>
      <c r="DK269" s="362">
        <v>-2.1349999999999998</v>
      </c>
      <c r="DL269" s="362">
        <v>7.0999999999999994E-2</v>
      </c>
      <c r="DM269" s="362">
        <v>-4.1420000000000003</v>
      </c>
      <c r="DN269" s="362">
        <v>-2.899</v>
      </c>
      <c r="DO269" s="362">
        <v>5.766</v>
      </c>
      <c r="DP269" s="152">
        <f t="shared" si="1021"/>
        <v>0.24315294117647065</v>
      </c>
      <c r="DQ269" s="152">
        <f t="shared" si="1022"/>
        <v>0.22775595100531548</v>
      </c>
      <c r="DR269" s="152">
        <f t="shared" si="1023"/>
        <v>8.565934386107945E-3</v>
      </c>
      <c r="DS269" s="152">
        <f t="shared" si="1024"/>
        <v>0.63593898951382277</v>
      </c>
      <c r="DT269" s="152">
        <f t="shared" si="1025"/>
        <v>0.3927243759957515</v>
      </c>
      <c r="DU269" s="242">
        <f t="shared" si="969"/>
        <v>5.1670000000000016</v>
      </c>
      <c r="DV269" s="242">
        <f t="shared" si="1136"/>
        <v>3.9420000000000002</v>
      </c>
      <c r="DW269" s="242">
        <f t="shared" si="970"/>
        <v>0.14699999999999847</v>
      </c>
      <c r="DX269" s="242">
        <f t="shared" si="971"/>
        <v>6.6710000000000012</v>
      </c>
      <c r="DY269" s="119">
        <v>26.417000000000002</v>
      </c>
      <c r="DZ269" s="119">
        <v>21.25</v>
      </c>
      <c r="EA269" s="119">
        <v>17.308</v>
      </c>
      <c r="EB269" s="119">
        <v>17.161000000000001</v>
      </c>
      <c r="EC269" s="119">
        <v>10.49</v>
      </c>
      <c r="ED269" s="119">
        <v>7.532</v>
      </c>
      <c r="EE269" s="119">
        <v>5.2839999999999998</v>
      </c>
      <c r="EF269" s="119">
        <v>3.488</v>
      </c>
      <c r="EG269" s="362">
        <v>2.3140000000000001</v>
      </c>
      <c r="EH269" s="362">
        <v>1.8560000000000001</v>
      </c>
      <c r="EI269" s="362">
        <v>1.556</v>
      </c>
      <c r="EJ269" s="362">
        <v>0.439</v>
      </c>
      <c r="EK269" s="362">
        <v>-0.16700000000000001</v>
      </c>
      <c r="EL269" s="362">
        <v>1.444</v>
      </c>
      <c r="EM269" s="362">
        <v>1.4219999999999999</v>
      </c>
      <c r="EN269" s="362">
        <v>4.5389999999999997</v>
      </c>
      <c r="EO269" s="362">
        <v>16.651</v>
      </c>
      <c r="EP269" s="153">
        <f t="shared" si="1026"/>
        <v>6.1328205480392674E-2</v>
      </c>
      <c r="EQ269" s="153">
        <f t="shared" si="1027"/>
        <v>0.15743537566373098</v>
      </c>
      <c r="ER269" s="153">
        <f t="shared" si="1028"/>
        <v>0.20939801195900862</v>
      </c>
      <c r="ES269" s="153">
        <f t="shared" si="1029"/>
        <v>0.27841411857241188</v>
      </c>
      <c r="ET269" s="153">
        <f t="shared" si="1030"/>
        <v>0.11612850127568508</v>
      </c>
      <c r="EU269" s="242">
        <f t="shared" si="972"/>
        <v>4.4649999999999892</v>
      </c>
      <c r="EV269" s="242">
        <f t="shared" si="1137"/>
        <v>9.9030000000000058</v>
      </c>
      <c r="EW269" s="242">
        <f t="shared" si="973"/>
        <v>10.890999999999998</v>
      </c>
      <c r="EX269" s="242">
        <f t="shared" si="974"/>
        <v>11.327000000000005</v>
      </c>
      <c r="EY269" s="119">
        <v>77.27</v>
      </c>
      <c r="EZ269" s="119">
        <v>72.805000000000007</v>
      </c>
      <c r="FA269" s="119">
        <v>62.902000000000001</v>
      </c>
      <c r="FB269" s="119">
        <v>52.011000000000003</v>
      </c>
      <c r="FC269" s="119">
        <v>40.683999999999997</v>
      </c>
      <c r="FD269" s="119">
        <v>36.451000000000001</v>
      </c>
      <c r="FE269" s="119">
        <v>33.889000000000003</v>
      </c>
      <c r="FF269" s="119">
        <v>30.954999999999998</v>
      </c>
      <c r="FG269" s="362">
        <v>26.567</v>
      </c>
      <c r="FH269" s="362">
        <v>23.356999999999999</v>
      </c>
      <c r="FI269" s="362">
        <v>20.202999999999999</v>
      </c>
      <c r="FJ269" s="362">
        <v>21.901</v>
      </c>
      <c r="FK269" s="362">
        <v>23.224</v>
      </c>
      <c r="FL269" s="362">
        <v>17.731999999999999</v>
      </c>
      <c r="FM269" s="362">
        <v>19.337</v>
      </c>
      <c r="FN269" s="362">
        <v>21.651</v>
      </c>
      <c r="FO269" s="362">
        <v>59.789000000000001</v>
      </c>
      <c r="FP269" s="153">
        <f t="shared" si="1031"/>
        <v>5.1724137931034482E-2</v>
      </c>
      <c r="FQ269" s="153">
        <f t="shared" si="1032"/>
        <v>7.407407407407407E-2</v>
      </c>
      <c r="FR269" s="153">
        <f t="shared" si="1033"/>
        <v>0.08</v>
      </c>
      <c r="FS269" s="153">
        <f t="shared" si="1034"/>
        <v>6.3829787234042548E-2</v>
      </c>
      <c r="FT269" s="153">
        <f t="shared" si="1035"/>
        <v>-4.0816326530612242E-2</v>
      </c>
      <c r="FU269" s="242">
        <f t="shared" si="990"/>
        <v>3</v>
      </c>
      <c r="FV269" s="242">
        <f t="shared" si="1138"/>
        <v>4</v>
      </c>
      <c r="FW269" s="242">
        <f t="shared" si="991"/>
        <v>4</v>
      </c>
      <c r="FX269" s="242">
        <f t="shared" si="992"/>
        <v>3</v>
      </c>
      <c r="FY269" s="154">
        <v>61</v>
      </c>
      <c r="FZ269" s="154">
        <v>58</v>
      </c>
      <c r="GA269" s="154">
        <v>54</v>
      </c>
      <c r="GB269" s="154">
        <v>50</v>
      </c>
      <c r="GC269" s="154">
        <v>47</v>
      </c>
      <c r="GD269" s="154">
        <v>49</v>
      </c>
      <c r="GE269" s="154">
        <v>46</v>
      </c>
      <c r="GF269" s="154">
        <v>42</v>
      </c>
      <c r="GG269" s="359">
        <v>37</v>
      </c>
      <c r="GH269" s="359">
        <v>38</v>
      </c>
      <c r="GI269" s="359"/>
      <c r="GJ269" s="359"/>
      <c r="GK269" s="359"/>
      <c r="GL269" s="359"/>
      <c r="GM269" s="359">
        <v>31</v>
      </c>
      <c r="GN269" s="359">
        <v>38</v>
      </c>
      <c r="GO269" s="359">
        <v>45</v>
      </c>
      <c r="GP269" s="5"/>
      <c r="GQ269" s="5" t="s">
        <v>385</v>
      </c>
      <c r="GR269" s="5">
        <v>8660</v>
      </c>
      <c r="GS269" s="5" t="s">
        <v>110</v>
      </c>
      <c r="GT269" s="157" t="s">
        <v>94</v>
      </c>
      <c r="GU269" s="172" t="s">
        <v>73</v>
      </c>
      <c r="GW269" s="158">
        <f t="shared" si="1036"/>
        <v>0.21787999845601236</v>
      </c>
      <c r="GX269" s="158">
        <f t="shared" si="1037"/>
        <v>0.54617542151443732</v>
      </c>
      <c r="GY269" s="158">
        <f t="shared" si="1038"/>
        <v>-0.62201467198971716</v>
      </c>
      <c r="GZ269" s="158">
        <f t="shared" si="1039"/>
        <v>0.46926582408277367</v>
      </c>
      <c r="HA269" s="158">
        <f t="shared" si="1040"/>
        <v>-6.3262222103410093E-2</v>
      </c>
      <c r="HB269" s="263">
        <f t="shared" si="942"/>
        <v>7.8793472132129172E-2</v>
      </c>
      <c r="HC269" s="263">
        <f t="shared" si="1139"/>
        <v>0.12774569173023276</v>
      </c>
      <c r="HD269" s="263">
        <f t="shared" si="943"/>
        <v>-0.38489280813511478</v>
      </c>
      <c r="HE269" s="263">
        <f t="shared" si="944"/>
        <v>0.19763220534836601</v>
      </c>
      <c r="HF269" s="153">
        <f t="shared" si="1041"/>
        <v>0.44043048650009436</v>
      </c>
      <c r="HG269" s="153">
        <f t="shared" si="1042"/>
        <v>0.36163701436796519</v>
      </c>
      <c r="HH269" s="153">
        <f t="shared" si="1043"/>
        <v>0.23389132263773244</v>
      </c>
      <c r="HI269" s="153">
        <f t="shared" si="1044"/>
        <v>0.61878413077284722</v>
      </c>
      <c r="HJ269" s="153">
        <f t="shared" si="1045"/>
        <v>0.42115192542448121</v>
      </c>
      <c r="HK269" s="153">
        <f t="shared" si="1046"/>
        <v>0.44959425717852686</v>
      </c>
      <c r="HL269" s="153">
        <f t="shared" si="1047"/>
        <v>0.52530779753761969</v>
      </c>
      <c r="HM269" s="153">
        <f t="shared" si="1048"/>
        <v>0.53085143054119277</v>
      </c>
      <c r="HN269" s="153">
        <f t="shared" si="1049"/>
        <v>0.28009592326139088</v>
      </c>
      <c r="HO269" s="153">
        <f t="shared" si="1050"/>
        <v>0.23681125439624856</v>
      </c>
      <c r="HP269" s="153">
        <f t="shared" si="1051"/>
        <v>1.4546365914786967</v>
      </c>
      <c r="HQ269" s="153">
        <f t="shared" si="1052"/>
        <v>8.110294117647058</v>
      </c>
      <c r="HR269" s="153">
        <f t="shared" si="1053"/>
        <v>-3.3437744714173845</v>
      </c>
      <c r="HS269" s="153">
        <f t="shared" si="1054"/>
        <v>4.9546406140963013E-2</v>
      </c>
      <c r="HT269" s="153">
        <f t="shared" si="1055"/>
        <v>-1.3896997148129511</v>
      </c>
      <c r="HU269" s="153">
        <f t="shared" si="1056"/>
        <v>-0.27361963190184052</v>
      </c>
      <c r="HV269" s="150">
        <f t="shared" si="1057"/>
        <v>0.27770112049270257</v>
      </c>
      <c r="HW269" s="150">
        <f t="shared" si="1058"/>
        <v>0.37550813217060663</v>
      </c>
      <c r="HX269" s="150">
        <f t="shared" si="1059"/>
        <v>-0.55852877604900064</v>
      </c>
      <c r="HY269" s="150">
        <f t="shared" si="1060"/>
        <v>0.68596910222681517</v>
      </c>
      <c r="HZ269" s="150">
        <f t="shared" si="1061"/>
        <v>0.16306764113965511</v>
      </c>
      <c r="IA269" s="263">
        <f t="shared" si="945"/>
        <v>3.3932221477226632E-2</v>
      </c>
      <c r="IB269" s="263">
        <f t="shared" si="1140"/>
        <v>3.3357296504290659E-2</v>
      </c>
      <c r="IC269" s="263">
        <f t="shared" si="946"/>
        <v>-0.11238663067982051</v>
      </c>
      <c r="ID269" s="263">
        <f t="shared" si="947"/>
        <v>8.1869858755429584E-2</v>
      </c>
      <c r="IE269" s="153">
        <f t="shared" si="1062"/>
        <v>0.15612193903048477</v>
      </c>
      <c r="IF269" s="153">
        <f t="shared" si="1063"/>
        <v>0.12218971755325814</v>
      </c>
      <c r="IG269" s="153">
        <f t="shared" si="1064"/>
        <v>8.8832421048967478E-2</v>
      </c>
      <c r="IH269" s="153">
        <f t="shared" si="1065"/>
        <v>0.20121905172878798</v>
      </c>
      <c r="II269" s="153">
        <f t="shared" si="1066"/>
        <v>0.1193491929733584</v>
      </c>
      <c r="IJ269" s="153">
        <f t="shared" si="1067"/>
        <v>0.10261586579471139</v>
      </c>
      <c r="IK269" s="153">
        <f t="shared" si="1068"/>
        <v>0.10372586515329098</v>
      </c>
      <c r="IL269" s="153">
        <f t="shared" si="1069"/>
        <v>8.4315566218142624E-2</v>
      </c>
      <c r="IM269" s="153">
        <f t="shared" si="1070"/>
        <v>5.6485858504927489E-2</v>
      </c>
      <c r="IN269" s="153">
        <f t="shared" si="1071"/>
        <v>4.8301193755739207E-2</v>
      </c>
      <c r="IO269" s="153">
        <f t="shared" si="1072"/>
        <v>0.10393311799353981</v>
      </c>
      <c r="IP269" s="153">
        <f t="shared" si="1073"/>
        <v>8.4786703601108029E-2</v>
      </c>
      <c r="IQ269" s="153">
        <f t="shared" si="1074"/>
        <v>-6.9196210567438229E-2</v>
      </c>
      <c r="IR269" s="153">
        <f t="shared" si="1075"/>
        <v>3.0915320078772016E-2</v>
      </c>
      <c r="IS269" s="153">
        <f t="shared" si="1076"/>
        <v>-0.17902800819752124</v>
      </c>
      <c r="IT269" s="153">
        <f t="shared" si="1077"/>
        <v>-6.1566797642436152E-2</v>
      </c>
      <c r="IU269" s="150">
        <f t="shared" si="1078"/>
        <v>0.17131810382234963</v>
      </c>
      <c r="IV269" s="150">
        <f t="shared" si="1079"/>
        <v>6.0755508964169515E-2</v>
      </c>
      <c r="IW269" s="150">
        <f t="shared" si="1080"/>
        <v>-0.16605954002486639</v>
      </c>
      <c r="IX269" s="150">
        <f t="shared" si="1081"/>
        <v>0.27966279920363707</v>
      </c>
      <c r="IY269" s="150">
        <f t="shared" si="1082"/>
        <v>0.24781723108399223</v>
      </c>
      <c r="IZ269" s="263">
        <f t="shared" si="948"/>
        <v>5.0003567148203143E-2</v>
      </c>
      <c r="JA269" s="263">
        <f t="shared" si="1141"/>
        <v>1.6717375427678705E-2</v>
      </c>
      <c r="JB269" s="263">
        <f t="shared" si="949"/>
        <v>-5.479125120391326E-2</v>
      </c>
      <c r="JC269" s="263">
        <f t="shared" si="950"/>
        <v>7.210851351013059E-2</v>
      </c>
      <c r="JD269" s="153">
        <f t="shared" si="1083"/>
        <v>0.34187912514559343</v>
      </c>
      <c r="JE269" s="153">
        <f t="shared" si="1084"/>
        <v>0.29187555799739029</v>
      </c>
      <c r="JF269" s="153">
        <f t="shared" si="1085"/>
        <v>0.27515818256971158</v>
      </c>
      <c r="JG269" s="153">
        <f t="shared" si="1086"/>
        <v>0.32994943377362485</v>
      </c>
      <c r="JH269" s="153">
        <f t="shared" si="1087"/>
        <v>0.25784092026349426</v>
      </c>
      <c r="JI269" s="153">
        <f t="shared" si="1088"/>
        <v>0.20663356286521631</v>
      </c>
      <c r="JJ269" s="153">
        <f t="shared" si="1089"/>
        <v>0.15592080025967126</v>
      </c>
      <c r="JK269" s="153">
        <f t="shared" si="1090"/>
        <v>0.11267969633338717</v>
      </c>
      <c r="JL269" s="153">
        <f t="shared" si="1091"/>
        <v>8.7100538261753305E-2</v>
      </c>
      <c r="JM269" s="153">
        <f t="shared" si="1092"/>
        <v>7.9462259708010449E-2</v>
      </c>
      <c r="JN269" s="153">
        <f t="shared" si="1093"/>
        <v>7.7018264614166221E-2</v>
      </c>
      <c r="JO269" s="153">
        <f t="shared" si="1094"/>
        <v>2.0044746815213916E-2</v>
      </c>
      <c r="JP269" s="153">
        <f t="shared" si="1095"/>
        <v>-7.190837065105064E-3</v>
      </c>
      <c r="JQ269" s="153">
        <f t="shared" si="1096"/>
        <v>8.1434694337920138E-2</v>
      </c>
      <c r="JR269" s="153">
        <f t="shared" si="1097"/>
        <v>7.3537777318094841E-2</v>
      </c>
      <c r="JS269" s="153">
        <f t="shared" si="1098"/>
        <v>0.2096438963558265</v>
      </c>
      <c r="JT269" s="153">
        <f t="shared" si="1099"/>
        <v>0.27849604442288717</v>
      </c>
      <c r="JU269" s="150" t="e">
        <f t="shared" si="1100"/>
        <v>#VALUE!</v>
      </c>
      <c r="JV269" s="150" t="e">
        <f t="shared" si="1101"/>
        <v>#VALUE!</v>
      </c>
      <c r="JW269" s="150" t="e">
        <f t="shared" si="1102"/>
        <v>#VALUE!</v>
      </c>
      <c r="JX269" s="150" t="e">
        <f t="shared" si="1103"/>
        <v>#VALUE!</v>
      </c>
      <c r="JY269" s="150" t="e">
        <f t="shared" si="1104"/>
        <v>#VALUE!</v>
      </c>
      <c r="JZ269" s="263" t="e">
        <f t="shared" si="951"/>
        <v>#VALUE!</v>
      </c>
      <c r="KA269" s="263" t="e">
        <f t="shared" si="1142"/>
        <v>#VALUE!</v>
      </c>
      <c r="KB269" s="263" t="e">
        <f t="shared" si="952"/>
        <v>#VALUE!</v>
      </c>
      <c r="KC269" s="263" t="e">
        <f t="shared" si="953"/>
        <v>#VALUE!</v>
      </c>
      <c r="KD269" s="153" t="str">
        <f t="shared" si="924"/>
        <v>i.a.</v>
      </c>
      <c r="KE269" s="153" t="str">
        <f t="shared" si="925"/>
        <v>i.a.</v>
      </c>
      <c r="KF269" s="153" t="str">
        <f t="shared" si="926"/>
        <v>i.a.</v>
      </c>
      <c r="KG269" s="153" t="str">
        <f t="shared" si="927"/>
        <v>i.a.</v>
      </c>
      <c r="KH269" s="153" t="str">
        <f t="shared" si="940"/>
        <v>i.a.</v>
      </c>
      <c r="KI269" s="153" t="str">
        <f t="shared" si="928"/>
        <v>i.a.</v>
      </c>
      <c r="KJ269" s="153" t="str">
        <f t="shared" si="929"/>
        <v>i.a.</v>
      </c>
      <c r="KK269" s="153" t="str">
        <f t="shared" si="930"/>
        <v>i.a.</v>
      </c>
      <c r="KL269" s="153" t="str">
        <f t="shared" si="931"/>
        <v>i.a.</v>
      </c>
      <c r="KM269" s="153" t="str">
        <f t="shared" si="932"/>
        <v>i.a.</v>
      </c>
      <c r="KN269" s="153" t="str">
        <f t="shared" si="933"/>
        <v>i.a.</v>
      </c>
      <c r="KO269" s="153" t="str">
        <f t="shared" si="934"/>
        <v>i.a.</v>
      </c>
      <c r="KP269" s="153" t="str">
        <f t="shared" si="935"/>
        <v>i.a.</v>
      </c>
      <c r="KQ269" s="153" t="str">
        <f t="shared" si="936"/>
        <v>i.a.</v>
      </c>
      <c r="KR269" s="153" t="str">
        <f t="shared" si="937"/>
        <v>i.a.</v>
      </c>
      <c r="KS269" s="153" t="str">
        <f t="shared" si="938"/>
        <v>i.a.</v>
      </c>
      <c r="KT269" s="153" t="str">
        <f t="shared" si="939"/>
        <v>i.a.</v>
      </c>
      <c r="KU269" s="150" t="e">
        <f t="shared" si="1105"/>
        <v>#DIV/0!</v>
      </c>
      <c r="KV269" s="150" t="e">
        <f t="shared" si="1106"/>
        <v>#DIV/0!</v>
      </c>
      <c r="KW269" s="150" t="e">
        <f t="shared" si="1107"/>
        <v>#DIV/0!</v>
      </c>
      <c r="KX269" s="150" t="e">
        <f t="shared" si="1108"/>
        <v>#DIV/0!</v>
      </c>
      <c r="KY269" s="150" t="e">
        <f t="shared" si="1109"/>
        <v>#DIV/0!</v>
      </c>
      <c r="KZ269" s="243">
        <f t="shared" si="954"/>
        <v>0</v>
      </c>
      <c r="LA269" s="243">
        <f t="shared" si="1143"/>
        <v>0</v>
      </c>
      <c r="LB269" s="243">
        <f t="shared" si="955"/>
        <v>0</v>
      </c>
      <c r="LC269" s="243">
        <f t="shared" si="956"/>
        <v>0</v>
      </c>
      <c r="LD269" s="254">
        <f>IFERROR(Tabel1[[#This Row],[2024 - Omsætning]]/Tabel1[[#This Row],[2024 - Ansatte]],"i.a.")</f>
        <v>0</v>
      </c>
      <c r="LE269" s="254">
        <f>IFERROR(Tabel1[[#This Row],[2023 - Omsætning]]/Tabel1[[#This Row],[2023 - Ansatte]],"i.a.")</f>
        <v>0</v>
      </c>
      <c r="LF269" s="254">
        <f>IFERROR(Tabel1[[#This Row],[2022 - Omsætning]]/Tabel1[[#This Row],[2022 - Ansatte]],"i.a.")</f>
        <v>0</v>
      </c>
      <c r="LG269" s="254">
        <f>IFERROR(Tabel1[[#This Row],[2021 - Omsætning]]/Tabel1[[#This Row],[2021 - Ansatte]],"i.a.")</f>
        <v>0</v>
      </c>
      <c r="LH269" s="254">
        <f>IFERROR(AC269/Tabel1[[#This Row],[2020 - Ansatte]],"i.a.")</f>
        <v>0</v>
      </c>
      <c r="LI269" s="254">
        <f>IFERROR(Tabel1[[#This Row],[2019 - Omsætning]]/Tabel1[[#This Row],[2019 - Ansatte]],"i.a.")</f>
        <v>0</v>
      </c>
      <c r="LJ269" s="254">
        <f>IFERROR(Tabel1[[#This Row],[2018 - Omsætning]]/Tabel1[[#This Row],[2018 - Ansatte]],"i.a.")</f>
        <v>0</v>
      </c>
      <c r="LK269" s="254">
        <f>IFERROR(Tabel1[[#This Row],[2017 - Omsætning]]/Tabel1[[#This Row],[2017 - Ansatte]],"i.a.")</f>
        <v>0</v>
      </c>
      <c r="LL269" s="254">
        <f>IFERROR(Tabel1[[#This Row],[2016 - Omsætning]]/Tabel1[[#This Row],[2016 - Ansatte]],"i.a.")</f>
        <v>0</v>
      </c>
      <c r="LM269" s="254">
        <f>IFERROR(Tabel1[[#This Row],[2015 - Omsætning]]/Tabel1[[#This Row],[2015 - Ansatte]],"i.a.")</f>
        <v>0</v>
      </c>
      <c r="LN269" s="254" t="str">
        <f>IFERROR(Tabel1[[#This Row],[2014 - Omsætning]]/Tabel1[[#This Row],[2014 - Ansatte]],"i.a.")</f>
        <v>i.a.</v>
      </c>
      <c r="LO269" s="254" t="str">
        <f>IFERROR(Tabel1[[#This Row],[2013 - Omsætning]]/Tabel1[[#This Row],[2013 - Ansatte]],"i.a.")</f>
        <v>i.a.</v>
      </c>
      <c r="LP269" s="254" t="str">
        <f>IFERROR(Tabel1[[#This Row],[2012 - Omsætning]]/Tabel1[[#This Row],[2012 - Ansatte]],"i.a.")</f>
        <v>i.a.</v>
      </c>
      <c r="LQ269" s="254" t="str">
        <f>IFERROR(Tabel1[[#This Row],[2011 - Omsætning]]/Tabel1[[#This Row],[2011 - Ansatte]],"i.a.")</f>
        <v>i.a.</v>
      </c>
      <c r="LR269" s="254">
        <f>IFERROR(Tabel1[[#This Row],[2010 - Omsætning]]/Tabel1[[#This Row],[2010 - Ansatte]],"i.a.")</f>
        <v>0</v>
      </c>
      <c r="LS269" s="254">
        <f>IFERROR(Tabel1[[#This Row],[2009 - Omsætning]]/Tabel1[[#This Row],[2009 - Ansatte]],"i.a.")</f>
        <v>0</v>
      </c>
      <c r="LT269" s="254">
        <f>IFERROR(Tabel1[[#This Row],[2008 - Omsætning]]/Tabel1[[#This Row],[2008 - Ansatte]],"i.a.")</f>
        <v>0</v>
      </c>
      <c r="LU269" s="158">
        <f t="shared" si="1110"/>
        <v>0.43154820687903828</v>
      </c>
      <c r="LV269" s="158">
        <f t="shared" si="1111"/>
        <v>0.61031317633170534</v>
      </c>
      <c r="LW269" s="158">
        <f t="shared" si="1112"/>
        <v>-0.56371625863151287</v>
      </c>
      <c r="LX269" s="158">
        <f t="shared" si="1113"/>
        <v>1.1190250329380764</v>
      </c>
      <c r="LY269" s="158">
        <f t="shared" si="1114"/>
        <v>0.37330418663732318</v>
      </c>
      <c r="LZ269" s="243">
        <f t="shared" si="957"/>
        <v>5.1875070661390604E-2</v>
      </c>
      <c r="MA269" s="243">
        <f t="shared" si="1144"/>
        <v>4.5558748403576002E-2</v>
      </c>
      <c r="MB269" s="243">
        <f t="shared" si="958"/>
        <v>-9.6451851851851858E-2</v>
      </c>
      <c r="MC269" s="243">
        <f t="shared" si="959"/>
        <v>9.0355319148936172E-2</v>
      </c>
      <c r="MD269" s="244">
        <f t="shared" si="1115"/>
        <v>0.17208196721311475</v>
      </c>
      <c r="ME269" s="244">
        <f t="shared" si="1116"/>
        <v>0.12020689655172415</v>
      </c>
      <c r="MF269" s="244">
        <f t="shared" si="1117"/>
        <v>7.4648148148148144E-2</v>
      </c>
      <c r="MG269" s="244">
        <f t="shared" si="1118"/>
        <v>0.1711</v>
      </c>
      <c r="MH269" s="244">
        <f t="shared" si="1119"/>
        <v>8.074468085106383E-2</v>
      </c>
      <c r="MI269" s="244">
        <f t="shared" si="1120"/>
        <v>5.8795918367346933E-2</v>
      </c>
      <c r="MJ269" s="244">
        <f t="shared" si="1121"/>
        <v>5.0086956521739126E-2</v>
      </c>
      <c r="MK269" s="244">
        <f t="shared" si="1122"/>
        <v>3.6666666666666667E-2</v>
      </c>
      <c r="ML269" s="244">
        <f t="shared" si="1123"/>
        <v>1.5783783783783784E-2</v>
      </c>
      <c r="MM269" s="244">
        <f t="shared" si="1124"/>
        <v>1.0631578947368422E-2</v>
      </c>
      <c r="MN269" s="244" t="str">
        <f t="shared" si="1125"/>
        <v>i.a.</v>
      </c>
      <c r="MO269" s="244" t="str">
        <f t="shared" si="1126"/>
        <v>i.a.</v>
      </c>
      <c r="MP269" s="244" t="str">
        <f t="shared" si="1127"/>
        <v>i.a.</v>
      </c>
      <c r="MQ269" s="244" t="str">
        <f t="shared" si="1128"/>
        <v>i.a.</v>
      </c>
      <c r="MR269" s="244">
        <f t="shared" si="1129"/>
        <v>-0.13361290322580646</v>
      </c>
      <c r="MS269" s="244">
        <f t="shared" si="1130"/>
        <v>-7.6289473684210532E-2</v>
      </c>
      <c r="MT269" s="244">
        <f t="shared" si="1131"/>
        <v>0.12813333333333332</v>
      </c>
    </row>
    <row r="270" spans="1:358" ht="18" customHeight="1" x14ac:dyDescent="0.25">
      <c r="A270" s="116" t="s">
        <v>580</v>
      </c>
      <c r="B270" s="273">
        <v>30901002</v>
      </c>
      <c r="C270" s="5" t="s">
        <v>83</v>
      </c>
      <c r="D270" s="5"/>
      <c r="E270" s="133">
        <v>256200</v>
      </c>
      <c r="F270" s="203">
        <v>45771</v>
      </c>
      <c r="G270" s="148" t="s">
        <v>74</v>
      </c>
      <c r="H270" s="148" t="s">
        <v>74</v>
      </c>
      <c r="I270" s="148" t="s">
        <v>74</v>
      </c>
      <c r="J270" s="148" t="s">
        <v>70</v>
      </c>
      <c r="K270" s="148" t="s">
        <v>70</v>
      </c>
      <c r="L270" s="148" t="s">
        <v>70</v>
      </c>
      <c r="M270" s="357" t="s">
        <v>70</v>
      </c>
      <c r="N270" s="357" t="s">
        <v>70</v>
      </c>
      <c r="O270" s="357" t="s">
        <v>70</v>
      </c>
      <c r="P270" s="150" t="e">
        <f>Y270/Tabel1[[#This Row],[2023 - Omsætning]]-1</f>
        <v>#DIV/0!</v>
      </c>
      <c r="Q270" s="150" t="e">
        <f>Z270/Tabel1[[#This Row],[2022 - Omsætning]]-1</f>
        <v>#DIV/0!</v>
      </c>
      <c r="R270" s="150" t="e">
        <f>AA270/Tabel1[[#This Row],[2021 - Omsætning]]-1</f>
        <v>#DIV/0!</v>
      </c>
      <c r="S270" s="150" t="e">
        <f>AB270/Tabel1[[#This Row],[2020 - Omsætning]]-1</f>
        <v>#DIV/0!</v>
      </c>
      <c r="T270" s="150" t="e">
        <f>AC270/Tabel1[[#This Row],[2019 - Omsætning]]-1</f>
        <v>#DIV/0!</v>
      </c>
      <c r="U270" s="242">
        <f t="shared" si="941"/>
        <v>0</v>
      </c>
      <c r="V270" s="242">
        <f t="shared" si="1132"/>
        <v>0</v>
      </c>
      <c r="W270" s="242">
        <f t="shared" si="982"/>
        <v>0</v>
      </c>
      <c r="X270" s="242">
        <f t="shared" si="975"/>
        <v>0</v>
      </c>
      <c r="Y270" s="151"/>
      <c r="Z270" s="151"/>
      <c r="AA270" s="151"/>
      <c r="AB270" s="151"/>
      <c r="AC270" s="361"/>
      <c r="AD270" s="361"/>
      <c r="AE270" s="361"/>
      <c r="AF270" s="361"/>
      <c r="AG270" s="361"/>
      <c r="AH270" s="361"/>
      <c r="AI270" s="361"/>
      <c r="AJ270" s="361"/>
      <c r="AK270" s="361"/>
      <c r="AL270" s="361"/>
      <c r="AM270" s="361"/>
      <c r="AN270" s="361"/>
      <c r="AO270" s="361"/>
      <c r="AP270" s="150">
        <f t="shared" si="1006"/>
        <v>-8.1651145230304562E-2</v>
      </c>
      <c r="AQ270" s="150">
        <f t="shared" si="1007"/>
        <v>-0.37044431767763203</v>
      </c>
      <c r="AR270" s="150">
        <f t="shared" si="1008"/>
        <v>0.53219384286685423</v>
      </c>
      <c r="AS270" s="150">
        <f t="shared" si="1009"/>
        <v>0.16587409420289853</v>
      </c>
      <c r="AT270" s="150">
        <f t="shared" si="1010"/>
        <v>-7.0511471269206469E-2</v>
      </c>
      <c r="AU270" s="242">
        <f t="shared" si="960"/>
        <v>-1.6219999999999999</v>
      </c>
      <c r="AV270" s="242">
        <f t="shared" si="1133"/>
        <v>-11.689</v>
      </c>
      <c r="AW270" s="242">
        <f t="shared" si="961"/>
        <v>10.959999999999997</v>
      </c>
      <c r="AX270" s="242">
        <f t="shared" si="962"/>
        <v>2.9299999999999997</v>
      </c>
      <c r="AY270" s="119">
        <v>18.242999999999999</v>
      </c>
      <c r="AZ270" s="119">
        <v>19.864999999999998</v>
      </c>
      <c r="BA270" s="119">
        <v>31.553999999999998</v>
      </c>
      <c r="BB270" s="119">
        <v>20.594000000000001</v>
      </c>
      <c r="BC270" s="119">
        <v>17.664000000000001</v>
      </c>
      <c r="BD270" s="362">
        <v>19.004000000000001</v>
      </c>
      <c r="BE270" s="362">
        <v>19.062000000000001</v>
      </c>
      <c r="BF270" s="362">
        <v>18.562999999999999</v>
      </c>
      <c r="BG270" s="362">
        <v>17.795999999999999</v>
      </c>
      <c r="BH270" s="362">
        <v>15.663</v>
      </c>
      <c r="BI270" s="362"/>
      <c r="BJ270" s="362"/>
      <c r="BK270" s="362"/>
      <c r="BL270" s="362"/>
      <c r="BM270" s="362"/>
      <c r="BN270" s="362"/>
      <c r="BO270" s="362"/>
      <c r="BP270" s="152">
        <f t="shared" si="1011"/>
        <v>-0.42564218116268587</v>
      </c>
      <c r="BQ270" s="152">
        <f t="shared" si="1012"/>
        <v>-0.402128519466523</v>
      </c>
      <c r="BR270" s="152">
        <f t="shared" si="1013"/>
        <v>0.25261559230509617</v>
      </c>
      <c r="BS270" s="152">
        <f t="shared" si="1014"/>
        <v>1.0239071038251366</v>
      </c>
      <c r="BT270" s="152">
        <f t="shared" si="1015"/>
        <v>-0.20130932896890344</v>
      </c>
      <c r="BU270" s="242">
        <f t="shared" si="963"/>
        <v>-1.8889999999999998</v>
      </c>
      <c r="BV270" s="242">
        <f t="shared" si="1134"/>
        <v>-2.9850000000000003</v>
      </c>
      <c r="BW270" s="242">
        <f t="shared" si="964"/>
        <v>1.4969999999999999</v>
      </c>
      <c r="BX270" s="242">
        <f t="shared" si="965"/>
        <v>2.9980000000000002</v>
      </c>
      <c r="BY270" s="119">
        <v>2.5489999999999999</v>
      </c>
      <c r="BZ270" s="119">
        <v>4.4379999999999997</v>
      </c>
      <c r="CA270" s="119">
        <v>7.423</v>
      </c>
      <c r="CB270" s="119">
        <v>5.9260000000000002</v>
      </c>
      <c r="CC270" s="119">
        <v>2.9279999999999999</v>
      </c>
      <c r="CD270" s="362">
        <v>3.6659999999999999</v>
      </c>
      <c r="CE270" s="362">
        <v>3.82</v>
      </c>
      <c r="CF270" s="362">
        <v>3.7810000000000001</v>
      </c>
      <c r="CG270" s="362">
        <v>3.85</v>
      </c>
      <c r="CH270" s="362">
        <v>2.7330000000000001</v>
      </c>
      <c r="CI270" s="362"/>
      <c r="CJ270" s="362"/>
      <c r="CK270" s="362"/>
      <c r="CL270" s="362"/>
      <c r="CM270" s="362"/>
      <c r="CN270" s="362"/>
      <c r="CO270" s="362"/>
      <c r="CP270" s="152">
        <f t="shared" si="1016"/>
        <v>-0.43021384226258907</v>
      </c>
      <c r="CQ270" s="152">
        <f t="shared" si="1017"/>
        <v>-0.39336030129725197</v>
      </c>
      <c r="CR270" s="152">
        <f t="shared" si="1018"/>
        <v>0.22630858706808066</v>
      </c>
      <c r="CS270" s="152">
        <f t="shared" si="1019"/>
        <v>1.0657243816254416</v>
      </c>
      <c r="CT270" s="152">
        <f t="shared" si="1020"/>
        <v>-0.21974083264405839</v>
      </c>
      <c r="CU270" s="242">
        <f t="shared" si="966"/>
        <v>-1.871</v>
      </c>
      <c r="CV270" s="242">
        <f t="shared" si="1135"/>
        <v>-2.8199999999999994</v>
      </c>
      <c r="CW270" s="242">
        <f t="shared" si="967"/>
        <v>1.3229999999999995</v>
      </c>
      <c r="CX270" s="242">
        <f t="shared" si="968"/>
        <v>3.016</v>
      </c>
      <c r="CY270" s="119">
        <v>2.4780000000000002</v>
      </c>
      <c r="CZ270" s="119">
        <v>4.3490000000000002</v>
      </c>
      <c r="DA270" s="119">
        <v>7.1689999999999996</v>
      </c>
      <c r="DB270" s="119">
        <v>5.8460000000000001</v>
      </c>
      <c r="DC270" s="119">
        <v>2.83</v>
      </c>
      <c r="DD270" s="362">
        <v>3.6269999999999998</v>
      </c>
      <c r="DE270" s="362">
        <v>3.78</v>
      </c>
      <c r="DF270" s="362">
        <v>3.7589999999999999</v>
      </c>
      <c r="DG270" s="362">
        <v>3.823</v>
      </c>
      <c r="DH270" s="362">
        <v>2.7309999999999999</v>
      </c>
      <c r="DI270" s="362"/>
      <c r="DJ270" s="362"/>
      <c r="DK270" s="362"/>
      <c r="DL270" s="362"/>
      <c r="DM270" s="362"/>
      <c r="DN270" s="362"/>
      <c r="DO270" s="362"/>
      <c r="DP270" s="152">
        <f t="shared" si="1021"/>
        <v>-0.11634464751958215</v>
      </c>
      <c r="DQ270" s="152">
        <f t="shared" si="1022"/>
        <v>2.7250295032721764E-2</v>
      </c>
      <c r="DR270" s="152">
        <f t="shared" si="1023"/>
        <v>-0.44620046343057451</v>
      </c>
      <c r="DS270" s="152">
        <f t="shared" si="1024"/>
        <v>0.1498155485722093</v>
      </c>
      <c r="DT270" s="152">
        <f t="shared" si="1025"/>
        <v>-1.3079827400215805E-2</v>
      </c>
      <c r="DU270" s="242">
        <f t="shared" si="969"/>
        <v>-1.113999999999999</v>
      </c>
      <c r="DV270" s="242">
        <f t="shared" si="1136"/>
        <v>0.25399999999999956</v>
      </c>
      <c r="DW270" s="242">
        <f t="shared" si="970"/>
        <v>-7.51</v>
      </c>
      <c r="DX270" s="242">
        <f t="shared" si="971"/>
        <v>2.1929999999999996</v>
      </c>
      <c r="DY270" s="119">
        <v>8.4610000000000003</v>
      </c>
      <c r="DZ270" s="119">
        <v>9.5749999999999993</v>
      </c>
      <c r="EA270" s="119">
        <v>9.3209999999999997</v>
      </c>
      <c r="EB270" s="119">
        <v>16.831</v>
      </c>
      <c r="EC270" s="119">
        <v>14.638</v>
      </c>
      <c r="ED270" s="362">
        <v>14.832000000000001</v>
      </c>
      <c r="EE270" s="362">
        <v>14.404999999999999</v>
      </c>
      <c r="EF270" s="362">
        <v>13.474</v>
      </c>
      <c r="EG270" s="362">
        <v>12.545</v>
      </c>
      <c r="EH270" s="362">
        <v>11.566000000000001</v>
      </c>
      <c r="EI270" s="362"/>
      <c r="EJ270" s="362"/>
      <c r="EK270" s="362"/>
      <c r="EL270" s="362"/>
      <c r="EM270" s="362"/>
      <c r="EN270" s="362"/>
      <c r="EO270" s="362"/>
      <c r="EP270" s="153">
        <f t="shared" si="1026"/>
        <v>-7.1174193548387166E-2</v>
      </c>
      <c r="EQ270" s="153">
        <f t="shared" si="1027"/>
        <v>0.17623846527440495</v>
      </c>
      <c r="ER270" s="153">
        <f t="shared" si="1028"/>
        <v>-0.40682055529547329</v>
      </c>
      <c r="ES270" s="153">
        <f t="shared" si="1029"/>
        <v>0.102775902466145</v>
      </c>
      <c r="ET270" s="153">
        <f t="shared" si="1030"/>
        <v>9.4207621778994444E-2</v>
      </c>
      <c r="EU270" s="242">
        <f t="shared" si="972"/>
        <v>-1.3790000000000013</v>
      </c>
      <c r="EV270" s="242">
        <f t="shared" si="1137"/>
        <v>2.9029999999999987</v>
      </c>
      <c r="EW270" s="242">
        <f t="shared" si="973"/>
        <v>-11.296999999999997</v>
      </c>
      <c r="EX270" s="242">
        <f t="shared" si="974"/>
        <v>2.5879999999999974</v>
      </c>
      <c r="EY270" s="119">
        <v>17.995999999999999</v>
      </c>
      <c r="EZ270" s="119">
        <v>19.375</v>
      </c>
      <c r="FA270" s="119">
        <v>16.472000000000001</v>
      </c>
      <c r="FB270" s="119">
        <v>27.768999999999998</v>
      </c>
      <c r="FC270" s="119">
        <v>25.181000000000001</v>
      </c>
      <c r="FD270" s="362">
        <v>23.013000000000002</v>
      </c>
      <c r="FE270" s="362">
        <v>24.088000000000001</v>
      </c>
      <c r="FF270" s="362">
        <v>21.631</v>
      </c>
      <c r="FG270" s="362">
        <v>20.481000000000002</v>
      </c>
      <c r="FH270" s="362">
        <v>18.242999999999999</v>
      </c>
      <c r="FI270" s="362"/>
      <c r="FJ270" s="362"/>
      <c r="FK270" s="362"/>
      <c r="FL270" s="362"/>
      <c r="FM270" s="362"/>
      <c r="FN270" s="362"/>
      <c r="FO270" s="362"/>
      <c r="FP270" s="153">
        <f t="shared" si="1031"/>
        <v>-3.125E-2</v>
      </c>
      <c r="FQ270" s="153">
        <f t="shared" si="1032"/>
        <v>0</v>
      </c>
      <c r="FR270" s="153">
        <f t="shared" si="1033"/>
        <v>3.2258064516129031E-2</v>
      </c>
      <c r="FS270" s="153">
        <f t="shared" si="1034"/>
        <v>0</v>
      </c>
      <c r="FT270" s="153">
        <f t="shared" si="1035"/>
        <v>-3.125E-2</v>
      </c>
      <c r="FU270" s="242">
        <f t="shared" si="990"/>
        <v>-1</v>
      </c>
      <c r="FV270" s="242">
        <f t="shared" si="1138"/>
        <v>0</v>
      </c>
      <c r="FW270" s="242">
        <f t="shared" si="991"/>
        <v>1</v>
      </c>
      <c r="FX270" s="242">
        <f t="shared" si="992"/>
        <v>0</v>
      </c>
      <c r="FY270" s="154">
        <v>31</v>
      </c>
      <c r="FZ270" s="154">
        <v>32</v>
      </c>
      <c r="GA270" s="154">
        <v>32</v>
      </c>
      <c r="GB270" s="154">
        <v>31</v>
      </c>
      <c r="GC270" s="154">
        <v>31</v>
      </c>
      <c r="GD270" s="359">
        <v>32</v>
      </c>
      <c r="GE270" s="359">
        <v>31</v>
      </c>
      <c r="GF270" s="359">
        <v>31</v>
      </c>
      <c r="GG270" s="359">
        <v>33</v>
      </c>
      <c r="GH270" s="359">
        <v>28</v>
      </c>
      <c r="GI270" s="359"/>
      <c r="GJ270" s="359"/>
      <c r="GK270" s="359"/>
      <c r="GL270" s="359"/>
      <c r="GM270" s="359"/>
      <c r="GN270" s="359"/>
      <c r="GO270" s="359"/>
      <c r="GP270" s="133"/>
      <c r="GQ270" s="5" t="s">
        <v>389</v>
      </c>
      <c r="GR270" s="133">
        <v>4840</v>
      </c>
      <c r="GS270" s="133" t="s">
        <v>224</v>
      </c>
      <c r="GT270" s="168" t="s">
        <v>72</v>
      </c>
      <c r="GU270" s="169"/>
      <c r="GV270" s="170"/>
      <c r="GW270" s="158">
        <f t="shared" si="1036"/>
        <v>-0.40304506339509227</v>
      </c>
      <c r="GX270" s="158">
        <f t="shared" si="1037"/>
        <v>-0.16041271165991397</v>
      </c>
      <c r="GY270" s="158">
        <f t="shared" si="1038"/>
        <v>0.475631115266344</v>
      </c>
      <c r="GZ270" s="158">
        <f t="shared" si="1039"/>
        <v>0.93450371878679861</v>
      </c>
      <c r="HA270" s="158">
        <f t="shared" si="1040"/>
        <v>-0.22590983115080873</v>
      </c>
      <c r="HB270" s="263">
        <f t="shared" si="942"/>
        <v>-0.18552529431681375</v>
      </c>
      <c r="HC270" s="263">
        <f t="shared" si="1139"/>
        <v>-8.7947287388339179E-2</v>
      </c>
      <c r="HD270" s="263">
        <f t="shared" si="943"/>
        <v>0.17671610155054479</v>
      </c>
      <c r="HE270" s="263">
        <f t="shared" si="944"/>
        <v>0.17948052420540483</v>
      </c>
      <c r="HF270" s="153">
        <f t="shared" si="1041"/>
        <v>0.27478376580172986</v>
      </c>
      <c r="HG270" s="153">
        <f t="shared" si="1042"/>
        <v>0.46030906011854361</v>
      </c>
      <c r="HH270" s="153">
        <f t="shared" si="1043"/>
        <v>0.54825634750688279</v>
      </c>
      <c r="HI270" s="153">
        <f t="shared" si="1044"/>
        <v>0.371540245956338</v>
      </c>
      <c r="HJ270" s="153">
        <f t="shared" si="1045"/>
        <v>0.19205972175093317</v>
      </c>
      <c r="HK270" s="153">
        <f t="shared" si="1046"/>
        <v>0.24811027123165849</v>
      </c>
      <c r="HL270" s="153">
        <f t="shared" si="1047"/>
        <v>0.27117184977940384</v>
      </c>
      <c r="HM270" s="153">
        <f t="shared" si="1048"/>
        <v>0.28894269572235676</v>
      </c>
      <c r="HN270" s="153">
        <f t="shared" si="1049"/>
        <v>0.31711666874040895</v>
      </c>
      <c r="HO270" s="153">
        <f t="shared" si="1050"/>
        <v>0.2361231194881549</v>
      </c>
      <c r="HP270" s="153" t="str">
        <f t="shared" si="1051"/>
        <v>Negativ EK</v>
      </c>
      <c r="HQ270" s="153" t="str">
        <f t="shared" si="1052"/>
        <v>Negativ EK</v>
      </c>
      <c r="HR270" s="153" t="str">
        <f t="shared" si="1053"/>
        <v>Negativ EK</v>
      </c>
      <c r="HS270" s="153" t="str">
        <f t="shared" si="1054"/>
        <v>Negativ EK</v>
      </c>
      <c r="HT270" s="153" t="str">
        <f t="shared" si="1055"/>
        <v>Negativ EK</v>
      </c>
      <c r="HU270" s="153" t="str">
        <f t="shared" si="1056"/>
        <v>Negativ EK</v>
      </c>
      <c r="HV270" s="150">
        <f t="shared" si="1057"/>
        <v>-0.44906465623448122</v>
      </c>
      <c r="HW270" s="150">
        <f t="shared" si="1058"/>
        <v>-0.262129824803148</v>
      </c>
      <c r="HX270" s="150">
        <f t="shared" si="1059"/>
        <v>0.49919747773682438</v>
      </c>
      <c r="HY270" s="150">
        <f t="shared" si="1060"/>
        <v>0.84211858284699981</v>
      </c>
      <c r="HZ270" s="150">
        <f t="shared" si="1061"/>
        <v>-0.21942297181732842</v>
      </c>
      <c r="IA270" s="263">
        <f t="shared" si="945"/>
        <v>-0.11119195159252532</v>
      </c>
      <c r="IB270" s="263">
        <f t="shared" si="1140"/>
        <v>-8.7963187518987712E-2</v>
      </c>
      <c r="IC270" s="263">
        <f t="shared" si="946"/>
        <v>0.11173727112628598</v>
      </c>
      <c r="ID270" s="263">
        <f t="shared" si="947"/>
        <v>0.10232490395385381</v>
      </c>
      <c r="IE270" s="153">
        <f t="shared" si="1062"/>
        <v>0.13641593749163791</v>
      </c>
      <c r="IF270" s="153">
        <f t="shared" si="1063"/>
        <v>0.24760788908416323</v>
      </c>
      <c r="IG270" s="153">
        <f t="shared" si="1064"/>
        <v>0.33557107660315094</v>
      </c>
      <c r="IH270" s="153">
        <f t="shared" si="1065"/>
        <v>0.22383380547686496</v>
      </c>
      <c r="II270" s="153">
        <f t="shared" si="1066"/>
        <v>0.12150890152301115</v>
      </c>
      <c r="IJ270" s="153">
        <f t="shared" si="1067"/>
        <v>0.15566548480923972</v>
      </c>
      <c r="IK270" s="153">
        <f t="shared" si="1068"/>
        <v>0.16710776701152694</v>
      </c>
      <c r="IL270" s="153">
        <f t="shared" si="1069"/>
        <v>0.17956876899696048</v>
      </c>
      <c r="IM270" s="153">
        <f t="shared" si="1070"/>
        <v>0.19884309472161965</v>
      </c>
      <c r="IN270" s="153">
        <f t="shared" si="1071"/>
        <v>0.1498108863673738</v>
      </c>
      <c r="IO270" s="153" t="str">
        <f t="shared" si="1072"/>
        <v>i.a.</v>
      </c>
      <c r="IP270" s="153" t="str">
        <f t="shared" si="1073"/>
        <v>i.a.</v>
      </c>
      <c r="IQ270" s="153" t="str">
        <f t="shared" si="1074"/>
        <v>i.a.</v>
      </c>
      <c r="IR270" s="153" t="str">
        <f t="shared" si="1075"/>
        <v>i.a.</v>
      </c>
      <c r="IS270" s="153" t="str">
        <f t="shared" si="1076"/>
        <v>i.a.</v>
      </c>
      <c r="IT270" s="153" t="str">
        <f t="shared" si="1077"/>
        <v>i.a.</v>
      </c>
      <c r="IU270" s="150">
        <f t="shared" si="1078"/>
        <v>-4.8631781823288665E-2</v>
      </c>
      <c r="IV270" s="150">
        <f t="shared" si="1079"/>
        <v>-0.12666493626947131</v>
      </c>
      <c r="IW270" s="150">
        <f t="shared" si="1080"/>
        <v>-6.638785023091455E-2</v>
      </c>
      <c r="IX270" s="150">
        <f t="shared" si="1081"/>
        <v>4.2655671021527682E-2</v>
      </c>
      <c r="IY270" s="150">
        <f t="shared" si="1082"/>
        <v>-9.8050358125617201E-2</v>
      </c>
      <c r="IZ270" s="263">
        <f t="shared" si="948"/>
        <v>-2.4033512823638137E-2</v>
      </c>
      <c r="JA270" s="263">
        <f t="shared" si="1141"/>
        <v>-7.1675805668269921E-2</v>
      </c>
      <c r="JB270" s="263">
        <f t="shared" si="949"/>
        <v>-4.0238175924106834E-2</v>
      </c>
      <c r="JC270" s="263">
        <f t="shared" si="950"/>
        <v>2.4796223835952591E-2</v>
      </c>
      <c r="JD270" s="153">
        <f t="shared" si="1083"/>
        <v>0.47016003556345859</v>
      </c>
      <c r="JE270" s="153">
        <f t="shared" si="1084"/>
        <v>0.49419354838709673</v>
      </c>
      <c r="JF270" s="153">
        <f t="shared" si="1085"/>
        <v>0.56586935405536665</v>
      </c>
      <c r="JG270" s="153">
        <f t="shared" si="1086"/>
        <v>0.60610752997947348</v>
      </c>
      <c r="JH270" s="153">
        <f t="shared" si="1087"/>
        <v>0.58131130614352089</v>
      </c>
      <c r="JI270" s="153">
        <f t="shared" si="1088"/>
        <v>0.64450527962456006</v>
      </c>
      <c r="JJ270" s="153">
        <f t="shared" si="1089"/>
        <v>0.59801560943208232</v>
      </c>
      <c r="JK270" s="153">
        <f t="shared" si="1090"/>
        <v>0.62290231612038283</v>
      </c>
      <c r="JL270" s="153">
        <f t="shared" si="1091"/>
        <v>0.61251891997461061</v>
      </c>
      <c r="JM270" s="153">
        <f t="shared" si="1092"/>
        <v>0.63399660143616743</v>
      </c>
      <c r="JN270" s="153" t="str">
        <f t="shared" si="1093"/>
        <v>i.a.</v>
      </c>
      <c r="JO270" s="153" t="str">
        <f t="shared" si="1094"/>
        <v>i.a.</v>
      </c>
      <c r="JP270" s="153" t="str">
        <f t="shared" si="1095"/>
        <v>i.a.</v>
      </c>
      <c r="JQ270" s="153" t="str">
        <f t="shared" si="1096"/>
        <v>i.a.</v>
      </c>
      <c r="JR270" s="153" t="str">
        <f t="shared" si="1097"/>
        <v>i.a.</v>
      </c>
      <c r="JS270" s="153" t="str">
        <f t="shared" si="1098"/>
        <v>i.a.</v>
      </c>
      <c r="JT270" s="153" t="str">
        <f t="shared" si="1099"/>
        <v>i.a.</v>
      </c>
      <c r="JU270" s="150" t="e">
        <f t="shared" si="1100"/>
        <v>#VALUE!</v>
      </c>
      <c r="JV270" s="150" t="e">
        <f t="shared" si="1101"/>
        <v>#VALUE!</v>
      </c>
      <c r="JW270" s="150" t="e">
        <f t="shared" si="1102"/>
        <v>#VALUE!</v>
      </c>
      <c r="JX270" s="150" t="e">
        <f t="shared" si="1103"/>
        <v>#VALUE!</v>
      </c>
      <c r="JY270" s="150" t="e">
        <f t="shared" si="1104"/>
        <v>#VALUE!</v>
      </c>
      <c r="JZ270" s="263" t="e">
        <f t="shared" si="951"/>
        <v>#VALUE!</v>
      </c>
      <c r="KA270" s="263" t="e">
        <f t="shared" si="1142"/>
        <v>#VALUE!</v>
      </c>
      <c r="KB270" s="263" t="e">
        <f t="shared" si="952"/>
        <v>#VALUE!</v>
      </c>
      <c r="KC270" s="263" t="e">
        <f t="shared" si="953"/>
        <v>#VALUE!</v>
      </c>
      <c r="KD270" s="153" t="str">
        <f t="shared" si="924"/>
        <v>i.a.</v>
      </c>
      <c r="KE270" s="153" t="str">
        <f t="shared" si="925"/>
        <v>i.a.</v>
      </c>
      <c r="KF270" s="153" t="str">
        <f t="shared" si="926"/>
        <v>i.a.</v>
      </c>
      <c r="KG270" s="153" t="str">
        <f t="shared" si="927"/>
        <v>i.a.</v>
      </c>
      <c r="KH270" s="153" t="str">
        <f t="shared" si="940"/>
        <v>i.a.</v>
      </c>
      <c r="KI270" s="153" t="str">
        <f t="shared" si="928"/>
        <v>i.a.</v>
      </c>
      <c r="KJ270" s="153" t="str">
        <f t="shared" si="929"/>
        <v>i.a.</v>
      </c>
      <c r="KK270" s="153" t="str">
        <f t="shared" si="930"/>
        <v>i.a.</v>
      </c>
      <c r="KL270" s="153" t="str">
        <f t="shared" si="931"/>
        <v>i.a.</v>
      </c>
      <c r="KM270" s="153" t="str">
        <f t="shared" si="932"/>
        <v>i.a.</v>
      </c>
      <c r="KN270" s="153" t="str">
        <f t="shared" si="933"/>
        <v>i.a.</v>
      </c>
      <c r="KO270" s="153" t="str">
        <f t="shared" si="934"/>
        <v>i.a.</v>
      </c>
      <c r="KP270" s="153" t="str">
        <f t="shared" si="935"/>
        <v>i.a.</v>
      </c>
      <c r="KQ270" s="153" t="str">
        <f t="shared" si="936"/>
        <v>i.a.</v>
      </c>
      <c r="KR270" s="153" t="str">
        <f t="shared" si="937"/>
        <v>i.a.</v>
      </c>
      <c r="KS270" s="153" t="str">
        <f t="shared" si="938"/>
        <v>i.a.</v>
      </c>
      <c r="KT270" s="153" t="str">
        <f t="shared" si="939"/>
        <v>i.a.</v>
      </c>
      <c r="KU270" s="150" t="e">
        <f t="shared" si="1105"/>
        <v>#DIV/0!</v>
      </c>
      <c r="KV270" s="150" t="e">
        <f t="shared" si="1106"/>
        <v>#DIV/0!</v>
      </c>
      <c r="KW270" s="150" t="e">
        <f t="shared" si="1107"/>
        <v>#DIV/0!</v>
      </c>
      <c r="KX270" s="150" t="e">
        <f t="shared" si="1108"/>
        <v>#DIV/0!</v>
      </c>
      <c r="KY270" s="150" t="e">
        <f t="shared" si="1109"/>
        <v>#DIV/0!</v>
      </c>
      <c r="KZ270" s="243">
        <f t="shared" si="954"/>
        <v>0</v>
      </c>
      <c r="LA270" s="243">
        <f t="shared" si="1143"/>
        <v>0</v>
      </c>
      <c r="LB270" s="243">
        <f t="shared" si="955"/>
        <v>0</v>
      </c>
      <c r="LC270" s="243">
        <f t="shared" si="956"/>
        <v>0</v>
      </c>
      <c r="LD270" s="254">
        <f>IFERROR(Tabel1[[#This Row],[2024 - Omsætning]]/Tabel1[[#This Row],[2024 - Ansatte]],"i.a.")</f>
        <v>0</v>
      </c>
      <c r="LE270" s="254">
        <f>IFERROR(Tabel1[[#This Row],[2023 - Omsætning]]/Tabel1[[#This Row],[2023 - Ansatte]],"i.a.")</f>
        <v>0</v>
      </c>
      <c r="LF270" s="254">
        <f>IFERROR(Tabel1[[#This Row],[2022 - Omsætning]]/Tabel1[[#This Row],[2022 - Ansatte]],"i.a.")</f>
        <v>0</v>
      </c>
      <c r="LG270" s="254">
        <f>IFERROR(Tabel1[[#This Row],[2021 - Omsætning]]/Tabel1[[#This Row],[2021 - Ansatte]],"i.a.")</f>
        <v>0</v>
      </c>
      <c r="LH270" s="254">
        <f>IFERROR(AC270/Tabel1[[#This Row],[2020 - Ansatte]],"i.a.")</f>
        <v>0</v>
      </c>
      <c r="LI270" s="254">
        <f>IFERROR(Tabel1[[#This Row],[2019 - Omsætning]]/Tabel1[[#This Row],[2019 - Ansatte]],"i.a.")</f>
        <v>0</v>
      </c>
      <c r="LJ270" s="254">
        <f>IFERROR(Tabel1[[#This Row],[2018 - Omsætning]]/Tabel1[[#This Row],[2018 - Ansatte]],"i.a.")</f>
        <v>0</v>
      </c>
      <c r="LK270" s="254">
        <f>IFERROR(Tabel1[[#This Row],[2017 - Omsætning]]/Tabel1[[#This Row],[2017 - Ansatte]],"i.a.")</f>
        <v>0</v>
      </c>
      <c r="LL270" s="254">
        <f>IFERROR(Tabel1[[#This Row],[2016 - Omsætning]]/Tabel1[[#This Row],[2016 - Ansatte]],"i.a.")</f>
        <v>0</v>
      </c>
      <c r="LM270" s="254">
        <f>IFERROR(Tabel1[[#This Row],[2015 - Omsætning]]/Tabel1[[#This Row],[2015 - Ansatte]],"i.a.")</f>
        <v>0</v>
      </c>
      <c r="LN270" s="254" t="str">
        <f>IFERROR(Tabel1[[#This Row],[2014 - Omsætning]]/Tabel1[[#This Row],[2014 - Ansatte]],"i.a.")</f>
        <v>i.a.</v>
      </c>
      <c r="LO270" s="254" t="str">
        <f>IFERROR(Tabel1[[#This Row],[2013 - Omsætning]]/Tabel1[[#This Row],[2013 - Ansatte]],"i.a.")</f>
        <v>i.a.</v>
      </c>
      <c r="LP270" s="254" t="str">
        <f>IFERROR(Tabel1[[#This Row],[2012 - Omsætning]]/Tabel1[[#This Row],[2012 - Ansatte]],"i.a.")</f>
        <v>i.a.</v>
      </c>
      <c r="LQ270" s="254" t="str">
        <f>IFERROR(Tabel1[[#This Row],[2011 - Omsætning]]/Tabel1[[#This Row],[2011 - Ansatte]],"i.a.")</f>
        <v>i.a.</v>
      </c>
      <c r="LR270" s="254" t="str">
        <f>IFERROR(Tabel1[[#This Row],[2010 - Omsætning]]/Tabel1[[#This Row],[2010 - Ansatte]],"i.a.")</f>
        <v>i.a.</v>
      </c>
      <c r="LS270" s="254" t="str">
        <f>IFERROR(Tabel1[[#This Row],[2009 - Omsætning]]/Tabel1[[#This Row],[2009 - Ansatte]],"i.a.")</f>
        <v>i.a.</v>
      </c>
      <c r="LT270" s="254" t="str">
        <f>IFERROR(Tabel1[[#This Row],[2008 - Omsætning]]/Tabel1[[#This Row],[2008 - Ansatte]],"i.a.")</f>
        <v>i.a.</v>
      </c>
      <c r="LU270" s="158">
        <f t="shared" si="1110"/>
        <v>-0.41183364362589842</v>
      </c>
      <c r="LV270" s="158">
        <f t="shared" si="1111"/>
        <v>-0.39336030129725197</v>
      </c>
      <c r="LW270" s="158">
        <f t="shared" si="1112"/>
        <v>0.18798644372220308</v>
      </c>
      <c r="LX270" s="158">
        <f t="shared" si="1113"/>
        <v>1.0657243816254418</v>
      </c>
      <c r="LY270" s="158">
        <f t="shared" si="1114"/>
        <v>-0.1945711820841893</v>
      </c>
      <c r="LZ270" s="243">
        <f t="shared" si="957"/>
        <v>-5.5970766129032262E-2</v>
      </c>
      <c r="MA270" s="243">
        <f t="shared" si="1144"/>
        <v>-8.8124999999999981E-2</v>
      </c>
      <c r="MB270" s="243">
        <f t="shared" si="958"/>
        <v>3.5450604838709654E-2</v>
      </c>
      <c r="MC270" s="243">
        <f t="shared" si="959"/>
        <v>9.7290322580645169E-2</v>
      </c>
      <c r="MD270" s="244">
        <f t="shared" si="1115"/>
        <v>7.9935483870967744E-2</v>
      </c>
      <c r="ME270" s="244">
        <f t="shared" si="1116"/>
        <v>0.13590625000000001</v>
      </c>
      <c r="MF270" s="244">
        <f t="shared" si="1117"/>
        <v>0.22403124999999999</v>
      </c>
      <c r="MG270" s="244">
        <f t="shared" si="1118"/>
        <v>0.18858064516129033</v>
      </c>
      <c r="MH270" s="244">
        <f t="shared" si="1119"/>
        <v>9.1290322580645164E-2</v>
      </c>
      <c r="MI270" s="244">
        <f t="shared" si="1120"/>
        <v>0.11334374999999999</v>
      </c>
      <c r="MJ270" s="244">
        <f t="shared" si="1121"/>
        <v>0.12193548387096774</v>
      </c>
      <c r="MK270" s="244">
        <f t="shared" si="1122"/>
        <v>0.12125806451612903</v>
      </c>
      <c r="ML270" s="244">
        <f t="shared" si="1123"/>
        <v>0.11584848484848485</v>
      </c>
      <c r="MM270" s="244">
        <f t="shared" si="1124"/>
        <v>9.7535714285714281E-2</v>
      </c>
      <c r="MN270" s="244" t="str">
        <f t="shared" si="1125"/>
        <v>i.a.</v>
      </c>
      <c r="MO270" s="244" t="str">
        <f t="shared" si="1126"/>
        <v>i.a.</v>
      </c>
      <c r="MP270" s="244" t="str">
        <f t="shared" si="1127"/>
        <v>i.a.</v>
      </c>
      <c r="MQ270" s="244" t="str">
        <f t="shared" si="1128"/>
        <v>i.a.</v>
      </c>
      <c r="MR270" s="244" t="str">
        <f t="shared" si="1129"/>
        <v>i.a.</v>
      </c>
      <c r="MS270" s="244" t="str">
        <f t="shared" si="1130"/>
        <v>i.a.</v>
      </c>
      <c r="MT270" s="244" t="str">
        <f t="shared" si="1131"/>
        <v>i.a.</v>
      </c>
    </row>
    <row r="271" spans="1:358" ht="18" customHeight="1" x14ac:dyDescent="0.25">
      <c r="A271" s="5" t="s">
        <v>865</v>
      </c>
      <c r="B271" s="273">
        <v>64113119</v>
      </c>
      <c r="C271" s="117" t="s">
        <v>588</v>
      </c>
      <c r="D271" s="5" t="s">
        <v>370</v>
      </c>
      <c r="E271" s="5">
        <v>467200</v>
      </c>
      <c r="F271" s="203">
        <v>45737</v>
      </c>
      <c r="G271" s="148" t="s">
        <v>74</v>
      </c>
      <c r="H271" s="148" t="s">
        <v>74</v>
      </c>
      <c r="I271" s="148" t="s">
        <v>74</v>
      </c>
      <c r="J271" s="148" t="s">
        <v>74</v>
      </c>
      <c r="K271" s="148" t="s">
        <v>74</v>
      </c>
      <c r="L271" s="148" t="s">
        <v>74</v>
      </c>
      <c r="M271" s="148" t="s">
        <v>74</v>
      </c>
      <c r="N271" s="148" t="s">
        <v>74</v>
      </c>
      <c r="O271" s="357" t="s">
        <v>74</v>
      </c>
      <c r="P271" s="150">
        <f>Y271/Tabel1[[#This Row],[2023 - Omsætning]]-1</f>
        <v>-7.3522872226658875E-2</v>
      </c>
      <c r="Q271" s="150">
        <f>Z271/Tabel1[[#This Row],[2022 - Omsætning]]-1</f>
        <v>-0.16621431691766675</v>
      </c>
      <c r="R271" s="150">
        <f>AA271/Tabel1[[#This Row],[2021 - Omsætning]]-1</f>
        <v>0.17684667294259038</v>
      </c>
      <c r="S271" s="150">
        <f>AB271/Tabel1[[#This Row],[2020 - Omsætning]]-1</f>
        <v>0.24038347190397857</v>
      </c>
      <c r="T271" s="150">
        <f>AC271/Tabel1[[#This Row],[2019 - Omsætning]]-1</f>
        <v>0.10187238248728581</v>
      </c>
      <c r="U271" s="242">
        <f t="shared" si="941"/>
        <v>-95.564000000000078</v>
      </c>
      <c r="V271" s="242">
        <f t="shared" si="1132"/>
        <v>-259.11099999999988</v>
      </c>
      <c r="W271" s="242">
        <f t="shared" si="982"/>
        <v>234.25800000000004</v>
      </c>
      <c r="X271" s="242">
        <f t="shared" si="975"/>
        <v>256.71199999999999</v>
      </c>
      <c r="Y271" s="151">
        <v>1204.222</v>
      </c>
      <c r="Z271" s="151">
        <v>1299.7860000000001</v>
      </c>
      <c r="AA271" s="151">
        <v>1558.8969999999999</v>
      </c>
      <c r="AB271" s="151">
        <v>1324.6389999999999</v>
      </c>
      <c r="AC271" s="361">
        <v>1067.9269999999999</v>
      </c>
      <c r="AD271" s="151">
        <v>969.19299999999998</v>
      </c>
      <c r="AE271" s="151">
        <v>881.73</v>
      </c>
      <c r="AF271" s="151">
        <v>846.16399999999999</v>
      </c>
      <c r="AG271" s="361">
        <f>88.673*7.44</f>
        <v>659.72712000000001</v>
      </c>
      <c r="AH271" s="361">
        <f>89.679*7.44</f>
        <v>667.21176000000003</v>
      </c>
      <c r="AI271" s="361">
        <f>87.984*7.44</f>
        <v>654.60095999999999</v>
      </c>
      <c r="AJ271" s="361">
        <f>81.069*7.44</f>
        <v>603.15336000000002</v>
      </c>
      <c r="AK271" s="361">
        <f>84.615*7.44</f>
        <v>629.53560000000004</v>
      </c>
      <c r="AL271" s="361"/>
      <c r="AM271" s="361"/>
      <c r="AN271" s="361"/>
      <c r="AO271" s="361"/>
      <c r="AP271" s="150" t="e">
        <f t="shared" si="1006"/>
        <v>#DIV/0!</v>
      </c>
      <c r="AQ271" s="150" t="e">
        <f t="shared" si="1007"/>
        <v>#DIV/0!</v>
      </c>
      <c r="AR271" s="150" t="e">
        <f t="shared" si="1008"/>
        <v>#DIV/0!</v>
      </c>
      <c r="AS271" s="150" t="e">
        <f t="shared" si="1009"/>
        <v>#DIV/0!</v>
      </c>
      <c r="AT271" s="150">
        <f t="shared" si="1010"/>
        <v>-1</v>
      </c>
      <c r="AU271" s="242">
        <f t="shared" si="960"/>
        <v>0</v>
      </c>
      <c r="AV271" s="242">
        <f t="shared" si="1133"/>
        <v>0</v>
      </c>
      <c r="AW271" s="242">
        <f t="shared" si="961"/>
        <v>0</v>
      </c>
      <c r="AX271" s="242">
        <f t="shared" si="962"/>
        <v>0</v>
      </c>
      <c r="AY271" s="119"/>
      <c r="AZ271" s="119"/>
      <c r="BA271" s="119"/>
      <c r="BB271" s="119"/>
      <c r="BC271" s="119"/>
      <c r="BD271" s="119">
        <v>189.2</v>
      </c>
      <c r="BE271" s="119">
        <v>180.595</v>
      </c>
      <c r="BF271" s="119">
        <v>180.78100000000001</v>
      </c>
      <c r="BG271" s="362">
        <f>20.625*7.44</f>
        <v>153.45000000000002</v>
      </c>
      <c r="BH271" s="362">
        <f>20.021*7.44</f>
        <v>148.95624000000001</v>
      </c>
      <c r="BI271" s="362">
        <f>19.583*7.44</f>
        <v>145.69752</v>
      </c>
      <c r="BJ271" s="362">
        <f>18.499*7.44</f>
        <v>137.63256000000001</v>
      </c>
      <c r="BK271" s="362">
        <f>19.756*7.44</f>
        <v>146.98464000000001</v>
      </c>
      <c r="BL271" s="362"/>
      <c r="BM271" s="362"/>
      <c r="BN271" s="362"/>
      <c r="BO271" s="362"/>
      <c r="BP271" s="152" t="e">
        <f t="shared" si="1011"/>
        <v>#DIV/0!</v>
      </c>
      <c r="BQ271" s="152" t="e">
        <f t="shared" si="1012"/>
        <v>#DIV/0!</v>
      </c>
      <c r="BR271" s="152" t="e">
        <f t="shared" si="1013"/>
        <v>#DIV/0!</v>
      </c>
      <c r="BS271" s="152" t="e">
        <f t="shared" si="1014"/>
        <v>#DIV/0!</v>
      </c>
      <c r="BT271" s="152">
        <f t="shared" si="1015"/>
        <v>-1</v>
      </c>
      <c r="BU271" s="242">
        <f t="shared" si="963"/>
        <v>0</v>
      </c>
      <c r="BV271" s="242">
        <f t="shared" si="1134"/>
        <v>0</v>
      </c>
      <c r="BW271" s="242">
        <f t="shared" si="964"/>
        <v>0</v>
      </c>
      <c r="BX271" s="242">
        <f t="shared" si="965"/>
        <v>0</v>
      </c>
      <c r="BY271" s="119"/>
      <c r="BZ271" s="119"/>
      <c r="CA271" s="119"/>
      <c r="CB271" s="119"/>
      <c r="CC271" s="119"/>
      <c r="CD271" s="119">
        <v>8.7460000000000004</v>
      </c>
      <c r="CE271" s="119">
        <v>22.998000000000001</v>
      </c>
      <c r="CF271" s="119">
        <v>24.882999999999999</v>
      </c>
      <c r="CG271" s="362">
        <f>5.507*7.44</f>
        <v>40.972079999999998</v>
      </c>
      <c r="CH271" s="362">
        <f>4.758*7.44</f>
        <v>35.399520000000003</v>
      </c>
      <c r="CI271" s="362">
        <f>4.821*7.44</f>
        <v>35.86824</v>
      </c>
      <c r="CJ271" s="362">
        <f>5.551*7.44</f>
        <v>41.299440000000004</v>
      </c>
      <c r="CK271" s="362">
        <f>4.947*7.44</f>
        <v>36.805680000000002</v>
      </c>
      <c r="CL271" s="362"/>
      <c r="CM271" s="362"/>
      <c r="CN271" s="362"/>
      <c r="CO271" s="362"/>
      <c r="CP271" s="152" t="e">
        <f t="shared" si="1016"/>
        <v>#DIV/0!</v>
      </c>
      <c r="CQ271" s="152" t="e">
        <f t="shared" si="1017"/>
        <v>#DIV/0!</v>
      </c>
      <c r="CR271" s="152" t="e">
        <f t="shared" si="1018"/>
        <v>#DIV/0!</v>
      </c>
      <c r="CS271" s="152" t="e">
        <f t="shared" si="1019"/>
        <v>#DIV/0!</v>
      </c>
      <c r="CT271" s="152">
        <f t="shared" si="1020"/>
        <v>-1</v>
      </c>
      <c r="CU271" s="242">
        <f t="shared" si="966"/>
        <v>0</v>
      </c>
      <c r="CV271" s="242">
        <f t="shared" si="1135"/>
        <v>0</v>
      </c>
      <c r="CW271" s="242">
        <f t="shared" si="967"/>
        <v>0</v>
      </c>
      <c r="CX271" s="242">
        <f t="shared" si="968"/>
        <v>0</v>
      </c>
      <c r="CY271" s="119"/>
      <c r="CZ271" s="119"/>
      <c r="DA271" s="119"/>
      <c r="DB271" s="119"/>
      <c r="DC271" s="119"/>
      <c r="DD271" s="119">
        <v>2.101</v>
      </c>
      <c r="DE271" s="119">
        <v>16.718</v>
      </c>
      <c r="DF271" s="119">
        <v>20.227</v>
      </c>
      <c r="DG271" s="362">
        <f>2.215*7.44</f>
        <v>16.479600000000001</v>
      </c>
      <c r="DH271" s="362">
        <f>1.721*7.44</f>
        <v>12.804240000000002</v>
      </c>
      <c r="DI271" s="362">
        <f>2.864*7.44</f>
        <v>21.308160000000001</v>
      </c>
      <c r="DJ271" s="362">
        <f>2.832*7.44</f>
        <v>21.070080000000001</v>
      </c>
      <c r="DK271" s="362">
        <f>-0.98*7.44</f>
        <v>-7.2911999999999999</v>
      </c>
      <c r="DL271" s="362"/>
      <c r="DM271" s="362"/>
      <c r="DN271" s="362"/>
      <c r="DO271" s="362"/>
      <c r="DP271" s="152" t="e">
        <f t="shared" si="1021"/>
        <v>#DIV/0!</v>
      </c>
      <c r="DQ271" s="152" t="e">
        <f t="shared" si="1022"/>
        <v>#DIV/0!</v>
      </c>
      <c r="DR271" s="152" t="e">
        <f t="shared" si="1023"/>
        <v>#DIV/0!</v>
      </c>
      <c r="DS271" s="152" t="e">
        <f t="shared" si="1024"/>
        <v>#DIV/0!</v>
      </c>
      <c r="DT271" s="152">
        <f t="shared" si="1025"/>
        <v>-1</v>
      </c>
      <c r="DU271" s="242">
        <f t="shared" si="969"/>
        <v>0</v>
      </c>
      <c r="DV271" s="242">
        <f t="shared" si="1136"/>
        <v>0</v>
      </c>
      <c r="DW271" s="242">
        <f t="shared" si="970"/>
        <v>0</v>
      </c>
      <c r="DX271" s="242">
        <f t="shared" si="971"/>
        <v>0</v>
      </c>
      <c r="DY271" s="119"/>
      <c r="DZ271" s="119"/>
      <c r="EA271" s="119"/>
      <c r="EB271" s="119"/>
      <c r="EC271" s="119"/>
      <c r="ED271" s="119">
        <v>211.61</v>
      </c>
      <c r="EE271" s="119">
        <v>206.976</v>
      </c>
      <c r="EF271" s="119">
        <v>184.75299999999999</v>
      </c>
      <c r="EG271" s="362">
        <f>22.23*7.44</f>
        <v>165.3912</v>
      </c>
      <c r="EH271" s="362">
        <f>20.537*7.44</f>
        <v>152.79527999999999</v>
      </c>
      <c r="EI271" s="362">
        <f>18.59*7.44</f>
        <v>138.30960000000002</v>
      </c>
      <c r="EJ271" s="362">
        <f>17.79*7.44</f>
        <v>132.35759999999999</v>
      </c>
      <c r="EK271" s="362">
        <f>15.733*7.44</f>
        <v>117.05352000000001</v>
      </c>
      <c r="EL271" s="362"/>
      <c r="EM271" s="362"/>
      <c r="EN271" s="362"/>
      <c r="EO271" s="362"/>
      <c r="EP271" s="153" t="e">
        <f t="shared" si="1026"/>
        <v>#DIV/0!</v>
      </c>
      <c r="EQ271" s="153" t="e">
        <f t="shared" si="1027"/>
        <v>#DIV/0!</v>
      </c>
      <c r="ER271" s="153" t="e">
        <f t="shared" si="1028"/>
        <v>#DIV/0!</v>
      </c>
      <c r="ES271" s="153" t="e">
        <f t="shared" si="1029"/>
        <v>#DIV/0!</v>
      </c>
      <c r="ET271" s="153">
        <f t="shared" si="1030"/>
        <v>-1</v>
      </c>
      <c r="EU271" s="242">
        <f t="shared" si="972"/>
        <v>0</v>
      </c>
      <c r="EV271" s="242">
        <f t="shared" si="1137"/>
        <v>0</v>
      </c>
      <c r="EW271" s="242">
        <f t="shared" si="973"/>
        <v>0</v>
      </c>
      <c r="EX271" s="242">
        <f t="shared" si="974"/>
        <v>0</v>
      </c>
      <c r="EY271" s="119"/>
      <c r="EZ271" s="119"/>
      <c r="FA271" s="119"/>
      <c r="FB271" s="119"/>
      <c r="FC271" s="119"/>
      <c r="FD271" s="119">
        <v>739.99400000000003</v>
      </c>
      <c r="FE271" s="119">
        <v>455.96199999999999</v>
      </c>
      <c r="FF271" s="119">
        <v>449.22800000000001</v>
      </c>
      <c r="FG271" s="362">
        <f>52.359*7.44</f>
        <v>389.55096000000003</v>
      </c>
      <c r="FH271" s="362">
        <f>50.634*7.44</f>
        <v>376.71696000000003</v>
      </c>
      <c r="FI271" s="362">
        <f>47.257*7.44</f>
        <v>351.59208000000001</v>
      </c>
      <c r="FJ271" s="362">
        <f>44.115*7.44</f>
        <v>328.21560000000005</v>
      </c>
      <c r="FK271" s="362">
        <f>41.991*7.44</f>
        <v>312.41304000000002</v>
      </c>
      <c r="FL271" s="362"/>
      <c r="FM271" s="362"/>
      <c r="FN271" s="362"/>
      <c r="FO271" s="362"/>
      <c r="FP271" s="153">
        <f t="shared" si="1031"/>
        <v>8.3333333333333332E-3</v>
      </c>
      <c r="FQ271" s="153">
        <f t="shared" si="1032"/>
        <v>-2.1207177814029365E-2</v>
      </c>
      <c r="FR271" s="153">
        <f t="shared" si="1033"/>
        <v>1.6339869281045752E-3</v>
      </c>
      <c r="FS271" s="153">
        <f t="shared" si="1034"/>
        <v>-2.5477707006369428E-2</v>
      </c>
      <c r="FT271" s="153">
        <f t="shared" si="1035"/>
        <v>-0.12167832167832168</v>
      </c>
      <c r="FU271" s="242">
        <f t="shared" si="990"/>
        <v>5</v>
      </c>
      <c r="FV271" s="242">
        <f t="shared" si="1138"/>
        <v>-13</v>
      </c>
      <c r="FW271" s="242">
        <f t="shared" si="991"/>
        <v>1</v>
      </c>
      <c r="FX271" s="242">
        <f t="shared" si="992"/>
        <v>-16</v>
      </c>
      <c r="FY271" s="154">
        <v>605</v>
      </c>
      <c r="FZ271" s="154">
        <v>600</v>
      </c>
      <c r="GA271" s="154">
        <v>613</v>
      </c>
      <c r="GB271" s="154">
        <v>612</v>
      </c>
      <c r="GC271" s="154">
        <v>628</v>
      </c>
      <c r="GD271" s="359">
        <v>715</v>
      </c>
      <c r="GE271" s="359">
        <v>645</v>
      </c>
      <c r="GF271" s="359">
        <v>651</v>
      </c>
      <c r="GG271" s="359">
        <v>495</v>
      </c>
      <c r="GH271" s="359"/>
      <c r="GI271" s="359"/>
      <c r="GJ271" s="359"/>
      <c r="GK271" s="359"/>
      <c r="GL271" s="359"/>
      <c r="GM271" s="359"/>
      <c r="GN271" s="359"/>
      <c r="GO271" s="359"/>
      <c r="GP271" s="156"/>
      <c r="GQ271" s="5" t="s">
        <v>391</v>
      </c>
      <c r="GR271" s="5">
        <v>2750</v>
      </c>
      <c r="GS271" s="5" t="s">
        <v>306</v>
      </c>
      <c r="GT271" s="174" t="s">
        <v>76</v>
      </c>
      <c r="GU271" s="172" t="s">
        <v>73</v>
      </c>
      <c r="GW271" s="158" t="e">
        <f t="shared" si="1036"/>
        <v>#VALUE!</v>
      </c>
      <c r="GX271" s="158" t="e">
        <f t="shared" si="1037"/>
        <v>#VALUE!</v>
      </c>
      <c r="GY271" s="158" t="e">
        <f t="shared" si="1038"/>
        <v>#VALUE!</v>
      </c>
      <c r="GZ271" s="158" t="e">
        <f t="shared" si="1039"/>
        <v>#VALUE!</v>
      </c>
      <c r="HA271" s="158">
        <f t="shared" si="1040"/>
        <v>-1</v>
      </c>
      <c r="HB271" s="263" t="e">
        <f t="shared" si="942"/>
        <v>#VALUE!</v>
      </c>
      <c r="HC271" s="263" t="e">
        <f t="shared" si="1139"/>
        <v>#VALUE!</v>
      </c>
      <c r="HD271" s="263" t="e">
        <f t="shared" si="943"/>
        <v>#VALUE!</v>
      </c>
      <c r="HE271" s="263" t="e">
        <f t="shared" si="944"/>
        <v>#VALUE!</v>
      </c>
      <c r="HF271" s="153" t="str">
        <f t="shared" si="1041"/>
        <v>Negativ EK</v>
      </c>
      <c r="HG271" s="153" t="str">
        <f t="shared" si="1042"/>
        <v>Negativ EK</v>
      </c>
      <c r="HH271" s="153" t="str">
        <f t="shared" si="1043"/>
        <v>Negativ EK</v>
      </c>
      <c r="HI271" s="153" t="str">
        <f t="shared" si="1044"/>
        <v>Negativ EK</v>
      </c>
      <c r="HJ271" s="153">
        <f t="shared" si="1045"/>
        <v>0</v>
      </c>
      <c r="HK271" s="153">
        <f t="shared" si="1046"/>
        <v>1.0038558384656915E-2</v>
      </c>
      <c r="HL271" s="153">
        <f t="shared" si="1047"/>
        <v>8.5354926492549693E-2</v>
      </c>
      <c r="HM271" s="153">
        <f t="shared" si="1048"/>
        <v>0.1155352566171309</v>
      </c>
      <c r="HN271" s="153">
        <f t="shared" si="1049"/>
        <v>0.10358453948137585</v>
      </c>
      <c r="HO271" s="153">
        <f t="shared" si="1050"/>
        <v>8.7969944028420288E-2</v>
      </c>
      <c r="HP271" s="153">
        <f t="shared" si="1051"/>
        <v>0.15744914788345246</v>
      </c>
      <c r="HQ271" s="153">
        <f t="shared" si="1052"/>
        <v>0.16895862542135251</v>
      </c>
      <c r="HR271" s="153">
        <f t="shared" si="1053"/>
        <v>-6.2289455285069593E-2</v>
      </c>
      <c r="HS271" s="153" t="str">
        <f t="shared" si="1054"/>
        <v>Negativ EK</v>
      </c>
      <c r="HT271" s="153" t="str">
        <f t="shared" si="1055"/>
        <v>Negativ EK</v>
      </c>
      <c r="HU271" s="153" t="str">
        <f t="shared" si="1056"/>
        <v>Negativ EK</v>
      </c>
      <c r="HV271" s="150" t="e">
        <f t="shared" si="1057"/>
        <v>#VALUE!</v>
      </c>
      <c r="HW271" s="150" t="e">
        <f t="shared" si="1058"/>
        <v>#VALUE!</v>
      </c>
      <c r="HX271" s="150" t="e">
        <f t="shared" si="1059"/>
        <v>#VALUE!</v>
      </c>
      <c r="HY271" s="150" t="e">
        <f t="shared" si="1060"/>
        <v>#VALUE!</v>
      </c>
      <c r="HZ271" s="150">
        <f t="shared" si="1061"/>
        <v>-1</v>
      </c>
      <c r="IA271" s="263" t="e">
        <f t="shared" si="945"/>
        <v>#VALUE!</v>
      </c>
      <c r="IB271" s="263" t="e">
        <f t="shared" si="1140"/>
        <v>#VALUE!</v>
      </c>
      <c r="IC271" s="263" t="e">
        <f t="shared" si="946"/>
        <v>#VALUE!</v>
      </c>
      <c r="ID271" s="263" t="e">
        <f t="shared" si="947"/>
        <v>#VALUE!</v>
      </c>
      <c r="IE271" s="153" t="str">
        <f t="shared" si="1062"/>
        <v>i.a.</v>
      </c>
      <c r="IF271" s="153" t="str">
        <f t="shared" si="1063"/>
        <v>i.a.</v>
      </c>
      <c r="IG271" s="153" t="str">
        <f t="shared" si="1064"/>
        <v>i.a.</v>
      </c>
      <c r="IH271" s="153" t="str">
        <f t="shared" si="1065"/>
        <v>i.a.</v>
      </c>
      <c r="II271" s="153">
        <f t="shared" si="1066"/>
        <v>0</v>
      </c>
      <c r="IJ271" s="153">
        <f t="shared" si="1067"/>
        <v>1.4625956138854606E-2</v>
      </c>
      <c r="IK271" s="153">
        <f t="shared" si="1068"/>
        <v>5.0813641334968351E-2</v>
      </c>
      <c r="IL271" s="153">
        <f t="shared" si="1069"/>
        <v>5.9331483469733187E-2</v>
      </c>
      <c r="IM271" s="153">
        <f t="shared" si="1070"/>
        <v>0.1069393065548144</v>
      </c>
      <c r="IN271" s="153">
        <f t="shared" si="1071"/>
        <v>9.7210162323400517E-2</v>
      </c>
      <c r="IO271" s="153">
        <f t="shared" si="1072"/>
        <v>0.1055246683885654</v>
      </c>
      <c r="IP271" s="153">
        <f t="shared" si="1073"/>
        <v>0.12893410447587855</v>
      </c>
      <c r="IQ271" s="153">
        <f t="shared" si="1074"/>
        <v>0.11781095949131956</v>
      </c>
      <c r="IR271" s="153" t="str">
        <f t="shared" si="1075"/>
        <v>i.a.</v>
      </c>
      <c r="IS271" s="153" t="str">
        <f t="shared" si="1076"/>
        <v>i.a.</v>
      </c>
      <c r="IT271" s="153" t="str">
        <f t="shared" si="1077"/>
        <v>i.a.</v>
      </c>
      <c r="IU271" s="150" t="e">
        <f t="shared" si="1078"/>
        <v>#VALUE!</v>
      </c>
      <c r="IV271" s="150" t="e">
        <f t="shared" si="1079"/>
        <v>#VALUE!</v>
      </c>
      <c r="IW271" s="150" t="e">
        <f t="shared" si="1080"/>
        <v>#VALUE!</v>
      </c>
      <c r="IX271" s="150" t="e">
        <f t="shared" si="1081"/>
        <v>#VALUE!</v>
      </c>
      <c r="IY271" s="150" t="e">
        <f t="shared" si="1082"/>
        <v>#VALUE!</v>
      </c>
      <c r="IZ271" s="263" t="e">
        <f t="shared" si="948"/>
        <v>#VALUE!</v>
      </c>
      <c r="JA271" s="263" t="e">
        <f t="shared" si="1141"/>
        <v>#VALUE!</v>
      </c>
      <c r="JB271" s="263" t="e">
        <f t="shared" si="949"/>
        <v>#VALUE!</v>
      </c>
      <c r="JC271" s="263" t="e">
        <f t="shared" si="950"/>
        <v>#VALUE!</v>
      </c>
      <c r="JD271" s="153" t="str">
        <f t="shared" si="1083"/>
        <v>i.a.</v>
      </c>
      <c r="JE271" s="153" t="str">
        <f t="shared" si="1084"/>
        <v>i.a.</v>
      </c>
      <c r="JF271" s="153" t="str">
        <f t="shared" si="1085"/>
        <v>i.a.</v>
      </c>
      <c r="JG271" s="153" t="str">
        <f t="shared" si="1086"/>
        <v>i.a.</v>
      </c>
      <c r="JH271" s="153" t="str">
        <f t="shared" si="1087"/>
        <v>i.a.</v>
      </c>
      <c r="JI271" s="153">
        <f t="shared" si="1088"/>
        <v>0.28596177806847084</v>
      </c>
      <c r="JJ271" s="153">
        <f t="shared" si="1089"/>
        <v>0.45393256455581826</v>
      </c>
      <c r="JK271" s="153">
        <f t="shared" si="1090"/>
        <v>0.4112677749383386</v>
      </c>
      <c r="JL271" s="153">
        <f t="shared" si="1091"/>
        <v>0.42456884203288831</v>
      </c>
      <c r="JM271" s="153">
        <f t="shared" si="1092"/>
        <v>0.40559702966386219</v>
      </c>
      <c r="JN271" s="153">
        <f t="shared" si="1093"/>
        <v>0.39338087479103628</v>
      </c>
      <c r="JO271" s="153">
        <f t="shared" si="1094"/>
        <v>0.403264195851751</v>
      </c>
      <c r="JP271" s="153">
        <f t="shared" si="1095"/>
        <v>0.37467552570788976</v>
      </c>
      <c r="JQ271" s="153" t="str">
        <f t="shared" si="1096"/>
        <v>i.a.</v>
      </c>
      <c r="JR271" s="153" t="str">
        <f t="shared" si="1097"/>
        <v>i.a.</v>
      </c>
      <c r="JS271" s="153" t="str">
        <f t="shared" si="1098"/>
        <v>i.a.</v>
      </c>
      <c r="JT271" s="153" t="str">
        <f t="shared" si="1099"/>
        <v>i.a.</v>
      </c>
      <c r="JU271" s="150" t="e">
        <f t="shared" si="1100"/>
        <v>#DIV/0!</v>
      </c>
      <c r="JV271" s="150" t="e">
        <f t="shared" si="1101"/>
        <v>#DIV/0!</v>
      </c>
      <c r="JW271" s="150" t="e">
        <f t="shared" si="1102"/>
        <v>#DIV/0!</v>
      </c>
      <c r="JX271" s="150" t="e">
        <f t="shared" si="1103"/>
        <v>#DIV/0!</v>
      </c>
      <c r="JY271" s="150">
        <f t="shared" si="1104"/>
        <v>-1</v>
      </c>
      <c r="JZ271" s="263">
        <f t="shared" si="951"/>
        <v>0</v>
      </c>
      <c r="KA271" s="263">
        <f t="shared" si="1142"/>
        <v>0</v>
      </c>
      <c r="KB271" s="263">
        <f t="shared" si="952"/>
        <v>0</v>
      </c>
      <c r="KC271" s="263">
        <f t="shared" si="953"/>
        <v>0</v>
      </c>
      <c r="KD271" s="153">
        <f t="shared" si="924"/>
        <v>0</v>
      </c>
      <c r="KE271" s="153">
        <f t="shared" si="925"/>
        <v>0</v>
      </c>
      <c r="KF271" s="153">
        <f t="shared" si="926"/>
        <v>0</v>
      </c>
      <c r="KG271" s="153">
        <f t="shared" si="927"/>
        <v>0</v>
      </c>
      <c r="KH271" s="153">
        <f t="shared" si="940"/>
        <v>0</v>
      </c>
      <c r="KI271" s="153">
        <f t="shared" si="928"/>
        <v>9.0240024432698129E-3</v>
      </c>
      <c r="KJ271" s="153">
        <f t="shared" si="929"/>
        <v>2.6082814467013712E-2</v>
      </c>
      <c r="KK271" s="153">
        <f t="shared" si="930"/>
        <v>2.9406828936234582E-2</v>
      </c>
      <c r="KL271" s="153">
        <f t="shared" si="931"/>
        <v>6.210458651449708E-2</v>
      </c>
      <c r="KM271" s="153">
        <f t="shared" si="932"/>
        <v>5.3055899374435486E-2</v>
      </c>
      <c r="KN271" s="153">
        <f t="shared" si="933"/>
        <v>5.4794053464266232E-2</v>
      </c>
      <c r="KO271" s="153">
        <f t="shared" si="934"/>
        <v>6.8472535741158774E-2</v>
      </c>
      <c r="KP271" s="153">
        <f t="shared" si="935"/>
        <v>5.8464811203687288E-2</v>
      </c>
      <c r="KQ271" s="153" t="str">
        <f t="shared" si="936"/>
        <v>i.a.</v>
      </c>
      <c r="KR271" s="153" t="str">
        <f t="shared" si="937"/>
        <v>i.a.</v>
      </c>
      <c r="KS271" s="153" t="str">
        <f t="shared" si="938"/>
        <v>i.a.</v>
      </c>
      <c r="KT271" s="153" t="str">
        <f t="shared" si="939"/>
        <v>i.a.</v>
      </c>
      <c r="KU271" s="150">
        <f t="shared" si="1105"/>
        <v>-8.117970799338077E-2</v>
      </c>
      <c r="KV271" s="150">
        <f t="shared" si="1106"/>
        <v>-0.1481489604508828</v>
      </c>
      <c r="KW271" s="150">
        <f t="shared" si="1107"/>
        <v>0.17492685781544115</v>
      </c>
      <c r="KX271" s="150">
        <f t="shared" si="1108"/>
        <v>0.27281179796682747</v>
      </c>
      <c r="KY271" s="150">
        <f t="shared" si="1109"/>
        <v>0.25452030808663895</v>
      </c>
      <c r="KZ271" s="243">
        <f t="shared" si="954"/>
        <v>-0.17586041322314072</v>
      </c>
      <c r="LA271" s="243">
        <f t="shared" si="1143"/>
        <v>-0.37675199021207151</v>
      </c>
      <c r="LB271" s="243">
        <f t="shared" si="955"/>
        <v>0.37861917975455572</v>
      </c>
      <c r="LC271" s="243">
        <f t="shared" si="956"/>
        <v>0.46392210982057347</v>
      </c>
      <c r="LD271" s="254">
        <f>IFERROR(Tabel1[[#This Row],[2024 - Omsætning]]/Tabel1[[#This Row],[2024 - Ansatte]],"i.a.")</f>
        <v>1.9904495867768595</v>
      </c>
      <c r="LE271" s="254">
        <f>IFERROR(Tabel1[[#This Row],[2023 - Omsætning]]/Tabel1[[#This Row],[2023 - Ansatte]],"i.a.")</f>
        <v>2.1663100000000002</v>
      </c>
      <c r="LF271" s="254">
        <f>IFERROR(Tabel1[[#This Row],[2022 - Omsætning]]/Tabel1[[#This Row],[2022 - Ansatte]],"i.a.")</f>
        <v>2.5430619902120717</v>
      </c>
      <c r="LG271" s="254">
        <f>IFERROR(Tabel1[[#This Row],[2021 - Omsætning]]/Tabel1[[#This Row],[2021 - Ansatte]],"i.a.")</f>
        <v>2.164442810457516</v>
      </c>
      <c r="LH271" s="254">
        <f>IFERROR(AC271/Tabel1[[#This Row],[2020 - Ansatte]],"i.a.")</f>
        <v>1.7005207006369425</v>
      </c>
      <c r="LI271" s="254">
        <f>IFERROR(Tabel1[[#This Row],[2019 - Omsætning]]/Tabel1[[#This Row],[2019 - Ansatte]],"i.a.")</f>
        <v>1.3555146853146853</v>
      </c>
      <c r="LJ271" s="254">
        <f>IFERROR(Tabel1[[#This Row],[2018 - Omsætning]]/Tabel1[[#This Row],[2018 - Ansatte]],"i.a.")</f>
        <v>1.3670232558139535</v>
      </c>
      <c r="LK271" s="254">
        <f>IFERROR(Tabel1[[#This Row],[2017 - Omsætning]]/Tabel1[[#This Row],[2017 - Ansatte]],"i.a.")</f>
        <v>1.2997910906298002</v>
      </c>
      <c r="LL271" s="254">
        <f>IFERROR(Tabel1[[#This Row],[2016 - Omsætning]]/Tabel1[[#This Row],[2016 - Ansatte]],"i.a.")</f>
        <v>1.3327820606060605</v>
      </c>
      <c r="LM271" s="254" t="str">
        <f>IFERROR(Tabel1[[#This Row],[2015 - Omsætning]]/Tabel1[[#This Row],[2015 - Ansatte]],"i.a.")</f>
        <v>i.a.</v>
      </c>
      <c r="LN271" s="254" t="str">
        <f>IFERROR(Tabel1[[#This Row],[2014 - Omsætning]]/Tabel1[[#This Row],[2014 - Ansatte]],"i.a.")</f>
        <v>i.a.</v>
      </c>
      <c r="LO271" s="254" t="str">
        <f>IFERROR(Tabel1[[#This Row],[2013 - Omsætning]]/Tabel1[[#This Row],[2013 - Ansatte]],"i.a.")</f>
        <v>i.a.</v>
      </c>
      <c r="LP271" s="254" t="str">
        <f>IFERROR(Tabel1[[#This Row],[2012 - Omsætning]]/Tabel1[[#This Row],[2012 - Ansatte]],"i.a.")</f>
        <v>i.a.</v>
      </c>
      <c r="LQ271" s="254" t="str">
        <f>IFERROR(Tabel1[[#This Row],[2011 - Omsætning]]/Tabel1[[#This Row],[2011 - Ansatte]],"i.a.")</f>
        <v>i.a.</v>
      </c>
      <c r="LR271" s="254" t="str">
        <f>IFERROR(Tabel1[[#This Row],[2010 - Omsætning]]/Tabel1[[#This Row],[2010 - Ansatte]],"i.a.")</f>
        <v>i.a.</v>
      </c>
      <c r="LS271" s="254" t="str">
        <f>IFERROR(Tabel1[[#This Row],[2009 - Omsætning]]/Tabel1[[#This Row],[2009 - Ansatte]],"i.a.")</f>
        <v>i.a.</v>
      </c>
      <c r="LT271" s="254" t="str">
        <f>IFERROR(Tabel1[[#This Row],[2008 - Omsætning]]/Tabel1[[#This Row],[2008 - Ansatte]],"i.a.")</f>
        <v>i.a.</v>
      </c>
      <c r="LU271" s="158" t="e">
        <f t="shared" si="1110"/>
        <v>#DIV/0!</v>
      </c>
      <c r="LV271" s="158" t="e">
        <f t="shared" si="1111"/>
        <v>#DIV/0!</v>
      </c>
      <c r="LW271" s="158" t="e">
        <f t="shared" si="1112"/>
        <v>#DIV/0!</v>
      </c>
      <c r="LX271" s="158" t="e">
        <f t="shared" si="1113"/>
        <v>#DIV/0!</v>
      </c>
      <c r="LY271" s="158">
        <f t="shared" si="1114"/>
        <v>-1</v>
      </c>
      <c r="LZ271" s="243">
        <f t="shared" si="957"/>
        <v>0</v>
      </c>
      <c r="MA271" s="243">
        <f t="shared" si="1144"/>
        <v>0</v>
      </c>
      <c r="MB271" s="243">
        <f t="shared" si="958"/>
        <v>0</v>
      </c>
      <c r="MC271" s="243">
        <f t="shared" si="959"/>
        <v>0</v>
      </c>
      <c r="MD271" s="244">
        <f t="shared" si="1115"/>
        <v>0</v>
      </c>
      <c r="ME271" s="244">
        <f t="shared" si="1116"/>
        <v>0</v>
      </c>
      <c r="MF271" s="244">
        <f t="shared" si="1117"/>
        <v>0</v>
      </c>
      <c r="MG271" s="244">
        <f t="shared" si="1118"/>
        <v>0</v>
      </c>
      <c r="MH271" s="244">
        <f t="shared" si="1119"/>
        <v>0</v>
      </c>
      <c r="MI271" s="244">
        <f t="shared" si="1120"/>
        <v>2.9384615384615382E-3</v>
      </c>
      <c r="MJ271" s="244">
        <f t="shared" si="1121"/>
        <v>2.5919379844961239E-2</v>
      </c>
      <c r="MK271" s="244">
        <f t="shared" si="1122"/>
        <v>3.1070660522273426E-2</v>
      </c>
      <c r="ML271" s="244">
        <f t="shared" si="1123"/>
        <v>3.3292121212121217E-2</v>
      </c>
      <c r="MM271" s="244" t="str">
        <f t="shared" si="1124"/>
        <v>i.a.</v>
      </c>
      <c r="MN271" s="244" t="str">
        <f t="shared" si="1125"/>
        <v>i.a.</v>
      </c>
      <c r="MO271" s="244" t="str">
        <f t="shared" si="1126"/>
        <v>i.a.</v>
      </c>
      <c r="MP271" s="244" t="str">
        <f t="shared" si="1127"/>
        <v>i.a.</v>
      </c>
      <c r="MQ271" s="244" t="str">
        <f t="shared" si="1128"/>
        <v>i.a.</v>
      </c>
      <c r="MR271" s="244" t="str">
        <f t="shared" si="1129"/>
        <v>i.a.</v>
      </c>
      <c r="MS271" s="244" t="str">
        <f t="shared" si="1130"/>
        <v>i.a.</v>
      </c>
      <c r="MT271" s="244" t="str">
        <f t="shared" si="1131"/>
        <v>i.a.</v>
      </c>
    </row>
    <row r="272" spans="1:358" ht="18" customHeight="1" x14ac:dyDescent="0.25">
      <c r="A272" s="116" t="s">
        <v>536</v>
      </c>
      <c r="B272" s="273">
        <v>33078056</v>
      </c>
      <c r="C272" s="5" t="s">
        <v>83</v>
      </c>
      <c r="D272" s="5"/>
      <c r="E272" s="133">
        <v>259400</v>
      </c>
      <c r="F272" s="203">
        <v>45671</v>
      </c>
      <c r="G272" s="148" t="s">
        <v>84</v>
      </c>
      <c r="H272" s="148" t="s">
        <v>84</v>
      </c>
      <c r="I272" s="148" t="s">
        <v>84</v>
      </c>
      <c r="J272" s="148" t="s">
        <v>84</v>
      </c>
      <c r="K272" s="148" t="s">
        <v>84</v>
      </c>
      <c r="L272" s="148" t="s">
        <v>84</v>
      </c>
      <c r="M272" s="357" t="s">
        <v>84</v>
      </c>
      <c r="N272" s="357" t="s">
        <v>84</v>
      </c>
      <c r="O272" s="357" t="s">
        <v>84</v>
      </c>
      <c r="P272" s="150">
        <f>Y272/Tabel1[[#This Row],[2023 - Omsætning]]-1</f>
        <v>-1</v>
      </c>
      <c r="Q272" s="150">
        <f>Z272/Tabel1[[#This Row],[2022 - Omsætning]]-1</f>
        <v>-8.9203452353636692E-2</v>
      </c>
      <c r="R272" s="150">
        <f>AA272/Tabel1[[#This Row],[2021 - Omsætning]]-1</f>
        <v>-8.4826800843179839E-2</v>
      </c>
      <c r="S272" s="150">
        <f>AB272/Tabel1[[#This Row],[2020 - Omsætning]]-1</f>
        <v>-3.9969915950749169E-2</v>
      </c>
      <c r="T272" s="150">
        <f>AC272/Tabel1[[#This Row],[2019 - Omsætning]]-1</f>
        <v>0.27108588098476361</v>
      </c>
      <c r="U272" s="242">
        <f t="shared" si="941"/>
        <v>-103.206</v>
      </c>
      <c r="V272" s="242">
        <f t="shared" si="1132"/>
        <v>-10.10799999999999</v>
      </c>
      <c r="W272" s="242">
        <f t="shared" si="982"/>
        <v>-10.503</v>
      </c>
      <c r="X272" s="242">
        <f t="shared" si="975"/>
        <v>-5.1550000000000153</v>
      </c>
      <c r="Y272" s="151"/>
      <c r="Z272" s="151">
        <v>103.206</v>
      </c>
      <c r="AA272" s="151">
        <v>113.31399999999999</v>
      </c>
      <c r="AB272" s="151">
        <v>123.81699999999999</v>
      </c>
      <c r="AC272" s="361">
        <v>128.97200000000001</v>
      </c>
      <c r="AD272" s="361">
        <v>101.46599999999999</v>
      </c>
      <c r="AE272" s="361">
        <v>78.686000000000007</v>
      </c>
      <c r="AF272" s="361">
        <v>96.668000000000006</v>
      </c>
      <c r="AG272" s="361">
        <v>60.292000000000002</v>
      </c>
      <c r="AH272" s="361">
        <v>68.135000000000005</v>
      </c>
      <c r="AI272" s="361"/>
      <c r="AJ272" s="361"/>
      <c r="AK272" s="361"/>
      <c r="AL272" s="361"/>
      <c r="AM272" s="361"/>
      <c r="AN272" s="361"/>
      <c r="AO272" s="361"/>
      <c r="AP272" s="150">
        <f t="shared" si="1006"/>
        <v>0.39686512658487549</v>
      </c>
      <c r="AQ272" s="150">
        <f t="shared" si="1007"/>
        <v>0.60642014369520791</v>
      </c>
      <c r="AR272" s="150">
        <f t="shared" si="1008"/>
        <v>-0.33834881590998295</v>
      </c>
      <c r="AS272" s="150">
        <f t="shared" si="1009"/>
        <v>-3.9098136322168586E-3</v>
      </c>
      <c r="AT272" s="150">
        <f t="shared" si="1010"/>
        <v>0.41429098058491021</v>
      </c>
      <c r="AU272" s="242">
        <f t="shared" si="960"/>
        <v>9.6720000000000006</v>
      </c>
      <c r="AV272" s="242">
        <f t="shared" si="1133"/>
        <v>9.1999999999999993</v>
      </c>
      <c r="AW272" s="242">
        <f t="shared" si="961"/>
        <v>-7.7579999999999991</v>
      </c>
      <c r="AX272" s="242">
        <f t="shared" si="962"/>
        <v>-8.9999999999999858E-2</v>
      </c>
      <c r="AY272" s="119">
        <v>34.042999999999999</v>
      </c>
      <c r="AZ272" s="119">
        <v>24.370999999999999</v>
      </c>
      <c r="BA272" s="119">
        <v>15.170999999999999</v>
      </c>
      <c r="BB272" s="119">
        <v>22.928999999999998</v>
      </c>
      <c r="BC272" s="119">
        <v>23.018999999999998</v>
      </c>
      <c r="BD272" s="362">
        <v>16.276</v>
      </c>
      <c r="BE272" s="362">
        <v>13.648999999999999</v>
      </c>
      <c r="BF272" s="362">
        <v>17.937999999999999</v>
      </c>
      <c r="BG272" s="362">
        <v>13.018000000000001</v>
      </c>
      <c r="BH272" s="362">
        <v>17.395</v>
      </c>
      <c r="BI272" s="362">
        <v>9.0640000000000001</v>
      </c>
      <c r="BJ272" s="362">
        <v>17.891999999999999</v>
      </c>
      <c r="BK272" s="362"/>
      <c r="BL272" s="362"/>
      <c r="BM272" s="362"/>
      <c r="BN272" s="362"/>
      <c r="BO272" s="362"/>
      <c r="BP272" s="152">
        <f t="shared" si="1011"/>
        <v>1.1371138383410917</v>
      </c>
      <c r="BQ272" s="152">
        <f t="shared" si="1012"/>
        <v>1.9962057335581787</v>
      </c>
      <c r="BR272" s="152">
        <f t="shared" si="1013"/>
        <v>-2.7421961072346677</v>
      </c>
      <c r="BS272" s="152">
        <f t="shared" si="1014"/>
        <v>-0.40597731239092494</v>
      </c>
      <c r="BT272" s="152">
        <f t="shared" si="1015"/>
        <v>0.45755166931637509</v>
      </c>
      <c r="BU272" s="242">
        <f t="shared" si="963"/>
        <v>5.3739999999999997</v>
      </c>
      <c r="BV272" s="242">
        <f t="shared" si="1134"/>
        <v>9.4699999999999989</v>
      </c>
      <c r="BW272" s="242">
        <f t="shared" si="964"/>
        <v>-7.4669999999999996</v>
      </c>
      <c r="BX272" s="242">
        <f t="shared" si="965"/>
        <v>-1.8609999999999998</v>
      </c>
      <c r="BY272" s="119">
        <v>10.1</v>
      </c>
      <c r="BZ272" s="119">
        <v>4.726</v>
      </c>
      <c r="CA272" s="119">
        <v>-4.7439999999999998</v>
      </c>
      <c r="CB272" s="119">
        <v>2.7229999999999999</v>
      </c>
      <c r="CC272" s="119">
        <v>4.5839999999999996</v>
      </c>
      <c r="CD272" s="362">
        <v>3.145</v>
      </c>
      <c r="CE272" s="362">
        <v>2.226</v>
      </c>
      <c r="CF272" s="362">
        <v>6.46</v>
      </c>
      <c r="CG272" s="362">
        <v>2.7549999999999999</v>
      </c>
      <c r="CH272" s="362">
        <v>6.7009999999999996</v>
      </c>
      <c r="CI272" s="362">
        <v>-3.6190000000000002</v>
      </c>
      <c r="CJ272" s="362">
        <v>3.476</v>
      </c>
      <c r="CK272" s="362"/>
      <c r="CL272" s="362"/>
      <c r="CM272" s="362"/>
      <c r="CN272" s="362"/>
      <c r="CO272" s="362"/>
      <c r="CP272" s="152">
        <f t="shared" si="1016"/>
        <v>20.784140969162994</v>
      </c>
      <c r="CQ272" s="152">
        <f t="shared" si="1017"/>
        <v>1.0350579150579151</v>
      </c>
      <c r="CR272" s="152">
        <f t="shared" si="1018"/>
        <v>-17.731266149870802</v>
      </c>
      <c r="CS272" s="152">
        <f t="shared" si="1019"/>
        <v>-0.85952813067150635</v>
      </c>
      <c r="CT272" s="152">
        <f t="shared" si="1020"/>
        <v>0.79830287206266304</v>
      </c>
      <c r="CU272" s="242">
        <f t="shared" si="966"/>
        <v>4.718</v>
      </c>
      <c r="CV272" s="242">
        <f t="shared" si="1135"/>
        <v>6.702</v>
      </c>
      <c r="CW272" s="242">
        <f t="shared" si="967"/>
        <v>-6.8620000000000001</v>
      </c>
      <c r="CX272" s="242">
        <f t="shared" si="968"/>
        <v>-2.3679999999999999</v>
      </c>
      <c r="CY272" s="119">
        <v>4.9450000000000003</v>
      </c>
      <c r="CZ272" s="119">
        <v>0.22700000000000001</v>
      </c>
      <c r="DA272" s="119">
        <v>-6.4749999999999996</v>
      </c>
      <c r="DB272" s="119">
        <v>0.38700000000000001</v>
      </c>
      <c r="DC272" s="119">
        <v>2.7549999999999999</v>
      </c>
      <c r="DD272" s="362">
        <v>1.532</v>
      </c>
      <c r="DE272" s="362">
        <v>1.0760000000000001</v>
      </c>
      <c r="DF272" s="362">
        <v>5.4029999999999996</v>
      </c>
      <c r="DG272" s="362">
        <v>1.5049999999999999</v>
      </c>
      <c r="DH272" s="362">
        <v>5.3449999999999998</v>
      </c>
      <c r="DI272" s="362">
        <v>-5.056</v>
      </c>
      <c r="DJ272" s="362">
        <v>2.286</v>
      </c>
      <c r="DK272" s="362"/>
      <c r="DL272" s="362"/>
      <c r="DM272" s="362"/>
      <c r="DN272" s="362"/>
      <c r="DO272" s="362"/>
      <c r="DP272" s="152">
        <f t="shared" si="1021"/>
        <v>0.1286887137722971</v>
      </c>
      <c r="DQ272" s="152">
        <f t="shared" si="1022"/>
        <v>2.0052516845025763</v>
      </c>
      <c r="DR272" s="152">
        <f t="shared" si="1023"/>
        <v>-0.33342140026420081</v>
      </c>
      <c r="DS272" s="152">
        <f t="shared" si="1024"/>
        <v>2.0559487698011438E-2</v>
      </c>
      <c r="DT272" s="152">
        <f t="shared" si="1025"/>
        <v>0.16930716481437705</v>
      </c>
      <c r="DU272" s="242">
        <f t="shared" si="969"/>
        <v>3.9029999999999987</v>
      </c>
      <c r="DV272" s="242">
        <f t="shared" si="1136"/>
        <v>20.237000000000002</v>
      </c>
      <c r="DW272" s="242">
        <f t="shared" si="970"/>
        <v>-5.048</v>
      </c>
      <c r="DX272" s="242">
        <f t="shared" si="971"/>
        <v>0.30499999999999972</v>
      </c>
      <c r="DY272" s="119">
        <v>34.231999999999999</v>
      </c>
      <c r="DZ272" s="119">
        <v>30.329000000000001</v>
      </c>
      <c r="EA272" s="119">
        <v>10.092000000000001</v>
      </c>
      <c r="EB272" s="119">
        <v>15.14</v>
      </c>
      <c r="EC272" s="119">
        <v>14.835000000000001</v>
      </c>
      <c r="ED272" s="362">
        <v>12.686999999999999</v>
      </c>
      <c r="EE272" s="362">
        <v>11.365</v>
      </c>
      <c r="EF272" s="362">
        <v>11.314</v>
      </c>
      <c r="EG272" s="362">
        <v>7.1</v>
      </c>
      <c r="EH272" s="362">
        <v>6.7560000000000002</v>
      </c>
      <c r="EI272" s="362">
        <v>2.5830000000000002</v>
      </c>
      <c r="EJ272" s="362">
        <v>5.0179999999999998</v>
      </c>
      <c r="EK272" s="362"/>
      <c r="EL272" s="362"/>
      <c r="EM272" s="362"/>
      <c r="EN272" s="362"/>
      <c r="EO272" s="362"/>
      <c r="EP272" s="153">
        <f t="shared" si="1026"/>
        <v>3.7970561417220279E-2</v>
      </c>
      <c r="EQ272" s="153">
        <f t="shared" si="1027"/>
        <v>3.1525554678445984E-2</v>
      </c>
      <c r="ER272" s="153">
        <f t="shared" si="1028"/>
        <v>-3.6814538395889967E-3</v>
      </c>
      <c r="ES272" s="153">
        <f t="shared" si="1029"/>
        <v>0.20452713053293553</v>
      </c>
      <c r="ET272" s="153">
        <f t="shared" si="1030"/>
        <v>0.16712148301496185</v>
      </c>
      <c r="EU272" s="242">
        <f t="shared" si="972"/>
        <v>4.6640000000000015</v>
      </c>
      <c r="EV272" s="242">
        <f t="shared" si="1137"/>
        <v>3.7539999999999907</v>
      </c>
      <c r="EW272" s="242">
        <f t="shared" si="973"/>
        <v>-0.43999999999999773</v>
      </c>
      <c r="EX272" s="242">
        <f t="shared" si="974"/>
        <v>20.293999999999997</v>
      </c>
      <c r="EY272" s="119">
        <v>127.496</v>
      </c>
      <c r="EZ272" s="119">
        <v>122.83199999999999</v>
      </c>
      <c r="FA272" s="119">
        <v>119.078</v>
      </c>
      <c r="FB272" s="119">
        <v>119.518</v>
      </c>
      <c r="FC272" s="119">
        <v>99.224000000000004</v>
      </c>
      <c r="FD272" s="362">
        <v>85.016000000000005</v>
      </c>
      <c r="FE272" s="362">
        <v>64.662999999999997</v>
      </c>
      <c r="FF272" s="362">
        <v>54.353000000000002</v>
      </c>
      <c r="FG272" s="362">
        <v>45.988</v>
      </c>
      <c r="FH272" s="362">
        <v>46.031999999999996</v>
      </c>
      <c r="FI272" s="362">
        <v>40.518999999999998</v>
      </c>
      <c r="FJ272" s="362">
        <v>32.292999999999999</v>
      </c>
      <c r="FK272" s="362"/>
      <c r="FL272" s="362"/>
      <c r="FM272" s="362"/>
      <c r="FN272" s="362"/>
      <c r="FO272" s="362"/>
      <c r="FP272" s="153">
        <f t="shared" si="1031"/>
        <v>0.17857142857142858</v>
      </c>
      <c r="FQ272" s="153">
        <f t="shared" si="1032"/>
        <v>-3.4482758620689655E-2</v>
      </c>
      <c r="FR272" s="153">
        <f t="shared" si="1033"/>
        <v>-9.375E-2</v>
      </c>
      <c r="FS272" s="153">
        <f t="shared" si="1034"/>
        <v>3.2258064516129031E-2</v>
      </c>
      <c r="FT272" s="153">
        <f t="shared" si="1035"/>
        <v>0.40909090909090912</v>
      </c>
      <c r="FU272" s="242">
        <f t="shared" si="990"/>
        <v>5</v>
      </c>
      <c r="FV272" s="242">
        <f t="shared" si="1138"/>
        <v>-1</v>
      </c>
      <c r="FW272" s="242">
        <f t="shared" si="991"/>
        <v>-3</v>
      </c>
      <c r="FX272" s="242">
        <f t="shared" si="992"/>
        <v>1</v>
      </c>
      <c r="FY272" s="154">
        <v>33</v>
      </c>
      <c r="FZ272" s="154">
        <v>28</v>
      </c>
      <c r="GA272" s="154">
        <v>29</v>
      </c>
      <c r="GB272" s="154">
        <v>32</v>
      </c>
      <c r="GC272" s="154">
        <v>31</v>
      </c>
      <c r="GD272" s="154">
        <v>22</v>
      </c>
      <c r="GE272" s="154">
        <v>19</v>
      </c>
      <c r="GF272" s="154">
        <v>20</v>
      </c>
      <c r="GG272" s="154"/>
      <c r="GH272" s="359"/>
      <c r="GI272" s="359">
        <v>20</v>
      </c>
      <c r="GJ272" s="359">
        <v>21</v>
      </c>
      <c r="GK272" s="359"/>
      <c r="GL272" s="359"/>
      <c r="GM272" s="359"/>
      <c r="GN272" s="359"/>
      <c r="GO272" s="359"/>
      <c r="GP272" s="179"/>
      <c r="GQ272" s="5" t="s">
        <v>391</v>
      </c>
      <c r="GR272" s="133">
        <v>3540</v>
      </c>
      <c r="GS272" s="133" t="s">
        <v>440</v>
      </c>
      <c r="GT272" s="163" t="s">
        <v>76</v>
      </c>
      <c r="GU272" s="169"/>
      <c r="GV272" s="170"/>
      <c r="GW272" s="158">
        <f t="shared" si="1036"/>
        <v>12.638834003725737</v>
      </c>
      <c r="GX272" s="158">
        <f t="shared" si="1037"/>
        <v>1.0218842015967273</v>
      </c>
      <c r="GY272" s="158">
        <f t="shared" si="1038"/>
        <v>-20.876335718229917</v>
      </c>
      <c r="GZ272" s="158">
        <f t="shared" si="1039"/>
        <v>-0.8710236267670125</v>
      </c>
      <c r="HA272" s="158">
        <f t="shared" si="1040"/>
        <v>0.57157113141672744</v>
      </c>
      <c r="HB272" s="263">
        <f t="shared" si="942"/>
        <v>0.14195667196980494</v>
      </c>
      <c r="HC272" s="263">
        <f t="shared" si="1139"/>
        <v>0.52446894462102167</v>
      </c>
      <c r="HD272" s="263">
        <f t="shared" si="943"/>
        <v>-0.53905867709457733</v>
      </c>
      <c r="HE272" s="263">
        <f t="shared" si="944"/>
        <v>-0.17438195565315889</v>
      </c>
      <c r="HF272" s="153">
        <f t="shared" si="1041"/>
        <v>0.15318845742785892</v>
      </c>
      <c r="HG272" s="153">
        <f t="shared" si="1042"/>
        <v>1.1231785458053983E-2</v>
      </c>
      <c r="HH272" s="153">
        <f t="shared" si="1043"/>
        <v>-0.51323715916296764</v>
      </c>
      <c r="HI272" s="153">
        <f t="shared" si="1044"/>
        <v>2.5821517931609674E-2</v>
      </c>
      <c r="HJ272" s="153">
        <f t="shared" si="1045"/>
        <v>0.20020347358476856</v>
      </c>
      <c r="HK272" s="153">
        <f t="shared" si="1046"/>
        <v>0.12739065358390156</v>
      </c>
      <c r="HL272" s="153">
        <f t="shared" si="1047"/>
        <v>9.488954539441774E-2</v>
      </c>
      <c r="HM272" s="153">
        <f t="shared" si="1048"/>
        <v>0.58683610296513511</v>
      </c>
      <c r="HN272" s="153">
        <f t="shared" si="1049"/>
        <v>0.21723441108545033</v>
      </c>
      <c r="HO272" s="153">
        <f t="shared" si="1050"/>
        <v>1.1446621693971517</v>
      </c>
      <c r="HP272" s="153">
        <f t="shared" si="1051"/>
        <v>-1.3303512695697934</v>
      </c>
      <c r="HQ272" s="153">
        <f t="shared" si="1052"/>
        <v>0.4555599840573934</v>
      </c>
      <c r="HR272" s="153" t="str">
        <f t="shared" si="1053"/>
        <v>Negativ EK</v>
      </c>
      <c r="HS272" s="153" t="str">
        <f t="shared" si="1054"/>
        <v>Negativ EK</v>
      </c>
      <c r="HT272" s="153" t="str">
        <f t="shared" si="1055"/>
        <v>Negativ EK</v>
      </c>
      <c r="HU272" s="153" t="str">
        <f t="shared" si="1056"/>
        <v>Negativ EK</v>
      </c>
      <c r="HV272" s="150">
        <f t="shared" si="1057"/>
        <v>1.0652472301663958</v>
      </c>
      <c r="HW272" s="150">
        <f t="shared" si="1058"/>
        <v>1.9825584027284828</v>
      </c>
      <c r="HX272" s="150">
        <f t="shared" si="1059"/>
        <v>-2.5972248524230315</v>
      </c>
      <c r="HY272" s="150">
        <f t="shared" si="1060"/>
        <v>-0.49967203387965736</v>
      </c>
      <c r="HZ272" s="150">
        <f t="shared" si="1061"/>
        <v>0.18413415279855455</v>
      </c>
      <c r="IA272" s="263">
        <f t="shared" si="945"/>
        <v>4.1621747011420664E-2</v>
      </c>
      <c r="IB272" s="263">
        <f t="shared" si="1140"/>
        <v>7.8838346514978633E-2</v>
      </c>
      <c r="IC272" s="263">
        <f t="shared" si="946"/>
        <v>-6.4662874739628548E-2</v>
      </c>
      <c r="ID272" s="263">
        <f t="shared" si="947"/>
        <v>-2.4864270552587376E-2</v>
      </c>
      <c r="IE272" s="153">
        <f t="shared" si="1062"/>
        <v>8.0694129302355311E-2</v>
      </c>
      <c r="IF272" s="153">
        <f t="shared" si="1063"/>
        <v>3.9072382290934647E-2</v>
      </c>
      <c r="IG272" s="153">
        <f t="shared" si="1064"/>
        <v>-3.9765964224043986E-2</v>
      </c>
      <c r="IH272" s="153">
        <f t="shared" si="1065"/>
        <v>2.4896910515584566E-2</v>
      </c>
      <c r="II272" s="153">
        <f t="shared" si="1066"/>
        <v>4.9761181068171942E-2</v>
      </c>
      <c r="IJ272" s="153">
        <f t="shared" si="1067"/>
        <v>4.2023263116402435E-2</v>
      </c>
      <c r="IK272" s="153">
        <f t="shared" si="1068"/>
        <v>3.7406735228876789E-2</v>
      </c>
      <c r="IL272" s="153">
        <f t="shared" si="1069"/>
        <v>0.12876092524491484</v>
      </c>
      <c r="IM272" s="153">
        <f t="shared" si="1070"/>
        <v>5.9878287328841553E-2</v>
      </c>
      <c r="IN272" s="153">
        <f t="shared" si="1071"/>
        <v>0.15484512021813729</v>
      </c>
      <c r="IO272" s="153">
        <f t="shared" si="1072"/>
        <v>-9.9406691204746475E-2</v>
      </c>
      <c r="IP272" s="153">
        <f t="shared" si="1073"/>
        <v>0.10763942650109931</v>
      </c>
      <c r="IQ272" s="153" t="str">
        <f t="shared" si="1074"/>
        <v>i.a.</v>
      </c>
      <c r="IR272" s="153" t="str">
        <f t="shared" si="1075"/>
        <v>i.a.</v>
      </c>
      <c r="IS272" s="153" t="str">
        <f t="shared" si="1076"/>
        <v>i.a.</v>
      </c>
      <c r="IT272" s="153" t="str">
        <f t="shared" si="1077"/>
        <v>i.a.</v>
      </c>
      <c r="IU272" s="150">
        <f t="shared" si="1078"/>
        <v>8.7399542652936452E-2</v>
      </c>
      <c r="IV272" s="150">
        <f t="shared" si="1079"/>
        <v>1.9134049766119399</v>
      </c>
      <c r="IW272" s="150">
        <f t="shared" si="1080"/>
        <v>-0.33095835432889997</v>
      </c>
      <c r="IX272" s="150">
        <f t="shared" si="1081"/>
        <v>-0.15273017781967996</v>
      </c>
      <c r="IY272" s="150">
        <f t="shared" si="1082"/>
        <v>1.8727114796730881E-3</v>
      </c>
      <c r="IZ272" s="263">
        <f t="shared" si="948"/>
        <v>2.158021304807306E-2</v>
      </c>
      <c r="JA272" s="263">
        <f t="shared" si="1141"/>
        <v>0.16216331332376843</v>
      </c>
      <c r="JB272" s="263">
        <f t="shared" si="949"/>
        <v>-4.1924308343007297E-2</v>
      </c>
      <c r="JC272" s="263">
        <f t="shared" si="950"/>
        <v>-2.2834719301327827E-2</v>
      </c>
      <c r="JD272" s="153">
        <f t="shared" si="1083"/>
        <v>0.26849469787287444</v>
      </c>
      <c r="JE272" s="153">
        <f t="shared" si="1084"/>
        <v>0.24691448482480138</v>
      </c>
      <c r="JF272" s="153">
        <f t="shared" si="1085"/>
        <v>8.4751171501032938E-2</v>
      </c>
      <c r="JG272" s="153">
        <f t="shared" si="1086"/>
        <v>0.12667547984404023</v>
      </c>
      <c r="JH272" s="153">
        <f t="shared" si="1087"/>
        <v>0.14951019914536806</v>
      </c>
      <c r="JI272" s="153">
        <f t="shared" si="1088"/>
        <v>0.14923073303848686</v>
      </c>
      <c r="JJ272" s="153">
        <f t="shared" si="1089"/>
        <v>0.17575738830552248</v>
      </c>
      <c r="JK272" s="153">
        <f t="shared" si="1090"/>
        <v>0.2081577833790223</v>
      </c>
      <c r="JL272" s="153">
        <f t="shared" si="1091"/>
        <v>0.15438810124380273</v>
      </c>
      <c r="JM272" s="153">
        <f t="shared" si="1092"/>
        <v>0.14676746611053182</v>
      </c>
      <c r="JN272" s="153">
        <f t="shared" si="1093"/>
        <v>6.3747871368987394E-2</v>
      </c>
      <c r="JO272" s="153">
        <f t="shared" si="1094"/>
        <v>0.15538971294088502</v>
      </c>
      <c r="JP272" s="153" t="str">
        <f t="shared" si="1095"/>
        <v>i.a.</v>
      </c>
      <c r="JQ272" s="153" t="str">
        <f t="shared" si="1096"/>
        <v>i.a.</v>
      </c>
      <c r="JR272" s="153" t="str">
        <f t="shared" si="1097"/>
        <v>i.a.</v>
      </c>
      <c r="JS272" s="153" t="str">
        <f t="shared" si="1098"/>
        <v>i.a.</v>
      </c>
      <c r="JT272" s="153" t="str">
        <f t="shared" si="1099"/>
        <v>i.a.</v>
      </c>
      <c r="JU272" s="150" t="e">
        <f t="shared" si="1100"/>
        <v>#VALUE!</v>
      </c>
      <c r="JV272" s="150">
        <f t="shared" si="1101"/>
        <v>2.0937741651881816</v>
      </c>
      <c r="JW272" s="150">
        <f t="shared" si="1102"/>
        <v>-2.9036791165211255</v>
      </c>
      <c r="JX272" s="150">
        <f t="shared" si="1103"/>
        <v>-0.38124575731670413</v>
      </c>
      <c r="JY272" s="150">
        <f t="shared" si="1104"/>
        <v>0.14669802498879816</v>
      </c>
      <c r="JZ272" s="263" t="e">
        <f t="shared" si="951"/>
        <v>#VALUE!</v>
      </c>
      <c r="KA272" s="263">
        <f t="shared" si="1142"/>
        <v>8.7657876693548312E-2</v>
      </c>
      <c r="KB272" s="263">
        <f t="shared" si="952"/>
        <v>-6.3858098922498732E-2</v>
      </c>
      <c r="KC272" s="263">
        <f t="shared" si="953"/>
        <v>-1.3550464841514214E-2</v>
      </c>
      <c r="KD272" s="153" t="str">
        <f t="shared" si="924"/>
        <v>i.a.</v>
      </c>
      <c r="KE272" s="153">
        <f t="shared" si="925"/>
        <v>4.5791911322985095E-2</v>
      </c>
      <c r="KF272" s="153">
        <f t="shared" si="926"/>
        <v>-4.1865965370563217E-2</v>
      </c>
      <c r="KG272" s="153">
        <f t="shared" si="927"/>
        <v>2.1992133551935519E-2</v>
      </c>
      <c r="KH272" s="153">
        <f t="shared" si="940"/>
        <v>3.5542598393449733E-2</v>
      </c>
      <c r="KI272" s="153">
        <f t="shared" si="928"/>
        <v>3.0995604438925357E-2</v>
      </c>
      <c r="KJ272" s="153">
        <f t="shared" si="929"/>
        <v>2.8289657626515516E-2</v>
      </c>
      <c r="KK272" s="153">
        <f t="shared" si="930"/>
        <v>6.6826664459800553E-2</v>
      </c>
      <c r="KL272" s="153">
        <f t="shared" si="931"/>
        <v>4.5694287799376364E-2</v>
      </c>
      <c r="KM272" s="153">
        <f t="shared" si="932"/>
        <v>9.834886622147207E-2</v>
      </c>
      <c r="KN272" s="153" t="str">
        <f t="shared" si="933"/>
        <v>i.a.</v>
      </c>
      <c r="KO272" s="153" t="str">
        <f t="shared" si="934"/>
        <v>i.a.</v>
      </c>
      <c r="KP272" s="153" t="str">
        <f t="shared" si="935"/>
        <v>i.a.</v>
      </c>
      <c r="KQ272" s="153" t="str">
        <f t="shared" si="936"/>
        <v>i.a.</v>
      </c>
      <c r="KR272" s="153" t="str">
        <f t="shared" si="937"/>
        <v>i.a.</v>
      </c>
      <c r="KS272" s="153" t="str">
        <f t="shared" si="938"/>
        <v>i.a.</v>
      </c>
      <c r="KT272" s="153" t="str">
        <f t="shared" si="939"/>
        <v>i.a.</v>
      </c>
      <c r="KU272" s="150">
        <f t="shared" si="1105"/>
        <v>-1</v>
      </c>
      <c r="KV272" s="150">
        <f t="shared" si="1106"/>
        <v>-5.6675004223409417E-2</v>
      </c>
      <c r="KW272" s="150">
        <f t="shared" si="1107"/>
        <v>9.8462887247670466E-3</v>
      </c>
      <c r="KX272" s="150">
        <f t="shared" si="1108"/>
        <v>-6.9970856077288257E-2</v>
      </c>
      <c r="KY272" s="150">
        <f t="shared" si="1109"/>
        <v>-9.7939052204361277E-2</v>
      </c>
      <c r="KZ272" s="243">
        <f t="shared" si="954"/>
        <v>-3.6859285714285717</v>
      </c>
      <c r="LA272" s="243">
        <f t="shared" si="1143"/>
        <v>-0.22145073891625566</v>
      </c>
      <c r="LB272" s="243">
        <f t="shared" si="955"/>
        <v>3.8098060344827545E-2</v>
      </c>
      <c r="LC272" s="243">
        <f t="shared" si="956"/>
        <v>-0.29110584677419427</v>
      </c>
      <c r="LD272" s="254">
        <f>IFERROR(Tabel1[[#This Row],[2024 - Omsætning]]/Tabel1[[#This Row],[2024 - Ansatte]],"i.a.")</f>
        <v>0</v>
      </c>
      <c r="LE272" s="254">
        <f>IFERROR(Tabel1[[#This Row],[2023 - Omsætning]]/Tabel1[[#This Row],[2023 - Ansatte]],"i.a.")</f>
        <v>3.6859285714285717</v>
      </c>
      <c r="LF272" s="254">
        <f>IFERROR(Tabel1[[#This Row],[2022 - Omsætning]]/Tabel1[[#This Row],[2022 - Ansatte]],"i.a.")</f>
        <v>3.9073793103448273</v>
      </c>
      <c r="LG272" s="254">
        <f>IFERROR(Tabel1[[#This Row],[2021 - Omsætning]]/Tabel1[[#This Row],[2021 - Ansatte]],"i.a.")</f>
        <v>3.8692812499999998</v>
      </c>
      <c r="LH272" s="254">
        <f>IFERROR(AC272/Tabel1[[#This Row],[2020 - Ansatte]],"i.a.")</f>
        <v>4.160387096774194</v>
      </c>
      <c r="LI272" s="254">
        <f>IFERROR(Tabel1[[#This Row],[2019 - Omsætning]]/Tabel1[[#This Row],[2019 - Ansatte]],"i.a.")</f>
        <v>4.6120909090909086</v>
      </c>
      <c r="LJ272" s="254">
        <f>IFERROR(Tabel1[[#This Row],[2018 - Omsætning]]/Tabel1[[#This Row],[2018 - Ansatte]],"i.a.")</f>
        <v>4.1413684210526318</v>
      </c>
      <c r="LK272" s="254">
        <f>IFERROR(Tabel1[[#This Row],[2017 - Omsætning]]/Tabel1[[#This Row],[2017 - Ansatte]],"i.a.")</f>
        <v>4.8334000000000001</v>
      </c>
      <c r="LL272" s="254" t="str">
        <f>IFERROR(Tabel1[[#This Row],[2016 - Omsætning]]/Tabel1[[#This Row],[2016 - Ansatte]],"i.a.")</f>
        <v>i.a.</v>
      </c>
      <c r="LM272" s="254" t="str">
        <f>IFERROR(Tabel1[[#This Row],[2015 - Omsætning]]/Tabel1[[#This Row],[2015 - Ansatte]],"i.a.")</f>
        <v>i.a.</v>
      </c>
      <c r="LN272" s="254">
        <f>IFERROR(Tabel1[[#This Row],[2014 - Omsætning]]/Tabel1[[#This Row],[2014 - Ansatte]],"i.a.")</f>
        <v>0</v>
      </c>
      <c r="LO272" s="254">
        <f>IFERROR(Tabel1[[#This Row],[2013 - Omsætning]]/Tabel1[[#This Row],[2013 - Ansatte]],"i.a.")</f>
        <v>0</v>
      </c>
      <c r="LP272" s="254" t="str">
        <f>IFERROR(Tabel1[[#This Row],[2012 - Omsætning]]/Tabel1[[#This Row],[2012 - Ansatte]],"i.a.")</f>
        <v>i.a.</v>
      </c>
      <c r="LQ272" s="254" t="str">
        <f>IFERROR(Tabel1[[#This Row],[2011 - Omsætning]]/Tabel1[[#This Row],[2011 - Ansatte]],"i.a.")</f>
        <v>i.a.</v>
      </c>
      <c r="LR272" s="254" t="str">
        <f>IFERROR(Tabel1[[#This Row],[2010 - Omsætning]]/Tabel1[[#This Row],[2010 - Ansatte]],"i.a.")</f>
        <v>i.a.</v>
      </c>
      <c r="LS272" s="254" t="str">
        <f>IFERROR(Tabel1[[#This Row],[2009 - Omsætning]]/Tabel1[[#This Row],[2009 - Ansatte]],"i.a.")</f>
        <v>i.a.</v>
      </c>
      <c r="LT272" s="254" t="str">
        <f>IFERROR(Tabel1[[#This Row],[2008 - Omsætning]]/Tabel1[[#This Row],[2008 - Ansatte]],"i.a.")</f>
        <v>i.a.</v>
      </c>
      <c r="LU272" s="158">
        <f t="shared" si="1110"/>
        <v>17.483513549592843</v>
      </c>
      <c r="LV272" s="158">
        <f t="shared" si="1111"/>
        <v>1.0363099834528406</v>
      </c>
      <c r="LW272" s="158">
        <f t="shared" si="1112"/>
        <v>-19.462086786064329</v>
      </c>
      <c r="LX272" s="158">
        <f t="shared" si="1113"/>
        <v>-0.86391787658802177</v>
      </c>
      <c r="LY272" s="158">
        <f t="shared" si="1114"/>
        <v>0.27621494146382547</v>
      </c>
      <c r="LZ272" s="243">
        <f t="shared" si="957"/>
        <v>0.141741341991342</v>
      </c>
      <c r="MA272" s="243">
        <f t="shared" si="1144"/>
        <v>0.23138300492610836</v>
      </c>
      <c r="MB272" s="243">
        <f t="shared" si="958"/>
        <v>-0.23536961206896551</v>
      </c>
      <c r="MC272" s="243">
        <f t="shared" si="959"/>
        <v>-7.677721774193548E-2</v>
      </c>
      <c r="MD272" s="244">
        <f t="shared" si="1115"/>
        <v>0.14984848484848487</v>
      </c>
      <c r="ME272" s="244">
        <f t="shared" si="1116"/>
        <v>8.1071428571428579E-3</v>
      </c>
      <c r="MF272" s="244">
        <f t="shared" si="1117"/>
        <v>-0.22327586206896549</v>
      </c>
      <c r="MG272" s="244">
        <f t="shared" si="1118"/>
        <v>1.209375E-2</v>
      </c>
      <c r="MH272" s="244">
        <f t="shared" si="1119"/>
        <v>8.887096774193548E-2</v>
      </c>
      <c r="MI272" s="244">
        <f t="shared" si="1120"/>
        <v>6.9636363636363635E-2</v>
      </c>
      <c r="MJ272" s="244">
        <f t="shared" si="1121"/>
        <v>5.6631578947368422E-2</v>
      </c>
      <c r="MK272" s="244">
        <f t="shared" si="1122"/>
        <v>0.27015</v>
      </c>
      <c r="ML272" s="244" t="str">
        <f t="shared" si="1123"/>
        <v>i.a.</v>
      </c>
      <c r="MM272" s="244" t="str">
        <f t="shared" si="1124"/>
        <v>i.a.</v>
      </c>
      <c r="MN272" s="244">
        <f t="shared" si="1125"/>
        <v>-0.25280000000000002</v>
      </c>
      <c r="MO272" s="244">
        <f t="shared" si="1126"/>
        <v>0.10885714285714286</v>
      </c>
      <c r="MP272" s="244" t="str">
        <f t="shared" si="1127"/>
        <v>i.a.</v>
      </c>
      <c r="MQ272" s="244" t="str">
        <f t="shared" si="1128"/>
        <v>i.a.</v>
      </c>
      <c r="MR272" s="244" t="str">
        <f t="shared" si="1129"/>
        <v>i.a.</v>
      </c>
      <c r="MS272" s="244" t="str">
        <f t="shared" si="1130"/>
        <v>i.a.</v>
      </c>
      <c r="MT272" s="244" t="str">
        <f t="shared" si="1131"/>
        <v>i.a.</v>
      </c>
    </row>
    <row r="273" spans="1:358" ht="18" customHeight="1" x14ac:dyDescent="0.25">
      <c r="A273" s="20" t="s">
        <v>396</v>
      </c>
      <c r="B273" s="273">
        <v>33911114</v>
      </c>
      <c r="C273" s="118" t="s">
        <v>397</v>
      </c>
      <c r="D273" s="5"/>
      <c r="E273" s="118">
        <v>256100</v>
      </c>
      <c r="F273" s="203">
        <v>45594</v>
      </c>
      <c r="G273" s="148" t="s">
        <v>70</v>
      </c>
      <c r="H273" s="148" t="s">
        <v>70</v>
      </c>
      <c r="I273" s="148" t="s">
        <v>70</v>
      </c>
      <c r="J273" s="148" t="s">
        <v>70</v>
      </c>
      <c r="K273" s="148" t="s">
        <v>70</v>
      </c>
      <c r="L273" s="148" t="s">
        <v>70</v>
      </c>
      <c r="M273" s="148" t="s">
        <v>70</v>
      </c>
      <c r="N273" s="357" t="s">
        <v>70</v>
      </c>
      <c r="O273" s="357" t="s">
        <v>70</v>
      </c>
      <c r="P273" s="150" t="e">
        <f>Y273/Tabel1[[#This Row],[2023 - Omsætning]]-1</f>
        <v>#DIV/0!</v>
      </c>
      <c r="Q273" s="150" t="e">
        <f>Z273/Tabel1[[#This Row],[2022 - Omsætning]]-1</f>
        <v>#DIV/0!</v>
      </c>
      <c r="R273" s="150" t="e">
        <f>AA273/Tabel1[[#This Row],[2021 - Omsætning]]-1</f>
        <v>#DIV/0!</v>
      </c>
      <c r="S273" s="150" t="e">
        <f>AB273/Tabel1[[#This Row],[2020 - Omsætning]]-1</f>
        <v>#DIV/0!</v>
      </c>
      <c r="T273" s="150" t="e">
        <f>AC273/Tabel1[[#This Row],[2019 - Omsætning]]-1</f>
        <v>#DIV/0!</v>
      </c>
      <c r="U273" s="242">
        <f t="shared" si="941"/>
        <v>0</v>
      </c>
      <c r="V273" s="242">
        <f t="shared" si="1132"/>
        <v>0</v>
      </c>
      <c r="W273" s="242">
        <f t="shared" si="982"/>
        <v>0</v>
      </c>
      <c r="X273" s="242">
        <f t="shared" si="975"/>
        <v>0</v>
      </c>
      <c r="Y273" s="151"/>
      <c r="Z273" s="151"/>
      <c r="AA273" s="151"/>
      <c r="AB273" s="151"/>
      <c r="AC273" s="361"/>
      <c r="AD273" s="361"/>
      <c r="AE273" s="361"/>
      <c r="AF273" s="361"/>
      <c r="AG273" s="361"/>
      <c r="AH273" s="361"/>
      <c r="AI273" s="361"/>
      <c r="AJ273" s="361"/>
      <c r="AK273" s="361"/>
      <c r="AL273" s="361"/>
      <c r="AM273" s="361"/>
      <c r="AN273" s="361"/>
      <c r="AO273" s="361"/>
      <c r="AP273" s="150">
        <f t="shared" si="1006"/>
        <v>4.8442906574394512E-2</v>
      </c>
      <c r="AQ273" s="150">
        <f t="shared" si="1007"/>
        <v>-0.18955393918149158</v>
      </c>
      <c r="AR273" s="150">
        <f t="shared" si="1008"/>
        <v>-4.6779717650989934E-2</v>
      </c>
      <c r="AS273" s="150">
        <f t="shared" si="1009"/>
        <v>-0.30397116111401834</v>
      </c>
      <c r="AT273" s="150">
        <f t="shared" si="1010"/>
        <v>0.5220353982300886</v>
      </c>
      <c r="AU273" s="242">
        <f t="shared" si="960"/>
        <v>0.4480000000000004</v>
      </c>
      <c r="AV273" s="242">
        <f t="shared" si="1133"/>
        <v>-2.1630000000000003</v>
      </c>
      <c r="AW273" s="242">
        <f t="shared" si="961"/>
        <v>-0.5600000000000005</v>
      </c>
      <c r="AX273" s="242">
        <f t="shared" si="962"/>
        <v>-5.2280000000000015</v>
      </c>
      <c r="AY273" s="119">
        <v>9.6959999999999997</v>
      </c>
      <c r="AZ273" s="119">
        <v>9.2479999999999993</v>
      </c>
      <c r="BA273" s="119">
        <v>11.411</v>
      </c>
      <c r="BB273" s="119">
        <v>11.971</v>
      </c>
      <c r="BC273" s="119">
        <v>17.199000000000002</v>
      </c>
      <c r="BD273" s="362">
        <v>11.3</v>
      </c>
      <c r="BE273" s="362">
        <v>11.619</v>
      </c>
      <c r="BF273" s="362">
        <v>11.717000000000001</v>
      </c>
      <c r="BG273" s="362">
        <v>10.757999999999999</v>
      </c>
      <c r="BH273" s="362">
        <v>8.766</v>
      </c>
      <c r="BI273" s="362">
        <v>7.9349999999999996</v>
      </c>
      <c r="BJ273" s="362"/>
      <c r="BK273" s="362"/>
      <c r="BL273" s="362"/>
      <c r="BM273" s="362"/>
      <c r="BN273" s="362"/>
      <c r="BO273" s="362"/>
      <c r="BP273" s="152">
        <f t="shared" si="1011"/>
        <v>2.4716157205240172</v>
      </c>
      <c r="BQ273" s="152">
        <f t="shared" si="1012"/>
        <v>-1.9744680851063829</v>
      </c>
      <c r="BR273" s="152">
        <f t="shared" si="1013"/>
        <v>-0.56183965195773777</v>
      </c>
      <c r="BS273" s="152">
        <f t="shared" si="1014"/>
        <v>-0.77099345288926846</v>
      </c>
      <c r="BT273" s="152">
        <f t="shared" si="1015"/>
        <v>4.0078403421240196</v>
      </c>
      <c r="BU273" s="242">
        <f t="shared" si="963"/>
        <v>1.698</v>
      </c>
      <c r="BV273" s="242">
        <f t="shared" si="1134"/>
        <v>-1.3919999999999999</v>
      </c>
      <c r="BW273" s="242">
        <f t="shared" si="964"/>
        <v>-0.90400000000000003</v>
      </c>
      <c r="BX273" s="242">
        <f t="shared" si="965"/>
        <v>-5.4169999999999998</v>
      </c>
      <c r="BY273" s="119">
        <v>1.0109999999999999</v>
      </c>
      <c r="BZ273" s="119">
        <v>-0.68700000000000006</v>
      </c>
      <c r="CA273" s="119">
        <v>0.70499999999999996</v>
      </c>
      <c r="CB273" s="119">
        <v>1.609</v>
      </c>
      <c r="CC273" s="119">
        <v>7.0259999999999998</v>
      </c>
      <c r="CD273" s="362">
        <v>1.403</v>
      </c>
      <c r="CE273" s="362">
        <v>1.46</v>
      </c>
      <c r="CF273" s="362">
        <v>3.3420000000000001</v>
      </c>
      <c r="CG273" s="362">
        <v>2.895</v>
      </c>
      <c r="CH273" s="362">
        <v>1.849</v>
      </c>
      <c r="CI273" s="362">
        <v>1.5569999999999999</v>
      </c>
      <c r="CJ273" s="362"/>
      <c r="CK273" s="362"/>
      <c r="CL273" s="362"/>
      <c r="CM273" s="362"/>
      <c r="CN273" s="362"/>
      <c r="CO273" s="362"/>
      <c r="CP273" s="152">
        <f t="shared" si="1016"/>
        <v>4.5725388601036263</v>
      </c>
      <c r="CQ273" s="152">
        <f t="shared" si="1017"/>
        <v>1.4736196319018406</v>
      </c>
      <c r="CR273" s="152">
        <f t="shared" si="1018"/>
        <v>-1.2155514414176143</v>
      </c>
      <c r="CS273" s="152">
        <f t="shared" si="1019"/>
        <v>-0.45313855944460513</v>
      </c>
      <c r="CT273" s="152">
        <f t="shared" si="1020"/>
        <v>5.080914687774845</v>
      </c>
      <c r="CU273" s="242">
        <f t="shared" si="966"/>
        <v>1.7649999999999997</v>
      </c>
      <c r="CV273" s="242">
        <f t="shared" si="1135"/>
        <v>1.2010000000000001</v>
      </c>
      <c r="CW273" s="242">
        <f t="shared" si="967"/>
        <v>-4.5960000000000001</v>
      </c>
      <c r="CX273" s="242">
        <f t="shared" si="968"/>
        <v>-3.1329999999999996</v>
      </c>
      <c r="CY273" s="119">
        <v>2.1509999999999998</v>
      </c>
      <c r="CZ273" s="119">
        <v>0.38600000000000001</v>
      </c>
      <c r="DA273" s="119">
        <v>-0.81499999999999995</v>
      </c>
      <c r="DB273" s="119">
        <v>3.7810000000000001</v>
      </c>
      <c r="DC273" s="119">
        <v>6.9139999999999997</v>
      </c>
      <c r="DD273" s="362">
        <v>1.137</v>
      </c>
      <c r="DE273" s="362">
        <v>1.24</v>
      </c>
      <c r="DF273" s="362">
        <v>3.0640000000000001</v>
      </c>
      <c r="DG273" s="362">
        <v>2.698</v>
      </c>
      <c r="DH273" s="362">
        <v>1.6419999999999999</v>
      </c>
      <c r="DI273" s="362">
        <v>0.71799999999999997</v>
      </c>
      <c r="DJ273" s="362"/>
      <c r="DK273" s="362"/>
      <c r="DL273" s="362"/>
      <c r="DM273" s="362"/>
      <c r="DN273" s="362"/>
      <c r="DO273" s="362"/>
      <c r="DP273" s="152">
        <f t="shared" si="1021"/>
        <v>6.8034872564968929E-2</v>
      </c>
      <c r="DQ273" s="152">
        <f t="shared" si="1022"/>
        <v>1.190325440040522E-2</v>
      </c>
      <c r="DR273" s="152">
        <f t="shared" si="1023"/>
        <v>-6.5111874038120118E-2</v>
      </c>
      <c r="DS273" s="152">
        <f t="shared" si="1024"/>
        <v>8.1100682593856638E-2</v>
      </c>
      <c r="DT273" s="152">
        <f t="shared" si="1025"/>
        <v>0.30258405112531256</v>
      </c>
      <c r="DU273" s="242">
        <f t="shared" si="969"/>
        <v>1.6310000000000002</v>
      </c>
      <c r="DV273" s="242">
        <f t="shared" si="1136"/>
        <v>0.28200000000000003</v>
      </c>
      <c r="DW273" s="242">
        <f t="shared" si="970"/>
        <v>-1.6500000000000021</v>
      </c>
      <c r="DX273" s="242">
        <f t="shared" si="971"/>
        <v>1.9009999999999998</v>
      </c>
      <c r="DY273" s="119">
        <v>25.603999999999999</v>
      </c>
      <c r="DZ273" s="119">
        <v>23.972999999999999</v>
      </c>
      <c r="EA273" s="119">
        <v>23.690999999999999</v>
      </c>
      <c r="EB273" s="119">
        <v>25.341000000000001</v>
      </c>
      <c r="EC273" s="119">
        <v>23.44</v>
      </c>
      <c r="ED273" s="362">
        <v>17.995000000000001</v>
      </c>
      <c r="EE273" s="362">
        <v>19.532</v>
      </c>
      <c r="EF273" s="362">
        <v>18.788</v>
      </c>
      <c r="EG273" s="362">
        <v>16.433</v>
      </c>
      <c r="EH273" s="362">
        <v>14.307</v>
      </c>
      <c r="EI273" s="362">
        <v>13.016999999999999</v>
      </c>
      <c r="EJ273" s="362"/>
      <c r="EK273" s="362"/>
      <c r="EL273" s="362"/>
      <c r="EM273" s="362"/>
      <c r="EN273" s="362"/>
      <c r="EO273" s="362"/>
      <c r="EP273" s="153">
        <f t="shared" si="1026"/>
        <v>-2.1786004312396703E-2</v>
      </c>
      <c r="EQ273" s="153">
        <f t="shared" si="1027"/>
        <v>-0.12154383548164918</v>
      </c>
      <c r="ER273" s="153">
        <f t="shared" si="1028"/>
        <v>-9.2629793312798511E-2</v>
      </c>
      <c r="ES273" s="153">
        <f t="shared" si="1029"/>
        <v>0.12176068504469315</v>
      </c>
      <c r="ET273" s="153">
        <f t="shared" si="1030"/>
        <v>0.10490497136691847</v>
      </c>
      <c r="EU273" s="242">
        <f t="shared" si="972"/>
        <v>-0.77799999999999869</v>
      </c>
      <c r="EV273" s="242">
        <f t="shared" si="1137"/>
        <v>-4.9410000000000025</v>
      </c>
      <c r="EW273" s="242">
        <f t="shared" si="973"/>
        <v>-4.1499999999999986</v>
      </c>
      <c r="EX273" s="242">
        <f t="shared" si="974"/>
        <v>4.8629999999999995</v>
      </c>
      <c r="EY273" s="119">
        <v>34.933</v>
      </c>
      <c r="EZ273" s="119">
        <v>35.710999999999999</v>
      </c>
      <c r="FA273" s="119">
        <v>40.652000000000001</v>
      </c>
      <c r="FB273" s="119">
        <v>44.802</v>
      </c>
      <c r="FC273" s="119">
        <v>39.939</v>
      </c>
      <c r="FD273" s="362">
        <v>36.146999999999998</v>
      </c>
      <c r="FE273" s="362">
        <v>36.682000000000002</v>
      </c>
      <c r="FF273" s="362">
        <v>31.655000000000001</v>
      </c>
      <c r="FG273" s="362">
        <v>28.962</v>
      </c>
      <c r="FH273" s="362">
        <v>26.515000000000001</v>
      </c>
      <c r="FI273" s="362">
        <v>24.488</v>
      </c>
      <c r="FJ273" s="362"/>
      <c r="FK273" s="362"/>
      <c r="FL273" s="362"/>
      <c r="FM273" s="362"/>
      <c r="FN273" s="362"/>
      <c r="FO273" s="362"/>
      <c r="FP273" s="153">
        <f t="shared" si="1031"/>
        <v>-0.2</v>
      </c>
      <c r="FQ273" s="153">
        <f t="shared" si="1032"/>
        <v>-0.11764705882352941</v>
      </c>
      <c r="FR273" s="153">
        <f t="shared" si="1033"/>
        <v>6.25E-2</v>
      </c>
      <c r="FS273" s="153">
        <f t="shared" si="1034"/>
        <v>-5.8823529411764705E-2</v>
      </c>
      <c r="FT273" s="153">
        <f t="shared" si="1035"/>
        <v>6.25E-2</v>
      </c>
      <c r="FU273" s="242">
        <f t="shared" si="990"/>
        <v>-3</v>
      </c>
      <c r="FV273" s="242">
        <f t="shared" si="1138"/>
        <v>-2</v>
      </c>
      <c r="FW273" s="242">
        <f t="shared" si="991"/>
        <v>1</v>
      </c>
      <c r="FX273" s="242">
        <f t="shared" si="992"/>
        <v>-1</v>
      </c>
      <c r="FY273" s="154">
        <v>12</v>
      </c>
      <c r="FZ273" s="154">
        <v>15</v>
      </c>
      <c r="GA273" s="154">
        <v>17</v>
      </c>
      <c r="GB273" s="154">
        <v>16</v>
      </c>
      <c r="GC273" s="154">
        <v>17</v>
      </c>
      <c r="GD273" s="359">
        <v>16</v>
      </c>
      <c r="GE273" s="359">
        <v>17</v>
      </c>
      <c r="GF273" s="359">
        <v>14</v>
      </c>
      <c r="GG273" s="359">
        <v>12</v>
      </c>
      <c r="GH273" s="359"/>
      <c r="GI273" s="359"/>
      <c r="GJ273" s="359"/>
      <c r="GK273" s="359"/>
      <c r="GL273" s="359"/>
      <c r="GM273" s="359"/>
      <c r="GN273" s="359"/>
      <c r="GO273" s="359"/>
      <c r="GP273" s="5"/>
      <c r="GQ273" s="5" t="s">
        <v>389</v>
      </c>
      <c r="GR273" s="5">
        <v>4000</v>
      </c>
      <c r="GS273" s="5" t="s">
        <v>298</v>
      </c>
      <c r="GT273" s="7" t="s">
        <v>72</v>
      </c>
      <c r="GU273" s="180"/>
      <c r="GV273" s="86"/>
      <c r="GW273" s="158">
        <f t="shared" si="1036"/>
        <v>4.3575144165233723</v>
      </c>
      <c r="GX273" s="158">
        <f t="shared" si="1037"/>
        <v>1.4872129445999296</v>
      </c>
      <c r="GY273" s="158">
        <f t="shared" si="1038"/>
        <v>-1.214448010764249</v>
      </c>
      <c r="GZ273" s="158">
        <f t="shared" si="1039"/>
        <v>-0.53549119965944147</v>
      </c>
      <c r="HA273" s="158">
        <f t="shared" si="1040"/>
        <v>4.5073847107065674</v>
      </c>
      <c r="HB273" s="263">
        <f t="shared" si="942"/>
        <v>7.0577398656345325E-2</v>
      </c>
      <c r="HC273" s="263">
        <f t="shared" si="1139"/>
        <v>4.9440306324398053E-2</v>
      </c>
      <c r="HD273" s="263">
        <f t="shared" si="943"/>
        <v>-0.18826296831551731</v>
      </c>
      <c r="HE273" s="263">
        <f t="shared" si="944"/>
        <v>-0.17870815274262716</v>
      </c>
      <c r="HF273" s="153">
        <f t="shared" si="1041"/>
        <v>8.6774108961816962E-2</v>
      </c>
      <c r="HG273" s="153">
        <f t="shared" si="1042"/>
        <v>1.6196710305471634E-2</v>
      </c>
      <c r="HH273" s="153">
        <f t="shared" si="1043"/>
        <v>-3.3243596018926416E-2</v>
      </c>
      <c r="HI273" s="153">
        <f t="shared" si="1044"/>
        <v>0.15501937229659088</v>
      </c>
      <c r="HJ273" s="153">
        <f t="shared" si="1045"/>
        <v>0.33372752503921804</v>
      </c>
      <c r="HK273" s="153">
        <f t="shared" si="1046"/>
        <v>6.0596370613158528E-2</v>
      </c>
      <c r="HL273" s="153">
        <f t="shared" si="1047"/>
        <v>6.471816283924843E-2</v>
      </c>
      <c r="HM273" s="153">
        <f t="shared" si="1048"/>
        <v>0.17398710996280625</v>
      </c>
      <c r="HN273" s="153">
        <f t="shared" si="1049"/>
        <v>0.17553675992192583</v>
      </c>
      <c r="HO273" s="153">
        <f t="shared" si="1050"/>
        <v>0.12018738105694628</v>
      </c>
      <c r="HP273" s="153">
        <f t="shared" si="1051"/>
        <v>5.5158638703234231E-2</v>
      </c>
      <c r="HQ273" s="153" t="str">
        <f t="shared" si="1052"/>
        <v>Negativ EK</v>
      </c>
      <c r="HR273" s="153" t="str">
        <f t="shared" si="1053"/>
        <v>Negativ EK</v>
      </c>
      <c r="HS273" s="153" t="str">
        <f t="shared" si="1054"/>
        <v>Negativ EK</v>
      </c>
      <c r="HT273" s="153" t="str">
        <f t="shared" si="1055"/>
        <v>Negativ EK</v>
      </c>
      <c r="HU273" s="153" t="str">
        <f t="shared" si="1056"/>
        <v>Negativ EK</v>
      </c>
      <c r="HV273" s="150">
        <f t="shared" si="1057"/>
        <v>2.5907506832338987</v>
      </c>
      <c r="HW273" s="150">
        <f t="shared" si="1058"/>
        <v>-2.0904783173091794</v>
      </c>
      <c r="HX273" s="150">
        <f t="shared" si="1059"/>
        <v>-0.56549551743102322</v>
      </c>
      <c r="HY273" s="150">
        <f t="shared" si="1060"/>
        <v>-0.79438297703039706</v>
      </c>
      <c r="HZ273" s="150">
        <f t="shared" si="1061"/>
        <v>3.7934706026936666</v>
      </c>
      <c r="IA273" s="263">
        <f t="shared" si="945"/>
        <v>4.6615395397815396E-2</v>
      </c>
      <c r="IB273" s="263">
        <f t="shared" si="1140"/>
        <v>-3.4493112404404037E-2</v>
      </c>
      <c r="IC273" s="263">
        <f t="shared" si="946"/>
        <v>-2.14744288489991E-2</v>
      </c>
      <c r="ID273" s="263">
        <f t="shared" si="947"/>
        <v>-0.14671121616632676</v>
      </c>
      <c r="IE273" s="153">
        <f t="shared" si="1062"/>
        <v>2.8622388313232543E-2</v>
      </c>
      <c r="IF273" s="153">
        <f t="shared" si="1063"/>
        <v>-1.799300708458285E-2</v>
      </c>
      <c r="IG273" s="153">
        <f t="shared" si="1064"/>
        <v>1.6500105319821188E-2</v>
      </c>
      <c r="IH273" s="153">
        <f t="shared" si="1065"/>
        <v>3.7974534168820288E-2</v>
      </c>
      <c r="II273" s="153">
        <f t="shared" si="1066"/>
        <v>0.18468575033514706</v>
      </c>
      <c r="IJ273" s="153">
        <f t="shared" si="1067"/>
        <v>3.8528608109406962E-2</v>
      </c>
      <c r="IK273" s="153">
        <f t="shared" si="1068"/>
        <v>4.2729414519220917E-2</v>
      </c>
      <c r="IL273" s="153">
        <f t="shared" si="1069"/>
        <v>0.110266096969497</v>
      </c>
      <c r="IM273" s="153">
        <f t="shared" si="1070"/>
        <v>0.10436757575211349</v>
      </c>
      <c r="IN273" s="153">
        <f t="shared" si="1071"/>
        <v>7.2505538889869228E-2</v>
      </c>
      <c r="IO273" s="153">
        <f t="shared" si="1072"/>
        <v>6.3582162691930746E-2</v>
      </c>
      <c r="IP273" s="153" t="str">
        <f t="shared" si="1073"/>
        <v>i.a.</v>
      </c>
      <c r="IQ273" s="153" t="str">
        <f t="shared" si="1074"/>
        <v>i.a.</v>
      </c>
      <c r="IR273" s="153" t="str">
        <f t="shared" si="1075"/>
        <v>i.a.</v>
      </c>
      <c r="IS273" s="153" t="str">
        <f t="shared" si="1076"/>
        <v>i.a.</v>
      </c>
      <c r="IT273" s="153" t="str">
        <f t="shared" si="1077"/>
        <v>i.a.</v>
      </c>
      <c r="IU273" s="150">
        <f t="shared" si="1078"/>
        <v>9.1821296028614927E-2</v>
      </c>
      <c r="IV273" s="150">
        <f t="shared" si="1079"/>
        <v>0.15191092654602995</v>
      </c>
      <c r="IW273" s="150">
        <f t="shared" si="1080"/>
        <v>3.0327113533015308E-2</v>
      </c>
      <c r="IX273" s="150">
        <f t="shared" si="1081"/>
        <v>-3.6246592515600952E-2</v>
      </c>
      <c r="IY273" s="150">
        <f t="shared" si="1082"/>
        <v>0.17891048088401487</v>
      </c>
      <c r="IZ273" s="263">
        <f t="shared" si="948"/>
        <v>6.1640164926604846E-2</v>
      </c>
      <c r="JA273" s="263">
        <f t="shared" si="1141"/>
        <v>8.8530004939535445E-2</v>
      </c>
      <c r="JB273" s="263">
        <f t="shared" si="949"/>
        <v>1.7153684747112652E-2</v>
      </c>
      <c r="JC273" s="263">
        <f t="shared" si="950"/>
        <v>-2.1272944454435172E-2</v>
      </c>
      <c r="JD273" s="153">
        <f t="shared" si="1083"/>
        <v>0.73294592505653677</v>
      </c>
      <c r="JE273" s="153">
        <f t="shared" si="1084"/>
        <v>0.67130576012993193</v>
      </c>
      <c r="JF273" s="153">
        <f t="shared" si="1085"/>
        <v>0.58277575519039648</v>
      </c>
      <c r="JG273" s="153">
        <f t="shared" si="1086"/>
        <v>0.56562207044328383</v>
      </c>
      <c r="JH273" s="153">
        <f t="shared" si="1087"/>
        <v>0.586895014897719</v>
      </c>
      <c r="JI273" s="153">
        <f t="shared" si="1088"/>
        <v>0.49782831216975132</v>
      </c>
      <c r="JJ273" s="153">
        <f t="shared" si="1089"/>
        <v>0.53246824055395015</v>
      </c>
      <c r="JK273" s="153">
        <f t="shared" si="1090"/>
        <v>0.59352392986889901</v>
      </c>
      <c r="JL273" s="153">
        <f t="shared" si="1091"/>
        <v>0.56739866031351427</v>
      </c>
      <c r="JM273" s="153">
        <f t="shared" si="1092"/>
        <v>0.53958136903639453</v>
      </c>
      <c r="JN273" s="153">
        <f t="shared" si="1093"/>
        <v>0.53156648154197972</v>
      </c>
      <c r="JO273" s="153" t="str">
        <f t="shared" si="1094"/>
        <v>i.a.</v>
      </c>
      <c r="JP273" s="153" t="str">
        <f t="shared" si="1095"/>
        <v>i.a.</v>
      </c>
      <c r="JQ273" s="153" t="str">
        <f t="shared" si="1096"/>
        <v>i.a.</v>
      </c>
      <c r="JR273" s="153" t="str">
        <f t="shared" si="1097"/>
        <v>i.a.</v>
      </c>
      <c r="JS273" s="153" t="str">
        <f t="shared" si="1098"/>
        <v>i.a.</v>
      </c>
      <c r="JT273" s="153" t="str">
        <f t="shared" si="1099"/>
        <v>i.a.</v>
      </c>
      <c r="JU273" s="150" t="e">
        <f t="shared" si="1100"/>
        <v>#VALUE!</v>
      </c>
      <c r="JV273" s="150" t="e">
        <f t="shared" si="1101"/>
        <v>#VALUE!</v>
      </c>
      <c r="JW273" s="150" t="e">
        <f t="shared" si="1102"/>
        <v>#VALUE!</v>
      </c>
      <c r="JX273" s="150" t="e">
        <f t="shared" si="1103"/>
        <v>#VALUE!</v>
      </c>
      <c r="JY273" s="150" t="e">
        <f t="shared" si="1104"/>
        <v>#VALUE!</v>
      </c>
      <c r="JZ273" s="263" t="e">
        <f t="shared" si="951"/>
        <v>#VALUE!</v>
      </c>
      <c r="KA273" s="263" t="e">
        <f t="shared" si="1142"/>
        <v>#VALUE!</v>
      </c>
      <c r="KB273" s="263" t="e">
        <f t="shared" si="952"/>
        <v>#VALUE!</v>
      </c>
      <c r="KC273" s="263" t="e">
        <f t="shared" si="953"/>
        <v>#VALUE!</v>
      </c>
      <c r="KD273" s="153" t="str">
        <f t="shared" si="924"/>
        <v>i.a.</v>
      </c>
      <c r="KE273" s="153" t="str">
        <f t="shared" si="925"/>
        <v>i.a.</v>
      </c>
      <c r="KF273" s="153" t="str">
        <f t="shared" si="926"/>
        <v>i.a.</v>
      </c>
      <c r="KG273" s="153" t="str">
        <f t="shared" si="927"/>
        <v>i.a.</v>
      </c>
      <c r="KH273" s="153" t="str">
        <f t="shared" si="940"/>
        <v>i.a.</v>
      </c>
      <c r="KI273" s="153" t="str">
        <f t="shared" si="928"/>
        <v>i.a.</v>
      </c>
      <c r="KJ273" s="153" t="str">
        <f t="shared" si="929"/>
        <v>i.a.</v>
      </c>
      <c r="KK273" s="153" t="str">
        <f t="shared" si="930"/>
        <v>i.a.</v>
      </c>
      <c r="KL273" s="153" t="str">
        <f t="shared" si="931"/>
        <v>i.a.</v>
      </c>
      <c r="KM273" s="153" t="str">
        <f t="shared" si="932"/>
        <v>i.a.</v>
      </c>
      <c r="KN273" s="153" t="str">
        <f t="shared" si="933"/>
        <v>i.a.</v>
      </c>
      <c r="KO273" s="153" t="str">
        <f t="shared" si="934"/>
        <v>i.a.</v>
      </c>
      <c r="KP273" s="153" t="str">
        <f t="shared" si="935"/>
        <v>i.a.</v>
      </c>
      <c r="KQ273" s="153" t="str">
        <f t="shared" si="936"/>
        <v>i.a.</v>
      </c>
      <c r="KR273" s="153" t="str">
        <f t="shared" si="937"/>
        <v>i.a.</v>
      </c>
      <c r="KS273" s="153" t="str">
        <f t="shared" si="938"/>
        <v>i.a.</v>
      </c>
      <c r="KT273" s="153" t="str">
        <f t="shared" si="939"/>
        <v>i.a.</v>
      </c>
      <c r="KU273" s="150" t="e">
        <f t="shared" si="1105"/>
        <v>#DIV/0!</v>
      </c>
      <c r="KV273" s="150" t="e">
        <f t="shared" si="1106"/>
        <v>#DIV/0!</v>
      </c>
      <c r="KW273" s="150" t="e">
        <f t="shared" si="1107"/>
        <v>#DIV/0!</v>
      </c>
      <c r="KX273" s="150" t="e">
        <f t="shared" si="1108"/>
        <v>#DIV/0!</v>
      </c>
      <c r="KY273" s="150" t="e">
        <f t="shared" si="1109"/>
        <v>#DIV/0!</v>
      </c>
      <c r="KZ273" s="243">
        <f t="shared" si="954"/>
        <v>0</v>
      </c>
      <c r="LA273" s="243">
        <f t="shared" si="1143"/>
        <v>0</v>
      </c>
      <c r="LB273" s="243">
        <f t="shared" si="955"/>
        <v>0</v>
      </c>
      <c r="LC273" s="243">
        <f t="shared" si="956"/>
        <v>0</v>
      </c>
      <c r="LD273" s="254">
        <f>IFERROR(Tabel1[[#This Row],[2024 - Omsætning]]/Tabel1[[#This Row],[2024 - Ansatte]],"i.a.")</f>
        <v>0</v>
      </c>
      <c r="LE273" s="254">
        <f>IFERROR(Tabel1[[#This Row],[2023 - Omsætning]]/Tabel1[[#This Row],[2023 - Ansatte]],"i.a.")</f>
        <v>0</v>
      </c>
      <c r="LF273" s="254">
        <f>IFERROR(Tabel1[[#This Row],[2022 - Omsætning]]/Tabel1[[#This Row],[2022 - Ansatte]],"i.a.")</f>
        <v>0</v>
      </c>
      <c r="LG273" s="254">
        <f>IFERROR(Tabel1[[#This Row],[2021 - Omsætning]]/Tabel1[[#This Row],[2021 - Ansatte]],"i.a.")</f>
        <v>0</v>
      </c>
      <c r="LH273" s="254">
        <f>IFERROR(AC273/Tabel1[[#This Row],[2020 - Ansatte]],"i.a.")</f>
        <v>0</v>
      </c>
      <c r="LI273" s="254">
        <f>IFERROR(Tabel1[[#This Row],[2019 - Omsætning]]/Tabel1[[#This Row],[2019 - Ansatte]],"i.a.")</f>
        <v>0</v>
      </c>
      <c r="LJ273" s="254">
        <f>IFERROR(Tabel1[[#This Row],[2018 - Omsætning]]/Tabel1[[#This Row],[2018 - Ansatte]],"i.a.")</f>
        <v>0</v>
      </c>
      <c r="LK273" s="254">
        <f>IFERROR(Tabel1[[#This Row],[2017 - Omsætning]]/Tabel1[[#This Row],[2017 - Ansatte]],"i.a.")</f>
        <v>0</v>
      </c>
      <c r="LL273" s="254">
        <f>IFERROR(Tabel1[[#This Row],[2016 - Omsætning]]/Tabel1[[#This Row],[2016 - Ansatte]],"i.a.")</f>
        <v>0</v>
      </c>
      <c r="LM273" s="254" t="str">
        <f>IFERROR(Tabel1[[#This Row],[2015 - Omsætning]]/Tabel1[[#This Row],[2015 - Ansatte]],"i.a.")</f>
        <v>i.a.</v>
      </c>
      <c r="LN273" s="254" t="str">
        <f>IFERROR(Tabel1[[#This Row],[2014 - Omsætning]]/Tabel1[[#This Row],[2014 - Ansatte]],"i.a.")</f>
        <v>i.a.</v>
      </c>
      <c r="LO273" s="254" t="str">
        <f>IFERROR(Tabel1[[#This Row],[2013 - Omsætning]]/Tabel1[[#This Row],[2013 - Ansatte]],"i.a.")</f>
        <v>i.a.</v>
      </c>
      <c r="LP273" s="254" t="str">
        <f>IFERROR(Tabel1[[#This Row],[2012 - Omsætning]]/Tabel1[[#This Row],[2012 - Ansatte]],"i.a.")</f>
        <v>i.a.</v>
      </c>
      <c r="LQ273" s="254" t="str">
        <f>IFERROR(Tabel1[[#This Row],[2011 - Omsætning]]/Tabel1[[#This Row],[2011 - Ansatte]],"i.a.")</f>
        <v>i.a.</v>
      </c>
      <c r="LR273" s="254" t="str">
        <f>IFERROR(Tabel1[[#This Row],[2010 - Omsætning]]/Tabel1[[#This Row],[2010 - Ansatte]],"i.a.")</f>
        <v>i.a.</v>
      </c>
      <c r="LS273" s="254" t="str">
        <f>IFERROR(Tabel1[[#This Row],[2009 - Omsætning]]/Tabel1[[#This Row],[2009 - Ansatte]],"i.a.")</f>
        <v>i.a.</v>
      </c>
      <c r="LT273" s="254" t="str">
        <f>IFERROR(Tabel1[[#This Row],[2008 - Omsætning]]/Tabel1[[#This Row],[2008 - Ansatte]],"i.a.")</f>
        <v>i.a.</v>
      </c>
      <c r="LU273" s="158">
        <f t="shared" si="1110"/>
        <v>5.9656735751295331</v>
      </c>
      <c r="LV273" s="158">
        <f t="shared" si="1111"/>
        <v>1.5367689161554194</v>
      </c>
      <c r="LW273" s="158">
        <f t="shared" si="1112"/>
        <v>-1.2028719448636371</v>
      </c>
      <c r="LX273" s="158">
        <f t="shared" si="1113"/>
        <v>-0.41895971940989291</v>
      </c>
      <c r="LY273" s="158">
        <f t="shared" si="1114"/>
        <v>4.7232138237880896</v>
      </c>
      <c r="LZ273" s="243">
        <f t="shared" si="957"/>
        <v>0.15351666666666666</v>
      </c>
      <c r="MA273" s="243">
        <f t="shared" si="1144"/>
        <v>7.3674509803921567E-2</v>
      </c>
      <c r="MB273" s="243">
        <f t="shared" si="958"/>
        <v>-0.28425367647058825</v>
      </c>
      <c r="MC273" s="243">
        <f t="shared" si="959"/>
        <v>-0.17039338235294113</v>
      </c>
      <c r="MD273" s="244">
        <f t="shared" si="1115"/>
        <v>0.17924999999999999</v>
      </c>
      <c r="ME273" s="244">
        <f t="shared" si="1116"/>
        <v>2.5733333333333334E-2</v>
      </c>
      <c r="MF273" s="244">
        <f t="shared" si="1117"/>
        <v>-4.794117647058823E-2</v>
      </c>
      <c r="MG273" s="244">
        <f t="shared" si="1118"/>
        <v>0.23631250000000001</v>
      </c>
      <c r="MH273" s="244">
        <f t="shared" si="1119"/>
        <v>0.40670588235294114</v>
      </c>
      <c r="MI273" s="244">
        <f t="shared" si="1120"/>
        <v>7.1062500000000001E-2</v>
      </c>
      <c r="MJ273" s="244">
        <f t="shared" si="1121"/>
        <v>7.2941176470588232E-2</v>
      </c>
      <c r="MK273" s="244">
        <f t="shared" si="1122"/>
        <v>0.21885714285714286</v>
      </c>
      <c r="ML273" s="244">
        <f t="shared" si="1123"/>
        <v>0.22483333333333333</v>
      </c>
      <c r="MM273" s="244" t="str">
        <f t="shared" si="1124"/>
        <v>i.a.</v>
      </c>
      <c r="MN273" s="244" t="str">
        <f t="shared" si="1125"/>
        <v>i.a.</v>
      </c>
      <c r="MO273" s="244" t="str">
        <f t="shared" si="1126"/>
        <v>i.a.</v>
      </c>
      <c r="MP273" s="244" t="str">
        <f t="shared" si="1127"/>
        <v>i.a.</v>
      </c>
      <c r="MQ273" s="244" t="str">
        <f t="shared" si="1128"/>
        <v>i.a.</v>
      </c>
      <c r="MR273" s="244" t="str">
        <f t="shared" si="1129"/>
        <v>i.a.</v>
      </c>
      <c r="MS273" s="244" t="str">
        <f t="shared" si="1130"/>
        <v>i.a.</v>
      </c>
      <c r="MT273" s="244" t="str">
        <f t="shared" si="1131"/>
        <v>i.a.</v>
      </c>
    </row>
    <row r="274" spans="1:358" ht="18" customHeight="1" x14ac:dyDescent="0.25">
      <c r="A274" s="116" t="s">
        <v>566</v>
      </c>
      <c r="B274" s="273">
        <v>39071118</v>
      </c>
      <c r="C274" s="5" t="s">
        <v>83</v>
      </c>
      <c r="D274" s="5"/>
      <c r="E274" s="133">
        <v>256200</v>
      </c>
      <c r="F274" s="203">
        <v>45467</v>
      </c>
      <c r="G274" s="148"/>
      <c r="H274" s="148" t="s">
        <v>74</v>
      </c>
      <c r="I274" s="148" t="s">
        <v>74</v>
      </c>
      <c r="J274" s="148" t="s">
        <v>74</v>
      </c>
      <c r="K274" s="148" t="s">
        <v>74</v>
      </c>
      <c r="L274" s="148" t="s">
        <v>74</v>
      </c>
      <c r="M274" s="357" t="s">
        <v>74</v>
      </c>
      <c r="N274" s="357" t="s">
        <v>74</v>
      </c>
      <c r="O274" s="357" t="s">
        <v>74</v>
      </c>
      <c r="P274" s="150" t="e">
        <f>Y274/Tabel1[[#This Row],[2023 - Omsætning]]-1</f>
        <v>#DIV/0!</v>
      </c>
      <c r="Q274" s="150" t="e">
        <f>Z274/Tabel1[[#This Row],[2022 - Omsætning]]-1</f>
        <v>#DIV/0!</v>
      </c>
      <c r="R274" s="150" t="e">
        <f>AA274/Tabel1[[#This Row],[2021 - Omsætning]]-1</f>
        <v>#DIV/0!</v>
      </c>
      <c r="S274" s="150" t="e">
        <f>AB274/Tabel1[[#This Row],[2020 - Omsætning]]-1</f>
        <v>#DIV/0!</v>
      </c>
      <c r="T274" s="150" t="e">
        <f>AC274/Tabel1[[#This Row],[2019 - Omsætning]]-1</f>
        <v>#DIV/0!</v>
      </c>
      <c r="U274" s="242">
        <f t="shared" si="941"/>
        <v>0</v>
      </c>
      <c r="V274" s="242">
        <f t="shared" si="1132"/>
        <v>0</v>
      </c>
      <c r="W274" s="242">
        <f t="shared" si="982"/>
        <v>0</v>
      </c>
      <c r="X274" s="242">
        <f t="shared" si="975"/>
        <v>0</v>
      </c>
      <c r="Y274" s="151"/>
      <c r="Z274" s="151"/>
      <c r="AA274" s="151"/>
      <c r="AB274" s="151"/>
      <c r="AC274" s="361"/>
      <c r="AD274" s="361"/>
      <c r="AE274" s="361"/>
      <c r="AF274" s="361"/>
      <c r="AG274" s="361"/>
      <c r="AH274" s="361"/>
      <c r="AI274" s="361"/>
      <c r="AJ274" s="361"/>
      <c r="AK274" s="361"/>
      <c r="AL274" s="361"/>
      <c r="AM274" s="361"/>
      <c r="AN274" s="361"/>
      <c r="AO274" s="361"/>
      <c r="AP274" s="150">
        <f t="shared" si="1006"/>
        <v>-1</v>
      </c>
      <c r="AQ274" s="150">
        <f t="shared" si="1007"/>
        <v>-7.8507812747614869E-2</v>
      </c>
      <c r="AR274" s="150">
        <f t="shared" si="1008"/>
        <v>0.31292913320294619</v>
      </c>
      <c r="AS274" s="150">
        <f t="shared" si="1009"/>
        <v>0.14384311485553802</v>
      </c>
      <c r="AT274" s="150">
        <f t="shared" si="1010"/>
        <v>-0.16789448669201523</v>
      </c>
      <c r="AU274" s="242">
        <f t="shared" si="960"/>
        <v>-29.074000000000002</v>
      </c>
      <c r="AV274" s="242">
        <f t="shared" si="1133"/>
        <v>-2.4769999999999968</v>
      </c>
      <c r="AW274" s="242">
        <f t="shared" si="961"/>
        <v>7.52</v>
      </c>
      <c r="AX274" s="242">
        <f t="shared" si="962"/>
        <v>3.0219999999999985</v>
      </c>
      <c r="AY274" s="119"/>
      <c r="AZ274" s="119">
        <v>29.074000000000002</v>
      </c>
      <c r="BA274" s="119">
        <v>31.550999999999998</v>
      </c>
      <c r="BB274" s="119">
        <v>24.030999999999999</v>
      </c>
      <c r="BC274" s="119">
        <v>21.009</v>
      </c>
      <c r="BD274" s="362">
        <v>25.248000000000001</v>
      </c>
      <c r="BE274" s="362">
        <v>22.009</v>
      </c>
      <c r="BF274" s="362">
        <v>23.498999999999999</v>
      </c>
      <c r="BG274" s="362">
        <v>17.177</v>
      </c>
      <c r="BH274" s="362">
        <v>18.667000000000002</v>
      </c>
      <c r="BI274" s="362"/>
      <c r="BJ274" s="362"/>
      <c r="BK274" s="362"/>
      <c r="BL274" s="362"/>
      <c r="BM274" s="362"/>
      <c r="BN274" s="362"/>
      <c r="BO274" s="362"/>
      <c r="BP274" s="152">
        <f t="shared" si="1011"/>
        <v>-1</v>
      </c>
      <c r="BQ274" s="152">
        <f t="shared" si="1012"/>
        <v>-0.31252566735112941</v>
      </c>
      <c r="BR274" s="152">
        <f t="shared" si="1013"/>
        <v>1.5753569539925965</v>
      </c>
      <c r="BS274" s="152">
        <f t="shared" si="1014"/>
        <v>4.7129909365558911</v>
      </c>
      <c r="BT274" s="152">
        <f t="shared" si="1015"/>
        <v>-0.84101825168107591</v>
      </c>
      <c r="BU274" s="242">
        <f t="shared" si="963"/>
        <v>-3.3479999999999999</v>
      </c>
      <c r="BV274" s="242">
        <f t="shared" si="1134"/>
        <v>-1.5220000000000002</v>
      </c>
      <c r="BW274" s="242">
        <f t="shared" si="964"/>
        <v>2.9790000000000001</v>
      </c>
      <c r="BX274" s="242">
        <f t="shared" si="965"/>
        <v>1.56</v>
      </c>
      <c r="BY274" s="119"/>
      <c r="BZ274" s="119">
        <v>3.3479999999999999</v>
      </c>
      <c r="CA274" s="119">
        <v>4.87</v>
      </c>
      <c r="CB274" s="119">
        <v>1.891</v>
      </c>
      <c r="CC274" s="119">
        <v>0.33100000000000002</v>
      </c>
      <c r="CD274" s="362">
        <v>2.0819999999999999</v>
      </c>
      <c r="CE274" s="362">
        <v>1.61</v>
      </c>
      <c r="CF274" s="362">
        <v>3.4750000000000001</v>
      </c>
      <c r="CG274" s="362">
        <v>1.2090000000000001</v>
      </c>
      <c r="CH274" s="362">
        <v>0.76100000000000001</v>
      </c>
      <c r="CI274" s="362"/>
      <c r="CJ274" s="362"/>
      <c r="CK274" s="362"/>
      <c r="CL274" s="362"/>
      <c r="CM274" s="362"/>
      <c r="CN274" s="362"/>
      <c r="CO274" s="362"/>
      <c r="CP274" s="152">
        <f t="shared" si="1016"/>
        <v>-1</v>
      </c>
      <c r="CQ274" s="152">
        <f t="shared" si="1017"/>
        <v>-0.62163416898792945</v>
      </c>
      <c r="CR274" s="152">
        <f t="shared" si="1018"/>
        <v>2.2245508982035922</v>
      </c>
      <c r="CS274" s="152">
        <f t="shared" si="1019"/>
        <v>8.144385026737968</v>
      </c>
      <c r="CT274" s="152">
        <f t="shared" si="1020"/>
        <v>-1.1272108843537416</v>
      </c>
      <c r="CU274" s="242">
        <f t="shared" si="966"/>
        <v>-1.63</v>
      </c>
      <c r="CV274" s="242">
        <f t="shared" si="1135"/>
        <v>-2.6779999999999999</v>
      </c>
      <c r="CW274" s="242">
        <f t="shared" si="967"/>
        <v>2.9719999999999995</v>
      </c>
      <c r="CX274" s="242">
        <f t="shared" si="968"/>
        <v>1.5230000000000001</v>
      </c>
      <c r="CY274" s="119"/>
      <c r="CZ274" s="119">
        <v>1.63</v>
      </c>
      <c r="DA274" s="119">
        <v>4.3079999999999998</v>
      </c>
      <c r="DB274" s="119">
        <v>1.3360000000000001</v>
      </c>
      <c r="DC274" s="119">
        <v>-0.187</v>
      </c>
      <c r="DD274" s="362">
        <v>1.47</v>
      </c>
      <c r="DE274" s="362">
        <v>0.99199999999999999</v>
      </c>
      <c r="DF274" s="362">
        <v>2.8610000000000002</v>
      </c>
      <c r="DG274" s="362">
        <v>0.69699999999999995</v>
      </c>
      <c r="DH274" s="362">
        <v>0.151</v>
      </c>
      <c r="DI274" s="362"/>
      <c r="DJ274" s="362"/>
      <c r="DK274" s="362"/>
      <c r="DL274" s="362"/>
      <c r="DM274" s="362"/>
      <c r="DN274" s="362"/>
      <c r="DO274" s="362"/>
      <c r="DP274" s="152">
        <f t="shared" si="1021"/>
        <v>-1</v>
      </c>
      <c r="DQ274" s="152">
        <f t="shared" si="1022"/>
        <v>1.7823408624229875E-2</v>
      </c>
      <c r="DR274" s="152">
        <f t="shared" si="1023"/>
        <v>0.29908237302603508</v>
      </c>
      <c r="DS274" s="152">
        <f t="shared" si="1024"/>
        <v>0.13188405797101457</v>
      </c>
      <c r="DT274" s="152">
        <f t="shared" si="1025"/>
        <v>-7.8258933541133377E-2</v>
      </c>
      <c r="DU274" s="242">
        <f t="shared" si="969"/>
        <v>-12.391999999999999</v>
      </c>
      <c r="DV274" s="242">
        <f t="shared" si="1136"/>
        <v>0.21699999999999875</v>
      </c>
      <c r="DW274" s="242">
        <f t="shared" si="970"/>
        <v>2.8030000000000008</v>
      </c>
      <c r="DX274" s="242">
        <f t="shared" si="971"/>
        <v>1.0920000000000005</v>
      </c>
      <c r="DY274" s="119"/>
      <c r="DZ274" s="119">
        <v>12.391999999999999</v>
      </c>
      <c r="EA274" s="119">
        <v>12.175000000000001</v>
      </c>
      <c r="EB274" s="119">
        <v>9.3719999999999999</v>
      </c>
      <c r="EC274" s="119">
        <v>8.2799999999999994</v>
      </c>
      <c r="ED274" s="362">
        <v>8.9830000000000005</v>
      </c>
      <c r="EE274" s="362">
        <v>7.83</v>
      </c>
      <c r="EF274" s="362">
        <v>7.6120000000000001</v>
      </c>
      <c r="EG274" s="362">
        <v>5.2460000000000004</v>
      </c>
      <c r="EH274" s="362">
        <v>4.6989999999999998</v>
      </c>
      <c r="EI274" s="362"/>
      <c r="EJ274" s="362"/>
      <c r="EK274" s="362"/>
      <c r="EL274" s="362"/>
      <c r="EM274" s="362"/>
      <c r="EN274" s="362"/>
      <c r="EO274" s="362"/>
      <c r="EP274" s="153">
        <f t="shared" si="1026"/>
        <v>-1</v>
      </c>
      <c r="EQ274" s="153">
        <f t="shared" si="1027"/>
        <v>0.24886407306101227</v>
      </c>
      <c r="ER274" s="153">
        <f t="shared" si="1028"/>
        <v>0.1884318835128819</v>
      </c>
      <c r="ES274" s="153">
        <f t="shared" si="1029"/>
        <v>9.1039657648679606E-2</v>
      </c>
      <c r="ET274" s="153">
        <f t="shared" si="1030"/>
        <v>-0.1063467532807712</v>
      </c>
      <c r="EU274" s="242">
        <f t="shared" si="972"/>
        <v>-55.246000000000002</v>
      </c>
      <c r="EV274" s="242">
        <f t="shared" si="1137"/>
        <v>11.009</v>
      </c>
      <c r="EW274" s="242">
        <f t="shared" si="973"/>
        <v>7.0140000000000029</v>
      </c>
      <c r="EX274" s="242">
        <f t="shared" si="974"/>
        <v>3.1060000000000016</v>
      </c>
      <c r="EY274" s="119"/>
      <c r="EZ274" s="119">
        <v>55.246000000000002</v>
      </c>
      <c r="FA274" s="119">
        <v>44.237000000000002</v>
      </c>
      <c r="FB274" s="119">
        <v>37.222999999999999</v>
      </c>
      <c r="FC274" s="119">
        <v>34.116999999999997</v>
      </c>
      <c r="FD274" s="362">
        <v>38.177</v>
      </c>
      <c r="FE274" s="362">
        <v>30.893000000000001</v>
      </c>
      <c r="FF274" s="362">
        <v>30.289000000000001</v>
      </c>
      <c r="FG274" s="362">
        <v>21.239000000000001</v>
      </c>
      <c r="FH274" s="362">
        <v>21.327000000000002</v>
      </c>
      <c r="FI274" s="362"/>
      <c r="FJ274" s="362"/>
      <c r="FK274" s="362"/>
      <c r="FL274" s="362"/>
      <c r="FM274" s="362"/>
      <c r="FN274" s="362"/>
      <c r="FO274" s="362"/>
      <c r="FP274" s="153">
        <f t="shared" si="1031"/>
        <v>-1</v>
      </c>
      <c r="FQ274" s="153">
        <f t="shared" si="1032"/>
        <v>2.3255813953488372E-2</v>
      </c>
      <c r="FR274" s="153">
        <f t="shared" si="1033"/>
        <v>0.10256410256410256</v>
      </c>
      <c r="FS274" s="153">
        <f t="shared" si="1034"/>
        <v>-4.878048780487805E-2</v>
      </c>
      <c r="FT274" s="153">
        <f t="shared" si="1035"/>
        <v>-2.3809523809523808E-2</v>
      </c>
      <c r="FU274" s="242">
        <f t="shared" si="990"/>
        <v>-44</v>
      </c>
      <c r="FV274" s="242">
        <f t="shared" si="1138"/>
        <v>1</v>
      </c>
      <c r="FW274" s="242">
        <f t="shared" si="991"/>
        <v>4</v>
      </c>
      <c r="FX274" s="242">
        <f t="shared" si="992"/>
        <v>-2</v>
      </c>
      <c r="FY274" s="154"/>
      <c r="FZ274" s="154">
        <v>44</v>
      </c>
      <c r="GA274" s="154">
        <v>43</v>
      </c>
      <c r="GB274" s="154">
        <v>39</v>
      </c>
      <c r="GC274" s="154">
        <v>41</v>
      </c>
      <c r="GD274" s="359">
        <v>42</v>
      </c>
      <c r="GE274" s="359">
        <v>38</v>
      </c>
      <c r="GF274" s="359">
        <v>36</v>
      </c>
      <c r="GG274" s="359">
        <v>33</v>
      </c>
      <c r="GH274" s="359">
        <v>40</v>
      </c>
      <c r="GI274" s="359"/>
      <c r="GJ274" s="359"/>
      <c r="GK274" s="359"/>
      <c r="GL274" s="359"/>
      <c r="GM274" s="359"/>
      <c r="GN274" s="359"/>
      <c r="GO274" s="359"/>
      <c r="GP274" s="133"/>
      <c r="GQ274" s="5" t="s">
        <v>389</v>
      </c>
      <c r="GR274" s="133">
        <v>5350</v>
      </c>
      <c r="GS274" s="133" t="s">
        <v>572</v>
      </c>
      <c r="GT274" s="168" t="s">
        <v>78</v>
      </c>
      <c r="GU274" s="169"/>
      <c r="GV274" s="170"/>
      <c r="GW274" s="158">
        <f t="shared" si="1036"/>
        <v>-1</v>
      </c>
      <c r="GX274" s="158">
        <f t="shared" si="1037"/>
        <v>-0.66814635239072395</v>
      </c>
      <c r="GY274" s="158">
        <f t="shared" si="1038"/>
        <v>1.6416564930194373</v>
      </c>
      <c r="GZ274" s="158">
        <f t="shared" si="1039"/>
        <v>7.9869430498854248</v>
      </c>
      <c r="HA274" s="158">
        <f t="shared" si="1040"/>
        <v>-1.1238948385934922</v>
      </c>
      <c r="HB274" s="263">
        <f t="shared" si="942"/>
        <v>-0.1326983351650588</v>
      </c>
      <c r="HC274" s="263">
        <f t="shared" si="1139"/>
        <v>-0.26717171635023335</v>
      </c>
      <c r="HD274" s="263">
        <f t="shared" si="943"/>
        <v>0.2484991020478097</v>
      </c>
      <c r="HE274" s="263">
        <f t="shared" si="944"/>
        <v>0.17303578176777787</v>
      </c>
      <c r="HF274" s="153">
        <f t="shared" si="1041"/>
        <v>0</v>
      </c>
      <c r="HG274" s="153">
        <f t="shared" si="1042"/>
        <v>0.1326983351650588</v>
      </c>
      <c r="HH274" s="153">
        <f t="shared" si="1043"/>
        <v>0.39987005151529215</v>
      </c>
      <c r="HI274" s="153">
        <f t="shared" si="1044"/>
        <v>0.15137094946748245</v>
      </c>
      <c r="HJ274" s="153">
        <f t="shared" si="1045"/>
        <v>-2.1664832300295433E-2</v>
      </c>
      <c r="HK274" s="153">
        <f t="shared" si="1046"/>
        <v>0.17486468803901739</v>
      </c>
      <c r="HL274" s="153">
        <f t="shared" si="1047"/>
        <v>0.12848076674005957</v>
      </c>
      <c r="HM274" s="153">
        <f t="shared" si="1048"/>
        <v>0.44501477679265827</v>
      </c>
      <c r="HN274" s="153">
        <f t="shared" si="1049"/>
        <v>0.14017094017094014</v>
      </c>
      <c r="HO274" s="153">
        <f t="shared" si="1050"/>
        <v>3.2134496701425833E-2</v>
      </c>
      <c r="HP274" s="153" t="str">
        <f t="shared" si="1051"/>
        <v>Negativ EK</v>
      </c>
      <c r="HQ274" s="153" t="str">
        <f t="shared" si="1052"/>
        <v>Negativ EK</v>
      </c>
      <c r="HR274" s="153" t="str">
        <f t="shared" si="1053"/>
        <v>Negativ EK</v>
      </c>
      <c r="HS274" s="153" t="str">
        <f t="shared" si="1054"/>
        <v>Negativ EK</v>
      </c>
      <c r="HT274" s="153" t="str">
        <f t="shared" si="1055"/>
        <v>Negativ EK</v>
      </c>
      <c r="HU274" s="153" t="str">
        <f t="shared" si="1056"/>
        <v>Negativ EK</v>
      </c>
      <c r="HV274" s="150">
        <f t="shared" si="1057"/>
        <v>-1</v>
      </c>
      <c r="HW274" s="150">
        <f t="shared" si="1058"/>
        <v>-0.43707307642936982</v>
      </c>
      <c r="HX274" s="150">
        <f t="shared" si="1059"/>
        <v>1.2554132715177002</v>
      </c>
      <c r="HY274" s="150">
        <f t="shared" si="1060"/>
        <v>4.7893883763298506</v>
      </c>
      <c r="HZ274" s="150">
        <f t="shared" si="1061"/>
        <v>-0.84810815065720413</v>
      </c>
      <c r="IA274" s="263">
        <f t="shared" si="945"/>
        <v>-6.7307982268327252E-2</v>
      </c>
      <c r="IB274" s="263">
        <f t="shared" si="1140"/>
        <v>-5.2259903810729952E-2</v>
      </c>
      <c r="IC274" s="263">
        <f t="shared" si="946"/>
        <v>6.6554149045135153E-2</v>
      </c>
      <c r="ID274" s="263">
        <f t="shared" si="947"/>
        <v>4.3856683889816048E-2</v>
      </c>
      <c r="IE274" s="153">
        <f t="shared" si="1062"/>
        <v>0</v>
      </c>
      <c r="IF274" s="153">
        <f t="shared" si="1063"/>
        <v>6.7307982268327252E-2</v>
      </c>
      <c r="IG274" s="153">
        <f t="shared" si="1064"/>
        <v>0.1195678860790572</v>
      </c>
      <c r="IH274" s="153">
        <f t="shared" si="1065"/>
        <v>5.3013737033922058E-2</v>
      </c>
      <c r="II274" s="153">
        <f t="shared" si="1066"/>
        <v>9.1570531441060119E-3</v>
      </c>
      <c r="IJ274" s="153">
        <f t="shared" si="1067"/>
        <v>6.0286665701462287E-2</v>
      </c>
      <c r="IK274" s="153">
        <f t="shared" si="1068"/>
        <v>5.2629858455101174E-2</v>
      </c>
      <c r="IL274" s="153">
        <f t="shared" si="1069"/>
        <v>0.13487812451482689</v>
      </c>
      <c r="IM274" s="153">
        <f t="shared" si="1070"/>
        <v>5.6805901423671472E-2</v>
      </c>
      <c r="IN274" s="153">
        <f t="shared" si="1071"/>
        <v>3.5682468232756601E-2</v>
      </c>
      <c r="IO274" s="153" t="str">
        <f t="shared" si="1072"/>
        <v>i.a.</v>
      </c>
      <c r="IP274" s="153" t="str">
        <f t="shared" si="1073"/>
        <v>i.a.</v>
      </c>
      <c r="IQ274" s="153" t="str">
        <f t="shared" si="1074"/>
        <v>i.a.</v>
      </c>
      <c r="IR274" s="153" t="str">
        <f t="shared" si="1075"/>
        <v>i.a.</v>
      </c>
      <c r="IS274" s="153" t="str">
        <f t="shared" si="1076"/>
        <v>i.a.</v>
      </c>
      <c r="IT274" s="153" t="str">
        <f t="shared" si="1077"/>
        <v>i.a.</v>
      </c>
      <c r="IU274" s="150" t="e">
        <f t="shared" si="1078"/>
        <v>#VALUE!</v>
      </c>
      <c r="IV274" s="150">
        <f t="shared" si="1079"/>
        <v>-0.18500064932646601</v>
      </c>
      <c r="IW274" s="150">
        <f t="shared" si="1080"/>
        <v>9.3106294982663845E-2</v>
      </c>
      <c r="IX274" s="150">
        <f t="shared" si="1081"/>
        <v>3.7436219697421072E-2</v>
      </c>
      <c r="IY274" s="150">
        <f t="shared" si="1082"/>
        <v>3.1430333681160515E-2</v>
      </c>
      <c r="IZ274" s="263" t="e">
        <f t="shared" si="948"/>
        <v>#VALUE!</v>
      </c>
      <c r="JA274" s="263">
        <f t="shared" si="1141"/>
        <v>-5.0916267051330871E-2</v>
      </c>
      <c r="JB274" s="263">
        <f t="shared" si="949"/>
        <v>2.3442285591637579E-2</v>
      </c>
      <c r="JC274" s="263">
        <f t="shared" si="950"/>
        <v>9.0855555615864947E-3</v>
      </c>
      <c r="JD274" s="153" t="str">
        <f t="shared" si="1083"/>
        <v>i.a.</v>
      </c>
      <c r="JE274" s="153">
        <f t="shared" si="1084"/>
        <v>0.22430583209644137</v>
      </c>
      <c r="JF274" s="153">
        <f t="shared" si="1085"/>
        <v>0.27522209914777224</v>
      </c>
      <c r="JG274" s="153">
        <f t="shared" si="1086"/>
        <v>0.25177981355613466</v>
      </c>
      <c r="JH274" s="153">
        <f t="shared" si="1087"/>
        <v>0.24269425799454816</v>
      </c>
      <c r="JI274" s="153">
        <f t="shared" si="1088"/>
        <v>0.23529874007910523</v>
      </c>
      <c r="JJ274" s="153">
        <f t="shared" si="1089"/>
        <v>0.25345547535040303</v>
      </c>
      <c r="JK274" s="153">
        <f t="shared" si="1090"/>
        <v>0.25131235762157877</v>
      </c>
      <c r="JL274" s="153">
        <f t="shared" si="1091"/>
        <v>0.24699844625453177</v>
      </c>
      <c r="JM274" s="153">
        <f t="shared" si="1092"/>
        <v>0.22033103577624605</v>
      </c>
      <c r="JN274" s="153" t="str">
        <f t="shared" si="1093"/>
        <v>i.a.</v>
      </c>
      <c r="JO274" s="153" t="str">
        <f t="shared" si="1094"/>
        <v>i.a.</v>
      </c>
      <c r="JP274" s="153" t="str">
        <f t="shared" si="1095"/>
        <v>i.a.</v>
      </c>
      <c r="JQ274" s="153" t="str">
        <f t="shared" si="1096"/>
        <v>i.a.</v>
      </c>
      <c r="JR274" s="153" t="str">
        <f t="shared" si="1097"/>
        <v>i.a.</v>
      </c>
      <c r="JS274" s="153" t="str">
        <f t="shared" si="1098"/>
        <v>i.a.</v>
      </c>
      <c r="JT274" s="153" t="str">
        <f t="shared" si="1099"/>
        <v>i.a.</v>
      </c>
      <c r="JU274" s="150" t="e">
        <f t="shared" si="1100"/>
        <v>#VALUE!</v>
      </c>
      <c r="JV274" s="150" t="e">
        <f t="shared" si="1101"/>
        <v>#VALUE!</v>
      </c>
      <c r="JW274" s="150" t="e">
        <f t="shared" si="1102"/>
        <v>#VALUE!</v>
      </c>
      <c r="JX274" s="150" t="e">
        <f t="shared" si="1103"/>
        <v>#VALUE!</v>
      </c>
      <c r="JY274" s="150" t="e">
        <f t="shared" si="1104"/>
        <v>#VALUE!</v>
      </c>
      <c r="JZ274" s="263" t="e">
        <f t="shared" si="951"/>
        <v>#VALUE!</v>
      </c>
      <c r="KA274" s="263" t="e">
        <f t="shared" si="1142"/>
        <v>#VALUE!</v>
      </c>
      <c r="KB274" s="263" t="e">
        <f t="shared" si="952"/>
        <v>#VALUE!</v>
      </c>
      <c r="KC274" s="263" t="e">
        <f t="shared" si="953"/>
        <v>#VALUE!</v>
      </c>
      <c r="KD274" s="153" t="str">
        <f t="shared" si="924"/>
        <v>i.a.</v>
      </c>
      <c r="KE274" s="153" t="str">
        <f t="shared" si="925"/>
        <v>i.a.</v>
      </c>
      <c r="KF274" s="153" t="str">
        <f t="shared" si="926"/>
        <v>i.a.</v>
      </c>
      <c r="KG274" s="153" t="str">
        <f t="shared" si="927"/>
        <v>i.a.</v>
      </c>
      <c r="KH274" s="153" t="str">
        <f t="shared" si="940"/>
        <v>i.a.</v>
      </c>
      <c r="KI274" s="153" t="str">
        <f t="shared" si="928"/>
        <v>i.a.</v>
      </c>
      <c r="KJ274" s="153" t="str">
        <f t="shared" si="929"/>
        <v>i.a.</v>
      </c>
      <c r="KK274" s="153" t="str">
        <f t="shared" si="930"/>
        <v>i.a.</v>
      </c>
      <c r="KL274" s="153" t="str">
        <f t="shared" si="931"/>
        <v>i.a.</v>
      </c>
      <c r="KM274" s="153" t="str">
        <f t="shared" si="932"/>
        <v>i.a.</v>
      </c>
      <c r="KN274" s="153" t="str">
        <f t="shared" si="933"/>
        <v>i.a.</v>
      </c>
      <c r="KO274" s="153" t="str">
        <f t="shared" si="934"/>
        <v>i.a.</v>
      </c>
      <c r="KP274" s="153" t="str">
        <f t="shared" si="935"/>
        <v>i.a.</v>
      </c>
      <c r="KQ274" s="153" t="str">
        <f t="shared" si="936"/>
        <v>i.a.</v>
      </c>
      <c r="KR274" s="153" t="str">
        <f t="shared" si="937"/>
        <v>i.a.</v>
      </c>
      <c r="KS274" s="153" t="str">
        <f t="shared" si="938"/>
        <v>i.a.</v>
      </c>
      <c r="KT274" s="153" t="str">
        <f t="shared" si="939"/>
        <v>i.a.</v>
      </c>
      <c r="KU274" s="150" t="e">
        <f t="shared" si="1105"/>
        <v>#VALUE!</v>
      </c>
      <c r="KV274" s="150" t="e">
        <f t="shared" si="1106"/>
        <v>#DIV/0!</v>
      </c>
      <c r="KW274" s="150" t="e">
        <f t="shared" si="1107"/>
        <v>#DIV/0!</v>
      </c>
      <c r="KX274" s="150" t="e">
        <f t="shared" si="1108"/>
        <v>#DIV/0!</v>
      </c>
      <c r="KY274" s="150" t="e">
        <f t="shared" si="1109"/>
        <v>#DIV/0!</v>
      </c>
      <c r="KZ274" s="243" t="e">
        <f t="shared" si="954"/>
        <v>#VALUE!</v>
      </c>
      <c r="LA274" s="243">
        <f t="shared" si="1143"/>
        <v>0</v>
      </c>
      <c r="LB274" s="243">
        <f t="shared" si="955"/>
        <v>0</v>
      </c>
      <c r="LC274" s="243">
        <f t="shared" si="956"/>
        <v>0</v>
      </c>
      <c r="LD274" s="254" t="str">
        <f>IFERROR(Tabel1[[#This Row],[2024 - Omsætning]]/Tabel1[[#This Row],[2024 - Ansatte]],"i.a.")</f>
        <v>i.a.</v>
      </c>
      <c r="LE274" s="254">
        <f>IFERROR(Tabel1[[#This Row],[2023 - Omsætning]]/Tabel1[[#This Row],[2023 - Ansatte]],"i.a.")</f>
        <v>0</v>
      </c>
      <c r="LF274" s="254">
        <f>IFERROR(Tabel1[[#This Row],[2022 - Omsætning]]/Tabel1[[#This Row],[2022 - Ansatte]],"i.a.")</f>
        <v>0</v>
      </c>
      <c r="LG274" s="254">
        <f>IFERROR(Tabel1[[#This Row],[2021 - Omsætning]]/Tabel1[[#This Row],[2021 - Ansatte]],"i.a.")</f>
        <v>0</v>
      </c>
      <c r="LH274" s="254">
        <f>IFERROR(AC274/Tabel1[[#This Row],[2020 - Ansatte]],"i.a.")</f>
        <v>0</v>
      </c>
      <c r="LI274" s="254">
        <f>IFERROR(Tabel1[[#This Row],[2019 - Omsætning]]/Tabel1[[#This Row],[2019 - Ansatte]],"i.a.")</f>
        <v>0</v>
      </c>
      <c r="LJ274" s="254">
        <f>IFERROR(Tabel1[[#This Row],[2018 - Omsætning]]/Tabel1[[#This Row],[2018 - Ansatte]],"i.a.")</f>
        <v>0</v>
      </c>
      <c r="LK274" s="254">
        <f>IFERROR(Tabel1[[#This Row],[2017 - Omsætning]]/Tabel1[[#This Row],[2017 - Ansatte]],"i.a.")</f>
        <v>0</v>
      </c>
      <c r="LL274" s="254">
        <f>IFERROR(Tabel1[[#This Row],[2016 - Omsætning]]/Tabel1[[#This Row],[2016 - Ansatte]],"i.a.")</f>
        <v>0</v>
      </c>
      <c r="LM274" s="254">
        <f>IFERROR(Tabel1[[#This Row],[2015 - Omsætning]]/Tabel1[[#This Row],[2015 - Ansatte]],"i.a.")</f>
        <v>0</v>
      </c>
      <c r="LN274" s="254" t="str">
        <f>IFERROR(Tabel1[[#This Row],[2014 - Omsætning]]/Tabel1[[#This Row],[2014 - Ansatte]],"i.a.")</f>
        <v>i.a.</v>
      </c>
      <c r="LO274" s="254" t="str">
        <f>IFERROR(Tabel1[[#This Row],[2013 - Omsætning]]/Tabel1[[#This Row],[2013 - Ansatte]],"i.a.")</f>
        <v>i.a.</v>
      </c>
      <c r="LP274" s="254" t="str">
        <f>IFERROR(Tabel1[[#This Row],[2012 - Omsætning]]/Tabel1[[#This Row],[2012 - Ansatte]],"i.a.")</f>
        <v>i.a.</v>
      </c>
      <c r="LQ274" s="254" t="str">
        <f>IFERROR(Tabel1[[#This Row],[2011 - Omsætning]]/Tabel1[[#This Row],[2011 - Ansatte]],"i.a.")</f>
        <v>i.a.</v>
      </c>
      <c r="LR274" s="254" t="str">
        <f>IFERROR(Tabel1[[#This Row],[2010 - Omsætning]]/Tabel1[[#This Row],[2010 - Ansatte]],"i.a.")</f>
        <v>i.a.</v>
      </c>
      <c r="LS274" s="254" t="str">
        <f>IFERROR(Tabel1[[#This Row],[2009 - Omsætning]]/Tabel1[[#This Row],[2009 - Ansatte]],"i.a.")</f>
        <v>i.a.</v>
      </c>
      <c r="LT274" s="254" t="str">
        <f>IFERROR(Tabel1[[#This Row],[2008 - Omsætning]]/Tabel1[[#This Row],[2008 - Ansatte]],"i.a.")</f>
        <v>i.a.</v>
      </c>
      <c r="LU274" s="158" t="e">
        <f t="shared" si="1110"/>
        <v>#VALUE!</v>
      </c>
      <c r="LV274" s="158">
        <f t="shared" si="1111"/>
        <v>-0.63023339242002197</v>
      </c>
      <c r="LW274" s="158">
        <f t="shared" si="1112"/>
        <v>1.9245926751148865</v>
      </c>
      <c r="LX274" s="158">
        <f t="shared" si="1113"/>
        <v>8.5107637460578633</v>
      </c>
      <c r="LY274" s="158">
        <f t="shared" si="1114"/>
        <v>-1.1303135888501741</v>
      </c>
      <c r="LZ274" s="243" t="e">
        <f t="shared" si="957"/>
        <v>#VALUE!</v>
      </c>
      <c r="MA274" s="243">
        <f t="shared" si="1144"/>
        <v>-6.3140591966173359E-2</v>
      </c>
      <c r="MB274" s="243">
        <f t="shared" si="958"/>
        <v>6.5929636255217652E-2</v>
      </c>
      <c r="MC274" s="243">
        <f t="shared" si="959"/>
        <v>3.881738586616635E-2</v>
      </c>
      <c r="MD274" s="244" t="str">
        <f t="shared" si="1115"/>
        <v>i.a.</v>
      </c>
      <c r="ME274" s="244">
        <f t="shared" si="1116"/>
        <v>3.7045454545454541E-2</v>
      </c>
      <c r="MF274" s="244">
        <f t="shared" si="1117"/>
        <v>0.10018604651162791</v>
      </c>
      <c r="MG274" s="244">
        <f t="shared" si="1118"/>
        <v>3.4256410256410255E-2</v>
      </c>
      <c r="MH274" s="244">
        <f t="shared" si="1119"/>
        <v>-4.5609756097560973E-3</v>
      </c>
      <c r="MI274" s="244">
        <f t="shared" si="1120"/>
        <v>3.4999999999999996E-2</v>
      </c>
      <c r="MJ274" s="244">
        <f t="shared" si="1121"/>
        <v>2.6105263157894736E-2</v>
      </c>
      <c r="MK274" s="244">
        <f t="shared" si="1122"/>
        <v>7.9472222222222222E-2</v>
      </c>
      <c r="ML274" s="244">
        <f t="shared" si="1123"/>
        <v>2.1121212121212121E-2</v>
      </c>
      <c r="MM274" s="244">
        <f t="shared" si="1124"/>
        <v>3.7749999999999997E-3</v>
      </c>
      <c r="MN274" s="244" t="str">
        <f t="shared" si="1125"/>
        <v>i.a.</v>
      </c>
      <c r="MO274" s="244" t="str">
        <f t="shared" si="1126"/>
        <v>i.a.</v>
      </c>
      <c r="MP274" s="244" t="str">
        <f t="shared" si="1127"/>
        <v>i.a.</v>
      </c>
      <c r="MQ274" s="244" t="str">
        <f t="shared" si="1128"/>
        <v>i.a.</v>
      </c>
      <c r="MR274" s="244" t="str">
        <f t="shared" si="1129"/>
        <v>i.a.</v>
      </c>
      <c r="MS274" s="244" t="str">
        <f t="shared" si="1130"/>
        <v>i.a.</v>
      </c>
      <c r="MT274" s="244" t="str">
        <f t="shared" si="1131"/>
        <v>i.a.</v>
      </c>
    </row>
    <row r="275" spans="1:358" ht="18" customHeight="1" x14ac:dyDescent="0.25">
      <c r="A275" s="3" t="s">
        <v>308</v>
      </c>
      <c r="B275" s="273">
        <v>10154529</v>
      </c>
      <c r="C275" s="5" t="s">
        <v>104</v>
      </c>
      <c r="D275" s="5"/>
      <c r="E275" s="5">
        <v>245100</v>
      </c>
      <c r="F275" s="203">
        <v>45474</v>
      </c>
      <c r="G275" s="148"/>
      <c r="H275" s="148" t="s">
        <v>74</v>
      </c>
      <c r="I275" s="148" t="s">
        <v>74</v>
      </c>
      <c r="J275" s="148" t="s">
        <v>74</v>
      </c>
      <c r="K275" s="148" t="s">
        <v>74</v>
      </c>
      <c r="L275" s="148" t="s">
        <v>74</v>
      </c>
      <c r="M275" s="148" t="s">
        <v>74</v>
      </c>
      <c r="N275" s="148" t="s">
        <v>74</v>
      </c>
      <c r="O275" s="148" t="s">
        <v>74</v>
      </c>
      <c r="P275" s="150" t="e">
        <f>Y275/Tabel1[[#This Row],[2023 - Omsætning]]-1</f>
        <v>#DIV/0!</v>
      </c>
      <c r="Q275" s="150" t="e">
        <f>Z275/Tabel1[[#This Row],[2022 - Omsætning]]-1</f>
        <v>#DIV/0!</v>
      </c>
      <c r="R275" s="150" t="e">
        <f>AA275/Tabel1[[#This Row],[2021 - Omsætning]]-1</f>
        <v>#DIV/0!</v>
      </c>
      <c r="S275" s="150" t="e">
        <f>AB275/Tabel1[[#This Row],[2020 - Omsætning]]-1</f>
        <v>#DIV/0!</v>
      </c>
      <c r="T275" s="150" t="e">
        <f>AC275/Tabel1[[#This Row],[2019 - Omsætning]]-1</f>
        <v>#DIV/0!</v>
      </c>
      <c r="U275" s="242">
        <f t="shared" si="941"/>
        <v>0</v>
      </c>
      <c r="V275" s="242">
        <f t="shared" si="1132"/>
        <v>0</v>
      </c>
      <c r="W275" s="242">
        <f t="shared" si="982"/>
        <v>0</v>
      </c>
      <c r="X275" s="242">
        <f t="shared" si="975"/>
        <v>0</v>
      </c>
      <c r="Y275" s="151"/>
      <c r="Z275" s="151"/>
      <c r="AA275" s="151"/>
      <c r="AB275" s="151"/>
      <c r="AC275" s="361"/>
      <c r="AD275" s="151"/>
      <c r="AE275" s="151"/>
      <c r="AF275" s="151"/>
      <c r="AG275" s="361"/>
      <c r="AH275" s="361"/>
      <c r="AI275" s="361"/>
      <c r="AJ275" s="361"/>
      <c r="AK275" s="361"/>
      <c r="AL275" s="361"/>
      <c r="AM275" s="361"/>
      <c r="AN275" s="361">
        <v>41.511000000000003</v>
      </c>
      <c r="AO275" s="361">
        <v>62.854999999999997</v>
      </c>
      <c r="AP275" s="150">
        <f t="shared" si="1006"/>
        <v>-1</v>
      </c>
      <c r="AQ275" s="150">
        <f t="shared" si="1007"/>
        <v>1.2806354994139864</v>
      </c>
      <c r="AR275" s="150">
        <f t="shared" si="1008"/>
        <v>-0.34345075239398082</v>
      </c>
      <c r="AS275" s="150">
        <f t="shared" si="1009"/>
        <v>-0.35722136733347998</v>
      </c>
      <c r="AT275" s="150">
        <f t="shared" si="1010"/>
        <v>-0.13824295524508629</v>
      </c>
      <c r="AU275" s="242">
        <f t="shared" si="960"/>
        <v>-17.513000000000002</v>
      </c>
      <c r="AV275" s="242">
        <f t="shared" si="1133"/>
        <v>9.8340000000000014</v>
      </c>
      <c r="AW275" s="242">
        <f t="shared" si="961"/>
        <v>-4.0169999999999995</v>
      </c>
      <c r="AX275" s="242">
        <f t="shared" si="962"/>
        <v>-6.5000000000000018</v>
      </c>
      <c r="AY275" s="119"/>
      <c r="AZ275" s="119">
        <v>17.513000000000002</v>
      </c>
      <c r="BA275" s="119">
        <v>7.6790000000000003</v>
      </c>
      <c r="BB275" s="119">
        <v>11.696</v>
      </c>
      <c r="BC275" s="119">
        <v>18.196000000000002</v>
      </c>
      <c r="BD275" s="119">
        <v>21.114999999999998</v>
      </c>
      <c r="BE275" s="119">
        <v>7.1159999999999997</v>
      </c>
      <c r="BF275" s="119">
        <v>8.8130000000000006</v>
      </c>
      <c r="BG275" s="362">
        <v>16.783196</v>
      </c>
      <c r="BH275" s="362">
        <v>24.89</v>
      </c>
      <c r="BI275" s="362">
        <v>24.039099</v>
      </c>
      <c r="BJ275" s="362">
        <v>15.446403</v>
      </c>
      <c r="BK275" s="362">
        <v>23.543417000000002</v>
      </c>
      <c r="BL275" s="362">
        <v>24.573</v>
      </c>
      <c r="BM275" s="362">
        <v>17.765000000000001</v>
      </c>
      <c r="BN275" s="362">
        <v>12.672000000000001</v>
      </c>
      <c r="BO275" s="362">
        <v>16.358000000000001</v>
      </c>
      <c r="BP275" s="152">
        <f t="shared" si="1011"/>
        <v>1</v>
      </c>
      <c r="BQ275" s="152">
        <f t="shared" si="1012"/>
        <v>0.47625916576511601</v>
      </c>
      <c r="BR275" s="152">
        <f t="shared" si="1013"/>
        <v>-2.1643210346139221</v>
      </c>
      <c r="BS275" s="152">
        <f t="shared" si="1014"/>
        <v>-0.62887236679058234</v>
      </c>
      <c r="BT275" s="152">
        <f t="shared" si="1015"/>
        <v>-1.847689075630252</v>
      </c>
      <c r="BU275" s="242">
        <f t="shared" si="963"/>
        <v>4.3570000000000002</v>
      </c>
      <c r="BV275" s="242">
        <f t="shared" si="1134"/>
        <v>3.9620000000000006</v>
      </c>
      <c r="BW275" s="242">
        <f t="shared" si="964"/>
        <v>-5.6900000000000013</v>
      </c>
      <c r="BX275" s="242">
        <f t="shared" si="965"/>
        <v>-1.0149999999999999</v>
      </c>
      <c r="BY275" s="119"/>
      <c r="BZ275" s="119">
        <v>-4.3570000000000002</v>
      </c>
      <c r="CA275" s="119">
        <v>-8.3190000000000008</v>
      </c>
      <c r="CB275" s="119">
        <v>-2.629</v>
      </c>
      <c r="CC275" s="119">
        <v>-1.6140000000000001</v>
      </c>
      <c r="CD275" s="119">
        <v>1.9039999999999999</v>
      </c>
      <c r="CE275" s="119">
        <v>-4.367</v>
      </c>
      <c r="CF275" s="119">
        <v>-3.8860000000000001</v>
      </c>
      <c r="CG275" s="362">
        <v>0.76408399999999999</v>
      </c>
      <c r="CH275" s="362">
        <v>4.2249999999999996</v>
      </c>
      <c r="CI275" s="362">
        <v>2.9426730000000001</v>
      </c>
      <c r="CJ275" s="362">
        <v>-3.0202</v>
      </c>
      <c r="CK275" s="362">
        <v>2.5860020000000001</v>
      </c>
      <c r="CL275" s="362">
        <v>4.1970000000000001</v>
      </c>
      <c r="CM275" s="362">
        <v>1.4470000000000001</v>
      </c>
      <c r="CN275" s="362">
        <v>3.698</v>
      </c>
      <c r="CO275" s="362">
        <v>4.5209999999999999</v>
      </c>
      <c r="CP275" s="152">
        <f t="shared" si="1016"/>
        <v>1</v>
      </c>
      <c r="CQ275" s="152">
        <f t="shared" si="1017"/>
        <v>0.36551943913320584</v>
      </c>
      <c r="CR275" s="152">
        <f t="shared" si="1018"/>
        <v>-1.7631347226298795</v>
      </c>
      <c r="CS275" s="152">
        <f t="shared" si="1019"/>
        <v>-0.34186687672311927</v>
      </c>
      <c r="CT275" s="152">
        <f t="shared" si="1020"/>
        <v>-2.8947761194029851</v>
      </c>
      <c r="CU275" s="242">
        <f t="shared" si="966"/>
        <v>5.9729999999999999</v>
      </c>
      <c r="CV275" s="242">
        <f t="shared" si="1135"/>
        <v>3.4409999999999998</v>
      </c>
      <c r="CW275" s="242">
        <f t="shared" si="967"/>
        <v>-6.0069999999999997</v>
      </c>
      <c r="CX275" s="242">
        <f t="shared" si="968"/>
        <v>-0.86799999999999988</v>
      </c>
      <c r="CY275" s="119"/>
      <c r="CZ275" s="119">
        <v>-5.9729999999999999</v>
      </c>
      <c r="DA275" s="119">
        <v>-9.4139999999999997</v>
      </c>
      <c r="DB275" s="119">
        <v>-3.407</v>
      </c>
      <c r="DC275" s="119">
        <v>-2.5390000000000001</v>
      </c>
      <c r="DD275" s="119">
        <v>1.34</v>
      </c>
      <c r="DE275" s="119">
        <v>-4.6429999999999998</v>
      </c>
      <c r="DF275" s="119">
        <v>-3.9510000000000001</v>
      </c>
      <c r="DG275" s="362">
        <v>0.65330699999999997</v>
      </c>
      <c r="DH275" s="362">
        <v>4.0459610000000001</v>
      </c>
      <c r="DI275" s="362">
        <v>2.50623</v>
      </c>
      <c r="DJ275" s="362">
        <v>-3.3558940000000002</v>
      </c>
      <c r="DK275" s="362">
        <v>2.0376729999999998</v>
      </c>
      <c r="DL275" s="362">
        <v>3.508</v>
      </c>
      <c r="DM275" s="362">
        <v>-2.2189999999999999</v>
      </c>
      <c r="DN275" s="362">
        <v>1.448</v>
      </c>
      <c r="DO275" s="362">
        <v>1.798</v>
      </c>
      <c r="DP275" s="152">
        <f t="shared" si="1021"/>
        <v>-1</v>
      </c>
      <c r="DQ275" s="152">
        <f t="shared" si="1022"/>
        <v>-0.49476042494760425</v>
      </c>
      <c r="DR275" s="152">
        <f t="shared" si="1023"/>
        <v>-9.2774718069761397E-2</v>
      </c>
      <c r="DS275" s="152">
        <f t="shared" si="1024"/>
        <v>-0.2232238349885409</v>
      </c>
      <c r="DT275" s="152">
        <f t="shared" si="1025"/>
        <v>0.82041535323567605</v>
      </c>
      <c r="DU275" s="242">
        <f t="shared" si="969"/>
        <v>-6.9909999999999997</v>
      </c>
      <c r="DV275" s="242">
        <f t="shared" si="1136"/>
        <v>-6.8460000000000001</v>
      </c>
      <c r="DW275" s="242">
        <f t="shared" si="970"/>
        <v>-1.4150000000000009</v>
      </c>
      <c r="DX275" s="242">
        <f t="shared" si="971"/>
        <v>-4.3830000000000009</v>
      </c>
      <c r="DY275" s="119"/>
      <c r="DZ275" s="119">
        <v>6.9909999999999997</v>
      </c>
      <c r="EA275" s="119">
        <v>13.837</v>
      </c>
      <c r="EB275" s="119">
        <v>15.252000000000001</v>
      </c>
      <c r="EC275" s="119">
        <v>19.635000000000002</v>
      </c>
      <c r="ED275" s="119">
        <v>10.786</v>
      </c>
      <c r="EE275" s="119">
        <v>-0.02</v>
      </c>
      <c r="EF275" s="119">
        <v>3.605</v>
      </c>
      <c r="EG275" s="362">
        <v>6.6879330000000001</v>
      </c>
      <c r="EH275" s="362">
        <v>6.1806900000000002</v>
      </c>
      <c r="EI275" s="362">
        <v>3.0829970000000002</v>
      </c>
      <c r="EJ275" s="362">
        <v>1.1806220000000001</v>
      </c>
      <c r="EK275" s="362">
        <v>3.733009</v>
      </c>
      <c r="EL275" s="362">
        <v>2.1909999999999998</v>
      </c>
      <c r="EM275" s="362">
        <v>-0.438</v>
      </c>
      <c r="EN275" s="362">
        <v>2.2360000000000002</v>
      </c>
      <c r="EO275" s="362">
        <v>2.4620000000000002</v>
      </c>
      <c r="EP275" s="153">
        <f t="shared" si="1026"/>
        <v>-1</v>
      </c>
      <c r="EQ275" s="153">
        <f t="shared" si="1027"/>
        <v>-0.10160635375612083</v>
      </c>
      <c r="ER275" s="153">
        <f t="shared" si="1028"/>
        <v>-0.15048826886493341</v>
      </c>
      <c r="ES275" s="153">
        <f t="shared" si="1029"/>
        <v>8.5957686305609907E-3</v>
      </c>
      <c r="ET275" s="153">
        <f t="shared" si="1030"/>
        <v>0.31710357840824843</v>
      </c>
      <c r="EU275" s="242">
        <f t="shared" si="972"/>
        <v>-30.088999999999999</v>
      </c>
      <c r="EV275" s="242">
        <f t="shared" si="1137"/>
        <v>-3.4029999999999987</v>
      </c>
      <c r="EW275" s="242">
        <f t="shared" si="973"/>
        <v>-5.9329999999999998</v>
      </c>
      <c r="EX275" s="242">
        <f t="shared" si="974"/>
        <v>0.33599999999999852</v>
      </c>
      <c r="EY275" s="119"/>
      <c r="EZ275" s="119">
        <v>30.088999999999999</v>
      </c>
      <c r="FA275" s="119">
        <v>33.491999999999997</v>
      </c>
      <c r="FB275" s="119">
        <v>39.424999999999997</v>
      </c>
      <c r="FC275" s="119">
        <v>39.088999999999999</v>
      </c>
      <c r="FD275" s="119">
        <v>29.678000000000001</v>
      </c>
      <c r="FE275" s="119">
        <v>11.364000000000001</v>
      </c>
      <c r="FF275" s="119">
        <v>9.7420000000000009</v>
      </c>
      <c r="FG275" s="362">
        <v>10.450343999999999</v>
      </c>
      <c r="FH275" s="362">
        <v>15.951812</v>
      </c>
      <c r="FI275" s="362">
        <v>20.734855</v>
      </c>
      <c r="FJ275" s="362">
        <v>14.993651</v>
      </c>
      <c r="FK275" s="362">
        <v>19.854828999999999</v>
      </c>
      <c r="FL275" s="362">
        <v>19.936</v>
      </c>
      <c r="FM275" s="362">
        <v>28.632000000000001</v>
      </c>
      <c r="FN275" s="362">
        <v>26.437000000000001</v>
      </c>
      <c r="FO275" s="362">
        <v>29.850999999999999</v>
      </c>
      <c r="FP275" s="153">
        <f t="shared" si="1031"/>
        <v>-1</v>
      </c>
      <c r="FQ275" s="153">
        <f t="shared" si="1032"/>
        <v>0.1875</v>
      </c>
      <c r="FR275" s="153">
        <f t="shared" si="1033"/>
        <v>0.18518518518518517</v>
      </c>
      <c r="FS275" s="153">
        <f t="shared" si="1034"/>
        <v>-0.38636363636363635</v>
      </c>
      <c r="FT275" s="153">
        <f t="shared" si="1035"/>
        <v>-2.2222222222222223E-2</v>
      </c>
      <c r="FU275" s="242">
        <f t="shared" si="990"/>
        <v>-38</v>
      </c>
      <c r="FV275" s="242">
        <f t="shared" si="1138"/>
        <v>6</v>
      </c>
      <c r="FW275" s="242">
        <f t="shared" si="991"/>
        <v>5</v>
      </c>
      <c r="FX275" s="242">
        <f t="shared" si="992"/>
        <v>-17</v>
      </c>
      <c r="FY275" s="154"/>
      <c r="FZ275" s="154">
        <v>38</v>
      </c>
      <c r="GA275" s="154">
        <v>32</v>
      </c>
      <c r="GB275" s="154">
        <v>27</v>
      </c>
      <c r="GC275" s="154">
        <v>44</v>
      </c>
      <c r="GD275" s="154">
        <v>45</v>
      </c>
      <c r="GE275" s="154">
        <v>25</v>
      </c>
      <c r="GF275" s="154">
        <v>31</v>
      </c>
      <c r="GG275" s="359">
        <v>37</v>
      </c>
      <c r="GH275" s="359"/>
      <c r="GI275" s="359"/>
      <c r="GJ275" s="359"/>
      <c r="GK275" s="359"/>
      <c r="GL275" s="359"/>
      <c r="GM275" s="359"/>
      <c r="GN275" s="359"/>
      <c r="GO275" s="359"/>
      <c r="GP275" s="5"/>
      <c r="GQ275" s="5" t="s">
        <v>390</v>
      </c>
      <c r="GR275" s="5">
        <v>8543</v>
      </c>
      <c r="GS275" s="5" t="s">
        <v>309</v>
      </c>
      <c r="GT275" s="174" t="s">
        <v>94</v>
      </c>
      <c r="GU275" s="16"/>
      <c r="GW275" s="158">
        <f t="shared" si="1036"/>
        <v>1</v>
      </c>
      <c r="GX275" s="158">
        <f t="shared" si="1037"/>
        <v>0.11386570793863202</v>
      </c>
      <c r="GY275" s="158">
        <f t="shared" si="1038"/>
        <v>-2.3138808851589476</v>
      </c>
      <c r="GZ275" s="158">
        <f t="shared" si="1039"/>
        <v>-0.17009006956155606</v>
      </c>
      <c r="HA275" s="158">
        <f t="shared" si="1040"/>
        <v>-1.6705617731663174</v>
      </c>
      <c r="HB275" s="263">
        <f t="shared" si="942"/>
        <v>0.57355483003648933</v>
      </c>
      <c r="HC275" s="263">
        <f t="shared" si="1139"/>
        <v>7.3700146071317807E-2</v>
      </c>
      <c r="HD275" s="263">
        <f t="shared" si="943"/>
        <v>-0.45193866917399228</v>
      </c>
      <c r="HE275" s="263">
        <f t="shared" si="944"/>
        <v>-2.8392142705157025E-2</v>
      </c>
      <c r="HF275" s="153">
        <f t="shared" si="1041"/>
        <v>0</v>
      </c>
      <c r="HG275" s="153">
        <f t="shared" si="1042"/>
        <v>-0.57355483003648933</v>
      </c>
      <c r="HH275" s="153">
        <f t="shared" si="1043"/>
        <v>-0.64725497610780713</v>
      </c>
      <c r="HI275" s="153">
        <f t="shared" si="1044"/>
        <v>-0.19531630693381488</v>
      </c>
      <c r="HJ275" s="153">
        <f t="shared" si="1045"/>
        <v>-0.16692416422865786</v>
      </c>
      <c r="HK275" s="153">
        <f t="shared" si="1046"/>
        <v>0.24893182240386402</v>
      </c>
      <c r="HL275" s="153">
        <f t="shared" si="1047"/>
        <v>-2.5902370990237098</v>
      </c>
      <c r="HM275" s="153">
        <f t="shared" si="1048"/>
        <v>-0.76771120534836867</v>
      </c>
      <c r="HN275" s="153">
        <f t="shared" si="1049"/>
        <v>0.1015348728453697</v>
      </c>
      <c r="HO275" s="153">
        <f t="shared" si="1050"/>
        <v>0.87350986707560385</v>
      </c>
      <c r="HP275" s="153">
        <f t="shared" si="1051"/>
        <v>1.1756350649530363</v>
      </c>
      <c r="HQ275" s="153">
        <f t="shared" si="1052"/>
        <v>-1.3659527953971309</v>
      </c>
      <c r="HR275" s="153">
        <f t="shared" si="1053"/>
        <v>0.68793717227640938</v>
      </c>
      <c r="HS275" s="153">
        <f t="shared" si="1054"/>
        <v>4.002281802624073</v>
      </c>
      <c r="HT275" s="153">
        <f t="shared" si="1055"/>
        <v>-2.4682981090100107</v>
      </c>
      <c r="HU275" s="153">
        <f t="shared" si="1056"/>
        <v>0.61643252447850139</v>
      </c>
      <c r="HV275" s="150">
        <f t="shared" si="1057"/>
        <v>1</v>
      </c>
      <c r="HW275" s="150">
        <f t="shared" si="1058"/>
        <v>0.39935498954239412</v>
      </c>
      <c r="HX275" s="150">
        <f t="shared" si="1059"/>
        <v>-2.4072095905163056</v>
      </c>
      <c r="HY275" s="150">
        <f t="shared" si="1060"/>
        <v>-0.42665850736286481</v>
      </c>
      <c r="HZ275" s="150">
        <f t="shared" si="1061"/>
        <v>-1.5059236994781917</v>
      </c>
      <c r="IA275" s="263">
        <f t="shared" si="945"/>
        <v>0.13705352227866818</v>
      </c>
      <c r="IB275" s="263">
        <f t="shared" si="1140"/>
        <v>9.1123720339651298E-2</v>
      </c>
      <c r="IC275" s="263">
        <f t="shared" si="946"/>
        <v>-0.16120829440526194</v>
      </c>
      <c r="ID275" s="263">
        <f t="shared" si="947"/>
        <v>-2.0027828199097354E-2</v>
      </c>
      <c r="IE275" s="153">
        <f t="shared" si="1062"/>
        <v>0</v>
      </c>
      <c r="IF275" s="153">
        <f t="shared" si="1063"/>
        <v>-0.13705352227866818</v>
      </c>
      <c r="IG275" s="153">
        <f t="shared" si="1064"/>
        <v>-0.22817724261831948</v>
      </c>
      <c r="IH275" s="153">
        <f t="shared" si="1065"/>
        <v>-6.6968948213057544E-2</v>
      </c>
      <c r="II275" s="153">
        <f t="shared" si="1066"/>
        <v>-4.694112001396019E-2</v>
      </c>
      <c r="IJ275" s="153">
        <f t="shared" si="1067"/>
        <v>9.2783002777642412E-2</v>
      </c>
      <c r="IK275" s="153">
        <f t="shared" si="1068"/>
        <v>-0.41381597649957352</v>
      </c>
      <c r="IL275" s="153">
        <f t="shared" si="1069"/>
        <v>-0.3848983555351474</v>
      </c>
      <c r="IM275" s="153">
        <f t="shared" si="1070"/>
        <v>5.788042461380806E-2</v>
      </c>
      <c r="IN275" s="153">
        <f t="shared" si="1071"/>
        <v>0.23032890941005896</v>
      </c>
      <c r="IO275" s="153">
        <f t="shared" si="1072"/>
        <v>0.16472410013449768</v>
      </c>
      <c r="IP275" s="153">
        <f t="shared" si="1073"/>
        <v>-0.17333324150723362</v>
      </c>
      <c r="IQ275" s="153">
        <f t="shared" si="1074"/>
        <v>0.12997980011926868</v>
      </c>
      <c r="IR275" s="153">
        <f t="shared" si="1075"/>
        <v>0.17282984681271621</v>
      </c>
      <c r="IS275" s="153">
        <f t="shared" si="1076"/>
        <v>5.2552252628520583E-2</v>
      </c>
      <c r="IT275" s="153">
        <f t="shared" si="1077"/>
        <v>0.13139567936327459</v>
      </c>
      <c r="IU275" s="150" t="e">
        <f t="shared" si="1078"/>
        <v>#VALUE!</v>
      </c>
      <c r="IV275" s="150">
        <f t="shared" si="1079"/>
        <v>-0.43761893556931641</v>
      </c>
      <c r="IW275" s="150">
        <f t="shared" si="1080"/>
        <v>6.7937320557137748E-2</v>
      </c>
      <c r="IX275" s="150">
        <f t="shared" si="1081"/>
        <v>-0.22984391847475147</v>
      </c>
      <c r="IY275" s="150">
        <f t="shared" si="1082"/>
        <v>0.3821353028557497</v>
      </c>
      <c r="IZ275" s="263" t="e">
        <f t="shared" si="948"/>
        <v>#VALUE!</v>
      </c>
      <c r="JA275" s="263">
        <f t="shared" si="1141"/>
        <v>-0.18079939124186764</v>
      </c>
      <c r="JB275" s="263">
        <f t="shared" si="949"/>
        <v>2.6282308513315533E-2</v>
      </c>
      <c r="JC275" s="263">
        <f t="shared" si="950"/>
        <v>-0.11545410062298206</v>
      </c>
      <c r="JD275" s="153" t="str">
        <f t="shared" si="1083"/>
        <v>i.a.</v>
      </c>
      <c r="JE275" s="153">
        <f t="shared" si="1084"/>
        <v>0.23234404599687594</v>
      </c>
      <c r="JF275" s="153">
        <f t="shared" si="1085"/>
        <v>0.41314343723874358</v>
      </c>
      <c r="JG275" s="153">
        <f t="shared" si="1086"/>
        <v>0.38686112872542805</v>
      </c>
      <c r="JH275" s="153">
        <f t="shared" si="1087"/>
        <v>0.50231522934841011</v>
      </c>
      <c r="JI275" s="153">
        <f t="shared" si="1088"/>
        <v>0.3634341936788193</v>
      </c>
      <c r="JJ275" s="153">
        <f t="shared" si="1089"/>
        <v>-1.7599436818021823E-3</v>
      </c>
      <c r="JK275" s="153">
        <f t="shared" si="1090"/>
        <v>0.37004721823034281</v>
      </c>
      <c r="JL275" s="153">
        <f t="shared" si="1091"/>
        <v>0.63997252147871886</v>
      </c>
      <c r="JM275" s="153">
        <f t="shared" si="1092"/>
        <v>0.38746005782916698</v>
      </c>
      <c r="JN275" s="153">
        <f t="shared" si="1093"/>
        <v>0.14868669204583299</v>
      </c>
      <c r="JO275" s="153">
        <f t="shared" si="1094"/>
        <v>7.8741461969469614E-2</v>
      </c>
      <c r="JP275" s="153">
        <f t="shared" si="1095"/>
        <v>0.18801516749401367</v>
      </c>
      <c r="JQ275" s="153">
        <f t="shared" si="1096"/>
        <v>0.10990168539325842</v>
      </c>
      <c r="JR275" s="153">
        <f t="shared" si="1097"/>
        <v>-1.5297569153394803E-2</v>
      </c>
      <c r="JS275" s="153">
        <f t="shared" si="1098"/>
        <v>8.4578431743389956E-2</v>
      </c>
      <c r="JT275" s="153">
        <f t="shared" si="1099"/>
        <v>8.2476298951458915E-2</v>
      </c>
      <c r="JU275" s="150" t="e">
        <f t="shared" si="1100"/>
        <v>#VALUE!</v>
      </c>
      <c r="JV275" s="150" t="e">
        <f t="shared" si="1101"/>
        <v>#VALUE!</v>
      </c>
      <c r="JW275" s="150" t="e">
        <f t="shared" si="1102"/>
        <v>#VALUE!</v>
      </c>
      <c r="JX275" s="150" t="e">
        <f t="shared" si="1103"/>
        <v>#VALUE!</v>
      </c>
      <c r="JY275" s="150" t="e">
        <f t="shared" si="1104"/>
        <v>#VALUE!</v>
      </c>
      <c r="JZ275" s="263" t="e">
        <f t="shared" si="951"/>
        <v>#VALUE!</v>
      </c>
      <c r="KA275" s="263" t="e">
        <f t="shared" si="1142"/>
        <v>#VALUE!</v>
      </c>
      <c r="KB275" s="263" t="e">
        <f t="shared" si="952"/>
        <v>#VALUE!</v>
      </c>
      <c r="KC275" s="263" t="e">
        <f t="shared" si="953"/>
        <v>#VALUE!</v>
      </c>
      <c r="KD275" s="153" t="str">
        <f t="shared" si="924"/>
        <v>i.a.</v>
      </c>
      <c r="KE275" s="153" t="str">
        <f t="shared" si="925"/>
        <v>i.a.</v>
      </c>
      <c r="KF275" s="153" t="str">
        <f t="shared" si="926"/>
        <v>i.a.</v>
      </c>
      <c r="KG275" s="153" t="str">
        <f t="shared" si="927"/>
        <v>i.a.</v>
      </c>
      <c r="KH275" s="153" t="str">
        <f t="shared" si="940"/>
        <v>i.a.</v>
      </c>
      <c r="KI275" s="153" t="str">
        <f t="shared" si="928"/>
        <v>i.a.</v>
      </c>
      <c r="KJ275" s="153" t="str">
        <f t="shared" si="929"/>
        <v>i.a.</v>
      </c>
      <c r="KK275" s="153" t="str">
        <f t="shared" si="930"/>
        <v>i.a.</v>
      </c>
      <c r="KL275" s="153" t="str">
        <f t="shared" si="931"/>
        <v>i.a.</v>
      </c>
      <c r="KM275" s="153" t="str">
        <f t="shared" si="932"/>
        <v>i.a.</v>
      </c>
      <c r="KN275" s="153" t="str">
        <f t="shared" si="933"/>
        <v>i.a.</v>
      </c>
      <c r="KO275" s="153" t="str">
        <f t="shared" si="934"/>
        <v>i.a.</v>
      </c>
      <c r="KP275" s="153" t="str">
        <f t="shared" si="935"/>
        <v>i.a.</v>
      </c>
      <c r="KQ275" s="153" t="str">
        <f t="shared" si="936"/>
        <v>i.a.</v>
      </c>
      <c r="KR275" s="153" t="str">
        <f t="shared" si="937"/>
        <v>i.a.</v>
      </c>
      <c r="KS275" s="153">
        <f t="shared" si="938"/>
        <v>8.9084820890848196E-2</v>
      </c>
      <c r="KT275" s="153">
        <f t="shared" si="939"/>
        <v>7.1927452072229739E-2</v>
      </c>
      <c r="KU275" s="150" t="e">
        <f t="shared" si="1105"/>
        <v>#VALUE!</v>
      </c>
      <c r="KV275" s="150" t="e">
        <f t="shared" si="1106"/>
        <v>#DIV/0!</v>
      </c>
      <c r="KW275" s="150" t="e">
        <f t="shared" si="1107"/>
        <v>#DIV/0!</v>
      </c>
      <c r="KX275" s="150" t="e">
        <f t="shared" si="1108"/>
        <v>#DIV/0!</v>
      </c>
      <c r="KY275" s="150" t="e">
        <f t="shared" si="1109"/>
        <v>#DIV/0!</v>
      </c>
      <c r="KZ275" s="243" t="e">
        <f t="shared" si="954"/>
        <v>#VALUE!</v>
      </c>
      <c r="LA275" s="243">
        <f t="shared" si="1143"/>
        <v>0</v>
      </c>
      <c r="LB275" s="243">
        <f t="shared" si="955"/>
        <v>0</v>
      </c>
      <c r="LC275" s="243">
        <f t="shared" si="956"/>
        <v>0</v>
      </c>
      <c r="LD275" s="254" t="str">
        <f>IFERROR(Tabel1[[#This Row],[2024 - Omsætning]]/Tabel1[[#This Row],[2024 - Ansatte]],"i.a.")</f>
        <v>i.a.</v>
      </c>
      <c r="LE275" s="254">
        <f>IFERROR(Tabel1[[#This Row],[2023 - Omsætning]]/Tabel1[[#This Row],[2023 - Ansatte]],"i.a.")</f>
        <v>0</v>
      </c>
      <c r="LF275" s="254">
        <f>IFERROR(Tabel1[[#This Row],[2022 - Omsætning]]/Tabel1[[#This Row],[2022 - Ansatte]],"i.a.")</f>
        <v>0</v>
      </c>
      <c r="LG275" s="254">
        <f>IFERROR(Tabel1[[#This Row],[2021 - Omsætning]]/Tabel1[[#This Row],[2021 - Ansatte]],"i.a.")</f>
        <v>0</v>
      </c>
      <c r="LH275" s="254">
        <f>IFERROR(AC275/Tabel1[[#This Row],[2020 - Ansatte]],"i.a.")</f>
        <v>0</v>
      </c>
      <c r="LI275" s="254">
        <f>IFERROR(Tabel1[[#This Row],[2019 - Omsætning]]/Tabel1[[#This Row],[2019 - Ansatte]],"i.a.")</f>
        <v>0</v>
      </c>
      <c r="LJ275" s="254">
        <f>IFERROR(Tabel1[[#This Row],[2018 - Omsætning]]/Tabel1[[#This Row],[2018 - Ansatte]],"i.a.")</f>
        <v>0</v>
      </c>
      <c r="LK275" s="254">
        <f>IFERROR(Tabel1[[#This Row],[2017 - Omsætning]]/Tabel1[[#This Row],[2017 - Ansatte]],"i.a.")</f>
        <v>0</v>
      </c>
      <c r="LL275" s="254">
        <f>IFERROR(Tabel1[[#This Row],[2016 - Omsætning]]/Tabel1[[#This Row],[2016 - Ansatte]],"i.a.")</f>
        <v>0</v>
      </c>
      <c r="LM275" s="254" t="str">
        <f>IFERROR(Tabel1[[#This Row],[2015 - Omsætning]]/Tabel1[[#This Row],[2015 - Ansatte]],"i.a.")</f>
        <v>i.a.</v>
      </c>
      <c r="LN275" s="254" t="str">
        <f>IFERROR(Tabel1[[#This Row],[2014 - Omsætning]]/Tabel1[[#This Row],[2014 - Ansatte]],"i.a.")</f>
        <v>i.a.</v>
      </c>
      <c r="LO275" s="254" t="str">
        <f>IFERROR(Tabel1[[#This Row],[2013 - Omsætning]]/Tabel1[[#This Row],[2013 - Ansatte]],"i.a.")</f>
        <v>i.a.</v>
      </c>
      <c r="LP275" s="254" t="str">
        <f>IFERROR(Tabel1[[#This Row],[2012 - Omsætning]]/Tabel1[[#This Row],[2012 - Ansatte]],"i.a.")</f>
        <v>i.a.</v>
      </c>
      <c r="LQ275" s="254" t="str">
        <f>IFERROR(Tabel1[[#This Row],[2011 - Omsætning]]/Tabel1[[#This Row],[2011 - Ansatte]],"i.a.")</f>
        <v>i.a.</v>
      </c>
      <c r="LR275" s="254" t="str">
        <f>IFERROR(Tabel1[[#This Row],[2010 - Omsætning]]/Tabel1[[#This Row],[2010 - Ansatte]],"i.a.")</f>
        <v>i.a.</v>
      </c>
      <c r="LS275" s="254" t="str">
        <f>IFERROR(Tabel1[[#This Row],[2009 - Omsætning]]/Tabel1[[#This Row],[2009 - Ansatte]],"i.a.")</f>
        <v>i.a.</v>
      </c>
      <c r="LT275" s="254" t="str">
        <f>IFERROR(Tabel1[[#This Row],[2008 - Omsætning]]/Tabel1[[#This Row],[2008 - Ansatte]],"i.a.")</f>
        <v>i.a.</v>
      </c>
      <c r="LU275" s="158" t="e">
        <f t="shared" si="1110"/>
        <v>#VALUE!</v>
      </c>
      <c r="LV275" s="158">
        <f t="shared" si="1111"/>
        <v>0.46570058032269968</v>
      </c>
      <c r="LW275" s="158">
        <f t="shared" si="1112"/>
        <v>-1.3313949222189609</v>
      </c>
      <c r="LX275" s="158">
        <f t="shared" si="1113"/>
        <v>-1.1867460213265646</v>
      </c>
      <c r="LY275" s="158">
        <f t="shared" si="1114"/>
        <v>-2.9378392130257804</v>
      </c>
      <c r="LZ275" s="243" t="e">
        <f t="shared" si="957"/>
        <v>#VALUE!</v>
      </c>
      <c r="MA275" s="243">
        <f t="shared" si="1144"/>
        <v>0.1370032894736842</v>
      </c>
      <c r="MB275" s="243">
        <f t="shared" si="958"/>
        <v>-0.16800231481481481</v>
      </c>
      <c r="MC275" s="243">
        <f t="shared" si="959"/>
        <v>-6.8480639730639725E-2</v>
      </c>
      <c r="MD275" s="244" t="str">
        <f t="shared" si="1115"/>
        <v>i.a.</v>
      </c>
      <c r="ME275" s="244">
        <f t="shared" si="1116"/>
        <v>-0.15718421052631579</v>
      </c>
      <c r="MF275" s="244">
        <f t="shared" si="1117"/>
        <v>-0.29418749999999999</v>
      </c>
      <c r="MG275" s="244">
        <f t="shared" si="1118"/>
        <v>-0.12618518518518518</v>
      </c>
      <c r="MH275" s="244">
        <f t="shared" si="1119"/>
        <v>-5.770454545454546E-2</v>
      </c>
      <c r="MI275" s="244">
        <f t="shared" si="1120"/>
        <v>2.9777777777777778E-2</v>
      </c>
      <c r="MJ275" s="244">
        <f t="shared" si="1121"/>
        <v>-0.18572</v>
      </c>
      <c r="MK275" s="244">
        <f t="shared" si="1122"/>
        <v>-0.12745161290322582</v>
      </c>
      <c r="ML275" s="244">
        <f t="shared" si="1123"/>
        <v>1.7656945945945947E-2</v>
      </c>
      <c r="MM275" s="244" t="str">
        <f t="shared" si="1124"/>
        <v>i.a.</v>
      </c>
      <c r="MN275" s="244" t="str">
        <f t="shared" si="1125"/>
        <v>i.a.</v>
      </c>
      <c r="MO275" s="244" t="str">
        <f t="shared" si="1126"/>
        <v>i.a.</v>
      </c>
      <c r="MP275" s="244" t="str">
        <f t="shared" si="1127"/>
        <v>i.a.</v>
      </c>
      <c r="MQ275" s="244" t="str">
        <f t="shared" si="1128"/>
        <v>i.a.</v>
      </c>
      <c r="MR275" s="244" t="str">
        <f t="shared" si="1129"/>
        <v>i.a.</v>
      </c>
      <c r="MS275" s="244" t="str">
        <f t="shared" si="1130"/>
        <v>i.a.</v>
      </c>
      <c r="MT275" s="244" t="str">
        <f t="shared" si="1131"/>
        <v>i.a.</v>
      </c>
    </row>
    <row r="276" spans="1:358" ht="18" customHeight="1" x14ac:dyDescent="0.25">
      <c r="A276" s="231" t="s">
        <v>722</v>
      </c>
      <c r="B276" s="273">
        <v>85485911</v>
      </c>
      <c r="C276" s="117" t="s">
        <v>588</v>
      </c>
      <c r="D276" s="5" t="s">
        <v>723</v>
      </c>
      <c r="E276" s="232">
        <v>466900</v>
      </c>
      <c r="F276" s="203">
        <v>45450</v>
      </c>
      <c r="G276" s="148"/>
      <c r="H276" s="148" t="s">
        <v>74</v>
      </c>
      <c r="I276" s="148" t="s">
        <v>74</v>
      </c>
      <c r="J276" s="148" t="s">
        <v>74</v>
      </c>
      <c r="K276" s="357" t="s">
        <v>74</v>
      </c>
      <c r="L276" s="148"/>
      <c r="M276" s="357"/>
      <c r="N276" s="357"/>
      <c r="O276" s="357"/>
      <c r="P276" s="150">
        <f>Y276/Tabel1[[#This Row],[2023 - Omsætning]]-1</f>
        <v>-1</v>
      </c>
      <c r="Q276" s="150">
        <f>Z276/Tabel1[[#This Row],[2022 - Omsætning]]-1</f>
        <v>0.39274165605439482</v>
      </c>
      <c r="R276" s="150">
        <f>AA276/Tabel1[[#This Row],[2021 - Omsætning]]-1</f>
        <v>6.5213639980443272E-2</v>
      </c>
      <c r="S276" s="150" t="e">
        <f>AB276/Tabel1[[#This Row],[2020 - Omsætning]]-1</f>
        <v>#DIV/0!</v>
      </c>
      <c r="T276" s="150" t="e">
        <f>AC276/Tabel1[[#This Row],[2019 - Omsætning]]-1</f>
        <v>#DIV/0!</v>
      </c>
      <c r="U276" s="242">
        <f t="shared" si="941"/>
        <v>-1547.5239999999999</v>
      </c>
      <c r="V276" s="242">
        <f t="shared" si="1132"/>
        <v>436.3889999999999</v>
      </c>
      <c r="W276" s="242">
        <f t="shared" si="982"/>
        <v>68.025000000000091</v>
      </c>
      <c r="X276" s="242">
        <f t="shared" si="975"/>
        <v>1043.1099999999999</v>
      </c>
      <c r="Y276" s="151"/>
      <c r="Z276" s="151">
        <v>1547.5239999999999</v>
      </c>
      <c r="AA276" s="151">
        <v>1111.135</v>
      </c>
      <c r="AB276" s="361">
        <v>1043.1099999999999</v>
      </c>
      <c r="AC276" s="361"/>
      <c r="AD276" s="361"/>
      <c r="AE276" s="361"/>
      <c r="AF276" s="361"/>
      <c r="AG276" s="361"/>
      <c r="AH276" s="361"/>
      <c r="AI276" s="361"/>
      <c r="AJ276" s="361"/>
      <c r="AK276" s="361"/>
      <c r="AL276" s="361"/>
      <c r="AM276" s="361"/>
      <c r="AN276" s="361"/>
      <c r="AO276" s="361"/>
      <c r="AP276" s="150" t="e">
        <f t="shared" si="1006"/>
        <v>#DIV/0!</v>
      </c>
      <c r="AQ276" s="150" t="e">
        <f t="shared" si="1007"/>
        <v>#DIV/0!</v>
      </c>
      <c r="AR276" s="150" t="e">
        <f t="shared" si="1008"/>
        <v>#DIV/0!</v>
      </c>
      <c r="AS276" s="150" t="e">
        <f t="shared" si="1009"/>
        <v>#DIV/0!</v>
      </c>
      <c r="AT276" s="150" t="e">
        <f t="shared" si="1010"/>
        <v>#DIV/0!</v>
      </c>
      <c r="AU276" s="242">
        <f t="shared" si="960"/>
        <v>0</v>
      </c>
      <c r="AV276" s="242">
        <f t="shared" si="1133"/>
        <v>0</v>
      </c>
      <c r="AW276" s="242">
        <f t="shared" si="961"/>
        <v>0</v>
      </c>
      <c r="AX276" s="242">
        <f t="shared" si="962"/>
        <v>0</v>
      </c>
      <c r="AY276" s="119"/>
      <c r="AZ276" s="119"/>
      <c r="BA276" s="119"/>
      <c r="BB276" s="362"/>
      <c r="BC276" s="362"/>
      <c r="BD276" s="362"/>
      <c r="BE276" s="362"/>
      <c r="BF276" s="362"/>
      <c r="BG276" s="362"/>
      <c r="BH276" s="362"/>
      <c r="BI276" s="362"/>
      <c r="BJ276" s="362"/>
      <c r="BK276" s="362"/>
      <c r="BL276" s="362"/>
      <c r="BM276" s="362"/>
      <c r="BN276" s="362"/>
      <c r="BO276" s="362"/>
      <c r="BP276" s="152" t="e">
        <f t="shared" si="1011"/>
        <v>#DIV/0!</v>
      </c>
      <c r="BQ276" s="152" t="e">
        <f t="shared" si="1012"/>
        <v>#DIV/0!</v>
      </c>
      <c r="BR276" s="152" t="e">
        <f t="shared" si="1013"/>
        <v>#DIV/0!</v>
      </c>
      <c r="BS276" s="152" t="e">
        <f t="shared" si="1014"/>
        <v>#DIV/0!</v>
      </c>
      <c r="BT276" s="152" t="e">
        <f t="shared" si="1015"/>
        <v>#DIV/0!</v>
      </c>
      <c r="BU276" s="242">
        <f t="shared" si="963"/>
        <v>0</v>
      </c>
      <c r="BV276" s="242">
        <f t="shared" si="1134"/>
        <v>0</v>
      </c>
      <c r="BW276" s="242">
        <f t="shared" si="964"/>
        <v>0</v>
      </c>
      <c r="BX276" s="242">
        <f t="shared" si="965"/>
        <v>0</v>
      </c>
      <c r="BY276" s="119"/>
      <c r="BZ276" s="119"/>
      <c r="CA276" s="119"/>
      <c r="CB276" s="362"/>
      <c r="CC276" s="362"/>
      <c r="CD276" s="362"/>
      <c r="CE276" s="362"/>
      <c r="CF276" s="362"/>
      <c r="CG276" s="362"/>
      <c r="CH276" s="362"/>
      <c r="CI276" s="362"/>
      <c r="CJ276" s="362"/>
      <c r="CK276" s="362"/>
      <c r="CL276" s="362"/>
      <c r="CM276" s="362"/>
      <c r="CN276" s="362"/>
      <c r="CO276" s="362"/>
      <c r="CP276" s="152" t="e">
        <f t="shared" si="1016"/>
        <v>#DIV/0!</v>
      </c>
      <c r="CQ276" s="152" t="e">
        <f t="shared" si="1017"/>
        <v>#DIV/0!</v>
      </c>
      <c r="CR276" s="152" t="e">
        <f t="shared" si="1018"/>
        <v>#DIV/0!</v>
      </c>
      <c r="CS276" s="152" t="e">
        <f t="shared" si="1019"/>
        <v>#DIV/0!</v>
      </c>
      <c r="CT276" s="152" t="e">
        <f t="shared" si="1020"/>
        <v>#DIV/0!</v>
      </c>
      <c r="CU276" s="242">
        <f t="shared" si="966"/>
        <v>0</v>
      </c>
      <c r="CV276" s="242">
        <f t="shared" si="1135"/>
        <v>0</v>
      </c>
      <c r="CW276" s="242">
        <f t="shared" si="967"/>
        <v>0</v>
      </c>
      <c r="CX276" s="242">
        <f t="shared" si="968"/>
        <v>0</v>
      </c>
      <c r="CY276" s="119"/>
      <c r="CZ276" s="119"/>
      <c r="DA276" s="119"/>
      <c r="DB276" s="362"/>
      <c r="DC276" s="362"/>
      <c r="DD276" s="362"/>
      <c r="DE276" s="362"/>
      <c r="DF276" s="362"/>
      <c r="DG276" s="362"/>
      <c r="DH276" s="362"/>
      <c r="DI276" s="362"/>
      <c r="DJ276" s="362"/>
      <c r="DK276" s="362"/>
      <c r="DL276" s="362"/>
      <c r="DM276" s="362"/>
      <c r="DN276" s="362"/>
      <c r="DO276" s="362"/>
      <c r="DP276" s="152" t="e">
        <f t="shared" si="1021"/>
        <v>#DIV/0!</v>
      </c>
      <c r="DQ276" s="152" t="e">
        <f t="shared" si="1022"/>
        <v>#DIV/0!</v>
      </c>
      <c r="DR276" s="152" t="e">
        <f t="shared" si="1023"/>
        <v>#DIV/0!</v>
      </c>
      <c r="DS276" s="152" t="e">
        <f t="shared" si="1024"/>
        <v>#DIV/0!</v>
      </c>
      <c r="DT276" s="152" t="e">
        <f t="shared" si="1025"/>
        <v>#DIV/0!</v>
      </c>
      <c r="DU276" s="242">
        <f t="shared" si="969"/>
        <v>0</v>
      </c>
      <c r="DV276" s="242">
        <f t="shared" si="1136"/>
        <v>0</v>
      </c>
      <c r="DW276" s="242">
        <f t="shared" si="970"/>
        <v>0</v>
      </c>
      <c r="DX276" s="242">
        <f t="shared" si="971"/>
        <v>0</v>
      </c>
      <c r="DY276" s="119"/>
      <c r="DZ276" s="119"/>
      <c r="EA276" s="119"/>
      <c r="EB276" s="362"/>
      <c r="EC276" s="362"/>
      <c r="ED276" s="362"/>
      <c r="EE276" s="362"/>
      <c r="EF276" s="362"/>
      <c r="EG276" s="362"/>
      <c r="EH276" s="362"/>
      <c r="EI276" s="362"/>
      <c r="EJ276" s="362"/>
      <c r="EK276" s="362"/>
      <c r="EL276" s="362"/>
      <c r="EM276" s="362"/>
      <c r="EN276" s="362"/>
      <c r="EO276" s="362"/>
      <c r="EP276" s="153" t="e">
        <f t="shared" si="1026"/>
        <v>#DIV/0!</v>
      </c>
      <c r="EQ276" s="153" t="e">
        <f t="shared" si="1027"/>
        <v>#DIV/0!</v>
      </c>
      <c r="ER276" s="153" t="e">
        <f t="shared" si="1028"/>
        <v>#DIV/0!</v>
      </c>
      <c r="ES276" s="153" t="e">
        <f t="shared" si="1029"/>
        <v>#DIV/0!</v>
      </c>
      <c r="ET276" s="153" t="e">
        <f t="shared" si="1030"/>
        <v>#DIV/0!</v>
      </c>
      <c r="EU276" s="242">
        <f t="shared" si="972"/>
        <v>0</v>
      </c>
      <c r="EV276" s="242">
        <f t="shared" si="1137"/>
        <v>0</v>
      </c>
      <c r="EW276" s="242">
        <f t="shared" si="973"/>
        <v>0</v>
      </c>
      <c r="EX276" s="242">
        <f t="shared" si="974"/>
        <v>0</v>
      </c>
      <c r="EY276" s="119"/>
      <c r="EZ276" s="119"/>
      <c r="FA276" s="119"/>
      <c r="FB276" s="362"/>
      <c r="FC276" s="362"/>
      <c r="FD276" s="362"/>
      <c r="FE276" s="362"/>
      <c r="FF276" s="362"/>
      <c r="FG276" s="362"/>
      <c r="FH276" s="362"/>
      <c r="FI276" s="362"/>
      <c r="FJ276" s="362"/>
      <c r="FK276" s="362"/>
      <c r="FL276" s="362"/>
      <c r="FM276" s="362"/>
      <c r="FN276" s="362"/>
      <c r="FO276" s="362"/>
      <c r="FP276" s="153">
        <f t="shared" si="1031"/>
        <v>-1</v>
      </c>
      <c r="FQ276" s="153">
        <f t="shared" si="1032"/>
        <v>4.7787610619469026E-2</v>
      </c>
      <c r="FR276" s="153">
        <f t="shared" si="1033"/>
        <v>1.2544802867383513E-2</v>
      </c>
      <c r="FS276" s="153" t="e">
        <f t="shared" si="1034"/>
        <v>#DIV/0!</v>
      </c>
      <c r="FT276" s="153" t="e">
        <f t="shared" si="1035"/>
        <v>#DIV/0!</v>
      </c>
      <c r="FU276" s="242">
        <f t="shared" si="990"/>
        <v>-592</v>
      </c>
      <c r="FV276" s="242">
        <f t="shared" si="1138"/>
        <v>27</v>
      </c>
      <c r="FW276" s="242">
        <f t="shared" si="991"/>
        <v>7</v>
      </c>
      <c r="FX276" s="242">
        <f t="shared" si="992"/>
        <v>558</v>
      </c>
      <c r="FY276" s="154"/>
      <c r="FZ276" s="154">
        <v>592</v>
      </c>
      <c r="GA276" s="154">
        <v>565</v>
      </c>
      <c r="GB276" s="359">
        <v>558</v>
      </c>
      <c r="GC276" s="359"/>
      <c r="GD276" s="359"/>
      <c r="GE276" s="359"/>
      <c r="GF276" s="359"/>
      <c r="GG276" s="359"/>
      <c r="GH276" s="359"/>
      <c r="GI276" s="359"/>
      <c r="GJ276" s="359"/>
      <c r="GK276" s="359"/>
      <c r="GL276" s="359"/>
      <c r="GM276" s="359"/>
      <c r="GN276" s="359"/>
      <c r="GO276" s="359"/>
      <c r="GP276" s="232"/>
      <c r="GQ276" s="5" t="s">
        <v>389</v>
      </c>
      <c r="GR276" s="232">
        <v>5220</v>
      </c>
      <c r="GS276" s="232" t="s">
        <v>138</v>
      </c>
      <c r="GT276" s="233" t="s">
        <v>78</v>
      </c>
      <c r="GU276" s="235" t="s">
        <v>73</v>
      </c>
      <c r="GV276" s="236"/>
      <c r="GW276" s="158" t="e">
        <f t="shared" si="1036"/>
        <v>#VALUE!</v>
      </c>
      <c r="GX276" s="158" t="e">
        <f t="shared" si="1037"/>
        <v>#VALUE!</v>
      </c>
      <c r="GY276" s="158" t="e">
        <f t="shared" si="1038"/>
        <v>#VALUE!</v>
      </c>
      <c r="GZ276" s="158" t="e">
        <f t="shared" si="1039"/>
        <v>#VALUE!</v>
      </c>
      <c r="HA276" s="158" t="e">
        <f t="shared" si="1040"/>
        <v>#VALUE!</v>
      </c>
      <c r="HB276" s="263" t="e">
        <f t="shared" si="942"/>
        <v>#VALUE!</v>
      </c>
      <c r="HC276" s="263" t="e">
        <f t="shared" si="1139"/>
        <v>#VALUE!</v>
      </c>
      <c r="HD276" s="263" t="e">
        <f t="shared" si="943"/>
        <v>#VALUE!</v>
      </c>
      <c r="HE276" s="263" t="e">
        <f t="shared" si="944"/>
        <v>#VALUE!</v>
      </c>
      <c r="HF276" s="153" t="str">
        <f t="shared" si="1041"/>
        <v>Negativ EK</v>
      </c>
      <c r="HG276" s="153" t="str">
        <f t="shared" si="1042"/>
        <v>Negativ EK</v>
      </c>
      <c r="HH276" s="153" t="str">
        <f t="shared" si="1043"/>
        <v>Negativ EK</v>
      </c>
      <c r="HI276" s="153" t="str">
        <f t="shared" si="1044"/>
        <v>Negativ EK</v>
      </c>
      <c r="HJ276" s="153" t="str">
        <f t="shared" si="1045"/>
        <v>Negativ EK</v>
      </c>
      <c r="HK276" s="153" t="str">
        <f t="shared" si="1046"/>
        <v>Negativ EK</v>
      </c>
      <c r="HL276" s="153" t="str">
        <f t="shared" si="1047"/>
        <v>Negativ EK</v>
      </c>
      <c r="HM276" s="153" t="str">
        <f t="shared" si="1048"/>
        <v>Negativ EK</v>
      </c>
      <c r="HN276" s="153" t="str">
        <f t="shared" si="1049"/>
        <v>Negativ EK</v>
      </c>
      <c r="HO276" s="153" t="str">
        <f t="shared" si="1050"/>
        <v>Negativ EK</v>
      </c>
      <c r="HP276" s="153" t="str">
        <f t="shared" si="1051"/>
        <v>Negativ EK</v>
      </c>
      <c r="HQ276" s="153" t="str">
        <f t="shared" si="1052"/>
        <v>Negativ EK</v>
      </c>
      <c r="HR276" s="153" t="str">
        <f t="shared" si="1053"/>
        <v>Negativ EK</v>
      </c>
      <c r="HS276" s="234" t="str">
        <f t="shared" si="1054"/>
        <v>Negativ EK</v>
      </c>
      <c r="HT276" s="234" t="str">
        <f t="shared" si="1055"/>
        <v>Negativ EK</v>
      </c>
      <c r="HU276" s="234" t="str">
        <f t="shared" si="1056"/>
        <v>Negativ EK</v>
      </c>
      <c r="HV276" s="150" t="e">
        <f t="shared" si="1057"/>
        <v>#VALUE!</v>
      </c>
      <c r="HW276" s="150" t="e">
        <f t="shared" si="1058"/>
        <v>#VALUE!</v>
      </c>
      <c r="HX276" s="150" t="e">
        <f t="shared" si="1059"/>
        <v>#VALUE!</v>
      </c>
      <c r="HY276" s="150" t="e">
        <f t="shared" si="1060"/>
        <v>#VALUE!</v>
      </c>
      <c r="HZ276" s="150" t="e">
        <f t="shared" si="1061"/>
        <v>#VALUE!</v>
      </c>
      <c r="IA276" s="263" t="e">
        <f t="shared" si="945"/>
        <v>#VALUE!</v>
      </c>
      <c r="IB276" s="263" t="e">
        <f t="shared" si="1140"/>
        <v>#VALUE!</v>
      </c>
      <c r="IC276" s="263" t="e">
        <f t="shared" si="946"/>
        <v>#VALUE!</v>
      </c>
      <c r="ID276" s="263" t="e">
        <f t="shared" si="947"/>
        <v>#VALUE!</v>
      </c>
      <c r="IE276" s="153" t="str">
        <f t="shared" si="1062"/>
        <v>i.a.</v>
      </c>
      <c r="IF276" s="153" t="str">
        <f t="shared" si="1063"/>
        <v>i.a.</v>
      </c>
      <c r="IG276" s="153" t="str">
        <f t="shared" si="1064"/>
        <v>i.a.</v>
      </c>
      <c r="IH276" s="153" t="str">
        <f t="shared" si="1065"/>
        <v>i.a.</v>
      </c>
      <c r="II276" s="153" t="str">
        <f t="shared" si="1066"/>
        <v>i.a.</v>
      </c>
      <c r="IJ276" s="153" t="str">
        <f t="shared" si="1067"/>
        <v>i.a.</v>
      </c>
      <c r="IK276" s="153" t="str">
        <f t="shared" si="1068"/>
        <v>i.a.</v>
      </c>
      <c r="IL276" s="234" t="str">
        <f t="shared" si="1069"/>
        <v>i.a.</v>
      </c>
      <c r="IM276" s="234" t="str">
        <f t="shared" si="1070"/>
        <v>i.a.</v>
      </c>
      <c r="IN276" s="234" t="str">
        <f t="shared" si="1071"/>
        <v>i.a.</v>
      </c>
      <c r="IO276" s="234" t="str">
        <f t="shared" si="1072"/>
        <v>i.a.</v>
      </c>
      <c r="IP276" s="234" t="str">
        <f t="shared" si="1073"/>
        <v>i.a.</v>
      </c>
      <c r="IQ276" s="234" t="str">
        <f t="shared" si="1074"/>
        <v>i.a.</v>
      </c>
      <c r="IR276" s="234" t="str">
        <f t="shared" si="1075"/>
        <v>i.a.</v>
      </c>
      <c r="IS276" s="234" t="str">
        <f t="shared" si="1076"/>
        <v>i.a.</v>
      </c>
      <c r="IT276" s="234" t="str">
        <f t="shared" si="1077"/>
        <v>i.a.</v>
      </c>
      <c r="IU276" s="150" t="e">
        <f t="shared" si="1078"/>
        <v>#VALUE!</v>
      </c>
      <c r="IV276" s="150" t="e">
        <f t="shared" si="1079"/>
        <v>#VALUE!</v>
      </c>
      <c r="IW276" s="150" t="e">
        <f t="shared" si="1080"/>
        <v>#VALUE!</v>
      </c>
      <c r="IX276" s="150" t="e">
        <f t="shared" si="1081"/>
        <v>#VALUE!</v>
      </c>
      <c r="IY276" s="150" t="e">
        <f t="shared" si="1082"/>
        <v>#VALUE!</v>
      </c>
      <c r="IZ276" s="263" t="e">
        <f t="shared" si="948"/>
        <v>#VALUE!</v>
      </c>
      <c r="JA276" s="263" t="e">
        <f t="shared" si="1141"/>
        <v>#VALUE!</v>
      </c>
      <c r="JB276" s="263" t="e">
        <f t="shared" si="949"/>
        <v>#VALUE!</v>
      </c>
      <c r="JC276" s="263" t="e">
        <f t="shared" si="950"/>
        <v>#VALUE!</v>
      </c>
      <c r="JD276" s="153" t="str">
        <f t="shared" si="1083"/>
        <v>i.a.</v>
      </c>
      <c r="JE276" s="153" t="str">
        <f t="shared" si="1084"/>
        <v>i.a.</v>
      </c>
      <c r="JF276" s="153" t="str">
        <f t="shared" si="1085"/>
        <v>i.a.</v>
      </c>
      <c r="JG276" s="153" t="str">
        <f t="shared" si="1086"/>
        <v>i.a.</v>
      </c>
      <c r="JH276" s="153" t="str">
        <f t="shared" si="1087"/>
        <v>i.a.</v>
      </c>
      <c r="JI276" s="153" t="str">
        <f t="shared" si="1088"/>
        <v>i.a.</v>
      </c>
      <c r="JJ276" s="153" t="str">
        <f t="shared" si="1089"/>
        <v>i.a.</v>
      </c>
      <c r="JK276" s="234" t="str">
        <f t="shared" si="1090"/>
        <v>i.a.</v>
      </c>
      <c r="JL276" s="237" t="str">
        <f t="shared" si="1091"/>
        <v>i.a.</v>
      </c>
      <c r="JM276" s="237" t="str">
        <f t="shared" si="1092"/>
        <v>i.a.</v>
      </c>
      <c r="JN276" s="237" t="str">
        <f t="shared" si="1093"/>
        <v>i.a.</v>
      </c>
      <c r="JO276" s="237" t="str">
        <f t="shared" si="1094"/>
        <v>i.a.</v>
      </c>
      <c r="JP276" s="237" t="str">
        <f t="shared" si="1095"/>
        <v>i.a.</v>
      </c>
      <c r="JQ276" s="234" t="str">
        <f t="shared" si="1096"/>
        <v>i.a.</v>
      </c>
      <c r="JR276" s="234" t="str">
        <f t="shared" si="1097"/>
        <v>i.a.</v>
      </c>
      <c r="JS276" s="234" t="str">
        <f t="shared" si="1098"/>
        <v>i.a.</v>
      </c>
      <c r="JT276" s="234" t="str">
        <f t="shared" si="1099"/>
        <v>i.a.</v>
      </c>
      <c r="JU276" s="150" t="e">
        <f t="shared" si="1100"/>
        <v>#VALUE!</v>
      </c>
      <c r="JV276" s="150" t="e">
        <f t="shared" si="1101"/>
        <v>#DIV/0!</v>
      </c>
      <c r="JW276" s="150" t="e">
        <f t="shared" si="1102"/>
        <v>#DIV/0!</v>
      </c>
      <c r="JX276" s="150" t="e">
        <f t="shared" si="1103"/>
        <v>#VALUE!</v>
      </c>
      <c r="JY276" s="150" t="e">
        <f t="shared" si="1104"/>
        <v>#VALUE!</v>
      </c>
      <c r="JZ276" s="263" t="e">
        <f t="shared" si="951"/>
        <v>#VALUE!</v>
      </c>
      <c r="KA276" s="263">
        <f t="shared" si="1142"/>
        <v>0</v>
      </c>
      <c r="KB276" s="263">
        <f t="shared" si="952"/>
        <v>0</v>
      </c>
      <c r="KC276" s="263" t="e">
        <f t="shared" si="953"/>
        <v>#VALUE!</v>
      </c>
      <c r="KD276" s="153" t="str">
        <f t="shared" si="924"/>
        <v>i.a.</v>
      </c>
      <c r="KE276" s="153">
        <f t="shared" si="925"/>
        <v>0</v>
      </c>
      <c r="KF276" s="153">
        <f t="shared" si="926"/>
        <v>0</v>
      </c>
      <c r="KG276" s="153">
        <f t="shared" si="927"/>
        <v>0</v>
      </c>
      <c r="KH276" s="153" t="str">
        <f t="shared" si="940"/>
        <v>i.a.</v>
      </c>
      <c r="KI276" s="153" t="str">
        <f t="shared" si="928"/>
        <v>i.a.</v>
      </c>
      <c r="KJ276" s="153" t="str">
        <f t="shared" si="929"/>
        <v>i.a.</v>
      </c>
      <c r="KK276" s="234" t="str">
        <f t="shared" si="930"/>
        <v>i.a.</v>
      </c>
      <c r="KL276" s="237" t="str">
        <f t="shared" si="931"/>
        <v>i.a.</v>
      </c>
      <c r="KM276" s="237" t="str">
        <f t="shared" si="932"/>
        <v>i.a.</v>
      </c>
      <c r="KN276" s="237" t="str">
        <f t="shared" si="933"/>
        <v>i.a.</v>
      </c>
      <c r="KO276" s="237" t="str">
        <f t="shared" si="934"/>
        <v>i.a.</v>
      </c>
      <c r="KP276" s="237" t="str">
        <f t="shared" si="935"/>
        <v>i.a.</v>
      </c>
      <c r="KQ276" s="234" t="str">
        <f t="shared" si="936"/>
        <v>i.a.</v>
      </c>
      <c r="KR276" s="234" t="str">
        <f t="shared" si="937"/>
        <v>i.a.</v>
      </c>
      <c r="KS276" s="234" t="str">
        <f t="shared" si="938"/>
        <v>i.a.</v>
      </c>
      <c r="KT276" s="234" t="str">
        <f t="shared" si="939"/>
        <v>i.a.</v>
      </c>
      <c r="KU276" s="150" t="e">
        <f t="shared" si="1105"/>
        <v>#VALUE!</v>
      </c>
      <c r="KV276" s="150">
        <f t="shared" si="1106"/>
        <v>0.32922134403840048</v>
      </c>
      <c r="KW276" s="150">
        <f t="shared" si="1107"/>
        <v>5.2016302847942161E-2</v>
      </c>
      <c r="KX276" s="150" t="e">
        <f t="shared" si="1108"/>
        <v>#VALUE!</v>
      </c>
      <c r="KY276" s="150" t="e">
        <f t="shared" si="1109"/>
        <v>#VALUE!</v>
      </c>
      <c r="KZ276" s="243" t="e">
        <f t="shared" si="954"/>
        <v>#VALUE!</v>
      </c>
      <c r="LA276" s="243">
        <f t="shared" si="1143"/>
        <v>0.64745019134178428</v>
      </c>
      <c r="LB276" s="243">
        <f t="shared" si="955"/>
        <v>9.7237859612395949E-2</v>
      </c>
      <c r="LC276" s="243" t="e">
        <f t="shared" si="956"/>
        <v>#VALUE!</v>
      </c>
      <c r="LD276" s="254" t="str">
        <f>IFERROR(Tabel1[[#This Row],[2024 - Omsætning]]/Tabel1[[#This Row],[2024 - Ansatte]],"i.a.")</f>
        <v>i.a.</v>
      </c>
      <c r="LE276" s="254">
        <f>IFERROR(Tabel1[[#This Row],[2023 - Omsætning]]/Tabel1[[#This Row],[2023 - Ansatte]],"i.a.")</f>
        <v>2.6140608108108108</v>
      </c>
      <c r="LF276" s="254">
        <f>IFERROR(Tabel1[[#This Row],[2022 - Omsætning]]/Tabel1[[#This Row],[2022 - Ansatte]],"i.a.")</f>
        <v>1.9666106194690265</v>
      </c>
      <c r="LG276" s="254">
        <f>IFERROR(Tabel1[[#This Row],[2021 - Omsætning]]/Tabel1[[#This Row],[2021 - Ansatte]],"i.a.")</f>
        <v>1.8693727598566305</v>
      </c>
      <c r="LH276" s="254" t="str">
        <f>IFERROR(AC276/Tabel1[[#This Row],[2020 - Ansatte]],"i.a.")</f>
        <v>i.a.</v>
      </c>
      <c r="LI276" s="254" t="str">
        <f>IFERROR(Tabel1[[#This Row],[2019 - Omsætning]]/Tabel1[[#This Row],[2019 - Ansatte]],"i.a.")</f>
        <v>i.a.</v>
      </c>
      <c r="LJ276" s="254" t="str">
        <f>IFERROR(Tabel1[[#This Row],[2018 - Omsætning]]/Tabel1[[#This Row],[2018 - Ansatte]],"i.a.")</f>
        <v>i.a.</v>
      </c>
      <c r="LK276" s="255" t="str">
        <f>IFERROR(Tabel1[[#This Row],[2017 - Omsætning]]/Tabel1[[#This Row],[2017 - Ansatte]],"i.a.")</f>
        <v>i.a.</v>
      </c>
      <c r="LL276" s="256" t="str">
        <f>IFERROR(Tabel1[[#This Row],[2016 - Omsætning]]/Tabel1[[#This Row],[2016 - Ansatte]],"i.a.")</f>
        <v>i.a.</v>
      </c>
      <c r="LM276" s="256" t="str">
        <f>IFERROR(Tabel1[[#This Row],[2015 - Omsætning]]/Tabel1[[#This Row],[2015 - Ansatte]],"i.a.")</f>
        <v>i.a.</v>
      </c>
      <c r="LN276" s="256" t="str">
        <f>IFERROR(Tabel1[[#This Row],[2014 - Omsætning]]/Tabel1[[#This Row],[2014 - Ansatte]],"i.a.")</f>
        <v>i.a.</v>
      </c>
      <c r="LO276" s="256" t="str">
        <f>IFERROR(Tabel1[[#This Row],[2013 - Omsætning]]/Tabel1[[#This Row],[2013 - Ansatte]],"i.a.")</f>
        <v>i.a.</v>
      </c>
      <c r="LP276" s="256" t="str">
        <f>IFERROR(Tabel1[[#This Row],[2012 - Omsætning]]/Tabel1[[#This Row],[2012 - Ansatte]],"i.a.")</f>
        <v>i.a.</v>
      </c>
      <c r="LQ276" s="256" t="str">
        <f>IFERROR(Tabel1[[#This Row],[2011 - Omsætning]]/Tabel1[[#This Row],[2011 - Ansatte]],"i.a.")</f>
        <v>i.a.</v>
      </c>
      <c r="LR276" s="256" t="str">
        <f>IFERROR(Tabel1[[#This Row],[2010 - Omsætning]]/Tabel1[[#This Row],[2010 - Ansatte]],"i.a.")</f>
        <v>i.a.</v>
      </c>
      <c r="LS276" s="256" t="str">
        <f>IFERROR(Tabel1[[#This Row],[2009 - Omsætning]]/Tabel1[[#This Row],[2009 - Ansatte]],"i.a.")</f>
        <v>i.a.</v>
      </c>
      <c r="LT276" s="256" t="str">
        <f>IFERROR(Tabel1[[#This Row],[2008 - Omsætning]]/Tabel1[[#This Row],[2008 - Ansatte]],"i.a.")</f>
        <v>i.a.</v>
      </c>
      <c r="LU276" s="158" t="e">
        <f t="shared" si="1110"/>
        <v>#VALUE!</v>
      </c>
      <c r="LV276" s="158" t="e">
        <f t="shared" si="1111"/>
        <v>#DIV/0!</v>
      </c>
      <c r="LW276" s="158" t="e">
        <f t="shared" si="1112"/>
        <v>#DIV/0!</v>
      </c>
      <c r="LX276" s="158" t="e">
        <f t="shared" si="1113"/>
        <v>#VALUE!</v>
      </c>
      <c r="LY276" s="158" t="e">
        <f t="shared" si="1114"/>
        <v>#VALUE!</v>
      </c>
      <c r="LZ276" s="243" t="e">
        <f t="shared" si="957"/>
        <v>#VALUE!</v>
      </c>
      <c r="MA276" s="243">
        <f t="shared" si="1144"/>
        <v>0</v>
      </c>
      <c r="MB276" s="243">
        <f t="shared" si="958"/>
        <v>0</v>
      </c>
      <c r="MC276" s="243" t="e">
        <f t="shared" si="959"/>
        <v>#VALUE!</v>
      </c>
      <c r="MD276" s="244" t="str">
        <f t="shared" si="1115"/>
        <v>i.a.</v>
      </c>
      <c r="ME276" s="244">
        <f t="shared" si="1116"/>
        <v>0</v>
      </c>
      <c r="MF276" s="244">
        <f t="shared" si="1117"/>
        <v>0</v>
      </c>
      <c r="MG276" s="244">
        <f t="shared" si="1118"/>
        <v>0</v>
      </c>
      <c r="MH276" s="246" t="str">
        <f t="shared" si="1119"/>
        <v>i.a.</v>
      </c>
      <c r="MI276" s="245" t="str">
        <f t="shared" si="1120"/>
        <v>i.a.</v>
      </c>
      <c r="MJ276" s="245" t="str">
        <f t="shared" si="1121"/>
        <v>i.a.</v>
      </c>
      <c r="MK276" s="251" t="str">
        <f t="shared" si="1122"/>
        <v>i.a.</v>
      </c>
      <c r="ML276" s="252" t="str">
        <f t="shared" si="1123"/>
        <v>i.a.</v>
      </c>
      <c r="MM276" s="252" t="str">
        <f t="shared" si="1124"/>
        <v>i.a.</v>
      </c>
      <c r="MN276" s="252" t="str">
        <f t="shared" si="1125"/>
        <v>i.a.</v>
      </c>
      <c r="MO276" s="252" t="str">
        <f t="shared" si="1126"/>
        <v>i.a.</v>
      </c>
      <c r="MP276" s="252" t="str">
        <f t="shared" si="1127"/>
        <v>i.a.</v>
      </c>
      <c r="MQ276" s="252" t="str">
        <f t="shared" si="1128"/>
        <v>i.a.</v>
      </c>
      <c r="MR276" s="252" t="str">
        <f t="shared" si="1129"/>
        <v>i.a.</v>
      </c>
      <c r="MS276" s="252" t="str">
        <f t="shared" si="1130"/>
        <v>i.a.</v>
      </c>
      <c r="MT276" s="252" t="str">
        <f t="shared" si="1131"/>
        <v>i.a.</v>
      </c>
    </row>
    <row r="277" spans="1:358" ht="18" customHeight="1" x14ac:dyDescent="0.25">
      <c r="A277" s="231" t="s">
        <v>725</v>
      </c>
      <c r="B277" s="273">
        <v>57008113</v>
      </c>
      <c r="C277" s="391" t="s">
        <v>588</v>
      </c>
      <c r="D277" s="5"/>
      <c r="E277" s="232">
        <v>282200</v>
      </c>
      <c r="F277" s="203">
        <v>45644</v>
      </c>
      <c r="G277" s="148" t="s">
        <v>84</v>
      </c>
      <c r="H277" s="148" t="s">
        <v>84</v>
      </c>
      <c r="I277" s="148" t="s">
        <v>84</v>
      </c>
      <c r="J277" s="148" t="s">
        <v>84</v>
      </c>
      <c r="K277" s="357"/>
      <c r="L277" s="148"/>
      <c r="M277" s="357"/>
      <c r="N277" s="357"/>
      <c r="O277" s="357"/>
      <c r="P277" s="150">
        <f>Y277/Tabel1[[#This Row],[2023 - Omsætning]]-1</f>
        <v>1.9936801095391754E-2</v>
      </c>
      <c r="Q277" s="150">
        <f>Z277/Tabel1[[#This Row],[2022 - Omsætning]]-1</f>
        <v>3.2040614497696351E-2</v>
      </c>
      <c r="R277" s="150">
        <f>AA277/Tabel1[[#This Row],[2021 - Omsætning]]-1</f>
        <v>7.1161005280457656E-2</v>
      </c>
      <c r="S277" s="150">
        <f>AB277/Tabel1[[#This Row],[2020 - Omsætning]]-1</f>
        <v>5.4772616136919305E-2</v>
      </c>
      <c r="T277" s="150" t="e">
        <f>AC277/Tabel1[[#This Row],[2019 - Omsætning]]-1</f>
        <v>#DIV/0!</v>
      </c>
      <c r="U277" s="242">
        <f t="shared" si="941"/>
        <v>9.5080000000000382</v>
      </c>
      <c r="V277" s="242">
        <f t="shared" si="1132"/>
        <v>14.805999999999983</v>
      </c>
      <c r="W277" s="242">
        <f t="shared" si="982"/>
        <v>30.699000000000012</v>
      </c>
      <c r="X277" s="242">
        <f t="shared" si="975"/>
        <v>22.401999999999987</v>
      </c>
      <c r="Y277" s="151">
        <v>486.41500000000002</v>
      </c>
      <c r="Z277" s="151">
        <v>476.90699999999998</v>
      </c>
      <c r="AA277" s="151">
        <v>462.101</v>
      </c>
      <c r="AB277" s="361">
        <v>431.40199999999999</v>
      </c>
      <c r="AC277" s="361">
        <v>409</v>
      </c>
      <c r="AD277" s="361"/>
      <c r="AE277" s="361"/>
      <c r="AF277" s="361"/>
      <c r="AG277" s="361"/>
      <c r="AH277" s="361"/>
      <c r="AI277" s="361"/>
      <c r="AJ277" s="361"/>
      <c r="AK277" s="361"/>
      <c r="AL277" s="361"/>
      <c r="AM277" s="361"/>
      <c r="AN277" s="361"/>
      <c r="AO277" s="361"/>
      <c r="AP277" s="150" t="e">
        <f t="shared" si="1006"/>
        <v>#DIV/0!</v>
      </c>
      <c r="AQ277" s="150" t="e">
        <f t="shared" si="1007"/>
        <v>#DIV/0!</v>
      </c>
      <c r="AR277" s="150" t="e">
        <f t="shared" si="1008"/>
        <v>#DIV/0!</v>
      </c>
      <c r="AS277" s="150" t="e">
        <f t="shared" si="1009"/>
        <v>#DIV/0!</v>
      </c>
      <c r="AT277" s="150" t="e">
        <f t="shared" si="1010"/>
        <v>#DIV/0!</v>
      </c>
      <c r="AU277" s="242">
        <f t="shared" si="960"/>
        <v>0</v>
      </c>
      <c r="AV277" s="242">
        <f t="shared" si="1133"/>
        <v>0</v>
      </c>
      <c r="AW277" s="242">
        <f t="shared" si="961"/>
        <v>0</v>
      </c>
      <c r="AX277" s="242">
        <f t="shared" si="962"/>
        <v>0</v>
      </c>
      <c r="AY277" s="119"/>
      <c r="AZ277" s="119"/>
      <c r="BA277" s="119"/>
      <c r="BB277" s="362"/>
      <c r="BC277" s="362"/>
      <c r="BD277" s="362"/>
      <c r="BE277" s="362"/>
      <c r="BF277" s="362"/>
      <c r="BG277" s="362"/>
      <c r="BH277" s="362"/>
      <c r="BI277" s="362"/>
      <c r="BJ277" s="362"/>
      <c r="BK277" s="362"/>
      <c r="BL277" s="362"/>
      <c r="BM277" s="362"/>
      <c r="BN277" s="362"/>
      <c r="BO277" s="362"/>
      <c r="BP277" s="152" t="e">
        <f t="shared" si="1011"/>
        <v>#DIV/0!</v>
      </c>
      <c r="BQ277" s="152" t="e">
        <f t="shared" si="1012"/>
        <v>#DIV/0!</v>
      </c>
      <c r="BR277" s="152" t="e">
        <f t="shared" si="1013"/>
        <v>#DIV/0!</v>
      </c>
      <c r="BS277" s="152" t="e">
        <f t="shared" si="1014"/>
        <v>#DIV/0!</v>
      </c>
      <c r="BT277" s="152" t="e">
        <f t="shared" si="1015"/>
        <v>#DIV/0!</v>
      </c>
      <c r="BU277" s="242">
        <f t="shared" si="963"/>
        <v>0</v>
      </c>
      <c r="BV277" s="242">
        <f t="shared" si="1134"/>
        <v>0</v>
      </c>
      <c r="BW277" s="242">
        <f t="shared" si="964"/>
        <v>0</v>
      </c>
      <c r="BX277" s="242">
        <f t="shared" si="965"/>
        <v>0</v>
      </c>
      <c r="BY277" s="119"/>
      <c r="BZ277" s="119"/>
      <c r="CA277" s="119"/>
      <c r="CB277" s="362"/>
      <c r="CC277" s="362"/>
      <c r="CD277" s="362"/>
      <c r="CE277" s="362"/>
      <c r="CF277" s="362"/>
      <c r="CG277" s="362"/>
      <c r="CH277" s="362"/>
      <c r="CI277" s="362"/>
      <c r="CJ277" s="362"/>
      <c r="CK277" s="362"/>
      <c r="CL277" s="362"/>
      <c r="CM277" s="362"/>
      <c r="CN277" s="362"/>
      <c r="CO277" s="362"/>
      <c r="CP277" s="152" t="e">
        <f t="shared" si="1016"/>
        <v>#DIV/0!</v>
      </c>
      <c r="CQ277" s="152" t="e">
        <f t="shared" si="1017"/>
        <v>#DIV/0!</v>
      </c>
      <c r="CR277" s="152" t="e">
        <f t="shared" si="1018"/>
        <v>#DIV/0!</v>
      </c>
      <c r="CS277" s="152" t="e">
        <f t="shared" si="1019"/>
        <v>#DIV/0!</v>
      </c>
      <c r="CT277" s="152" t="e">
        <f t="shared" si="1020"/>
        <v>#DIV/0!</v>
      </c>
      <c r="CU277" s="242">
        <f t="shared" si="966"/>
        <v>0</v>
      </c>
      <c r="CV277" s="242">
        <f t="shared" si="1135"/>
        <v>0</v>
      </c>
      <c r="CW277" s="242">
        <f t="shared" si="967"/>
        <v>0</v>
      </c>
      <c r="CX277" s="242">
        <f t="shared" si="968"/>
        <v>0</v>
      </c>
      <c r="CY277" s="119"/>
      <c r="CZ277" s="119"/>
      <c r="DA277" s="119"/>
      <c r="DB277" s="362"/>
      <c r="DC277" s="362"/>
      <c r="DD277" s="362"/>
      <c r="DE277" s="362"/>
      <c r="DF277" s="362"/>
      <c r="DG277" s="362"/>
      <c r="DH277" s="362"/>
      <c r="DI277" s="362"/>
      <c r="DJ277" s="362"/>
      <c r="DK277" s="362"/>
      <c r="DL277" s="362"/>
      <c r="DM277" s="362"/>
      <c r="DN277" s="362"/>
      <c r="DO277" s="362"/>
      <c r="DP277" s="152" t="e">
        <f t="shared" si="1021"/>
        <v>#DIV/0!</v>
      </c>
      <c r="DQ277" s="152" t="e">
        <f t="shared" si="1022"/>
        <v>#DIV/0!</v>
      </c>
      <c r="DR277" s="152" t="e">
        <f t="shared" si="1023"/>
        <v>#DIV/0!</v>
      </c>
      <c r="DS277" s="152" t="e">
        <f t="shared" si="1024"/>
        <v>#DIV/0!</v>
      </c>
      <c r="DT277" s="152" t="e">
        <f t="shared" si="1025"/>
        <v>#DIV/0!</v>
      </c>
      <c r="DU277" s="242">
        <f t="shared" si="969"/>
        <v>0</v>
      </c>
      <c r="DV277" s="242">
        <f t="shared" si="1136"/>
        <v>0</v>
      </c>
      <c r="DW277" s="242">
        <f t="shared" si="970"/>
        <v>0</v>
      </c>
      <c r="DX277" s="242">
        <f t="shared" si="971"/>
        <v>0</v>
      </c>
      <c r="DY277" s="119"/>
      <c r="DZ277" s="119"/>
      <c r="EA277" s="119"/>
      <c r="EB277" s="362"/>
      <c r="EC277" s="362"/>
      <c r="ED277" s="362"/>
      <c r="EE277" s="362"/>
      <c r="EF277" s="362"/>
      <c r="EG277" s="362"/>
      <c r="EH277" s="362"/>
      <c r="EI277" s="362"/>
      <c r="EJ277" s="362"/>
      <c r="EK277" s="362"/>
      <c r="EL277" s="362"/>
      <c r="EM277" s="362"/>
      <c r="EN277" s="362"/>
      <c r="EO277" s="362"/>
      <c r="EP277" s="153" t="e">
        <f t="shared" si="1026"/>
        <v>#DIV/0!</v>
      </c>
      <c r="EQ277" s="153" t="e">
        <f t="shared" si="1027"/>
        <v>#DIV/0!</v>
      </c>
      <c r="ER277" s="153" t="e">
        <f t="shared" si="1028"/>
        <v>#DIV/0!</v>
      </c>
      <c r="ES277" s="153" t="e">
        <f t="shared" si="1029"/>
        <v>#DIV/0!</v>
      </c>
      <c r="ET277" s="153" t="e">
        <f t="shared" si="1030"/>
        <v>#DIV/0!</v>
      </c>
      <c r="EU277" s="242">
        <f t="shared" si="972"/>
        <v>0</v>
      </c>
      <c r="EV277" s="242">
        <f t="shared" si="1137"/>
        <v>0</v>
      </c>
      <c r="EW277" s="242">
        <f t="shared" si="973"/>
        <v>0</v>
      </c>
      <c r="EX277" s="242">
        <f t="shared" si="974"/>
        <v>0</v>
      </c>
      <c r="EY277" s="119"/>
      <c r="EZ277" s="119"/>
      <c r="FA277" s="119"/>
      <c r="FB277" s="362"/>
      <c r="FC277" s="362"/>
      <c r="FD277" s="362"/>
      <c r="FE277" s="362"/>
      <c r="FF277" s="362"/>
      <c r="FG277" s="362"/>
      <c r="FH277" s="362"/>
      <c r="FI277" s="362"/>
      <c r="FJ277" s="362"/>
      <c r="FK277" s="362"/>
      <c r="FL277" s="362"/>
      <c r="FM277" s="362"/>
      <c r="FN277" s="362"/>
      <c r="FO277" s="362"/>
      <c r="FP277" s="153">
        <f t="shared" si="1031"/>
        <v>1.4545454545454545E-2</v>
      </c>
      <c r="FQ277" s="153">
        <f t="shared" si="1032"/>
        <v>-2.1352313167259787E-2</v>
      </c>
      <c r="FR277" s="153">
        <f t="shared" si="1033"/>
        <v>3.6900369003690037E-2</v>
      </c>
      <c r="FS277" s="153">
        <f t="shared" si="1034"/>
        <v>-1.0948905109489052E-2</v>
      </c>
      <c r="FT277" s="153" t="e">
        <f t="shared" si="1035"/>
        <v>#DIV/0!</v>
      </c>
      <c r="FU277" s="242">
        <f t="shared" si="990"/>
        <v>4</v>
      </c>
      <c r="FV277" s="242">
        <f t="shared" si="1138"/>
        <v>-6</v>
      </c>
      <c r="FW277" s="242">
        <f t="shared" si="991"/>
        <v>10</v>
      </c>
      <c r="FX277" s="242">
        <f t="shared" si="992"/>
        <v>-3</v>
      </c>
      <c r="FY277" s="154">
        <v>279</v>
      </c>
      <c r="FZ277" s="154">
        <v>275</v>
      </c>
      <c r="GA277" s="154">
        <v>281</v>
      </c>
      <c r="GB277" s="359">
        <v>271</v>
      </c>
      <c r="GC277" s="359">
        <v>274</v>
      </c>
      <c r="GD277" s="359"/>
      <c r="GE277" s="359"/>
      <c r="GF277" s="359"/>
      <c r="GG277" s="359"/>
      <c r="GH277" s="359"/>
      <c r="GI277" s="359"/>
      <c r="GJ277" s="359"/>
      <c r="GK277" s="359"/>
      <c r="GL277" s="359"/>
      <c r="GM277" s="359"/>
      <c r="GN277" s="359"/>
      <c r="GO277" s="359"/>
      <c r="GP277" s="232"/>
      <c r="GQ277" s="5" t="s">
        <v>386</v>
      </c>
      <c r="GR277" s="232">
        <v>9530</v>
      </c>
      <c r="GS277" s="232" t="s">
        <v>233</v>
      </c>
      <c r="GT277" s="239" t="s">
        <v>82</v>
      </c>
      <c r="GU277" s="235" t="s">
        <v>73</v>
      </c>
      <c r="GV277" s="236"/>
      <c r="GW277" s="158" t="e">
        <f t="shared" si="1036"/>
        <v>#VALUE!</v>
      </c>
      <c r="GX277" s="158" t="e">
        <f t="shared" si="1037"/>
        <v>#VALUE!</v>
      </c>
      <c r="GY277" s="158" t="e">
        <f t="shared" si="1038"/>
        <v>#VALUE!</v>
      </c>
      <c r="GZ277" s="158" t="e">
        <f t="shared" si="1039"/>
        <v>#VALUE!</v>
      </c>
      <c r="HA277" s="158" t="e">
        <f t="shared" si="1040"/>
        <v>#VALUE!</v>
      </c>
      <c r="HB277" s="263" t="e">
        <f t="shared" si="942"/>
        <v>#VALUE!</v>
      </c>
      <c r="HC277" s="263" t="e">
        <f t="shared" si="1139"/>
        <v>#VALUE!</v>
      </c>
      <c r="HD277" s="263" t="e">
        <f t="shared" si="943"/>
        <v>#VALUE!</v>
      </c>
      <c r="HE277" s="263" t="e">
        <f t="shared" si="944"/>
        <v>#VALUE!</v>
      </c>
      <c r="HF277" s="153" t="str">
        <f t="shared" si="1041"/>
        <v>Negativ EK</v>
      </c>
      <c r="HG277" s="153" t="str">
        <f t="shared" si="1042"/>
        <v>Negativ EK</v>
      </c>
      <c r="HH277" s="153" t="str">
        <f t="shared" si="1043"/>
        <v>Negativ EK</v>
      </c>
      <c r="HI277" s="153" t="str">
        <f t="shared" si="1044"/>
        <v>Negativ EK</v>
      </c>
      <c r="HJ277" s="153" t="str">
        <f t="shared" si="1045"/>
        <v>Negativ EK</v>
      </c>
      <c r="HK277" s="153" t="str">
        <f t="shared" si="1046"/>
        <v>Negativ EK</v>
      </c>
      <c r="HL277" s="153" t="str">
        <f t="shared" si="1047"/>
        <v>Negativ EK</v>
      </c>
      <c r="HM277" s="153" t="str">
        <f t="shared" si="1048"/>
        <v>Negativ EK</v>
      </c>
      <c r="HN277" s="153" t="str">
        <f t="shared" si="1049"/>
        <v>Negativ EK</v>
      </c>
      <c r="HO277" s="153" t="str">
        <f t="shared" si="1050"/>
        <v>Negativ EK</v>
      </c>
      <c r="HP277" s="153" t="str">
        <f t="shared" si="1051"/>
        <v>Negativ EK</v>
      </c>
      <c r="HQ277" s="153" t="str">
        <f t="shared" si="1052"/>
        <v>Negativ EK</v>
      </c>
      <c r="HR277" s="153" t="str">
        <f t="shared" si="1053"/>
        <v>Negativ EK</v>
      </c>
      <c r="HS277" s="234" t="str">
        <f t="shared" si="1054"/>
        <v>Negativ EK</v>
      </c>
      <c r="HT277" s="234" t="str">
        <f t="shared" si="1055"/>
        <v>Negativ EK</v>
      </c>
      <c r="HU277" s="234" t="str">
        <f t="shared" si="1056"/>
        <v>Negativ EK</v>
      </c>
      <c r="HV277" s="150" t="e">
        <f t="shared" si="1057"/>
        <v>#VALUE!</v>
      </c>
      <c r="HW277" s="150" t="e">
        <f t="shared" si="1058"/>
        <v>#VALUE!</v>
      </c>
      <c r="HX277" s="150" t="e">
        <f t="shared" si="1059"/>
        <v>#VALUE!</v>
      </c>
      <c r="HY277" s="150" t="e">
        <f t="shared" si="1060"/>
        <v>#VALUE!</v>
      </c>
      <c r="HZ277" s="150" t="e">
        <f t="shared" si="1061"/>
        <v>#VALUE!</v>
      </c>
      <c r="IA277" s="263" t="e">
        <f t="shared" si="945"/>
        <v>#VALUE!</v>
      </c>
      <c r="IB277" s="263" t="e">
        <f t="shared" si="1140"/>
        <v>#VALUE!</v>
      </c>
      <c r="IC277" s="263" t="e">
        <f t="shared" si="946"/>
        <v>#VALUE!</v>
      </c>
      <c r="ID277" s="263" t="e">
        <f t="shared" si="947"/>
        <v>#VALUE!</v>
      </c>
      <c r="IE277" s="153" t="str">
        <f t="shared" si="1062"/>
        <v>i.a.</v>
      </c>
      <c r="IF277" s="153" t="str">
        <f t="shared" si="1063"/>
        <v>i.a.</v>
      </c>
      <c r="IG277" s="153" t="str">
        <f t="shared" si="1064"/>
        <v>i.a.</v>
      </c>
      <c r="IH277" s="153" t="str">
        <f t="shared" si="1065"/>
        <v>i.a.</v>
      </c>
      <c r="II277" s="153" t="str">
        <f t="shared" si="1066"/>
        <v>i.a.</v>
      </c>
      <c r="IJ277" s="153" t="str">
        <f t="shared" si="1067"/>
        <v>i.a.</v>
      </c>
      <c r="IK277" s="153" t="str">
        <f t="shared" si="1068"/>
        <v>i.a.</v>
      </c>
      <c r="IL277" s="234" t="str">
        <f t="shared" si="1069"/>
        <v>i.a.</v>
      </c>
      <c r="IM277" s="234" t="str">
        <f t="shared" si="1070"/>
        <v>i.a.</v>
      </c>
      <c r="IN277" s="234" t="str">
        <f t="shared" si="1071"/>
        <v>i.a.</v>
      </c>
      <c r="IO277" s="234" t="str">
        <f t="shared" si="1072"/>
        <v>i.a.</v>
      </c>
      <c r="IP277" s="234" t="str">
        <f t="shared" si="1073"/>
        <v>i.a.</v>
      </c>
      <c r="IQ277" s="234" t="str">
        <f t="shared" si="1074"/>
        <v>i.a.</v>
      </c>
      <c r="IR277" s="234" t="str">
        <f t="shared" si="1075"/>
        <v>i.a.</v>
      </c>
      <c r="IS277" s="234" t="str">
        <f t="shared" si="1076"/>
        <v>i.a.</v>
      </c>
      <c r="IT277" s="234" t="str">
        <f t="shared" si="1077"/>
        <v>i.a.</v>
      </c>
      <c r="IU277" s="150" t="e">
        <f t="shared" si="1078"/>
        <v>#VALUE!</v>
      </c>
      <c r="IV277" s="150" t="e">
        <f t="shared" si="1079"/>
        <v>#VALUE!</v>
      </c>
      <c r="IW277" s="150" t="e">
        <f t="shared" si="1080"/>
        <v>#VALUE!</v>
      </c>
      <c r="IX277" s="150" t="e">
        <f t="shared" si="1081"/>
        <v>#VALUE!</v>
      </c>
      <c r="IY277" s="150" t="e">
        <f t="shared" si="1082"/>
        <v>#VALUE!</v>
      </c>
      <c r="IZ277" s="263" t="e">
        <f t="shared" si="948"/>
        <v>#VALUE!</v>
      </c>
      <c r="JA277" s="263" t="e">
        <f t="shared" si="1141"/>
        <v>#VALUE!</v>
      </c>
      <c r="JB277" s="263" t="e">
        <f t="shared" si="949"/>
        <v>#VALUE!</v>
      </c>
      <c r="JC277" s="263" t="e">
        <f t="shared" si="950"/>
        <v>#VALUE!</v>
      </c>
      <c r="JD277" s="153" t="str">
        <f t="shared" si="1083"/>
        <v>i.a.</v>
      </c>
      <c r="JE277" s="153" t="str">
        <f t="shared" si="1084"/>
        <v>i.a.</v>
      </c>
      <c r="JF277" s="153" t="str">
        <f t="shared" si="1085"/>
        <v>i.a.</v>
      </c>
      <c r="JG277" s="153" t="str">
        <f t="shared" si="1086"/>
        <v>i.a.</v>
      </c>
      <c r="JH277" s="153" t="str">
        <f t="shared" si="1087"/>
        <v>i.a.</v>
      </c>
      <c r="JI277" s="153" t="str">
        <f t="shared" si="1088"/>
        <v>i.a.</v>
      </c>
      <c r="JJ277" s="153" t="str">
        <f t="shared" si="1089"/>
        <v>i.a.</v>
      </c>
      <c r="JK277" s="234" t="str">
        <f t="shared" si="1090"/>
        <v>i.a.</v>
      </c>
      <c r="JL277" s="237" t="str">
        <f t="shared" si="1091"/>
        <v>i.a.</v>
      </c>
      <c r="JM277" s="237" t="str">
        <f t="shared" si="1092"/>
        <v>i.a.</v>
      </c>
      <c r="JN277" s="237" t="str">
        <f t="shared" si="1093"/>
        <v>i.a.</v>
      </c>
      <c r="JO277" s="237" t="str">
        <f t="shared" si="1094"/>
        <v>i.a.</v>
      </c>
      <c r="JP277" s="237" t="str">
        <f t="shared" si="1095"/>
        <v>i.a.</v>
      </c>
      <c r="JQ277" s="234" t="str">
        <f t="shared" si="1096"/>
        <v>i.a.</v>
      </c>
      <c r="JR277" s="234" t="str">
        <f t="shared" si="1097"/>
        <v>i.a.</v>
      </c>
      <c r="JS277" s="234" t="str">
        <f t="shared" si="1098"/>
        <v>i.a.</v>
      </c>
      <c r="JT277" s="234" t="str">
        <f t="shared" si="1099"/>
        <v>i.a.</v>
      </c>
      <c r="JU277" s="150" t="e">
        <f t="shared" si="1100"/>
        <v>#DIV/0!</v>
      </c>
      <c r="JV277" s="150" t="e">
        <f t="shared" si="1101"/>
        <v>#DIV/0!</v>
      </c>
      <c r="JW277" s="150" t="e">
        <f t="shared" si="1102"/>
        <v>#DIV/0!</v>
      </c>
      <c r="JX277" s="150" t="e">
        <f t="shared" si="1103"/>
        <v>#DIV/0!</v>
      </c>
      <c r="JY277" s="150" t="e">
        <f t="shared" si="1104"/>
        <v>#VALUE!</v>
      </c>
      <c r="JZ277" s="263">
        <f t="shared" si="951"/>
        <v>0</v>
      </c>
      <c r="KA277" s="263">
        <f t="shared" si="1142"/>
        <v>0</v>
      </c>
      <c r="KB277" s="263">
        <f t="shared" si="952"/>
        <v>0</v>
      </c>
      <c r="KC277" s="263">
        <f t="shared" si="953"/>
        <v>0</v>
      </c>
      <c r="KD277" s="153">
        <f t="shared" si="924"/>
        <v>0</v>
      </c>
      <c r="KE277" s="153">
        <f t="shared" si="925"/>
        <v>0</v>
      </c>
      <c r="KF277" s="153">
        <f t="shared" si="926"/>
        <v>0</v>
      </c>
      <c r="KG277" s="153">
        <f t="shared" si="927"/>
        <v>0</v>
      </c>
      <c r="KH277" s="153">
        <f t="shared" si="940"/>
        <v>0</v>
      </c>
      <c r="KI277" s="153" t="str">
        <f t="shared" si="928"/>
        <v>i.a.</v>
      </c>
      <c r="KJ277" s="153" t="str">
        <f t="shared" si="929"/>
        <v>i.a.</v>
      </c>
      <c r="KK277" s="234" t="str">
        <f t="shared" si="930"/>
        <v>i.a.</v>
      </c>
      <c r="KL277" s="237" t="str">
        <f t="shared" si="931"/>
        <v>i.a.</v>
      </c>
      <c r="KM277" s="237" t="str">
        <f t="shared" si="932"/>
        <v>i.a.</v>
      </c>
      <c r="KN277" s="237" t="str">
        <f t="shared" si="933"/>
        <v>i.a.</v>
      </c>
      <c r="KO277" s="237" t="str">
        <f t="shared" si="934"/>
        <v>i.a.</v>
      </c>
      <c r="KP277" s="237" t="str">
        <f t="shared" si="935"/>
        <v>i.a.</v>
      </c>
      <c r="KQ277" s="234" t="str">
        <f t="shared" si="936"/>
        <v>i.a.</v>
      </c>
      <c r="KR277" s="234" t="str">
        <f t="shared" si="937"/>
        <v>i.a.</v>
      </c>
      <c r="KS277" s="234" t="str">
        <f t="shared" si="938"/>
        <v>i.a.</v>
      </c>
      <c r="KT277" s="234" t="str">
        <f t="shared" si="939"/>
        <v>i.a.</v>
      </c>
      <c r="KU277" s="150">
        <f t="shared" si="1105"/>
        <v>5.3140512588988028E-3</v>
      </c>
      <c r="KV277" s="150">
        <f t="shared" si="1106"/>
        <v>5.4557864268555176E-2</v>
      </c>
      <c r="KW277" s="150">
        <f t="shared" si="1107"/>
        <v>3.3041396551615733E-2</v>
      </c>
      <c r="KX277" s="150">
        <f t="shared" si="1108"/>
        <v>6.6449065762051326E-2</v>
      </c>
      <c r="KY277" s="150" t="e">
        <f t="shared" si="1109"/>
        <v>#VALUE!</v>
      </c>
      <c r="KZ277" s="243">
        <f t="shared" si="954"/>
        <v>9.2156663408278217E-3</v>
      </c>
      <c r="LA277" s="243">
        <f t="shared" si="1143"/>
        <v>8.9719728243286889E-2</v>
      </c>
      <c r="LB277" s="243">
        <f t="shared" si="955"/>
        <v>5.2598245590996795E-2</v>
      </c>
      <c r="LC277" s="243">
        <f t="shared" si="956"/>
        <v>9.9188568965981716E-2</v>
      </c>
      <c r="LD277" s="254">
        <f>IFERROR(Tabel1[[#This Row],[2024 - Omsætning]]/Tabel1[[#This Row],[2024 - Ansatte]],"i.a.")</f>
        <v>1.7434229390681004</v>
      </c>
      <c r="LE277" s="254">
        <f>IFERROR(Tabel1[[#This Row],[2023 - Omsætning]]/Tabel1[[#This Row],[2023 - Ansatte]],"i.a.")</f>
        <v>1.7342072727272726</v>
      </c>
      <c r="LF277" s="254">
        <f>IFERROR(Tabel1[[#This Row],[2022 - Omsætning]]/Tabel1[[#This Row],[2022 - Ansatte]],"i.a.")</f>
        <v>1.6444875444839857</v>
      </c>
      <c r="LG277" s="254">
        <f>IFERROR(Tabel1[[#This Row],[2021 - Omsætning]]/Tabel1[[#This Row],[2021 - Ansatte]],"i.a.")</f>
        <v>1.5918892988929889</v>
      </c>
      <c r="LH277" s="254">
        <f>IFERROR(AC277/Tabel1[[#This Row],[2020 - Ansatte]],"i.a.")</f>
        <v>1.4927007299270072</v>
      </c>
      <c r="LI277" s="254" t="str">
        <f>IFERROR(Tabel1[[#This Row],[2019 - Omsætning]]/Tabel1[[#This Row],[2019 - Ansatte]],"i.a.")</f>
        <v>i.a.</v>
      </c>
      <c r="LJ277" s="254" t="str">
        <f>IFERROR(Tabel1[[#This Row],[2018 - Omsætning]]/Tabel1[[#This Row],[2018 - Ansatte]],"i.a.")</f>
        <v>i.a.</v>
      </c>
      <c r="LK277" s="255" t="str">
        <f>IFERROR(Tabel1[[#This Row],[2017 - Omsætning]]/Tabel1[[#This Row],[2017 - Ansatte]],"i.a.")</f>
        <v>i.a.</v>
      </c>
      <c r="LL277" s="256" t="str">
        <f>IFERROR(Tabel1[[#This Row],[2016 - Omsætning]]/Tabel1[[#This Row],[2016 - Ansatte]],"i.a.")</f>
        <v>i.a.</v>
      </c>
      <c r="LM277" s="256" t="str">
        <f>IFERROR(Tabel1[[#This Row],[2015 - Omsætning]]/Tabel1[[#This Row],[2015 - Ansatte]],"i.a.")</f>
        <v>i.a.</v>
      </c>
      <c r="LN277" s="256" t="str">
        <f>IFERROR(Tabel1[[#This Row],[2014 - Omsætning]]/Tabel1[[#This Row],[2014 - Ansatte]],"i.a.")</f>
        <v>i.a.</v>
      </c>
      <c r="LO277" s="256" t="str">
        <f>IFERROR(Tabel1[[#This Row],[2013 - Omsætning]]/Tabel1[[#This Row],[2013 - Ansatte]],"i.a.")</f>
        <v>i.a.</v>
      </c>
      <c r="LP277" s="256" t="str">
        <f>IFERROR(Tabel1[[#This Row],[2012 - Omsætning]]/Tabel1[[#This Row],[2012 - Ansatte]],"i.a.")</f>
        <v>i.a.</v>
      </c>
      <c r="LQ277" s="256" t="str">
        <f>IFERROR(Tabel1[[#This Row],[2011 - Omsætning]]/Tabel1[[#This Row],[2011 - Ansatte]],"i.a.")</f>
        <v>i.a.</v>
      </c>
      <c r="LR277" s="256" t="str">
        <f>IFERROR(Tabel1[[#This Row],[2010 - Omsætning]]/Tabel1[[#This Row],[2010 - Ansatte]],"i.a.")</f>
        <v>i.a.</v>
      </c>
      <c r="LS277" s="256" t="str">
        <f>IFERROR(Tabel1[[#This Row],[2009 - Omsætning]]/Tabel1[[#This Row],[2009 - Ansatte]],"i.a.")</f>
        <v>i.a.</v>
      </c>
      <c r="LT277" s="256" t="str">
        <f>IFERROR(Tabel1[[#This Row],[2008 - Omsætning]]/Tabel1[[#This Row],[2008 - Ansatte]],"i.a.")</f>
        <v>i.a.</v>
      </c>
      <c r="LU277" s="158" t="e">
        <f t="shared" si="1110"/>
        <v>#DIV/0!</v>
      </c>
      <c r="LV277" s="158" t="e">
        <f t="shared" si="1111"/>
        <v>#DIV/0!</v>
      </c>
      <c r="LW277" s="158" t="e">
        <f t="shared" si="1112"/>
        <v>#DIV/0!</v>
      </c>
      <c r="LX277" s="158" t="e">
        <f t="shared" si="1113"/>
        <v>#DIV/0!</v>
      </c>
      <c r="LY277" s="158" t="e">
        <f t="shared" si="1114"/>
        <v>#VALUE!</v>
      </c>
      <c r="LZ277" s="243">
        <f t="shared" si="957"/>
        <v>0</v>
      </c>
      <c r="MA277" s="243">
        <f t="shared" si="1144"/>
        <v>0</v>
      </c>
      <c r="MB277" s="243">
        <f t="shared" si="958"/>
        <v>0</v>
      </c>
      <c r="MC277" s="243">
        <f t="shared" si="959"/>
        <v>0</v>
      </c>
      <c r="MD277" s="244">
        <f t="shared" si="1115"/>
        <v>0</v>
      </c>
      <c r="ME277" s="244">
        <f t="shared" si="1116"/>
        <v>0</v>
      </c>
      <c r="MF277" s="244">
        <f t="shared" si="1117"/>
        <v>0</v>
      </c>
      <c r="MG277" s="244">
        <f t="shared" si="1118"/>
        <v>0</v>
      </c>
      <c r="MH277" s="246">
        <f t="shared" si="1119"/>
        <v>0</v>
      </c>
      <c r="MI277" s="245" t="str">
        <f t="shared" si="1120"/>
        <v>i.a.</v>
      </c>
      <c r="MJ277" s="245" t="str">
        <f t="shared" si="1121"/>
        <v>i.a.</v>
      </c>
      <c r="MK277" s="251" t="str">
        <f t="shared" si="1122"/>
        <v>i.a.</v>
      </c>
      <c r="ML277" s="252" t="str">
        <f t="shared" si="1123"/>
        <v>i.a.</v>
      </c>
      <c r="MM277" s="252" t="str">
        <f t="shared" si="1124"/>
        <v>i.a.</v>
      </c>
      <c r="MN277" s="252" t="str">
        <f t="shared" si="1125"/>
        <v>i.a.</v>
      </c>
      <c r="MO277" s="252" t="str">
        <f t="shared" si="1126"/>
        <v>i.a.</v>
      </c>
      <c r="MP277" s="252" t="str">
        <f t="shared" si="1127"/>
        <v>i.a.</v>
      </c>
      <c r="MQ277" s="252" t="str">
        <f t="shared" si="1128"/>
        <v>i.a.</v>
      </c>
      <c r="MR277" s="252" t="str">
        <f t="shared" si="1129"/>
        <v>i.a.</v>
      </c>
      <c r="MS277" s="252" t="str">
        <f t="shared" si="1130"/>
        <v>i.a.</v>
      </c>
      <c r="MT277" s="252" t="str">
        <f t="shared" si="1131"/>
        <v>i.a.</v>
      </c>
    </row>
    <row r="278" spans="1:358" ht="18" customHeight="1" x14ac:dyDescent="0.25">
      <c r="A278" s="134" t="s">
        <v>708</v>
      </c>
      <c r="B278" s="273">
        <v>26158133</v>
      </c>
      <c r="C278" s="135" t="s">
        <v>397</v>
      </c>
      <c r="D278" s="5"/>
      <c r="E278" s="135">
        <v>256100</v>
      </c>
      <c r="F278" s="203">
        <v>45621</v>
      </c>
      <c r="G278" s="148" t="s">
        <v>84</v>
      </c>
      <c r="H278" s="148" t="s">
        <v>84</v>
      </c>
      <c r="I278" s="148" t="s">
        <v>84</v>
      </c>
      <c r="J278" s="148" t="s">
        <v>84</v>
      </c>
      <c r="K278" s="357" t="s">
        <v>84</v>
      </c>
      <c r="L278" s="148" t="s">
        <v>84</v>
      </c>
      <c r="M278" s="357" t="s">
        <v>84</v>
      </c>
      <c r="N278" s="357" t="s">
        <v>84</v>
      </c>
      <c r="O278" s="357" t="s">
        <v>84</v>
      </c>
      <c r="P278" s="150" t="e">
        <f>Y278/Tabel1[[#This Row],[2023 - Omsætning]]-1</f>
        <v>#DIV/0!</v>
      </c>
      <c r="Q278" s="150" t="e">
        <f>Z278/Tabel1[[#This Row],[2022 - Omsætning]]-1</f>
        <v>#DIV/0!</v>
      </c>
      <c r="R278" s="150" t="e">
        <f>AA278/Tabel1[[#This Row],[2021 - Omsætning]]-1</f>
        <v>#DIV/0!</v>
      </c>
      <c r="S278" s="150" t="e">
        <f>AB278/Tabel1[[#This Row],[2020 - Omsætning]]-1</f>
        <v>#DIV/0!</v>
      </c>
      <c r="T278" s="150" t="e">
        <f>AC278/Tabel1[[#This Row],[2019 - Omsætning]]-1</f>
        <v>#DIV/0!</v>
      </c>
      <c r="U278" s="242">
        <f t="shared" si="941"/>
        <v>0</v>
      </c>
      <c r="V278" s="242">
        <f t="shared" si="1132"/>
        <v>0</v>
      </c>
      <c r="W278" s="242">
        <f t="shared" si="982"/>
        <v>0</v>
      </c>
      <c r="X278" s="242">
        <f t="shared" si="975"/>
        <v>0</v>
      </c>
      <c r="Y278" s="151"/>
      <c r="Z278" s="151"/>
      <c r="AA278" s="151"/>
      <c r="AB278" s="361"/>
      <c r="AC278" s="361"/>
      <c r="AD278" s="361"/>
      <c r="AE278" s="361"/>
      <c r="AF278" s="361"/>
      <c r="AG278" s="361"/>
      <c r="AH278" s="361"/>
      <c r="AI278" s="361"/>
      <c r="AJ278" s="361"/>
      <c r="AK278" s="361"/>
      <c r="AL278" s="361"/>
      <c r="AM278" s="361"/>
      <c r="AN278" s="361"/>
      <c r="AO278" s="361"/>
      <c r="AP278" s="150">
        <f t="shared" si="1006"/>
        <v>-0.13648734464301915</v>
      </c>
      <c r="AQ278" s="150">
        <f t="shared" si="1007"/>
        <v>0.15545073375262061</v>
      </c>
      <c r="AR278" s="150">
        <f t="shared" si="1008"/>
        <v>8.1571339493226022E-2</v>
      </c>
      <c r="AS278" s="150">
        <f t="shared" si="1009"/>
        <v>9.1375897055184147E-2</v>
      </c>
      <c r="AT278" s="150">
        <f t="shared" si="1010"/>
        <v>1.0628985869701246E-2</v>
      </c>
      <c r="AU278" s="242">
        <f t="shared" si="960"/>
        <v>-3.0090000000000003</v>
      </c>
      <c r="AV278" s="242">
        <f t="shared" si="1133"/>
        <v>2.9660000000000011</v>
      </c>
      <c r="AW278" s="242">
        <f t="shared" si="961"/>
        <v>1.4390000000000001</v>
      </c>
      <c r="AX278" s="242">
        <f t="shared" si="962"/>
        <v>1.4769999999999968</v>
      </c>
      <c r="AY278" s="119">
        <v>19.036999999999999</v>
      </c>
      <c r="AZ278" s="119">
        <v>22.045999999999999</v>
      </c>
      <c r="BA278" s="119">
        <v>19.079999999999998</v>
      </c>
      <c r="BB278" s="362">
        <v>17.640999999999998</v>
      </c>
      <c r="BC278" s="362">
        <v>16.164000000000001</v>
      </c>
      <c r="BD278" s="362">
        <v>15.994</v>
      </c>
      <c r="BE278" s="362">
        <v>15.233000000000001</v>
      </c>
      <c r="BF278" s="362">
        <v>13.991</v>
      </c>
      <c r="BG278" s="362">
        <v>12.994</v>
      </c>
      <c r="BH278" s="362">
        <v>9.9550000000000001</v>
      </c>
      <c r="BI278" s="362"/>
      <c r="BJ278" s="362"/>
      <c r="BK278" s="362"/>
      <c r="BL278" s="362"/>
      <c r="BM278" s="362"/>
      <c r="BN278" s="362"/>
      <c r="BO278" s="362"/>
      <c r="BP278" s="152">
        <f t="shared" si="1011"/>
        <v>-0.34460887949260038</v>
      </c>
      <c r="BQ278" s="152">
        <f t="shared" si="1012"/>
        <v>0.26029924164787877</v>
      </c>
      <c r="BR278" s="152">
        <f t="shared" si="1013"/>
        <v>0.1333333333333333</v>
      </c>
      <c r="BS278" s="152">
        <f t="shared" si="1014"/>
        <v>0.34321372854914184</v>
      </c>
      <c r="BT278" s="152">
        <f t="shared" si="1015"/>
        <v>-8.6374002280501697E-2</v>
      </c>
      <c r="BU278" s="242">
        <f t="shared" si="963"/>
        <v>-2.1189999999999998</v>
      </c>
      <c r="BV278" s="242">
        <f t="shared" si="1134"/>
        <v>1.2700000000000005</v>
      </c>
      <c r="BW278" s="242">
        <f t="shared" si="964"/>
        <v>0.57399999999999984</v>
      </c>
      <c r="BX278" s="242">
        <f t="shared" si="965"/>
        <v>1.0999999999999996</v>
      </c>
      <c r="BY278" s="119">
        <v>4.03</v>
      </c>
      <c r="BZ278" s="119">
        <v>6.149</v>
      </c>
      <c r="CA278" s="119">
        <v>4.8789999999999996</v>
      </c>
      <c r="CB278" s="362">
        <v>4.3049999999999997</v>
      </c>
      <c r="CC278" s="362">
        <v>3.2050000000000001</v>
      </c>
      <c r="CD278" s="362">
        <v>3.508</v>
      </c>
      <c r="CE278" s="362">
        <v>4.3029999999999999</v>
      </c>
      <c r="CF278" s="362">
        <v>4.2690000000000001</v>
      </c>
      <c r="CG278" s="362">
        <v>4.2460000000000004</v>
      </c>
      <c r="CH278" s="362">
        <v>2.254</v>
      </c>
      <c r="CI278" s="362"/>
      <c r="CJ278" s="362"/>
      <c r="CK278" s="362"/>
      <c r="CL278" s="362"/>
      <c r="CM278" s="362"/>
      <c r="CN278" s="362"/>
      <c r="CO278" s="362"/>
      <c r="CP278" s="152">
        <f t="shared" si="1016"/>
        <v>-0.24127864545321845</v>
      </c>
      <c r="CQ278" s="152">
        <f t="shared" si="1017"/>
        <v>0.33495713172252539</v>
      </c>
      <c r="CR278" s="152">
        <f t="shared" si="1018"/>
        <v>0.20356472795497171</v>
      </c>
      <c r="CS278" s="152">
        <f t="shared" si="1019"/>
        <v>0.3532211996191687</v>
      </c>
      <c r="CT278" s="152">
        <f t="shared" si="1020"/>
        <v>-0.1437500000000001</v>
      </c>
      <c r="CU278" s="242">
        <f t="shared" si="966"/>
        <v>-1.6529999999999996</v>
      </c>
      <c r="CV278" s="242">
        <f t="shared" si="1135"/>
        <v>1.7190000000000003</v>
      </c>
      <c r="CW278" s="242">
        <f t="shared" si="967"/>
        <v>0.86799999999999944</v>
      </c>
      <c r="CX278" s="242">
        <f t="shared" si="968"/>
        <v>1.1130000000000004</v>
      </c>
      <c r="CY278" s="119">
        <v>5.1980000000000004</v>
      </c>
      <c r="CZ278" s="119">
        <v>6.851</v>
      </c>
      <c r="DA278" s="119">
        <v>5.1319999999999997</v>
      </c>
      <c r="DB278" s="362">
        <v>4.2640000000000002</v>
      </c>
      <c r="DC278" s="362">
        <v>3.1509999999999998</v>
      </c>
      <c r="DD278" s="362">
        <v>3.68</v>
      </c>
      <c r="DE278" s="362">
        <v>4.4969999999999999</v>
      </c>
      <c r="DF278" s="362">
        <v>4.4029999999999996</v>
      </c>
      <c r="DG278" s="362">
        <v>4.5759999999999996</v>
      </c>
      <c r="DH278" s="362">
        <v>2.7509999999999999</v>
      </c>
      <c r="DI278" s="362"/>
      <c r="DJ278" s="362"/>
      <c r="DK278" s="362"/>
      <c r="DL278" s="362"/>
      <c r="DM278" s="362"/>
      <c r="DN278" s="362"/>
      <c r="DO278" s="362"/>
      <c r="DP278" s="152">
        <f t="shared" si="1021"/>
        <v>0.2583176932264119</v>
      </c>
      <c r="DQ278" s="152">
        <f t="shared" si="1022"/>
        <v>0.37646782527007977</v>
      </c>
      <c r="DR278" s="152">
        <f t="shared" si="1023"/>
        <v>0.15096634680362211</v>
      </c>
      <c r="DS278" s="152">
        <f t="shared" si="1024"/>
        <v>0.22906976744186056</v>
      </c>
      <c r="DT278" s="152">
        <f t="shared" si="1025"/>
        <v>-4.6412165373039785E-2</v>
      </c>
      <c r="DU278" s="242">
        <f t="shared" si="969"/>
        <v>3.0280000000000005</v>
      </c>
      <c r="DV278" s="242">
        <f t="shared" si="1136"/>
        <v>3.2059999999999995</v>
      </c>
      <c r="DW278" s="242">
        <f t="shared" si="970"/>
        <v>1.117</v>
      </c>
      <c r="DX278" s="242">
        <f t="shared" si="971"/>
        <v>1.3790000000000004</v>
      </c>
      <c r="DY278" s="119">
        <v>14.75</v>
      </c>
      <c r="DZ278" s="119">
        <v>11.722</v>
      </c>
      <c r="EA278" s="119">
        <v>8.516</v>
      </c>
      <c r="EB278" s="362">
        <v>7.399</v>
      </c>
      <c r="EC278" s="362">
        <v>6.02</v>
      </c>
      <c r="ED278" s="362">
        <v>6.3129999999999997</v>
      </c>
      <c r="EE278" s="362">
        <v>6.8550000000000004</v>
      </c>
      <c r="EF278" s="362">
        <v>6.7649999999999997</v>
      </c>
      <c r="EG278" s="362">
        <v>7.2670000000000003</v>
      </c>
      <c r="EH278" s="362">
        <v>5.3860000000000001</v>
      </c>
      <c r="EI278" s="362"/>
      <c r="EJ278" s="362"/>
      <c r="EK278" s="362"/>
      <c r="EL278" s="362"/>
      <c r="EM278" s="362"/>
      <c r="EN278" s="362"/>
      <c r="EO278" s="362"/>
      <c r="EP278" s="153">
        <f t="shared" si="1026"/>
        <v>-3.9102099927588757E-2</v>
      </c>
      <c r="EQ278" s="153">
        <f t="shared" si="1027"/>
        <v>0.25513759151729365</v>
      </c>
      <c r="ER278" s="153">
        <f t="shared" si="1028"/>
        <v>6.7482347868269218E-2</v>
      </c>
      <c r="ES278" s="153">
        <f t="shared" si="1029"/>
        <v>9.9632527264106263E-2</v>
      </c>
      <c r="ET278" s="153">
        <f t="shared" si="1030"/>
        <v>-4.136363636363645E-2</v>
      </c>
      <c r="EU278" s="242">
        <f t="shared" si="972"/>
        <v>-0.97200000000000131</v>
      </c>
      <c r="EV278" s="242">
        <f t="shared" si="1137"/>
        <v>5.0530000000000008</v>
      </c>
      <c r="EW278" s="242">
        <f t="shared" si="973"/>
        <v>1.2519999999999989</v>
      </c>
      <c r="EX278" s="242">
        <f t="shared" si="974"/>
        <v>1.6810000000000009</v>
      </c>
      <c r="EY278" s="119">
        <v>23.885999999999999</v>
      </c>
      <c r="EZ278" s="119">
        <v>24.858000000000001</v>
      </c>
      <c r="FA278" s="119">
        <v>19.805</v>
      </c>
      <c r="FB278" s="362">
        <v>18.553000000000001</v>
      </c>
      <c r="FC278" s="362">
        <v>16.872</v>
      </c>
      <c r="FD278" s="362">
        <v>17.600000000000001</v>
      </c>
      <c r="FE278" s="362">
        <v>13.7</v>
      </c>
      <c r="FF278" s="362">
        <v>12.678000000000001</v>
      </c>
      <c r="FG278" s="362">
        <v>13.138999999999999</v>
      </c>
      <c r="FH278" s="362">
        <v>10.526</v>
      </c>
      <c r="FI278" s="362"/>
      <c r="FJ278" s="362"/>
      <c r="FK278" s="362"/>
      <c r="FL278" s="362"/>
      <c r="FM278" s="362"/>
      <c r="FN278" s="362"/>
      <c r="FO278" s="362"/>
      <c r="FP278" s="153">
        <f t="shared" si="1031"/>
        <v>-3.8461538461538464E-2</v>
      </c>
      <c r="FQ278" s="153">
        <f t="shared" si="1032"/>
        <v>0.13043478260869565</v>
      </c>
      <c r="FR278" s="153">
        <f t="shared" si="1033"/>
        <v>0</v>
      </c>
      <c r="FS278" s="153">
        <f t="shared" si="1034"/>
        <v>-4.1666666666666664E-2</v>
      </c>
      <c r="FT278" s="153">
        <f t="shared" si="1035"/>
        <v>-0.04</v>
      </c>
      <c r="FU278" s="242">
        <f t="shared" si="990"/>
        <v>-1</v>
      </c>
      <c r="FV278" s="242">
        <f t="shared" si="1138"/>
        <v>3</v>
      </c>
      <c r="FW278" s="242">
        <f t="shared" si="991"/>
        <v>0</v>
      </c>
      <c r="FX278" s="242">
        <f t="shared" si="992"/>
        <v>-1</v>
      </c>
      <c r="FY278" s="154">
        <v>25</v>
      </c>
      <c r="FZ278" s="154">
        <v>26</v>
      </c>
      <c r="GA278" s="154">
        <v>23</v>
      </c>
      <c r="GB278" s="359">
        <v>23</v>
      </c>
      <c r="GC278" s="359">
        <v>24</v>
      </c>
      <c r="GD278" s="359">
        <v>25</v>
      </c>
      <c r="GE278" s="359">
        <v>24</v>
      </c>
      <c r="GF278" s="359">
        <v>24</v>
      </c>
      <c r="GG278" s="359">
        <v>22</v>
      </c>
      <c r="GH278" s="359">
        <v>20</v>
      </c>
      <c r="GI278" s="359"/>
      <c r="GJ278" s="359"/>
      <c r="GK278" s="359"/>
      <c r="GL278" s="359"/>
      <c r="GM278" s="359"/>
      <c r="GN278" s="359"/>
      <c r="GO278" s="359"/>
      <c r="GP278" s="135"/>
      <c r="GQ278" s="5" t="s">
        <v>389</v>
      </c>
      <c r="GR278" s="135">
        <v>6000</v>
      </c>
      <c r="GS278" s="135" t="s">
        <v>213</v>
      </c>
      <c r="GT278" s="182" t="s">
        <v>78</v>
      </c>
      <c r="GU278" s="183"/>
      <c r="GV278" s="184"/>
      <c r="GW278" s="158">
        <f t="shared" si="1036"/>
        <v>-0.41995305328959792</v>
      </c>
      <c r="GX278" s="158">
        <f t="shared" si="1037"/>
        <v>4.9799523241624205E-2</v>
      </c>
      <c r="GY278" s="158">
        <f t="shared" si="1038"/>
        <v>1.4805848848744283E-2</v>
      </c>
      <c r="GZ278" s="158">
        <f t="shared" si="1039"/>
        <v>0.24370497465557842</v>
      </c>
      <c r="HA278" s="158">
        <f t="shared" si="1040"/>
        <v>-8.5777993999837959E-2</v>
      </c>
      <c r="HB278" s="263">
        <f t="shared" si="942"/>
        <v>-0.28432635320555738</v>
      </c>
      <c r="HC278" s="263">
        <f t="shared" si="1139"/>
        <v>3.211701580597115E-2</v>
      </c>
      <c r="HD278" s="263">
        <f t="shared" si="943"/>
        <v>9.40936574872131E-3</v>
      </c>
      <c r="HE278" s="263">
        <f t="shared" si="944"/>
        <v>0.12453002110431</v>
      </c>
      <c r="HF278" s="153">
        <f t="shared" si="1041"/>
        <v>0.39271683288002418</v>
      </c>
      <c r="HG278" s="153">
        <f t="shared" si="1042"/>
        <v>0.67704318608558156</v>
      </c>
      <c r="HH278" s="153">
        <f t="shared" si="1043"/>
        <v>0.64492617027961041</v>
      </c>
      <c r="HI278" s="153">
        <f t="shared" si="1044"/>
        <v>0.6355168045308891</v>
      </c>
      <c r="HJ278" s="153">
        <f t="shared" si="1045"/>
        <v>0.51098678342657911</v>
      </c>
      <c r="HK278" s="153">
        <f t="shared" si="1046"/>
        <v>0.55893074119076558</v>
      </c>
      <c r="HL278" s="153">
        <f t="shared" si="1047"/>
        <v>0.66035242290748897</v>
      </c>
      <c r="HM278" s="153">
        <f t="shared" si="1048"/>
        <v>0.62756556442417322</v>
      </c>
      <c r="HN278" s="153">
        <f t="shared" si="1049"/>
        <v>0.72330672567770482</v>
      </c>
      <c r="HO278" s="153">
        <f t="shared" si="1050"/>
        <v>0.51076865948756034</v>
      </c>
      <c r="HP278" s="153" t="str">
        <f t="shared" si="1051"/>
        <v>Negativ EK</v>
      </c>
      <c r="HQ278" s="153" t="str">
        <f t="shared" si="1052"/>
        <v>Negativ EK</v>
      </c>
      <c r="HR278" s="153" t="str">
        <f t="shared" si="1053"/>
        <v>Negativ EK</v>
      </c>
      <c r="HS278" s="185" t="str">
        <f t="shared" si="1054"/>
        <v>Negativ EK</v>
      </c>
      <c r="HT278" s="185" t="str">
        <f t="shared" si="1055"/>
        <v>Negativ EK</v>
      </c>
      <c r="HU278" s="185" t="str">
        <f t="shared" si="1056"/>
        <v>Negativ EK</v>
      </c>
      <c r="HV278" s="150">
        <f t="shared" si="1057"/>
        <v>-0.39948027213150361</v>
      </c>
      <c r="HW278" s="150">
        <f t="shared" si="1058"/>
        <v>8.2384934087037093E-2</v>
      </c>
      <c r="HX278" s="150">
        <f t="shared" si="1059"/>
        <v>4.6674313919738405E-2</v>
      </c>
      <c r="HY278" s="150">
        <f t="shared" si="1060"/>
        <v>0.30707871984604157</v>
      </c>
      <c r="HZ278" s="150">
        <f t="shared" si="1061"/>
        <v>-0.17044286004234452</v>
      </c>
      <c r="IA278" s="263">
        <f t="shared" si="945"/>
        <v>-0.10999727709005735</v>
      </c>
      <c r="IB278" s="263">
        <f t="shared" si="1140"/>
        <v>2.0958136159896446E-2</v>
      </c>
      <c r="IC278" s="263">
        <f t="shared" si="946"/>
        <v>1.1344131061367613E-2</v>
      </c>
      <c r="ID278" s="263">
        <f t="shared" si="947"/>
        <v>5.7100678643917574E-2</v>
      </c>
      <c r="IE278" s="153">
        <f t="shared" si="1062"/>
        <v>0.16535368455604793</v>
      </c>
      <c r="IF278" s="153">
        <f t="shared" si="1063"/>
        <v>0.27535096164610529</v>
      </c>
      <c r="IG278" s="153">
        <f t="shared" si="1064"/>
        <v>0.25439282548620884</v>
      </c>
      <c r="IH278" s="153">
        <f t="shared" si="1065"/>
        <v>0.24304869442484123</v>
      </c>
      <c r="II278" s="153">
        <f t="shared" si="1066"/>
        <v>0.18594801578092365</v>
      </c>
      <c r="IJ278" s="153">
        <f t="shared" si="1067"/>
        <v>0.22415335463258784</v>
      </c>
      <c r="IK278" s="153">
        <f t="shared" si="1068"/>
        <v>0.32625672909242548</v>
      </c>
      <c r="IL278" s="185">
        <f t="shared" si="1069"/>
        <v>0.33071232133865286</v>
      </c>
      <c r="IM278" s="185">
        <f t="shared" si="1070"/>
        <v>0.35884217198394258</v>
      </c>
      <c r="IN278" s="185">
        <f t="shared" si="1071"/>
        <v>0.21413642409272279</v>
      </c>
      <c r="IO278" s="185" t="str">
        <f t="shared" si="1072"/>
        <v>i.a.</v>
      </c>
      <c r="IP278" s="185" t="str">
        <f t="shared" si="1073"/>
        <v>i.a.</v>
      </c>
      <c r="IQ278" s="185" t="str">
        <f t="shared" si="1074"/>
        <v>i.a.</v>
      </c>
      <c r="IR278" s="185" t="str">
        <f t="shared" si="1075"/>
        <v>i.a.</v>
      </c>
      <c r="IS278" s="185" t="str">
        <f t="shared" si="1076"/>
        <v>i.a.</v>
      </c>
      <c r="IT278" s="185" t="str">
        <f t="shared" si="1077"/>
        <v>i.a.</v>
      </c>
      <c r="IU278" s="150">
        <f t="shared" si="1078"/>
        <v>0.30952278398317629</v>
      </c>
      <c r="IV278" s="150">
        <f t="shared" si="1079"/>
        <v>9.666687905197241E-2</v>
      </c>
      <c r="IW278" s="150">
        <f t="shared" si="1080"/>
        <v>7.8206444445725928E-2</v>
      </c>
      <c r="IX278" s="150">
        <f t="shared" si="1081"/>
        <v>0.11770954111351639</v>
      </c>
      <c r="IY278" s="150">
        <f t="shared" si="1082"/>
        <v>-5.266365016921396E-3</v>
      </c>
      <c r="IZ278" s="263">
        <f t="shared" si="948"/>
        <v>0.1459580848761281</v>
      </c>
      <c r="JA278" s="263">
        <f t="shared" si="1141"/>
        <v>4.1566025852390664E-2</v>
      </c>
      <c r="JB278" s="263">
        <f t="shared" si="949"/>
        <v>3.1188998137979096E-2</v>
      </c>
      <c r="JC278" s="263">
        <f t="shared" si="950"/>
        <v>4.1999255423386006E-2</v>
      </c>
      <c r="JD278" s="153">
        <f t="shared" si="1083"/>
        <v>0.61751653688353014</v>
      </c>
      <c r="JE278" s="153">
        <f t="shared" si="1084"/>
        <v>0.47155845200740204</v>
      </c>
      <c r="JF278" s="153">
        <f t="shared" si="1085"/>
        <v>0.42999242615501138</v>
      </c>
      <c r="JG278" s="153">
        <f t="shared" si="1086"/>
        <v>0.39880342801703228</v>
      </c>
      <c r="JH278" s="153">
        <f t="shared" si="1087"/>
        <v>0.35680417259364627</v>
      </c>
      <c r="JI278" s="153">
        <f t="shared" si="1088"/>
        <v>0.35869318181818177</v>
      </c>
      <c r="JJ278" s="153">
        <f t="shared" si="1089"/>
        <v>0.50036496350364967</v>
      </c>
      <c r="JK278" s="185">
        <f t="shared" si="1090"/>
        <v>0.53360151443445336</v>
      </c>
      <c r="JL278" s="186">
        <f t="shared" si="1091"/>
        <v>0.55308623182890637</v>
      </c>
      <c r="JM278" s="186">
        <f t="shared" si="1092"/>
        <v>0.51168535056051678</v>
      </c>
      <c r="JN278" s="186" t="str">
        <f t="shared" si="1093"/>
        <v>i.a.</v>
      </c>
      <c r="JO278" s="186" t="str">
        <f t="shared" si="1094"/>
        <v>i.a.</v>
      </c>
      <c r="JP278" s="186" t="str">
        <f t="shared" si="1095"/>
        <v>i.a.</v>
      </c>
      <c r="JQ278" s="185" t="str">
        <f t="shared" si="1096"/>
        <v>i.a.</v>
      </c>
      <c r="JR278" s="185" t="str">
        <f t="shared" si="1097"/>
        <v>i.a.</v>
      </c>
      <c r="JS278" s="185" t="str">
        <f t="shared" si="1098"/>
        <v>i.a.</v>
      </c>
      <c r="JT278" s="185" t="str">
        <f t="shared" si="1099"/>
        <v>i.a.</v>
      </c>
      <c r="JU278" s="150" t="e">
        <f t="shared" si="1100"/>
        <v>#VALUE!</v>
      </c>
      <c r="JV278" s="150" t="e">
        <f t="shared" si="1101"/>
        <v>#VALUE!</v>
      </c>
      <c r="JW278" s="150" t="e">
        <f t="shared" si="1102"/>
        <v>#VALUE!</v>
      </c>
      <c r="JX278" s="150" t="e">
        <f t="shared" si="1103"/>
        <v>#VALUE!</v>
      </c>
      <c r="JY278" s="150" t="e">
        <f t="shared" si="1104"/>
        <v>#VALUE!</v>
      </c>
      <c r="JZ278" s="263" t="e">
        <f t="shared" si="951"/>
        <v>#VALUE!</v>
      </c>
      <c r="KA278" s="263" t="e">
        <f t="shared" si="1142"/>
        <v>#VALUE!</v>
      </c>
      <c r="KB278" s="263" t="e">
        <f t="shared" si="952"/>
        <v>#VALUE!</v>
      </c>
      <c r="KC278" s="263" t="e">
        <f t="shared" si="953"/>
        <v>#VALUE!</v>
      </c>
      <c r="KD278" s="153" t="str">
        <f t="shared" si="924"/>
        <v>i.a.</v>
      </c>
      <c r="KE278" s="153" t="str">
        <f t="shared" si="925"/>
        <v>i.a.</v>
      </c>
      <c r="KF278" s="153" t="str">
        <f t="shared" si="926"/>
        <v>i.a.</v>
      </c>
      <c r="KG278" s="153" t="str">
        <f t="shared" si="927"/>
        <v>i.a.</v>
      </c>
      <c r="KH278" s="153" t="str">
        <f t="shared" si="940"/>
        <v>i.a.</v>
      </c>
      <c r="KI278" s="153" t="str">
        <f t="shared" si="928"/>
        <v>i.a.</v>
      </c>
      <c r="KJ278" s="153" t="str">
        <f t="shared" si="929"/>
        <v>i.a.</v>
      </c>
      <c r="KK278" s="185" t="str">
        <f t="shared" si="930"/>
        <v>i.a.</v>
      </c>
      <c r="KL278" s="186" t="str">
        <f t="shared" si="931"/>
        <v>i.a.</v>
      </c>
      <c r="KM278" s="186" t="str">
        <f t="shared" si="932"/>
        <v>i.a.</v>
      </c>
      <c r="KN278" s="186" t="str">
        <f t="shared" si="933"/>
        <v>i.a.</v>
      </c>
      <c r="KO278" s="186" t="str">
        <f t="shared" si="934"/>
        <v>i.a.</v>
      </c>
      <c r="KP278" s="186" t="str">
        <f t="shared" si="935"/>
        <v>i.a.</v>
      </c>
      <c r="KQ278" s="185" t="str">
        <f t="shared" si="936"/>
        <v>i.a.</v>
      </c>
      <c r="KR278" s="185" t="str">
        <f t="shared" si="937"/>
        <v>i.a.</v>
      </c>
      <c r="KS278" s="185" t="str">
        <f t="shared" si="938"/>
        <v>i.a.</v>
      </c>
      <c r="KT278" s="185" t="str">
        <f t="shared" si="939"/>
        <v>i.a.</v>
      </c>
      <c r="KU278" s="150" t="e">
        <f t="shared" si="1105"/>
        <v>#DIV/0!</v>
      </c>
      <c r="KV278" s="150" t="e">
        <f t="shared" si="1106"/>
        <v>#DIV/0!</v>
      </c>
      <c r="KW278" s="150" t="e">
        <f t="shared" si="1107"/>
        <v>#DIV/0!</v>
      </c>
      <c r="KX278" s="150" t="e">
        <f t="shared" si="1108"/>
        <v>#DIV/0!</v>
      </c>
      <c r="KY278" s="150" t="e">
        <f t="shared" si="1109"/>
        <v>#DIV/0!</v>
      </c>
      <c r="KZ278" s="243">
        <f t="shared" si="954"/>
        <v>0</v>
      </c>
      <c r="LA278" s="243">
        <f t="shared" si="1143"/>
        <v>0</v>
      </c>
      <c r="LB278" s="243">
        <f t="shared" si="955"/>
        <v>0</v>
      </c>
      <c r="LC278" s="243">
        <f t="shared" si="956"/>
        <v>0</v>
      </c>
      <c r="LD278" s="254">
        <f>IFERROR(Tabel1[[#This Row],[2024 - Omsætning]]/Tabel1[[#This Row],[2024 - Ansatte]],"i.a.")</f>
        <v>0</v>
      </c>
      <c r="LE278" s="254">
        <f>IFERROR(Tabel1[[#This Row],[2023 - Omsætning]]/Tabel1[[#This Row],[2023 - Ansatte]],"i.a.")</f>
        <v>0</v>
      </c>
      <c r="LF278" s="254">
        <f>IFERROR(Tabel1[[#This Row],[2022 - Omsætning]]/Tabel1[[#This Row],[2022 - Ansatte]],"i.a.")</f>
        <v>0</v>
      </c>
      <c r="LG278" s="254">
        <f>IFERROR(Tabel1[[#This Row],[2021 - Omsætning]]/Tabel1[[#This Row],[2021 - Ansatte]],"i.a.")</f>
        <v>0</v>
      </c>
      <c r="LH278" s="254">
        <f>IFERROR(AC278/Tabel1[[#This Row],[2020 - Ansatte]],"i.a.")</f>
        <v>0</v>
      </c>
      <c r="LI278" s="254">
        <f>IFERROR(Tabel1[[#This Row],[2019 - Omsætning]]/Tabel1[[#This Row],[2019 - Ansatte]],"i.a.")</f>
        <v>0</v>
      </c>
      <c r="LJ278" s="254">
        <f>IFERROR(Tabel1[[#This Row],[2018 - Omsætning]]/Tabel1[[#This Row],[2018 - Ansatte]],"i.a.")</f>
        <v>0</v>
      </c>
      <c r="LK278" s="257">
        <f>IFERROR(Tabel1[[#This Row],[2017 - Omsætning]]/Tabel1[[#This Row],[2017 - Ansatte]],"i.a.")</f>
        <v>0</v>
      </c>
      <c r="LL278" s="258">
        <f>IFERROR(Tabel1[[#This Row],[2016 - Omsætning]]/Tabel1[[#This Row],[2016 - Ansatte]],"i.a.")</f>
        <v>0</v>
      </c>
      <c r="LM278" s="258">
        <f>IFERROR(Tabel1[[#This Row],[2015 - Omsætning]]/Tabel1[[#This Row],[2015 - Ansatte]],"i.a.")</f>
        <v>0</v>
      </c>
      <c r="LN278" s="258" t="str">
        <f>IFERROR(Tabel1[[#This Row],[2014 - Omsætning]]/Tabel1[[#This Row],[2014 - Ansatte]],"i.a.")</f>
        <v>i.a.</v>
      </c>
      <c r="LO278" s="258" t="str">
        <f>IFERROR(Tabel1[[#This Row],[2013 - Omsætning]]/Tabel1[[#This Row],[2013 - Ansatte]],"i.a.")</f>
        <v>i.a.</v>
      </c>
      <c r="LP278" s="258" t="str">
        <f>IFERROR(Tabel1[[#This Row],[2012 - Omsætning]]/Tabel1[[#This Row],[2012 - Ansatte]],"i.a.")</f>
        <v>i.a.</v>
      </c>
      <c r="LQ278" s="258" t="str">
        <f>IFERROR(Tabel1[[#This Row],[2011 - Omsætning]]/Tabel1[[#This Row],[2011 - Ansatte]],"i.a.")</f>
        <v>i.a.</v>
      </c>
      <c r="LR278" s="258" t="str">
        <f>IFERROR(Tabel1[[#This Row],[2010 - Omsætning]]/Tabel1[[#This Row],[2010 - Ansatte]],"i.a.")</f>
        <v>i.a.</v>
      </c>
      <c r="LS278" s="258" t="str">
        <f>IFERROR(Tabel1[[#This Row],[2009 - Omsætning]]/Tabel1[[#This Row],[2009 - Ansatte]],"i.a.")</f>
        <v>i.a.</v>
      </c>
      <c r="LT278" s="258" t="str">
        <f>IFERROR(Tabel1[[#This Row],[2008 - Omsætning]]/Tabel1[[#This Row],[2008 - Ansatte]],"i.a.")</f>
        <v>i.a.</v>
      </c>
      <c r="LU278" s="158">
        <f t="shared" si="1110"/>
        <v>-0.2109297912713472</v>
      </c>
      <c r="LV278" s="158">
        <f t="shared" si="1111"/>
        <v>0.18092361652377251</v>
      </c>
      <c r="LW278" s="158">
        <f t="shared" si="1112"/>
        <v>0.20356472795497169</v>
      </c>
      <c r="LX278" s="158">
        <f t="shared" si="1113"/>
        <v>0.41205690395043687</v>
      </c>
      <c r="LY278" s="158">
        <f t="shared" si="1114"/>
        <v>-0.10807291666666664</v>
      </c>
      <c r="LZ278" s="243">
        <f t="shared" si="957"/>
        <v>-5.5579999999999991E-2</v>
      </c>
      <c r="MA278" s="243">
        <f t="shared" si="1144"/>
        <v>4.0369565217391323E-2</v>
      </c>
      <c r="MB278" s="243">
        <f t="shared" si="958"/>
        <v>3.7739130434782581E-2</v>
      </c>
      <c r="MC278" s="243">
        <f t="shared" si="959"/>
        <v>5.409963768115944E-2</v>
      </c>
      <c r="MD278" s="244">
        <f t="shared" si="1115"/>
        <v>0.20792000000000002</v>
      </c>
      <c r="ME278" s="244">
        <f t="shared" si="1116"/>
        <v>0.26350000000000001</v>
      </c>
      <c r="MF278" s="244">
        <f t="shared" si="1117"/>
        <v>0.22313043478260869</v>
      </c>
      <c r="MG278" s="244">
        <f t="shared" si="1118"/>
        <v>0.18539130434782611</v>
      </c>
      <c r="MH278" s="246">
        <f t="shared" si="1119"/>
        <v>0.13129166666666667</v>
      </c>
      <c r="MI278" s="245">
        <f t="shared" si="1120"/>
        <v>0.1472</v>
      </c>
      <c r="MJ278" s="245">
        <f t="shared" si="1121"/>
        <v>0.18737499999999999</v>
      </c>
      <c r="MK278" s="247">
        <f t="shared" si="1122"/>
        <v>0.18345833333333331</v>
      </c>
      <c r="ML278" s="248">
        <f t="shared" si="1123"/>
        <v>0.20799999999999999</v>
      </c>
      <c r="MM278" s="248">
        <f t="shared" si="1124"/>
        <v>0.13755000000000001</v>
      </c>
      <c r="MN278" s="248" t="str">
        <f t="shared" si="1125"/>
        <v>i.a.</v>
      </c>
      <c r="MO278" s="248" t="str">
        <f t="shared" si="1126"/>
        <v>i.a.</v>
      </c>
      <c r="MP278" s="248" t="str">
        <f t="shared" si="1127"/>
        <v>i.a.</v>
      </c>
      <c r="MQ278" s="248" t="str">
        <f t="shared" si="1128"/>
        <v>i.a.</v>
      </c>
      <c r="MR278" s="248" t="str">
        <f t="shared" si="1129"/>
        <v>i.a.</v>
      </c>
      <c r="MS278" s="248" t="str">
        <f t="shared" si="1130"/>
        <v>i.a.</v>
      </c>
      <c r="MT278" s="248" t="str">
        <f t="shared" si="1131"/>
        <v>i.a.</v>
      </c>
    </row>
    <row r="279" spans="1:358" ht="18" customHeight="1" x14ac:dyDescent="0.25">
      <c r="A279" s="100" t="s">
        <v>408</v>
      </c>
      <c r="B279" s="273">
        <v>77768211</v>
      </c>
      <c r="C279" s="118" t="s">
        <v>80</v>
      </c>
      <c r="D279" s="5"/>
      <c r="E279" s="118">
        <v>256100</v>
      </c>
      <c r="F279" s="203">
        <v>45677</v>
      </c>
      <c r="G279" s="148" t="s">
        <v>84</v>
      </c>
      <c r="H279" s="148" t="s">
        <v>84</v>
      </c>
      <c r="I279" s="148" t="s">
        <v>84</v>
      </c>
      <c r="J279" s="148" t="s">
        <v>84</v>
      </c>
      <c r="K279" s="148" t="s">
        <v>84</v>
      </c>
      <c r="L279" s="148" t="s">
        <v>84</v>
      </c>
      <c r="M279" s="148" t="s">
        <v>84</v>
      </c>
      <c r="N279" s="357" t="s">
        <v>84</v>
      </c>
      <c r="O279" s="357" t="s">
        <v>84</v>
      </c>
      <c r="P279" s="150" t="e">
        <f>Y279/Tabel1[[#This Row],[2023 - Omsætning]]-1</f>
        <v>#DIV/0!</v>
      </c>
      <c r="Q279" s="150" t="e">
        <f>Z279/Tabel1[[#This Row],[2022 - Omsætning]]-1</f>
        <v>#DIV/0!</v>
      </c>
      <c r="R279" s="150" t="e">
        <f>AA279/Tabel1[[#This Row],[2021 - Omsætning]]-1</f>
        <v>#DIV/0!</v>
      </c>
      <c r="S279" s="150" t="e">
        <f>AB279/Tabel1[[#This Row],[2020 - Omsætning]]-1</f>
        <v>#DIV/0!</v>
      </c>
      <c r="T279" s="150" t="e">
        <f>AC279/Tabel1[[#This Row],[2019 - Omsætning]]-1</f>
        <v>#DIV/0!</v>
      </c>
      <c r="U279" s="242">
        <f t="shared" si="941"/>
        <v>0</v>
      </c>
      <c r="V279" s="242">
        <f t="shared" si="1132"/>
        <v>0</v>
      </c>
      <c r="W279" s="242">
        <f t="shared" si="982"/>
        <v>0</v>
      </c>
      <c r="X279" s="242">
        <f t="shared" si="975"/>
        <v>0</v>
      </c>
      <c r="Y279" s="151"/>
      <c r="Z279" s="151"/>
      <c r="AA279" s="151"/>
      <c r="AB279" s="151"/>
      <c r="AC279" s="361"/>
      <c r="AD279" s="361"/>
      <c r="AE279" s="361"/>
      <c r="AF279" s="361"/>
      <c r="AG279" s="361"/>
      <c r="AH279" s="361"/>
      <c r="AI279" s="361"/>
      <c r="AJ279" s="361"/>
      <c r="AK279" s="361"/>
      <c r="AL279" s="361"/>
      <c r="AM279" s="361"/>
      <c r="AN279" s="361"/>
      <c r="AO279" s="361"/>
      <c r="AP279" s="150">
        <f t="shared" si="1006"/>
        <v>-0.15742372881355926</v>
      </c>
      <c r="AQ279" s="150">
        <f t="shared" si="1007"/>
        <v>0.32572353046917135</v>
      </c>
      <c r="AR279" s="150">
        <f t="shared" si="1008"/>
        <v>-4.6615252784918633E-2</v>
      </c>
      <c r="AS279" s="150">
        <f t="shared" si="1009"/>
        <v>-4.2814960629921281E-2</v>
      </c>
      <c r="AT279" s="150">
        <f t="shared" si="1010"/>
        <v>6.7600700525394061E-2</v>
      </c>
      <c r="AU279" s="242">
        <f t="shared" si="960"/>
        <v>-1.1609999999999996</v>
      </c>
      <c r="AV279" s="242">
        <f t="shared" si="1133"/>
        <v>1.8120000000000003</v>
      </c>
      <c r="AW279" s="242">
        <f t="shared" si="961"/>
        <v>-0.27200000000000024</v>
      </c>
      <c r="AX279" s="242">
        <f t="shared" si="962"/>
        <v>-0.26100000000000012</v>
      </c>
      <c r="AY279" s="119">
        <v>6.2140000000000004</v>
      </c>
      <c r="AZ279" s="119">
        <v>7.375</v>
      </c>
      <c r="BA279" s="119">
        <v>5.5629999999999997</v>
      </c>
      <c r="BB279" s="119">
        <v>5.835</v>
      </c>
      <c r="BC279" s="119">
        <v>6.0960000000000001</v>
      </c>
      <c r="BD279" s="362">
        <v>5.71</v>
      </c>
      <c r="BE279" s="362">
        <v>6.343</v>
      </c>
      <c r="BF279" s="362">
        <v>5.63</v>
      </c>
      <c r="BG279" s="362">
        <v>5.3049999999999997</v>
      </c>
      <c r="BH279" s="362">
        <v>3.8250000000000002</v>
      </c>
      <c r="BI279" s="362">
        <v>4.3380000000000001</v>
      </c>
      <c r="BJ279" s="362"/>
      <c r="BK279" s="362"/>
      <c r="BL279" s="362"/>
      <c r="BM279" s="362"/>
      <c r="BN279" s="362"/>
      <c r="BO279" s="362"/>
      <c r="BP279" s="152">
        <f t="shared" si="1011"/>
        <v>-0.27108739837398366</v>
      </c>
      <c r="BQ279" s="152">
        <f t="shared" si="1012"/>
        <v>0.75871313672922247</v>
      </c>
      <c r="BR279" s="152">
        <f t="shared" si="1013"/>
        <v>-0.28315182575272257</v>
      </c>
      <c r="BS279" s="152">
        <f t="shared" si="1014"/>
        <v>-0.16030123722431416</v>
      </c>
      <c r="BT279" s="152">
        <f t="shared" si="1015"/>
        <v>0.14823965410747375</v>
      </c>
      <c r="BU279" s="242">
        <f t="shared" si="963"/>
        <v>-1.0669999999999997</v>
      </c>
      <c r="BV279" s="242">
        <f t="shared" si="1134"/>
        <v>1.698</v>
      </c>
      <c r="BW279" s="242">
        <f t="shared" si="964"/>
        <v>-0.8839999999999999</v>
      </c>
      <c r="BX279" s="242">
        <f t="shared" si="965"/>
        <v>-0.59600000000000009</v>
      </c>
      <c r="BY279" s="119">
        <v>2.8690000000000002</v>
      </c>
      <c r="BZ279" s="119">
        <v>3.9359999999999999</v>
      </c>
      <c r="CA279" s="119">
        <v>2.238</v>
      </c>
      <c r="CB279" s="119">
        <v>3.1219999999999999</v>
      </c>
      <c r="CC279" s="119">
        <v>3.718</v>
      </c>
      <c r="CD279" s="362">
        <v>3.238</v>
      </c>
      <c r="CE279" s="362">
        <v>3.97</v>
      </c>
      <c r="CF279" s="362">
        <v>3.2839999999999998</v>
      </c>
      <c r="CG279" s="362">
        <v>3.016</v>
      </c>
      <c r="CH279" s="362">
        <v>1.5720000000000001</v>
      </c>
      <c r="CI279" s="362">
        <v>2.1349999999999998</v>
      </c>
      <c r="CJ279" s="362"/>
      <c r="CK279" s="362"/>
      <c r="CL279" s="362"/>
      <c r="CM279" s="362"/>
      <c r="CN279" s="362"/>
      <c r="CO279" s="362"/>
      <c r="CP279" s="152">
        <f t="shared" si="1016"/>
        <v>-0.24921135646687698</v>
      </c>
      <c r="CQ279" s="152">
        <f t="shared" si="1017"/>
        <v>0.79943235572374649</v>
      </c>
      <c r="CR279" s="152">
        <f t="shared" si="1018"/>
        <v>-0.29673985362608118</v>
      </c>
      <c r="CS279" s="152">
        <f t="shared" si="1019"/>
        <v>-0.1666204602162463</v>
      </c>
      <c r="CT279" s="152">
        <f t="shared" si="1020"/>
        <v>0.25810952214858746</v>
      </c>
      <c r="CU279" s="242">
        <f t="shared" si="966"/>
        <v>-0.94799999999999995</v>
      </c>
      <c r="CV279" s="242">
        <f t="shared" si="1135"/>
        <v>1.69</v>
      </c>
      <c r="CW279" s="242">
        <f t="shared" si="967"/>
        <v>-0.8919999999999999</v>
      </c>
      <c r="CX279" s="242">
        <f t="shared" si="968"/>
        <v>-0.60100000000000042</v>
      </c>
      <c r="CY279" s="119">
        <v>2.8559999999999999</v>
      </c>
      <c r="CZ279" s="119">
        <v>3.8039999999999998</v>
      </c>
      <c r="DA279" s="119">
        <v>2.1139999999999999</v>
      </c>
      <c r="DB279" s="119">
        <v>3.0059999999999998</v>
      </c>
      <c r="DC279" s="119">
        <v>3.6070000000000002</v>
      </c>
      <c r="DD279" s="362">
        <v>2.867</v>
      </c>
      <c r="DE279" s="362">
        <v>3.681</v>
      </c>
      <c r="DF279" s="362">
        <v>3.016</v>
      </c>
      <c r="DG279" s="362">
        <v>2.74</v>
      </c>
      <c r="DH279" s="362">
        <v>1.349</v>
      </c>
      <c r="DI279" s="362">
        <v>1.915</v>
      </c>
      <c r="DJ279" s="362"/>
      <c r="DK279" s="362"/>
      <c r="DL279" s="362"/>
      <c r="DM279" s="362"/>
      <c r="DN279" s="362"/>
      <c r="DO279" s="362"/>
      <c r="DP279" s="152">
        <f t="shared" si="1021"/>
        <v>-0.14074335925664069</v>
      </c>
      <c r="DQ279" s="152">
        <f t="shared" si="1022"/>
        <v>0.17582091324743176</v>
      </c>
      <c r="DR279" s="152">
        <f t="shared" si="1023"/>
        <v>0.10810632978023428</v>
      </c>
      <c r="DS279" s="152">
        <f t="shared" si="1024"/>
        <v>2.2745625841184454E-2</v>
      </c>
      <c r="DT279" s="152">
        <f t="shared" si="1025"/>
        <v>0.2329903750414869</v>
      </c>
      <c r="DU279" s="242">
        <f t="shared" si="969"/>
        <v>-2.786999999999999</v>
      </c>
      <c r="DV279" s="242">
        <f t="shared" si="1136"/>
        <v>2.9609999999999985</v>
      </c>
      <c r="DW279" s="242">
        <f t="shared" si="970"/>
        <v>1.6430000000000007</v>
      </c>
      <c r="DX279" s="242">
        <f t="shared" si="971"/>
        <v>0.33800000000000097</v>
      </c>
      <c r="DY279" s="119">
        <v>17.015000000000001</v>
      </c>
      <c r="DZ279" s="119">
        <v>19.802</v>
      </c>
      <c r="EA279" s="119">
        <v>16.841000000000001</v>
      </c>
      <c r="EB279" s="119">
        <v>15.198</v>
      </c>
      <c r="EC279" s="119">
        <v>14.86</v>
      </c>
      <c r="ED279" s="362">
        <v>12.052</v>
      </c>
      <c r="EE279" s="362">
        <v>10.832000000000001</v>
      </c>
      <c r="EF279" s="362">
        <v>7.97</v>
      </c>
      <c r="EG279" s="362">
        <v>7.6230000000000002</v>
      </c>
      <c r="EH279" s="362">
        <v>6.4989999999999997</v>
      </c>
      <c r="EI279" s="362">
        <v>6.6559999999999997</v>
      </c>
      <c r="EJ279" s="362"/>
      <c r="EK279" s="362"/>
      <c r="EL279" s="362"/>
      <c r="EM279" s="362"/>
      <c r="EN279" s="362"/>
      <c r="EO279" s="362"/>
      <c r="EP279" s="153">
        <f t="shared" si="1026"/>
        <v>9.3644649769009866E-2</v>
      </c>
      <c r="EQ279" s="153">
        <f t="shared" si="1027"/>
        <v>2.9202942782793152E-2</v>
      </c>
      <c r="ER279" s="153">
        <f t="shared" si="1028"/>
        <v>7.7692760447321943E-2</v>
      </c>
      <c r="ES279" s="153">
        <f t="shared" si="1029"/>
        <v>6.1016824627139733E-2</v>
      </c>
      <c r="ET279" s="153">
        <f t="shared" si="1030"/>
        <v>0.1591722023505365</v>
      </c>
      <c r="EU279" s="242">
        <f t="shared" si="972"/>
        <v>3</v>
      </c>
      <c r="EV279" s="242">
        <f t="shared" si="1137"/>
        <v>0.90900000000000247</v>
      </c>
      <c r="EW279" s="242">
        <f t="shared" si="973"/>
        <v>2.2439999999999998</v>
      </c>
      <c r="EX279" s="242">
        <f t="shared" si="974"/>
        <v>1.6609999999999978</v>
      </c>
      <c r="EY279" s="119">
        <v>35.036000000000001</v>
      </c>
      <c r="EZ279" s="119">
        <v>32.036000000000001</v>
      </c>
      <c r="FA279" s="119">
        <v>31.126999999999999</v>
      </c>
      <c r="FB279" s="119">
        <v>28.882999999999999</v>
      </c>
      <c r="FC279" s="119">
        <v>27.222000000000001</v>
      </c>
      <c r="FD279" s="362">
        <v>23.484000000000002</v>
      </c>
      <c r="FE279" s="362">
        <v>20.149000000000001</v>
      </c>
      <c r="FF279" s="362">
        <v>19.268000000000001</v>
      </c>
      <c r="FG279" s="362">
        <v>17.460999999999999</v>
      </c>
      <c r="FH279" s="362">
        <v>16.529</v>
      </c>
      <c r="FI279" s="362">
        <v>15.752000000000001</v>
      </c>
      <c r="FJ279" s="362"/>
      <c r="FK279" s="362"/>
      <c r="FL279" s="362"/>
      <c r="FM279" s="362"/>
      <c r="FN279" s="362"/>
      <c r="FO279" s="362"/>
      <c r="FP279" s="153">
        <f t="shared" si="1031"/>
        <v>-7.1428571428571425E-2</v>
      </c>
      <c r="FQ279" s="153">
        <f t="shared" si="1032"/>
        <v>0.05</v>
      </c>
      <c r="FR279" s="153">
        <f t="shared" si="1033"/>
        <v>0.29032258064516131</v>
      </c>
      <c r="FS279" s="153">
        <f t="shared" si="1034"/>
        <v>0.14814814814814814</v>
      </c>
      <c r="FT279" s="153">
        <f t="shared" si="1035"/>
        <v>3.8461538461538464E-2</v>
      </c>
      <c r="FU279" s="242">
        <f t="shared" si="990"/>
        <v>-3</v>
      </c>
      <c r="FV279" s="242">
        <f t="shared" si="1138"/>
        <v>2</v>
      </c>
      <c r="FW279" s="242">
        <f t="shared" si="991"/>
        <v>9</v>
      </c>
      <c r="FX279" s="242">
        <f t="shared" si="992"/>
        <v>4</v>
      </c>
      <c r="FY279" s="154">
        <v>39</v>
      </c>
      <c r="FZ279" s="154">
        <v>42</v>
      </c>
      <c r="GA279" s="154">
        <v>40</v>
      </c>
      <c r="GB279" s="154">
        <v>31</v>
      </c>
      <c r="GC279" s="154">
        <v>27</v>
      </c>
      <c r="GD279" s="359">
        <v>26</v>
      </c>
      <c r="GE279" s="359">
        <v>26</v>
      </c>
      <c r="GF279" s="359">
        <v>25</v>
      </c>
      <c r="GG279" s="359">
        <v>25</v>
      </c>
      <c r="GH279" s="359">
        <v>24</v>
      </c>
      <c r="GI279" s="359">
        <v>25</v>
      </c>
      <c r="GJ279" s="359"/>
      <c r="GK279" s="359"/>
      <c r="GL279" s="359"/>
      <c r="GM279" s="359"/>
      <c r="GN279" s="359"/>
      <c r="GO279" s="359"/>
      <c r="GP279" s="191"/>
      <c r="GQ279" s="5" t="s">
        <v>389</v>
      </c>
      <c r="GR279" s="118">
        <v>7860</v>
      </c>
      <c r="GS279" s="5" t="s">
        <v>286</v>
      </c>
      <c r="GT279" s="171" t="s">
        <v>94</v>
      </c>
      <c r="GU279" s="161"/>
      <c r="GV279" s="162"/>
      <c r="GW279" s="158">
        <f t="shared" si="1036"/>
        <v>-0.25275964187782202</v>
      </c>
      <c r="GX279" s="158">
        <f t="shared" si="1037"/>
        <v>0.57334315544669134</v>
      </c>
      <c r="GY279" s="158">
        <f t="shared" si="1038"/>
        <v>-0.34022305690854115</v>
      </c>
      <c r="GZ279" s="158">
        <f t="shared" si="1039"/>
        <v>-0.25384555942975651</v>
      </c>
      <c r="HA279" s="158">
        <f t="shared" si="1040"/>
        <v>6.9804485168262417E-2</v>
      </c>
      <c r="HB279" s="263">
        <f t="shared" si="942"/>
        <v>-5.2479200813428745E-2</v>
      </c>
      <c r="HC279" s="263">
        <f t="shared" si="1139"/>
        <v>7.5660752870832765E-2</v>
      </c>
      <c r="HD279" s="263">
        <f t="shared" si="943"/>
        <v>-6.8049138935862313E-2</v>
      </c>
      <c r="HE279" s="263">
        <f t="shared" si="944"/>
        <v>-6.80455508964872E-2</v>
      </c>
      <c r="HF279" s="153">
        <f t="shared" si="1041"/>
        <v>0.15514572072683813</v>
      </c>
      <c r="HG279" s="153">
        <f t="shared" si="1042"/>
        <v>0.20762492154026688</v>
      </c>
      <c r="HH279" s="153">
        <f t="shared" si="1043"/>
        <v>0.13196416866943411</v>
      </c>
      <c r="HI279" s="153">
        <f t="shared" si="1044"/>
        <v>0.20001330760529643</v>
      </c>
      <c r="HJ279" s="153">
        <f t="shared" si="1045"/>
        <v>0.26805885850178363</v>
      </c>
      <c r="HK279" s="153">
        <f t="shared" si="1046"/>
        <v>0.2505680825030589</v>
      </c>
      <c r="HL279" s="153">
        <f t="shared" si="1047"/>
        <v>0.39155408999042657</v>
      </c>
      <c r="HM279" s="153">
        <f t="shared" si="1048"/>
        <v>0.38684024882960305</v>
      </c>
      <c r="HN279" s="153">
        <f t="shared" si="1049"/>
        <v>0.38804701883585896</v>
      </c>
      <c r="HO279" s="153">
        <f t="shared" si="1050"/>
        <v>0.20509312048650705</v>
      </c>
      <c r="HP279" s="153">
        <f t="shared" si="1051"/>
        <v>0.28771033653846156</v>
      </c>
      <c r="HQ279" s="153" t="str">
        <f t="shared" si="1052"/>
        <v>Negativ EK</v>
      </c>
      <c r="HR279" s="153" t="str">
        <f t="shared" si="1053"/>
        <v>Negativ EK</v>
      </c>
      <c r="HS279" s="153" t="str">
        <f t="shared" si="1054"/>
        <v>Negativ EK</v>
      </c>
      <c r="HT279" s="153" t="str">
        <f t="shared" si="1055"/>
        <v>Negativ EK</v>
      </c>
      <c r="HU279" s="153" t="str">
        <f t="shared" si="1056"/>
        <v>Negativ EK</v>
      </c>
      <c r="HV279" s="150">
        <f t="shared" si="1057"/>
        <v>-0.31356890123294279</v>
      </c>
      <c r="HW279" s="150">
        <f t="shared" si="1058"/>
        <v>0.67092087670187672</v>
      </c>
      <c r="HX279" s="150">
        <f t="shared" si="1059"/>
        <v>-0.32979891991095645</v>
      </c>
      <c r="HY279" s="150">
        <f t="shared" si="1060"/>
        <v>-0.24110568638617016</v>
      </c>
      <c r="HZ279" s="150">
        <f t="shared" si="1061"/>
        <v>-1.192874950358134E-2</v>
      </c>
      <c r="IA279" s="263">
        <f t="shared" si="945"/>
        <v>-3.9080068877439728E-2</v>
      </c>
      <c r="IB279" s="263">
        <f t="shared" si="1140"/>
        <v>5.0042357009125155E-2</v>
      </c>
      <c r="IC279" s="263">
        <f t="shared" si="946"/>
        <v>-3.6703760020034074E-2</v>
      </c>
      <c r="ID279" s="263">
        <f t="shared" si="947"/>
        <v>-3.5357982959956638E-2</v>
      </c>
      <c r="IE279" s="153">
        <f t="shared" si="1062"/>
        <v>8.5549856870229007E-2</v>
      </c>
      <c r="IF279" s="153">
        <f t="shared" si="1063"/>
        <v>0.12462992574766873</v>
      </c>
      <c r="IG279" s="153">
        <f t="shared" si="1064"/>
        <v>7.458756873854358E-2</v>
      </c>
      <c r="IH279" s="153">
        <f t="shared" si="1065"/>
        <v>0.11129132875857765</v>
      </c>
      <c r="II279" s="153">
        <f t="shared" si="1066"/>
        <v>0.14664931171853429</v>
      </c>
      <c r="IJ279" s="153">
        <f t="shared" si="1067"/>
        <v>0.14841977402424769</v>
      </c>
      <c r="IK279" s="153">
        <f t="shared" si="1068"/>
        <v>0.20143592866022275</v>
      </c>
      <c r="IL279" s="153">
        <f t="shared" si="1069"/>
        <v>0.17882327316289579</v>
      </c>
      <c r="IM279" s="153">
        <f t="shared" si="1070"/>
        <v>0.17746395998823186</v>
      </c>
      <c r="IN279" s="153">
        <f t="shared" si="1071"/>
        <v>9.7394752331092599E-2</v>
      </c>
      <c r="IO279" s="153">
        <f t="shared" si="1072"/>
        <v>0.135538344337227</v>
      </c>
      <c r="IP279" s="153" t="str">
        <f t="shared" si="1073"/>
        <v>i.a.</v>
      </c>
      <c r="IQ279" s="153" t="str">
        <f t="shared" si="1074"/>
        <v>i.a.</v>
      </c>
      <c r="IR279" s="153" t="str">
        <f t="shared" si="1075"/>
        <v>i.a.</v>
      </c>
      <c r="IS279" s="153" t="str">
        <f t="shared" si="1076"/>
        <v>i.a.</v>
      </c>
      <c r="IT279" s="153" t="str">
        <f t="shared" si="1077"/>
        <v>i.a.</v>
      </c>
      <c r="IU279" s="150">
        <f t="shared" si="1078"/>
        <v>-0.21431825143126329</v>
      </c>
      <c r="IV279" s="150">
        <f t="shared" si="1079"/>
        <v>0.14245778395095521</v>
      </c>
      <c r="IW279" s="150">
        <f t="shared" si="1080"/>
        <v>2.8221001800446847E-2</v>
      </c>
      <c r="IX279" s="150">
        <f t="shared" si="1081"/>
        <v>-3.6070303408623647E-2</v>
      </c>
      <c r="IY279" s="150">
        <f t="shared" si="1082"/>
        <v>6.368180028926157E-2</v>
      </c>
      <c r="IZ279" s="263">
        <f t="shared" si="948"/>
        <v>-0.13247377996135207</v>
      </c>
      <c r="JA279" s="263">
        <f t="shared" si="1141"/>
        <v>7.70755787425077E-2</v>
      </c>
      <c r="JB279" s="263">
        <f t="shared" si="949"/>
        <v>1.4849661924425828E-2</v>
      </c>
      <c r="JC279" s="263">
        <f t="shared" si="950"/>
        <v>-1.9690129625014596E-2</v>
      </c>
      <c r="JD279" s="153">
        <f t="shared" si="1083"/>
        <v>0.48564333828062561</v>
      </c>
      <c r="JE279" s="153">
        <f t="shared" si="1084"/>
        <v>0.61811711824197768</v>
      </c>
      <c r="JF279" s="153">
        <f t="shared" si="1085"/>
        <v>0.54104153949946998</v>
      </c>
      <c r="JG279" s="153">
        <f t="shared" si="1086"/>
        <v>0.52619187757504415</v>
      </c>
      <c r="JH279" s="153">
        <f t="shared" si="1087"/>
        <v>0.54588200720005875</v>
      </c>
      <c r="JI279" s="153">
        <f t="shared" si="1088"/>
        <v>0.51320047692045645</v>
      </c>
      <c r="JJ279" s="153">
        <f t="shared" si="1089"/>
        <v>0.53759491786192859</v>
      </c>
      <c r="JK279" s="153">
        <f t="shared" si="1090"/>
        <v>0.41363919451941039</v>
      </c>
      <c r="JL279" s="153">
        <f t="shared" si="1091"/>
        <v>0.43657293396712676</v>
      </c>
      <c r="JM279" s="153">
        <f t="shared" si="1092"/>
        <v>0.39318773065521201</v>
      </c>
      <c r="JN279" s="153">
        <f t="shared" si="1093"/>
        <v>0.42254951752158454</v>
      </c>
      <c r="JO279" s="153" t="str">
        <f t="shared" si="1094"/>
        <v>i.a.</v>
      </c>
      <c r="JP279" s="153" t="str">
        <f t="shared" si="1095"/>
        <v>i.a.</v>
      </c>
      <c r="JQ279" s="153" t="str">
        <f t="shared" si="1096"/>
        <v>i.a.</v>
      </c>
      <c r="JR279" s="153" t="str">
        <f t="shared" si="1097"/>
        <v>i.a.</v>
      </c>
      <c r="JS279" s="153" t="str">
        <f t="shared" si="1098"/>
        <v>i.a.</v>
      </c>
      <c r="JT279" s="153" t="str">
        <f t="shared" si="1099"/>
        <v>i.a.</v>
      </c>
      <c r="JU279" s="150" t="e">
        <f t="shared" si="1100"/>
        <v>#VALUE!</v>
      </c>
      <c r="JV279" s="150" t="e">
        <f t="shared" si="1101"/>
        <v>#VALUE!</v>
      </c>
      <c r="JW279" s="150" t="e">
        <f t="shared" si="1102"/>
        <v>#VALUE!</v>
      </c>
      <c r="JX279" s="150" t="e">
        <f t="shared" si="1103"/>
        <v>#VALUE!</v>
      </c>
      <c r="JY279" s="150" t="e">
        <f t="shared" si="1104"/>
        <v>#VALUE!</v>
      </c>
      <c r="JZ279" s="263" t="e">
        <f t="shared" si="951"/>
        <v>#VALUE!</v>
      </c>
      <c r="KA279" s="263" t="e">
        <f t="shared" si="1142"/>
        <v>#VALUE!</v>
      </c>
      <c r="KB279" s="263" t="e">
        <f t="shared" si="952"/>
        <v>#VALUE!</v>
      </c>
      <c r="KC279" s="263" t="e">
        <f t="shared" si="953"/>
        <v>#VALUE!</v>
      </c>
      <c r="KD279" s="153" t="str">
        <f t="shared" si="924"/>
        <v>i.a.</v>
      </c>
      <c r="KE279" s="153" t="str">
        <f t="shared" si="925"/>
        <v>i.a.</v>
      </c>
      <c r="KF279" s="153" t="str">
        <f t="shared" si="926"/>
        <v>i.a.</v>
      </c>
      <c r="KG279" s="153" t="str">
        <f t="shared" si="927"/>
        <v>i.a.</v>
      </c>
      <c r="KH279" s="153" t="str">
        <f t="shared" si="940"/>
        <v>i.a.</v>
      </c>
      <c r="KI279" s="153" t="str">
        <f t="shared" si="928"/>
        <v>i.a.</v>
      </c>
      <c r="KJ279" s="153" t="str">
        <f t="shared" si="929"/>
        <v>i.a.</v>
      </c>
      <c r="KK279" s="153" t="str">
        <f t="shared" si="930"/>
        <v>i.a.</v>
      </c>
      <c r="KL279" s="153" t="str">
        <f t="shared" si="931"/>
        <v>i.a.</v>
      </c>
      <c r="KM279" s="153" t="str">
        <f t="shared" si="932"/>
        <v>i.a.</v>
      </c>
      <c r="KN279" s="153" t="str">
        <f t="shared" si="933"/>
        <v>i.a.</v>
      </c>
      <c r="KO279" s="153" t="str">
        <f t="shared" si="934"/>
        <v>i.a.</v>
      </c>
      <c r="KP279" s="153" t="str">
        <f t="shared" si="935"/>
        <v>i.a.</v>
      </c>
      <c r="KQ279" s="153" t="str">
        <f t="shared" si="936"/>
        <v>i.a.</v>
      </c>
      <c r="KR279" s="153" t="str">
        <f t="shared" si="937"/>
        <v>i.a.</v>
      </c>
      <c r="KS279" s="153" t="str">
        <f t="shared" si="938"/>
        <v>i.a.</v>
      </c>
      <c r="KT279" s="153" t="str">
        <f t="shared" si="939"/>
        <v>i.a.</v>
      </c>
      <c r="KU279" s="150" t="e">
        <f t="shared" si="1105"/>
        <v>#DIV/0!</v>
      </c>
      <c r="KV279" s="150" t="e">
        <f t="shared" si="1106"/>
        <v>#DIV/0!</v>
      </c>
      <c r="KW279" s="150" t="e">
        <f t="shared" si="1107"/>
        <v>#DIV/0!</v>
      </c>
      <c r="KX279" s="150" t="e">
        <f t="shared" si="1108"/>
        <v>#DIV/0!</v>
      </c>
      <c r="KY279" s="150" t="e">
        <f t="shared" si="1109"/>
        <v>#DIV/0!</v>
      </c>
      <c r="KZ279" s="243">
        <f t="shared" si="954"/>
        <v>0</v>
      </c>
      <c r="LA279" s="243">
        <f t="shared" si="1143"/>
        <v>0</v>
      </c>
      <c r="LB279" s="243">
        <f t="shared" si="955"/>
        <v>0</v>
      </c>
      <c r="LC279" s="243">
        <f t="shared" si="956"/>
        <v>0</v>
      </c>
      <c r="LD279" s="254">
        <f>IFERROR(Tabel1[[#This Row],[2024 - Omsætning]]/Tabel1[[#This Row],[2024 - Ansatte]],"i.a.")</f>
        <v>0</v>
      </c>
      <c r="LE279" s="254">
        <f>IFERROR(Tabel1[[#This Row],[2023 - Omsætning]]/Tabel1[[#This Row],[2023 - Ansatte]],"i.a.")</f>
        <v>0</v>
      </c>
      <c r="LF279" s="254">
        <f>IFERROR(Tabel1[[#This Row],[2022 - Omsætning]]/Tabel1[[#This Row],[2022 - Ansatte]],"i.a.")</f>
        <v>0</v>
      </c>
      <c r="LG279" s="254">
        <f>IFERROR(Tabel1[[#This Row],[2021 - Omsætning]]/Tabel1[[#This Row],[2021 - Ansatte]],"i.a.")</f>
        <v>0</v>
      </c>
      <c r="LH279" s="254">
        <f>IFERROR(AC279/Tabel1[[#This Row],[2020 - Ansatte]],"i.a.")</f>
        <v>0</v>
      </c>
      <c r="LI279" s="254">
        <f>IFERROR(Tabel1[[#This Row],[2019 - Omsætning]]/Tabel1[[#This Row],[2019 - Ansatte]],"i.a.")</f>
        <v>0</v>
      </c>
      <c r="LJ279" s="254">
        <f>IFERROR(Tabel1[[#This Row],[2018 - Omsætning]]/Tabel1[[#This Row],[2018 - Ansatte]],"i.a.")</f>
        <v>0</v>
      </c>
      <c r="LK279" s="254">
        <f>IFERROR(Tabel1[[#This Row],[2017 - Omsætning]]/Tabel1[[#This Row],[2017 - Ansatte]],"i.a.")</f>
        <v>0</v>
      </c>
      <c r="LL279" s="254">
        <f>IFERROR(Tabel1[[#This Row],[2016 - Omsætning]]/Tabel1[[#This Row],[2016 - Ansatte]],"i.a.")</f>
        <v>0</v>
      </c>
      <c r="LM279" s="254">
        <f>IFERROR(Tabel1[[#This Row],[2015 - Omsætning]]/Tabel1[[#This Row],[2015 - Ansatte]],"i.a.")</f>
        <v>0</v>
      </c>
      <c r="LN279" s="254">
        <f>IFERROR(Tabel1[[#This Row],[2014 - Omsætning]]/Tabel1[[#This Row],[2014 - Ansatte]],"i.a.")</f>
        <v>0</v>
      </c>
      <c r="LO279" s="254" t="str">
        <f>IFERROR(Tabel1[[#This Row],[2013 - Omsætning]]/Tabel1[[#This Row],[2013 - Ansatte]],"i.a.")</f>
        <v>i.a.</v>
      </c>
      <c r="LP279" s="254" t="str">
        <f>IFERROR(Tabel1[[#This Row],[2012 - Omsætning]]/Tabel1[[#This Row],[2012 - Ansatte]],"i.a.")</f>
        <v>i.a.</v>
      </c>
      <c r="LQ279" s="254" t="str">
        <f>IFERROR(Tabel1[[#This Row],[2011 - Omsætning]]/Tabel1[[#This Row],[2011 - Ansatte]],"i.a.")</f>
        <v>i.a.</v>
      </c>
      <c r="LR279" s="254" t="str">
        <f>IFERROR(Tabel1[[#This Row],[2010 - Omsætning]]/Tabel1[[#This Row],[2010 - Ansatte]],"i.a.")</f>
        <v>i.a.</v>
      </c>
      <c r="LS279" s="254" t="str">
        <f>IFERROR(Tabel1[[#This Row],[2009 - Omsætning]]/Tabel1[[#This Row],[2009 - Ansatte]],"i.a.")</f>
        <v>i.a.</v>
      </c>
      <c r="LT279" s="254" t="str">
        <f>IFERROR(Tabel1[[#This Row],[2008 - Omsætning]]/Tabel1[[#This Row],[2008 - Ansatte]],"i.a.")</f>
        <v>i.a.</v>
      </c>
      <c r="LU279" s="158">
        <f t="shared" si="1110"/>
        <v>-0.19145838388740599</v>
      </c>
      <c r="LV279" s="158">
        <f t="shared" si="1111"/>
        <v>0.71374510068928243</v>
      </c>
      <c r="LW279" s="158">
        <f t="shared" si="1112"/>
        <v>-0.45497338656021297</v>
      </c>
      <c r="LX279" s="158">
        <f t="shared" si="1113"/>
        <v>-0.27415330405931126</v>
      </c>
      <c r="LY279" s="158">
        <f t="shared" si="1114"/>
        <v>0.21151287318012119</v>
      </c>
      <c r="LZ279" s="243">
        <f t="shared" si="957"/>
        <v>-1.7340659340659342E-2</v>
      </c>
      <c r="MA279" s="243">
        <f t="shared" si="1144"/>
        <v>3.7721428571428572E-2</v>
      </c>
      <c r="MB279" s="243">
        <f t="shared" si="958"/>
        <v>-4.4117741935483873E-2</v>
      </c>
      <c r="MC279" s="243">
        <f t="shared" si="959"/>
        <v>-3.6624850657108729E-2</v>
      </c>
      <c r="MD279" s="244">
        <f t="shared" si="1115"/>
        <v>7.3230769230769224E-2</v>
      </c>
      <c r="ME279" s="244">
        <f t="shared" si="1116"/>
        <v>9.0571428571428567E-2</v>
      </c>
      <c r="MF279" s="244">
        <f t="shared" si="1117"/>
        <v>5.2849999999999994E-2</v>
      </c>
      <c r="MG279" s="244">
        <f t="shared" si="1118"/>
        <v>9.6967741935483867E-2</v>
      </c>
      <c r="MH279" s="244">
        <f t="shared" si="1119"/>
        <v>0.1335925925925926</v>
      </c>
      <c r="MI279" s="244">
        <f t="shared" si="1120"/>
        <v>0.11026923076923077</v>
      </c>
      <c r="MJ279" s="244">
        <f t="shared" si="1121"/>
        <v>0.14157692307692307</v>
      </c>
      <c r="MK279" s="244">
        <f t="shared" si="1122"/>
        <v>0.12064</v>
      </c>
      <c r="ML279" s="244">
        <f t="shared" si="1123"/>
        <v>0.1096</v>
      </c>
      <c r="MM279" s="244">
        <f t="shared" si="1124"/>
        <v>5.6208333333333332E-2</v>
      </c>
      <c r="MN279" s="244">
        <f t="shared" si="1125"/>
        <v>7.6600000000000001E-2</v>
      </c>
      <c r="MO279" s="244" t="str">
        <f t="shared" si="1126"/>
        <v>i.a.</v>
      </c>
      <c r="MP279" s="244" t="str">
        <f t="shared" si="1127"/>
        <v>i.a.</v>
      </c>
      <c r="MQ279" s="244" t="str">
        <f t="shared" si="1128"/>
        <v>i.a.</v>
      </c>
      <c r="MR279" s="244" t="str">
        <f t="shared" si="1129"/>
        <v>i.a.</v>
      </c>
      <c r="MS279" s="244" t="str">
        <f t="shared" si="1130"/>
        <v>i.a.</v>
      </c>
      <c r="MT279" s="244" t="str">
        <f t="shared" si="1131"/>
        <v>i.a.</v>
      </c>
    </row>
    <row r="280" spans="1:358" ht="18" customHeight="1" x14ac:dyDescent="0.25">
      <c r="A280" s="3" t="s">
        <v>311</v>
      </c>
      <c r="B280" s="273">
        <v>25490762</v>
      </c>
      <c r="C280" s="117" t="s">
        <v>588</v>
      </c>
      <c r="D280" s="5" t="s">
        <v>370</v>
      </c>
      <c r="E280" s="5">
        <v>711210</v>
      </c>
      <c r="F280" s="203">
        <v>45401</v>
      </c>
      <c r="G280" s="148"/>
      <c r="H280" s="148" t="s">
        <v>74</v>
      </c>
      <c r="I280" s="148" t="s">
        <v>74</v>
      </c>
      <c r="J280" s="148" t="s">
        <v>74</v>
      </c>
      <c r="K280" s="148" t="s">
        <v>74</v>
      </c>
      <c r="L280" s="148" t="s">
        <v>74</v>
      </c>
      <c r="M280" s="148" t="s">
        <v>74</v>
      </c>
      <c r="N280" s="148" t="s">
        <v>74</v>
      </c>
      <c r="O280" s="357" t="s">
        <v>74</v>
      </c>
      <c r="P280" s="150">
        <f>Y280/Tabel1[[#This Row],[2023 - Omsætning]]-1</f>
        <v>-1</v>
      </c>
      <c r="Q280" s="150">
        <f>Z280/Tabel1[[#This Row],[2022 - Omsætning]]-1</f>
        <v>0.47453193877003441</v>
      </c>
      <c r="R280" s="150">
        <f>AA280/Tabel1[[#This Row],[2021 - Omsætning]]-1</f>
        <v>0.38393433974515068</v>
      </c>
      <c r="S280" s="150">
        <f>AB280/Tabel1[[#This Row],[2020 - Omsætning]]-1</f>
        <v>0.31156440860644263</v>
      </c>
      <c r="T280" s="150">
        <f>AC280/Tabel1[[#This Row],[2019 - Omsætning]]-1</f>
        <v>-1.3629352588689803E-2</v>
      </c>
      <c r="U280" s="242">
        <f t="shared" si="941"/>
        <v>-5028.5829999999996</v>
      </c>
      <c r="V280" s="242">
        <f t="shared" si="1132"/>
        <v>1618.2919999999995</v>
      </c>
      <c r="W280" s="242">
        <f t="shared" si="982"/>
        <v>946.09100000000035</v>
      </c>
      <c r="X280" s="242">
        <f t="shared" si="975"/>
        <v>585.37499999999977</v>
      </c>
      <c r="Y280" s="151"/>
      <c r="Z280" s="151">
        <v>5028.5829999999996</v>
      </c>
      <c r="AA280" s="151">
        <v>3410.2910000000002</v>
      </c>
      <c r="AB280" s="151">
        <v>2464.1999999999998</v>
      </c>
      <c r="AC280" s="361">
        <v>1878.825</v>
      </c>
      <c r="AD280" s="151">
        <v>1904.7860000000001</v>
      </c>
      <c r="AE280" s="151">
        <v>2041.37</v>
      </c>
      <c r="AF280" s="151">
        <v>1407.82</v>
      </c>
      <c r="AG280" s="361">
        <v>1598.4749999999999</v>
      </c>
      <c r="AH280" s="361">
        <v>1744.0989999999999</v>
      </c>
      <c r="AI280" s="361">
        <v>2268.5309999999999</v>
      </c>
      <c r="AJ280" s="361">
        <v>2297.92</v>
      </c>
      <c r="AK280" s="361">
        <v>2437.7190000000001</v>
      </c>
      <c r="AL280" s="361">
        <v>1764.4760000000001</v>
      </c>
      <c r="AM280" s="361">
        <v>1265.2159999999999</v>
      </c>
      <c r="AN280" s="361">
        <v>1331.8030000000001</v>
      </c>
      <c r="AO280" s="361">
        <v>1569.039</v>
      </c>
      <c r="AP280" s="150" t="e">
        <f t="shared" si="1006"/>
        <v>#DIV/0!</v>
      </c>
      <c r="AQ280" s="150" t="e">
        <f t="shared" si="1007"/>
        <v>#DIV/0!</v>
      </c>
      <c r="AR280" s="150" t="e">
        <f t="shared" si="1008"/>
        <v>#DIV/0!</v>
      </c>
      <c r="AS280" s="150" t="e">
        <f t="shared" si="1009"/>
        <v>#DIV/0!</v>
      </c>
      <c r="AT280" s="150">
        <f t="shared" si="1010"/>
        <v>-1</v>
      </c>
      <c r="AU280" s="242">
        <f t="shared" si="960"/>
        <v>0</v>
      </c>
      <c r="AV280" s="242">
        <f t="shared" si="1133"/>
        <v>0</v>
      </c>
      <c r="AW280" s="242">
        <f t="shared" si="961"/>
        <v>0</v>
      </c>
      <c r="AX280" s="242">
        <f t="shared" si="962"/>
        <v>0</v>
      </c>
      <c r="AY280" s="119"/>
      <c r="AZ280" s="119"/>
      <c r="BA280" s="119"/>
      <c r="BB280" s="119"/>
      <c r="BC280" s="119"/>
      <c r="BD280" s="119">
        <v>1158.9839999999999</v>
      </c>
      <c r="BE280" s="119">
        <v>1116.662</v>
      </c>
      <c r="BF280" s="119">
        <v>975.93100000000004</v>
      </c>
      <c r="BG280" s="362">
        <v>958.053</v>
      </c>
      <c r="BH280" s="362">
        <v>1136.981</v>
      </c>
      <c r="BI280" s="362">
        <v>1354.385</v>
      </c>
      <c r="BJ280" s="362">
        <v>1376.537</v>
      </c>
      <c r="BK280" s="362">
        <v>1370.229</v>
      </c>
      <c r="BL280" s="362">
        <v>1007.716</v>
      </c>
      <c r="BM280" s="362">
        <v>870.87599999999998</v>
      </c>
      <c r="BN280" s="362">
        <v>961.27200000000005</v>
      </c>
      <c r="BO280" s="362">
        <v>973.10900000000004</v>
      </c>
      <c r="BP280" s="152" t="e">
        <f t="shared" si="1011"/>
        <v>#DIV/0!</v>
      </c>
      <c r="BQ280" s="152" t="e">
        <f t="shared" si="1012"/>
        <v>#DIV/0!</v>
      </c>
      <c r="BR280" s="152" t="e">
        <f t="shared" si="1013"/>
        <v>#DIV/0!</v>
      </c>
      <c r="BS280" s="152" t="e">
        <f t="shared" si="1014"/>
        <v>#DIV/0!</v>
      </c>
      <c r="BT280" s="152">
        <f t="shared" si="1015"/>
        <v>-1</v>
      </c>
      <c r="BU280" s="242">
        <f t="shared" si="963"/>
        <v>0</v>
      </c>
      <c r="BV280" s="242">
        <f t="shared" si="1134"/>
        <v>0</v>
      </c>
      <c r="BW280" s="242">
        <f t="shared" si="964"/>
        <v>0</v>
      </c>
      <c r="BX280" s="242">
        <f t="shared" si="965"/>
        <v>0</v>
      </c>
      <c r="BY280" s="119"/>
      <c r="BZ280" s="119"/>
      <c r="CA280" s="119"/>
      <c r="CB280" s="119"/>
      <c r="CC280" s="119"/>
      <c r="CD280" s="119">
        <v>22.076000000000001</v>
      </c>
      <c r="CE280" s="119">
        <v>30.219000000000001</v>
      </c>
      <c r="CF280" s="119">
        <v>0.13500000000000001</v>
      </c>
      <c r="CG280" s="362">
        <v>-127.16</v>
      </c>
      <c r="CH280" s="362">
        <v>-79.828999999999994</v>
      </c>
      <c r="CI280" s="362">
        <v>-61.305999999999997</v>
      </c>
      <c r="CJ280" s="362">
        <v>58.231999999999999</v>
      </c>
      <c r="CK280" s="362">
        <v>104.71899999999999</v>
      </c>
      <c r="CL280" s="362">
        <v>37.676000000000002</v>
      </c>
      <c r="CM280" s="362">
        <v>17.579999999999998</v>
      </c>
      <c r="CN280" s="362">
        <v>15.082000000000001</v>
      </c>
      <c r="CO280" s="362">
        <v>45.939</v>
      </c>
      <c r="CP280" s="152" t="e">
        <f t="shared" si="1016"/>
        <v>#DIV/0!</v>
      </c>
      <c r="CQ280" s="152" t="e">
        <f t="shared" si="1017"/>
        <v>#DIV/0!</v>
      </c>
      <c r="CR280" s="152" t="e">
        <f t="shared" si="1018"/>
        <v>#DIV/0!</v>
      </c>
      <c r="CS280" s="152" t="e">
        <f t="shared" si="1019"/>
        <v>#DIV/0!</v>
      </c>
      <c r="CT280" s="152">
        <f t="shared" si="1020"/>
        <v>-1</v>
      </c>
      <c r="CU280" s="242">
        <f t="shared" si="966"/>
        <v>0</v>
      </c>
      <c r="CV280" s="242">
        <f t="shared" si="1135"/>
        <v>0</v>
      </c>
      <c r="CW280" s="242">
        <f t="shared" si="967"/>
        <v>0</v>
      </c>
      <c r="CX280" s="242">
        <f t="shared" si="968"/>
        <v>0</v>
      </c>
      <c r="CY280" s="119"/>
      <c r="CZ280" s="119"/>
      <c r="DA280" s="119"/>
      <c r="DB280" s="119"/>
      <c r="DC280" s="119"/>
      <c r="DD280" s="119">
        <v>16.114000000000001</v>
      </c>
      <c r="DE280" s="119">
        <v>26.805</v>
      </c>
      <c r="DF280" s="119">
        <v>-4.0960000000000001</v>
      </c>
      <c r="DG280" s="362">
        <v>-128.84800000000001</v>
      </c>
      <c r="DH280" s="362">
        <v>-92.900999999999996</v>
      </c>
      <c r="DI280" s="362">
        <v>-67.477999999999994</v>
      </c>
      <c r="DJ280" s="362">
        <v>46.494</v>
      </c>
      <c r="DK280" s="362">
        <v>100.488</v>
      </c>
      <c r="DL280" s="362">
        <v>27.074000000000002</v>
      </c>
      <c r="DM280" s="362">
        <v>17.422999999999998</v>
      </c>
      <c r="DN280" s="362">
        <v>10.481999999999999</v>
      </c>
      <c r="DO280" s="362">
        <v>45.069000000000003</v>
      </c>
      <c r="DP280" s="152" t="e">
        <f t="shared" si="1021"/>
        <v>#DIV/0!</v>
      </c>
      <c r="DQ280" s="152" t="e">
        <f t="shared" si="1022"/>
        <v>#DIV/0!</v>
      </c>
      <c r="DR280" s="152" t="e">
        <f t="shared" si="1023"/>
        <v>#DIV/0!</v>
      </c>
      <c r="DS280" s="152" t="e">
        <f t="shared" si="1024"/>
        <v>#DIV/0!</v>
      </c>
      <c r="DT280" s="152">
        <f t="shared" si="1025"/>
        <v>-1</v>
      </c>
      <c r="DU280" s="242">
        <f t="shared" si="969"/>
        <v>0</v>
      </c>
      <c r="DV280" s="242">
        <f t="shared" si="1136"/>
        <v>0</v>
      </c>
      <c r="DW280" s="242">
        <f t="shared" si="970"/>
        <v>0</v>
      </c>
      <c r="DX280" s="242">
        <f t="shared" si="971"/>
        <v>0</v>
      </c>
      <c r="DY280" s="119"/>
      <c r="DZ280" s="119"/>
      <c r="EA280" s="119"/>
      <c r="EB280" s="119"/>
      <c r="EC280" s="119"/>
      <c r="ED280" s="119">
        <v>154.726</v>
      </c>
      <c r="EE280" s="119">
        <v>131.55000000000001</v>
      </c>
      <c r="EF280" s="119">
        <v>107.821</v>
      </c>
      <c r="EG280" s="362">
        <v>140.666</v>
      </c>
      <c r="EH280" s="362">
        <v>76.236999999999995</v>
      </c>
      <c r="EI280" s="362">
        <v>151.68100000000001</v>
      </c>
      <c r="EJ280" s="362">
        <v>219.90199999999999</v>
      </c>
      <c r="EK280" s="362">
        <v>186.83600000000001</v>
      </c>
      <c r="EL280" s="362">
        <v>128.304</v>
      </c>
      <c r="EM280" s="362">
        <v>116.633</v>
      </c>
      <c r="EN280" s="362">
        <v>106.71599999999999</v>
      </c>
      <c r="EO280" s="362">
        <v>118.672</v>
      </c>
      <c r="EP280" s="153" t="e">
        <f t="shared" si="1026"/>
        <v>#DIV/0!</v>
      </c>
      <c r="EQ280" s="153" t="e">
        <f t="shared" si="1027"/>
        <v>#DIV/0!</v>
      </c>
      <c r="ER280" s="153" t="e">
        <f t="shared" si="1028"/>
        <v>#DIV/0!</v>
      </c>
      <c r="ES280" s="153" t="e">
        <f t="shared" si="1029"/>
        <v>#DIV/0!</v>
      </c>
      <c r="ET280" s="153">
        <f t="shared" si="1030"/>
        <v>-1</v>
      </c>
      <c r="EU280" s="242">
        <f t="shared" si="972"/>
        <v>0</v>
      </c>
      <c r="EV280" s="242">
        <f t="shared" si="1137"/>
        <v>0</v>
      </c>
      <c r="EW280" s="242">
        <f t="shared" si="973"/>
        <v>0</v>
      </c>
      <c r="EX280" s="242">
        <f t="shared" si="974"/>
        <v>0</v>
      </c>
      <c r="EY280" s="119"/>
      <c r="EZ280" s="119"/>
      <c r="FA280" s="119"/>
      <c r="FB280" s="119"/>
      <c r="FC280" s="119"/>
      <c r="FD280" s="119">
        <v>767.63300000000004</v>
      </c>
      <c r="FE280" s="119">
        <v>590.15899999999999</v>
      </c>
      <c r="FF280" s="119">
        <v>573.78099999999995</v>
      </c>
      <c r="FG280" s="362">
        <v>614.04499999999996</v>
      </c>
      <c r="FH280" s="362">
        <v>753.30499999999995</v>
      </c>
      <c r="FI280" s="362">
        <v>836.71900000000005</v>
      </c>
      <c r="FJ280" s="362">
        <v>835.92</v>
      </c>
      <c r="FK280" s="362">
        <v>1170.558</v>
      </c>
      <c r="FL280" s="362">
        <v>678.649</v>
      </c>
      <c r="FM280" s="362">
        <v>542.10400000000004</v>
      </c>
      <c r="FN280" s="362">
        <v>509.73200000000003</v>
      </c>
      <c r="FO280" s="362">
        <v>499.49900000000002</v>
      </c>
      <c r="FP280" s="153">
        <f t="shared" si="1031"/>
        <v>-1</v>
      </c>
      <c r="FQ280" s="153">
        <f t="shared" si="1032"/>
        <v>0.10953678474114441</v>
      </c>
      <c r="FR280" s="153">
        <f t="shared" si="1033"/>
        <v>0.11618004866180048</v>
      </c>
      <c r="FS280" s="153">
        <f t="shared" si="1034"/>
        <v>0.15045486354093771</v>
      </c>
      <c r="FT280" s="153">
        <f t="shared" si="1035"/>
        <v>8.5041761579346994E-2</v>
      </c>
      <c r="FU280" s="242">
        <f t="shared" si="990"/>
        <v>-2036</v>
      </c>
      <c r="FV280" s="242">
        <f t="shared" si="1138"/>
        <v>201</v>
      </c>
      <c r="FW280" s="242">
        <f t="shared" si="991"/>
        <v>191</v>
      </c>
      <c r="FX280" s="242">
        <f t="shared" si="992"/>
        <v>215</v>
      </c>
      <c r="FY280" s="154"/>
      <c r="FZ280" s="154">
        <v>2036</v>
      </c>
      <c r="GA280" s="154">
        <v>1835</v>
      </c>
      <c r="GB280" s="154">
        <v>1644</v>
      </c>
      <c r="GC280" s="154">
        <v>1429</v>
      </c>
      <c r="GD280" s="154">
        <v>1317</v>
      </c>
      <c r="GE280" s="154">
        <v>1289</v>
      </c>
      <c r="GF280" s="154">
        <v>1109</v>
      </c>
      <c r="GG280" s="359">
        <v>1228</v>
      </c>
      <c r="GH280" s="359">
        <v>1509</v>
      </c>
      <c r="GI280" s="359">
        <v>1812</v>
      </c>
      <c r="GJ280" s="359">
        <v>1847</v>
      </c>
      <c r="GK280" s="359">
        <v>1669</v>
      </c>
      <c r="GL280" s="359">
        <v>1420</v>
      </c>
      <c r="GM280" s="359">
        <v>1338</v>
      </c>
      <c r="GN280" s="359">
        <v>1373</v>
      </c>
      <c r="GO280" s="359">
        <v>1379</v>
      </c>
      <c r="GP280" s="5"/>
      <c r="GQ280" s="5" t="s">
        <v>389</v>
      </c>
      <c r="GR280" s="5">
        <v>6700</v>
      </c>
      <c r="GS280" s="5" t="s">
        <v>193</v>
      </c>
      <c r="GT280" s="7" t="s">
        <v>78</v>
      </c>
      <c r="GU280" s="172" t="s">
        <v>73</v>
      </c>
      <c r="GW280" s="158" t="e">
        <f t="shared" si="1036"/>
        <v>#VALUE!</v>
      </c>
      <c r="GX280" s="158" t="e">
        <f t="shared" si="1037"/>
        <v>#VALUE!</v>
      </c>
      <c r="GY280" s="158" t="e">
        <f t="shared" si="1038"/>
        <v>#VALUE!</v>
      </c>
      <c r="GZ280" s="158" t="e">
        <f t="shared" si="1039"/>
        <v>#VALUE!</v>
      </c>
      <c r="HA280" s="158">
        <f t="shared" si="1040"/>
        <v>-1</v>
      </c>
      <c r="HB280" s="263" t="e">
        <f t="shared" si="942"/>
        <v>#VALUE!</v>
      </c>
      <c r="HC280" s="263" t="e">
        <f t="shared" si="1139"/>
        <v>#VALUE!</v>
      </c>
      <c r="HD280" s="263" t="e">
        <f t="shared" si="943"/>
        <v>#VALUE!</v>
      </c>
      <c r="HE280" s="263" t="e">
        <f t="shared" si="944"/>
        <v>#VALUE!</v>
      </c>
      <c r="HF280" s="153" t="str">
        <f t="shared" si="1041"/>
        <v>Negativ EK</v>
      </c>
      <c r="HG280" s="153" t="str">
        <f t="shared" si="1042"/>
        <v>Negativ EK</v>
      </c>
      <c r="HH280" s="153" t="str">
        <f t="shared" si="1043"/>
        <v>Negativ EK</v>
      </c>
      <c r="HI280" s="153" t="str">
        <f t="shared" si="1044"/>
        <v>Negativ EK</v>
      </c>
      <c r="HJ280" s="153">
        <f t="shared" si="1045"/>
        <v>0</v>
      </c>
      <c r="HK280" s="153">
        <f t="shared" si="1046"/>
        <v>0.11257667425840798</v>
      </c>
      <c r="HL280" s="153">
        <f t="shared" si="1047"/>
        <v>0.22396196698848231</v>
      </c>
      <c r="HM280" s="153">
        <f t="shared" si="1048"/>
        <v>-3.2967519427575691E-2</v>
      </c>
      <c r="HN280" s="153">
        <f t="shared" si="1049"/>
        <v>-1.1880702433806818</v>
      </c>
      <c r="HO280" s="153">
        <f t="shared" si="1050"/>
        <v>-0.81521424371923235</v>
      </c>
      <c r="HP280" s="153">
        <f t="shared" si="1051"/>
        <v>-0.36319207283433314</v>
      </c>
      <c r="HQ280" s="153">
        <f t="shared" si="1052"/>
        <v>0.22861891438714849</v>
      </c>
      <c r="HR280" s="153">
        <f t="shared" si="1053"/>
        <v>0.63773560957034969</v>
      </c>
      <c r="HS280" s="153">
        <f t="shared" si="1054"/>
        <v>0.22106909123570551</v>
      </c>
      <c r="HT280" s="153">
        <f t="shared" si="1055"/>
        <v>0.1560159212711944</v>
      </c>
      <c r="HU280" s="153">
        <f t="shared" si="1056"/>
        <v>9.301293768967292E-2</v>
      </c>
      <c r="HV280" s="150" t="e">
        <f t="shared" si="1057"/>
        <v>#VALUE!</v>
      </c>
      <c r="HW280" s="150" t="e">
        <f t="shared" si="1058"/>
        <v>#VALUE!</v>
      </c>
      <c r="HX280" s="150" t="e">
        <f t="shared" si="1059"/>
        <v>#VALUE!</v>
      </c>
      <c r="HY280" s="150" t="e">
        <f t="shared" si="1060"/>
        <v>#VALUE!</v>
      </c>
      <c r="HZ280" s="150">
        <f t="shared" si="1061"/>
        <v>-1</v>
      </c>
      <c r="IA280" s="263" t="e">
        <f t="shared" si="945"/>
        <v>#VALUE!</v>
      </c>
      <c r="IB280" s="263" t="e">
        <f t="shared" si="1140"/>
        <v>#VALUE!</v>
      </c>
      <c r="IC280" s="263" t="e">
        <f t="shared" si="946"/>
        <v>#VALUE!</v>
      </c>
      <c r="ID280" s="263" t="e">
        <f t="shared" si="947"/>
        <v>#VALUE!</v>
      </c>
      <c r="IE280" s="153" t="str">
        <f t="shared" si="1062"/>
        <v>i.a.</v>
      </c>
      <c r="IF280" s="153" t="str">
        <f t="shared" si="1063"/>
        <v>i.a.</v>
      </c>
      <c r="IG280" s="153" t="str">
        <f t="shared" si="1064"/>
        <v>i.a.</v>
      </c>
      <c r="IH280" s="153" t="str">
        <f t="shared" si="1065"/>
        <v>i.a.</v>
      </c>
      <c r="II280" s="153">
        <f t="shared" si="1066"/>
        <v>0</v>
      </c>
      <c r="IJ280" s="153">
        <f t="shared" si="1067"/>
        <v>3.2517498998373834E-2</v>
      </c>
      <c r="IK280" s="153">
        <f t="shared" si="1068"/>
        <v>5.1925356977163772E-2</v>
      </c>
      <c r="IL280" s="153">
        <f t="shared" si="1069"/>
        <v>2.2730601956852267E-4</v>
      </c>
      <c r="IM280" s="153">
        <f t="shared" si="1070"/>
        <v>-0.18599480747431163</v>
      </c>
      <c r="IN280" s="153">
        <f t="shared" si="1071"/>
        <v>-0.10041232082031466</v>
      </c>
      <c r="IO280" s="153">
        <f t="shared" si="1072"/>
        <v>-7.3304520580950217E-2</v>
      </c>
      <c r="IP280" s="153">
        <f t="shared" si="1073"/>
        <v>5.8043995498580095E-2</v>
      </c>
      <c r="IQ280" s="153">
        <f t="shared" si="1074"/>
        <v>0.11325827773743015</v>
      </c>
      <c r="IR280" s="153">
        <f t="shared" si="1075"/>
        <v>6.1725836430465454E-2</v>
      </c>
      <c r="IS280" s="153">
        <f t="shared" si="1076"/>
        <v>3.3427264326377874E-2</v>
      </c>
      <c r="IT280" s="153">
        <f t="shared" si="1077"/>
        <v>2.9888102921927687E-2</v>
      </c>
      <c r="IU280" s="150" t="e">
        <f t="shared" si="1078"/>
        <v>#VALUE!</v>
      </c>
      <c r="IV280" s="150" t="e">
        <f t="shared" si="1079"/>
        <v>#VALUE!</v>
      </c>
      <c r="IW280" s="150" t="e">
        <f t="shared" si="1080"/>
        <v>#VALUE!</v>
      </c>
      <c r="IX280" s="150" t="e">
        <f t="shared" si="1081"/>
        <v>#VALUE!</v>
      </c>
      <c r="IY280" s="150" t="e">
        <f t="shared" si="1082"/>
        <v>#VALUE!</v>
      </c>
      <c r="IZ280" s="263" t="e">
        <f t="shared" si="948"/>
        <v>#VALUE!</v>
      </c>
      <c r="JA280" s="263" t="e">
        <f t="shared" si="1141"/>
        <v>#VALUE!</v>
      </c>
      <c r="JB280" s="263" t="e">
        <f t="shared" si="949"/>
        <v>#VALUE!</v>
      </c>
      <c r="JC280" s="263" t="e">
        <f t="shared" si="950"/>
        <v>#VALUE!</v>
      </c>
      <c r="JD280" s="153" t="str">
        <f t="shared" si="1083"/>
        <v>i.a.</v>
      </c>
      <c r="JE280" s="153" t="str">
        <f t="shared" si="1084"/>
        <v>i.a.</v>
      </c>
      <c r="JF280" s="153" t="str">
        <f t="shared" si="1085"/>
        <v>i.a.</v>
      </c>
      <c r="JG280" s="153" t="str">
        <f t="shared" si="1086"/>
        <v>i.a.</v>
      </c>
      <c r="JH280" s="153" t="str">
        <f t="shared" si="1087"/>
        <v>i.a.</v>
      </c>
      <c r="JI280" s="153">
        <f t="shared" si="1088"/>
        <v>0.20156246539687583</v>
      </c>
      <c r="JJ280" s="153">
        <f t="shared" si="1089"/>
        <v>0.22290603040875429</v>
      </c>
      <c r="JK280" s="153">
        <f t="shared" si="1090"/>
        <v>0.18791315850472567</v>
      </c>
      <c r="JL280" s="153">
        <f t="shared" si="1091"/>
        <v>0.22908093055069254</v>
      </c>
      <c r="JM280" s="153">
        <f t="shared" si="1092"/>
        <v>0.1012033638433304</v>
      </c>
      <c r="JN280" s="153">
        <f t="shared" si="1093"/>
        <v>0.18128069280128695</v>
      </c>
      <c r="JO280" s="153">
        <f t="shared" si="1094"/>
        <v>0.26306584362139918</v>
      </c>
      <c r="JP280" s="153">
        <f t="shared" si="1095"/>
        <v>0.15961276587747042</v>
      </c>
      <c r="JQ280" s="153">
        <f t="shared" si="1096"/>
        <v>0.18905796663665606</v>
      </c>
      <c r="JR280" s="153">
        <f t="shared" si="1097"/>
        <v>0.21514875374466891</v>
      </c>
      <c r="JS280" s="153">
        <f t="shared" si="1098"/>
        <v>0.20935707391335051</v>
      </c>
      <c r="JT280" s="153">
        <f t="shared" si="1099"/>
        <v>0.23758205722133577</v>
      </c>
      <c r="JU280" s="150" t="e">
        <f t="shared" si="1100"/>
        <v>#VALUE!</v>
      </c>
      <c r="JV280" s="150" t="e">
        <f t="shared" si="1101"/>
        <v>#DIV/0!</v>
      </c>
      <c r="JW280" s="150" t="e">
        <f t="shared" si="1102"/>
        <v>#DIV/0!</v>
      </c>
      <c r="JX280" s="150" t="e">
        <f t="shared" si="1103"/>
        <v>#DIV/0!</v>
      </c>
      <c r="JY280" s="150">
        <f t="shared" si="1104"/>
        <v>-1</v>
      </c>
      <c r="JZ280" s="263" t="e">
        <f t="shared" si="951"/>
        <v>#VALUE!</v>
      </c>
      <c r="KA280" s="263">
        <f t="shared" si="1142"/>
        <v>0</v>
      </c>
      <c r="KB280" s="263">
        <f t="shared" si="952"/>
        <v>0</v>
      </c>
      <c r="KC280" s="263">
        <f t="shared" si="953"/>
        <v>0</v>
      </c>
      <c r="KD280" s="153" t="str">
        <f t="shared" si="924"/>
        <v>i.a.</v>
      </c>
      <c r="KE280" s="153">
        <f t="shared" si="925"/>
        <v>0</v>
      </c>
      <c r="KF280" s="153">
        <f t="shared" si="926"/>
        <v>0</v>
      </c>
      <c r="KG280" s="153">
        <f t="shared" si="927"/>
        <v>0</v>
      </c>
      <c r="KH280" s="153">
        <f t="shared" si="940"/>
        <v>0</v>
      </c>
      <c r="KI280" s="153">
        <f t="shared" si="928"/>
        <v>1.1589753389619621E-2</v>
      </c>
      <c r="KJ280" s="153">
        <f t="shared" si="929"/>
        <v>1.4803293866374054E-2</v>
      </c>
      <c r="KK280" s="153">
        <f t="shared" si="930"/>
        <v>9.5892940858916637E-5</v>
      </c>
      <c r="KL280" s="153">
        <f t="shared" si="931"/>
        <v>-7.9550821877101621E-2</v>
      </c>
      <c r="KM280" s="153">
        <f t="shared" si="932"/>
        <v>-4.5770910940261991E-2</v>
      </c>
      <c r="KN280" s="153">
        <f t="shared" si="933"/>
        <v>-2.7024537024179965E-2</v>
      </c>
      <c r="KO280" s="153">
        <f t="shared" si="934"/>
        <v>2.5341178108898479E-2</v>
      </c>
      <c r="KP280" s="153">
        <f t="shared" si="935"/>
        <v>4.2957781434201397E-2</v>
      </c>
      <c r="KQ280" s="153">
        <f t="shared" si="936"/>
        <v>2.135251485426835E-2</v>
      </c>
      <c r="KR280" s="153">
        <f t="shared" si="937"/>
        <v>1.389486064039658E-2</v>
      </c>
      <c r="KS280" s="153">
        <f t="shared" si="938"/>
        <v>1.1324497692226253E-2</v>
      </c>
      <c r="KT280" s="153">
        <f t="shared" si="939"/>
        <v>2.9278430937663118E-2</v>
      </c>
      <c r="KU280" s="150" t="e">
        <f t="shared" si="1105"/>
        <v>#VALUE!</v>
      </c>
      <c r="KV280" s="150">
        <f t="shared" si="1106"/>
        <v>0.32896174245727561</v>
      </c>
      <c r="KW280" s="150">
        <f t="shared" si="1107"/>
        <v>0.23988449838748097</v>
      </c>
      <c r="KX280" s="150">
        <f t="shared" si="1108"/>
        <v>0.14003986611837393</v>
      </c>
      <c r="KY280" s="150">
        <f t="shared" si="1109"/>
        <v>-9.0937618865853345E-2</v>
      </c>
      <c r="KZ280" s="243" t="e">
        <f t="shared" si="954"/>
        <v>#VALUE!</v>
      </c>
      <c r="LA280" s="243">
        <f t="shared" si="1143"/>
        <v>0.61136526956205173</v>
      </c>
      <c r="LB280" s="243">
        <f t="shared" si="955"/>
        <v>0.35956410032021324</v>
      </c>
      <c r="LC280" s="243">
        <f t="shared" si="956"/>
        <v>0.18412204440857516</v>
      </c>
      <c r="LD280" s="254" t="str">
        <f>IFERROR(Tabel1[[#This Row],[2024 - Omsætning]]/Tabel1[[#This Row],[2024 - Ansatte]],"i.a.")</f>
        <v>i.a.</v>
      </c>
      <c r="LE280" s="254">
        <f>IFERROR(Tabel1[[#This Row],[2023 - Omsætning]]/Tabel1[[#This Row],[2023 - Ansatte]],"i.a.")</f>
        <v>2.4698344793713161</v>
      </c>
      <c r="LF280" s="254">
        <f>IFERROR(Tabel1[[#This Row],[2022 - Omsætning]]/Tabel1[[#This Row],[2022 - Ansatte]],"i.a.")</f>
        <v>1.8584692098092643</v>
      </c>
      <c r="LG280" s="254">
        <f>IFERROR(Tabel1[[#This Row],[2021 - Omsætning]]/Tabel1[[#This Row],[2021 - Ansatte]],"i.a.")</f>
        <v>1.4989051094890511</v>
      </c>
      <c r="LH280" s="254">
        <f>IFERROR(AC280/Tabel1[[#This Row],[2020 - Ansatte]],"i.a.")</f>
        <v>1.3147830650804759</v>
      </c>
      <c r="LI280" s="254">
        <f>IFERROR(Tabel1[[#This Row],[2019 - Omsætning]]/Tabel1[[#This Row],[2019 - Ansatte]],"i.a.")</f>
        <v>1.4463067577828399</v>
      </c>
      <c r="LJ280" s="254">
        <f>IFERROR(Tabel1[[#This Row],[2018 - Omsætning]]/Tabel1[[#This Row],[2018 - Ansatte]],"i.a.")</f>
        <v>1.5836850271528315</v>
      </c>
      <c r="LK280" s="254">
        <f>IFERROR(Tabel1[[#This Row],[2017 - Omsætning]]/Tabel1[[#This Row],[2017 - Ansatte]],"i.a.")</f>
        <v>1.2694499549143372</v>
      </c>
      <c r="LL280" s="254">
        <f>IFERROR(Tabel1[[#This Row],[2016 - Omsætning]]/Tabel1[[#This Row],[2016 - Ansatte]],"i.a.")</f>
        <v>1.3016897394136806</v>
      </c>
      <c r="LM280" s="254">
        <f>IFERROR(Tabel1[[#This Row],[2015 - Omsætning]]/Tabel1[[#This Row],[2015 - Ansatte]],"i.a.")</f>
        <v>1.1557978793903247</v>
      </c>
      <c r="LN280" s="254">
        <f>IFERROR(Tabel1[[#This Row],[2014 - Omsætning]]/Tabel1[[#This Row],[2014 - Ansatte]],"i.a.")</f>
        <v>1.2519486754966886</v>
      </c>
      <c r="LO280" s="254">
        <f>IFERROR(Tabel1[[#This Row],[2013 - Omsætning]]/Tabel1[[#This Row],[2013 - Ansatte]],"i.a.")</f>
        <v>1.2441364374661614</v>
      </c>
      <c r="LP280" s="254">
        <f>IFERROR(Tabel1[[#This Row],[2012 - Omsætning]]/Tabel1[[#This Row],[2012 - Ansatte]],"i.a.")</f>
        <v>1.4605865787896946</v>
      </c>
      <c r="LQ280" s="254">
        <f>IFERROR(Tabel1[[#This Row],[2011 - Omsætning]]/Tabel1[[#This Row],[2011 - Ansatte]],"i.a.")</f>
        <v>1.2425887323943663</v>
      </c>
      <c r="LR280" s="254">
        <f>IFERROR(Tabel1[[#This Row],[2010 - Omsætning]]/Tabel1[[#This Row],[2010 - Ansatte]],"i.a.")</f>
        <v>0.94560239162929738</v>
      </c>
      <c r="LS280" s="254">
        <f>IFERROR(Tabel1[[#This Row],[2009 - Omsætning]]/Tabel1[[#This Row],[2009 - Ansatte]],"i.a.")</f>
        <v>0.969994901675164</v>
      </c>
      <c r="LT280" s="254">
        <f>IFERROR(Tabel1[[#This Row],[2008 - Omsætning]]/Tabel1[[#This Row],[2008 - Ansatte]],"i.a.")</f>
        <v>1.13780928208847</v>
      </c>
      <c r="LU280" s="158" t="e">
        <f t="shared" si="1110"/>
        <v>#VALUE!</v>
      </c>
      <c r="LV280" s="158" t="e">
        <f t="shared" si="1111"/>
        <v>#DIV/0!</v>
      </c>
      <c r="LW280" s="158" t="e">
        <f t="shared" si="1112"/>
        <v>#DIV/0!</v>
      </c>
      <c r="LX280" s="158" t="e">
        <f t="shared" si="1113"/>
        <v>#DIV/0!</v>
      </c>
      <c r="LY280" s="158">
        <f t="shared" si="1114"/>
        <v>-1</v>
      </c>
      <c r="LZ280" s="243" t="e">
        <f t="shared" si="957"/>
        <v>#VALUE!</v>
      </c>
      <c r="MA280" s="243">
        <f t="shared" si="1144"/>
        <v>0</v>
      </c>
      <c r="MB280" s="243">
        <f t="shared" si="958"/>
        <v>0</v>
      </c>
      <c r="MC280" s="243">
        <f t="shared" si="959"/>
        <v>0</v>
      </c>
      <c r="MD280" s="244" t="str">
        <f t="shared" si="1115"/>
        <v>i.a.</v>
      </c>
      <c r="ME280" s="244">
        <f t="shared" si="1116"/>
        <v>0</v>
      </c>
      <c r="MF280" s="244">
        <f t="shared" si="1117"/>
        <v>0</v>
      </c>
      <c r="MG280" s="244">
        <f t="shared" si="1118"/>
        <v>0</v>
      </c>
      <c r="MH280" s="244">
        <f t="shared" si="1119"/>
        <v>0</v>
      </c>
      <c r="MI280" s="244">
        <f t="shared" si="1120"/>
        <v>1.223538344722855E-2</v>
      </c>
      <c r="MJ280" s="244">
        <f t="shared" si="1121"/>
        <v>2.0795190069821567E-2</v>
      </c>
      <c r="MK280" s="244">
        <f t="shared" si="1122"/>
        <v>-3.6934174932371508E-3</v>
      </c>
      <c r="ML280" s="244">
        <f t="shared" si="1123"/>
        <v>-0.10492508143322476</v>
      </c>
      <c r="MM280" s="244">
        <f t="shared" si="1124"/>
        <v>-6.1564612326043738E-2</v>
      </c>
      <c r="MN280" s="244">
        <f t="shared" si="1125"/>
        <v>-3.723951434878587E-2</v>
      </c>
      <c r="MO280" s="244">
        <f t="shared" si="1126"/>
        <v>2.5172712506767732E-2</v>
      </c>
      <c r="MP280" s="244">
        <f t="shared" si="1127"/>
        <v>6.0208508088675852E-2</v>
      </c>
      <c r="MQ280" s="244">
        <f t="shared" si="1128"/>
        <v>1.9066197183098592E-2</v>
      </c>
      <c r="MR280" s="244">
        <f t="shared" si="1129"/>
        <v>1.302167414050822E-2</v>
      </c>
      <c r="MS280" s="244">
        <f t="shared" si="1130"/>
        <v>7.6343772760378726E-3</v>
      </c>
      <c r="MT280" s="244">
        <f t="shared" si="1131"/>
        <v>3.2682378535170413E-2</v>
      </c>
    </row>
    <row r="281" spans="1:358" ht="18" customHeight="1" x14ac:dyDescent="0.25">
      <c r="A281" s="20" t="s">
        <v>426</v>
      </c>
      <c r="B281" s="273">
        <v>12762704</v>
      </c>
      <c r="C281" s="117" t="s">
        <v>588</v>
      </c>
      <c r="D281" s="5" t="s">
        <v>370</v>
      </c>
      <c r="E281" s="5">
        <v>332000</v>
      </c>
      <c r="F281" s="203">
        <v>45386</v>
      </c>
      <c r="G281" s="148"/>
      <c r="H281" s="148" t="s">
        <v>74</v>
      </c>
      <c r="I281" s="148" t="s">
        <v>74</v>
      </c>
      <c r="J281" s="148" t="s">
        <v>74</v>
      </c>
      <c r="K281" s="148" t="s">
        <v>74</v>
      </c>
      <c r="L281" s="148" t="s">
        <v>74</v>
      </c>
      <c r="M281" s="148" t="s">
        <v>74</v>
      </c>
      <c r="N281" s="357" t="s">
        <v>74</v>
      </c>
      <c r="O281" s="357" t="s">
        <v>74</v>
      </c>
      <c r="P281" s="150">
        <f>Y281/Tabel1[[#This Row],[2023 - Omsætning]]-1</f>
        <v>-1</v>
      </c>
      <c r="Q281" s="150">
        <f>Z281/Tabel1[[#This Row],[2022 - Omsætning]]-1</f>
        <v>0.10456630437886183</v>
      </c>
      <c r="R281" s="150">
        <f>AA281/Tabel1[[#This Row],[2021 - Omsætning]]-1</f>
        <v>0.32057011930717993</v>
      </c>
      <c r="S281" s="150">
        <f>AB281/Tabel1[[#This Row],[2020 - Omsætning]]-1</f>
        <v>4.6747523901949695E-2</v>
      </c>
      <c r="T281" s="150">
        <f>AC281/Tabel1[[#This Row],[2019 - Omsætning]]-1</f>
        <v>-0.10052333279037029</v>
      </c>
      <c r="U281" s="242">
        <f t="shared" si="941"/>
        <v>-657.64</v>
      </c>
      <c r="V281" s="242">
        <f t="shared" si="1132"/>
        <v>62.256999999999948</v>
      </c>
      <c r="W281" s="242">
        <f t="shared" si="982"/>
        <v>144.53000000000003</v>
      </c>
      <c r="X281" s="242">
        <f t="shared" si="975"/>
        <v>20.134999999999991</v>
      </c>
      <c r="Y281" s="151"/>
      <c r="Z281" s="151">
        <v>657.64</v>
      </c>
      <c r="AA281" s="151">
        <v>595.38300000000004</v>
      </c>
      <c r="AB281" s="151">
        <v>450.85300000000001</v>
      </c>
      <c r="AC281" s="361">
        <v>430.71800000000002</v>
      </c>
      <c r="AD281" s="151">
        <v>478.85399999999998</v>
      </c>
      <c r="AE281" s="151">
        <v>333.76799999999997</v>
      </c>
      <c r="AF281" s="151">
        <v>285.25400000000002</v>
      </c>
      <c r="AG281" s="361">
        <v>309.84100000000001</v>
      </c>
      <c r="AH281" s="361">
        <v>402.096</v>
      </c>
      <c r="AI281" s="361">
        <v>453.714</v>
      </c>
      <c r="AJ281" s="361">
        <v>422.47899999999998</v>
      </c>
      <c r="AK281" s="361"/>
      <c r="AL281" s="361"/>
      <c r="AM281" s="361"/>
      <c r="AN281" s="361"/>
      <c r="AO281" s="361"/>
      <c r="AP281" s="150" t="e">
        <f t="shared" si="1006"/>
        <v>#DIV/0!</v>
      </c>
      <c r="AQ281" s="150" t="e">
        <f t="shared" si="1007"/>
        <v>#DIV/0!</v>
      </c>
      <c r="AR281" s="150" t="e">
        <f t="shared" si="1008"/>
        <v>#DIV/0!</v>
      </c>
      <c r="AS281" s="150" t="e">
        <f t="shared" si="1009"/>
        <v>#DIV/0!</v>
      </c>
      <c r="AT281" s="150" t="e">
        <f t="shared" si="1010"/>
        <v>#DIV/0!</v>
      </c>
      <c r="AU281" s="242">
        <f t="shared" si="960"/>
        <v>0</v>
      </c>
      <c r="AV281" s="242">
        <f t="shared" si="1133"/>
        <v>0</v>
      </c>
      <c r="AW281" s="242">
        <f t="shared" si="961"/>
        <v>0</v>
      </c>
      <c r="AX281" s="242">
        <f t="shared" si="962"/>
        <v>0</v>
      </c>
      <c r="AY281" s="119"/>
      <c r="AZ281" s="119"/>
      <c r="BA281" s="119"/>
      <c r="BB281" s="119"/>
      <c r="BC281" s="119"/>
      <c r="BD281" s="119"/>
      <c r="BE281" s="119">
        <v>164.142</v>
      </c>
      <c r="BF281" s="119">
        <v>147.33500000000001</v>
      </c>
      <c r="BG281" s="362">
        <v>145.94300000000001</v>
      </c>
      <c r="BH281" s="362">
        <v>199.38900000000001</v>
      </c>
      <c r="BI281" s="362">
        <v>228.059</v>
      </c>
      <c r="BJ281" s="362">
        <v>182.92599999999999</v>
      </c>
      <c r="BK281" s="362"/>
      <c r="BL281" s="362"/>
      <c r="BM281" s="362"/>
      <c r="BN281" s="362"/>
      <c r="BO281" s="362"/>
      <c r="BP281" s="152" t="e">
        <f t="shared" si="1011"/>
        <v>#DIV/0!</v>
      </c>
      <c r="BQ281" s="152" t="e">
        <f t="shared" si="1012"/>
        <v>#DIV/0!</v>
      </c>
      <c r="BR281" s="152" t="e">
        <f t="shared" si="1013"/>
        <v>#DIV/0!</v>
      </c>
      <c r="BS281" s="152" t="e">
        <f t="shared" si="1014"/>
        <v>#DIV/0!</v>
      </c>
      <c r="BT281" s="152" t="e">
        <f t="shared" si="1015"/>
        <v>#DIV/0!</v>
      </c>
      <c r="BU281" s="242">
        <f t="shared" si="963"/>
        <v>0</v>
      </c>
      <c r="BV281" s="242">
        <f t="shared" si="1134"/>
        <v>0</v>
      </c>
      <c r="BW281" s="242">
        <f t="shared" si="964"/>
        <v>0</v>
      </c>
      <c r="BX281" s="242">
        <f t="shared" si="965"/>
        <v>0</v>
      </c>
      <c r="BY281" s="119"/>
      <c r="BZ281" s="119"/>
      <c r="CA281" s="119"/>
      <c r="CB281" s="119"/>
      <c r="CC281" s="119"/>
      <c r="CD281" s="119"/>
      <c r="CE281" s="119">
        <v>5.7130000000000001</v>
      </c>
      <c r="CF281" s="119">
        <v>-6.4450000000000003</v>
      </c>
      <c r="CG281" s="362">
        <v>-14.917999999999999</v>
      </c>
      <c r="CH281" s="362">
        <v>16.459</v>
      </c>
      <c r="CI281" s="362">
        <v>38.700000000000003</v>
      </c>
      <c r="CJ281" s="362">
        <v>40.813000000000002</v>
      </c>
      <c r="CK281" s="362"/>
      <c r="CL281" s="362"/>
      <c r="CM281" s="362"/>
      <c r="CN281" s="362"/>
      <c r="CO281" s="362"/>
      <c r="CP281" s="152" t="e">
        <f t="shared" si="1016"/>
        <v>#DIV/0!</v>
      </c>
      <c r="CQ281" s="152" t="e">
        <f t="shared" si="1017"/>
        <v>#DIV/0!</v>
      </c>
      <c r="CR281" s="152" t="e">
        <f t="shared" si="1018"/>
        <v>#DIV/0!</v>
      </c>
      <c r="CS281" s="152" t="e">
        <f t="shared" si="1019"/>
        <v>#DIV/0!</v>
      </c>
      <c r="CT281" s="152" t="e">
        <f t="shared" si="1020"/>
        <v>#DIV/0!</v>
      </c>
      <c r="CU281" s="242">
        <f t="shared" si="966"/>
        <v>0</v>
      </c>
      <c r="CV281" s="242">
        <f t="shared" si="1135"/>
        <v>0</v>
      </c>
      <c r="CW281" s="242">
        <f t="shared" si="967"/>
        <v>0</v>
      </c>
      <c r="CX281" s="242">
        <f t="shared" si="968"/>
        <v>0</v>
      </c>
      <c r="CY281" s="119"/>
      <c r="CZ281" s="119"/>
      <c r="DA281" s="119"/>
      <c r="DB281" s="119"/>
      <c r="DC281" s="119"/>
      <c r="DD281" s="119"/>
      <c r="DE281" s="119">
        <v>1.181</v>
      </c>
      <c r="DF281" s="119">
        <v>-10.526999999999999</v>
      </c>
      <c r="DG281" s="362">
        <v>-21.315000000000001</v>
      </c>
      <c r="DH281" s="362">
        <v>17.134</v>
      </c>
      <c r="DI281" s="362">
        <v>37.5</v>
      </c>
      <c r="DJ281" s="362">
        <v>36.064</v>
      </c>
      <c r="DK281" s="362"/>
      <c r="DL281" s="362"/>
      <c r="DM281" s="362"/>
      <c r="DN281" s="362"/>
      <c r="DO281" s="362"/>
      <c r="DP281" s="152" t="e">
        <f t="shared" si="1021"/>
        <v>#DIV/0!</v>
      </c>
      <c r="DQ281" s="152" t="e">
        <f t="shared" si="1022"/>
        <v>#DIV/0!</v>
      </c>
      <c r="DR281" s="152" t="e">
        <f t="shared" si="1023"/>
        <v>#DIV/0!</v>
      </c>
      <c r="DS281" s="152" t="e">
        <f t="shared" si="1024"/>
        <v>#DIV/0!</v>
      </c>
      <c r="DT281" s="152" t="e">
        <f t="shared" si="1025"/>
        <v>#DIV/0!</v>
      </c>
      <c r="DU281" s="242">
        <f t="shared" si="969"/>
        <v>0</v>
      </c>
      <c r="DV281" s="242">
        <f t="shared" si="1136"/>
        <v>0</v>
      </c>
      <c r="DW281" s="242">
        <f t="shared" si="970"/>
        <v>0</v>
      </c>
      <c r="DX281" s="242">
        <f t="shared" si="971"/>
        <v>0</v>
      </c>
      <c r="DY281" s="119"/>
      <c r="DZ281" s="119"/>
      <c r="EA281" s="119"/>
      <c r="EB281" s="119"/>
      <c r="EC281" s="119"/>
      <c r="ED281" s="119"/>
      <c r="EE281" s="119">
        <v>91.364000000000004</v>
      </c>
      <c r="EF281" s="119">
        <v>90.78</v>
      </c>
      <c r="EG281" s="362">
        <v>100.813</v>
      </c>
      <c r="EH281" s="362">
        <v>119.524</v>
      </c>
      <c r="EI281" s="362">
        <v>107.18899999999999</v>
      </c>
      <c r="EJ281" s="362">
        <v>79.379000000000005</v>
      </c>
      <c r="EK281" s="362"/>
      <c r="EL281" s="362"/>
      <c r="EM281" s="362"/>
      <c r="EN281" s="362"/>
      <c r="EO281" s="362"/>
      <c r="EP281" s="153" t="e">
        <f t="shared" si="1026"/>
        <v>#DIV/0!</v>
      </c>
      <c r="EQ281" s="153" t="e">
        <f t="shared" si="1027"/>
        <v>#DIV/0!</v>
      </c>
      <c r="ER281" s="153" t="e">
        <f t="shared" si="1028"/>
        <v>#DIV/0!</v>
      </c>
      <c r="ES281" s="153" t="e">
        <f t="shared" si="1029"/>
        <v>#DIV/0!</v>
      </c>
      <c r="ET281" s="153" t="e">
        <f t="shared" si="1030"/>
        <v>#DIV/0!</v>
      </c>
      <c r="EU281" s="242">
        <f t="shared" si="972"/>
        <v>0</v>
      </c>
      <c r="EV281" s="242">
        <f t="shared" si="1137"/>
        <v>0</v>
      </c>
      <c r="EW281" s="242">
        <f t="shared" si="973"/>
        <v>0</v>
      </c>
      <c r="EX281" s="242">
        <f t="shared" si="974"/>
        <v>0</v>
      </c>
      <c r="EY281" s="119"/>
      <c r="EZ281" s="119"/>
      <c r="FA281" s="119"/>
      <c r="FB281" s="119"/>
      <c r="FC281" s="119"/>
      <c r="FD281" s="119"/>
      <c r="FE281" s="119">
        <v>301.37799999999999</v>
      </c>
      <c r="FF281" s="119">
        <v>259.21199999999999</v>
      </c>
      <c r="FG281" s="362">
        <v>312.33800000000002</v>
      </c>
      <c r="FH281" s="362">
        <v>356.10599999999999</v>
      </c>
      <c r="FI281" s="362">
        <v>395.012</v>
      </c>
      <c r="FJ281" s="362">
        <v>296.827</v>
      </c>
      <c r="FK281" s="362"/>
      <c r="FL281" s="362"/>
      <c r="FM281" s="362"/>
      <c r="FN281" s="362"/>
      <c r="FO281" s="362"/>
      <c r="FP281" s="153">
        <f t="shared" si="1031"/>
        <v>-1</v>
      </c>
      <c r="FQ281" s="153">
        <f t="shared" si="1032"/>
        <v>0.15434083601286175</v>
      </c>
      <c r="FR281" s="153">
        <f t="shared" si="1033"/>
        <v>5.0675675675675678E-2</v>
      </c>
      <c r="FS281" s="153">
        <f t="shared" si="1034"/>
        <v>-3.2679738562091505E-2</v>
      </c>
      <c r="FT281" s="153">
        <f t="shared" si="1035"/>
        <v>-6.4935064935064939E-3</v>
      </c>
      <c r="FU281" s="242">
        <f t="shared" si="990"/>
        <v>-359</v>
      </c>
      <c r="FV281" s="242">
        <f t="shared" si="1138"/>
        <v>48</v>
      </c>
      <c r="FW281" s="242">
        <f t="shared" si="991"/>
        <v>15</v>
      </c>
      <c r="FX281" s="242">
        <f t="shared" si="992"/>
        <v>-10</v>
      </c>
      <c r="FY281" s="154"/>
      <c r="FZ281" s="154">
        <v>359</v>
      </c>
      <c r="GA281" s="154">
        <v>311</v>
      </c>
      <c r="GB281" s="154">
        <v>296</v>
      </c>
      <c r="GC281" s="154">
        <v>306</v>
      </c>
      <c r="GD281" s="154">
        <v>308</v>
      </c>
      <c r="GE281" s="154">
        <v>235</v>
      </c>
      <c r="GF281" s="154">
        <v>229</v>
      </c>
      <c r="GG281" s="359">
        <v>246</v>
      </c>
      <c r="GH281" s="359">
        <v>296</v>
      </c>
      <c r="GI281" s="359">
        <v>297</v>
      </c>
      <c r="GJ281" s="359">
        <v>228</v>
      </c>
      <c r="GK281" s="359"/>
      <c r="GL281" s="359"/>
      <c r="GM281" s="359"/>
      <c r="GN281" s="359"/>
      <c r="GO281" s="359"/>
      <c r="GP281" s="167"/>
      <c r="GQ281" s="5" t="s">
        <v>389</v>
      </c>
      <c r="GR281" s="5">
        <v>5700</v>
      </c>
      <c r="GS281" s="5" t="s">
        <v>77</v>
      </c>
      <c r="GT281" s="157" t="s">
        <v>78</v>
      </c>
      <c r="GU281" s="172" t="s">
        <v>73</v>
      </c>
      <c r="GW281" s="158" t="e">
        <f t="shared" si="1036"/>
        <v>#VALUE!</v>
      </c>
      <c r="GX281" s="158" t="e">
        <f t="shared" si="1037"/>
        <v>#VALUE!</v>
      </c>
      <c r="GY281" s="158" t="e">
        <f t="shared" si="1038"/>
        <v>#VALUE!</v>
      </c>
      <c r="GZ281" s="158" t="e">
        <f t="shared" si="1039"/>
        <v>#VALUE!</v>
      </c>
      <c r="HA281" s="158" t="e">
        <f t="shared" si="1040"/>
        <v>#VALUE!</v>
      </c>
      <c r="HB281" s="263" t="e">
        <f t="shared" si="942"/>
        <v>#VALUE!</v>
      </c>
      <c r="HC281" s="263" t="e">
        <f t="shared" si="1139"/>
        <v>#VALUE!</v>
      </c>
      <c r="HD281" s="263" t="e">
        <f t="shared" si="943"/>
        <v>#VALUE!</v>
      </c>
      <c r="HE281" s="263" t="e">
        <f t="shared" si="944"/>
        <v>#VALUE!</v>
      </c>
      <c r="HF281" s="153" t="str">
        <f t="shared" si="1041"/>
        <v>Negativ EK</v>
      </c>
      <c r="HG281" s="153" t="str">
        <f t="shared" si="1042"/>
        <v>Negativ EK</v>
      </c>
      <c r="HH281" s="153" t="str">
        <f t="shared" si="1043"/>
        <v>Negativ EK</v>
      </c>
      <c r="HI281" s="153" t="str">
        <f t="shared" si="1044"/>
        <v>Negativ EK</v>
      </c>
      <c r="HJ281" s="153" t="str">
        <f t="shared" si="1045"/>
        <v>Negativ EK</v>
      </c>
      <c r="HK281" s="153">
        <f t="shared" si="1046"/>
        <v>0</v>
      </c>
      <c r="HL281" s="153">
        <f t="shared" si="1047"/>
        <v>1.2967761770906536E-2</v>
      </c>
      <c r="HM281" s="153">
        <f t="shared" si="1048"/>
        <v>-0.10988919219386928</v>
      </c>
      <c r="HN281" s="153">
        <f t="shared" si="1049"/>
        <v>-0.19347635667182544</v>
      </c>
      <c r="HO281" s="153">
        <f t="shared" si="1050"/>
        <v>0.15115145580535744</v>
      </c>
      <c r="HP281" s="153">
        <f t="shared" si="1051"/>
        <v>0.40199819904806833</v>
      </c>
      <c r="HQ281" s="153">
        <f t="shared" si="1052"/>
        <v>0.45432671109487394</v>
      </c>
      <c r="HR281" s="153" t="str">
        <f t="shared" si="1053"/>
        <v>Negativ EK</v>
      </c>
      <c r="HS281" s="153" t="str">
        <f t="shared" si="1054"/>
        <v>Negativ EK</v>
      </c>
      <c r="HT281" s="153" t="str">
        <f t="shared" si="1055"/>
        <v>Negativ EK</v>
      </c>
      <c r="HU281" s="153" t="str">
        <f t="shared" si="1056"/>
        <v>Negativ EK</v>
      </c>
      <c r="HV281" s="150" t="e">
        <f t="shared" si="1057"/>
        <v>#VALUE!</v>
      </c>
      <c r="HW281" s="150" t="e">
        <f t="shared" si="1058"/>
        <v>#VALUE!</v>
      </c>
      <c r="HX281" s="150" t="e">
        <f t="shared" si="1059"/>
        <v>#VALUE!</v>
      </c>
      <c r="HY281" s="150" t="e">
        <f t="shared" si="1060"/>
        <v>#VALUE!</v>
      </c>
      <c r="HZ281" s="150" t="e">
        <f t="shared" si="1061"/>
        <v>#VALUE!</v>
      </c>
      <c r="IA281" s="263" t="e">
        <f t="shared" si="945"/>
        <v>#VALUE!</v>
      </c>
      <c r="IB281" s="263" t="e">
        <f t="shared" si="1140"/>
        <v>#VALUE!</v>
      </c>
      <c r="IC281" s="263" t="e">
        <f t="shared" si="946"/>
        <v>#VALUE!</v>
      </c>
      <c r="ID281" s="263" t="e">
        <f t="shared" si="947"/>
        <v>#VALUE!</v>
      </c>
      <c r="IE281" s="153" t="str">
        <f t="shared" si="1062"/>
        <v>i.a.</v>
      </c>
      <c r="IF281" s="153" t="str">
        <f t="shared" si="1063"/>
        <v>i.a.</v>
      </c>
      <c r="IG281" s="153" t="str">
        <f t="shared" si="1064"/>
        <v>i.a.</v>
      </c>
      <c r="IH281" s="153" t="str">
        <f t="shared" si="1065"/>
        <v>i.a.</v>
      </c>
      <c r="II281" s="153" t="str">
        <f t="shared" si="1066"/>
        <v>i.a.</v>
      </c>
      <c r="IJ281" s="153">
        <f t="shared" si="1067"/>
        <v>0</v>
      </c>
      <c r="IK281" s="153">
        <f t="shared" si="1068"/>
        <v>2.0382097433061599E-2</v>
      </c>
      <c r="IL281" s="153">
        <f t="shared" si="1069"/>
        <v>-2.2552707549645702E-2</v>
      </c>
      <c r="IM281" s="153">
        <f t="shared" si="1070"/>
        <v>-4.4635003081783961E-2</v>
      </c>
      <c r="IN281" s="153">
        <f t="shared" si="1071"/>
        <v>4.3825337696606924E-2</v>
      </c>
      <c r="IO281" s="153">
        <f t="shared" si="1072"/>
        <v>0.111875739875896</v>
      </c>
      <c r="IP281" s="153">
        <f t="shared" si="1073"/>
        <v>0.13749759961189514</v>
      </c>
      <c r="IQ281" s="153" t="str">
        <f t="shared" si="1074"/>
        <v>i.a.</v>
      </c>
      <c r="IR281" s="153" t="str">
        <f t="shared" si="1075"/>
        <v>i.a.</v>
      </c>
      <c r="IS281" s="153" t="str">
        <f t="shared" si="1076"/>
        <v>i.a.</v>
      </c>
      <c r="IT281" s="153" t="str">
        <f t="shared" si="1077"/>
        <v>i.a.</v>
      </c>
      <c r="IU281" s="150" t="e">
        <f t="shared" si="1078"/>
        <v>#VALUE!</v>
      </c>
      <c r="IV281" s="150" t="e">
        <f t="shared" si="1079"/>
        <v>#VALUE!</v>
      </c>
      <c r="IW281" s="150" t="e">
        <f t="shared" si="1080"/>
        <v>#VALUE!</v>
      </c>
      <c r="IX281" s="150" t="e">
        <f t="shared" si="1081"/>
        <v>#VALUE!</v>
      </c>
      <c r="IY281" s="150" t="e">
        <f t="shared" si="1082"/>
        <v>#VALUE!</v>
      </c>
      <c r="IZ281" s="263" t="e">
        <f t="shared" si="948"/>
        <v>#VALUE!</v>
      </c>
      <c r="JA281" s="263" t="e">
        <f t="shared" si="1141"/>
        <v>#VALUE!</v>
      </c>
      <c r="JB281" s="263" t="e">
        <f t="shared" si="949"/>
        <v>#VALUE!</v>
      </c>
      <c r="JC281" s="263" t="e">
        <f t="shared" si="950"/>
        <v>#VALUE!</v>
      </c>
      <c r="JD281" s="153" t="str">
        <f t="shared" si="1083"/>
        <v>i.a.</v>
      </c>
      <c r="JE281" s="153" t="str">
        <f t="shared" si="1084"/>
        <v>i.a.</v>
      </c>
      <c r="JF281" s="153" t="str">
        <f t="shared" si="1085"/>
        <v>i.a.</v>
      </c>
      <c r="JG281" s="153" t="str">
        <f t="shared" si="1086"/>
        <v>i.a.</v>
      </c>
      <c r="JH281" s="153" t="str">
        <f t="shared" si="1087"/>
        <v>i.a.</v>
      </c>
      <c r="JI281" s="153" t="str">
        <f t="shared" si="1088"/>
        <v>i.a.</v>
      </c>
      <c r="JJ281" s="153">
        <f t="shared" si="1089"/>
        <v>0.30315417847354487</v>
      </c>
      <c r="JK281" s="153">
        <f t="shared" si="1090"/>
        <v>0.35021526781167539</v>
      </c>
      <c r="JL281" s="153">
        <f t="shared" si="1091"/>
        <v>0.32276892340989566</v>
      </c>
      <c r="JM281" s="153">
        <f t="shared" si="1092"/>
        <v>0.33564163479413434</v>
      </c>
      <c r="JN281" s="153">
        <f t="shared" si="1093"/>
        <v>0.27135631322592729</v>
      </c>
      <c r="JO281" s="153">
        <f t="shared" si="1094"/>
        <v>0.26742513315837174</v>
      </c>
      <c r="JP281" s="153" t="str">
        <f t="shared" si="1095"/>
        <v>i.a.</v>
      </c>
      <c r="JQ281" s="153" t="str">
        <f t="shared" si="1096"/>
        <v>i.a.</v>
      </c>
      <c r="JR281" s="153" t="str">
        <f t="shared" si="1097"/>
        <v>i.a.</v>
      </c>
      <c r="JS281" s="153" t="str">
        <f t="shared" si="1098"/>
        <v>i.a.</v>
      </c>
      <c r="JT281" s="153" t="str">
        <f t="shared" si="1099"/>
        <v>i.a.</v>
      </c>
      <c r="JU281" s="150" t="e">
        <f t="shared" si="1100"/>
        <v>#VALUE!</v>
      </c>
      <c r="JV281" s="150" t="e">
        <f t="shared" si="1101"/>
        <v>#DIV/0!</v>
      </c>
      <c r="JW281" s="150" t="e">
        <f t="shared" si="1102"/>
        <v>#DIV/0!</v>
      </c>
      <c r="JX281" s="150" t="e">
        <f t="shared" si="1103"/>
        <v>#DIV/0!</v>
      </c>
      <c r="JY281" s="150" t="e">
        <f t="shared" si="1104"/>
        <v>#DIV/0!</v>
      </c>
      <c r="JZ281" s="263" t="e">
        <f t="shared" si="951"/>
        <v>#VALUE!</v>
      </c>
      <c r="KA281" s="263">
        <f t="shared" si="1142"/>
        <v>0</v>
      </c>
      <c r="KB281" s="263">
        <f t="shared" si="952"/>
        <v>0</v>
      </c>
      <c r="KC281" s="263">
        <f t="shared" si="953"/>
        <v>0</v>
      </c>
      <c r="KD281" s="153" t="str">
        <f t="shared" si="924"/>
        <v>i.a.</v>
      </c>
      <c r="KE281" s="153">
        <f t="shared" si="925"/>
        <v>0</v>
      </c>
      <c r="KF281" s="153">
        <f t="shared" si="926"/>
        <v>0</v>
      </c>
      <c r="KG281" s="153">
        <f t="shared" si="927"/>
        <v>0</v>
      </c>
      <c r="KH281" s="153">
        <f t="shared" si="940"/>
        <v>0</v>
      </c>
      <c r="KI281" s="153">
        <f t="shared" si="928"/>
        <v>0</v>
      </c>
      <c r="KJ281" s="153">
        <f t="shared" si="929"/>
        <v>1.7116679849476284E-2</v>
      </c>
      <c r="KK281" s="153">
        <f t="shared" si="930"/>
        <v>-2.2593898770919951E-2</v>
      </c>
      <c r="KL281" s="153">
        <f t="shared" si="931"/>
        <v>-4.8147275538098569E-2</v>
      </c>
      <c r="KM281" s="153">
        <f t="shared" si="932"/>
        <v>4.0933011022243442E-2</v>
      </c>
      <c r="KN281" s="153">
        <f t="shared" si="933"/>
        <v>8.5296023486160888E-2</v>
      </c>
      <c r="KO281" s="153">
        <f t="shared" si="934"/>
        <v>9.6603618168003627E-2</v>
      </c>
      <c r="KP281" s="153" t="str">
        <f t="shared" si="935"/>
        <v>i.a.</v>
      </c>
      <c r="KQ281" s="153" t="str">
        <f t="shared" si="936"/>
        <v>i.a.</v>
      </c>
      <c r="KR281" s="153" t="str">
        <f t="shared" si="937"/>
        <v>i.a.</v>
      </c>
      <c r="KS281" s="153" t="str">
        <f t="shared" si="938"/>
        <v>i.a.</v>
      </c>
      <c r="KT281" s="153" t="str">
        <f t="shared" si="939"/>
        <v>i.a.</v>
      </c>
      <c r="KU281" s="150" t="e">
        <f t="shared" si="1105"/>
        <v>#VALUE!</v>
      </c>
      <c r="KV281" s="150">
        <f t="shared" si="1106"/>
        <v>-4.3119441053409403E-2</v>
      </c>
      <c r="KW281" s="150">
        <f t="shared" si="1107"/>
        <v>0.25687702673609419</v>
      </c>
      <c r="KX281" s="150">
        <f t="shared" si="1108"/>
        <v>8.2110615925664349E-2</v>
      </c>
      <c r="KY281" s="150">
        <f t="shared" si="1109"/>
        <v>-9.4644400324947864E-2</v>
      </c>
      <c r="KZ281" s="243" t="e">
        <f t="shared" si="954"/>
        <v>#VALUE!</v>
      </c>
      <c r="LA281" s="243">
        <f t="shared" si="1143"/>
        <v>-8.2548495732160942E-2</v>
      </c>
      <c r="LB281" s="243">
        <f t="shared" si="955"/>
        <v>0.39126276396975768</v>
      </c>
      <c r="LC281" s="243">
        <f t="shared" si="956"/>
        <v>0.1155768636283343</v>
      </c>
      <c r="LD281" s="254" t="str">
        <f>IFERROR(Tabel1[[#This Row],[2024 - Omsætning]]/Tabel1[[#This Row],[2024 - Ansatte]],"i.a.")</f>
        <v>i.a.</v>
      </c>
      <c r="LE281" s="254">
        <f>IFERROR(Tabel1[[#This Row],[2023 - Omsætning]]/Tabel1[[#This Row],[2023 - Ansatte]],"i.a.")</f>
        <v>1.8318662952646239</v>
      </c>
      <c r="LF281" s="254">
        <f>IFERROR(Tabel1[[#This Row],[2022 - Omsætning]]/Tabel1[[#This Row],[2022 - Ansatte]],"i.a.")</f>
        <v>1.9144147909967848</v>
      </c>
      <c r="LG281" s="254">
        <f>IFERROR(Tabel1[[#This Row],[2021 - Omsætning]]/Tabel1[[#This Row],[2021 - Ansatte]],"i.a.")</f>
        <v>1.5231520270270271</v>
      </c>
      <c r="LH281" s="254">
        <f>IFERROR(AC281/Tabel1[[#This Row],[2020 - Ansatte]],"i.a.")</f>
        <v>1.4075751633986928</v>
      </c>
      <c r="LI281" s="254">
        <f>IFERROR(Tabel1[[#This Row],[2019 - Omsætning]]/Tabel1[[#This Row],[2019 - Ansatte]],"i.a.")</f>
        <v>1.5547207792207791</v>
      </c>
      <c r="LJ281" s="254">
        <f>IFERROR(Tabel1[[#This Row],[2018 - Omsætning]]/Tabel1[[#This Row],[2018 - Ansatte]],"i.a.")</f>
        <v>1.4202893617021275</v>
      </c>
      <c r="LK281" s="254">
        <f>IFERROR(Tabel1[[#This Row],[2017 - Omsætning]]/Tabel1[[#This Row],[2017 - Ansatte]],"i.a.")</f>
        <v>1.2456506550218343</v>
      </c>
      <c r="LL281" s="254">
        <f>IFERROR(Tabel1[[#This Row],[2016 - Omsætning]]/Tabel1[[#This Row],[2016 - Ansatte]],"i.a.")</f>
        <v>1.2595162601626018</v>
      </c>
      <c r="LM281" s="254">
        <f>IFERROR(Tabel1[[#This Row],[2015 - Omsætning]]/Tabel1[[#This Row],[2015 - Ansatte]],"i.a.")</f>
        <v>1.3584324324324324</v>
      </c>
      <c r="LN281" s="254">
        <f>IFERROR(Tabel1[[#This Row],[2014 - Omsætning]]/Tabel1[[#This Row],[2014 - Ansatte]],"i.a.")</f>
        <v>1.5276565656565657</v>
      </c>
      <c r="LO281" s="254">
        <f>IFERROR(Tabel1[[#This Row],[2013 - Omsætning]]/Tabel1[[#This Row],[2013 - Ansatte]],"i.a.")</f>
        <v>1.8529780701754386</v>
      </c>
      <c r="LP281" s="254" t="str">
        <f>IFERROR(Tabel1[[#This Row],[2012 - Omsætning]]/Tabel1[[#This Row],[2012 - Ansatte]],"i.a.")</f>
        <v>i.a.</v>
      </c>
      <c r="LQ281" s="254" t="str">
        <f>IFERROR(Tabel1[[#This Row],[2011 - Omsætning]]/Tabel1[[#This Row],[2011 - Ansatte]],"i.a.")</f>
        <v>i.a.</v>
      </c>
      <c r="LR281" s="254" t="str">
        <f>IFERROR(Tabel1[[#This Row],[2010 - Omsætning]]/Tabel1[[#This Row],[2010 - Ansatte]],"i.a.")</f>
        <v>i.a.</v>
      </c>
      <c r="LS281" s="254" t="str">
        <f>IFERROR(Tabel1[[#This Row],[2009 - Omsætning]]/Tabel1[[#This Row],[2009 - Ansatte]],"i.a.")</f>
        <v>i.a.</v>
      </c>
      <c r="LT281" s="254" t="str">
        <f>IFERROR(Tabel1[[#This Row],[2008 - Omsætning]]/Tabel1[[#This Row],[2008 - Ansatte]],"i.a.")</f>
        <v>i.a.</v>
      </c>
      <c r="LU281" s="158" t="e">
        <f t="shared" si="1110"/>
        <v>#VALUE!</v>
      </c>
      <c r="LV281" s="158" t="e">
        <f t="shared" si="1111"/>
        <v>#DIV/0!</v>
      </c>
      <c r="LW281" s="158" t="e">
        <f t="shared" si="1112"/>
        <v>#DIV/0!</v>
      </c>
      <c r="LX281" s="158" t="e">
        <f t="shared" si="1113"/>
        <v>#DIV/0!</v>
      </c>
      <c r="LY281" s="158" t="e">
        <f t="shared" si="1114"/>
        <v>#DIV/0!</v>
      </c>
      <c r="LZ281" s="243" t="e">
        <f t="shared" si="957"/>
        <v>#VALUE!</v>
      </c>
      <c r="MA281" s="243">
        <f t="shared" si="1144"/>
        <v>0</v>
      </c>
      <c r="MB281" s="243">
        <f t="shared" si="958"/>
        <v>0</v>
      </c>
      <c r="MC281" s="243">
        <f t="shared" si="959"/>
        <v>0</v>
      </c>
      <c r="MD281" s="244" t="str">
        <f t="shared" si="1115"/>
        <v>i.a.</v>
      </c>
      <c r="ME281" s="244">
        <f t="shared" si="1116"/>
        <v>0</v>
      </c>
      <c r="MF281" s="244">
        <f t="shared" si="1117"/>
        <v>0</v>
      </c>
      <c r="MG281" s="244">
        <f t="shared" si="1118"/>
        <v>0</v>
      </c>
      <c r="MH281" s="244">
        <f t="shared" si="1119"/>
        <v>0</v>
      </c>
      <c r="MI281" s="244">
        <f t="shared" si="1120"/>
        <v>0</v>
      </c>
      <c r="MJ281" s="244">
        <f t="shared" si="1121"/>
        <v>5.0255319148936172E-3</v>
      </c>
      <c r="MK281" s="244">
        <f t="shared" si="1122"/>
        <v>-4.5969432314410474E-2</v>
      </c>
      <c r="ML281" s="244">
        <f t="shared" si="1123"/>
        <v>-8.6646341463414642E-2</v>
      </c>
      <c r="MM281" s="244">
        <f t="shared" si="1124"/>
        <v>5.7885135135135136E-2</v>
      </c>
      <c r="MN281" s="244">
        <f t="shared" si="1125"/>
        <v>0.12626262626262627</v>
      </c>
      <c r="MO281" s="244">
        <f t="shared" si="1126"/>
        <v>0.15817543859649122</v>
      </c>
      <c r="MP281" s="244" t="str">
        <f t="shared" si="1127"/>
        <v>i.a.</v>
      </c>
      <c r="MQ281" s="244" t="str">
        <f t="shared" si="1128"/>
        <v>i.a.</v>
      </c>
      <c r="MR281" s="244" t="str">
        <f t="shared" si="1129"/>
        <v>i.a.</v>
      </c>
      <c r="MS281" s="244" t="str">
        <f t="shared" si="1130"/>
        <v>i.a.</v>
      </c>
      <c r="MT281" s="244" t="str">
        <f t="shared" si="1131"/>
        <v>i.a.</v>
      </c>
    </row>
    <row r="282" spans="1:358" ht="18" customHeight="1" x14ac:dyDescent="0.25">
      <c r="A282" s="101" t="s">
        <v>427</v>
      </c>
      <c r="B282" s="273">
        <v>76486212</v>
      </c>
      <c r="C282" s="117" t="s">
        <v>588</v>
      </c>
      <c r="D282" s="5" t="s">
        <v>370</v>
      </c>
      <c r="E282" s="5">
        <v>281110</v>
      </c>
      <c r="F282" s="203">
        <v>45685</v>
      </c>
      <c r="G282" s="148" t="s">
        <v>84</v>
      </c>
      <c r="H282" s="148" t="s">
        <v>84</v>
      </c>
      <c r="I282" s="148" t="s">
        <v>84</v>
      </c>
      <c r="J282" s="148" t="s">
        <v>84</v>
      </c>
      <c r="K282" s="148" t="s">
        <v>84</v>
      </c>
      <c r="L282" s="148" t="s">
        <v>84</v>
      </c>
      <c r="M282" s="148" t="s">
        <v>84</v>
      </c>
      <c r="N282" s="148" t="s">
        <v>84</v>
      </c>
      <c r="O282" s="357" t="s">
        <v>84</v>
      </c>
      <c r="P282" s="150">
        <f>Y282/Tabel1[[#This Row],[2023 - Omsætning]]-1</f>
        <v>9.0913944362470023E-2</v>
      </c>
      <c r="Q282" s="150">
        <f>Z282/Tabel1[[#This Row],[2022 - Omsætning]]-1</f>
        <v>0.12083965742094183</v>
      </c>
      <c r="R282" s="150">
        <f>AA282/Tabel1[[#This Row],[2021 - Omsætning]]-1</f>
        <v>-0.15633039567942675</v>
      </c>
      <c r="S282" s="150">
        <f>AB282/Tabel1[[#This Row],[2020 - Omsætning]]-1</f>
        <v>4.7061678777819305E-2</v>
      </c>
      <c r="T282" s="150">
        <f>AC282/Tabel1[[#This Row],[2019 - Omsætning]]-1</f>
        <v>-0.17644690766415971</v>
      </c>
      <c r="U282" s="242">
        <f t="shared" si="941"/>
        <v>2258.0339999999997</v>
      </c>
      <c r="V282" s="242">
        <f t="shared" si="1132"/>
        <v>2677.7249999999985</v>
      </c>
      <c r="W282" s="242">
        <f t="shared" si="982"/>
        <v>-4106.0809999999983</v>
      </c>
      <c r="X282" s="242">
        <f t="shared" si="975"/>
        <v>1180.5360000000001</v>
      </c>
      <c r="Y282" s="151">
        <v>27095.081999999999</v>
      </c>
      <c r="Z282" s="151">
        <v>24837.047999999999</v>
      </c>
      <c r="AA282" s="151">
        <v>22159.323</v>
      </c>
      <c r="AB282" s="151">
        <v>26265.403999999999</v>
      </c>
      <c r="AC282" s="361">
        <v>25084.867999999999</v>
      </c>
      <c r="AD282" s="151">
        <v>30459.321</v>
      </c>
      <c r="AE282" s="151">
        <v>21460.302</v>
      </c>
      <c r="AF282" s="151">
        <v>27473.328000000001</v>
      </c>
      <c r="AG282" s="361">
        <v>27915.168000000001</v>
      </c>
      <c r="AH282" s="361">
        <v>21507.896000000001</v>
      </c>
      <c r="AI282" s="361">
        <v>22826.993999999999</v>
      </c>
      <c r="AJ282" s="361">
        <v>25298.648000000001</v>
      </c>
      <c r="AK282" s="361">
        <v>21245.798999999999</v>
      </c>
      <c r="AL282" s="361">
        <v>19569.432000000001</v>
      </c>
      <c r="AM282" s="361">
        <v>17513.329000000002</v>
      </c>
      <c r="AN282" s="361">
        <v>15623.665000000001</v>
      </c>
      <c r="AO282" s="361">
        <v>13361.537</v>
      </c>
      <c r="AP282" s="150" t="e">
        <f t="shared" si="1006"/>
        <v>#DIV/0!</v>
      </c>
      <c r="AQ282" s="150" t="e">
        <f t="shared" si="1007"/>
        <v>#DIV/0!</v>
      </c>
      <c r="AR282" s="150" t="e">
        <f t="shared" si="1008"/>
        <v>#DIV/0!</v>
      </c>
      <c r="AS282" s="150" t="e">
        <f t="shared" si="1009"/>
        <v>#DIV/0!</v>
      </c>
      <c r="AT282" s="150">
        <f t="shared" si="1010"/>
        <v>-1</v>
      </c>
      <c r="AU282" s="242">
        <f t="shared" si="960"/>
        <v>0</v>
      </c>
      <c r="AV282" s="242">
        <f t="shared" si="1133"/>
        <v>0</v>
      </c>
      <c r="AW282" s="242">
        <f t="shared" si="961"/>
        <v>0</v>
      </c>
      <c r="AX282" s="242">
        <f t="shared" si="962"/>
        <v>0</v>
      </c>
      <c r="AY282" s="119"/>
      <c r="AZ282" s="119"/>
      <c r="BA282" s="119"/>
      <c r="BB282" s="119"/>
      <c r="BC282" s="119"/>
      <c r="BD282" s="119">
        <v>3878.2640000000001</v>
      </c>
      <c r="BE282" s="119">
        <v>3015.989</v>
      </c>
      <c r="BF282" s="119">
        <v>2264.0549999999998</v>
      </c>
      <c r="BG282" s="362">
        <v>1645.0239999999999</v>
      </c>
      <c r="BH282" s="362">
        <v>-673.13599999999997</v>
      </c>
      <c r="BI282" s="362">
        <v>-1386.6420000000001</v>
      </c>
      <c r="BJ282" s="362">
        <v>2864.1550000000002</v>
      </c>
      <c r="BK282" s="362">
        <v>4724.6409999999996</v>
      </c>
      <c r="BL282" s="362">
        <v>4970.0010000000002</v>
      </c>
      <c r="BM282" s="362">
        <v>4468.53</v>
      </c>
      <c r="BN282" s="362">
        <v>3520.8020000000001</v>
      </c>
      <c r="BO282" s="362">
        <v>2812.8679999999999</v>
      </c>
      <c r="BP282" s="152" t="e">
        <f t="shared" si="1011"/>
        <v>#DIV/0!</v>
      </c>
      <c r="BQ282" s="152" t="e">
        <f t="shared" si="1012"/>
        <v>#DIV/0!</v>
      </c>
      <c r="BR282" s="152" t="e">
        <f t="shared" si="1013"/>
        <v>#DIV/0!</v>
      </c>
      <c r="BS282" s="152" t="e">
        <f t="shared" si="1014"/>
        <v>#DIV/0!</v>
      </c>
      <c r="BT282" s="152">
        <f t="shared" si="1015"/>
        <v>-1</v>
      </c>
      <c r="BU282" s="242">
        <f t="shared" si="963"/>
        <v>0</v>
      </c>
      <c r="BV282" s="242">
        <f t="shared" si="1134"/>
        <v>0</v>
      </c>
      <c r="BW282" s="242">
        <f t="shared" si="964"/>
        <v>0</v>
      </c>
      <c r="BX282" s="242">
        <f t="shared" si="965"/>
        <v>0</v>
      </c>
      <c r="BY282" s="119"/>
      <c r="BZ282" s="119"/>
      <c r="CA282" s="119"/>
      <c r="CB282" s="119"/>
      <c r="CC282" s="119"/>
      <c r="CD282" s="119">
        <v>3238.6419999999998</v>
      </c>
      <c r="CE282" s="119">
        <v>2131.2510000000002</v>
      </c>
      <c r="CF282" s="119">
        <v>1601.8910000000001</v>
      </c>
      <c r="CG282" s="362">
        <v>959.61699999999996</v>
      </c>
      <c r="CH282" s="362">
        <v>-1374.0129999999999</v>
      </c>
      <c r="CI282" s="362">
        <v>-2094.4319999999998</v>
      </c>
      <c r="CJ282" s="362">
        <v>2258.3629999999998</v>
      </c>
      <c r="CK282" s="362">
        <v>840.86300000000006</v>
      </c>
      <c r="CL282" s="362">
        <v>1532.5319999999999</v>
      </c>
      <c r="CM282" s="362">
        <v>1789.164</v>
      </c>
      <c r="CN282" s="362">
        <v>1182.598</v>
      </c>
      <c r="CO282" s="362">
        <v>1146.931</v>
      </c>
      <c r="CP282" s="152" t="e">
        <f t="shared" si="1016"/>
        <v>#DIV/0!</v>
      </c>
      <c r="CQ282" s="152" t="e">
        <f t="shared" si="1017"/>
        <v>#DIV/0!</v>
      </c>
      <c r="CR282" s="152" t="e">
        <f t="shared" si="1018"/>
        <v>#DIV/0!</v>
      </c>
      <c r="CS282" s="152" t="e">
        <f t="shared" si="1019"/>
        <v>#DIV/0!</v>
      </c>
      <c r="CT282" s="152">
        <f t="shared" si="1020"/>
        <v>-1</v>
      </c>
      <c r="CU282" s="242">
        <f t="shared" si="966"/>
        <v>0</v>
      </c>
      <c r="CV282" s="242">
        <f t="shared" si="1135"/>
        <v>0</v>
      </c>
      <c r="CW282" s="242">
        <f t="shared" si="967"/>
        <v>0</v>
      </c>
      <c r="CX282" s="242">
        <f t="shared" si="968"/>
        <v>0</v>
      </c>
      <c r="CY282" s="119"/>
      <c r="CZ282" s="119"/>
      <c r="DA282" s="119"/>
      <c r="DB282" s="119"/>
      <c r="DC282" s="119"/>
      <c r="DD282" s="119">
        <v>3131.7840000000001</v>
      </c>
      <c r="DE282" s="119">
        <v>2144.0259999999998</v>
      </c>
      <c r="DF282" s="119">
        <v>1487.9179999999999</v>
      </c>
      <c r="DG282" s="362">
        <v>938.18299999999999</v>
      </c>
      <c r="DH282" s="362">
        <v>-1286.546</v>
      </c>
      <c r="DI282" s="362">
        <v>-2077.1170000000002</v>
      </c>
      <c r="DJ282" s="362">
        <v>2167.3339999999998</v>
      </c>
      <c r="DK282" s="362">
        <v>711.048</v>
      </c>
      <c r="DL282" s="362">
        <v>1553.9110000000001</v>
      </c>
      <c r="DM282" s="362">
        <v>1666.434</v>
      </c>
      <c r="DN282" s="362">
        <v>1127.1030000000001</v>
      </c>
      <c r="DO282" s="362">
        <v>1142.5509999999999</v>
      </c>
      <c r="DP282" s="152" t="e">
        <f t="shared" si="1021"/>
        <v>#DIV/0!</v>
      </c>
      <c r="DQ282" s="152" t="e">
        <f t="shared" si="1022"/>
        <v>#DIV/0!</v>
      </c>
      <c r="DR282" s="152" t="e">
        <f t="shared" si="1023"/>
        <v>#DIV/0!</v>
      </c>
      <c r="DS282" s="152" t="e">
        <f t="shared" si="1024"/>
        <v>#DIV/0!</v>
      </c>
      <c r="DT282" s="152">
        <f t="shared" si="1025"/>
        <v>-1</v>
      </c>
      <c r="DU282" s="242">
        <f t="shared" si="969"/>
        <v>0</v>
      </c>
      <c r="DV282" s="242">
        <f t="shared" si="1136"/>
        <v>0</v>
      </c>
      <c r="DW282" s="242">
        <f t="shared" si="970"/>
        <v>0</v>
      </c>
      <c r="DX282" s="242">
        <f t="shared" si="971"/>
        <v>0</v>
      </c>
      <c r="DY282" s="119"/>
      <c r="DZ282" s="119"/>
      <c r="EA282" s="119"/>
      <c r="EB282" s="119"/>
      <c r="EC282" s="119"/>
      <c r="ED282" s="119">
        <v>3649.61</v>
      </c>
      <c r="EE282" s="119">
        <v>2456.212</v>
      </c>
      <c r="EF282" s="119">
        <v>1917.25</v>
      </c>
      <c r="EG282" s="362">
        <v>613.44399999999996</v>
      </c>
      <c r="EH282" s="362">
        <v>-342.00400000000002</v>
      </c>
      <c r="EI282" s="362">
        <v>596.30700000000002</v>
      </c>
      <c r="EJ282" s="362">
        <v>3799.489</v>
      </c>
      <c r="EK282" s="362">
        <v>2708.0509999999999</v>
      </c>
      <c r="EL282" s="362">
        <v>4435.4080000000004</v>
      </c>
      <c r="EM282" s="362">
        <v>3286.3620000000001</v>
      </c>
      <c r="EN282" s="362">
        <v>2787.7060000000001</v>
      </c>
      <c r="EO282" s="362">
        <v>2105.7449999999999</v>
      </c>
      <c r="EP282" s="153" t="e">
        <f t="shared" si="1026"/>
        <v>#DIV/0!</v>
      </c>
      <c r="EQ282" s="153" t="e">
        <f t="shared" si="1027"/>
        <v>#DIV/0!</v>
      </c>
      <c r="ER282" s="153" t="e">
        <f t="shared" si="1028"/>
        <v>#DIV/0!</v>
      </c>
      <c r="ES282" s="153" t="e">
        <f t="shared" si="1029"/>
        <v>#DIV/0!</v>
      </c>
      <c r="ET282" s="153">
        <f t="shared" si="1030"/>
        <v>-1</v>
      </c>
      <c r="EU282" s="242">
        <f t="shared" si="972"/>
        <v>0</v>
      </c>
      <c r="EV282" s="242">
        <f t="shared" si="1137"/>
        <v>0</v>
      </c>
      <c r="EW282" s="242">
        <f t="shared" si="973"/>
        <v>0</v>
      </c>
      <c r="EX282" s="242">
        <f t="shared" si="974"/>
        <v>0</v>
      </c>
      <c r="EY282" s="119"/>
      <c r="EZ282" s="119"/>
      <c r="FA282" s="119"/>
      <c r="FB282" s="119"/>
      <c r="FC282" s="119"/>
      <c r="FD282" s="119">
        <v>23704.797999999999</v>
      </c>
      <c r="FE282" s="119">
        <v>18367.460999999999</v>
      </c>
      <c r="FF282" s="119">
        <v>18612.241999999998</v>
      </c>
      <c r="FG282" s="362">
        <v>18254.994999999999</v>
      </c>
      <c r="FH282" s="362">
        <v>15668.914000000001</v>
      </c>
      <c r="FI282" s="362">
        <v>13651.4</v>
      </c>
      <c r="FJ282" s="362">
        <v>16130.536</v>
      </c>
      <c r="FK282" s="362">
        <v>13606.919</v>
      </c>
      <c r="FL282" s="362">
        <v>15011.25</v>
      </c>
      <c r="FM282" s="362">
        <v>10920.97</v>
      </c>
      <c r="FN282" s="362">
        <v>10534.78</v>
      </c>
      <c r="FO282" s="362">
        <v>9023.7250000000004</v>
      </c>
      <c r="FP282" s="153">
        <f t="shared" si="1031"/>
        <v>2.1779503629917273E-2</v>
      </c>
      <c r="FQ282" s="153">
        <f t="shared" si="1032"/>
        <v>6.2230989956958395E-2</v>
      </c>
      <c r="FR282" s="153">
        <f t="shared" si="1033"/>
        <v>1.2529507899037588E-2</v>
      </c>
      <c r="FS282" s="153">
        <f t="shared" si="1034"/>
        <v>2.9730740463724759E-2</v>
      </c>
      <c r="FT282" s="153">
        <f t="shared" si="1035"/>
        <v>-6.1918961585686723E-2</v>
      </c>
      <c r="FU282" s="242">
        <f t="shared" si="990"/>
        <v>129</v>
      </c>
      <c r="FV282" s="242">
        <f t="shared" si="1138"/>
        <v>347</v>
      </c>
      <c r="FW282" s="242">
        <f t="shared" si="991"/>
        <v>69</v>
      </c>
      <c r="FX282" s="242">
        <f t="shared" si="992"/>
        <v>159</v>
      </c>
      <c r="FY282" s="154">
        <v>6052</v>
      </c>
      <c r="FZ282" s="154">
        <v>5923</v>
      </c>
      <c r="GA282" s="154">
        <v>5576</v>
      </c>
      <c r="GB282" s="154">
        <v>5507</v>
      </c>
      <c r="GC282" s="154">
        <v>5348</v>
      </c>
      <c r="GD282" s="154">
        <v>5701</v>
      </c>
      <c r="GE282" s="154">
        <v>5932</v>
      </c>
      <c r="GF282" s="154">
        <v>7335</v>
      </c>
      <c r="GG282" s="359">
        <v>7002</v>
      </c>
      <c r="GH282" s="359">
        <v>6436</v>
      </c>
      <c r="GI282" s="359">
        <v>5872</v>
      </c>
      <c r="GJ282" s="359">
        <v>5302</v>
      </c>
      <c r="GK282" s="359">
        <v>5184</v>
      </c>
      <c r="GL282" s="359">
        <v>4957</v>
      </c>
      <c r="GM282" s="359">
        <v>4024</v>
      </c>
      <c r="GN282" s="359">
        <v>3913</v>
      </c>
      <c r="GO282" s="359">
        <v>3173</v>
      </c>
      <c r="GP282" s="5"/>
      <c r="GQ282" s="5" t="s">
        <v>389</v>
      </c>
      <c r="GR282" s="5">
        <v>7330</v>
      </c>
      <c r="GS282" s="5" t="s">
        <v>182</v>
      </c>
      <c r="GT282" s="7" t="s">
        <v>94</v>
      </c>
      <c r="GU282" s="172" t="s">
        <v>73</v>
      </c>
      <c r="GW282" s="158" t="e">
        <f t="shared" si="1036"/>
        <v>#VALUE!</v>
      </c>
      <c r="GX282" s="158" t="e">
        <f t="shared" si="1037"/>
        <v>#VALUE!</v>
      </c>
      <c r="GY282" s="158" t="e">
        <f t="shared" si="1038"/>
        <v>#VALUE!</v>
      </c>
      <c r="GZ282" s="158" t="e">
        <f t="shared" si="1039"/>
        <v>#VALUE!</v>
      </c>
      <c r="HA282" s="158">
        <f t="shared" si="1040"/>
        <v>-1</v>
      </c>
      <c r="HB282" s="263" t="e">
        <f t="shared" si="942"/>
        <v>#VALUE!</v>
      </c>
      <c r="HC282" s="263" t="e">
        <f t="shared" si="1139"/>
        <v>#VALUE!</v>
      </c>
      <c r="HD282" s="263" t="e">
        <f t="shared" si="943"/>
        <v>#VALUE!</v>
      </c>
      <c r="HE282" s="263" t="e">
        <f t="shared" si="944"/>
        <v>#VALUE!</v>
      </c>
      <c r="HF282" s="153" t="str">
        <f t="shared" si="1041"/>
        <v>Negativ EK</v>
      </c>
      <c r="HG282" s="153" t="str">
        <f t="shared" si="1042"/>
        <v>Negativ EK</v>
      </c>
      <c r="HH282" s="153" t="str">
        <f t="shared" si="1043"/>
        <v>Negativ EK</v>
      </c>
      <c r="HI282" s="153" t="str">
        <f t="shared" si="1044"/>
        <v>Negativ EK</v>
      </c>
      <c r="HJ282" s="153">
        <f t="shared" si="1045"/>
        <v>0</v>
      </c>
      <c r="HK282" s="153">
        <f t="shared" si="1046"/>
        <v>1.0258353420718782</v>
      </c>
      <c r="HL282" s="153">
        <f t="shared" si="1047"/>
        <v>0.98047084895215741</v>
      </c>
      <c r="HM282" s="153">
        <f t="shared" si="1048"/>
        <v>1.1758972044822487</v>
      </c>
      <c r="HN282" s="153">
        <f t="shared" si="1049"/>
        <v>6.9126363100501047</v>
      </c>
      <c r="HO282" s="153">
        <f t="shared" si="1050"/>
        <v>-10.118213312465839</v>
      </c>
      <c r="HP282" s="153">
        <f t="shared" si="1051"/>
        <v>-0.94504704039950904</v>
      </c>
      <c r="HQ282" s="153">
        <f t="shared" si="1052"/>
        <v>0.6660993247832514</v>
      </c>
      <c r="HR282" s="153">
        <f t="shared" si="1053"/>
        <v>0.19907666580013966</v>
      </c>
      <c r="HS282" s="153">
        <f t="shared" si="1054"/>
        <v>0.40247533920331735</v>
      </c>
      <c r="HT282" s="153">
        <f t="shared" si="1055"/>
        <v>0.54870442675320719</v>
      </c>
      <c r="HU282" s="153">
        <f t="shared" si="1056"/>
        <v>0.46065772396617438</v>
      </c>
      <c r="HV282" s="150" t="e">
        <f t="shared" si="1057"/>
        <v>#VALUE!</v>
      </c>
      <c r="HW282" s="150" t="e">
        <f t="shared" si="1058"/>
        <v>#VALUE!</v>
      </c>
      <c r="HX282" s="150" t="e">
        <f t="shared" si="1059"/>
        <v>#VALUE!</v>
      </c>
      <c r="HY282" s="150" t="e">
        <f t="shared" si="1060"/>
        <v>#VALUE!</v>
      </c>
      <c r="HZ282" s="150">
        <f t="shared" si="1061"/>
        <v>-1</v>
      </c>
      <c r="IA282" s="263" t="e">
        <f t="shared" si="945"/>
        <v>#VALUE!</v>
      </c>
      <c r="IB282" s="263" t="e">
        <f t="shared" si="1140"/>
        <v>#VALUE!</v>
      </c>
      <c r="IC282" s="263" t="e">
        <f t="shared" si="946"/>
        <v>#VALUE!</v>
      </c>
      <c r="ID282" s="263" t="e">
        <f t="shared" si="947"/>
        <v>#VALUE!</v>
      </c>
      <c r="IE282" s="153" t="str">
        <f t="shared" si="1062"/>
        <v>i.a.</v>
      </c>
      <c r="IF282" s="153" t="str">
        <f t="shared" si="1063"/>
        <v>i.a.</v>
      </c>
      <c r="IG282" s="153" t="str">
        <f t="shared" si="1064"/>
        <v>i.a.</v>
      </c>
      <c r="IH282" s="153" t="str">
        <f t="shared" si="1065"/>
        <v>i.a.</v>
      </c>
      <c r="II282" s="153">
        <f t="shared" si="1066"/>
        <v>0</v>
      </c>
      <c r="IJ282" s="153">
        <f t="shared" si="1067"/>
        <v>0.15395617335403836</v>
      </c>
      <c r="IK282" s="153">
        <f t="shared" si="1068"/>
        <v>0.11526598793938396</v>
      </c>
      <c r="IL282" s="153">
        <f t="shared" si="1069"/>
        <v>8.6900518202652419E-2</v>
      </c>
      <c r="IM282" s="153">
        <f t="shared" si="1070"/>
        <v>5.6574671273879433E-2</v>
      </c>
      <c r="IN282" s="153">
        <f t="shared" si="1071"/>
        <v>-9.3724303225402025E-2</v>
      </c>
      <c r="IO282" s="153">
        <f t="shared" si="1072"/>
        <v>-0.14065116518952964</v>
      </c>
      <c r="IP282" s="153">
        <f t="shared" si="1073"/>
        <v>0.15188677040452855</v>
      </c>
      <c r="IQ282" s="153">
        <f t="shared" si="1074"/>
        <v>5.8764276638383121E-2</v>
      </c>
      <c r="IR282" s="153">
        <f t="shared" si="1075"/>
        <v>0.11819520272464139</v>
      </c>
      <c r="IS282" s="153">
        <f t="shared" si="1076"/>
        <v>0.16677711103084256</v>
      </c>
      <c r="IT282" s="153">
        <f t="shared" si="1077"/>
        <v>0.12092928370547748</v>
      </c>
      <c r="IU282" s="150" t="e">
        <f t="shared" si="1078"/>
        <v>#VALUE!</v>
      </c>
      <c r="IV282" s="150" t="e">
        <f t="shared" si="1079"/>
        <v>#VALUE!</v>
      </c>
      <c r="IW282" s="150" t="e">
        <f t="shared" si="1080"/>
        <v>#VALUE!</v>
      </c>
      <c r="IX282" s="150" t="e">
        <f t="shared" si="1081"/>
        <v>#VALUE!</v>
      </c>
      <c r="IY282" s="150" t="e">
        <f t="shared" si="1082"/>
        <v>#VALUE!</v>
      </c>
      <c r="IZ282" s="263" t="e">
        <f t="shared" si="948"/>
        <v>#VALUE!</v>
      </c>
      <c r="JA282" s="263" t="e">
        <f t="shared" si="1141"/>
        <v>#VALUE!</v>
      </c>
      <c r="JB282" s="263" t="e">
        <f t="shared" si="949"/>
        <v>#VALUE!</v>
      </c>
      <c r="JC282" s="263" t="e">
        <f t="shared" si="950"/>
        <v>#VALUE!</v>
      </c>
      <c r="JD282" s="153" t="str">
        <f t="shared" si="1083"/>
        <v>i.a.</v>
      </c>
      <c r="JE282" s="153" t="str">
        <f t="shared" si="1084"/>
        <v>i.a.</v>
      </c>
      <c r="JF282" s="153" t="str">
        <f t="shared" si="1085"/>
        <v>i.a.</v>
      </c>
      <c r="JG282" s="153" t="str">
        <f t="shared" si="1086"/>
        <v>i.a.</v>
      </c>
      <c r="JH282" s="153" t="str">
        <f t="shared" si="1087"/>
        <v>i.a.</v>
      </c>
      <c r="JI282" s="153">
        <f t="shared" si="1088"/>
        <v>0.15396081417778798</v>
      </c>
      <c r="JJ282" s="153">
        <f t="shared" si="1089"/>
        <v>0.13372626733765761</v>
      </c>
      <c r="JK282" s="153">
        <f t="shared" si="1090"/>
        <v>0.10301015858272207</v>
      </c>
      <c r="JL282" s="153">
        <f t="shared" si="1091"/>
        <v>3.3604172447048053E-2</v>
      </c>
      <c r="JM282" s="153">
        <f t="shared" si="1092"/>
        <v>-2.1826911552389656E-2</v>
      </c>
      <c r="JN282" s="153">
        <f t="shared" si="1093"/>
        <v>4.3681014401453333E-2</v>
      </c>
      <c r="JO282" s="153">
        <f t="shared" si="1094"/>
        <v>0.23554635754199366</v>
      </c>
      <c r="JP282" s="153">
        <f t="shared" si="1095"/>
        <v>0.19902014555976999</v>
      </c>
      <c r="JQ282" s="153">
        <f t="shared" si="1096"/>
        <v>0.29547226246981434</v>
      </c>
      <c r="JR282" s="153">
        <f t="shared" si="1097"/>
        <v>0.30092217083281064</v>
      </c>
      <c r="JS282" s="153">
        <f t="shared" si="1098"/>
        <v>0.26461928962920916</v>
      </c>
      <c r="JT282" s="153">
        <f t="shared" si="1099"/>
        <v>0.23335651296997634</v>
      </c>
      <c r="JU282" s="150" t="e">
        <f t="shared" si="1100"/>
        <v>#DIV/0!</v>
      </c>
      <c r="JV282" s="150" t="e">
        <f t="shared" si="1101"/>
        <v>#DIV/0!</v>
      </c>
      <c r="JW282" s="150" t="e">
        <f t="shared" si="1102"/>
        <v>#DIV/0!</v>
      </c>
      <c r="JX282" s="150" t="e">
        <f t="shared" si="1103"/>
        <v>#DIV/0!</v>
      </c>
      <c r="JY282" s="150">
        <f t="shared" si="1104"/>
        <v>-1</v>
      </c>
      <c r="JZ282" s="263">
        <f t="shared" si="951"/>
        <v>0</v>
      </c>
      <c r="KA282" s="263">
        <f t="shared" si="1142"/>
        <v>0</v>
      </c>
      <c r="KB282" s="263">
        <f t="shared" si="952"/>
        <v>0</v>
      </c>
      <c r="KC282" s="263">
        <f t="shared" si="953"/>
        <v>0</v>
      </c>
      <c r="KD282" s="153">
        <f t="shared" si="924"/>
        <v>0</v>
      </c>
      <c r="KE282" s="153">
        <f t="shared" si="925"/>
        <v>0</v>
      </c>
      <c r="KF282" s="153">
        <f t="shared" si="926"/>
        <v>0</v>
      </c>
      <c r="KG282" s="153">
        <f t="shared" si="927"/>
        <v>0</v>
      </c>
      <c r="KH282" s="153">
        <f t="shared" si="940"/>
        <v>0</v>
      </c>
      <c r="KI282" s="153">
        <f t="shared" si="928"/>
        <v>0.1063267956629762</v>
      </c>
      <c r="KJ282" s="153">
        <f t="shared" si="929"/>
        <v>9.93113237642229E-2</v>
      </c>
      <c r="KK282" s="153">
        <f t="shared" si="930"/>
        <v>5.8307133376779105E-2</v>
      </c>
      <c r="KL282" s="153">
        <f t="shared" si="931"/>
        <v>3.4376185735296307E-2</v>
      </c>
      <c r="KM282" s="153">
        <f t="shared" si="932"/>
        <v>-6.3884119581013407E-2</v>
      </c>
      <c r="KN282" s="153">
        <f t="shared" si="933"/>
        <v>-9.1752422592304525E-2</v>
      </c>
      <c r="KO282" s="153">
        <f t="shared" si="934"/>
        <v>8.9268130059756548E-2</v>
      </c>
      <c r="KP282" s="153">
        <f t="shared" si="935"/>
        <v>3.9577847837118298E-2</v>
      </c>
      <c r="KQ282" s="153">
        <f t="shared" si="936"/>
        <v>7.8312543767238618E-2</v>
      </c>
      <c r="KR282" s="153">
        <f t="shared" si="937"/>
        <v>0.10216013186299416</v>
      </c>
      <c r="KS282" s="153">
        <f t="shared" si="938"/>
        <v>7.5692739187636179E-2</v>
      </c>
      <c r="KT282" s="153">
        <f t="shared" si="939"/>
        <v>8.5838253488352431E-2</v>
      </c>
      <c r="KU282" s="150">
        <f t="shared" si="1105"/>
        <v>6.766082162242415E-2</v>
      </c>
      <c r="KV282" s="150">
        <f t="shared" si="1106"/>
        <v>5.5175068340228117E-2</v>
      </c>
      <c r="KW282" s="150">
        <f t="shared" si="1107"/>
        <v>-0.16677035312170072</v>
      </c>
      <c r="KX282" s="150">
        <f t="shared" si="1108"/>
        <v>1.6830553496237206E-2</v>
      </c>
      <c r="KY282" s="150">
        <f t="shared" si="1109"/>
        <v>-0.12208747580280004</v>
      </c>
      <c r="KZ282" s="243">
        <f t="shared" si="954"/>
        <v>0.28372363234097353</v>
      </c>
      <c r="LA282" s="243">
        <f t="shared" si="1143"/>
        <v>0.21926868021847001</v>
      </c>
      <c r="LB282" s="243">
        <f t="shared" si="955"/>
        <v>-0.79540415833741251</v>
      </c>
      <c r="LC282" s="243">
        <f t="shared" si="956"/>
        <v>7.8943944057600746E-2</v>
      </c>
      <c r="LD282" s="254">
        <f>IFERROR(Tabel1[[#This Row],[2024 - Omsætning]]/Tabel1[[#This Row],[2024 - Ansatte]],"i.a.")</f>
        <v>4.4770459352280234</v>
      </c>
      <c r="LE282" s="254">
        <f>IFERROR(Tabel1[[#This Row],[2023 - Omsætning]]/Tabel1[[#This Row],[2023 - Ansatte]],"i.a.")</f>
        <v>4.1933223028870499</v>
      </c>
      <c r="LF282" s="254">
        <f>IFERROR(Tabel1[[#This Row],[2022 - Omsætning]]/Tabel1[[#This Row],[2022 - Ansatte]],"i.a.")</f>
        <v>3.9740536226685799</v>
      </c>
      <c r="LG282" s="254">
        <f>IFERROR(Tabel1[[#This Row],[2021 - Omsætning]]/Tabel1[[#This Row],[2021 - Ansatte]],"i.a.")</f>
        <v>4.7694577810059924</v>
      </c>
      <c r="LH282" s="254">
        <f>IFERROR(AC282/Tabel1[[#This Row],[2020 - Ansatte]],"i.a.")</f>
        <v>4.6905138369483916</v>
      </c>
      <c r="LI282" s="254">
        <f>IFERROR(Tabel1[[#This Row],[2019 - Omsætning]]/Tabel1[[#This Row],[2019 - Ansatte]],"i.a.")</f>
        <v>5.342803192422382</v>
      </c>
      <c r="LJ282" s="254">
        <f>IFERROR(Tabel1[[#This Row],[2018 - Omsætning]]/Tabel1[[#This Row],[2018 - Ansatte]],"i.a.")</f>
        <v>3.6177178017532028</v>
      </c>
      <c r="LK282" s="254">
        <f>IFERROR(Tabel1[[#This Row],[2017 - Omsætning]]/Tabel1[[#This Row],[2017 - Ansatte]],"i.a.")</f>
        <v>3.7455116564417179</v>
      </c>
      <c r="LL282" s="254">
        <f>IFERROR(Tabel1[[#This Row],[2016 - Omsætning]]/Tabel1[[#This Row],[2016 - Ansatte]],"i.a.")</f>
        <v>3.9867420736932306</v>
      </c>
      <c r="LM282" s="254">
        <f>IFERROR(Tabel1[[#This Row],[2015 - Omsætning]]/Tabel1[[#This Row],[2015 - Ansatte]],"i.a.")</f>
        <v>3.341811062771908</v>
      </c>
      <c r="LN282" s="254">
        <f>IFERROR(Tabel1[[#This Row],[2014 - Omsætning]]/Tabel1[[#This Row],[2014 - Ansatte]],"i.a.")</f>
        <v>3.8874308583106263</v>
      </c>
      <c r="LO282" s="254">
        <f>IFERROR(Tabel1[[#This Row],[2013 - Omsætning]]/Tabel1[[#This Row],[2013 - Ansatte]],"i.a.")</f>
        <v>4.7715292342512265</v>
      </c>
      <c r="LP282" s="254">
        <f>IFERROR(Tabel1[[#This Row],[2012 - Omsætning]]/Tabel1[[#This Row],[2012 - Ansatte]],"i.a.")</f>
        <v>4.0983408564814816</v>
      </c>
      <c r="LQ282" s="254">
        <f>IFERROR(Tabel1[[#This Row],[2011 - Omsætning]]/Tabel1[[#This Row],[2011 - Ansatte]],"i.a.")</f>
        <v>3.9478378051240672</v>
      </c>
      <c r="LR282" s="254">
        <f>IFERROR(Tabel1[[#This Row],[2010 - Omsætning]]/Tabel1[[#This Row],[2010 - Ansatte]],"i.a.")</f>
        <v>4.3522189363817105</v>
      </c>
      <c r="LS282" s="254">
        <f>IFERROR(Tabel1[[#This Row],[2009 - Omsætning]]/Tabel1[[#This Row],[2009 - Ansatte]],"i.a.")</f>
        <v>3.9927587528750323</v>
      </c>
      <c r="LT282" s="254">
        <f>IFERROR(Tabel1[[#This Row],[2008 - Omsætning]]/Tabel1[[#This Row],[2008 - Ansatte]],"i.a.")</f>
        <v>4.211010715411283</v>
      </c>
      <c r="LU282" s="158" t="e">
        <f t="shared" si="1110"/>
        <v>#DIV/0!</v>
      </c>
      <c r="LV282" s="158" t="e">
        <f t="shared" si="1111"/>
        <v>#DIV/0!</v>
      </c>
      <c r="LW282" s="158" t="e">
        <f t="shared" si="1112"/>
        <v>#DIV/0!</v>
      </c>
      <c r="LX282" s="158" t="e">
        <f t="shared" si="1113"/>
        <v>#DIV/0!</v>
      </c>
      <c r="LY282" s="158">
        <f t="shared" si="1114"/>
        <v>-1</v>
      </c>
      <c r="LZ282" s="243">
        <f t="shared" si="957"/>
        <v>0</v>
      </c>
      <c r="MA282" s="243">
        <f t="shared" si="1144"/>
        <v>0</v>
      </c>
      <c r="MB282" s="243">
        <f t="shared" si="958"/>
        <v>0</v>
      </c>
      <c r="MC282" s="243">
        <f t="shared" si="959"/>
        <v>0</v>
      </c>
      <c r="MD282" s="244">
        <f t="shared" si="1115"/>
        <v>0</v>
      </c>
      <c r="ME282" s="244">
        <f t="shared" si="1116"/>
        <v>0</v>
      </c>
      <c r="MF282" s="244">
        <f t="shared" si="1117"/>
        <v>0</v>
      </c>
      <c r="MG282" s="244">
        <f t="shared" si="1118"/>
        <v>0</v>
      </c>
      <c r="MH282" s="244">
        <f t="shared" si="1119"/>
        <v>0</v>
      </c>
      <c r="MI282" s="244">
        <f t="shared" si="1120"/>
        <v>0.54933941413787057</v>
      </c>
      <c r="MJ282" s="244">
        <f t="shared" si="1121"/>
        <v>0.36143391773432232</v>
      </c>
      <c r="MK282" s="244">
        <f t="shared" si="1122"/>
        <v>0.20285180640763462</v>
      </c>
      <c r="ML282" s="244">
        <f t="shared" si="1123"/>
        <v>0.13398786061125392</v>
      </c>
      <c r="MM282" s="244">
        <f t="shared" si="1124"/>
        <v>-0.19989838408949659</v>
      </c>
      <c r="MN282" s="244">
        <f t="shared" si="1125"/>
        <v>-0.35373245912806545</v>
      </c>
      <c r="MO282" s="244">
        <f t="shared" si="1126"/>
        <v>0.4087766880422482</v>
      </c>
      <c r="MP282" s="244">
        <f t="shared" si="1127"/>
        <v>0.13716203703703703</v>
      </c>
      <c r="MQ282" s="244">
        <f t="shared" si="1128"/>
        <v>0.31347811176114587</v>
      </c>
      <c r="MR282" s="244">
        <f t="shared" si="1129"/>
        <v>0.41412375745526836</v>
      </c>
      <c r="MS282" s="244">
        <f t="shared" si="1130"/>
        <v>0.28804063378481987</v>
      </c>
      <c r="MT282" s="244">
        <f t="shared" si="1131"/>
        <v>0.36008540813110618</v>
      </c>
    </row>
    <row r="283" spans="1:358" ht="18" customHeight="1" x14ac:dyDescent="0.25">
      <c r="A283" s="390" t="s">
        <v>312</v>
      </c>
      <c r="B283" s="273">
        <v>39176513</v>
      </c>
      <c r="C283" s="117" t="s">
        <v>588</v>
      </c>
      <c r="D283" s="5" t="s">
        <v>370</v>
      </c>
      <c r="E283" s="5">
        <v>282900</v>
      </c>
      <c r="F283" s="203">
        <v>45470</v>
      </c>
      <c r="G283" s="148"/>
      <c r="H283" s="148" t="s">
        <v>74</v>
      </c>
      <c r="I283" s="148" t="s">
        <v>74</v>
      </c>
      <c r="J283" s="148" t="s">
        <v>121</v>
      </c>
      <c r="K283" s="148" t="s">
        <v>121</v>
      </c>
      <c r="L283" s="148" t="s">
        <v>121</v>
      </c>
      <c r="M283" s="148" t="s">
        <v>121</v>
      </c>
      <c r="N283" s="357" t="s">
        <v>121</v>
      </c>
      <c r="O283" s="357" t="s">
        <v>121</v>
      </c>
      <c r="P283" s="150">
        <f>Y283/Tabel1[[#This Row],[2023 - Omsætning]]-1</f>
        <v>-1</v>
      </c>
      <c r="Q283" s="150">
        <f>Z283/Tabel1[[#This Row],[2022 - Omsætning]]-1</f>
        <v>0.18523104766213816</v>
      </c>
      <c r="R283" s="150">
        <f>AA283/Tabel1[[#This Row],[2021 - Omsætning]]-1</f>
        <v>-0.49289439098661392</v>
      </c>
      <c r="S283" s="150">
        <f>AB283/Tabel1[[#This Row],[2020 - Omsætning]]-1</f>
        <v>9.478608241175901E-2</v>
      </c>
      <c r="T283" s="150">
        <f>AC283/Tabel1[[#This Row],[2019 - Omsætning]]-1</f>
        <v>-5.5420618518079112E-2</v>
      </c>
      <c r="U283" s="242">
        <f t="shared" si="941"/>
        <v>-298.63200000000001</v>
      </c>
      <c r="V283" s="242">
        <f t="shared" si="1132"/>
        <v>46.670999999999992</v>
      </c>
      <c r="W283" s="242">
        <f t="shared" si="982"/>
        <v>-244.89999999999998</v>
      </c>
      <c r="X283" s="242">
        <f t="shared" si="975"/>
        <v>43.017999999999972</v>
      </c>
      <c r="Y283" s="151"/>
      <c r="Z283" s="151">
        <v>298.63200000000001</v>
      </c>
      <c r="AA283" s="151">
        <v>251.96100000000001</v>
      </c>
      <c r="AB283" s="151">
        <v>496.86099999999999</v>
      </c>
      <c r="AC283" s="361">
        <v>453.84300000000002</v>
      </c>
      <c r="AD283" s="151">
        <v>480.471</v>
      </c>
      <c r="AE283" s="151">
        <v>459.90699999999998</v>
      </c>
      <c r="AF283" s="151">
        <v>417.86900000000003</v>
      </c>
      <c r="AG283" s="361">
        <v>364.68200000000002</v>
      </c>
      <c r="AH283" s="361">
        <v>364.25099999999998</v>
      </c>
      <c r="AI283" s="361">
        <v>374.54899999999998</v>
      </c>
      <c r="AJ283" s="361">
        <v>334.28100000000001</v>
      </c>
      <c r="AK283" s="361"/>
      <c r="AL283" s="361"/>
      <c r="AM283" s="361"/>
      <c r="AN283" s="361"/>
      <c r="AO283" s="361"/>
      <c r="AP283" s="150" t="e">
        <f t="shared" si="1006"/>
        <v>#DIV/0!</v>
      </c>
      <c r="AQ283" s="150" t="e">
        <f t="shared" si="1007"/>
        <v>#DIV/0!</v>
      </c>
      <c r="AR283" s="150" t="e">
        <f t="shared" si="1008"/>
        <v>#DIV/0!</v>
      </c>
      <c r="AS283" s="150" t="e">
        <f t="shared" si="1009"/>
        <v>#DIV/0!</v>
      </c>
      <c r="AT283" s="150" t="e">
        <f t="shared" si="1010"/>
        <v>#DIV/0!</v>
      </c>
      <c r="AU283" s="242">
        <f t="shared" si="960"/>
        <v>0</v>
      </c>
      <c r="AV283" s="242">
        <f t="shared" si="1133"/>
        <v>0</v>
      </c>
      <c r="AW283" s="242">
        <f t="shared" si="961"/>
        <v>0</v>
      </c>
      <c r="AX283" s="242">
        <f t="shared" si="962"/>
        <v>0</v>
      </c>
      <c r="AY283" s="119"/>
      <c r="AZ283" s="119"/>
      <c r="BA283" s="119"/>
      <c r="BB283" s="119"/>
      <c r="BC283" s="119"/>
      <c r="BD283" s="119"/>
      <c r="BE283" s="119">
        <v>55.667000000000002</v>
      </c>
      <c r="BF283" s="119">
        <v>50.595999999999997</v>
      </c>
      <c r="BG283" s="362">
        <v>45.67</v>
      </c>
      <c r="BH283" s="362">
        <v>47.970999999999997</v>
      </c>
      <c r="BI283" s="362">
        <v>52.210999999999999</v>
      </c>
      <c r="BJ283" s="362">
        <v>47.707999999999998</v>
      </c>
      <c r="BK283" s="362"/>
      <c r="BL283" s="362"/>
      <c r="BM283" s="362"/>
      <c r="BN283" s="362"/>
      <c r="BO283" s="362"/>
      <c r="BP283" s="152" t="e">
        <f t="shared" si="1011"/>
        <v>#DIV/0!</v>
      </c>
      <c r="BQ283" s="152" t="e">
        <f t="shared" si="1012"/>
        <v>#DIV/0!</v>
      </c>
      <c r="BR283" s="152" t="e">
        <f t="shared" si="1013"/>
        <v>#DIV/0!</v>
      </c>
      <c r="BS283" s="152" t="e">
        <f t="shared" si="1014"/>
        <v>#DIV/0!</v>
      </c>
      <c r="BT283" s="152" t="e">
        <f t="shared" si="1015"/>
        <v>#DIV/0!</v>
      </c>
      <c r="BU283" s="242">
        <f t="shared" si="963"/>
        <v>0</v>
      </c>
      <c r="BV283" s="242">
        <f t="shared" si="1134"/>
        <v>0</v>
      </c>
      <c r="BW283" s="242">
        <f t="shared" si="964"/>
        <v>0</v>
      </c>
      <c r="BX283" s="242">
        <f t="shared" si="965"/>
        <v>0</v>
      </c>
      <c r="BY283" s="119"/>
      <c r="BZ283" s="119"/>
      <c r="CA283" s="119"/>
      <c r="CB283" s="119"/>
      <c r="CC283" s="119"/>
      <c r="CD283" s="119"/>
      <c r="CE283" s="119">
        <v>45.704000000000001</v>
      </c>
      <c r="CF283" s="119">
        <v>40.863</v>
      </c>
      <c r="CG283" s="362">
        <v>36.136000000000003</v>
      </c>
      <c r="CH283" s="362">
        <v>38.337000000000003</v>
      </c>
      <c r="CI283" s="362">
        <v>42.365000000000002</v>
      </c>
      <c r="CJ283" s="362">
        <v>40.380000000000003</v>
      </c>
      <c r="CK283" s="362"/>
      <c r="CL283" s="362"/>
      <c r="CM283" s="362"/>
      <c r="CN283" s="362"/>
      <c r="CO283" s="362"/>
      <c r="CP283" s="152" t="e">
        <f t="shared" si="1016"/>
        <v>#DIV/0!</v>
      </c>
      <c r="CQ283" s="152" t="e">
        <f t="shared" si="1017"/>
        <v>#DIV/0!</v>
      </c>
      <c r="CR283" s="152" t="e">
        <f t="shared" si="1018"/>
        <v>#DIV/0!</v>
      </c>
      <c r="CS283" s="152" t="e">
        <f t="shared" si="1019"/>
        <v>#DIV/0!</v>
      </c>
      <c r="CT283" s="152" t="e">
        <f t="shared" si="1020"/>
        <v>#DIV/0!</v>
      </c>
      <c r="CU283" s="242">
        <f t="shared" si="966"/>
        <v>0</v>
      </c>
      <c r="CV283" s="242">
        <f t="shared" si="1135"/>
        <v>0</v>
      </c>
      <c r="CW283" s="242">
        <f t="shared" si="967"/>
        <v>0</v>
      </c>
      <c r="CX283" s="242">
        <f t="shared" si="968"/>
        <v>0</v>
      </c>
      <c r="CY283" s="119"/>
      <c r="CZ283" s="119"/>
      <c r="DA283" s="119"/>
      <c r="DB283" s="119"/>
      <c r="DC283" s="119"/>
      <c r="DD283" s="119"/>
      <c r="DE283" s="119">
        <v>43.262</v>
      </c>
      <c r="DF283" s="119">
        <v>38.472999999999999</v>
      </c>
      <c r="DG283" s="362">
        <v>32.609000000000002</v>
      </c>
      <c r="DH283" s="362">
        <v>35.088000000000001</v>
      </c>
      <c r="DI283" s="362">
        <v>38.767000000000003</v>
      </c>
      <c r="DJ283" s="362">
        <v>38.024000000000001</v>
      </c>
      <c r="DK283" s="362"/>
      <c r="DL283" s="362"/>
      <c r="DM283" s="362"/>
      <c r="DN283" s="362"/>
      <c r="DO283" s="362"/>
      <c r="DP283" s="152" t="e">
        <f t="shared" si="1021"/>
        <v>#DIV/0!</v>
      </c>
      <c r="DQ283" s="152" t="e">
        <f t="shared" si="1022"/>
        <v>#DIV/0!</v>
      </c>
      <c r="DR283" s="152" t="e">
        <f t="shared" si="1023"/>
        <v>#DIV/0!</v>
      </c>
      <c r="DS283" s="152" t="e">
        <f t="shared" si="1024"/>
        <v>#DIV/0!</v>
      </c>
      <c r="DT283" s="152" t="e">
        <f t="shared" si="1025"/>
        <v>#DIV/0!</v>
      </c>
      <c r="DU283" s="242">
        <f t="shared" si="969"/>
        <v>0</v>
      </c>
      <c r="DV283" s="242">
        <f t="shared" si="1136"/>
        <v>0</v>
      </c>
      <c r="DW283" s="242">
        <f t="shared" si="970"/>
        <v>0</v>
      </c>
      <c r="DX283" s="242">
        <f t="shared" si="971"/>
        <v>0</v>
      </c>
      <c r="DY283" s="119"/>
      <c r="DZ283" s="119"/>
      <c r="EA283" s="119"/>
      <c r="EB283" s="119"/>
      <c r="EC283" s="119"/>
      <c r="ED283" s="119"/>
      <c r="EE283" s="119">
        <v>147.80600000000001</v>
      </c>
      <c r="EF283" s="119">
        <v>131.49199999999999</v>
      </c>
      <c r="EG283" s="362">
        <v>121.995</v>
      </c>
      <c r="EH283" s="362">
        <v>120.992</v>
      </c>
      <c r="EI283" s="362">
        <v>125.128</v>
      </c>
      <c r="EJ283" s="362">
        <v>117.119</v>
      </c>
      <c r="EK283" s="362"/>
      <c r="EL283" s="362"/>
      <c r="EM283" s="362"/>
      <c r="EN283" s="362"/>
      <c r="EO283" s="362"/>
      <c r="EP283" s="153" t="e">
        <f t="shared" si="1026"/>
        <v>#DIV/0!</v>
      </c>
      <c r="EQ283" s="153" t="e">
        <f t="shared" si="1027"/>
        <v>#DIV/0!</v>
      </c>
      <c r="ER283" s="153" t="e">
        <f t="shared" si="1028"/>
        <v>#DIV/0!</v>
      </c>
      <c r="ES283" s="153" t="e">
        <f t="shared" si="1029"/>
        <v>#DIV/0!</v>
      </c>
      <c r="ET283" s="153" t="e">
        <f t="shared" si="1030"/>
        <v>#DIV/0!</v>
      </c>
      <c r="EU283" s="242">
        <f t="shared" si="972"/>
        <v>0</v>
      </c>
      <c r="EV283" s="242">
        <f t="shared" si="1137"/>
        <v>0</v>
      </c>
      <c r="EW283" s="242">
        <f t="shared" si="973"/>
        <v>0</v>
      </c>
      <c r="EX283" s="242">
        <f t="shared" si="974"/>
        <v>0</v>
      </c>
      <c r="EY283" s="119"/>
      <c r="EZ283" s="119"/>
      <c r="FA283" s="119"/>
      <c r="FB283" s="119"/>
      <c r="FC283" s="119"/>
      <c r="FD283" s="119"/>
      <c r="FE283" s="119">
        <v>294.37700000000001</v>
      </c>
      <c r="FF283" s="119">
        <v>300.411</v>
      </c>
      <c r="FG283" s="362">
        <v>270.21300000000002</v>
      </c>
      <c r="FH283" s="362">
        <v>262.96699999999998</v>
      </c>
      <c r="FI283" s="362">
        <v>252.78299999999999</v>
      </c>
      <c r="FJ283" s="362">
        <v>251.09899999999999</v>
      </c>
      <c r="FK283" s="362"/>
      <c r="FL283" s="362"/>
      <c r="FM283" s="362"/>
      <c r="FN283" s="362"/>
      <c r="FO283" s="362"/>
      <c r="FP283" s="153">
        <f t="shared" si="1031"/>
        <v>-1</v>
      </c>
      <c r="FQ283" s="153">
        <f t="shared" si="1032"/>
        <v>0.13095238095238096</v>
      </c>
      <c r="FR283" s="153">
        <f t="shared" si="1033"/>
        <v>-0.59124087591240881</v>
      </c>
      <c r="FS283" s="153">
        <f t="shared" si="1034"/>
        <v>9.8280098280098278E-3</v>
      </c>
      <c r="FT283" s="153">
        <f t="shared" si="1035"/>
        <v>2.0050125313283207E-2</v>
      </c>
      <c r="FU283" s="242">
        <f t="shared" si="990"/>
        <v>-190</v>
      </c>
      <c r="FV283" s="242">
        <f t="shared" si="1138"/>
        <v>22</v>
      </c>
      <c r="FW283" s="242">
        <f t="shared" si="991"/>
        <v>-243</v>
      </c>
      <c r="FX283" s="242">
        <f t="shared" si="992"/>
        <v>4</v>
      </c>
      <c r="FY283" s="154"/>
      <c r="FZ283" s="154">
        <v>190</v>
      </c>
      <c r="GA283" s="154">
        <v>168</v>
      </c>
      <c r="GB283" s="154">
        <v>411</v>
      </c>
      <c r="GC283" s="154">
        <v>407</v>
      </c>
      <c r="GD283" s="154">
        <v>399</v>
      </c>
      <c r="GE283" s="154">
        <v>379</v>
      </c>
      <c r="GF283" s="154">
        <v>356</v>
      </c>
      <c r="GG283" s="359">
        <v>346</v>
      </c>
      <c r="GH283" s="359">
        <v>337</v>
      </c>
      <c r="GI283" s="359">
        <v>326</v>
      </c>
      <c r="GJ283" s="359">
        <v>313</v>
      </c>
      <c r="GK283" s="359"/>
      <c r="GL283" s="359"/>
      <c r="GM283" s="359"/>
      <c r="GN283" s="359"/>
      <c r="GO283" s="359"/>
      <c r="GP283" s="5"/>
      <c r="GQ283" s="5" t="s">
        <v>386</v>
      </c>
      <c r="GR283" s="5">
        <v>8660</v>
      </c>
      <c r="GS283" s="5" t="s">
        <v>110</v>
      </c>
      <c r="GT283" s="7" t="s">
        <v>94</v>
      </c>
      <c r="GU283" s="172" t="s">
        <v>73</v>
      </c>
      <c r="GW283" s="158" t="e">
        <f t="shared" si="1036"/>
        <v>#VALUE!</v>
      </c>
      <c r="GX283" s="158" t="e">
        <f t="shared" si="1037"/>
        <v>#VALUE!</v>
      </c>
      <c r="GY283" s="158" t="e">
        <f t="shared" si="1038"/>
        <v>#VALUE!</v>
      </c>
      <c r="GZ283" s="158" t="e">
        <f t="shared" si="1039"/>
        <v>#VALUE!</v>
      </c>
      <c r="HA283" s="158" t="e">
        <f t="shared" si="1040"/>
        <v>#VALUE!</v>
      </c>
      <c r="HB283" s="263" t="e">
        <f t="shared" si="942"/>
        <v>#VALUE!</v>
      </c>
      <c r="HC283" s="263" t="e">
        <f t="shared" si="1139"/>
        <v>#VALUE!</v>
      </c>
      <c r="HD283" s="263" t="e">
        <f t="shared" si="943"/>
        <v>#VALUE!</v>
      </c>
      <c r="HE283" s="263" t="e">
        <f t="shared" si="944"/>
        <v>#VALUE!</v>
      </c>
      <c r="HF283" s="153" t="str">
        <f t="shared" si="1041"/>
        <v>Negativ EK</v>
      </c>
      <c r="HG283" s="153" t="str">
        <f t="shared" si="1042"/>
        <v>Negativ EK</v>
      </c>
      <c r="HH283" s="153" t="str">
        <f t="shared" si="1043"/>
        <v>Negativ EK</v>
      </c>
      <c r="HI283" s="153" t="str">
        <f t="shared" si="1044"/>
        <v>Negativ EK</v>
      </c>
      <c r="HJ283" s="153" t="str">
        <f t="shared" si="1045"/>
        <v>Negativ EK</v>
      </c>
      <c r="HK283" s="153">
        <f t="shared" si="1046"/>
        <v>0</v>
      </c>
      <c r="HL283" s="153">
        <f t="shared" si="1047"/>
        <v>0.30979097594683813</v>
      </c>
      <c r="HM283" s="153">
        <f t="shared" si="1048"/>
        <v>0.30355008343623147</v>
      </c>
      <c r="HN283" s="153">
        <f t="shared" si="1049"/>
        <v>0.26840119018712932</v>
      </c>
      <c r="HO283" s="153">
        <f t="shared" si="1050"/>
        <v>0.28512920526572405</v>
      </c>
      <c r="HP283" s="153">
        <f t="shared" si="1051"/>
        <v>0.32006175515073459</v>
      </c>
      <c r="HQ283" s="153">
        <f t="shared" si="1052"/>
        <v>0.32466124198464807</v>
      </c>
      <c r="HR283" s="153" t="str">
        <f t="shared" si="1053"/>
        <v>Negativ EK</v>
      </c>
      <c r="HS283" s="153" t="str">
        <f t="shared" si="1054"/>
        <v>Negativ EK</v>
      </c>
      <c r="HT283" s="153" t="str">
        <f t="shared" si="1055"/>
        <v>Negativ EK</v>
      </c>
      <c r="HU283" s="153" t="str">
        <f t="shared" si="1056"/>
        <v>Negativ EK</v>
      </c>
      <c r="HV283" s="150" t="e">
        <f t="shared" si="1057"/>
        <v>#VALUE!</v>
      </c>
      <c r="HW283" s="150" t="e">
        <f t="shared" si="1058"/>
        <v>#VALUE!</v>
      </c>
      <c r="HX283" s="150" t="e">
        <f t="shared" si="1059"/>
        <v>#VALUE!</v>
      </c>
      <c r="HY283" s="150" t="e">
        <f t="shared" si="1060"/>
        <v>#VALUE!</v>
      </c>
      <c r="HZ283" s="150" t="e">
        <f t="shared" si="1061"/>
        <v>#VALUE!</v>
      </c>
      <c r="IA283" s="263" t="e">
        <f t="shared" si="945"/>
        <v>#VALUE!</v>
      </c>
      <c r="IB283" s="263" t="e">
        <f t="shared" si="1140"/>
        <v>#VALUE!</v>
      </c>
      <c r="IC283" s="263" t="e">
        <f t="shared" si="946"/>
        <v>#VALUE!</v>
      </c>
      <c r="ID283" s="263" t="e">
        <f t="shared" si="947"/>
        <v>#VALUE!</v>
      </c>
      <c r="IE283" s="153" t="str">
        <f t="shared" si="1062"/>
        <v>i.a.</v>
      </c>
      <c r="IF283" s="153" t="str">
        <f t="shared" si="1063"/>
        <v>i.a.</v>
      </c>
      <c r="IG283" s="153" t="str">
        <f t="shared" si="1064"/>
        <v>i.a.</v>
      </c>
      <c r="IH283" s="153" t="str">
        <f t="shared" si="1065"/>
        <v>i.a.</v>
      </c>
      <c r="II283" s="153" t="str">
        <f t="shared" si="1066"/>
        <v>i.a.</v>
      </c>
      <c r="IJ283" s="153">
        <f t="shared" si="1067"/>
        <v>0</v>
      </c>
      <c r="IK283" s="153">
        <f t="shared" si="1068"/>
        <v>0.15368164791488731</v>
      </c>
      <c r="IL283" s="153">
        <f t="shared" si="1069"/>
        <v>0.14322215679676983</v>
      </c>
      <c r="IM283" s="153">
        <f t="shared" si="1070"/>
        <v>0.13554897032896956</v>
      </c>
      <c r="IN283" s="153">
        <f t="shared" si="1071"/>
        <v>0.1486650508967523</v>
      </c>
      <c r="IO283" s="153">
        <f t="shared" si="1072"/>
        <v>0.16815444885905831</v>
      </c>
      <c r="IP283" s="153">
        <f t="shared" si="1073"/>
        <v>0.16081306576290627</v>
      </c>
      <c r="IQ283" s="153" t="str">
        <f t="shared" si="1074"/>
        <v>i.a.</v>
      </c>
      <c r="IR283" s="153" t="str">
        <f t="shared" si="1075"/>
        <v>i.a.</v>
      </c>
      <c r="IS283" s="153" t="str">
        <f t="shared" si="1076"/>
        <v>i.a.</v>
      </c>
      <c r="IT283" s="153" t="str">
        <f t="shared" si="1077"/>
        <v>i.a.</v>
      </c>
      <c r="IU283" s="150" t="e">
        <f t="shared" si="1078"/>
        <v>#VALUE!</v>
      </c>
      <c r="IV283" s="150" t="e">
        <f t="shared" si="1079"/>
        <v>#VALUE!</v>
      </c>
      <c r="IW283" s="150" t="e">
        <f t="shared" si="1080"/>
        <v>#VALUE!</v>
      </c>
      <c r="IX283" s="150" t="e">
        <f t="shared" si="1081"/>
        <v>#VALUE!</v>
      </c>
      <c r="IY283" s="150" t="e">
        <f t="shared" si="1082"/>
        <v>#VALUE!</v>
      </c>
      <c r="IZ283" s="263" t="e">
        <f t="shared" si="948"/>
        <v>#VALUE!</v>
      </c>
      <c r="JA283" s="263" t="e">
        <f t="shared" si="1141"/>
        <v>#VALUE!</v>
      </c>
      <c r="JB283" s="263" t="e">
        <f t="shared" si="949"/>
        <v>#VALUE!</v>
      </c>
      <c r="JC283" s="263" t="e">
        <f t="shared" si="950"/>
        <v>#VALUE!</v>
      </c>
      <c r="JD283" s="153" t="str">
        <f t="shared" si="1083"/>
        <v>i.a.</v>
      </c>
      <c r="JE283" s="153" t="str">
        <f t="shared" si="1084"/>
        <v>i.a.</v>
      </c>
      <c r="JF283" s="153" t="str">
        <f t="shared" si="1085"/>
        <v>i.a.</v>
      </c>
      <c r="JG283" s="153" t="str">
        <f t="shared" si="1086"/>
        <v>i.a.</v>
      </c>
      <c r="JH283" s="153" t="str">
        <f t="shared" si="1087"/>
        <v>i.a.</v>
      </c>
      <c r="JI283" s="153" t="str">
        <f t="shared" si="1088"/>
        <v>i.a.</v>
      </c>
      <c r="JJ283" s="153">
        <f t="shared" si="1089"/>
        <v>0.50209765029197251</v>
      </c>
      <c r="JK283" s="153">
        <f t="shared" si="1090"/>
        <v>0.43770700806561674</v>
      </c>
      <c r="JL283" s="153">
        <f t="shared" si="1091"/>
        <v>0.45147716801190169</v>
      </c>
      <c r="JM283" s="153">
        <f t="shared" si="1092"/>
        <v>0.46010335897660165</v>
      </c>
      <c r="JN283" s="153">
        <f t="shared" si="1093"/>
        <v>0.49500164172432481</v>
      </c>
      <c r="JO283" s="153">
        <f t="shared" si="1094"/>
        <v>0.46642559309276421</v>
      </c>
      <c r="JP283" s="153" t="str">
        <f t="shared" si="1095"/>
        <v>i.a.</v>
      </c>
      <c r="JQ283" s="153" t="str">
        <f t="shared" si="1096"/>
        <v>i.a.</v>
      </c>
      <c r="JR283" s="153" t="str">
        <f t="shared" si="1097"/>
        <v>i.a.</v>
      </c>
      <c r="JS283" s="153" t="str">
        <f t="shared" si="1098"/>
        <v>i.a.</v>
      </c>
      <c r="JT283" s="153" t="str">
        <f t="shared" si="1099"/>
        <v>i.a.</v>
      </c>
      <c r="JU283" s="150" t="e">
        <f t="shared" si="1100"/>
        <v>#VALUE!</v>
      </c>
      <c r="JV283" s="150" t="e">
        <f t="shared" si="1101"/>
        <v>#DIV/0!</v>
      </c>
      <c r="JW283" s="150" t="e">
        <f t="shared" si="1102"/>
        <v>#DIV/0!</v>
      </c>
      <c r="JX283" s="150" t="e">
        <f t="shared" si="1103"/>
        <v>#DIV/0!</v>
      </c>
      <c r="JY283" s="150" t="e">
        <f t="shared" si="1104"/>
        <v>#DIV/0!</v>
      </c>
      <c r="JZ283" s="263" t="e">
        <f t="shared" si="951"/>
        <v>#VALUE!</v>
      </c>
      <c r="KA283" s="263">
        <f t="shared" si="1142"/>
        <v>0</v>
      </c>
      <c r="KB283" s="263">
        <f t="shared" si="952"/>
        <v>0</v>
      </c>
      <c r="KC283" s="263">
        <f t="shared" si="953"/>
        <v>0</v>
      </c>
      <c r="KD283" s="153" t="str">
        <f t="shared" si="924"/>
        <v>i.a.</v>
      </c>
      <c r="KE283" s="153">
        <f t="shared" si="925"/>
        <v>0</v>
      </c>
      <c r="KF283" s="153">
        <f t="shared" si="926"/>
        <v>0</v>
      </c>
      <c r="KG283" s="153">
        <f t="shared" si="927"/>
        <v>0</v>
      </c>
      <c r="KH283" s="153">
        <f t="shared" si="940"/>
        <v>0</v>
      </c>
      <c r="KI283" s="153">
        <f t="shared" si="928"/>
        <v>0</v>
      </c>
      <c r="KJ283" s="153">
        <f t="shared" si="929"/>
        <v>9.9376613097865441E-2</v>
      </c>
      <c r="KK283" s="153">
        <f t="shared" si="930"/>
        <v>9.7789020003876806E-2</v>
      </c>
      <c r="KL283" s="153">
        <f t="shared" si="931"/>
        <v>9.9089069380994946E-2</v>
      </c>
      <c r="KM283" s="153">
        <f t="shared" si="932"/>
        <v>0.10524885312600379</v>
      </c>
      <c r="KN283" s="153">
        <f t="shared" si="933"/>
        <v>0.11310936619774717</v>
      </c>
      <c r="KO283" s="153">
        <f t="shared" si="934"/>
        <v>0.12079657533631885</v>
      </c>
      <c r="KP283" s="153" t="str">
        <f t="shared" si="935"/>
        <v>i.a.</v>
      </c>
      <c r="KQ283" s="153" t="str">
        <f t="shared" si="936"/>
        <v>i.a.</v>
      </c>
      <c r="KR283" s="153" t="str">
        <f t="shared" si="937"/>
        <v>i.a.</v>
      </c>
      <c r="KS283" s="153" t="str">
        <f t="shared" si="938"/>
        <v>i.a.</v>
      </c>
      <c r="KT283" s="153" t="str">
        <f t="shared" si="939"/>
        <v>i.a.</v>
      </c>
      <c r="KU283" s="150" t="e">
        <f t="shared" si="1105"/>
        <v>#VALUE!</v>
      </c>
      <c r="KV283" s="150">
        <f t="shared" si="1106"/>
        <v>4.7993768459153673E-2</v>
      </c>
      <c r="KW283" s="150">
        <f t="shared" si="1107"/>
        <v>0.24059765062203378</v>
      </c>
      <c r="KX283" s="150">
        <f t="shared" si="1108"/>
        <v>8.4131230028189591E-2</v>
      </c>
      <c r="KY283" s="150">
        <f t="shared" si="1109"/>
        <v>-7.398728940715868E-2</v>
      </c>
      <c r="KZ283" s="243" t="e">
        <f t="shared" si="954"/>
        <v>#VALUE!</v>
      </c>
      <c r="LA283" s="243">
        <f t="shared" si="1143"/>
        <v>7.1979511278195352E-2</v>
      </c>
      <c r="LB283" s="243">
        <f t="shared" si="955"/>
        <v>0.29086031456378181</v>
      </c>
      <c r="LC283" s="243">
        <f t="shared" si="956"/>
        <v>9.3814176485709222E-2</v>
      </c>
      <c r="LD283" s="254" t="str">
        <f>IFERROR(Tabel1[[#This Row],[2024 - Omsætning]]/Tabel1[[#This Row],[2024 - Ansatte]],"i.a.")</f>
        <v>i.a.</v>
      </c>
      <c r="LE283" s="254">
        <f>IFERROR(Tabel1[[#This Row],[2023 - Omsætning]]/Tabel1[[#This Row],[2023 - Ansatte]],"i.a.")</f>
        <v>1.5717473684210526</v>
      </c>
      <c r="LF283" s="254">
        <f>IFERROR(Tabel1[[#This Row],[2022 - Omsætning]]/Tabel1[[#This Row],[2022 - Ansatte]],"i.a.")</f>
        <v>1.4997678571428572</v>
      </c>
      <c r="LG283" s="254">
        <f>IFERROR(Tabel1[[#This Row],[2021 - Omsætning]]/Tabel1[[#This Row],[2021 - Ansatte]],"i.a.")</f>
        <v>1.2089075425790754</v>
      </c>
      <c r="LH283" s="254">
        <f>IFERROR(AC283/Tabel1[[#This Row],[2020 - Ansatte]],"i.a.")</f>
        <v>1.1150933660933662</v>
      </c>
      <c r="LI283" s="254">
        <f>IFERROR(Tabel1[[#This Row],[2019 - Omsætning]]/Tabel1[[#This Row],[2019 - Ansatte]],"i.a.")</f>
        <v>1.2041879699248121</v>
      </c>
      <c r="LJ283" s="254">
        <f>IFERROR(Tabel1[[#This Row],[2018 - Omsætning]]/Tabel1[[#This Row],[2018 - Ansatte]],"i.a.")</f>
        <v>1.2134749340369393</v>
      </c>
      <c r="LK283" s="254">
        <f>IFERROR(Tabel1[[#This Row],[2017 - Omsætning]]/Tabel1[[#This Row],[2017 - Ansatte]],"i.a.")</f>
        <v>1.1737893258426968</v>
      </c>
      <c r="LL283" s="254">
        <f>IFERROR(Tabel1[[#This Row],[2016 - Omsætning]]/Tabel1[[#This Row],[2016 - Ansatte]],"i.a.")</f>
        <v>1.0539942196531793</v>
      </c>
      <c r="LM283" s="254">
        <f>IFERROR(Tabel1[[#This Row],[2015 - Omsætning]]/Tabel1[[#This Row],[2015 - Ansatte]],"i.a.")</f>
        <v>1.0808635014836794</v>
      </c>
      <c r="LN283" s="254">
        <f>IFERROR(Tabel1[[#This Row],[2014 - Omsætning]]/Tabel1[[#This Row],[2014 - Ansatte]],"i.a.")</f>
        <v>1.1489233128834355</v>
      </c>
      <c r="LO283" s="254">
        <f>IFERROR(Tabel1[[#This Row],[2013 - Omsætning]]/Tabel1[[#This Row],[2013 - Ansatte]],"i.a.")</f>
        <v>1.0679904153354634</v>
      </c>
      <c r="LP283" s="254" t="str">
        <f>IFERROR(Tabel1[[#This Row],[2012 - Omsætning]]/Tabel1[[#This Row],[2012 - Ansatte]],"i.a.")</f>
        <v>i.a.</v>
      </c>
      <c r="LQ283" s="254" t="str">
        <f>IFERROR(Tabel1[[#This Row],[2011 - Omsætning]]/Tabel1[[#This Row],[2011 - Ansatte]],"i.a.")</f>
        <v>i.a.</v>
      </c>
      <c r="LR283" s="254" t="str">
        <f>IFERROR(Tabel1[[#This Row],[2010 - Omsætning]]/Tabel1[[#This Row],[2010 - Ansatte]],"i.a.")</f>
        <v>i.a.</v>
      </c>
      <c r="LS283" s="254" t="str">
        <f>IFERROR(Tabel1[[#This Row],[2009 - Omsætning]]/Tabel1[[#This Row],[2009 - Ansatte]],"i.a.")</f>
        <v>i.a.</v>
      </c>
      <c r="LT283" s="254" t="str">
        <f>IFERROR(Tabel1[[#This Row],[2008 - Omsætning]]/Tabel1[[#This Row],[2008 - Ansatte]],"i.a.")</f>
        <v>i.a.</v>
      </c>
      <c r="LU283" s="158" t="e">
        <f t="shared" si="1110"/>
        <v>#VALUE!</v>
      </c>
      <c r="LV283" s="158" t="e">
        <f t="shared" si="1111"/>
        <v>#DIV/0!</v>
      </c>
      <c r="LW283" s="158" t="e">
        <f t="shared" si="1112"/>
        <v>#DIV/0!</v>
      </c>
      <c r="LX283" s="158" t="e">
        <f t="shared" si="1113"/>
        <v>#DIV/0!</v>
      </c>
      <c r="LY283" s="158" t="e">
        <f t="shared" si="1114"/>
        <v>#DIV/0!</v>
      </c>
      <c r="LZ283" s="243" t="e">
        <f t="shared" si="957"/>
        <v>#VALUE!</v>
      </c>
      <c r="MA283" s="243">
        <f t="shared" si="1144"/>
        <v>0</v>
      </c>
      <c r="MB283" s="243">
        <f t="shared" si="958"/>
        <v>0</v>
      </c>
      <c r="MC283" s="243">
        <f t="shared" si="959"/>
        <v>0</v>
      </c>
      <c r="MD283" s="244" t="str">
        <f t="shared" si="1115"/>
        <v>i.a.</v>
      </c>
      <c r="ME283" s="244">
        <f t="shared" si="1116"/>
        <v>0</v>
      </c>
      <c r="MF283" s="244">
        <f t="shared" si="1117"/>
        <v>0</v>
      </c>
      <c r="MG283" s="244">
        <f t="shared" si="1118"/>
        <v>0</v>
      </c>
      <c r="MH283" s="244">
        <f t="shared" si="1119"/>
        <v>0</v>
      </c>
      <c r="MI283" s="244">
        <f t="shared" si="1120"/>
        <v>0</v>
      </c>
      <c r="MJ283" s="244">
        <f t="shared" si="1121"/>
        <v>0.11414775725593668</v>
      </c>
      <c r="MK283" s="244">
        <f t="shared" si="1122"/>
        <v>0.10807022471910112</v>
      </c>
      <c r="ML283" s="244">
        <f t="shared" si="1123"/>
        <v>9.4245664739884397E-2</v>
      </c>
      <c r="MM283" s="244">
        <f t="shared" si="1124"/>
        <v>0.1041186943620178</v>
      </c>
      <c r="MN283" s="244">
        <f t="shared" si="1125"/>
        <v>0.11891717791411044</v>
      </c>
      <c r="MO283" s="244">
        <f t="shared" si="1126"/>
        <v>0.12148242811501597</v>
      </c>
      <c r="MP283" s="244" t="str">
        <f t="shared" si="1127"/>
        <v>i.a.</v>
      </c>
      <c r="MQ283" s="244" t="str">
        <f t="shared" si="1128"/>
        <v>i.a.</v>
      </c>
      <c r="MR283" s="244" t="str">
        <f t="shared" si="1129"/>
        <v>i.a.</v>
      </c>
      <c r="MS283" s="244" t="str">
        <f t="shared" si="1130"/>
        <v>i.a.</v>
      </c>
      <c r="MT283" s="244" t="str">
        <f t="shared" si="1131"/>
        <v>i.a.</v>
      </c>
    </row>
    <row r="284" spans="1:358" ht="18" customHeight="1" x14ac:dyDescent="0.25">
      <c r="A284" s="20" t="s">
        <v>630</v>
      </c>
      <c r="B284" s="273">
        <v>19848086</v>
      </c>
      <c r="C284" s="5" t="s">
        <v>83</v>
      </c>
      <c r="D284" s="5"/>
      <c r="E284" s="118">
        <v>255000</v>
      </c>
      <c r="F284" s="203">
        <v>45776</v>
      </c>
      <c r="G284" s="148" t="s">
        <v>74</v>
      </c>
      <c r="H284" s="148" t="s">
        <v>74</v>
      </c>
      <c r="I284" s="148" t="s">
        <v>74</v>
      </c>
      <c r="J284" s="148" t="s">
        <v>74</v>
      </c>
      <c r="K284" s="148" t="s">
        <v>74</v>
      </c>
      <c r="L284" s="148" t="s">
        <v>74</v>
      </c>
      <c r="M284" s="148" t="s">
        <v>74</v>
      </c>
      <c r="N284" s="148" t="s">
        <v>74</v>
      </c>
      <c r="O284" s="148" t="s">
        <v>74</v>
      </c>
      <c r="P284" s="150">
        <f>Y284/Tabel1[[#This Row],[2023 - Omsætning]]-1</f>
        <v>-2.8616270339811289E-2</v>
      </c>
      <c r="Q284" s="150">
        <f>Z284/Tabel1[[#This Row],[2022 - Omsætning]]-1</f>
        <v>-1.9494763787828884E-2</v>
      </c>
      <c r="R284" s="150">
        <f>AA284/Tabel1[[#This Row],[2021 - Omsætning]]-1</f>
        <v>-5.7679973228851433E-2</v>
      </c>
      <c r="S284" s="150">
        <f>AB284/Tabel1[[#This Row],[2020 - Omsætning]]-1</f>
        <v>0.23612954377014428</v>
      </c>
      <c r="T284" s="150">
        <f>AC284/Tabel1[[#This Row],[2019 - Omsætning]]-1</f>
        <v>-0.11568534804676178</v>
      </c>
      <c r="U284" s="242">
        <f t="shared" si="941"/>
        <v>-7.5850000000000364</v>
      </c>
      <c r="V284" s="242">
        <f t="shared" si="1132"/>
        <v>-5.2699999999999818</v>
      </c>
      <c r="W284" s="242">
        <f t="shared" si="982"/>
        <v>-16.546999999999969</v>
      </c>
      <c r="X284" s="242">
        <f t="shared" si="975"/>
        <v>54.799999999999983</v>
      </c>
      <c r="Y284" s="151">
        <v>257.47399999999999</v>
      </c>
      <c r="Z284" s="151">
        <v>265.05900000000003</v>
      </c>
      <c r="AA284" s="151">
        <v>270.32900000000001</v>
      </c>
      <c r="AB284" s="151">
        <v>286.87599999999998</v>
      </c>
      <c r="AC284" s="361">
        <v>232.07599999999999</v>
      </c>
      <c r="AD284" s="361">
        <v>262.43599999999998</v>
      </c>
      <c r="AE284" s="361">
        <v>247.73500000000001</v>
      </c>
      <c r="AF284" s="361">
        <v>219.006</v>
      </c>
      <c r="AG284" s="361">
        <v>206.62100000000001</v>
      </c>
      <c r="AH284" s="361">
        <v>187.07900000000001</v>
      </c>
      <c r="AI284" s="361">
        <v>226.22200000000001</v>
      </c>
      <c r="AJ284" s="361">
        <v>279.58300000000003</v>
      </c>
      <c r="AK284" s="361"/>
      <c r="AL284" s="361"/>
      <c r="AM284" s="361"/>
      <c r="AN284" s="361"/>
      <c r="AO284" s="361"/>
      <c r="AP284" s="150">
        <f t="shared" si="1006"/>
        <v>0.23958153846153837</v>
      </c>
      <c r="AQ284" s="150">
        <f t="shared" si="1007"/>
        <v>0.19033666383427592</v>
      </c>
      <c r="AR284" s="150">
        <f t="shared" si="1008"/>
        <v>-0.59817034403183655</v>
      </c>
      <c r="AS284" s="150">
        <f t="shared" si="1009"/>
        <v>1.2980600124462238</v>
      </c>
      <c r="AT284" s="150">
        <f t="shared" si="1010"/>
        <v>-0.20219747010318173</v>
      </c>
      <c r="AU284" s="242">
        <f t="shared" si="960"/>
        <v>9.732999999999997</v>
      </c>
      <c r="AV284" s="242">
        <f t="shared" si="1133"/>
        <v>6.4960000000000022</v>
      </c>
      <c r="AW284" s="242">
        <f t="shared" si="961"/>
        <v>-50.805</v>
      </c>
      <c r="AX284" s="242">
        <f t="shared" si="962"/>
        <v>47.974999999999994</v>
      </c>
      <c r="AY284" s="119">
        <v>50.357999999999997</v>
      </c>
      <c r="AZ284" s="119">
        <v>40.625</v>
      </c>
      <c r="BA284" s="119">
        <v>34.128999999999998</v>
      </c>
      <c r="BB284" s="119">
        <v>84.933999999999997</v>
      </c>
      <c r="BC284" s="119">
        <v>36.959000000000003</v>
      </c>
      <c r="BD284" s="362">
        <v>46.326000000000001</v>
      </c>
      <c r="BE284" s="362">
        <v>47.14</v>
      </c>
      <c r="BF284" s="362">
        <v>30.323</v>
      </c>
      <c r="BG284" s="362">
        <v>40.549999999999997</v>
      </c>
      <c r="BH284" s="362">
        <v>33.107999999999997</v>
      </c>
      <c r="BI284" s="362">
        <v>62.213999999999999</v>
      </c>
      <c r="BJ284" s="362">
        <v>80.066000000000003</v>
      </c>
      <c r="BK284" s="362"/>
      <c r="BL284" s="362"/>
      <c r="BM284" s="362"/>
      <c r="BN284" s="362"/>
      <c r="BO284" s="362"/>
      <c r="BP284" s="152">
        <f t="shared" si="1011"/>
        <v>1.2099767981438516</v>
      </c>
      <c r="BQ284" s="152">
        <f t="shared" si="1012"/>
        <v>0.42277764678141955</v>
      </c>
      <c r="BR284" s="152">
        <f t="shared" si="1013"/>
        <v>-0.92529768195589379</v>
      </c>
      <c r="BS284" s="152">
        <f t="shared" si="1014"/>
        <v>3.1737979708866342</v>
      </c>
      <c r="BT284" s="152">
        <f t="shared" si="1015"/>
        <v>-0.469955576338555</v>
      </c>
      <c r="BU284" s="242">
        <f t="shared" si="963"/>
        <v>7.301000000000001</v>
      </c>
      <c r="BV284" s="242">
        <f t="shared" si="1134"/>
        <v>1.7930000000000001</v>
      </c>
      <c r="BW284" s="242">
        <f t="shared" si="964"/>
        <v>-52.530999999999999</v>
      </c>
      <c r="BX284" s="242">
        <f t="shared" si="965"/>
        <v>43.17</v>
      </c>
      <c r="BY284" s="119">
        <v>13.335000000000001</v>
      </c>
      <c r="BZ284" s="119">
        <v>6.0339999999999998</v>
      </c>
      <c r="CA284" s="119">
        <v>4.2409999999999997</v>
      </c>
      <c r="CB284" s="119">
        <v>56.771999999999998</v>
      </c>
      <c r="CC284" s="119">
        <v>13.602</v>
      </c>
      <c r="CD284" s="362">
        <v>25.661999999999999</v>
      </c>
      <c r="CE284" s="362">
        <v>28.356000000000002</v>
      </c>
      <c r="CF284" s="362">
        <v>7.4489999999999998</v>
      </c>
      <c r="CG284" s="362">
        <v>16.056000000000001</v>
      </c>
      <c r="CH284" s="362">
        <v>7.7190000000000003</v>
      </c>
      <c r="CI284" s="362">
        <v>22.962</v>
      </c>
      <c r="CJ284" s="362">
        <v>38.686999999999998</v>
      </c>
      <c r="CK284" s="362"/>
      <c r="CL284" s="362"/>
      <c r="CM284" s="362"/>
      <c r="CN284" s="362"/>
      <c r="CO284" s="362"/>
      <c r="CP284" s="152">
        <f t="shared" si="1016"/>
        <v>1.7192654839713664</v>
      </c>
      <c r="CQ284" s="152">
        <f t="shared" si="1017"/>
        <v>-0.21269296740994861</v>
      </c>
      <c r="CR284" s="152">
        <f t="shared" si="1018"/>
        <v>-0.92664557644605816</v>
      </c>
      <c r="CS284" s="152">
        <f t="shared" si="1019"/>
        <v>3.7283698793132758</v>
      </c>
      <c r="CT284" s="152">
        <f t="shared" si="1020"/>
        <v>-0.53484878434473215</v>
      </c>
      <c r="CU284" s="242">
        <f t="shared" si="966"/>
        <v>5.524</v>
      </c>
      <c r="CV284" s="242">
        <f t="shared" si="1135"/>
        <v>-0.86800000000000033</v>
      </c>
      <c r="CW284" s="242">
        <f t="shared" si="967"/>
        <v>-51.552999999999997</v>
      </c>
      <c r="CX284" s="242">
        <f t="shared" si="968"/>
        <v>43.868000000000002</v>
      </c>
      <c r="CY284" s="119">
        <v>8.7370000000000001</v>
      </c>
      <c r="CZ284" s="119">
        <v>3.2130000000000001</v>
      </c>
      <c r="DA284" s="119">
        <v>4.0810000000000004</v>
      </c>
      <c r="DB284" s="119">
        <v>55.634</v>
      </c>
      <c r="DC284" s="119">
        <v>11.766</v>
      </c>
      <c r="DD284" s="362">
        <v>25.295000000000002</v>
      </c>
      <c r="DE284" s="362">
        <v>28.047999999999998</v>
      </c>
      <c r="DF284" s="362">
        <v>4.6239999999999997</v>
      </c>
      <c r="DG284" s="362">
        <v>15.225</v>
      </c>
      <c r="DH284" s="362">
        <v>6.4039999999999999</v>
      </c>
      <c r="DI284" s="362">
        <v>22.649000000000001</v>
      </c>
      <c r="DJ284" s="362">
        <v>35.787999999999997</v>
      </c>
      <c r="DK284" s="362"/>
      <c r="DL284" s="362"/>
      <c r="DM284" s="362"/>
      <c r="DN284" s="362"/>
      <c r="DO284" s="362"/>
      <c r="DP284" s="152">
        <f t="shared" si="1021"/>
        <v>0.17040691135875663</v>
      </c>
      <c r="DQ284" s="152">
        <f t="shared" si="1022"/>
        <v>6.1623205709168877E-2</v>
      </c>
      <c r="DR284" s="152">
        <f t="shared" si="1023"/>
        <v>-0.50138005682586928</v>
      </c>
      <c r="DS284" s="152">
        <f t="shared" si="1024"/>
        <v>0.61654382012641895</v>
      </c>
      <c r="DT284" s="152">
        <f t="shared" si="1025"/>
        <v>-0.35893157599551317</v>
      </c>
      <c r="DU284" s="242">
        <f t="shared" si="969"/>
        <v>6.6669999999999945</v>
      </c>
      <c r="DV284" s="242">
        <f t="shared" si="1136"/>
        <v>2.2710000000000008</v>
      </c>
      <c r="DW284" s="242">
        <f t="shared" si="970"/>
        <v>-37.056999999999995</v>
      </c>
      <c r="DX284" s="242">
        <f t="shared" si="971"/>
        <v>28.189</v>
      </c>
      <c r="DY284" s="119">
        <v>45.790999999999997</v>
      </c>
      <c r="DZ284" s="119">
        <v>39.124000000000002</v>
      </c>
      <c r="EA284" s="119">
        <v>36.853000000000002</v>
      </c>
      <c r="EB284" s="119">
        <v>73.91</v>
      </c>
      <c r="EC284" s="119">
        <v>45.720999999999997</v>
      </c>
      <c r="ED284" s="362">
        <v>71.319999999999993</v>
      </c>
      <c r="EE284" s="362">
        <v>69.013999999999996</v>
      </c>
      <c r="EF284" s="362">
        <v>51.335999999999999</v>
      </c>
      <c r="EG284" s="362">
        <v>62.463999999999999</v>
      </c>
      <c r="EH284" s="362">
        <v>52.26</v>
      </c>
      <c r="EI284" s="362">
        <v>66.89</v>
      </c>
      <c r="EJ284" s="362">
        <v>69.010000000000005</v>
      </c>
      <c r="EK284" s="362"/>
      <c r="EL284" s="362"/>
      <c r="EM284" s="362"/>
      <c r="EN284" s="362"/>
      <c r="EO284" s="362"/>
      <c r="EP284" s="153">
        <f t="shared" si="1026"/>
        <v>-1.1789041479384735E-2</v>
      </c>
      <c r="EQ284" s="153">
        <f t="shared" si="1027"/>
        <v>2.3750636888586928E-2</v>
      </c>
      <c r="ER284" s="153">
        <f t="shared" si="1028"/>
        <v>4.2677527890915466E-2</v>
      </c>
      <c r="ES284" s="153">
        <f t="shared" si="1029"/>
        <v>0.15851492829162894</v>
      </c>
      <c r="ET284" s="153">
        <f t="shared" si="1030"/>
        <v>-0.21026090214524037</v>
      </c>
      <c r="EU284" s="242">
        <f t="shared" si="972"/>
        <v>-2.2740000000000009</v>
      </c>
      <c r="EV284" s="242">
        <f t="shared" si="1137"/>
        <v>4.4749999999999943</v>
      </c>
      <c r="EW284" s="242">
        <f t="shared" si="973"/>
        <v>7.7119999999999891</v>
      </c>
      <c r="EX284" s="242">
        <f t="shared" si="974"/>
        <v>24.724999999999994</v>
      </c>
      <c r="EY284" s="119">
        <v>190.61699999999999</v>
      </c>
      <c r="EZ284" s="119">
        <v>192.89099999999999</v>
      </c>
      <c r="FA284" s="119">
        <v>188.416</v>
      </c>
      <c r="FB284" s="119">
        <v>180.70400000000001</v>
      </c>
      <c r="FC284" s="119">
        <v>155.97900000000001</v>
      </c>
      <c r="FD284" s="362">
        <v>197.50700000000001</v>
      </c>
      <c r="FE284" s="362">
        <v>204.43199999999999</v>
      </c>
      <c r="FF284" s="362">
        <v>189.01</v>
      </c>
      <c r="FG284" s="362">
        <v>192.60499999999999</v>
      </c>
      <c r="FH284" s="362">
        <v>199.71100000000001</v>
      </c>
      <c r="FI284" s="362">
        <v>182.79900000000001</v>
      </c>
      <c r="FJ284" s="362">
        <v>188.11099999999999</v>
      </c>
      <c r="FK284" s="362"/>
      <c r="FL284" s="362"/>
      <c r="FM284" s="362"/>
      <c r="FN284" s="362"/>
      <c r="FO284" s="362"/>
      <c r="FP284" s="153">
        <f t="shared" si="1031"/>
        <v>-0.13725490196078433</v>
      </c>
      <c r="FQ284" s="153">
        <f t="shared" si="1032"/>
        <v>-1.9230769230769232E-2</v>
      </c>
      <c r="FR284" s="153">
        <f t="shared" si="1033"/>
        <v>6.1224489795918366E-2</v>
      </c>
      <c r="FS284" s="153">
        <f t="shared" si="1034"/>
        <v>-3.9215686274509803E-2</v>
      </c>
      <c r="FT284" s="153">
        <f t="shared" si="1035"/>
        <v>-6.1349693251533742E-2</v>
      </c>
      <c r="FU284" s="242">
        <f t="shared" si="990"/>
        <v>-21</v>
      </c>
      <c r="FV284" s="242">
        <f t="shared" si="1138"/>
        <v>-3</v>
      </c>
      <c r="FW284" s="242">
        <f t="shared" si="991"/>
        <v>9</v>
      </c>
      <c r="FX284" s="242">
        <f t="shared" si="992"/>
        <v>-6</v>
      </c>
      <c r="FY284" s="154">
        <v>132</v>
      </c>
      <c r="FZ284" s="154">
        <v>153</v>
      </c>
      <c r="GA284" s="154">
        <v>156</v>
      </c>
      <c r="GB284" s="154">
        <v>147</v>
      </c>
      <c r="GC284" s="154">
        <v>153</v>
      </c>
      <c r="GD284" s="359">
        <v>163</v>
      </c>
      <c r="GE284" s="359">
        <v>154</v>
      </c>
      <c r="GF284" s="359">
        <v>150</v>
      </c>
      <c r="GG284" s="359">
        <v>137</v>
      </c>
      <c r="GH284" s="359">
        <v>132</v>
      </c>
      <c r="GI284" s="359">
        <v>142</v>
      </c>
      <c r="GJ284" s="359">
        <v>143</v>
      </c>
      <c r="GK284" s="359"/>
      <c r="GL284" s="359"/>
      <c r="GM284" s="359"/>
      <c r="GN284" s="359"/>
      <c r="GO284" s="359"/>
      <c r="GP284" s="118"/>
      <c r="GQ284" s="5" t="s">
        <v>386</v>
      </c>
      <c r="GR284" s="118">
        <v>9500</v>
      </c>
      <c r="GS284" s="5" t="s">
        <v>183</v>
      </c>
      <c r="GT284" s="7" t="s">
        <v>82</v>
      </c>
      <c r="GU284" s="172" t="s">
        <v>73</v>
      </c>
      <c r="GV284" s="162"/>
      <c r="GW284" s="158">
        <f t="shared" si="1036"/>
        <v>1.4330404955036511</v>
      </c>
      <c r="GX284" s="158">
        <f t="shared" si="1037"/>
        <v>0.14777483779001371</v>
      </c>
      <c r="GY284" s="158">
        <f t="shared" si="1038"/>
        <v>-0.92077261319951953</v>
      </c>
      <c r="GZ284" s="158">
        <f t="shared" si="1039"/>
        <v>3.6260011121256621</v>
      </c>
      <c r="HA284" s="158">
        <f t="shared" si="1040"/>
        <v>-0.44227637581901763</v>
      </c>
      <c r="HB284" s="263">
        <f t="shared" si="942"/>
        <v>0.12120402521955936</v>
      </c>
      <c r="HC284" s="263">
        <f t="shared" si="1139"/>
        <v>1.0889360400513637E-2</v>
      </c>
      <c r="HD284" s="263">
        <f t="shared" si="943"/>
        <v>-0.85640450322645589</v>
      </c>
      <c r="HE284" s="263">
        <f t="shared" si="944"/>
        <v>0.72903562145351697</v>
      </c>
      <c r="HF284" s="153">
        <f t="shared" si="1041"/>
        <v>0.2057822528410764</v>
      </c>
      <c r="HG284" s="153">
        <f t="shared" si="1042"/>
        <v>8.4578227621517038E-2</v>
      </c>
      <c r="HH284" s="153">
        <f t="shared" si="1043"/>
        <v>7.3688867221003401E-2</v>
      </c>
      <c r="HI284" s="153">
        <f t="shared" si="1044"/>
        <v>0.93009337044745932</v>
      </c>
      <c r="HJ284" s="153">
        <f t="shared" si="1045"/>
        <v>0.2010577489939423</v>
      </c>
      <c r="HK284" s="153">
        <f t="shared" si="1046"/>
        <v>0.36049709977624811</v>
      </c>
      <c r="HL284" s="153">
        <f t="shared" si="1047"/>
        <v>0.46610718737017032</v>
      </c>
      <c r="HM284" s="153">
        <f t="shared" si="1048"/>
        <v>8.1265377855887513E-2</v>
      </c>
      <c r="HN284" s="153">
        <f t="shared" si="1049"/>
        <v>0.26541961577350859</v>
      </c>
      <c r="HO284" s="153">
        <f t="shared" si="1050"/>
        <v>0.10749475451112044</v>
      </c>
      <c r="HP284" s="153">
        <f t="shared" si="1051"/>
        <v>0.33331861662987489</v>
      </c>
      <c r="HQ284" s="153">
        <f t="shared" si="1052"/>
        <v>0.51859150847703228</v>
      </c>
      <c r="HR284" s="153" t="str">
        <f t="shared" si="1053"/>
        <v>Negativ EK</v>
      </c>
      <c r="HS284" s="153" t="str">
        <f t="shared" si="1054"/>
        <v>Negativ EK</v>
      </c>
      <c r="HT284" s="153" t="str">
        <f t="shared" si="1055"/>
        <v>Negativ EK</v>
      </c>
      <c r="HU284" s="153" t="str">
        <f t="shared" si="1056"/>
        <v>Negativ EK</v>
      </c>
      <c r="HV284" s="150">
        <f t="shared" si="1057"/>
        <v>1.1972934670719715</v>
      </c>
      <c r="HW284" s="150">
        <f t="shared" si="1058"/>
        <v>0.37730407514144138</v>
      </c>
      <c r="HX284" s="150">
        <f t="shared" si="1059"/>
        <v>-0.93186226553412488</v>
      </c>
      <c r="HY284" s="150">
        <f t="shared" si="1060"/>
        <v>3.3821017085413652</v>
      </c>
      <c r="HZ284" s="150">
        <f t="shared" si="1061"/>
        <v>-0.39730137656920633</v>
      </c>
      <c r="IA284" s="263">
        <f t="shared" si="945"/>
        <v>3.7893187275933965E-2</v>
      </c>
      <c r="IB284" s="263">
        <f t="shared" si="1140"/>
        <v>8.6700616746578502E-3</v>
      </c>
      <c r="IC284" s="263">
        <f t="shared" si="946"/>
        <v>-0.31426406761792747</v>
      </c>
      <c r="ID284" s="263">
        <f t="shared" si="947"/>
        <v>0.26028384399710119</v>
      </c>
      <c r="IE284" s="153">
        <f t="shared" si="1062"/>
        <v>6.9542225977033079E-2</v>
      </c>
      <c r="IF284" s="153">
        <f t="shared" si="1063"/>
        <v>3.1649038701099114E-2</v>
      </c>
      <c r="IG284" s="153">
        <f t="shared" si="1064"/>
        <v>2.2978977026441263E-2</v>
      </c>
      <c r="IH284" s="153">
        <f t="shared" si="1065"/>
        <v>0.33724304464436872</v>
      </c>
      <c r="II284" s="153">
        <f t="shared" si="1066"/>
        <v>7.6959200647267509E-2</v>
      </c>
      <c r="IJ284" s="153">
        <f t="shared" si="1067"/>
        <v>0.12769101779125688</v>
      </c>
      <c r="IK284" s="153">
        <f t="shared" si="1068"/>
        <v>0.14414322822677803</v>
      </c>
      <c r="IL284" s="153">
        <f t="shared" si="1069"/>
        <v>3.9039345937659682E-2</v>
      </c>
      <c r="IM284" s="153">
        <f t="shared" si="1070"/>
        <v>8.1852384302450065E-2</v>
      </c>
      <c r="IN284" s="153">
        <f t="shared" si="1071"/>
        <v>4.0359729157407653E-2</v>
      </c>
      <c r="IO284" s="153">
        <f t="shared" si="1072"/>
        <v>0.12381440241568037</v>
      </c>
      <c r="IP284" s="153">
        <f t="shared" si="1073"/>
        <v>0.20566048769077833</v>
      </c>
      <c r="IQ284" s="153" t="str">
        <f t="shared" si="1074"/>
        <v>i.a.</v>
      </c>
      <c r="IR284" s="153" t="str">
        <f t="shared" si="1075"/>
        <v>i.a.</v>
      </c>
      <c r="IS284" s="153" t="str">
        <f t="shared" si="1076"/>
        <v>i.a.</v>
      </c>
      <c r="IT284" s="153" t="str">
        <f t="shared" si="1077"/>
        <v>i.a.</v>
      </c>
      <c r="IU284" s="150">
        <f t="shared" si="1078"/>
        <v>0.1843694924319548</v>
      </c>
      <c r="IV284" s="150">
        <f t="shared" si="1079"/>
        <v>3.6993939203481666E-2</v>
      </c>
      <c r="IW284" s="150">
        <f t="shared" si="1080"/>
        <v>-0.52178892338581584</v>
      </c>
      <c r="IX284" s="150">
        <f t="shared" si="1081"/>
        <v>0.39535864463154502</v>
      </c>
      <c r="IY284" s="150">
        <f t="shared" si="1082"/>
        <v>-0.18825289801925787</v>
      </c>
      <c r="IZ284" s="263">
        <f t="shared" si="948"/>
        <v>3.739558622179262E-2</v>
      </c>
      <c r="JA284" s="263">
        <f t="shared" si="1141"/>
        <v>7.2357848668155034E-3</v>
      </c>
      <c r="JB284" s="263">
        <f t="shared" si="949"/>
        <v>-0.21341762953473992</v>
      </c>
      <c r="JC284" s="263">
        <f t="shared" si="950"/>
        <v>0.11588862982323817</v>
      </c>
      <c r="JD284" s="153">
        <f t="shared" si="1083"/>
        <v>0.24022516354784726</v>
      </c>
      <c r="JE284" s="153">
        <f t="shared" si="1084"/>
        <v>0.20282957732605464</v>
      </c>
      <c r="JF284" s="153">
        <f t="shared" si="1085"/>
        <v>0.19559379245923914</v>
      </c>
      <c r="JG284" s="153">
        <f t="shared" si="1086"/>
        <v>0.40901142199397905</v>
      </c>
      <c r="JH284" s="153">
        <f t="shared" si="1087"/>
        <v>0.29312279217074089</v>
      </c>
      <c r="JI284" s="153">
        <f t="shared" si="1088"/>
        <v>0.36110112552972801</v>
      </c>
      <c r="JJ284" s="153">
        <f t="shared" si="1089"/>
        <v>0.33758902715817485</v>
      </c>
      <c r="JK284" s="153">
        <f t="shared" si="1090"/>
        <v>0.27160467700121688</v>
      </c>
      <c r="JL284" s="153">
        <f t="shared" si="1091"/>
        <v>0.32431141455310092</v>
      </c>
      <c r="JM284" s="153">
        <f t="shared" si="1092"/>
        <v>0.26167812489046671</v>
      </c>
      <c r="JN284" s="153">
        <f t="shared" si="1093"/>
        <v>0.36592103895535533</v>
      </c>
      <c r="JO284" s="153">
        <f t="shared" si="1094"/>
        <v>0.36685786583453389</v>
      </c>
      <c r="JP284" s="153" t="str">
        <f t="shared" si="1095"/>
        <v>i.a.</v>
      </c>
      <c r="JQ284" s="153" t="str">
        <f t="shared" si="1096"/>
        <v>i.a.</v>
      </c>
      <c r="JR284" s="153" t="str">
        <f t="shared" si="1097"/>
        <v>i.a.</v>
      </c>
      <c r="JS284" s="153" t="str">
        <f t="shared" si="1098"/>
        <v>i.a.</v>
      </c>
      <c r="JT284" s="153" t="str">
        <f t="shared" si="1099"/>
        <v>i.a.</v>
      </c>
      <c r="JU284" s="150">
        <f t="shared" si="1100"/>
        <v>1.275081134946485</v>
      </c>
      <c r="JV284" s="150">
        <f t="shared" si="1101"/>
        <v>0.45106583242513693</v>
      </c>
      <c r="JW284" s="150">
        <f t="shared" si="1102"/>
        <v>-0.92072510832644294</v>
      </c>
      <c r="JX284" s="150">
        <f t="shared" si="1103"/>
        <v>2.3765053120215236</v>
      </c>
      <c r="JY284" s="150">
        <f t="shared" si="1104"/>
        <v>-0.40061558124056362</v>
      </c>
      <c r="JZ284" s="263">
        <f t="shared" si="951"/>
        <v>2.9026894269830829E-2</v>
      </c>
      <c r="KA284" s="263">
        <f t="shared" si="1142"/>
        <v>7.0764520096438244E-3</v>
      </c>
      <c r="KB284" s="263">
        <f t="shared" si="952"/>
        <v>-0.18220905844305141</v>
      </c>
      <c r="KC284" s="263">
        <f t="shared" si="953"/>
        <v>0.13928723889638206</v>
      </c>
      <c r="KD284" s="153">
        <f t="shared" si="924"/>
        <v>5.1791637213854609E-2</v>
      </c>
      <c r="KE284" s="153">
        <f t="shared" si="925"/>
        <v>2.276474294402378E-2</v>
      </c>
      <c r="KF284" s="153">
        <f t="shared" si="926"/>
        <v>1.5688290934379956E-2</v>
      </c>
      <c r="KG284" s="153">
        <f t="shared" si="927"/>
        <v>0.19789734937743136</v>
      </c>
      <c r="KH284" s="153">
        <f t="shared" si="940"/>
        <v>5.8610110481049311E-2</v>
      </c>
      <c r="KI284" s="153">
        <f t="shared" si="928"/>
        <v>9.7783840631620669E-2</v>
      </c>
      <c r="KJ284" s="153">
        <f t="shared" si="929"/>
        <v>0.11446101681231961</v>
      </c>
      <c r="KK284" s="153">
        <f t="shared" si="930"/>
        <v>3.4012766773513052E-2</v>
      </c>
      <c r="KL284" s="153">
        <f t="shared" si="931"/>
        <v>7.7707493429999858E-2</v>
      </c>
      <c r="KM284" s="153">
        <f t="shared" si="932"/>
        <v>4.1260643899101446E-2</v>
      </c>
      <c r="KN284" s="153">
        <f t="shared" si="933"/>
        <v>0.1015020643438746</v>
      </c>
      <c r="KO284" s="153">
        <f t="shared" si="934"/>
        <v>0.13837393546817939</v>
      </c>
      <c r="KP284" s="153" t="str">
        <f t="shared" si="935"/>
        <v>i.a.</v>
      </c>
      <c r="KQ284" s="153" t="str">
        <f t="shared" si="936"/>
        <v>i.a.</v>
      </c>
      <c r="KR284" s="153" t="str">
        <f t="shared" si="937"/>
        <v>i.a.</v>
      </c>
      <c r="KS284" s="153" t="str">
        <f t="shared" si="938"/>
        <v>i.a.</v>
      </c>
      <c r="KT284" s="153" t="str">
        <f t="shared" si="939"/>
        <v>i.a.</v>
      </c>
      <c r="KU284" s="150">
        <f t="shared" si="1105"/>
        <v>0.12592205028794604</v>
      </c>
      <c r="KV284" s="150">
        <f t="shared" si="1106"/>
        <v>-2.6917092092353952E-4</v>
      </c>
      <c r="KW284" s="150">
        <f t="shared" si="1107"/>
        <v>-0.11204459015795612</v>
      </c>
      <c r="KX284" s="150">
        <f t="shared" si="1108"/>
        <v>0.28658381086280327</v>
      </c>
      <c r="KY284" s="150">
        <f t="shared" si="1109"/>
        <v>-5.7887004781844324E-2</v>
      </c>
      <c r="KZ284" s="243">
        <f t="shared" si="954"/>
        <v>0.21814884135472346</v>
      </c>
      <c r="LA284" s="243">
        <f t="shared" si="1143"/>
        <v>-4.6644042232268923E-4</v>
      </c>
      <c r="LB284" s="243">
        <f t="shared" si="955"/>
        <v>-0.21865920983778109</v>
      </c>
      <c r="LC284" s="243">
        <f t="shared" si="956"/>
        <v>0.43470081365879687</v>
      </c>
      <c r="LD284" s="254">
        <f>IFERROR(Tabel1[[#This Row],[2024 - Omsætning]]/Tabel1[[#This Row],[2024 - Ansatte]],"i.a.")</f>
        <v>1.950560606060606</v>
      </c>
      <c r="LE284" s="254">
        <f>IFERROR(Tabel1[[#This Row],[2023 - Omsætning]]/Tabel1[[#This Row],[2023 - Ansatte]],"i.a.")</f>
        <v>1.7324117647058825</v>
      </c>
      <c r="LF284" s="254">
        <f>IFERROR(Tabel1[[#This Row],[2022 - Omsætning]]/Tabel1[[#This Row],[2022 - Ansatte]],"i.a.")</f>
        <v>1.7328782051282052</v>
      </c>
      <c r="LG284" s="254">
        <f>IFERROR(Tabel1[[#This Row],[2021 - Omsætning]]/Tabel1[[#This Row],[2021 - Ansatte]],"i.a.")</f>
        <v>1.9515374149659863</v>
      </c>
      <c r="LH284" s="254">
        <f>IFERROR(AC284/Tabel1[[#This Row],[2020 - Ansatte]],"i.a.")</f>
        <v>1.5168366013071894</v>
      </c>
      <c r="LI284" s="254">
        <f>IFERROR(Tabel1[[#This Row],[2019 - Omsætning]]/Tabel1[[#This Row],[2019 - Ansatte]],"i.a.")</f>
        <v>1.6100368098159508</v>
      </c>
      <c r="LJ284" s="254">
        <f>IFERROR(Tabel1[[#This Row],[2018 - Omsætning]]/Tabel1[[#This Row],[2018 - Ansatte]],"i.a.")</f>
        <v>1.6086688311688313</v>
      </c>
      <c r="LK284" s="254">
        <f>IFERROR(Tabel1[[#This Row],[2017 - Omsætning]]/Tabel1[[#This Row],[2017 - Ansatte]],"i.a.")</f>
        <v>1.46004</v>
      </c>
      <c r="LL284" s="254">
        <f>IFERROR(Tabel1[[#This Row],[2016 - Omsætning]]/Tabel1[[#This Row],[2016 - Ansatte]],"i.a.")</f>
        <v>1.5081824817518248</v>
      </c>
      <c r="LM284" s="254">
        <f>IFERROR(Tabel1[[#This Row],[2015 - Omsætning]]/Tabel1[[#This Row],[2015 - Ansatte]],"i.a.")</f>
        <v>1.4172651515151515</v>
      </c>
      <c r="LN284" s="254">
        <f>IFERROR(Tabel1[[#This Row],[2014 - Omsætning]]/Tabel1[[#This Row],[2014 - Ansatte]],"i.a.")</f>
        <v>1.5931126760563381</v>
      </c>
      <c r="LO284" s="254">
        <f>IFERROR(Tabel1[[#This Row],[2013 - Omsætning]]/Tabel1[[#This Row],[2013 - Ansatte]],"i.a.")</f>
        <v>1.9551258741258744</v>
      </c>
      <c r="LP284" s="254" t="str">
        <f>IFERROR(Tabel1[[#This Row],[2012 - Omsætning]]/Tabel1[[#This Row],[2012 - Ansatte]],"i.a.")</f>
        <v>i.a.</v>
      </c>
      <c r="LQ284" s="254" t="str">
        <f>IFERROR(Tabel1[[#This Row],[2011 - Omsætning]]/Tabel1[[#This Row],[2011 - Ansatte]],"i.a.")</f>
        <v>i.a.</v>
      </c>
      <c r="LR284" s="254" t="str">
        <f>IFERROR(Tabel1[[#This Row],[2010 - Omsætning]]/Tabel1[[#This Row],[2010 - Ansatte]],"i.a.")</f>
        <v>i.a.</v>
      </c>
      <c r="LS284" s="254" t="str">
        <f>IFERROR(Tabel1[[#This Row],[2009 - Omsætning]]/Tabel1[[#This Row],[2009 - Ansatte]],"i.a.")</f>
        <v>i.a.</v>
      </c>
      <c r="LT284" s="254" t="str">
        <f>IFERROR(Tabel1[[#This Row],[2008 - Omsætning]]/Tabel1[[#This Row],[2008 - Ansatte]],"i.a.")</f>
        <v>i.a.</v>
      </c>
      <c r="LU284" s="158">
        <f t="shared" si="1110"/>
        <v>2.1518759018759015</v>
      </c>
      <c r="LV284" s="158">
        <f t="shared" si="1111"/>
        <v>-0.19725557461406518</v>
      </c>
      <c r="LW284" s="158">
        <f t="shared" si="1112"/>
        <v>-0.93087756242032393</v>
      </c>
      <c r="LX284" s="158">
        <f t="shared" si="1113"/>
        <v>3.9213645682648375</v>
      </c>
      <c r="LY284" s="158">
        <f t="shared" si="1114"/>
        <v>-0.5044467441058258</v>
      </c>
      <c r="LZ284" s="243">
        <f t="shared" si="957"/>
        <v>4.5189393939393932E-2</v>
      </c>
      <c r="MA284" s="243">
        <f t="shared" si="1144"/>
        <v>-5.1602564102564107E-3</v>
      </c>
      <c r="MB284" s="243">
        <f t="shared" si="958"/>
        <v>-0.35230232862375715</v>
      </c>
      <c r="MC284" s="243">
        <f t="shared" si="959"/>
        <v>0.30156062424969987</v>
      </c>
      <c r="MD284" s="244">
        <f t="shared" si="1115"/>
        <v>6.6189393939393937E-2</v>
      </c>
      <c r="ME284" s="244">
        <f t="shared" si="1116"/>
        <v>2.1000000000000001E-2</v>
      </c>
      <c r="MF284" s="244">
        <f t="shared" si="1117"/>
        <v>2.6160256410256412E-2</v>
      </c>
      <c r="MG284" s="244">
        <f t="shared" si="1118"/>
        <v>0.37846258503401359</v>
      </c>
      <c r="MH284" s="244">
        <f t="shared" si="1119"/>
        <v>7.690196078431373E-2</v>
      </c>
      <c r="MI284" s="244">
        <f t="shared" si="1120"/>
        <v>0.15518404907975461</v>
      </c>
      <c r="MJ284" s="244">
        <f t="shared" si="1121"/>
        <v>0.18212987012987011</v>
      </c>
      <c r="MK284" s="244">
        <f t="shared" si="1122"/>
        <v>3.0826666666666665E-2</v>
      </c>
      <c r="ML284" s="244">
        <f t="shared" si="1123"/>
        <v>0.11113138686131387</v>
      </c>
      <c r="MM284" s="244">
        <f t="shared" si="1124"/>
        <v>4.8515151515151511E-2</v>
      </c>
      <c r="MN284" s="244">
        <f t="shared" si="1125"/>
        <v>0.1595</v>
      </c>
      <c r="MO284" s="244">
        <f t="shared" si="1126"/>
        <v>0.25026573426573423</v>
      </c>
      <c r="MP284" s="244" t="str">
        <f t="shared" si="1127"/>
        <v>i.a.</v>
      </c>
      <c r="MQ284" s="244" t="str">
        <f t="shared" si="1128"/>
        <v>i.a.</v>
      </c>
      <c r="MR284" s="244" t="str">
        <f t="shared" si="1129"/>
        <v>i.a.</v>
      </c>
      <c r="MS284" s="244" t="str">
        <f t="shared" si="1130"/>
        <v>i.a.</v>
      </c>
      <c r="MT284" s="244" t="str">
        <f t="shared" si="1131"/>
        <v>i.a.</v>
      </c>
    </row>
    <row r="285" spans="1:358" ht="18" customHeight="1" x14ac:dyDescent="0.25">
      <c r="A285" s="101" t="s">
        <v>313</v>
      </c>
      <c r="B285" s="273">
        <v>10298644</v>
      </c>
      <c r="C285" s="5" t="s">
        <v>83</v>
      </c>
      <c r="D285" s="5"/>
      <c r="E285" s="5">
        <v>256200</v>
      </c>
      <c r="F285" s="203">
        <v>45645</v>
      </c>
      <c r="G285" s="148" t="s">
        <v>84</v>
      </c>
      <c r="H285" s="148" t="s">
        <v>84</v>
      </c>
      <c r="I285" s="148" t="s">
        <v>84</v>
      </c>
      <c r="J285" s="148" t="s">
        <v>84</v>
      </c>
      <c r="K285" s="148" t="s">
        <v>84</v>
      </c>
      <c r="L285" s="148" t="s">
        <v>84</v>
      </c>
      <c r="M285" s="148" t="s">
        <v>84</v>
      </c>
      <c r="N285" s="148" t="s">
        <v>84</v>
      </c>
      <c r="O285" s="148" t="s">
        <v>84</v>
      </c>
      <c r="P285" s="150" t="e">
        <f>Y285/Tabel1[[#This Row],[2023 - Omsætning]]-1</f>
        <v>#DIV/0!</v>
      </c>
      <c r="Q285" s="150" t="e">
        <f>Z285/Tabel1[[#This Row],[2022 - Omsætning]]-1</f>
        <v>#DIV/0!</v>
      </c>
      <c r="R285" s="150" t="e">
        <f>AA285/Tabel1[[#This Row],[2021 - Omsætning]]-1</f>
        <v>#DIV/0!</v>
      </c>
      <c r="S285" s="150" t="e">
        <f>AB285/Tabel1[[#This Row],[2020 - Omsætning]]-1</f>
        <v>#DIV/0!</v>
      </c>
      <c r="T285" s="150" t="e">
        <f>AC285/Tabel1[[#This Row],[2019 - Omsætning]]-1</f>
        <v>#DIV/0!</v>
      </c>
      <c r="U285" s="242">
        <f t="shared" si="941"/>
        <v>0</v>
      </c>
      <c r="V285" s="242">
        <f t="shared" si="1132"/>
        <v>0</v>
      </c>
      <c r="W285" s="242">
        <f t="shared" si="982"/>
        <v>0</v>
      </c>
      <c r="X285" s="242">
        <f t="shared" si="975"/>
        <v>0</v>
      </c>
      <c r="Y285" s="151"/>
      <c r="Z285" s="151"/>
      <c r="AA285" s="151"/>
      <c r="AB285" s="151"/>
      <c r="AC285" s="361"/>
      <c r="AD285" s="151"/>
      <c r="AE285" s="151"/>
      <c r="AF285" s="151"/>
      <c r="AG285" s="361"/>
      <c r="AH285" s="361"/>
      <c r="AI285" s="361"/>
      <c r="AJ285" s="361"/>
      <c r="AK285" s="361"/>
      <c r="AL285" s="361"/>
      <c r="AM285" s="361"/>
      <c r="AN285" s="361"/>
      <c r="AO285" s="361"/>
      <c r="AP285" s="150">
        <f t="shared" si="1006"/>
        <v>9.2485424314402959E-2</v>
      </c>
      <c r="AQ285" s="150">
        <f t="shared" si="1007"/>
        <v>0.22212545852796034</v>
      </c>
      <c r="AR285" s="150">
        <f t="shared" si="1008"/>
        <v>-0.29183875609710513</v>
      </c>
      <c r="AS285" s="150">
        <f t="shared" si="1009"/>
        <v>-0.45287880492019511</v>
      </c>
      <c r="AT285" s="150">
        <f t="shared" si="1010"/>
        <v>-8.1723862729449259E-2</v>
      </c>
      <c r="AU285" s="242">
        <f t="shared" si="960"/>
        <v>4.2830000000000013</v>
      </c>
      <c r="AV285" s="242">
        <f t="shared" si="1133"/>
        <v>8.4170000000000016</v>
      </c>
      <c r="AW285" s="242">
        <f t="shared" si="961"/>
        <v>-15.616</v>
      </c>
      <c r="AX285" s="242">
        <f t="shared" si="962"/>
        <v>-44.292000000000002</v>
      </c>
      <c r="AY285" s="119">
        <v>50.593000000000004</v>
      </c>
      <c r="AZ285" s="119">
        <v>46.31</v>
      </c>
      <c r="BA285" s="119">
        <v>37.893000000000001</v>
      </c>
      <c r="BB285" s="119">
        <v>53.509</v>
      </c>
      <c r="BC285" s="119">
        <v>97.801000000000002</v>
      </c>
      <c r="BD285" s="119">
        <v>106.505</v>
      </c>
      <c r="BE285" s="119">
        <v>76.438999999999993</v>
      </c>
      <c r="BF285" s="119">
        <v>89.605999999999995</v>
      </c>
      <c r="BG285" s="362">
        <v>80.930999999999997</v>
      </c>
      <c r="BH285" s="362"/>
      <c r="BI285" s="362"/>
      <c r="BJ285" s="362"/>
      <c r="BK285" s="362"/>
      <c r="BL285" s="362"/>
      <c r="BM285" s="362"/>
      <c r="BN285" s="362"/>
      <c r="BO285" s="362"/>
      <c r="BP285" s="152">
        <f t="shared" si="1011"/>
        <v>0.78698105602579627</v>
      </c>
      <c r="BQ285" s="152">
        <f t="shared" si="1012"/>
        <v>1.879007971656333</v>
      </c>
      <c r="BR285" s="152">
        <f t="shared" si="1013"/>
        <v>0.89447611926348247</v>
      </c>
      <c r="BS285" s="152">
        <f t="shared" si="1014"/>
        <v>-5.2751538400063929</v>
      </c>
      <c r="BT285" s="152">
        <f t="shared" si="1015"/>
        <v>-0.4985372500300565</v>
      </c>
      <c r="BU285" s="242">
        <f t="shared" si="963"/>
        <v>3.9050000000000011</v>
      </c>
      <c r="BV285" s="242">
        <f t="shared" si="1134"/>
        <v>10.606999999999999</v>
      </c>
      <c r="BW285" s="242">
        <f t="shared" si="964"/>
        <v>47.849999999999994</v>
      </c>
      <c r="BX285" s="242">
        <f t="shared" si="965"/>
        <v>-66.007999999999996</v>
      </c>
      <c r="BY285" s="119">
        <v>8.8670000000000009</v>
      </c>
      <c r="BZ285" s="119">
        <v>4.9619999999999997</v>
      </c>
      <c r="CA285" s="119">
        <v>-5.6449999999999996</v>
      </c>
      <c r="CB285" s="119">
        <v>-53.494999999999997</v>
      </c>
      <c r="CC285" s="119">
        <v>12.513</v>
      </c>
      <c r="CD285" s="119">
        <v>24.952999999999999</v>
      </c>
      <c r="CE285" s="119">
        <v>28.283000000000001</v>
      </c>
      <c r="CF285" s="119">
        <v>38.72</v>
      </c>
      <c r="CG285" s="362">
        <v>34.256</v>
      </c>
      <c r="CH285" s="362"/>
      <c r="CI285" s="362"/>
      <c r="CJ285" s="362"/>
      <c r="CK285" s="362"/>
      <c r="CL285" s="362"/>
      <c r="CM285" s="362"/>
      <c r="CN285" s="362"/>
      <c r="CO285" s="362"/>
      <c r="CP285" s="152">
        <f t="shared" si="1016"/>
        <v>0.91217033631744482</v>
      </c>
      <c r="CQ285" s="152">
        <f t="shared" si="1017"/>
        <v>-0.69741562339849184</v>
      </c>
      <c r="CR285" s="152">
        <f t="shared" si="1018"/>
        <v>1.2387770086007972</v>
      </c>
      <c r="CS285" s="152">
        <f t="shared" si="1019"/>
        <v>-7.1715395404034954</v>
      </c>
      <c r="CT285" s="152">
        <f t="shared" si="1020"/>
        <v>-0.53328298086606241</v>
      </c>
      <c r="CU285" s="242">
        <f t="shared" si="966"/>
        <v>3.7699999999999996</v>
      </c>
      <c r="CV285" s="242">
        <f t="shared" si="1135"/>
        <v>-9.5259999999999998</v>
      </c>
      <c r="CW285" s="242">
        <f t="shared" si="967"/>
        <v>70.863</v>
      </c>
      <c r="CX285" s="242">
        <f t="shared" si="968"/>
        <v>-66.472999999999999</v>
      </c>
      <c r="CY285" s="119">
        <v>7.9029999999999996</v>
      </c>
      <c r="CZ285" s="119">
        <v>4.133</v>
      </c>
      <c r="DA285" s="119">
        <v>13.659000000000001</v>
      </c>
      <c r="DB285" s="119">
        <v>-57.204000000000001</v>
      </c>
      <c r="DC285" s="119">
        <v>9.2690000000000001</v>
      </c>
      <c r="DD285" s="119">
        <v>19.86</v>
      </c>
      <c r="DE285" s="119">
        <v>27.646999999999998</v>
      </c>
      <c r="DF285" s="119">
        <v>33.402999999999999</v>
      </c>
      <c r="DG285" s="362">
        <v>32.898000000000003</v>
      </c>
      <c r="DH285" s="362"/>
      <c r="DI285" s="362"/>
      <c r="DJ285" s="362"/>
      <c r="DK285" s="362"/>
      <c r="DL285" s="362"/>
      <c r="DM285" s="362"/>
      <c r="DN285" s="362"/>
      <c r="DO285" s="362"/>
      <c r="DP285" s="152">
        <f t="shared" si="1021"/>
        <v>0.36909871244635201</v>
      </c>
      <c r="DQ285" s="152">
        <f t="shared" si="1022"/>
        <v>5.8524853019775482E-2</v>
      </c>
      <c r="DR285" s="152">
        <f t="shared" si="1023"/>
        <v>150.67999999999998</v>
      </c>
      <c r="DS285" s="152">
        <f t="shared" si="1024"/>
        <v>-1.0018004717235915</v>
      </c>
      <c r="DT285" s="152">
        <f t="shared" si="1025"/>
        <v>0.12538244888861863</v>
      </c>
      <c r="DU285" s="242">
        <f t="shared" si="969"/>
        <v>5.8480000000000008</v>
      </c>
      <c r="DV285" s="242">
        <f t="shared" si="1136"/>
        <v>0.87599999999999945</v>
      </c>
      <c r="DW285" s="242">
        <f t="shared" si="970"/>
        <v>15.068</v>
      </c>
      <c r="DX285" s="242">
        <f t="shared" si="971"/>
        <v>-55.640999999999998</v>
      </c>
      <c r="DY285" s="119">
        <v>21.692</v>
      </c>
      <c r="DZ285" s="119">
        <v>15.843999999999999</v>
      </c>
      <c r="EA285" s="119">
        <v>14.968</v>
      </c>
      <c r="EB285" s="119">
        <v>-0.1</v>
      </c>
      <c r="EC285" s="119">
        <v>55.540999999999997</v>
      </c>
      <c r="ED285" s="119">
        <v>49.353000000000002</v>
      </c>
      <c r="EE285" s="119">
        <v>66.352999999999994</v>
      </c>
      <c r="EF285" s="119">
        <v>45.651000000000003</v>
      </c>
      <c r="EG285" s="362">
        <v>31.39</v>
      </c>
      <c r="EH285" s="362"/>
      <c r="EI285" s="362"/>
      <c r="EJ285" s="362"/>
      <c r="EK285" s="362"/>
      <c r="EL285" s="362"/>
      <c r="EM285" s="362"/>
      <c r="EN285" s="362"/>
      <c r="EO285" s="362"/>
      <c r="EP285" s="153">
        <f t="shared" si="1026"/>
        <v>5.5046189576581014E-2</v>
      </c>
      <c r="EQ285" s="153">
        <f t="shared" si="1027"/>
        <v>-9.1128193818720213E-2</v>
      </c>
      <c r="ER285" s="153">
        <f t="shared" si="1028"/>
        <v>-0.27910515557574384</v>
      </c>
      <c r="ES285" s="153">
        <f t="shared" si="1029"/>
        <v>-0.50765962205076598</v>
      </c>
      <c r="ET285" s="153">
        <f t="shared" si="1030"/>
        <v>-2.9385429385429342E-2</v>
      </c>
      <c r="EU285" s="242">
        <f t="shared" si="972"/>
        <v>3.1759999999999948</v>
      </c>
      <c r="EV285" s="242">
        <f t="shared" si="1137"/>
        <v>-5.7849999999999966</v>
      </c>
      <c r="EW285" s="242">
        <f t="shared" si="973"/>
        <v>-24.578000000000003</v>
      </c>
      <c r="EX285" s="242">
        <f t="shared" si="974"/>
        <v>-90.800000000000011</v>
      </c>
      <c r="EY285" s="119">
        <v>60.872999999999998</v>
      </c>
      <c r="EZ285" s="119">
        <v>57.697000000000003</v>
      </c>
      <c r="FA285" s="119">
        <v>63.481999999999999</v>
      </c>
      <c r="FB285" s="119">
        <v>88.06</v>
      </c>
      <c r="FC285" s="119">
        <v>178.86</v>
      </c>
      <c r="FD285" s="119">
        <v>184.27500000000001</v>
      </c>
      <c r="FE285" s="119">
        <v>176.59800000000001</v>
      </c>
      <c r="FF285" s="119">
        <v>104.38500000000001</v>
      </c>
      <c r="FG285" s="362">
        <v>96.497</v>
      </c>
      <c r="FH285" s="362"/>
      <c r="FI285" s="362"/>
      <c r="FJ285" s="362"/>
      <c r="FK285" s="362"/>
      <c r="FL285" s="362"/>
      <c r="FM285" s="362"/>
      <c r="FN285" s="362"/>
      <c r="FO285" s="362"/>
      <c r="FP285" s="153">
        <f t="shared" si="1031"/>
        <v>-0.04</v>
      </c>
      <c r="FQ285" s="153">
        <f t="shared" si="1032"/>
        <v>-1.9607843137254902E-2</v>
      </c>
      <c r="FR285" s="153">
        <f t="shared" si="1033"/>
        <v>-0.42372881355932202</v>
      </c>
      <c r="FS285" s="153">
        <f t="shared" si="1034"/>
        <v>-0.11940298507462686</v>
      </c>
      <c r="FT285" s="153">
        <f t="shared" si="1035"/>
        <v>-6.9444444444444448E-2</v>
      </c>
      <c r="FU285" s="242">
        <f t="shared" si="990"/>
        <v>-4</v>
      </c>
      <c r="FV285" s="242">
        <f t="shared" si="1138"/>
        <v>-2</v>
      </c>
      <c r="FW285" s="242">
        <f t="shared" si="991"/>
        <v>-75</v>
      </c>
      <c r="FX285" s="242">
        <f t="shared" si="992"/>
        <v>-24</v>
      </c>
      <c r="FY285" s="154">
        <v>96</v>
      </c>
      <c r="FZ285" s="154">
        <v>100</v>
      </c>
      <c r="GA285" s="154">
        <v>102</v>
      </c>
      <c r="GB285" s="154">
        <v>177</v>
      </c>
      <c r="GC285" s="154">
        <v>201</v>
      </c>
      <c r="GD285" s="154">
        <v>216</v>
      </c>
      <c r="GE285" s="154">
        <v>121</v>
      </c>
      <c r="GF285" s="154">
        <v>129</v>
      </c>
      <c r="GG285" s="154">
        <v>115</v>
      </c>
      <c r="GH285" s="359"/>
      <c r="GI285" s="359"/>
      <c r="GJ285" s="359"/>
      <c r="GK285" s="359"/>
      <c r="GL285" s="359"/>
      <c r="GM285" s="359"/>
      <c r="GN285" s="359"/>
      <c r="GO285" s="359"/>
      <c r="GP285" s="5"/>
      <c r="GQ285" s="5" t="s">
        <v>386</v>
      </c>
      <c r="GR285" s="5">
        <v>6093</v>
      </c>
      <c r="GS285" s="5" t="s">
        <v>314</v>
      </c>
      <c r="GT285" s="7" t="s">
        <v>78</v>
      </c>
      <c r="GU285" s="172" t="s">
        <v>73</v>
      </c>
      <c r="GW285" s="158">
        <f t="shared" si="1036"/>
        <v>0.56963428182579656</v>
      </c>
      <c r="GX285" s="158">
        <f t="shared" si="1037"/>
        <v>-0.85399115567599559</v>
      </c>
      <c r="GY285" s="158">
        <f t="shared" si="1038"/>
        <v>1.8903710071184285</v>
      </c>
      <c r="GZ285" s="158">
        <f t="shared" si="1039"/>
        <v>-12.6765114004272</v>
      </c>
      <c r="HA285" s="158">
        <f t="shared" si="1040"/>
        <v>-0.48517589742109779</v>
      </c>
      <c r="HB285" s="263">
        <f t="shared" si="942"/>
        <v>0.15281698603050875</v>
      </c>
      <c r="HC285" s="263">
        <f t="shared" si="1139"/>
        <v>-1.5690967440648942</v>
      </c>
      <c r="HD285" s="263">
        <f t="shared" si="943"/>
        <v>3.9009679872730501</v>
      </c>
      <c r="HE285" s="263">
        <f t="shared" si="944"/>
        <v>-2.2403299363273343</v>
      </c>
      <c r="HF285" s="153">
        <f t="shared" si="1041"/>
        <v>0.42108908780903664</v>
      </c>
      <c r="HG285" s="153">
        <f t="shared" si="1042"/>
        <v>0.26827210177852789</v>
      </c>
      <c r="HH285" s="153">
        <f t="shared" si="1043"/>
        <v>1.8373688458434221</v>
      </c>
      <c r="HI285" s="153">
        <f t="shared" si="1044"/>
        <v>-2.063599141429628</v>
      </c>
      <c r="HJ285" s="153">
        <f t="shared" si="1045"/>
        <v>0.17673079489770624</v>
      </c>
      <c r="HK285" s="153">
        <f t="shared" si="1046"/>
        <v>0.34328384007743767</v>
      </c>
      <c r="HL285" s="153">
        <f t="shared" si="1047"/>
        <v>0.49367879718581481</v>
      </c>
      <c r="HM285" s="153">
        <f t="shared" si="1048"/>
        <v>0.86714866110252986</v>
      </c>
      <c r="HN285" s="153">
        <f t="shared" si="1049"/>
        <v>1.0480407773176172</v>
      </c>
      <c r="HO285" s="153" t="str">
        <f t="shared" si="1050"/>
        <v>Negativ EK</v>
      </c>
      <c r="HP285" s="153" t="str">
        <f t="shared" si="1051"/>
        <v>Negativ EK</v>
      </c>
      <c r="HQ285" s="153" t="str">
        <f t="shared" si="1052"/>
        <v>Negativ EK</v>
      </c>
      <c r="HR285" s="153" t="str">
        <f t="shared" si="1053"/>
        <v>Negativ EK</v>
      </c>
      <c r="HS285" s="153" t="str">
        <f t="shared" si="1054"/>
        <v>Negativ EK</v>
      </c>
      <c r="HT285" s="153" t="str">
        <f t="shared" si="1055"/>
        <v>Negativ EK</v>
      </c>
      <c r="HU285" s="153" t="str">
        <f t="shared" si="1056"/>
        <v>Negativ EK</v>
      </c>
      <c r="HV285" s="150">
        <f t="shared" si="1057"/>
        <v>0.82630157196719234</v>
      </c>
      <c r="HW285" s="150">
        <f t="shared" si="1058"/>
        <v>2.0992550362748004</v>
      </c>
      <c r="HX285" s="150">
        <f t="shared" si="1059"/>
        <v>0.81413446934716949</v>
      </c>
      <c r="HY285" s="150">
        <f t="shared" si="1060"/>
        <v>-6.8161920788652832</v>
      </c>
      <c r="HZ285" s="150">
        <f t="shared" si="1061"/>
        <v>-0.50166090580664646</v>
      </c>
      <c r="IA285" s="263">
        <f t="shared" si="945"/>
        <v>6.7670279505544828E-2</v>
      </c>
      <c r="IB285" s="263">
        <f t="shared" si="1140"/>
        <v>0.15639617637052761</v>
      </c>
      <c r="IC285" s="263">
        <f t="shared" si="946"/>
        <v>0.32633091141710496</v>
      </c>
      <c r="ID285" s="263">
        <f t="shared" si="947"/>
        <v>-0.46974822852570691</v>
      </c>
      <c r="IE285" s="153">
        <f t="shared" si="1062"/>
        <v>0.14956565741755928</v>
      </c>
      <c r="IF285" s="153">
        <f t="shared" si="1063"/>
        <v>8.1895377912014455E-2</v>
      </c>
      <c r="IG285" s="153">
        <f t="shared" si="1064"/>
        <v>-7.4500798458513151E-2</v>
      </c>
      <c r="IH285" s="153">
        <f t="shared" si="1065"/>
        <v>-0.40083170987561811</v>
      </c>
      <c r="II285" s="153">
        <f t="shared" si="1066"/>
        <v>6.8916518650088812E-2</v>
      </c>
      <c r="IJ285" s="153">
        <f t="shared" si="1067"/>
        <v>0.13829241866252115</v>
      </c>
      <c r="IK285" s="153">
        <f t="shared" si="1068"/>
        <v>0.2013146702825438</v>
      </c>
      <c r="IL285" s="153">
        <f t="shared" si="1069"/>
        <v>0.38549994524148501</v>
      </c>
      <c r="IM285" s="153">
        <f t="shared" si="1070"/>
        <v>0.35499549208783693</v>
      </c>
      <c r="IN285" s="153" t="str">
        <f t="shared" si="1071"/>
        <v>i.a.</v>
      </c>
      <c r="IO285" s="153" t="str">
        <f t="shared" si="1072"/>
        <v>i.a.</v>
      </c>
      <c r="IP285" s="153" t="str">
        <f t="shared" si="1073"/>
        <v>i.a.</v>
      </c>
      <c r="IQ285" s="153" t="str">
        <f t="shared" si="1074"/>
        <v>i.a.</v>
      </c>
      <c r="IR285" s="153" t="str">
        <f t="shared" si="1075"/>
        <v>i.a.</v>
      </c>
      <c r="IS285" s="153" t="str">
        <f t="shared" si="1076"/>
        <v>i.a.</v>
      </c>
      <c r="IT285" s="153" t="str">
        <f t="shared" si="1077"/>
        <v>i.a.</v>
      </c>
      <c r="IU285" s="150">
        <f t="shared" si="1078"/>
        <v>0.29766708412624926</v>
      </c>
      <c r="IV285" s="150">
        <f t="shared" si="1079"/>
        <v>0.16465803628267317</v>
      </c>
      <c r="IW285" s="150">
        <f t="shared" si="1080"/>
        <v>208.63083708767837</v>
      </c>
      <c r="IX285" s="150">
        <f t="shared" si="1081"/>
        <v>-1.0036569653927048</v>
      </c>
      <c r="IY285" s="150">
        <f t="shared" si="1082"/>
        <v>0.15945348747036883</v>
      </c>
      <c r="IZ285" s="263">
        <f t="shared" si="948"/>
        <v>8.174146456308462E-2</v>
      </c>
      <c r="JA285" s="263">
        <f t="shared" si="1141"/>
        <v>3.8823626966369235E-2</v>
      </c>
      <c r="JB285" s="263">
        <f t="shared" si="949"/>
        <v>0.23691896103529228</v>
      </c>
      <c r="JC285" s="263">
        <f t="shared" si="950"/>
        <v>-0.3116633764669362</v>
      </c>
      <c r="JD285" s="153">
        <f t="shared" si="1083"/>
        <v>0.35634846319386265</v>
      </c>
      <c r="JE285" s="153">
        <f t="shared" si="1084"/>
        <v>0.27460699863077803</v>
      </c>
      <c r="JF285" s="153">
        <f t="shared" si="1085"/>
        <v>0.2357833716644088</v>
      </c>
      <c r="JG285" s="153">
        <f t="shared" si="1086"/>
        <v>-1.1355893708834886E-3</v>
      </c>
      <c r="JH285" s="153">
        <f t="shared" si="1087"/>
        <v>0.31052778709605272</v>
      </c>
      <c r="JI285" s="153">
        <f t="shared" si="1088"/>
        <v>0.26782254782254783</v>
      </c>
      <c r="JJ285" s="153">
        <f t="shared" si="1089"/>
        <v>0.37572905695421233</v>
      </c>
      <c r="JK285" s="153">
        <f t="shared" si="1090"/>
        <v>0.43733295013651385</v>
      </c>
      <c r="JL285" s="153">
        <f t="shared" si="1091"/>
        <v>0.32529508689389308</v>
      </c>
      <c r="JM285" s="153" t="str">
        <f t="shared" si="1092"/>
        <v>i.a.</v>
      </c>
      <c r="JN285" s="153" t="str">
        <f t="shared" si="1093"/>
        <v>i.a.</v>
      </c>
      <c r="JO285" s="153" t="str">
        <f t="shared" si="1094"/>
        <v>i.a.</v>
      </c>
      <c r="JP285" s="153" t="str">
        <f t="shared" si="1095"/>
        <v>i.a.</v>
      </c>
      <c r="JQ285" s="153" t="str">
        <f t="shared" si="1096"/>
        <v>i.a.</v>
      </c>
      <c r="JR285" s="153" t="str">
        <f t="shared" si="1097"/>
        <v>i.a.</v>
      </c>
      <c r="JS285" s="153" t="str">
        <f t="shared" si="1098"/>
        <v>i.a.</v>
      </c>
      <c r="JT285" s="153" t="str">
        <f t="shared" si="1099"/>
        <v>i.a.</v>
      </c>
      <c r="JU285" s="150" t="e">
        <f t="shared" si="1100"/>
        <v>#VALUE!</v>
      </c>
      <c r="JV285" s="150" t="e">
        <f t="shared" si="1101"/>
        <v>#VALUE!</v>
      </c>
      <c r="JW285" s="150" t="e">
        <f t="shared" si="1102"/>
        <v>#VALUE!</v>
      </c>
      <c r="JX285" s="150" t="e">
        <f t="shared" si="1103"/>
        <v>#VALUE!</v>
      </c>
      <c r="JY285" s="150" t="e">
        <f t="shared" si="1104"/>
        <v>#VALUE!</v>
      </c>
      <c r="JZ285" s="263" t="e">
        <f t="shared" si="951"/>
        <v>#VALUE!</v>
      </c>
      <c r="KA285" s="263" t="e">
        <f t="shared" si="1142"/>
        <v>#VALUE!</v>
      </c>
      <c r="KB285" s="263" t="e">
        <f t="shared" si="952"/>
        <v>#VALUE!</v>
      </c>
      <c r="KC285" s="263" t="e">
        <f t="shared" si="953"/>
        <v>#VALUE!</v>
      </c>
      <c r="KD285" s="153" t="str">
        <f t="shared" si="924"/>
        <v>i.a.</v>
      </c>
      <c r="KE285" s="153" t="str">
        <f t="shared" si="925"/>
        <v>i.a.</v>
      </c>
      <c r="KF285" s="153" t="str">
        <f t="shared" si="926"/>
        <v>i.a.</v>
      </c>
      <c r="KG285" s="153" t="str">
        <f t="shared" si="927"/>
        <v>i.a.</v>
      </c>
      <c r="KH285" s="153" t="str">
        <f t="shared" si="940"/>
        <v>i.a.</v>
      </c>
      <c r="KI285" s="153" t="str">
        <f t="shared" si="928"/>
        <v>i.a.</v>
      </c>
      <c r="KJ285" s="153" t="str">
        <f t="shared" si="929"/>
        <v>i.a.</v>
      </c>
      <c r="KK285" s="153" t="str">
        <f t="shared" si="930"/>
        <v>i.a.</v>
      </c>
      <c r="KL285" s="153" t="str">
        <f t="shared" si="931"/>
        <v>i.a.</v>
      </c>
      <c r="KM285" s="153" t="str">
        <f t="shared" si="932"/>
        <v>i.a.</v>
      </c>
      <c r="KN285" s="153" t="str">
        <f t="shared" si="933"/>
        <v>i.a.</v>
      </c>
      <c r="KO285" s="153" t="str">
        <f t="shared" si="934"/>
        <v>i.a.</v>
      </c>
      <c r="KP285" s="153" t="str">
        <f t="shared" si="935"/>
        <v>i.a.</v>
      </c>
      <c r="KQ285" s="153" t="str">
        <f t="shared" si="936"/>
        <v>i.a.</v>
      </c>
      <c r="KR285" s="153" t="str">
        <f t="shared" si="937"/>
        <v>i.a.</v>
      </c>
      <c r="KS285" s="153" t="str">
        <f t="shared" si="938"/>
        <v>i.a.</v>
      </c>
      <c r="KT285" s="153" t="str">
        <f t="shared" si="939"/>
        <v>i.a.</v>
      </c>
      <c r="KU285" s="150" t="e">
        <f t="shared" si="1105"/>
        <v>#DIV/0!</v>
      </c>
      <c r="KV285" s="150" t="e">
        <f t="shared" si="1106"/>
        <v>#DIV/0!</v>
      </c>
      <c r="KW285" s="150" t="e">
        <f t="shared" si="1107"/>
        <v>#DIV/0!</v>
      </c>
      <c r="KX285" s="150" t="e">
        <f t="shared" si="1108"/>
        <v>#DIV/0!</v>
      </c>
      <c r="KY285" s="150" t="e">
        <f t="shared" si="1109"/>
        <v>#DIV/0!</v>
      </c>
      <c r="KZ285" s="243">
        <f t="shared" si="954"/>
        <v>0</v>
      </c>
      <c r="LA285" s="243">
        <f t="shared" si="1143"/>
        <v>0</v>
      </c>
      <c r="LB285" s="243">
        <f t="shared" si="955"/>
        <v>0</v>
      </c>
      <c r="LC285" s="243">
        <f t="shared" si="956"/>
        <v>0</v>
      </c>
      <c r="LD285" s="254">
        <f>IFERROR(Tabel1[[#This Row],[2024 - Omsætning]]/Tabel1[[#This Row],[2024 - Ansatte]],"i.a.")</f>
        <v>0</v>
      </c>
      <c r="LE285" s="254">
        <f>IFERROR(Tabel1[[#This Row],[2023 - Omsætning]]/Tabel1[[#This Row],[2023 - Ansatte]],"i.a.")</f>
        <v>0</v>
      </c>
      <c r="LF285" s="254">
        <f>IFERROR(Tabel1[[#This Row],[2022 - Omsætning]]/Tabel1[[#This Row],[2022 - Ansatte]],"i.a.")</f>
        <v>0</v>
      </c>
      <c r="LG285" s="254">
        <f>IFERROR(Tabel1[[#This Row],[2021 - Omsætning]]/Tabel1[[#This Row],[2021 - Ansatte]],"i.a.")</f>
        <v>0</v>
      </c>
      <c r="LH285" s="254">
        <f>IFERROR(AC285/Tabel1[[#This Row],[2020 - Ansatte]],"i.a.")</f>
        <v>0</v>
      </c>
      <c r="LI285" s="254">
        <f>IFERROR(Tabel1[[#This Row],[2019 - Omsætning]]/Tabel1[[#This Row],[2019 - Ansatte]],"i.a.")</f>
        <v>0</v>
      </c>
      <c r="LJ285" s="254">
        <f>IFERROR(Tabel1[[#This Row],[2018 - Omsætning]]/Tabel1[[#This Row],[2018 - Ansatte]],"i.a.")</f>
        <v>0</v>
      </c>
      <c r="LK285" s="254">
        <f>IFERROR(Tabel1[[#This Row],[2017 - Omsætning]]/Tabel1[[#This Row],[2017 - Ansatte]],"i.a.")</f>
        <v>0</v>
      </c>
      <c r="LL285" s="254">
        <f>IFERROR(Tabel1[[#This Row],[2016 - Omsætning]]/Tabel1[[#This Row],[2016 - Ansatte]],"i.a.")</f>
        <v>0</v>
      </c>
      <c r="LM285" s="254" t="str">
        <f>IFERROR(Tabel1[[#This Row],[2015 - Omsætning]]/Tabel1[[#This Row],[2015 - Ansatte]],"i.a.")</f>
        <v>i.a.</v>
      </c>
      <c r="LN285" s="254" t="str">
        <f>IFERROR(Tabel1[[#This Row],[2014 - Omsætning]]/Tabel1[[#This Row],[2014 - Ansatte]],"i.a.")</f>
        <v>i.a.</v>
      </c>
      <c r="LO285" s="254" t="str">
        <f>IFERROR(Tabel1[[#This Row],[2013 - Omsætning]]/Tabel1[[#This Row],[2013 - Ansatte]],"i.a.")</f>
        <v>i.a.</v>
      </c>
      <c r="LP285" s="254" t="str">
        <f>IFERROR(Tabel1[[#This Row],[2012 - Omsætning]]/Tabel1[[#This Row],[2012 - Ansatte]],"i.a.")</f>
        <v>i.a.</v>
      </c>
      <c r="LQ285" s="254" t="str">
        <f>IFERROR(Tabel1[[#This Row],[2011 - Omsætning]]/Tabel1[[#This Row],[2011 - Ansatte]],"i.a.")</f>
        <v>i.a.</v>
      </c>
      <c r="LR285" s="254" t="str">
        <f>IFERROR(Tabel1[[#This Row],[2010 - Omsætning]]/Tabel1[[#This Row],[2010 - Ansatte]],"i.a.")</f>
        <v>i.a.</v>
      </c>
      <c r="LS285" s="254" t="str">
        <f>IFERROR(Tabel1[[#This Row],[2009 - Omsætning]]/Tabel1[[#This Row],[2009 - Ansatte]],"i.a.")</f>
        <v>i.a.</v>
      </c>
      <c r="LT285" s="254" t="str">
        <f>IFERROR(Tabel1[[#This Row],[2008 - Omsætning]]/Tabel1[[#This Row],[2008 - Ansatte]],"i.a.")</f>
        <v>i.a.</v>
      </c>
      <c r="LU285" s="158">
        <f t="shared" si="1110"/>
        <v>0.99184410033067183</v>
      </c>
      <c r="LV285" s="158">
        <f t="shared" si="1111"/>
        <v>-0.69136393586646172</v>
      </c>
      <c r="LW285" s="158">
        <f t="shared" si="1112"/>
        <v>1.4143483384543245</v>
      </c>
      <c r="LX285" s="158">
        <f t="shared" si="1113"/>
        <v>-8.0083584611361722</v>
      </c>
      <c r="LY285" s="158">
        <f t="shared" si="1114"/>
        <v>-0.49845335257248496</v>
      </c>
      <c r="LZ285" s="243">
        <f t="shared" si="957"/>
        <v>4.0992916666666664E-2</v>
      </c>
      <c r="MA285" s="243">
        <f t="shared" si="1144"/>
        <v>-9.2581764705882363E-2</v>
      </c>
      <c r="MB285" s="243">
        <f t="shared" si="958"/>
        <v>0.45709820538384849</v>
      </c>
      <c r="MC285" s="243">
        <f t="shared" si="959"/>
        <v>-0.36930086853866262</v>
      </c>
      <c r="MD285" s="244">
        <f t="shared" si="1115"/>
        <v>8.2322916666666662E-2</v>
      </c>
      <c r="ME285" s="244">
        <f t="shared" si="1116"/>
        <v>4.1329999999999999E-2</v>
      </c>
      <c r="MF285" s="244">
        <f t="shared" si="1117"/>
        <v>0.13391176470588237</v>
      </c>
      <c r="MG285" s="244">
        <f t="shared" si="1118"/>
        <v>-0.32318644067796609</v>
      </c>
      <c r="MH285" s="244">
        <f t="shared" si="1119"/>
        <v>4.6114427860696521E-2</v>
      </c>
      <c r="MI285" s="244">
        <f t="shared" si="1120"/>
        <v>9.194444444444444E-2</v>
      </c>
      <c r="MJ285" s="244">
        <f t="shared" si="1121"/>
        <v>0.2284876033057851</v>
      </c>
      <c r="MK285" s="244">
        <f t="shared" si="1122"/>
        <v>0.25893798449612404</v>
      </c>
      <c r="ML285" s="244">
        <f t="shared" si="1123"/>
        <v>0.28606956521739135</v>
      </c>
      <c r="MM285" s="244" t="str">
        <f t="shared" si="1124"/>
        <v>i.a.</v>
      </c>
      <c r="MN285" s="244" t="str">
        <f t="shared" si="1125"/>
        <v>i.a.</v>
      </c>
      <c r="MO285" s="244" t="str">
        <f t="shared" si="1126"/>
        <v>i.a.</v>
      </c>
      <c r="MP285" s="244" t="str">
        <f t="shared" si="1127"/>
        <v>i.a.</v>
      </c>
      <c r="MQ285" s="244" t="str">
        <f t="shared" si="1128"/>
        <v>i.a.</v>
      </c>
      <c r="MR285" s="244" t="str">
        <f t="shared" si="1129"/>
        <v>i.a.</v>
      </c>
      <c r="MS285" s="244" t="str">
        <f t="shared" si="1130"/>
        <v>i.a.</v>
      </c>
      <c r="MT285" s="244" t="str">
        <f t="shared" si="1131"/>
        <v>i.a.</v>
      </c>
    </row>
    <row r="286" spans="1:358" ht="18" customHeight="1" x14ac:dyDescent="0.25">
      <c r="A286" s="3" t="s">
        <v>315</v>
      </c>
      <c r="B286" s="273">
        <v>73730317</v>
      </c>
      <c r="C286" s="117" t="s">
        <v>588</v>
      </c>
      <c r="D286" s="5"/>
      <c r="E286" s="5">
        <v>282200</v>
      </c>
      <c r="F286" s="203">
        <v>45425</v>
      </c>
      <c r="G286" s="148"/>
      <c r="H286" s="148" t="s">
        <v>74</v>
      </c>
      <c r="I286" s="148" t="s">
        <v>74</v>
      </c>
      <c r="J286" s="148" t="s">
        <v>74</v>
      </c>
      <c r="K286" s="148" t="s">
        <v>74</v>
      </c>
      <c r="L286" s="148" t="s">
        <v>74</v>
      </c>
      <c r="M286" s="148" t="s">
        <v>74</v>
      </c>
      <c r="N286" s="148" t="s">
        <v>74</v>
      </c>
      <c r="O286" s="148" t="s">
        <v>74</v>
      </c>
      <c r="P286" s="150" t="e">
        <f>Y286/Tabel1[[#This Row],[2023 - Omsætning]]-1</f>
        <v>#DIV/0!</v>
      </c>
      <c r="Q286" s="150" t="e">
        <f>Z286/Tabel1[[#This Row],[2022 - Omsætning]]-1</f>
        <v>#DIV/0!</v>
      </c>
      <c r="R286" s="150">
        <f>AA286/Tabel1[[#This Row],[2021 - Omsætning]]-1</f>
        <v>-1</v>
      </c>
      <c r="S286" s="150">
        <f>AB286/Tabel1[[#This Row],[2020 - Omsætning]]-1</f>
        <v>0.50992298489157162</v>
      </c>
      <c r="T286" s="150">
        <f>AC286/Tabel1[[#This Row],[2019 - Omsætning]]-1</f>
        <v>-0.37335267302113562</v>
      </c>
      <c r="U286" s="242">
        <f t="shared" si="941"/>
        <v>0</v>
      </c>
      <c r="V286" s="242">
        <f t="shared" si="1132"/>
        <v>0</v>
      </c>
      <c r="W286" s="242">
        <f t="shared" si="982"/>
        <v>-251.14699999999999</v>
      </c>
      <c r="X286" s="242">
        <f t="shared" si="975"/>
        <v>84.816000000000003</v>
      </c>
      <c r="Y286" s="151"/>
      <c r="Z286" s="151"/>
      <c r="AA286" s="151"/>
      <c r="AB286" s="151">
        <v>251.14699999999999</v>
      </c>
      <c r="AC286" s="361">
        <v>166.33099999999999</v>
      </c>
      <c r="AD286" s="151">
        <v>265.43</v>
      </c>
      <c r="AE286" s="151">
        <v>294.83800000000002</v>
      </c>
      <c r="AF286" s="151">
        <v>265.71199999999999</v>
      </c>
      <c r="AG286" s="361">
        <v>242.61600000000001</v>
      </c>
      <c r="AH286" s="361">
        <v>227.94800000000001</v>
      </c>
      <c r="AI286" s="361">
        <v>213.19200000000001</v>
      </c>
      <c r="AJ286" s="361">
        <v>250.42400000000001</v>
      </c>
      <c r="AK286" s="361">
        <v>401.344448</v>
      </c>
      <c r="AL286" s="361">
        <v>364.024</v>
      </c>
      <c r="AM286" s="361">
        <v>227.35300000000001</v>
      </c>
      <c r="AN286" s="361">
        <v>165.989</v>
      </c>
      <c r="AO286" s="361">
        <v>458.101</v>
      </c>
      <c r="AP286" s="150" t="e">
        <f t="shared" si="1006"/>
        <v>#DIV/0!</v>
      </c>
      <c r="AQ286" s="150" t="e">
        <f t="shared" si="1007"/>
        <v>#DIV/0!</v>
      </c>
      <c r="AR286" s="150" t="e">
        <f t="shared" si="1008"/>
        <v>#DIV/0!</v>
      </c>
      <c r="AS286" s="150" t="e">
        <f t="shared" si="1009"/>
        <v>#DIV/0!</v>
      </c>
      <c r="AT286" s="150" t="e">
        <f t="shared" si="1010"/>
        <v>#DIV/0!</v>
      </c>
      <c r="AU286" s="242">
        <f t="shared" si="960"/>
        <v>0</v>
      </c>
      <c r="AV286" s="242">
        <f t="shared" si="1133"/>
        <v>0</v>
      </c>
      <c r="AW286" s="242">
        <f t="shared" si="961"/>
        <v>0</v>
      </c>
      <c r="AX286" s="242">
        <f t="shared" si="962"/>
        <v>0</v>
      </c>
      <c r="AY286" s="119"/>
      <c r="AZ286" s="119"/>
      <c r="BA286" s="119"/>
      <c r="BB286" s="119"/>
      <c r="BC286" s="119"/>
      <c r="BD286" s="119"/>
      <c r="BE286" s="119">
        <v>133.72300000000001</v>
      </c>
      <c r="BF286" s="119">
        <v>105.048</v>
      </c>
      <c r="BG286" s="362">
        <v>103.81</v>
      </c>
      <c r="BH286" s="362">
        <v>100.398</v>
      </c>
      <c r="BI286" s="362">
        <v>85.370999999999995</v>
      </c>
      <c r="BJ286" s="362">
        <v>97.557000000000002</v>
      </c>
      <c r="BK286" s="362">
        <v>192.28560200000001</v>
      </c>
      <c r="BL286" s="362">
        <v>143.47800000000001</v>
      </c>
      <c r="BM286" s="362">
        <v>88.850999999999999</v>
      </c>
      <c r="BN286" s="362">
        <v>64.117999999999995</v>
      </c>
      <c r="BO286" s="362">
        <v>165.34299999999999</v>
      </c>
      <c r="BP286" s="152" t="e">
        <f t="shared" si="1011"/>
        <v>#DIV/0!</v>
      </c>
      <c r="BQ286" s="152" t="e">
        <f t="shared" si="1012"/>
        <v>#DIV/0!</v>
      </c>
      <c r="BR286" s="152" t="e">
        <f t="shared" si="1013"/>
        <v>#DIV/0!</v>
      </c>
      <c r="BS286" s="152" t="e">
        <f t="shared" si="1014"/>
        <v>#DIV/0!</v>
      </c>
      <c r="BT286" s="152" t="e">
        <f t="shared" si="1015"/>
        <v>#DIV/0!</v>
      </c>
      <c r="BU286" s="242">
        <f t="shared" si="963"/>
        <v>0</v>
      </c>
      <c r="BV286" s="242">
        <f t="shared" si="1134"/>
        <v>0</v>
      </c>
      <c r="BW286" s="242">
        <f t="shared" si="964"/>
        <v>0</v>
      </c>
      <c r="BX286" s="242">
        <f t="shared" si="965"/>
        <v>0</v>
      </c>
      <c r="BY286" s="119"/>
      <c r="BZ286" s="119"/>
      <c r="CA286" s="119"/>
      <c r="CB286" s="119"/>
      <c r="CC286" s="119"/>
      <c r="CD286" s="119"/>
      <c r="CE286" s="119">
        <v>13.377000000000001</v>
      </c>
      <c r="CF286" s="119">
        <v>-15.3</v>
      </c>
      <c r="CG286" s="362">
        <v>-10.115</v>
      </c>
      <c r="CH286" s="362">
        <v>-2.6640000000000001</v>
      </c>
      <c r="CI286" s="362">
        <v>-23.552</v>
      </c>
      <c r="CJ286" s="362">
        <v>-13.63</v>
      </c>
      <c r="CK286" s="362">
        <v>19.167821</v>
      </c>
      <c r="CL286" s="362">
        <v>6.7080000000000002</v>
      </c>
      <c r="CM286" s="362">
        <v>-1.8720000000000001</v>
      </c>
      <c r="CN286" s="362">
        <v>-16.350999999999999</v>
      </c>
      <c r="CO286" s="362">
        <v>16.398</v>
      </c>
      <c r="CP286" s="152" t="e">
        <f t="shared" si="1016"/>
        <v>#DIV/0!</v>
      </c>
      <c r="CQ286" s="152" t="e">
        <f t="shared" si="1017"/>
        <v>#DIV/0!</v>
      </c>
      <c r="CR286" s="152" t="e">
        <f t="shared" si="1018"/>
        <v>#DIV/0!</v>
      </c>
      <c r="CS286" s="152" t="e">
        <f t="shared" si="1019"/>
        <v>#DIV/0!</v>
      </c>
      <c r="CT286" s="152" t="e">
        <f t="shared" si="1020"/>
        <v>#DIV/0!</v>
      </c>
      <c r="CU286" s="242">
        <f t="shared" si="966"/>
        <v>0</v>
      </c>
      <c r="CV286" s="242">
        <f t="shared" si="1135"/>
        <v>0</v>
      </c>
      <c r="CW286" s="242">
        <f t="shared" si="967"/>
        <v>0</v>
      </c>
      <c r="CX286" s="242">
        <f t="shared" si="968"/>
        <v>0</v>
      </c>
      <c r="CY286" s="119"/>
      <c r="CZ286" s="119"/>
      <c r="DA286" s="119"/>
      <c r="DB286" s="119"/>
      <c r="DC286" s="119"/>
      <c r="DD286" s="119"/>
      <c r="DE286" s="119">
        <v>10.208</v>
      </c>
      <c r="DF286" s="119">
        <v>-19.690999999999999</v>
      </c>
      <c r="DG286" s="362">
        <v>-14.193</v>
      </c>
      <c r="DH286" s="362">
        <v>-6.5890000000000004</v>
      </c>
      <c r="DI286" s="362">
        <v>-27.893000000000001</v>
      </c>
      <c r="DJ286" s="362">
        <v>-17.515999999999998</v>
      </c>
      <c r="DK286" s="362">
        <v>15.565135</v>
      </c>
      <c r="DL286" s="362">
        <v>2.4700000000000002</v>
      </c>
      <c r="DM286" s="362">
        <v>-5.8369999999999997</v>
      </c>
      <c r="DN286" s="362">
        <v>-20.712</v>
      </c>
      <c r="DO286" s="362">
        <v>9.1780000000000008</v>
      </c>
      <c r="DP286" s="152" t="e">
        <f t="shared" si="1021"/>
        <v>#DIV/0!</v>
      </c>
      <c r="DQ286" s="152" t="e">
        <f t="shared" si="1022"/>
        <v>#DIV/0!</v>
      </c>
      <c r="DR286" s="152" t="e">
        <f t="shared" si="1023"/>
        <v>#DIV/0!</v>
      </c>
      <c r="DS286" s="152" t="e">
        <f t="shared" si="1024"/>
        <v>#DIV/0!</v>
      </c>
      <c r="DT286" s="152" t="e">
        <f t="shared" si="1025"/>
        <v>#DIV/0!</v>
      </c>
      <c r="DU286" s="242">
        <f t="shared" si="969"/>
        <v>0</v>
      </c>
      <c r="DV286" s="242">
        <f t="shared" si="1136"/>
        <v>0</v>
      </c>
      <c r="DW286" s="242">
        <f t="shared" si="970"/>
        <v>0</v>
      </c>
      <c r="DX286" s="242">
        <f t="shared" si="971"/>
        <v>0</v>
      </c>
      <c r="DY286" s="119"/>
      <c r="DZ286" s="119"/>
      <c r="EA286" s="119"/>
      <c r="EB286" s="119"/>
      <c r="EC286" s="119"/>
      <c r="ED286" s="119"/>
      <c r="EE286" s="119">
        <v>16.785</v>
      </c>
      <c r="EF286" s="119">
        <v>4.5780000000000003</v>
      </c>
      <c r="EG286" s="362">
        <v>-3.2679999999999998</v>
      </c>
      <c r="EH286" s="362">
        <v>-3.16</v>
      </c>
      <c r="EI286" s="362">
        <v>2.9430000000000001</v>
      </c>
      <c r="EJ286" s="362">
        <v>28.624963999999999</v>
      </c>
      <c r="EK286" s="362">
        <v>45.856946000000001</v>
      </c>
      <c r="EL286" s="362">
        <v>34.201000000000001</v>
      </c>
      <c r="EM286" s="362">
        <v>33.18</v>
      </c>
      <c r="EN286" s="362">
        <v>37.927</v>
      </c>
      <c r="EO286" s="362">
        <v>53.808</v>
      </c>
      <c r="EP286" s="153" t="e">
        <f t="shared" si="1026"/>
        <v>#DIV/0!</v>
      </c>
      <c r="EQ286" s="153" t="e">
        <f t="shared" si="1027"/>
        <v>#DIV/0!</v>
      </c>
      <c r="ER286" s="153" t="e">
        <f t="shared" si="1028"/>
        <v>#DIV/0!</v>
      </c>
      <c r="ES286" s="153" t="e">
        <f t="shared" si="1029"/>
        <v>#DIV/0!</v>
      </c>
      <c r="ET286" s="153" t="e">
        <f t="shared" si="1030"/>
        <v>#DIV/0!</v>
      </c>
      <c r="EU286" s="242">
        <f t="shared" si="972"/>
        <v>0</v>
      </c>
      <c r="EV286" s="242">
        <f t="shared" si="1137"/>
        <v>0</v>
      </c>
      <c r="EW286" s="242">
        <f t="shared" si="973"/>
        <v>0</v>
      </c>
      <c r="EX286" s="242">
        <f t="shared" si="974"/>
        <v>0</v>
      </c>
      <c r="EY286" s="119"/>
      <c r="EZ286" s="119"/>
      <c r="FA286" s="119"/>
      <c r="FB286" s="119"/>
      <c r="FC286" s="119"/>
      <c r="FD286" s="119"/>
      <c r="FE286" s="119">
        <v>122.67100000000001</v>
      </c>
      <c r="FF286" s="119">
        <v>104.419</v>
      </c>
      <c r="FG286" s="362">
        <v>115.583</v>
      </c>
      <c r="FH286" s="362">
        <v>107.126</v>
      </c>
      <c r="FI286" s="362">
        <v>108.20399999999999</v>
      </c>
      <c r="FJ286" s="362">
        <v>132.110544</v>
      </c>
      <c r="FK286" s="362">
        <v>160.29183900000001</v>
      </c>
      <c r="FL286" s="362">
        <v>172.267</v>
      </c>
      <c r="FM286" s="362">
        <v>137.471</v>
      </c>
      <c r="FN286" s="362">
        <v>121.91800000000001</v>
      </c>
      <c r="FO286" s="362">
        <v>173.476</v>
      </c>
      <c r="FP286" s="153">
        <f t="shared" si="1031"/>
        <v>-1</v>
      </c>
      <c r="FQ286" s="153">
        <f t="shared" si="1032"/>
        <v>-3.3707865168539325E-2</v>
      </c>
      <c r="FR286" s="153">
        <f t="shared" si="1033"/>
        <v>0.15584415584415584</v>
      </c>
      <c r="FS286" s="153">
        <f t="shared" si="1034"/>
        <v>-8.3333333333333329E-2</v>
      </c>
      <c r="FT286" s="153">
        <f t="shared" si="1035"/>
        <v>-0.18446601941747573</v>
      </c>
      <c r="FU286" s="242">
        <f t="shared" si="990"/>
        <v>-172</v>
      </c>
      <c r="FV286" s="242">
        <f t="shared" si="1138"/>
        <v>-6</v>
      </c>
      <c r="FW286" s="242">
        <f t="shared" si="991"/>
        <v>24</v>
      </c>
      <c r="FX286" s="242">
        <f t="shared" si="992"/>
        <v>-14</v>
      </c>
      <c r="FY286" s="154"/>
      <c r="FZ286" s="154">
        <v>172</v>
      </c>
      <c r="GA286" s="154">
        <v>178</v>
      </c>
      <c r="GB286" s="154">
        <v>154</v>
      </c>
      <c r="GC286" s="154">
        <v>168</v>
      </c>
      <c r="GD286" s="154">
        <v>206</v>
      </c>
      <c r="GE286" s="154">
        <v>227</v>
      </c>
      <c r="GF286" s="154">
        <v>238</v>
      </c>
      <c r="GG286" s="359">
        <v>224</v>
      </c>
      <c r="GH286" s="359">
        <v>210</v>
      </c>
      <c r="GI286" s="359">
        <v>202</v>
      </c>
      <c r="GJ286" s="359">
        <v>227</v>
      </c>
      <c r="GK286" s="359">
        <v>313</v>
      </c>
      <c r="GL286" s="359">
        <v>316</v>
      </c>
      <c r="GM286" s="359">
        <v>211</v>
      </c>
      <c r="GN286" s="359">
        <v>194</v>
      </c>
      <c r="GO286" s="359">
        <v>355</v>
      </c>
      <c r="GP286" s="5"/>
      <c r="GQ286" s="5" t="s">
        <v>390</v>
      </c>
      <c r="GR286" s="5">
        <v>7700</v>
      </c>
      <c r="GS286" s="5" t="s">
        <v>81</v>
      </c>
      <c r="GT286" s="7" t="s">
        <v>82</v>
      </c>
      <c r="GU286" s="172" t="s">
        <v>73</v>
      </c>
      <c r="GW286" s="158" t="e">
        <f t="shared" si="1036"/>
        <v>#VALUE!</v>
      </c>
      <c r="GX286" s="158" t="e">
        <f t="shared" si="1037"/>
        <v>#VALUE!</v>
      </c>
      <c r="GY286" s="158" t="e">
        <f t="shared" si="1038"/>
        <v>#VALUE!</v>
      </c>
      <c r="GZ286" s="158" t="e">
        <f t="shared" si="1039"/>
        <v>#VALUE!</v>
      </c>
      <c r="HA286" s="158" t="e">
        <f t="shared" si="1040"/>
        <v>#VALUE!</v>
      </c>
      <c r="HB286" s="263" t="e">
        <f t="shared" si="942"/>
        <v>#VALUE!</v>
      </c>
      <c r="HC286" s="263" t="e">
        <f t="shared" si="1139"/>
        <v>#VALUE!</v>
      </c>
      <c r="HD286" s="263" t="e">
        <f t="shared" si="943"/>
        <v>#VALUE!</v>
      </c>
      <c r="HE286" s="263" t="e">
        <f t="shared" si="944"/>
        <v>#VALUE!</v>
      </c>
      <c r="HF286" s="153" t="str">
        <f t="shared" si="1041"/>
        <v>Negativ EK</v>
      </c>
      <c r="HG286" s="153" t="str">
        <f t="shared" si="1042"/>
        <v>Negativ EK</v>
      </c>
      <c r="HH286" s="153" t="str">
        <f t="shared" si="1043"/>
        <v>Negativ EK</v>
      </c>
      <c r="HI286" s="153" t="str">
        <f t="shared" si="1044"/>
        <v>Negativ EK</v>
      </c>
      <c r="HJ286" s="153" t="str">
        <f t="shared" si="1045"/>
        <v>Negativ EK</v>
      </c>
      <c r="HK286" s="153">
        <f t="shared" si="1046"/>
        <v>0</v>
      </c>
      <c r="HL286" s="153">
        <f t="shared" si="1047"/>
        <v>0.95567101998782944</v>
      </c>
      <c r="HM286" s="153">
        <f t="shared" si="1048"/>
        <v>-30.062595419847316</v>
      </c>
      <c r="HN286" s="153" t="str">
        <f t="shared" si="1049"/>
        <v>Negativ EK</v>
      </c>
      <c r="HO286" s="153" t="str">
        <f t="shared" si="1050"/>
        <v>Negativ EK</v>
      </c>
      <c r="HP286" s="153">
        <f t="shared" si="1051"/>
        <v>-1.7671713006261665</v>
      </c>
      <c r="HQ286" s="153">
        <f t="shared" si="1052"/>
        <v>-0.47034239589183463</v>
      </c>
      <c r="HR286" s="153">
        <f t="shared" si="1053"/>
        <v>0.38884672359693062</v>
      </c>
      <c r="HS286" s="153">
        <f t="shared" si="1054"/>
        <v>7.3314435820186707E-2</v>
      </c>
      <c r="HT286" s="153">
        <f t="shared" si="1055"/>
        <v>-0.16417511637391535</v>
      </c>
      <c r="HU286" s="153">
        <f t="shared" si="1056"/>
        <v>-0.45156156319834306</v>
      </c>
      <c r="HV286" s="150" t="e">
        <f t="shared" si="1057"/>
        <v>#VALUE!</v>
      </c>
      <c r="HW286" s="150" t="e">
        <f t="shared" si="1058"/>
        <v>#VALUE!</v>
      </c>
      <c r="HX286" s="150" t="e">
        <f t="shared" si="1059"/>
        <v>#VALUE!</v>
      </c>
      <c r="HY286" s="150" t="e">
        <f t="shared" si="1060"/>
        <v>#VALUE!</v>
      </c>
      <c r="HZ286" s="150" t="e">
        <f t="shared" si="1061"/>
        <v>#VALUE!</v>
      </c>
      <c r="IA286" s="263" t="e">
        <f t="shared" si="945"/>
        <v>#VALUE!</v>
      </c>
      <c r="IB286" s="263" t="e">
        <f t="shared" si="1140"/>
        <v>#VALUE!</v>
      </c>
      <c r="IC286" s="263" t="e">
        <f t="shared" si="946"/>
        <v>#VALUE!</v>
      </c>
      <c r="ID286" s="263" t="e">
        <f t="shared" si="947"/>
        <v>#VALUE!</v>
      </c>
      <c r="IE286" s="153" t="str">
        <f t="shared" si="1062"/>
        <v>i.a.</v>
      </c>
      <c r="IF286" s="153" t="str">
        <f t="shared" si="1063"/>
        <v>i.a.</v>
      </c>
      <c r="IG286" s="153" t="str">
        <f t="shared" si="1064"/>
        <v>i.a.</v>
      </c>
      <c r="IH286" s="153" t="str">
        <f t="shared" si="1065"/>
        <v>i.a.</v>
      </c>
      <c r="II286" s="153" t="str">
        <f t="shared" si="1066"/>
        <v>i.a.</v>
      </c>
      <c r="IJ286" s="153">
        <f t="shared" si="1067"/>
        <v>0</v>
      </c>
      <c r="IK286" s="153">
        <f t="shared" si="1068"/>
        <v>0.11781232110616936</v>
      </c>
      <c r="IL286" s="153">
        <f t="shared" si="1069"/>
        <v>-0.1390896446395942</v>
      </c>
      <c r="IM286" s="153">
        <f t="shared" si="1070"/>
        <v>-9.0836023690106821E-2</v>
      </c>
      <c r="IN286" s="153">
        <f t="shared" si="1071"/>
        <v>-2.4743417080759767E-2</v>
      </c>
      <c r="IO286" s="153">
        <f t="shared" si="1072"/>
        <v>-0.19600977625390828</v>
      </c>
      <c r="IP286" s="153">
        <f t="shared" si="1073"/>
        <v>-9.3227694385787555E-2</v>
      </c>
      <c r="IQ286" s="153">
        <f t="shared" si="1074"/>
        <v>0.1152747649567059</v>
      </c>
      <c r="IR286" s="153">
        <f t="shared" si="1075"/>
        <v>4.3314026693528081E-2</v>
      </c>
      <c r="IS286" s="153">
        <f t="shared" si="1076"/>
        <v>-1.4433919711321606E-2</v>
      </c>
      <c r="IT286" s="153">
        <f t="shared" si="1077"/>
        <v>-0.1107063785994299</v>
      </c>
      <c r="IU286" s="150" t="e">
        <f t="shared" si="1078"/>
        <v>#VALUE!</v>
      </c>
      <c r="IV286" s="150" t="e">
        <f t="shared" si="1079"/>
        <v>#VALUE!</v>
      </c>
      <c r="IW286" s="150" t="e">
        <f t="shared" si="1080"/>
        <v>#VALUE!</v>
      </c>
      <c r="IX286" s="150" t="e">
        <f t="shared" si="1081"/>
        <v>#VALUE!</v>
      </c>
      <c r="IY286" s="150" t="e">
        <f t="shared" si="1082"/>
        <v>#VALUE!</v>
      </c>
      <c r="IZ286" s="263" t="e">
        <f t="shared" si="948"/>
        <v>#VALUE!</v>
      </c>
      <c r="JA286" s="263" t="e">
        <f t="shared" si="1141"/>
        <v>#VALUE!</v>
      </c>
      <c r="JB286" s="263" t="e">
        <f t="shared" si="949"/>
        <v>#VALUE!</v>
      </c>
      <c r="JC286" s="263" t="e">
        <f t="shared" si="950"/>
        <v>#VALUE!</v>
      </c>
      <c r="JD286" s="153" t="str">
        <f t="shared" si="1083"/>
        <v>i.a.</v>
      </c>
      <c r="JE286" s="153" t="str">
        <f t="shared" si="1084"/>
        <v>i.a.</v>
      </c>
      <c r="JF286" s="153" t="str">
        <f t="shared" si="1085"/>
        <v>i.a.</v>
      </c>
      <c r="JG286" s="153" t="str">
        <f t="shared" si="1086"/>
        <v>i.a.</v>
      </c>
      <c r="JH286" s="153" t="str">
        <f t="shared" si="1087"/>
        <v>i.a.</v>
      </c>
      <c r="JI286" s="153" t="str">
        <f t="shared" si="1088"/>
        <v>i.a.</v>
      </c>
      <c r="JJ286" s="153">
        <f t="shared" si="1089"/>
        <v>0.13682940548295847</v>
      </c>
      <c r="JK286" s="153">
        <f t="shared" si="1090"/>
        <v>4.3842595696185566E-2</v>
      </c>
      <c r="JL286" s="153">
        <f t="shared" si="1091"/>
        <v>-2.8274054142910288E-2</v>
      </c>
      <c r="JM286" s="153">
        <f t="shared" si="1092"/>
        <v>-2.9497974347964081E-2</v>
      </c>
      <c r="JN286" s="153">
        <f t="shared" si="1093"/>
        <v>2.7198624819784852E-2</v>
      </c>
      <c r="JO286" s="153">
        <f t="shared" si="1094"/>
        <v>0.21667433297375566</v>
      </c>
      <c r="JP286" s="153">
        <f t="shared" si="1095"/>
        <v>0.28608409689528858</v>
      </c>
      <c r="JQ286" s="153">
        <f t="shared" si="1096"/>
        <v>0.19853483255643856</v>
      </c>
      <c r="JR286" s="153">
        <f t="shared" si="1097"/>
        <v>0.24135999592641355</v>
      </c>
      <c r="JS286" s="153">
        <f t="shared" si="1098"/>
        <v>0.31108613986449907</v>
      </c>
      <c r="JT286" s="153">
        <f t="shared" si="1099"/>
        <v>0.31017547095851877</v>
      </c>
      <c r="JU286" s="150" t="e">
        <f t="shared" si="1100"/>
        <v>#VALUE!</v>
      </c>
      <c r="JV286" s="150" t="e">
        <f t="shared" si="1101"/>
        <v>#VALUE!</v>
      </c>
      <c r="JW286" s="150" t="e">
        <f t="shared" si="1102"/>
        <v>#VALUE!</v>
      </c>
      <c r="JX286" s="150" t="e">
        <f t="shared" si="1103"/>
        <v>#DIV/0!</v>
      </c>
      <c r="JY286" s="150" t="e">
        <f t="shared" si="1104"/>
        <v>#DIV/0!</v>
      </c>
      <c r="JZ286" s="263" t="e">
        <f t="shared" si="951"/>
        <v>#VALUE!</v>
      </c>
      <c r="KA286" s="263" t="e">
        <f t="shared" si="1142"/>
        <v>#VALUE!</v>
      </c>
      <c r="KB286" s="263" t="e">
        <f t="shared" si="952"/>
        <v>#VALUE!</v>
      </c>
      <c r="KC286" s="263">
        <f t="shared" si="953"/>
        <v>0</v>
      </c>
      <c r="KD286" s="153" t="str">
        <f t="shared" si="924"/>
        <v>i.a.</v>
      </c>
      <c r="KE286" s="153" t="str">
        <f t="shared" si="925"/>
        <v>i.a.</v>
      </c>
      <c r="KF286" s="153" t="str">
        <f t="shared" si="926"/>
        <v>i.a.</v>
      </c>
      <c r="KG286" s="153">
        <f t="shared" si="927"/>
        <v>0</v>
      </c>
      <c r="KH286" s="153">
        <f t="shared" si="940"/>
        <v>0</v>
      </c>
      <c r="KI286" s="153">
        <f t="shared" si="928"/>
        <v>0</v>
      </c>
      <c r="KJ286" s="153">
        <f t="shared" si="929"/>
        <v>4.5370678135111482E-2</v>
      </c>
      <c r="KK286" s="153">
        <f t="shared" si="930"/>
        <v>-5.7581140482928887E-2</v>
      </c>
      <c r="KL286" s="153">
        <f t="shared" si="931"/>
        <v>-4.1691397104890032E-2</v>
      </c>
      <c r="KM286" s="153">
        <f t="shared" si="932"/>
        <v>-1.1686875954164986E-2</v>
      </c>
      <c r="KN286" s="153">
        <f t="shared" si="933"/>
        <v>-0.11047318848737288</v>
      </c>
      <c r="KO286" s="153">
        <f t="shared" si="934"/>
        <v>-5.4427690636680195E-2</v>
      </c>
      <c r="KP286" s="153">
        <f t="shared" si="935"/>
        <v>4.7759028673544777E-2</v>
      </c>
      <c r="KQ286" s="153">
        <f t="shared" si="936"/>
        <v>1.8427356438037053E-2</v>
      </c>
      <c r="KR286" s="153">
        <f t="shared" si="937"/>
        <v>-8.2338917894199774E-3</v>
      </c>
      <c r="KS286" s="153">
        <f t="shared" si="938"/>
        <v>-9.8506527540981617E-2</v>
      </c>
      <c r="KT286" s="153">
        <f t="shared" si="939"/>
        <v>3.5795599660336914E-2</v>
      </c>
      <c r="KU286" s="150" t="e">
        <f t="shared" si="1105"/>
        <v>#VALUE!</v>
      </c>
      <c r="KV286" s="150" t="e">
        <f t="shared" si="1106"/>
        <v>#DIV/0!</v>
      </c>
      <c r="KW286" s="150">
        <f t="shared" si="1107"/>
        <v>-1</v>
      </c>
      <c r="KX286" s="150">
        <f t="shared" si="1108"/>
        <v>0.64718871079080553</v>
      </c>
      <c r="KY286" s="150">
        <f t="shared" si="1109"/>
        <v>-0.2316110157282972</v>
      </c>
      <c r="KZ286" s="243" t="e">
        <f t="shared" si="954"/>
        <v>#VALUE!</v>
      </c>
      <c r="LA286" s="243">
        <f t="shared" si="1143"/>
        <v>0</v>
      </c>
      <c r="LB286" s="243">
        <f t="shared" si="955"/>
        <v>-1.6308246753246753</v>
      </c>
      <c r="LC286" s="243">
        <f t="shared" si="956"/>
        <v>0.64075919913419921</v>
      </c>
      <c r="LD286" s="254" t="str">
        <f>IFERROR(Tabel1[[#This Row],[2024 - Omsætning]]/Tabel1[[#This Row],[2024 - Ansatte]],"i.a.")</f>
        <v>i.a.</v>
      </c>
      <c r="LE286" s="254">
        <f>IFERROR(Tabel1[[#This Row],[2023 - Omsætning]]/Tabel1[[#This Row],[2023 - Ansatte]],"i.a.")</f>
        <v>0</v>
      </c>
      <c r="LF286" s="254">
        <f>IFERROR(Tabel1[[#This Row],[2022 - Omsætning]]/Tabel1[[#This Row],[2022 - Ansatte]],"i.a.")</f>
        <v>0</v>
      </c>
      <c r="LG286" s="254">
        <f>IFERROR(Tabel1[[#This Row],[2021 - Omsætning]]/Tabel1[[#This Row],[2021 - Ansatte]],"i.a.")</f>
        <v>1.6308246753246753</v>
      </c>
      <c r="LH286" s="254">
        <f>IFERROR(AC286/Tabel1[[#This Row],[2020 - Ansatte]],"i.a.")</f>
        <v>0.99006547619047613</v>
      </c>
      <c r="LI286" s="254">
        <f>IFERROR(Tabel1[[#This Row],[2019 - Omsætning]]/Tabel1[[#This Row],[2019 - Ansatte]],"i.a.")</f>
        <v>1.288495145631068</v>
      </c>
      <c r="LJ286" s="254">
        <f>IFERROR(Tabel1[[#This Row],[2018 - Omsætning]]/Tabel1[[#This Row],[2018 - Ansatte]],"i.a.")</f>
        <v>1.2988458149779736</v>
      </c>
      <c r="LK286" s="254">
        <f>IFERROR(Tabel1[[#This Row],[2017 - Omsætning]]/Tabel1[[#This Row],[2017 - Ansatte]],"i.a.")</f>
        <v>1.1164369747899159</v>
      </c>
      <c r="LL286" s="254">
        <f>IFERROR(Tabel1[[#This Row],[2016 - Omsætning]]/Tabel1[[#This Row],[2016 - Ansatte]],"i.a.")</f>
        <v>1.0831071428571428</v>
      </c>
      <c r="LM286" s="254">
        <f>IFERROR(Tabel1[[#This Row],[2015 - Omsætning]]/Tabel1[[#This Row],[2015 - Ansatte]],"i.a.")</f>
        <v>1.0854666666666668</v>
      </c>
      <c r="LN286" s="254">
        <f>IFERROR(Tabel1[[#This Row],[2014 - Omsætning]]/Tabel1[[#This Row],[2014 - Ansatte]],"i.a.")</f>
        <v>1.0554059405940595</v>
      </c>
      <c r="LO286" s="254">
        <f>IFERROR(Tabel1[[#This Row],[2013 - Omsætning]]/Tabel1[[#This Row],[2013 - Ansatte]],"i.a.")</f>
        <v>1.1031894273127754</v>
      </c>
      <c r="LP286" s="254">
        <f>IFERROR(Tabel1[[#This Row],[2012 - Omsætning]]/Tabel1[[#This Row],[2012 - Ansatte]],"i.a.")</f>
        <v>1.2822506325878593</v>
      </c>
      <c r="LQ286" s="254">
        <f>IFERROR(Tabel1[[#This Row],[2011 - Omsætning]]/Tabel1[[#This Row],[2011 - Ansatte]],"i.a.")</f>
        <v>1.1519746835443039</v>
      </c>
      <c r="LR286" s="254">
        <f>IFERROR(Tabel1[[#This Row],[2010 - Omsætning]]/Tabel1[[#This Row],[2010 - Ansatte]],"i.a.")</f>
        <v>1.0775023696682464</v>
      </c>
      <c r="LS286" s="254">
        <f>IFERROR(Tabel1[[#This Row],[2009 - Omsætning]]/Tabel1[[#This Row],[2009 - Ansatte]],"i.a.")</f>
        <v>0.85561340206185565</v>
      </c>
      <c r="LT286" s="254">
        <f>IFERROR(Tabel1[[#This Row],[2008 - Omsætning]]/Tabel1[[#This Row],[2008 - Ansatte]],"i.a.")</f>
        <v>1.2904253521126761</v>
      </c>
      <c r="LU286" s="158" t="e">
        <f t="shared" si="1110"/>
        <v>#VALUE!</v>
      </c>
      <c r="LV286" s="158" t="e">
        <f t="shared" si="1111"/>
        <v>#DIV/0!</v>
      </c>
      <c r="LW286" s="158" t="e">
        <f t="shared" si="1112"/>
        <v>#DIV/0!</v>
      </c>
      <c r="LX286" s="158" t="e">
        <f t="shared" si="1113"/>
        <v>#DIV/0!</v>
      </c>
      <c r="LY286" s="158" t="e">
        <f t="shared" si="1114"/>
        <v>#DIV/0!</v>
      </c>
      <c r="LZ286" s="243" t="e">
        <f t="shared" si="957"/>
        <v>#VALUE!</v>
      </c>
      <c r="MA286" s="243">
        <f t="shared" si="1144"/>
        <v>0</v>
      </c>
      <c r="MB286" s="243">
        <f t="shared" si="958"/>
        <v>0</v>
      </c>
      <c r="MC286" s="243">
        <f t="shared" si="959"/>
        <v>0</v>
      </c>
      <c r="MD286" s="244" t="str">
        <f t="shared" si="1115"/>
        <v>i.a.</v>
      </c>
      <c r="ME286" s="244">
        <f t="shared" si="1116"/>
        <v>0</v>
      </c>
      <c r="MF286" s="244">
        <f t="shared" si="1117"/>
        <v>0</v>
      </c>
      <c r="MG286" s="244">
        <f t="shared" si="1118"/>
        <v>0</v>
      </c>
      <c r="MH286" s="244">
        <f t="shared" si="1119"/>
        <v>0</v>
      </c>
      <c r="MI286" s="244">
        <f t="shared" si="1120"/>
        <v>0</v>
      </c>
      <c r="MJ286" s="244">
        <f t="shared" si="1121"/>
        <v>4.4969162995594718E-2</v>
      </c>
      <c r="MK286" s="244">
        <f t="shared" si="1122"/>
        <v>-8.273529411764706E-2</v>
      </c>
      <c r="ML286" s="244">
        <f t="shared" si="1123"/>
        <v>-6.3361607142857143E-2</v>
      </c>
      <c r="MM286" s="244">
        <f t="shared" si="1124"/>
        <v>-3.1376190476190481E-2</v>
      </c>
      <c r="MN286" s="244">
        <f t="shared" si="1125"/>
        <v>-0.1380841584158416</v>
      </c>
      <c r="MO286" s="244">
        <f t="shared" si="1126"/>
        <v>-7.7162995594713651E-2</v>
      </c>
      <c r="MP286" s="244">
        <f t="shared" si="1127"/>
        <v>4.9728865814696488E-2</v>
      </c>
      <c r="MQ286" s="244">
        <f t="shared" si="1128"/>
        <v>7.8164556962025331E-3</v>
      </c>
      <c r="MR286" s="244">
        <f t="shared" si="1129"/>
        <v>-2.766350710900474E-2</v>
      </c>
      <c r="MS286" s="244">
        <f t="shared" si="1130"/>
        <v>-0.10676288659793814</v>
      </c>
      <c r="MT286" s="244">
        <f t="shared" si="1131"/>
        <v>2.5853521126760565E-2</v>
      </c>
    </row>
    <row r="287" spans="1:358" ht="18" customHeight="1" x14ac:dyDescent="0.25">
      <c r="A287" s="293" t="s">
        <v>316</v>
      </c>
      <c r="B287" s="273">
        <v>25159144</v>
      </c>
      <c r="C287" s="5" t="s">
        <v>104</v>
      </c>
      <c r="D287" s="5"/>
      <c r="E287" s="5">
        <v>245100</v>
      </c>
      <c r="F287" s="203">
        <v>44742</v>
      </c>
      <c r="G287" s="148"/>
      <c r="H287" s="148"/>
      <c r="I287" s="148"/>
      <c r="J287" s="148" t="s">
        <v>74</v>
      </c>
      <c r="K287" s="148" t="s">
        <v>74</v>
      </c>
      <c r="L287" s="148" t="s">
        <v>74</v>
      </c>
      <c r="M287" s="148" t="s">
        <v>74</v>
      </c>
      <c r="N287" s="148" t="s">
        <v>74</v>
      </c>
      <c r="O287" s="148" t="s">
        <v>74</v>
      </c>
      <c r="P287" s="150" t="e">
        <f>Y287/Tabel1[[#This Row],[2023 - Omsætning]]-1</f>
        <v>#DIV/0!</v>
      </c>
      <c r="Q287" s="150" t="e">
        <f>Z287/Tabel1[[#This Row],[2022 - Omsætning]]-1</f>
        <v>#DIV/0!</v>
      </c>
      <c r="R287" s="150" t="e">
        <f>AA287/Tabel1[[#This Row],[2021 - Omsætning]]-1</f>
        <v>#DIV/0!</v>
      </c>
      <c r="S287" s="150" t="e">
        <f>AB287/Tabel1[[#This Row],[2020 - Omsætning]]-1</f>
        <v>#DIV/0!</v>
      </c>
      <c r="T287" s="150" t="e">
        <f>AC287/Tabel1[[#This Row],[2019 - Omsætning]]-1</f>
        <v>#DIV/0!</v>
      </c>
      <c r="U287" s="242">
        <f t="shared" si="941"/>
        <v>0</v>
      </c>
      <c r="V287" s="242">
        <f t="shared" si="1132"/>
        <v>0</v>
      </c>
      <c r="W287" s="242">
        <f t="shared" si="982"/>
        <v>0</v>
      </c>
      <c r="X287" s="242">
        <f t="shared" si="975"/>
        <v>0</v>
      </c>
      <c r="Y287" s="151"/>
      <c r="Z287" s="151"/>
      <c r="AA287" s="151"/>
      <c r="AB287" s="151"/>
      <c r="AC287" s="361"/>
      <c r="AD287" s="151"/>
      <c r="AE287" s="151"/>
      <c r="AF287" s="151"/>
      <c r="AG287" s="361"/>
      <c r="AH287" s="361"/>
      <c r="AI287" s="361"/>
      <c r="AJ287" s="361"/>
      <c r="AK287" s="361"/>
      <c r="AL287" s="361"/>
      <c r="AM287" s="361"/>
      <c r="AN287" s="361"/>
      <c r="AO287" s="361"/>
      <c r="AP287" s="150" t="e">
        <f t="shared" si="1006"/>
        <v>#DIV/0!</v>
      </c>
      <c r="AQ287" s="150" t="e">
        <f t="shared" si="1007"/>
        <v>#DIV/0!</v>
      </c>
      <c r="AR287" s="150">
        <f t="shared" si="1008"/>
        <v>-1</v>
      </c>
      <c r="AS287" s="150">
        <f t="shared" si="1009"/>
        <v>7.3196419167983043E-2</v>
      </c>
      <c r="AT287" s="150">
        <f t="shared" si="1010"/>
        <v>-0.28040924592648725</v>
      </c>
      <c r="AU287" s="242">
        <f t="shared" si="960"/>
        <v>0</v>
      </c>
      <c r="AV287" s="242">
        <f t="shared" si="1133"/>
        <v>0</v>
      </c>
      <c r="AW287" s="242">
        <f t="shared" si="961"/>
        <v>-2.0379999999999998</v>
      </c>
      <c r="AX287" s="242">
        <f t="shared" si="962"/>
        <v>0.13899999999999979</v>
      </c>
      <c r="AY287" s="119"/>
      <c r="AZ287" s="119"/>
      <c r="BA287" s="119"/>
      <c r="BB287" s="119">
        <v>2.0379999999999998</v>
      </c>
      <c r="BC287" s="119">
        <v>1.899</v>
      </c>
      <c r="BD287" s="119">
        <v>2.6389999999999998</v>
      </c>
      <c r="BE287" s="119">
        <v>2.395</v>
      </c>
      <c r="BF287" s="119">
        <v>2.4790000000000001</v>
      </c>
      <c r="BG287" s="362">
        <v>2.7490000000000001</v>
      </c>
      <c r="BH287" s="362">
        <v>3.0297049999999999</v>
      </c>
      <c r="BI287" s="362">
        <v>1.8668</v>
      </c>
      <c r="BJ287" s="362">
        <v>3.3304450000000001</v>
      </c>
      <c r="BK287" s="362">
        <v>3.4735309999999999</v>
      </c>
      <c r="BL287" s="362">
        <v>3.7850000000000001</v>
      </c>
      <c r="BM287" s="362">
        <v>2.141</v>
      </c>
      <c r="BN287" s="362">
        <v>2.121</v>
      </c>
      <c r="BO287" s="362">
        <v>5.3849999999999998</v>
      </c>
      <c r="BP287" s="152" t="e">
        <f t="shared" si="1011"/>
        <v>#DIV/0!</v>
      </c>
      <c r="BQ287" s="152" t="e">
        <f t="shared" si="1012"/>
        <v>#DIV/0!</v>
      </c>
      <c r="BR287" s="152">
        <f t="shared" si="1013"/>
        <v>1</v>
      </c>
      <c r="BS287" s="152">
        <f t="shared" si="1014"/>
        <v>0.38071065989847719</v>
      </c>
      <c r="BT287" s="152">
        <f t="shared" si="1015"/>
        <v>-1.4602803738317758</v>
      </c>
      <c r="BU287" s="242">
        <f t="shared" si="963"/>
        <v>0</v>
      </c>
      <c r="BV287" s="242">
        <f t="shared" si="1134"/>
        <v>0</v>
      </c>
      <c r="BW287" s="242">
        <f t="shared" si="964"/>
        <v>0.122</v>
      </c>
      <c r="BX287" s="242">
        <f t="shared" si="965"/>
        <v>7.5000000000000011E-2</v>
      </c>
      <c r="BY287" s="119"/>
      <c r="BZ287" s="119"/>
      <c r="CA287" s="119"/>
      <c r="CB287" s="119">
        <v>-0.122</v>
      </c>
      <c r="CC287" s="119">
        <v>-0.19700000000000001</v>
      </c>
      <c r="CD287" s="119">
        <v>0.42799999999999999</v>
      </c>
      <c r="CE287" s="119">
        <v>0.17499999999999999</v>
      </c>
      <c r="CF287" s="119">
        <v>0.14499999999999999</v>
      </c>
      <c r="CG287" s="362">
        <v>9.8000000000000004E-2</v>
      </c>
      <c r="CH287" s="362">
        <v>0.42017199999999999</v>
      </c>
      <c r="CI287" s="362">
        <v>-0.70489100000000005</v>
      </c>
      <c r="CJ287" s="362">
        <v>0.21177299999999999</v>
      </c>
      <c r="CK287" s="362">
        <v>0.142037</v>
      </c>
      <c r="CL287" s="362">
        <v>0.72899999999999998</v>
      </c>
      <c r="CM287" s="362">
        <v>-0.56599999999999995</v>
      </c>
      <c r="CN287" s="362">
        <v>-0.72499999999999998</v>
      </c>
      <c r="CO287" s="362">
        <v>1.4259999999999999</v>
      </c>
      <c r="CP287" s="152" t="e">
        <f t="shared" si="1016"/>
        <v>#DIV/0!</v>
      </c>
      <c r="CQ287" s="152" t="e">
        <f t="shared" si="1017"/>
        <v>#DIV/0!</v>
      </c>
      <c r="CR287" s="152">
        <f t="shared" si="1018"/>
        <v>1</v>
      </c>
      <c r="CS287" s="152">
        <f t="shared" si="1019"/>
        <v>0.44292237442922378</v>
      </c>
      <c r="CT287" s="152">
        <f t="shared" si="1020"/>
        <v>-1.5951086956521738</v>
      </c>
      <c r="CU287" s="242">
        <f t="shared" si="966"/>
        <v>0</v>
      </c>
      <c r="CV287" s="242">
        <f t="shared" si="1135"/>
        <v>0</v>
      </c>
      <c r="CW287" s="242">
        <f t="shared" si="967"/>
        <v>0.122</v>
      </c>
      <c r="CX287" s="242">
        <f t="shared" si="968"/>
        <v>9.7000000000000003E-2</v>
      </c>
      <c r="CY287" s="119"/>
      <c r="CZ287" s="119"/>
      <c r="DA287" s="119"/>
      <c r="DB287" s="119">
        <v>-0.122</v>
      </c>
      <c r="DC287" s="119">
        <v>-0.219</v>
      </c>
      <c r="DD287" s="119">
        <v>0.36799999999999999</v>
      </c>
      <c r="DE287" s="119">
        <v>9.9000000000000005E-2</v>
      </c>
      <c r="DF287" s="119">
        <v>2.4E-2</v>
      </c>
      <c r="DG287" s="362">
        <v>-5.2999999999999999E-2</v>
      </c>
      <c r="DH287" s="362">
        <v>0.273119</v>
      </c>
      <c r="DI287" s="362">
        <v>-0.86977700000000002</v>
      </c>
      <c r="DJ287" s="362">
        <v>1.9362999999999998E-2</v>
      </c>
      <c r="DK287" s="362">
        <v>-4.0527000000000001E-2</v>
      </c>
      <c r="DL287" s="362">
        <v>0.51200000000000001</v>
      </c>
      <c r="DM287" s="362">
        <v>-0.79</v>
      </c>
      <c r="DN287" s="362">
        <v>-0.86299999999999999</v>
      </c>
      <c r="DO287" s="362">
        <v>1.27</v>
      </c>
      <c r="DP287" s="152" t="e">
        <f t="shared" si="1021"/>
        <v>#DIV/0!</v>
      </c>
      <c r="DQ287" s="152" t="e">
        <f t="shared" si="1022"/>
        <v>#DIV/0!</v>
      </c>
      <c r="DR287" s="152">
        <f t="shared" si="1023"/>
        <v>-1</v>
      </c>
      <c r="DS287" s="152">
        <f t="shared" si="1024"/>
        <v>-0.39013452914798213</v>
      </c>
      <c r="DT287" s="152">
        <f t="shared" si="1025"/>
        <v>-0.20546318289786217</v>
      </c>
      <c r="DU287" s="242">
        <f t="shared" si="969"/>
        <v>0</v>
      </c>
      <c r="DV287" s="242">
        <f t="shared" si="1136"/>
        <v>0</v>
      </c>
      <c r="DW287" s="242">
        <f t="shared" si="970"/>
        <v>-0.40799999999999997</v>
      </c>
      <c r="DX287" s="242">
        <f t="shared" si="971"/>
        <v>-0.26100000000000007</v>
      </c>
      <c r="DY287" s="119"/>
      <c r="DZ287" s="119"/>
      <c r="EA287" s="119"/>
      <c r="EB287" s="119">
        <v>0.40799999999999997</v>
      </c>
      <c r="EC287" s="119">
        <v>0.66900000000000004</v>
      </c>
      <c r="ED287" s="119">
        <v>0.84199999999999997</v>
      </c>
      <c r="EE287" s="119">
        <v>0.55900000000000005</v>
      </c>
      <c r="EF287" s="119">
        <v>0.41499999999999998</v>
      </c>
      <c r="EG287" s="362">
        <v>-9.2999999999999999E-2</v>
      </c>
      <c r="EH287" s="362">
        <v>9.0889999999999999E-3</v>
      </c>
      <c r="EI287" s="362">
        <v>-0.55559999999999998</v>
      </c>
      <c r="EJ287" s="362">
        <v>0.47552699999999998</v>
      </c>
      <c r="EK287" s="362">
        <v>0.46218900000000002</v>
      </c>
      <c r="EL287" s="362">
        <v>0.49299999999999999</v>
      </c>
      <c r="EM287" s="362">
        <v>0.112</v>
      </c>
      <c r="EN287" s="362">
        <v>0.70599999999999996</v>
      </c>
      <c r="EO287" s="362">
        <v>1.758</v>
      </c>
      <c r="EP287" s="153" t="e">
        <f t="shared" si="1026"/>
        <v>#DIV/0!</v>
      </c>
      <c r="EQ287" s="153" t="e">
        <f t="shared" si="1027"/>
        <v>#DIV/0!</v>
      </c>
      <c r="ER287" s="153">
        <f t="shared" si="1028"/>
        <v>-1</v>
      </c>
      <c r="ES287" s="153">
        <f t="shared" si="1029"/>
        <v>-0.27401574803149603</v>
      </c>
      <c r="ET287" s="153">
        <f t="shared" si="1030"/>
        <v>6.9023569023569084E-2</v>
      </c>
      <c r="EU287" s="242">
        <f t="shared" si="972"/>
        <v>0</v>
      </c>
      <c r="EV287" s="242">
        <f t="shared" si="1137"/>
        <v>0</v>
      </c>
      <c r="EW287" s="242">
        <f t="shared" si="973"/>
        <v>-1.8440000000000001</v>
      </c>
      <c r="EX287" s="242">
        <f t="shared" si="974"/>
        <v>-0.69599999999999995</v>
      </c>
      <c r="EY287" s="119"/>
      <c r="EZ287" s="119"/>
      <c r="FA287" s="119"/>
      <c r="FB287" s="119">
        <v>1.8440000000000001</v>
      </c>
      <c r="FC287" s="119">
        <v>2.54</v>
      </c>
      <c r="FD287" s="119">
        <v>2.3759999999999999</v>
      </c>
      <c r="FE287" s="119">
        <v>2.5640000000000001</v>
      </c>
      <c r="FF287" s="119">
        <v>2.5950000000000002</v>
      </c>
      <c r="FG287" s="362">
        <v>2.6970000000000001</v>
      </c>
      <c r="FH287" s="362">
        <v>3.0700720000000001</v>
      </c>
      <c r="FI287" s="362">
        <v>2.8161079999999998</v>
      </c>
      <c r="FJ287" s="362">
        <v>3.504991</v>
      </c>
      <c r="FK287" s="362">
        <v>3.7595719999999999</v>
      </c>
      <c r="FL287" s="362">
        <v>4.3159999999999998</v>
      </c>
      <c r="FM287" s="362">
        <v>3.7949999999999999</v>
      </c>
      <c r="FN287" s="362">
        <v>3.9420000000000002</v>
      </c>
      <c r="FO287" s="362">
        <v>4.59</v>
      </c>
      <c r="FP287" s="153" t="e">
        <f t="shared" si="1031"/>
        <v>#DIV/0!</v>
      </c>
      <c r="FQ287" s="153" t="e">
        <f t="shared" si="1032"/>
        <v>#DIV/0!</v>
      </c>
      <c r="FR287" s="153">
        <f t="shared" si="1033"/>
        <v>-1</v>
      </c>
      <c r="FS287" s="153">
        <f t="shared" si="1034"/>
        <v>0</v>
      </c>
      <c r="FT287" s="153">
        <f t="shared" si="1035"/>
        <v>0</v>
      </c>
      <c r="FU287" s="242">
        <f t="shared" si="990"/>
        <v>0</v>
      </c>
      <c r="FV287" s="242">
        <f t="shared" si="1138"/>
        <v>0</v>
      </c>
      <c r="FW287" s="242">
        <f t="shared" si="991"/>
        <v>-5</v>
      </c>
      <c r="FX287" s="242">
        <f t="shared" si="992"/>
        <v>0</v>
      </c>
      <c r="FY287" s="154"/>
      <c r="FZ287" s="154"/>
      <c r="GA287" s="154"/>
      <c r="GB287" s="154">
        <v>5</v>
      </c>
      <c r="GC287" s="154">
        <v>5</v>
      </c>
      <c r="GD287" s="154">
        <v>5</v>
      </c>
      <c r="GE287" s="154">
        <v>5</v>
      </c>
      <c r="GF287" s="154">
        <v>6</v>
      </c>
      <c r="GG287" s="359">
        <v>6</v>
      </c>
      <c r="GH287" s="359">
        <v>6</v>
      </c>
      <c r="GI287" s="359">
        <v>6</v>
      </c>
      <c r="GJ287" s="359"/>
      <c r="GK287" s="359">
        <v>16</v>
      </c>
      <c r="GL287" s="359"/>
      <c r="GM287" s="359"/>
      <c r="GN287" s="359">
        <v>7</v>
      </c>
      <c r="GO287" s="359">
        <v>12</v>
      </c>
      <c r="GP287" s="5"/>
      <c r="GQ287" s="5" t="s">
        <v>389</v>
      </c>
      <c r="GR287" s="5">
        <v>9982</v>
      </c>
      <c r="GS287" s="5" t="s">
        <v>317</v>
      </c>
      <c r="GT287" s="174" t="s">
        <v>82</v>
      </c>
      <c r="GU287" s="16"/>
      <c r="GW287" s="158" t="e">
        <f t="shared" si="1036"/>
        <v>#VALUE!</v>
      </c>
      <c r="GX287" s="158" t="e">
        <f t="shared" si="1037"/>
        <v>#VALUE!</v>
      </c>
      <c r="GY287" s="158">
        <f t="shared" si="1038"/>
        <v>1</v>
      </c>
      <c r="GZ287" s="158">
        <f t="shared" si="1039"/>
        <v>0.21843612605622748</v>
      </c>
      <c r="HA287" s="158">
        <f t="shared" si="1040"/>
        <v>-1.5517850976894081</v>
      </c>
      <c r="HB287" s="263" t="e">
        <f t="shared" si="942"/>
        <v>#VALUE!</v>
      </c>
      <c r="HC287" s="263" t="e">
        <f t="shared" si="1139"/>
        <v>#VALUE!</v>
      </c>
      <c r="HD287" s="263">
        <f t="shared" si="943"/>
        <v>0.2265552460538533</v>
      </c>
      <c r="HE287" s="263">
        <f t="shared" si="944"/>
        <v>6.3319009406106963E-2</v>
      </c>
      <c r="HF287" s="153" t="str">
        <f t="shared" si="1041"/>
        <v>Negativ EK</v>
      </c>
      <c r="HG287" s="153" t="str">
        <f t="shared" si="1042"/>
        <v>Negativ EK</v>
      </c>
      <c r="HH287" s="153">
        <f t="shared" si="1043"/>
        <v>0</v>
      </c>
      <c r="HI287" s="153">
        <f t="shared" si="1044"/>
        <v>-0.2265552460538533</v>
      </c>
      <c r="HJ287" s="153">
        <f t="shared" si="1045"/>
        <v>-0.28987425545996026</v>
      </c>
      <c r="HK287" s="153">
        <f t="shared" si="1046"/>
        <v>0.52533904354032834</v>
      </c>
      <c r="HL287" s="153">
        <f t="shared" si="1047"/>
        <v>0.20328542094455854</v>
      </c>
      <c r="HM287" s="153">
        <f t="shared" si="1048"/>
        <v>0.14906832298136649</v>
      </c>
      <c r="HN287" s="153" t="str">
        <f t="shared" si="1049"/>
        <v>Negativ EK</v>
      </c>
      <c r="HO287" s="153" t="str">
        <f t="shared" si="1050"/>
        <v>Negativ EK</v>
      </c>
      <c r="HP287" s="153" t="str">
        <f t="shared" si="1051"/>
        <v>Negativ EK</v>
      </c>
      <c r="HQ287" s="153">
        <f t="shared" si="1052"/>
        <v>4.1298218223854551E-2</v>
      </c>
      <c r="HR287" s="153">
        <f t="shared" si="1053"/>
        <v>-8.4856504838309477E-2</v>
      </c>
      <c r="HS287" s="153">
        <f t="shared" si="1054"/>
        <v>1.6925619834710746</v>
      </c>
      <c r="HT287" s="153">
        <f t="shared" si="1055"/>
        <v>-1.9315403422982886</v>
      </c>
      <c r="HU287" s="153">
        <f t="shared" si="1056"/>
        <v>-0.70048701298701299</v>
      </c>
      <c r="HV287" s="150" t="e">
        <f t="shared" si="1057"/>
        <v>#VALUE!</v>
      </c>
      <c r="HW287" s="150" t="e">
        <f t="shared" si="1058"/>
        <v>#VALUE!</v>
      </c>
      <c r="HX287" s="150">
        <f t="shared" si="1059"/>
        <v>1</v>
      </c>
      <c r="HY287" s="150">
        <f t="shared" si="1060"/>
        <v>0.30555967245915011</v>
      </c>
      <c r="HZ287" s="150">
        <f t="shared" si="1061"/>
        <v>-1.4625274708561782</v>
      </c>
      <c r="IA287" s="263" t="e">
        <f t="shared" si="945"/>
        <v>#VALUE!</v>
      </c>
      <c r="IB287" s="263" t="e">
        <f t="shared" si="1140"/>
        <v>#VALUE!</v>
      </c>
      <c r="IC287" s="263">
        <f t="shared" si="946"/>
        <v>5.5656934306569338E-2</v>
      </c>
      <c r="ID287" s="263">
        <f t="shared" si="947"/>
        <v>2.4489526230452634E-2</v>
      </c>
      <c r="IE287" s="153" t="str">
        <f t="shared" si="1062"/>
        <v>i.a.</v>
      </c>
      <c r="IF287" s="153" t="str">
        <f t="shared" si="1063"/>
        <v>i.a.</v>
      </c>
      <c r="IG287" s="153">
        <f t="shared" si="1064"/>
        <v>0</v>
      </c>
      <c r="IH287" s="153">
        <f t="shared" si="1065"/>
        <v>-5.5656934306569338E-2</v>
      </c>
      <c r="II287" s="153">
        <f t="shared" si="1066"/>
        <v>-8.0146460537021971E-2</v>
      </c>
      <c r="IJ287" s="153">
        <f t="shared" si="1067"/>
        <v>0.17327935222672067</v>
      </c>
      <c r="IK287" s="153">
        <f t="shared" si="1068"/>
        <v>6.7842605156037974E-2</v>
      </c>
      <c r="IL287" s="153">
        <f t="shared" si="1069"/>
        <v>5.4799697656840514E-2</v>
      </c>
      <c r="IM287" s="153">
        <f t="shared" si="1070"/>
        <v>3.3986050460268223E-2</v>
      </c>
      <c r="IN287" s="153">
        <f t="shared" si="1071"/>
        <v>0.14276559670278519</v>
      </c>
      <c r="IO287" s="153">
        <f t="shared" si="1072"/>
        <v>-0.22302798927844669</v>
      </c>
      <c r="IP287" s="153">
        <f t="shared" si="1073"/>
        <v>5.830302524735486E-2</v>
      </c>
      <c r="IQ287" s="153">
        <f t="shared" si="1074"/>
        <v>3.5176950933011313E-2</v>
      </c>
      <c r="IR287" s="153">
        <f t="shared" si="1075"/>
        <v>0.17975588706694609</v>
      </c>
      <c r="IS287" s="153">
        <f t="shared" si="1076"/>
        <v>-0.14630993925294039</v>
      </c>
      <c r="IT287" s="153">
        <f t="shared" si="1077"/>
        <v>-0.16994842944210031</v>
      </c>
      <c r="IU287" s="150" t="e">
        <f t="shared" si="1078"/>
        <v>#VALUE!</v>
      </c>
      <c r="IV287" s="150" t="e">
        <f t="shared" si="1079"/>
        <v>#VALUE!</v>
      </c>
      <c r="IW287" s="150" t="e">
        <f t="shared" si="1080"/>
        <v>#VALUE!</v>
      </c>
      <c r="IX287" s="150">
        <f t="shared" si="1081"/>
        <v>-0.15994669416262183</v>
      </c>
      <c r="IY287" s="150">
        <f t="shared" si="1082"/>
        <v>-0.25676398526193728</v>
      </c>
      <c r="IZ287" s="263" t="e">
        <f t="shared" si="948"/>
        <v>#VALUE!</v>
      </c>
      <c r="JA287" s="263" t="e">
        <f t="shared" si="1141"/>
        <v>#VALUE!</v>
      </c>
      <c r="JB287" s="263" t="e">
        <f t="shared" si="949"/>
        <v>#VALUE!</v>
      </c>
      <c r="JC287" s="263">
        <f t="shared" si="950"/>
        <v>-4.2127692281414969E-2</v>
      </c>
      <c r="JD287" s="153" t="str">
        <f t="shared" si="1083"/>
        <v>i.a.</v>
      </c>
      <c r="JE287" s="153" t="str">
        <f t="shared" si="1084"/>
        <v>i.a.</v>
      </c>
      <c r="JF287" s="153" t="str">
        <f t="shared" si="1085"/>
        <v>i.a.</v>
      </c>
      <c r="JG287" s="153">
        <f t="shared" si="1086"/>
        <v>0.22125813449023859</v>
      </c>
      <c r="JH287" s="153">
        <f t="shared" si="1087"/>
        <v>0.26338582677165356</v>
      </c>
      <c r="JI287" s="153">
        <f t="shared" si="1088"/>
        <v>0.3543771043771044</v>
      </c>
      <c r="JJ287" s="153">
        <f t="shared" si="1089"/>
        <v>0.21801872074882997</v>
      </c>
      <c r="JK287" s="153">
        <f t="shared" si="1090"/>
        <v>0.15992292870905586</v>
      </c>
      <c r="JL287" s="153">
        <f t="shared" si="1091"/>
        <v>-3.4482758620689655E-2</v>
      </c>
      <c r="JM287" s="153">
        <f t="shared" si="1092"/>
        <v>2.960516886900372E-3</v>
      </c>
      <c r="JN287" s="153">
        <f t="shared" si="1093"/>
        <v>-0.19729356970684364</v>
      </c>
      <c r="JO287" s="153">
        <f t="shared" si="1094"/>
        <v>0.13567138974108636</v>
      </c>
      <c r="JP287" s="153">
        <f t="shared" si="1095"/>
        <v>0.12293660023002619</v>
      </c>
      <c r="JQ287" s="153">
        <f t="shared" si="1096"/>
        <v>0.11422613531047267</v>
      </c>
      <c r="JR287" s="153">
        <f t="shared" si="1097"/>
        <v>2.951251646903821E-2</v>
      </c>
      <c r="JS287" s="153">
        <f t="shared" si="1098"/>
        <v>0.17909690512430237</v>
      </c>
      <c r="JT287" s="153">
        <f t="shared" si="1099"/>
        <v>0.38300653594771245</v>
      </c>
      <c r="JU287" s="150" t="e">
        <f t="shared" si="1100"/>
        <v>#VALUE!</v>
      </c>
      <c r="JV287" s="150" t="e">
        <f t="shared" si="1101"/>
        <v>#VALUE!</v>
      </c>
      <c r="JW287" s="150" t="e">
        <f t="shared" si="1102"/>
        <v>#VALUE!</v>
      </c>
      <c r="JX287" s="150" t="e">
        <f t="shared" si="1103"/>
        <v>#VALUE!</v>
      </c>
      <c r="JY287" s="150" t="e">
        <f t="shared" si="1104"/>
        <v>#VALUE!</v>
      </c>
      <c r="JZ287" s="263" t="e">
        <f t="shared" si="951"/>
        <v>#VALUE!</v>
      </c>
      <c r="KA287" s="263" t="e">
        <f t="shared" si="1142"/>
        <v>#VALUE!</v>
      </c>
      <c r="KB287" s="263" t="e">
        <f t="shared" si="952"/>
        <v>#VALUE!</v>
      </c>
      <c r="KC287" s="263" t="e">
        <f t="shared" si="953"/>
        <v>#VALUE!</v>
      </c>
      <c r="KD287" s="153" t="str">
        <f t="shared" si="924"/>
        <v>i.a.</v>
      </c>
      <c r="KE287" s="153" t="str">
        <f t="shared" si="925"/>
        <v>i.a.</v>
      </c>
      <c r="KF287" s="153" t="str">
        <f t="shared" si="926"/>
        <v>i.a.</v>
      </c>
      <c r="KG287" s="153" t="str">
        <f t="shared" si="927"/>
        <v>i.a.</v>
      </c>
      <c r="KH287" s="153" t="str">
        <f t="shared" si="940"/>
        <v>i.a.</v>
      </c>
      <c r="KI287" s="153" t="str">
        <f t="shared" si="928"/>
        <v>i.a.</v>
      </c>
      <c r="KJ287" s="153" t="str">
        <f t="shared" si="929"/>
        <v>i.a.</v>
      </c>
      <c r="KK287" s="153" t="str">
        <f t="shared" si="930"/>
        <v>i.a.</v>
      </c>
      <c r="KL287" s="153" t="str">
        <f t="shared" si="931"/>
        <v>i.a.</v>
      </c>
      <c r="KM287" s="153" t="str">
        <f t="shared" si="932"/>
        <v>i.a.</v>
      </c>
      <c r="KN287" s="153" t="str">
        <f t="shared" si="933"/>
        <v>i.a.</v>
      </c>
      <c r="KO287" s="153" t="str">
        <f t="shared" si="934"/>
        <v>i.a.</v>
      </c>
      <c r="KP287" s="153" t="str">
        <f t="shared" si="935"/>
        <v>i.a.</v>
      </c>
      <c r="KQ287" s="153" t="str">
        <f t="shared" si="936"/>
        <v>i.a.</v>
      </c>
      <c r="KR287" s="153" t="str">
        <f t="shared" si="937"/>
        <v>i.a.</v>
      </c>
      <c r="KS287" s="153" t="str">
        <f t="shared" si="938"/>
        <v>i.a.</v>
      </c>
      <c r="KT287" s="153" t="str">
        <f t="shared" si="939"/>
        <v>i.a.</v>
      </c>
      <c r="KU287" s="150" t="e">
        <f t="shared" si="1105"/>
        <v>#VALUE!</v>
      </c>
      <c r="KV287" s="150" t="e">
        <f t="shared" si="1106"/>
        <v>#VALUE!</v>
      </c>
      <c r="KW287" s="150" t="e">
        <f t="shared" si="1107"/>
        <v>#VALUE!</v>
      </c>
      <c r="KX287" s="150" t="e">
        <f t="shared" si="1108"/>
        <v>#DIV/0!</v>
      </c>
      <c r="KY287" s="150" t="e">
        <f t="shared" si="1109"/>
        <v>#DIV/0!</v>
      </c>
      <c r="KZ287" s="243" t="e">
        <f t="shared" si="954"/>
        <v>#VALUE!</v>
      </c>
      <c r="LA287" s="243" t="e">
        <f t="shared" si="1143"/>
        <v>#VALUE!</v>
      </c>
      <c r="LB287" s="243" t="e">
        <f t="shared" si="955"/>
        <v>#VALUE!</v>
      </c>
      <c r="LC287" s="243">
        <f t="shared" si="956"/>
        <v>0</v>
      </c>
      <c r="LD287" s="254" t="str">
        <f>IFERROR(Tabel1[[#This Row],[2024 - Omsætning]]/Tabel1[[#This Row],[2024 - Ansatte]],"i.a.")</f>
        <v>i.a.</v>
      </c>
      <c r="LE287" s="254" t="str">
        <f>IFERROR(Tabel1[[#This Row],[2023 - Omsætning]]/Tabel1[[#This Row],[2023 - Ansatte]],"i.a.")</f>
        <v>i.a.</v>
      </c>
      <c r="LF287" s="254" t="str">
        <f>IFERROR(Tabel1[[#This Row],[2022 - Omsætning]]/Tabel1[[#This Row],[2022 - Ansatte]],"i.a.")</f>
        <v>i.a.</v>
      </c>
      <c r="LG287" s="254">
        <f>IFERROR(Tabel1[[#This Row],[2021 - Omsætning]]/Tabel1[[#This Row],[2021 - Ansatte]],"i.a.")</f>
        <v>0</v>
      </c>
      <c r="LH287" s="254">
        <f>IFERROR(AC287/Tabel1[[#This Row],[2020 - Ansatte]],"i.a.")</f>
        <v>0</v>
      </c>
      <c r="LI287" s="254">
        <f>IFERROR(Tabel1[[#This Row],[2019 - Omsætning]]/Tabel1[[#This Row],[2019 - Ansatte]],"i.a.")</f>
        <v>0</v>
      </c>
      <c r="LJ287" s="254">
        <f>IFERROR(Tabel1[[#This Row],[2018 - Omsætning]]/Tabel1[[#This Row],[2018 - Ansatte]],"i.a.")</f>
        <v>0</v>
      </c>
      <c r="LK287" s="254">
        <f>IFERROR(Tabel1[[#This Row],[2017 - Omsætning]]/Tabel1[[#This Row],[2017 - Ansatte]],"i.a.")</f>
        <v>0</v>
      </c>
      <c r="LL287" s="254">
        <f>IFERROR(Tabel1[[#This Row],[2016 - Omsætning]]/Tabel1[[#This Row],[2016 - Ansatte]],"i.a.")</f>
        <v>0</v>
      </c>
      <c r="LM287" s="254">
        <f>IFERROR(Tabel1[[#This Row],[2015 - Omsætning]]/Tabel1[[#This Row],[2015 - Ansatte]],"i.a.")</f>
        <v>0</v>
      </c>
      <c r="LN287" s="254">
        <f>IFERROR(Tabel1[[#This Row],[2014 - Omsætning]]/Tabel1[[#This Row],[2014 - Ansatte]],"i.a.")</f>
        <v>0</v>
      </c>
      <c r="LO287" s="254" t="str">
        <f>IFERROR(Tabel1[[#This Row],[2013 - Omsætning]]/Tabel1[[#This Row],[2013 - Ansatte]],"i.a.")</f>
        <v>i.a.</v>
      </c>
      <c r="LP287" s="254">
        <f>IFERROR(Tabel1[[#This Row],[2012 - Omsætning]]/Tabel1[[#This Row],[2012 - Ansatte]],"i.a.")</f>
        <v>0</v>
      </c>
      <c r="LQ287" s="254" t="str">
        <f>IFERROR(Tabel1[[#This Row],[2011 - Omsætning]]/Tabel1[[#This Row],[2011 - Ansatte]],"i.a.")</f>
        <v>i.a.</v>
      </c>
      <c r="LR287" s="254" t="str">
        <f>IFERROR(Tabel1[[#This Row],[2010 - Omsætning]]/Tabel1[[#This Row],[2010 - Ansatte]],"i.a.")</f>
        <v>i.a.</v>
      </c>
      <c r="LS287" s="254">
        <f>IFERROR(Tabel1[[#This Row],[2009 - Omsætning]]/Tabel1[[#This Row],[2009 - Ansatte]],"i.a.")</f>
        <v>0</v>
      </c>
      <c r="LT287" s="254">
        <f>IFERROR(Tabel1[[#This Row],[2008 - Omsætning]]/Tabel1[[#This Row],[2008 - Ansatte]],"i.a.")</f>
        <v>0</v>
      </c>
      <c r="LU287" s="158" t="e">
        <f t="shared" si="1110"/>
        <v>#VALUE!</v>
      </c>
      <c r="LV287" s="158" t="e">
        <f t="shared" si="1111"/>
        <v>#VALUE!</v>
      </c>
      <c r="LW287" s="158" t="e">
        <f t="shared" si="1112"/>
        <v>#VALUE!</v>
      </c>
      <c r="LX287" s="158">
        <f t="shared" si="1113"/>
        <v>0.44292237442922378</v>
      </c>
      <c r="LY287" s="158">
        <f t="shared" si="1114"/>
        <v>-1.5951086956521741</v>
      </c>
      <c r="LZ287" s="243" t="e">
        <f t="shared" si="957"/>
        <v>#VALUE!</v>
      </c>
      <c r="MA287" s="243" t="e">
        <f t="shared" si="1144"/>
        <v>#VALUE!</v>
      </c>
      <c r="MB287" s="243" t="e">
        <f t="shared" si="958"/>
        <v>#VALUE!</v>
      </c>
      <c r="MC287" s="243">
        <f t="shared" si="959"/>
        <v>1.9400000000000001E-2</v>
      </c>
      <c r="MD287" s="244" t="str">
        <f t="shared" si="1115"/>
        <v>i.a.</v>
      </c>
      <c r="ME287" s="244" t="str">
        <f t="shared" si="1116"/>
        <v>i.a.</v>
      </c>
      <c r="MF287" s="244" t="str">
        <f t="shared" si="1117"/>
        <v>i.a.</v>
      </c>
      <c r="MG287" s="244">
        <f t="shared" si="1118"/>
        <v>-2.4399999999999998E-2</v>
      </c>
      <c r="MH287" s="244">
        <f t="shared" si="1119"/>
        <v>-4.3799999999999999E-2</v>
      </c>
      <c r="MI287" s="244">
        <f t="shared" si="1120"/>
        <v>7.3599999999999999E-2</v>
      </c>
      <c r="MJ287" s="244">
        <f t="shared" si="1121"/>
        <v>1.9800000000000002E-2</v>
      </c>
      <c r="MK287" s="244">
        <f t="shared" si="1122"/>
        <v>4.0000000000000001E-3</v>
      </c>
      <c r="ML287" s="244">
        <f t="shared" si="1123"/>
        <v>-8.8333333333333337E-3</v>
      </c>
      <c r="MM287" s="244">
        <f t="shared" si="1124"/>
        <v>4.5519833333333336E-2</v>
      </c>
      <c r="MN287" s="244">
        <f t="shared" si="1125"/>
        <v>-0.14496283333333335</v>
      </c>
      <c r="MO287" s="244" t="str">
        <f t="shared" si="1126"/>
        <v>i.a.</v>
      </c>
      <c r="MP287" s="244">
        <f t="shared" si="1127"/>
        <v>-2.5329375E-3</v>
      </c>
      <c r="MQ287" s="244" t="str">
        <f t="shared" si="1128"/>
        <v>i.a.</v>
      </c>
      <c r="MR287" s="244" t="str">
        <f t="shared" si="1129"/>
        <v>i.a.</v>
      </c>
      <c r="MS287" s="244">
        <f t="shared" si="1130"/>
        <v>-0.12328571428571429</v>
      </c>
      <c r="MT287" s="244">
        <f t="shared" si="1131"/>
        <v>0.10583333333333333</v>
      </c>
    </row>
    <row r="288" spans="1:358" ht="18" customHeight="1" x14ac:dyDescent="0.25">
      <c r="A288" s="101" t="s">
        <v>428</v>
      </c>
      <c r="B288" s="273">
        <v>25809122</v>
      </c>
      <c r="C288" s="5" t="s">
        <v>80</v>
      </c>
      <c r="D288" s="5"/>
      <c r="E288" s="5">
        <v>256100</v>
      </c>
      <c r="F288" s="203">
        <v>45450</v>
      </c>
      <c r="G288" s="148"/>
      <c r="H288" s="148" t="s">
        <v>74</v>
      </c>
      <c r="I288" s="148" t="s">
        <v>74</v>
      </c>
      <c r="J288" s="148" t="s">
        <v>74</v>
      </c>
      <c r="K288" s="148" t="s">
        <v>74</v>
      </c>
      <c r="L288" s="148" t="s">
        <v>74</v>
      </c>
      <c r="M288" s="148" t="s">
        <v>74</v>
      </c>
      <c r="N288" s="148" t="s">
        <v>74</v>
      </c>
      <c r="O288" s="357" t="s">
        <v>74</v>
      </c>
      <c r="P288" s="150" t="e">
        <f>Y288/Tabel1[[#This Row],[2023 - Omsætning]]-1</f>
        <v>#DIV/0!</v>
      </c>
      <c r="Q288" s="150" t="e">
        <f>Z288/Tabel1[[#This Row],[2022 - Omsætning]]-1</f>
        <v>#DIV/0!</v>
      </c>
      <c r="R288" s="150" t="e">
        <f>AA288/Tabel1[[#This Row],[2021 - Omsætning]]-1</f>
        <v>#DIV/0!</v>
      </c>
      <c r="S288" s="150" t="e">
        <f>AB288/Tabel1[[#This Row],[2020 - Omsætning]]-1</f>
        <v>#DIV/0!</v>
      </c>
      <c r="T288" s="150" t="e">
        <f>AC288/Tabel1[[#This Row],[2019 - Omsætning]]-1</f>
        <v>#DIV/0!</v>
      </c>
      <c r="U288" s="242">
        <f t="shared" si="941"/>
        <v>0</v>
      </c>
      <c r="V288" s="242">
        <f t="shared" si="1132"/>
        <v>0</v>
      </c>
      <c r="W288" s="242">
        <f t="shared" si="982"/>
        <v>0</v>
      </c>
      <c r="X288" s="242">
        <f t="shared" si="975"/>
        <v>0</v>
      </c>
      <c r="Y288" s="151"/>
      <c r="Z288" s="151"/>
      <c r="AA288" s="151"/>
      <c r="AB288" s="151"/>
      <c r="AC288" s="361"/>
      <c r="AD288" s="151"/>
      <c r="AE288" s="151"/>
      <c r="AF288" s="151"/>
      <c r="AG288" s="361"/>
      <c r="AH288" s="361"/>
      <c r="AI288" s="361"/>
      <c r="AJ288" s="361"/>
      <c r="AK288" s="361"/>
      <c r="AL288" s="361"/>
      <c r="AM288" s="361"/>
      <c r="AN288" s="361"/>
      <c r="AO288" s="361"/>
      <c r="AP288" s="150">
        <f t="shared" si="1006"/>
        <v>-1</v>
      </c>
      <c r="AQ288" s="150">
        <f t="shared" si="1007"/>
        <v>0.459710035026902</v>
      </c>
      <c r="AR288" s="150">
        <f t="shared" si="1008"/>
        <v>-3.8036681950812799E-2</v>
      </c>
      <c r="AS288" s="150">
        <f t="shared" si="1009"/>
        <v>-5.5070037665247026E-2</v>
      </c>
      <c r="AT288" s="150">
        <f t="shared" si="1010"/>
        <v>-7.1802879122553079E-2</v>
      </c>
      <c r="AU288" s="242">
        <f t="shared" si="960"/>
        <v>-161.69499999999999</v>
      </c>
      <c r="AV288" s="242">
        <f t="shared" si="1133"/>
        <v>50.922999999999988</v>
      </c>
      <c r="AW288" s="242">
        <f t="shared" si="961"/>
        <v>-4.3799999999999955</v>
      </c>
      <c r="AX288" s="242">
        <f t="shared" si="962"/>
        <v>-6.7109999999999985</v>
      </c>
      <c r="AY288" s="119"/>
      <c r="AZ288" s="119">
        <v>161.69499999999999</v>
      </c>
      <c r="BA288" s="119">
        <v>110.77200000000001</v>
      </c>
      <c r="BB288" s="119">
        <v>115.152</v>
      </c>
      <c r="BC288" s="119">
        <v>121.863</v>
      </c>
      <c r="BD288" s="119">
        <v>131.29</v>
      </c>
      <c r="BE288" s="119">
        <v>134.84</v>
      </c>
      <c r="BF288" s="119">
        <v>180.00800000000001</v>
      </c>
      <c r="BG288" s="362">
        <v>275.83300000000003</v>
      </c>
      <c r="BH288" s="362">
        <v>186.652399</v>
      </c>
      <c r="BI288" s="362">
        <v>231.46905799999999</v>
      </c>
      <c r="BJ288" s="362">
        <v>108.709615</v>
      </c>
      <c r="BK288" s="362">
        <v>79.136363000000003</v>
      </c>
      <c r="BL288" s="362">
        <v>68.963999999999999</v>
      </c>
      <c r="BM288" s="362">
        <v>75.951999999999998</v>
      </c>
      <c r="BN288" s="362">
        <v>60.197000000000003</v>
      </c>
      <c r="BO288" s="362">
        <v>80.16</v>
      </c>
      <c r="BP288" s="152">
        <f t="shared" si="1011"/>
        <v>-1</v>
      </c>
      <c r="BQ288" s="152">
        <f t="shared" si="1012"/>
        <v>-0.42397704967537375</v>
      </c>
      <c r="BR288" s="152">
        <f t="shared" si="1013"/>
        <v>0.20418181818181821</v>
      </c>
      <c r="BS288" s="152">
        <f t="shared" si="1014"/>
        <v>-4.9840200397339551E-2</v>
      </c>
      <c r="BT288" s="152">
        <f t="shared" si="1015"/>
        <v>0.80523935755496645</v>
      </c>
      <c r="BU288" s="242">
        <f t="shared" si="963"/>
        <v>-7.63</v>
      </c>
      <c r="BV288" s="242">
        <f t="shared" si="1134"/>
        <v>-5.6160000000000005</v>
      </c>
      <c r="BW288" s="242">
        <f t="shared" si="964"/>
        <v>2.2460000000000004</v>
      </c>
      <c r="BX288" s="242">
        <f t="shared" si="965"/>
        <v>-0.57699999999999996</v>
      </c>
      <c r="BY288" s="119"/>
      <c r="BZ288" s="119">
        <v>7.63</v>
      </c>
      <c r="CA288" s="119">
        <v>13.246</v>
      </c>
      <c r="CB288" s="119">
        <v>11</v>
      </c>
      <c r="CC288" s="119">
        <v>11.577</v>
      </c>
      <c r="CD288" s="119">
        <v>6.4130000000000003</v>
      </c>
      <c r="CE288" s="119">
        <v>10.151</v>
      </c>
      <c r="CF288" s="119">
        <v>12.1</v>
      </c>
      <c r="CG288" s="362">
        <v>20.58</v>
      </c>
      <c r="CH288" s="362">
        <v>16.943228999999999</v>
      </c>
      <c r="CI288" s="362">
        <v>15.205379000000001</v>
      </c>
      <c r="CJ288" s="362">
        <v>2.4320909999999998</v>
      </c>
      <c r="CK288" s="362">
        <v>5.8719419999999998</v>
      </c>
      <c r="CL288" s="362">
        <v>1.0940000000000001</v>
      </c>
      <c r="CM288" s="362">
        <v>7.75</v>
      </c>
      <c r="CN288" s="362">
        <v>7.7249999999999996</v>
      </c>
      <c r="CO288" s="362">
        <v>12.736000000000001</v>
      </c>
      <c r="CP288" s="152">
        <f t="shared" si="1016"/>
        <v>-1</v>
      </c>
      <c r="CQ288" s="152">
        <f t="shared" si="1017"/>
        <v>-0.39660785946846372</v>
      </c>
      <c r="CR288" s="152">
        <f t="shared" si="1018"/>
        <v>0.16546064242852099</v>
      </c>
      <c r="CS288" s="152">
        <f t="shared" si="1019"/>
        <v>-3.0126668948989948E-2</v>
      </c>
      <c r="CT288" s="152">
        <f t="shared" si="1020"/>
        <v>0.91478203867584373</v>
      </c>
      <c r="CU288" s="242">
        <f t="shared" si="966"/>
        <v>-7.9690000000000003</v>
      </c>
      <c r="CV288" s="242">
        <f t="shared" si="1135"/>
        <v>-5.2380000000000004</v>
      </c>
      <c r="CW288" s="242">
        <f t="shared" si="967"/>
        <v>1.875</v>
      </c>
      <c r="CX288" s="242">
        <f t="shared" si="968"/>
        <v>-0.35199999999999854</v>
      </c>
      <c r="CY288" s="119"/>
      <c r="CZ288" s="119">
        <v>7.9690000000000003</v>
      </c>
      <c r="DA288" s="119">
        <v>13.207000000000001</v>
      </c>
      <c r="DB288" s="119">
        <v>11.332000000000001</v>
      </c>
      <c r="DC288" s="119">
        <v>11.683999999999999</v>
      </c>
      <c r="DD288" s="119">
        <v>6.1020000000000003</v>
      </c>
      <c r="DE288" s="119">
        <v>9.875</v>
      </c>
      <c r="DF288" s="119">
        <v>12.504</v>
      </c>
      <c r="DG288" s="362">
        <v>20.55</v>
      </c>
      <c r="DH288" s="362">
        <v>17.276861</v>
      </c>
      <c r="DI288" s="362">
        <v>14.873951999999999</v>
      </c>
      <c r="DJ288" s="362">
        <v>2.2085689999999998</v>
      </c>
      <c r="DK288" s="362">
        <v>5.1576120000000003</v>
      </c>
      <c r="DL288" s="362">
        <v>0.57999999999999996</v>
      </c>
      <c r="DM288" s="362">
        <v>7.2610000000000001</v>
      </c>
      <c r="DN288" s="362">
        <v>7.2240000000000002</v>
      </c>
      <c r="DO288" s="362">
        <v>11.773</v>
      </c>
      <c r="DP288" s="152">
        <f t="shared" si="1021"/>
        <v>-1</v>
      </c>
      <c r="DQ288" s="152">
        <f t="shared" si="1022"/>
        <v>-0.11655990437367826</v>
      </c>
      <c r="DR288" s="152">
        <f t="shared" si="1023"/>
        <v>6.4159906227831062E-3</v>
      </c>
      <c r="DS288" s="152">
        <f t="shared" si="1024"/>
        <v>0.37368644067796591</v>
      </c>
      <c r="DT288" s="152">
        <f t="shared" si="1025"/>
        <v>0.62792301855556332</v>
      </c>
      <c r="DU288" s="242">
        <f t="shared" si="969"/>
        <v>-28.824000000000002</v>
      </c>
      <c r="DV288" s="242">
        <f t="shared" si="1136"/>
        <v>-3.8030000000000008</v>
      </c>
      <c r="DW288" s="242">
        <f t="shared" si="970"/>
        <v>0.20800000000000551</v>
      </c>
      <c r="DX288" s="242">
        <f t="shared" si="971"/>
        <v>8.8189999999999955</v>
      </c>
      <c r="DY288" s="119"/>
      <c r="DZ288" s="119">
        <v>28.824000000000002</v>
      </c>
      <c r="EA288" s="119">
        <v>32.627000000000002</v>
      </c>
      <c r="EB288" s="119">
        <v>32.418999999999997</v>
      </c>
      <c r="EC288" s="119">
        <v>23.6</v>
      </c>
      <c r="ED288" s="119">
        <v>14.497</v>
      </c>
      <c r="EE288" s="119">
        <v>14.760999999999999</v>
      </c>
      <c r="EF288" s="119">
        <v>17.074000000000002</v>
      </c>
      <c r="EG288" s="362">
        <v>12.342000000000001</v>
      </c>
      <c r="EH288" s="362">
        <v>6.333596</v>
      </c>
      <c r="EI288" s="362">
        <v>18.159248000000002</v>
      </c>
      <c r="EJ288" s="362">
        <v>6.968737</v>
      </c>
      <c r="EK288" s="362">
        <v>5.4502490000000003</v>
      </c>
      <c r="EL288" s="362">
        <v>9.1039999999999992</v>
      </c>
      <c r="EM288" s="362">
        <v>8.6890000000000001</v>
      </c>
      <c r="EN288" s="362">
        <v>7.282</v>
      </c>
      <c r="EO288" s="362">
        <v>5.9160000000000004</v>
      </c>
      <c r="EP288" s="153">
        <f t="shared" si="1026"/>
        <v>-1</v>
      </c>
      <c r="EQ288" s="153">
        <f t="shared" si="1027"/>
        <v>-0.12507127480072153</v>
      </c>
      <c r="ER288" s="153">
        <f t="shared" si="1028"/>
        <v>0.64415405513995438</v>
      </c>
      <c r="ES288" s="153">
        <f t="shared" si="1029"/>
        <v>-0.11252419601317613</v>
      </c>
      <c r="ET288" s="153">
        <f t="shared" si="1030"/>
        <v>0.42386731782795795</v>
      </c>
      <c r="EU288" s="242">
        <f t="shared" si="972"/>
        <v>-75.186999999999998</v>
      </c>
      <c r="EV288" s="242">
        <f t="shared" si="1137"/>
        <v>-10.748000000000005</v>
      </c>
      <c r="EW288" s="242">
        <f t="shared" si="973"/>
        <v>33.667999999999999</v>
      </c>
      <c r="EX288" s="242">
        <f t="shared" si="974"/>
        <v>-6.6269999999999953</v>
      </c>
      <c r="EY288" s="119"/>
      <c r="EZ288" s="119">
        <v>75.186999999999998</v>
      </c>
      <c r="FA288" s="119">
        <v>85.935000000000002</v>
      </c>
      <c r="FB288" s="119">
        <v>52.267000000000003</v>
      </c>
      <c r="FC288" s="119">
        <v>58.893999999999998</v>
      </c>
      <c r="FD288" s="119">
        <v>41.362000000000002</v>
      </c>
      <c r="FE288" s="119">
        <v>44.621000000000002</v>
      </c>
      <c r="FF288" s="119">
        <v>57.792999999999999</v>
      </c>
      <c r="FG288" s="362">
        <v>54.052</v>
      </c>
      <c r="FH288" s="362">
        <v>40.143574999999998</v>
      </c>
      <c r="FI288" s="362">
        <v>50.604430999999998</v>
      </c>
      <c r="FJ288" s="362">
        <v>43.928562999999997</v>
      </c>
      <c r="FK288" s="362">
        <v>25.688894000000001</v>
      </c>
      <c r="FL288" s="362">
        <v>29.983000000000001</v>
      </c>
      <c r="FM288" s="362">
        <v>30.120999999999999</v>
      </c>
      <c r="FN288" s="362">
        <v>33.625999999999998</v>
      </c>
      <c r="FO288" s="362">
        <v>43.07</v>
      </c>
      <c r="FP288" s="153">
        <f t="shared" si="1031"/>
        <v>-1</v>
      </c>
      <c r="FQ288" s="153">
        <f t="shared" si="1032"/>
        <v>0.39455782312925169</v>
      </c>
      <c r="FR288" s="153">
        <f t="shared" si="1033"/>
        <v>8.8888888888888892E-2</v>
      </c>
      <c r="FS288" s="153">
        <f t="shared" si="1034"/>
        <v>-7.5342465753424653E-2</v>
      </c>
      <c r="FT288" s="153">
        <f t="shared" si="1035"/>
        <v>-0.19337016574585636</v>
      </c>
      <c r="FU288" s="242">
        <f t="shared" si="990"/>
        <v>-205</v>
      </c>
      <c r="FV288" s="242">
        <f t="shared" si="1138"/>
        <v>58</v>
      </c>
      <c r="FW288" s="242">
        <f t="shared" si="991"/>
        <v>12</v>
      </c>
      <c r="FX288" s="242">
        <f t="shared" si="992"/>
        <v>-11</v>
      </c>
      <c r="FY288" s="154"/>
      <c r="FZ288" s="154">
        <v>205</v>
      </c>
      <c r="GA288" s="154">
        <v>147</v>
      </c>
      <c r="GB288" s="154">
        <v>135</v>
      </c>
      <c r="GC288" s="154">
        <v>146</v>
      </c>
      <c r="GD288" s="154">
        <v>181</v>
      </c>
      <c r="GE288" s="154">
        <v>153</v>
      </c>
      <c r="GF288" s="154">
        <v>222</v>
      </c>
      <c r="GG288" s="359">
        <v>328</v>
      </c>
      <c r="GH288" s="359">
        <v>221</v>
      </c>
      <c r="GI288" s="359">
        <v>279</v>
      </c>
      <c r="GJ288" s="359">
        <v>153</v>
      </c>
      <c r="GK288" s="359">
        <v>123</v>
      </c>
      <c r="GL288" s="359">
        <v>108</v>
      </c>
      <c r="GM288" s="359">
        <v>100</v>
      </c>
      <c r="GN288" s="359">
        <v>78</v>
      </c>
      <c r="GO288" s="359">
        <v>115</v>
      </c>
      <c r="GP288" s="5"/>
      <c r="GQ288" s="5" t="s">
        <v>386</v>
      </c>
      <c r="GR288" s="5">
        <v>9900</v>
      </c>
      <c r="GS288" s="5" t="s">
        <v>297</v>
      </c>
      <c r="GT288" s="107" t="s">
        <v>82</v>
      </c>
      <c r="GU288" s="172" t="s">
        <v>73</v>
      </c>
      <c r="GW288" s="158">
        <f t="shared" si="1036"/>
        <v>-1</v>
      </c>
      <c r="GX288" s="158">
        <f t="shared" si="1037"/>
        <v>-0.36130827532482296</v>
      </c>
      <c r="GY288" s="158">
        <f t="shared" si="1038"/>
        <v>3.7195173908207164E-3</v>
      </c>
      <c r="GZ288" s="158">
        <f t="shared" si="1039"/>
        <v>-0.34041549665202281</v>
      </c>
      <c r="HA288" s="158">
        <f t="shared" si="1040"/>
        <v>0.47052767639388493</v>
      </c>
      <c r="HB288" s="263">
        <f t="shared" si="942"/>
        <v>-0.25936111698751851</v>
      </c>
      <c r="HC288" s="263">
        <f t="shared" si="1139"/>
        <v>-0.14672073278033815</v>
      </c>
      <c r="HD288" s="263">
        <f t="shared" si="943"/>
        <v>1.5048312562802035E-3</v>
      </c>
      <c r="HE288" s="263">
        <f t="shared" si="944"/>
        <v>-0.20880461258798511</v>
      </c>
      <c r="HF288" s="153">
        <f t="shared" si="1041"/>
        <v>0</v>
      </c>
      <c r="HG288" s="153">
        <f t="shared" si="1042"/>
        <v>0.25936111698751851</v>
      </c>
      <c r="HH288" s="153">
        <f t="shared" si="1043"/>
        <v>0.40608184976785666</v>
      </c>
      <c r="HI288" s="153">
        <f t="shared" si="1044"/>
        <v>0.40457701851157646</v>
      </c>
      <c r="HJ288" s="153">
        <f t="shared" si="1045"/>
        <v>0.61338163109956156</v>
      </c>
      <c r="HK288" s="153">
        <f t="shared" si="1046"/>
        <v>0.41711668603458885</v>
      </c>
      <c r="HL288" s="153">
        <f t="shared" si="1047"/>
        <v>0.62038636720590545</v>
      </c>
      <c r="HM288" s="153">
        <f t="shared" si="1048"/>
        <v>0.85014957846070149</v>
      </c>
      <c r="HN288" s="153">
        <f t="shared" si="1049"/>
        <v>2.2007329779461928</v>
      </c>
      <c r="HO288" s="153">
        <f t="shared" si="1050"/>
        <v>1.4107680594380954</v>
      </c>
      <c r="HP288" s="153">
        <f t="shared" si="1051"/>
        <v>1.1838555299997193</v>
      </c>
      <c r="HQ288" s="153">
        <f t="shared" si="1052"/>
        <v>0.35567622026468176</v>
      </c>
      <c r="HR288" s="153">
        <f t="shared" si="1053"/>
        <v>0.70874313061429706</v>
      </c>
      <c r="HS288" s="153">
        <f t="shared" si="1054"/>
        <v>6.5194177485528013E-2</v>
      </c>
      <c r="HT288" s="153">
        <f t="shared" si="1055"/>
        <v>0.9092730574165675</v>
      </c>
      <c r="HU288" s="153">
        <f t="shared" si="1056"/>
        <v>1.094711319896954</v>
      </c>
      <c r="HV288" s="150">
        <f t="shared" si="1057"/>
        <v>-1</v>
      </c>
      <c r="HW288" s="150">
        <f t="shared" si="1058"/>
        <v>-0.50591772830051773</v>
      </c>
      <c r="HX288" s="150">
        <f t="shared" si="1059"/>
        <v>-3.1431852716247988E-2</v>
      </c>
      <c r="HY288" s="150">
        <f t="shared" si="1060"/>
        <v>-0.14305178192923484</v>
      </c>
      <c r="HZ288" s="150">
        <f t="shared" si="1061"/>
        <v>0.5482354739930646</v>
      </c>
      <c r="IA288" s="263">
        <f t="shared" si="945"/>
        <v>-9.4710840232867008E-2</v>
      </c>
      <c r="IB288" s="263">
        <f t="shared" si="1140"/>
        <v>-9.6979583928867283E-2</v>
      </c>
      <c r="IC288" s="263">
        <f t="shared" si="946"/>
        <v>-6.2207137373490318E-3</v>
      </c>
      <c r="ID288" s="263">
        <f t="shared" si="947"/>
        <v>-3.3037633246783271E-2</v>
      </c>
      <c r="IE288" s="153">
        <f t="shared" si="1062"/>
        <v>0</v>
      </c>
      <c r="IF288" s="153">
        <f t="shared" si="1063"/>
        <v>9.4710840232867008E-2</v>
      </c>
      <c r="IG288" s="153">
        <f t="shared" si="1064"/>
        <v>0.19169042416173429</v>
      </c>
      <c r="IH288" s="153">
        <f t="shared" si="1065"/>
        <v>0.19791113789908332</v>
      </c>
      <c r="II288" s="153">
        <f t="shared" si="1066"/>
        <v>0.23094877114586659</v>
      </c>
      <c r="IJ288" s="153">
        <f t="shared" si="1067"/>
        <v>0.14916902178337579</v>
      </c>
      <c r="IK288" s="153">
        <f t="shared" si="1068"/>
        <v>0.19823461636104439</v>
      </c>
      <c r="IL288" s="153">
        <f t="shared" si="1069"/>
        <v>0.21637087040100139</v>
      </c>
      <c r="IM288" s="153">
        <f t="shared" si="1070"/>
        <v>0.43696320129687621</v>
      </c>
      <c r="IN288" s="153">
        <f t="shared" si="1071"/>
        <v>0.37341270066033183</v>
      </c>
      <c r="IO288" s="153">
        <f t="shared" si="1072"/>
        <v>0.32169464557527927</v>
      </c>
      <c r="IP288" s="153">
        <f t="shared" si="1073"/>
        <v>6.9870147655637566E-2</v>
      </c>
      <c r="IQ288" s="153">
        <f t="shared" si="1074"/>
        <v>0.21094816713079673</v>
      </c>
      <c r="IR288" s="153">
        <f t="shared" si="1075"/>
        <v>3.6403567150272861E-2</v>
      </c>
      <c r="IS288" s="153">
        <f t="shared" si="1076"/>
        <v>0.24314869719359342</v>
      </c>
      <c r="IT288" s="153">
        <f t="shared" si="1077"/>
        <v>0.20144466465004693</v>
      </c>
      <c r="IU288" s="150" t="e">
        <f t="shared" si="1078"/>
        <v>#VALUE!</v>
      </c>
      <c r="IV288" s="150">
        <f t="shared" si="1079"/>
        <v>9.7280729068583809E-3</v>
      </c>
      <c r="IW288" s="150">
        <f t="shared" si="1080"/>
        <v>-0.3878821832561703</v>
      </c>
      <c r="IX288" s="150">
        <f t="shared" si="1081"/>
        <v>0.54785790723186945</v>
      </c>
      <c r="IY288" s="150">
        <f t="shared" si="1082"/>
        <v>0.1433108957363266</v>
      </c>
      <c r="IZ288" s="263" t="e">
        <f t="shared" si="948"/>
        <v>#VALUE!</v>
      </c>
      <c r="JA288" s="263">
        <f t="shared" si="1141"/>
        <v>3.693464068564245E-3</v>
      </c>
      <c r="JB288" s="263">
        <f t="shared" si="949"/>
        <v>-0.24058684253892099</v>
      </c>
      <c r="JC288" s="263">
        <f t="shared" si="950"/>
        <v>0.21953758635297516</v>
      </c>
      <c r="JD288" s="153" t="str">
        <f t="shared" si="1083"/>
        <v>i.a.</v>
      </c>
      <c r="JE288" s="153">
        <f t="shared" si="1084"/>
        <v>0.38336414539747565</v>
      </c>
      <c r="JF288" s="153">
        <f t="shared" si="1085"/>
        <v>0.37967068132891141</v>
      </c>
      <c r="JG288" s="153">
        <f t="shared" si="1086"/>
        <v>0.62025752386783239</v>
      </c>
      <c r="JH288" s="153">
        <f t="shared" si="1087"/>
        <v>0.40071993751485724</v>
      </c>
      <c r="JI288" s="153">
        <f t="shared" si="1088"/>
        <v>0.35049078864658378</v>
      </c>
      <c r="JJ288" s="153">
        <f t="shared" si="1089"/>
        <v>0.33080836377490414</v>
      </c>
      <c r="JK288" s="153">
        <f t="shared" si="1090"/>
        <v>0.29543370304362121</v>
      </c>
      <c r="JL288" s="153">
        <f t="shared" si="1091"/>
        <v>0.22833567675571673</v>
      </c>
      <c r="JM288" s="153">
        <f t="shared" si="1092"/>
        <v>0.15777359141531366</v>
      </c>
      <c r="JN288" s="153">
        <f t="shared" si="1093"/>
        <v>0.35884699503883372</v>
      </c>
      <c r="JO288" s="153">
        <f t="shared" si="1094"/>
        <v>0.15863794588500427</v>
      </c>
      <c r="JP288" s="153">
        <f t="shared" si="1095"/>
        <v>0.2121636299328418</v>
      </c>
      <c r="JQ288" s="153">
        <f t="shared" si="1096"/>
        <v>0.3036387286128806</v>
      </c>
      <c r="JR288" s="153">
        <f t="shared" si="1097"/>
        <v>0.28846983831878092</v>
      </c>
      <c r="JS288" s="153">
        <f t="shared" si="1098"/>
        <v>0.21655861535716411</v>
      </c>
      <c r="JT288" s="153">
        <f t="shared" si="1099"/>
        <v>0.13735778964476433</v>
      </c>
      <c r="JU288" s="150" t="e">
        <f t="shared" si="1100"/>
        <v>#VALUE!</v>
      </c>
      <c r="JV288" s="150" t="e">
        <f t="shared" si="1101"/>
        <v>#VALUE!</v>
      </c>
      <c r="JW288" s="150" t="e">
        <f t="shared" si="1102"/>
        <v>#VALUE!</v>
      </c>
      <c r="JX288" s="150" t="e">
        <f t="shared" si="1103"/>
        <v>#VALUE!</v>
      </c>
      <c r="JY288" s="150" t="e">
        <f t="shared" si="1104"/>
        <v>#VALUE!</v>
      </c>
      <c r="JZ288" s="263" t="e">
        <f t="shared" si="951"/>
        <v>#VALUE!</v>
      </c>
      <c r="KA288" s="263" t="e">
        <f t="shared" si="1142"/>
        <v>#VALUE!</v>
      </c>
      <c r="KB288" s="263" t="e">
        <f t="shared" si="952"/>
        <v>#VALUE!</v>
      </c>
      <c r="KC288" s="263" t="e">
        <f t="shared" si="953"/>
        <v>#VALUE!</v>
      </c>
      <c r="KD288" s="153" t="str">
        <f t="shared" si="924"/>
        <v>i.a.</v>
      </c>
      <c r="KE288" s="153" t="str">
        <f t="shared" si="925"/>
        <v>i.a.</v>
      </c>
      <c r="KF288" s="153" t="str">
        <f t="shared" si="926"/>
        <v>i.a.</v>
      </c>
      <c r="KG288" s="153" t="str">
        <f t="shared" si="927"/>
        <v>i.a.</v>
      </c>
      <c r="KH288" s="153" t="str">
        <f t="shared" si="940"/>
        <v>i.a.</v>
      </c>
      <c r="KI288" s="153" t="str">
        <f t="shared" si="928"/>
        <v>i.a.</v>
      </c>
      <c r="KJ288" s="153" t="str">
        <f t="shared" si="929"/>
        <v>i.a.</v>
      </c>
      <c r="KK288" s="153" t="str">
        <f t="shared" si="930"/>
        <v>i.a.</v>
      </c>
      <c r="KL288" s="153" t="str">
        <f t="shared" si="931"/>
        <v>i.a.</v>
      </c>
      <c r="KM288" s="153" t="str">
        <f t="shared" si="932"/>
        <v>i.a.</v>
      </c>
      <c r="KN288" s="153" t="str">
        <f t="shared" si="933"/>
        <v>i.a.</v>
      </c>
      <c r="KO288" s="153" t="str">
        <f t="shared" si="934"/>
        <v>i.a.</v>
      </c>
      <c r="KP288" s="153" t="str">
        <f t="shared" si="935"/>
        <v>i.a.</v>
      </c>
      <c r="KQ288" s="153" t="str">
        <f t="shared" si="936"/>
        <v>i.a.</v>
      </c>
      <c r="KR288" s="153" t="str">
        <f t="shared" si="937"/>
        <v>i.a.</v>
      </c>
      <c r="KS288" s="153" t="str">
        <f t="shared" si="938"/>
        <v>i.a.</v>
      </c>
      <c r="KT288" s="153" t="str">
        <f t="shared" si="939"/>
        <v>i.a.</v>
      </c>
      <c r="KU288" s="150" t="e">
        <f t="shared" si="1105"/>
        <v>#VALUE!</v>
      </c>
      <c r="KV288" s="150" t="e">
        <f t="shared" si="1106"/>
        <v>#DIV/0!</v>
      </c>
      <c r="KW288" s="150" t="e">
        <f t="shared" si="1107"/>
        <v>#DIV/0!</v>
      </c>
      <c r="KX288" s="150" t="e">
        <f t="shared" si="1108"/>
        <v>#DIV/0!</v>
      </c>
      <c r="KY288" s="150" t="e">
        <f t="shared" si="1109"/>
        <v>#DIV/0!</v>
      </c>
      <c r="KZ288" s="243" t="e">
        <f t="shared" si="954"/>
        <v>#VALUE!</v>
      </c>
      <c r="LA288" s="243">
        <f t="shared" si="1143"/>
        <v>0</v>
      </c>
      <c r="LB288" s="243">
        <f t="shared" si="955"/>
        <v>0</v>
      </c>
      <c r="LC288" s="243">
        <f t="shared" si="956"/>
        <v>0</v>
      </c>
      <c r="LD288" s="254" t="str">
        <f>IFERROR(Tabel1[[#This Row],[2024 - Omsætning]]/Tabel1[[#This Row],[2024 - Ansatte]],"i.a.")</f>
        <v>i.a.</v>
      </c>
      <c r="LE288" s="254">
        <f>IFERROR(Tabel1[[#This Row],[2023 - Omsætning]]/Tabel1[[#This Row],[2023 - Ansatte]],"i.a.")</f>
        <v>0</v>
      </c>
      <c r="LF288" s="254">
        <f>IFERROR(Tabel1[[#This Row],[2022 - Omsætning]]/Tabel1[[#This Row],[2022 - Ansatte]],"i.a.")</f>
        <v>0</v>
      </c>
      <c r="LG288" s="254">
        <f>IFERROR(Tabel1[[#This Row],[2021 - Omsætning]]/Tabel1[[#This Row],[2021 - Ansatte]],"i.a.")</f>
        <v>0</v>
      </c>
      <c r="LH288" s="254">
        <f>IFERROR(AC288/Tabel1[[#This Row],[2020 - Ansatte]],"i.a.")</f>
        <v>0</v>
      </c>
      <c r="LI288" s="254">
        <f>IFERROR(Tabel1[[#This Row],[2019 - Omsætning]]/Tabel1[[#This Row],[2019 - Ansatte]],"i.a.")</f>
        <v>0</v>
      </c>
      <c r="LJ288" s="254">
        <f>IFERROR(Tabel1[[#This Row],[2018 - Omsætning]]/Tabel1[[#This Row],[2018 - Ansatte]],"i.a.")</f>
        <v>0</v>
      </c>
      <c r="LK288" s="254">
        <f>IFERROR(Tabel1[[#This Row],[2017 - Omsætning]]/Tabel1[[#This Row],[2017 - Ansatte]],"i.a.")</f>
        <v>0</v>
      </c>
      <c r="LL288" s="254">
        <f>IFERROR(Tabel1[[#This Row],[2016 - Omsætning]]/Tabel1[[#This Row],[2016 - Ansatte]],"i.a.")</f>
        <v>0</v>
      </c>
      <c r="LM288" s="254">
        <f>IFERROR(Tabel1[[#This Row],[2015 - Omsætning]]/Tabel1[[#This Row],[2015 - Ansatte]],"i.a.")</f>
        <v>0</v>
      </c>
      <c r="LN288" s="254">
        <f>IFERROR(Tabel1[[#This Row],[2014 - Omsætning]]/Tabel1[[#This Row],[2014 - Ansatte]],"i.a.")</f>
        <v>0</v>
      </c>
      <c r="LO288" s="254">
        <f>IFERROR(Tabel1[[#This Row],[2013 - Omsætning]]/Tabel1[[#This Row],[2013 - Ansatte]],"i.a.")</f>
        <v>0</v>
      </c>
      <c r="LP288" s="254">
        <f>IFERROR(Tabel1[[#This Row],[2012 - Omsætning]]/Tabel1[[#This Row],[2012 - Ansatte]],"i.a.")</f>
        <v>0</v>
      </c>
      <c r="LQ288" s="254">
        <f>IFERROR(Tabel1[[#This Row],[2011 - Omsætning]]/Tabel1[[#This Row],[2011 - Ansatte]],"i.a.")</f>
        <v>0</v>
      </c>
      <c r="LR288" s="254">
        <f>IFERROR(Tabel1[[#This Row],[2010 - Omsætning]]/Tabel1[[#This Row],[2010 - Ansatte]],"i.a.")</f>
        <v>0</v>
      </c>
      <c r="LS288" s="254">
        <f>IFERROR(Tabel1[[#This Row],[2009 - Omsætning]]/Tabel1[[#This Row],[2009 - Ansatte]],"i.a.")</f>
        <v>0</v>
      </c>
      <c r="LT288" s="254">
        <f>IFERROR(Tabel1[[#This Row],[2008 - Omsætning]]/Tabel1[[#This Row],[2008 - Ansatte]],"i.a.")</f>
        <v>0</v>
      </c>
      <c r="LU288" s="158" t="e">
        <f t="shared" si="1110"/>
        <v>#VALUE!</v>
      </c>
      <c r="LV288" s="158">
        <f t="shared" si="1111"/>
        <v>-0.56732368459445937</v>
      </c>
      <c r="LW288" s="158">
        <f t="shared" si="1112"/>
        <v>7.0320998148641747E-2</v>
      </c>
      <c r="LX288" s="158">
        <f t="shared" si="1113"/>
        <v>4.890004691442567E-2</v>
      </c>
      <c r="LY288" s="158">
        <f t="shared" si="1114"/>
        <v>1.3738051301392309</v>
      </c>
      <c r="LZ288" s="243" t="e">
        <f t="shared" si="957"/>
        <v>#VALUE!</v>
      </c>
      <c r="MA288" s="243">
        <f t="shared" si="1144"/>
        <v>-5.0970366683258675E-2</v>
      </c>
      <c r="MB288" s="243">
        <f t="shared" si="958"/>
        <v>5.9027966742252469E-3</v>
      </c>
      <c r="MC288" s="243">
        <f t="shared" si="959"/>
        <v>3.9133434804667772E-3</v>
      </c>
      <c r="MD288" s="244" t="str">
        <f t="shared" si="1115"/>
        <v>i.a.</v>
      </c>
      <c r="ME288" s="244">
        <f t="shared" si="1116"/>
        <v>3.8873170731707318E-2</v>
      </c>
      <c r="MF288" s="244">
        <f t="shared" si="1117"/>
        <v>8.9843537414965993E-2</v>
      </c>
      <c r="MG288" s="244">
        <f t="shared" si="1118"/>
        <v>8.3940740740740746E-2</v>
      </c>
      <c r="MH288" s="244">
        <f t="shared" si="1119"/>
        <v>8.0027397260273969E-2</v>
      </c>
      <c r="MI288" s="244">
        <f t="shared" si="1120"/>
        <v>3.3712707182320445E-2</v>
      </c>
      <c r="MJ288" s="244">
        <f t="shared" si="1121"/>
        <v>6.4542483660130726E-2</v>
      </c>
      <c r="MK288" s="244">
        <f t="shared" si="1122"/>
        <v>5.6324324324324319E-2</v>
      </c>
      <c r="ML288" s="244">
        <f t="shared" si="1123"/>
        <v>6.2652439024390244E-2</v>
      </c>
      <c r="MM288" s="244">
        <f t="shared" si="1124"/>
        <v>7.8175841628959283E-2</v>
      </c>
      <c r="MN288" s="244">
        <f t="shared" si="1125"/>
        <v>5.331165591397849E-2</v>
      </c>
      <c r="MO288" s="244">
        <f t="shared" si="1126"/>
        <v>1.4435091503267973E-2</v>
      </c>
      <c r="MP288" s="244">
        <f t="shared" si="1127"/>
        <v>4.1931804878048783E-2</v>
      </c>
      <c r="MQ288" s="244">
        <f t="shared" si="1128"/>
        <v>5.37037037037037E-3</v>
      </c>
      <c r="MR288" s="244">
        <f t="shared" si="1129"/>
        <v>7.2610000000000008E-2</v>
      </c>
      <c r="MS288" s="244">
        <f t="shared" si="1130"/>
        <v>9.2615384615384613E-2</v>
      </c>
      <c r="MT288" s="244">
        <f t="shared" si="1131"/>
        <v>0.10237391304347826</v>
      </c>
    </row>
    <row r="289" spans="1:358" ht="18" customHeight="1" x14ac:dyDescent="0.25">
      <c r="A289" s="20" t="s">
        <v>318</v>
      </c>
      <c r="B289" s="273">
        <v>36440414</v>
      </c>
      <c r="C289" s="117" t="s">
        <v>370</v>
      </c>
      <c r="D289" s="5"/>
      <c r="E289" s="5">
        <v>642020</v>
      </c>
      <c r="F289" s="203">
        <v>45406</v>
      </c>
      <c r="G289" s="148"/>
      <c r="H289" s="148" t="s">
        <v>74</v>
      </c>
      <c r="I289" s="148" t="s">
        <v>74</v>
      </c>
      <c r="J289" s="148" t="s">
        <v>74</v>
      </c>
      <c r="K289" s="148" t="s">
        <v>74</v>
      </c>
      <c r="L289" s="148" t="s">
        <v>74</v>
      </c>
      <c r="M289" s="148" t="s">
        <v>74</v>
      </c>
      <c r="N289" s="357" t="s">
        <v>74</v>
      </c>
      <c r="O289" s="357" t="s">
        <v>74</v>
      </c>
      <c r="P289" s="150">
        <f>Y289/Tabel1[[#This Row],[2023 - Omsætning]]-1</f>
        <v>-1</v>
      </c>
      <c r="Q289" s="150">
        <f>Z289/Tabel1[[#This Row],[2022 - Omsætning]]-1</f>
        <v>4.4726040372997655E-2</v>
      </c>
      <c r="R289" s="150">
        <f>AA289/Tabel1[[#This Row],[2021 - Omsætning]]-1</f>
        <v>-0.3469038179188686</v>
      </c>
      <c r="S289" s="150">
        <f>AB289/Tabel1[[#This Row],[2020 - Omsætning]]-1</f>
        <v>8.2716122886401511E-2</v>
      </c>
      <c r="T289" s="150">
        <f>AC289/Tabel1[[#This Row],[2019 - Omsætning]]-1</f>
        <v>-5.1587839363960719E-2</v>
      </c>
      <c r="U289" s="242">
        <f t="shared" si="941"/>
        <v>-248.15899999999999</v>
      </c>
      <c r="V289" s="242">
        <f t="shared" si="1132"/>
        <v>10.623999999999995</v>
      </c>
      <c r="W289" s="242">
        <f t="shared" si="982"/>
        <v>-126.17100000000002</v>
      </c>
      <c r="X289" s="242">
        <f t="shared" si="975"/>
        <v>27.786000000000001</v>
      </c>
      <c r="Y289" s="151"/>
      <c r="Z289" s="151">
        <v>248.15899999999999</v>
      </c>
      <c r="AA289" s="151">
        <v>237.535</v>
      </c>
      <c r="AB289" s="151">
        <v>363.70600000000002</v>
      </c>
      <c r="AC289" s="361">
        <v>335.92</v>
      </c>
      <c r="AD289" s="151">
        <v>354.19200000000001</v>
      </c>
      <c r="AE289" s="151">
        <v>339.27300000000002</v>
      </c>
      <c r="AF289" s="151">
        <v>350.375</v>
      </c>
      <c r="AG289" s="361">
        <v>308.05900000000003</v>
      </c>
      <c r="AH289" s="361">
        <v>319.13600000000002</v>
      </c>
      <c r="AI289" s="361">
        <v>353.58499999999998</v>
      </c>
      <c r="AJ289" s="361">
        <v>345.459</v>
      </c>
      <c r="AK289" s="361"/>
      <c r="AL289" s="361"/>
      <c r="AM289" s="361"/>
      <c r="AN289" s="361"/>
      <c r="AO289" s="361"/>
      <c r="AP289" s="150" t="e">
        <f t="shared" si="1006"/>
        <v>#DIV/0!</v>
      </c>
      <c r="AQ289" s="150">
        <f t="shared" si="1007"/>
        <v>-1</v>
      </c>
      <c r="AR289" s="150">
        <f t="shared" si="1008"/>
        <v>0.24055276599428621</v>
      </c>
      <c r="AS289" s="150">
        <f t="shared" si="1009"/>
        <v>0.18677197713992175</v>
      </c>
      <c r="AT289" s="150">
        <f t="shared" si="1010"/>
        <v>-9.5560563118524414E-2</v>
      </c>
      <c r="AU289" s="242">
        <f t="shared" si="960"/>
        <v>0</v>
      </c>
      <c r="AV289" s="242">
        <f t="shared" si="1133"/>
        <v>-114.637</v>
      </c>
      <c r="AW289" s="242">
        <f t="shared" si="961"/>
        <v>22.228999999999999</v>
      </c>
      <c r="AX289" s="242">
        <f t="shared" si="962"/>
        <v>14.543000000000006</v>
      </c>
      <c r="AY289" s="119"/>
      <c r="AZ289" s="119"/>
      <c r="BA289" s="119">
        <v>114.637</v>
      </c>
      <c r="BB289" s="119">
        <v>92.408000000000001</v>
      </c>
      <c r="BC289" s="119">
        <v>77.864999999999995</v>
      </c>
      <c r="BD289" s="119">
        <v>86.091999999999999</v>
      </c>
      <c r="BE289" s="119">
        <v>79.602999999999994</v>
      </c>
      <c r="BF289" s="119">
        <v>83.801000000000002</v>
      </c>
      <c r="BG289" s="362">
        <v>84.305999999999997</v>
      </c>
      <c r="BH289" s="362">
        <v>88.313999999999993</v>
      </c>
      <c r="BI289" s="362">
        <v>81.272000000000006</v>
      </c>
      <c r="BJ289" s="362">
        <v>72.694999999999993</v>
      </c>
      <c r="BK289" s="362"/>
      <c r="BL289" s="362"/>
      <c r="BM289" s="362"/>
      <c r="BN289" s="362"/>
      <c r="BO289" s="362"/>
      <c r="BP289" s="152" t="e">
        <f t="shared" si="1011"/>
        <v>#DIV/0!</v>
      </c>
      <c r="BQ289" s="152">
        <f t="shared" si="1012"/>
        <v>-1</v>
      </c>
      <c r="BR289" s="152">
        <f t="shared" si="1013"/>
        <v>0.51759090685430287</v>
      </c>
      <c r="BS289" s="152">
        <f t="shared" si="1014"/>
        <v>0.33959528046931653</v>
      </c>
      <c r="BT289" s="152">
        <f t="shared" si="1015"/>
        <v>-0.15740072202166064</v>
      </c>
      <c r="BU289" s="242">
        <f t="shared" si="963"/>
        <v>0</v>
      </c>
      <c r="BV289" s="242">
        <f t="shared" si="1134"/>
        <v>-30.841999999999999</v>
      </c>
      <c r="BW289" s="242">
        <f t="shared" si="964"/>
        <v>10.518999999999998</v>
      </c>
      <c r="BX289" s="242">
        <f t="shared" si="965"/>
        <v>5.152000000000001</v>
      </c>
      <c r="BY289" s="119"/>
      <c r="BZ289" s="119"/>
      <c r="CA289" s="119">
        <v>30.841999999999999</v>
      </c>
      <c r="CB289" s="119">
        <v>20.323</v>
      </c>
      <c r="CC289" s="119">
        <v>15.170999999999999</v>
      </c>
      <c r="CD289" s="119">
        <v>18.004999999999999</v>
      </c>
      <c r="CE289" s="119">
        <v>15.071999999999999</v>
      </c>
      <c r="CF289" s="119">
        <v>20.236999999999998</v>
      </c>
      <c r="CG289" s="362">
        <v>16.411000000000001</v>
      </c>
      <c r="CH289" s="362">
        <v>16.21</v>
      </c>
      <c r="CI289" s="362">
        <v>1.32</v>
      </c>
      <c r="CJ289" s="362">
        <v>-0.55500000000000005</v>
      </c>
      <c r="CK289" s="362"/>
      <c r="CL289" s="362"/>
      <c r="CM289" s="362"/>
      <c r="CN289" s="362"/>
      <c r="CO289" s="362"/>
      <c r="CP289" s="152" t="e">
        <f t="shared" si="1016"/>
        <v>#DIV/0!</v>
      </c>
      <c r="CQ289" s="152">
        <f t="shared" si="1017"/>
        <v>-1</v>
      </c>
      <c r="CR289" s="152">
        <f t="shared" si="1018"/>
        <v>0.5716416942336382</v>
      </c>
      <c r="CS289" s="152">
        <f t="shared" si="1019"/>
        <v>0.27550260610573346</v>
      </c>
      <c r="CT289" s="152">
        <f t="shared" si="1020"/>
        <v>-0.21579186401089992</v>
      </c>
      <c r="CU289" s="242">
        <f t="shared" si="966"/>
        <v>0</v>
      </c>
      <c r="CV289" s="242">
        <f t="shared" si="1135"/>
        <v>-24.23</v>
      </c>
      <c r="CW289" s="242">
        <f t="shared" si="967"/>
        <v>8.8130000000000006</v>
      </c>
      <c r="CX289" s="242">
        <f t="shared" si="968"/>
        <v>3.33</v>
      </c>
      <c r="CY289" s="119"/>
      <c r="CZ289" s="119"/>
      <c r="DA289" s="119">
        <v>24.23</v>
      </c>
      <c r="DB289" s="119">
        <v>15.417</v>
      </c>
      <c r="DC289" s="119">
        <v>12.087</v>
      </c>
      <c r="DD289" s="119">
        <v>15.413</v>
      </c>
      <c r="DE289" s="119">
        <v>12.958</v>
      </c>
      <c r="DF289" s="119">
        <v>-6.7119999999999997</v>
      </c>
      <c r="DG289" s="362">
        <v>13.146000000000001</v>
      </c>
      <c r="DH289" s="362">
        <v>13.077</v>
      </c>
      <c r="DI289" s="362">
        <v>-2.7810000000000001</v>
      </c>
      <c r="DJ289" s="362">
        <v>-4.8259999999999996</v>
      </c>
      <c r="DK289" s="362"/>
      <c r="DL289" s="362"/>
      <c r="DM289" s="362"/>
      <c r="DN289" s="362"/>
      <c r="DO289" s="362"/>
      <c r="DP289" s="152" t="e">
        <f t="shared" si="1021"/>
        <v>#DIV/0!</v>
      </c>
      <c r="DQ289" s="152">
        <f t="shared" si="1022"/>
        <v>-1</v>
      </c>
      <c r="DR289" s="152">
        <f t="shared" si="1023"/>
        <v>0.10534116775183956</v>
      </c>
      <c r="DS289" s="152">
        <f t="shared" si="1024"/>
        <v>3.9174236947159963E-2</v>
      </c>
      <c r="DT289" s="152">
        <f t="shared" si="1025"/>
        <v>2.2786275187474329E-2</v>
      </c>
      <c r="DU289" s="242">
        <f t="shared" si="969"/>
        <v>0</v>
      </c>
      <c r="DV289" s="242">
        <f t="shared" si="1136"/>
        <v>-146.167</v>
      </c>
      <c r="DW289" s="242">
        <f t="shared" si="970"/>
        <v>13.930000000000007</v>
      </c>
      <c r="DX289" s="242">
        <f t="shared" si="971"/>
        <v>4.9849999999999994</v>
      </c>
      <c r="DY289" s="119"/>
      <c r="DZ289" s="119"/>
      <c r="EA289" s="119">
        <v>146.167</v>
      </c>
      <c r="EB289" s="119">
        <v>132.23699999999999</v>
      </c>
      <c r="EC289" s="119">
        <v>127.252</v>
      </c>
      <c r="ED289" s="119">
        <v>124.417</v>
      </c>
      <c r="EE289" s="119">
        <v>109.066</v>
      </c>
      <c r="EF289" s="119">
        <v>95.700999999999993</v>
      </c>
      <c r="EG289" s="362">
        <v>102.36</v>
      </c>
      <c r="EH289" s="362">
        <v>84.796999999999997</v>
      </c>
      <c r="EI289" s="362">
        <v>70.521000000000001</v>
      </c>
      <c r="EJ289" s="362">
        <v>77.516999999999996</v>
      </c>
      <c r="EK289" s="362"/>
      <c r="EL289" s="362"/>
      <c r="EM289" s="362"/>
      <c r="EN289" s="362"/>
      <c r="EO289" s="362"/>
      <c r="EP289" s="153" t="e">
        <f t="shared" si="1026"/>
        <v>#DIV/0!</v>
      </c>
      <c r="EQ289" s="153">
        <f t="shared" si="1027"/>
        <v>-1</v>
      </c>
      <c r="ER289" s="153">
        <f t="shared" si="1028"/>
        <v>0.13284466993097763</v>
      </c>
      <c r="ES289" s="153">
        <f t="shared" si="1029"/>
        <v>5.2667531935241443E-2</v>
      </c>
      <c r="ET289" s="153">
        <f t="shared" si="1030"/>
        <v>-8.4385567586011659E-4</v>
      </c>
      <c r="EU289" s="242">
        <f t="shared" si="972"/>
        <v>0</v>
      </c>
      <c r="EV289" s="242">
        <f t="shared" si="1137"/>
        <v>-384.05700000000002</v>
      </c>
      <c r="EW289" s="242">
        <f t="shared" si="973"/>
        <v>45.037000000000035</v>
      </c>
      <c r="EX289" s="242">
        <f t="shared" si="974"/>
        <v>16.961999999999989</v>
      </c>
      <c r="EY289" s="119"/>
      <c r="EZ289" s="119"/>
      <c r="FA289" s="119">
        <v>384.05700000000002</v>
      </c>
      <c r="FB289" s="119">
        <v>339.02</v>
      </c>
      <c r="FC289" s="119">
        <v>322.05799999999999</v>
      </c>
      <c r="FD289" s="119">
        <v>322.33</v>
      </c>
      <c r="FE289" s="119">
        <v>260.10700000000003</v>
      </c>
      <c r="FF289" s="119">
        <v>261.41399999999999</v>
      </c>
      <c r="FG289" s="362">
        <v>245.071</v>
      </c>
      <c r="FH289" s="362">
        <v>244.44499999999999</v>
      </c>
      <c r="FI289" s="362">
        <v>236.44</v>
      </c>
      <c r="FJ289" s="362">
        <v>237.821</v>
      </c>
      <c r="FK289" s="362"/>
      <c r="FL289" s="362"/>
      <c r="FM289" s="362"/>
      <c r="FN289" s="362"/>
      <c r="FO289" s="362"/>
      <c r="FP289" s="153">
        <f t="shared" si="1031"/>
        <v>-1</v>
      </c>
      <c r="FQ289" s="153">
        <f t="shared" si="1032"/>
        <v>2.6785714285714284E-2</v>
      </c>
      <c r="FR289" s="153">
        <f t="shared" si="1033"/>
        <v>-0.43718592964824121</v>
      </c>
      <c r="FS289" s="153">
        <f t="shared" si="1034"/>
        <v>2.0512820512820513E-2</v>
      </c>
      <c r="FT289" s="153">
        <f t="shared" si="1035"/>
        <v>2.0942408376963352E-2</v>
      </c>
      <c r="FU289" s="242">
        <f t="shared" si="990"/>
        <v>-115</v>
      </c>
      <c r="FV289" s="242">
        <f t="shared" si="1138"/>
        <v>3</v>
      </c>
      <c r="FW289" s="242">
        <f t="shared" si="991"/>
        <v>-87</v>
      </c>
      <c r="FX289" s="242">
        <f t="shared" si="992"/>
        <v>4</v>
      </c>
      <c r="FY289" s="154"/>
      <c r="FZ289" s="154">
        <v>115</v>
      </c>
      <c r="GA289" s="154">
        <v>112</v>
      </c>
      <c r="GB289" s="154">
        <v>199</v>
      </c>
      <c r="GC289" s="154">
        <v>195</v>
      </c>
      <c r="GD289" s="154">
        <v>191</v>
      </c>
      <c r="GE289" s="154">
        <v>197</v>
      </c>
      <c r="GF289" s="154">
        <v>182</v>
      </c>
      <c r="GG289" s="359">
        <v>183</v>
      </c>
      <c r="GH289" s="359">
        <v>180</v>
      </c>
      <c r="GI289" s="359">
        <v>191</v>
      </c>
      <c r="GJ289" s="359">
        <v>188</v>
      </c>
      <c r="GK289" s="359"/>
      <c r="GL289" s="359"/>
      <c r="GM289" s="359"/>
      <c r="GN289" s="359"/>
      <c r="GO289" s="359"/>
      <c r="GP289" s="5"/>
      <c r="GQ289" s="5" t="s">
        <v>389</v>
      </c>
      <c r="GR289" s="5">
        <v>5600</v>
      </c>
      <c r="GS289" s="5" t="s">
        <v>204</v>
      </c>
      <c r="GT289" s="7" t="s">
        <v>78</v>
      </c>
      <c r="GU289" s="16"/>
      <c r="GW289" s="158" t="e">
        <f t="shared" si="1036"/>
        <v>#VALUE!</v>
      </c>
      <c r="GX289" s="158">
        <f t="shared" si="1037"/>
        <v>-1</v>
      </c>
      <c r="GY289" s="158">
        <f t="shared" si="1038"/>
        <v>0.46486304648996613</v>
      </c>
      <c r="GZ289" s="158">
        <f t="shared" si="1039"/>
        <v>0.23706386542791352</v>
      </c>
      <c r="HA289" s="158">
        <f t="shared" si="1040"/>
        <v>-0.27245998428434542</v>
      </c>
      <c r="HB289" s="263" t="e">
        <f t="shared" si="942"/>
        <v>#VALUE!</v>
      </c>
      <c r="HC289" s="263">
        <f t="shared" si="1139"/>
        <v>-0.17406359104035862</v>
      </c>
      <c r="HD289" s="263">
        <f t="shared" si="943"/>
        <v>5.5237744858054161E-2</v>
      </c>
      <c r="HE289" s="263">
        <f t="shared" si="944"/>
        <v>2.2771107616966657E-2</v>
      </c>
      <c r="HF289" s="153" t="str">
        <f t="shared" si="1041"/>
        <v>Negativ EK</v>
      </c>
      <c r="HG289" s="153">
        <f t="shared" si="1042"/>
        <v>0</v>
      </c>
      <c r="HH289" s="153">
        <f t="shared" si="1043"/>
        <v>0.17406359104035862</v>
      </c>
      <c r="HI289" s="153">
        <f t="shared" si="1044"/>
        <v>0.11882584618230446</v>
      </c>
      <c r="HJ289" s="153">
        <f t="shared" si="1045"/>
        <v>9.6054738565337805E-2</v>
      </c>
      <c r="HK289" s="153">
        <f t="shared" si="1046"/>
        <v>0.13202674284637425</v>
      </c>
      <c r="HL289" s="153">
        <f t="shared" si="1047"/>
        <v>0.12656336226052051</v>
      </c>
      <c r="HM289" s="153">
        <f t="shared" si="1048"/>
        <v>-6.7777098974558345E-2</v>
      </c>
      <c r="HN289" s="153">
        <f t="shared" si="1049"/>
        <v>0.14048098655139804</v>
      </c>
      <c r="HO289" s="153">
        <f t="shared" si="1050"/>
        <v>0.16839001274803952</v>
      </c>
      <c r="HP289" s="153">
        <f t="shared" si="1051"/>
        <v>-3.7571434361447734E-2</v>
      </c>
      <c r="HQ289" s="153">
        <f t="shared" si="1052"/>
        <v>-6.2257311299456893E-2</v>
      </c>
      <c r="HR289" s="153" t="str">
        <f t="shared" si="1053"/>
        <v>Negativ EK</v>
      </c>
      <c r="HS289" s="153" t="str">
        <f t="shared" si="1054"/>
        <v>Negativ EK</v>
      </c>
      <c r="HT289" s="153" t="str">
        <f t="shared" si="1055"/>
        <v>Negativ EK</v>
      </c>
      <c r="HU289" s="153" t="str">
        <f t="shared" si="1056"/>
        <v>Negativ EK</v>
      </c>
      <c r="HV289" s="150" t="e">
        <f t="shared" si="1057"/>
        <v>#VALUE!</v>
      </c>
      <c r="HW289" s="150">
        <f t="shared" si="1058"/>
        <v>-1</v>
      </c>
      <c r="HX289" s="150">
        <f t="shared" si="1059"/>
        <v>0.3874676715224365</v>
      </c>
      <c r="HY289" s="150">
        <f t="shared" si="1060"/>
        <v>0.30577499718801987</v>
      </c>
      <c r="HZ289" s="150">
        <f t="shared" si="1061"/>
        <v>-0.23840761207863873</v>
      </c>
      <c r="IA289" s="263" t="e">
        <f t="shared" si="945"/>
        <v>#VALUE!</v>
      </c>
      <c r="IB289" s="263">
        <f t="shared" si="1140"/>
        <v>-8.5307650499186108E-2</v>
      </c>
      <c r="IC289" s="263">
        <f t="shared" si="946"/>
        <v>2.382322657341638E-2</v>
      </c>
      <c r="ID289" s="263">
        <f t="shared" si="947"/>
        <v>1.439788600141359E-2</v>
      </c>
      <c r="IE289" s="153" t="str">
        <f t="shared" si="1062"/>
        <v>i.a.</v>
      </c>
      <c r="IF289" s="153">
        <f t="shared" si="1063"/>
        <v>0</v>
      </c>
      <c r="IG289" s="153">
        <f t="shared" si="1064"/>
        <v>8.5307650499186108E-2</v>
      </c>
      <c r="IH289" s="153">
        <f t="shared" si="1065"/>
        <v>6.1484423925769728E-2</v>
      </c>
      <c r="II289" s="153">
        <f t="shared" si="1066"/>
        <v>4.7086537924356138E-2</v>
      </c>
      <c r="IJ289" s="153">
        <f t="shared" si="1067"/>
        <v>6.1826429296215721E-2</v>
      </c>
      <c r="IK289" s="153">
        <f t="shared" si="1068"/>
        <v>5.7800165285769894E-2</v>
      </c>
      <c r="IL289" s="153">
        <f t="shared" si="1069"/>
        <v>7.9911547232395824E-2</v>
      </c>
      <c r="IM289" s="153">
        <f t="shared" si="1070"/>
        <v>6.7049902352527807E-2</v>
      </c>
      <c r="IN289" s="153">
        <f t="shared" si="1071"/>
        <v>6.7417365898291698E-2</v>
      </c>
      <c r="IO289" s="153">
        <f t="shared" si="1072"/>
        <v>5.5665551247098127E-3</v>
      </c>
      <c r="IP289" s="153">
        <f t="shared" si="1073"/>
        <v>-2.3336879417713324E-3</v>
      </c>
      <c r="IQ289" s="153" t="str">
        <f t="shared" si="1074"/>
        <v>i.a.</v>
      </c>
      <c r="IR289" s="153" t="str">
        <f t="shared" si="1075"/>
        <v>i.a.</v>
      </c>
      <c r="IS289" s="153" t="str">
        <f t="shared" si="1076"/>
        <v>i.a.</v>
      </c>
      <c r="IT289" s="153" t="str">
        <f t="shared" si="1077"/>
        <v>i.a.</v>
      </c>
      <c r="IU289" s="150" t="e">
        <f t="shared" si="1078"/>
        <v>#VALUE!</v>
      </c>
      <c r="IV289" s="150" t="e">
        <f t="shared" si="1079"/>
        <v>#VALUE!</v>
      </c>
      <c r="IW289" s="150">
        <f t="shared" si="1080"/>
        <v>-2.4278264186751948E-2</v>
      </c>
      <c r="IX289" s="150">
        <f t="shared" si="1081"/>
        <v>-1.2818192428976378E-2</v>
      </c>
      <c r="IY289" s="150">
        <f t="shared" si="1082"/>
        <v>2.3650088124432839E-2</v>
      </c>
      <c r="IZ289" s="263" t="e">
        <f t="shared" si="948"/>
        <v>#VALUE!</v>
      </c>
      <c r="JA289" s="263" t="e">
        <f t="shared" si="1141"/>
        <v>#VALUE!</v>
      </c>
      <c r="JB289" s="263">
        <f t="shared" si="949"/>
        <v>-9.4698980038449565E-3</v>
      </c>
      <c r="JC289" s="263">
        <f t="shared" si="950"/>
        <v>-5.0647418259198718E-3</v>
      </c>
      <c r="JD289" s="153" t="str">
        <f t="shared" si="1083"/>
        <v>i.a.</v>
      </c>
      <c r="JE289" s="153" t="str">
        <f t="shared" si="1084"/>
        <v>i.a.</v>
      </c>
      <c r="JF289" s="153">
        <f t="shared" si="1085"/>
        <v>0.3805867358230679</v>
      </c>
      <c r="JG289" s="153">
        <f t="shared" si="1086"/>
        <v>0.39005663382691286</v>
      </c>
      <c r="JH289" s="153">
        <f t="shared" si="1087"/>
        <v>0.39512137565283273</v>
      </c>
      <c r="JI289" s="153">
        <f t="shared" si="1088"/>
        <v>0.38599261626283626</v>
      </c>
      <c r="JJ289" s="153">
        <f t="shared" si="1089"/>
        <v>0.41931205234768765</v>
      </c>
      <c r="JK289" s="153">
        <f t="shared" si="1090"/>
        <v>0.36608980391256779</v>
      </c>
      <c r="JL289" s="153">
        <f t="shared" si="1091"/>
        <v>0.41767487789252911</v>
      </c>
      <c r="JM289" s="153">
        <f t="shared" si="1092"/>
        <v>0.34689602978175049</v>
      </c>
      <c r="JN289" s="153">
        <f t="shared" si="1093"/>
        <v>0.29826171544577906</v>
      </c>
      <c r="JO289" s="153">
        <f t="shared" si="1094"/>
        <v>0.32594682555367271</v>
      </c>
      <c r="JP289" s="153" t="str">
        <f t="shared" si="1095"/>
        <v>i.a.</v>
      </c>
      <c r="JQ289" s="153" t="str">
        <f t="shared" si="1096"/>
        <v>i.a.</v>
      </c>
      <c r="JR289" s="153" t="str">
        <f t="shared" si="1097"/>
        <v>i.a.</v>
      </c>
      <c r="JS289" s="153" t="str">
        <f t="shared" si="1098"/>
        <v>i.a.</v>
      </c>
      <c r="JT289" s="153" t="str">
        <f t="shared" si="1099"/>
        <v>i.a.</v>
      </c>
      <c r="JU289" s="150" t="e">
        <f t="shared" si="1100"/>
        <v>#VALUE!</v>
      </c>
      <c r="JV289" s="150">
        <f t="shared" si="1101"/>
        <v>-1</v>
      </c>
      <c r="JW289" s="150">
        <f t="shared" si="1102"/>
        <v>1.3236866919331933</v>
      </c>
      <c r="JX289" s="150">
        <f t="shared" si="1103"/>
        <v>0.23725439397549888</v>
      </c>
      <c r="JY289" s="150">
        <f t="shared" si="1104"/>
        <v>-0.11156845836596822</v>
      </c>
      <c r="JZ289" s="263" t="e">
        <f t="shared" si="951"/>
        <v>#VALUE!</v>
      </c>
      <c r="KA289" s="263">
        <f t="shared" si="1142"/>
        <v>-0.12984191803313194</v>
      </c>
      <c r="KB289" s="263">
        <f t="shared" si="952"/>
        <v>7.3964368583851484E-2</v>
      </c>
      <c r="KC289" s="263">
        <f t="shared" si="953"/>
        <v>1.0715010749590061E-2</v>
      </c>
      <c r="KD289" s="153" t="str">
        <f t="shared" si="924"/>
        <v>i.a.</v>
      </c>
      <c r="KE289" s="153">
        <f t="shared" si="925"/>
        <v>0</v>
      </c>
      <c r="KF289" s="153">
        <f t="shared" si="926"/>
        <v>0.12984191803313194</v>
      </c>
      <c r="KG289" s="153">
        <f t="shared" si="927"/>
        <v>5.5877549449280459E-2</v>
      </c>
      <c r="KH289" s="153">
        <f t="shared" si="940"/>
        <v>4.5162538699690398E-2</v>
      </c>
      <c r="KI289" s="153">
        <f t="shared" si="928"/>
        <v>5.0834010931923926E-2</v>
      </c>
      <c r="KJ289" s="153">
        <f t="shared" si="929"/>
        <v>4.4424401588101611E-2</v>
      </c>
      <c r="KK289" s="153">
        <f t="shared" si="930"/>
        <v>5.7758116303960036E-2</v>
      </c>
      <c r="KL289" s="153">
        <f t="shared" si="931"/>
        <v>5.3272262780830942E-2</v>
      </c>
      <c r="KM289" s="153">
        <f t="shared" si="932"/>
        <v>5.0793392158828839E-2</v>
      </c>
      <c r="KN289" s="153">
        <f t="shared" si="933"/>
        <v>3.7331900391702139E-3</v>
      </c>
      <c r="KO289" s="153">
        <f t="shared" si="934"/>
        <v>-1.6065582312228079E-3</v>
      </c>
      <c r="KP289" s="153" t="str">
        <f t="shared" si="935"/>
        <v>i.a.</v>
      </c>
      <c r="KQ289" s="153" t="str">
        <f t="shared" si="936"/>
        <v>i.a.</v>
      </c>
      <c r="KR289" s="153" t="str">
        <f t="shared" si="937"/>
        <v>i.a.</v>
      </c>
      <c r="KS289" s="153" t="str">
        <f t="shared" si="938"/>
        <v>i.a.</v>
      </c>
      <c r="KT289" s="153" t="str">
        <f t="shared" si="939"/>
        <v>i.a.</v>
      </c>
      <c r="KU289" s="150" t="e">
        <f t="shared" si="1105"/>
        <v>#VALUE!</v>
      </c>
      <c r="KV289" s="150">
        <f t="shared" si="1106"/>
        <v>1.7472317580658626E-2</v>
      </c>
      <c r="KW289" s="150">
        <f t="shared" si="1107"/>
        <v>0.1604119663762959</v>
      </c>
      <c r="KX289" s="150">
        <f t="shared" si="1108"/>
        <v>6.0952984737931155E-2</v>
      </c>
      <c r="KY289" s="150">
        <f t="shared" si="1109"/>
        <v>-7.104244778726411E-2</v>
      </c>
      <c r="KZ289" s="243" t="e">
        <f t="shared" si="954"/>
        <v>#VALUE!</v>
      </c>
      <c r="LA289" s="243">
        <f t="shared" si="1143"/>
        <v>3.7056133540372738E-2</v>
      </c>
      <c r="LB289" s="243">
        <f t="shared" si="955"/>
        <v>0.29317987257717126</v>
      </c>
      <c r="LC289" s="243">
        <f t="shared" si="956"/>
        <v>0.10500167504187607</v>
      </c>
      <c r="LD289" s="254" t="str">
        <f>IFERROR(Tabel1[[#This Row],[2024 - Omsætning]]/Tabel1[[#This Row],[2024 - Ansatte]],"i.a.")</f>
        <v>i.a.</v>
      </c>
      <c r="LE289" s="254">
        <f>IFERROR(Tabel1[[#This Row],[2023 - Omsætning]]/Tabel1[[#This Row],[2023 - Ansatte]],"i.a.")</f>
        <v>2.1579043478260869</v>
      </c>
      <c r="LF289" s="254">
        <f>IFERROR(Tabel1[[#This Row],[2022 - Omsætning]]/Tabel1[[#This Row],[2022 - Ansatte]],"i.a.")</f>
        <v>2.1208482142857141</v>
      </c>
      <c r="LG289" s="254">
        <f>IFERROR(Tabel1[[#This Row],[2021 - Omsætning]]/Tabel1[[#This Row],[2021 - Ansatte]],"i.a.")</f>
        <v>1.8276683417085429</v>
      </c>
      <c r="LH289" s="254">
        <f>IFERROR(AC289/Tabel1[[#This Row],[2020 - Ansatte]],"i.a.")</f>
        <v>1.7226666666666668</v>
      </c>
      <c r="LI289" s="254">
        <f>IFERROR(Tabel1[[#This Row],[2019 - Omsætning]]/Tabel1[[#This Row],[2019 - Ansatte]],"i.a.")</f>
        <v>1.8544083769633508</v>
      </c>
      <c r="LJ289" s="254">
        <f>IFERROR(Tabel1[[#This Row],[2018 - Omsætning]]/Tabel1[[#This Row],[2018 - Ansatte]],"i.a.")</f>
        <v>1.7221979695431473</v>
      </c>
      <c r="LK289" s="254">
        <f>IFERROR(Tabel1[[#This Row],[2017 - Omsætning]]/Tabel1[[#This Row],[2017 - Ansatte]],"i.a.")</f>
        <v>1.9251373626373627</v>
      </c>
      <c r="LL289" s="254">
        <f>IFERROR(Tabel1[[#This Row],[2016 - Omsætning]]/Tabel1[[#This Row],[2016 - Ansatte]],"i.a.")</f>
        <v>1.6833825136612024</v>
      </c>
      <c r="LM289" s="254">
        <f>IFERROR(Tabel1[[#This Row],[2015 - Omsætning]]/Tabel1[[#This Row],[2015 - Ansatte]],"i.a.")</f>
        <v>1.772977777777778</v>
      </c>
      <c r="LN289" s="254">
        <f>IFERROR(Tabel1[[#This Row],[2014 - Omsætning]]/Tabel1[[#This Row],[2014 - Ansatte]],"i.a.")</f>
        <v>1.8512303664921466</v>
      </c>
      <c r="LO289" s="254">
        <f>IFERROR(Tabel1[[#This Row],[2013 - Omsætning]]/Tabel1[[#This Row],[2013 - Ansatte]],"i.a.")</f>
        <v>1.8375478723404255</v>
      </c>
      <c r="LP289" s="254" t="str">
        <f>IFERROR(Tabel1[[#This Row],[2012 - Omsætning]]/Tabel1[[#This Row],[2012 - Ansatte]],"i.a.")</f>
        <v>i.a.</v>
      </c>
      <c r="LQ289" s="254" t="str">
        <f>IFERROR(Tabel1[[#This Row],[2011 - Omsætning]]/Tabel1[[#This Row],[2011 - Ansatte]],"i.a.")</f>
        <v>i.a.</v>
      </c>
      <c r="LR289" s="254" t="str">
        <f>IFERROR(Tabel1[[#This Row],[2010 - Omsætning]]/Tabel1[[#This Row],[2010 - Ansatte]],"i.a.")</f>
        <v>i.a.</v>
      </c>
      <c r="LS289" s="254" t="str">
        <f>IFERROR(Tabel1[[#This Row],[2009 - Omsætning]]/Tabel1[[#This Row],[2009 - Ansatte]],"i.a.")</f>
        <v>i.a.</v>
      </c>
      <c r="LT289" s="254" t="str">
        <f>IFERROR(Tabel1[[#This Row],[2008 - Omsætning]]/Tabel1[[#This Row],[2008 - Ansatte]],"i.a.")</f>
        <v>i.a.</v>
      </c>
      <c r="LU289" s="158" t="e">
        <f t="shared" si="1110"/>
        <v>#VALUE!</v>
      </c>
      <c r="LV289" s="158">
        <f t="shared" si="1111"/>
        <v>-1</v>
      </c>
      <c r="LW289" s="158">
        <f t="shared" si="1112"/>
        <v>1.7924705102901248</v>
      </c>
      <c r="LX289" s="158">
        <f t="shared" si="1113"/>
        <v>0.24986436276692475</v>
      </c>
      <c r="LY289" s="158">
        <f t="shared" si="1114"/>
        <v>-0.23187818474913791</v>
      </c>
      <c r="LZ289" s="243" t="e">
        <f t="shared" si="957"/>
        <v>#VALUE!</v>
      </c>
      <c r="MA289" s="243">
        <f t="shared" si="1144"/>
        <v>-0.21633928571428571</v>
      </c>
      <c r="MB289" s="243">
        <f t="shared" si="958"/>
        <v>0.13886692390524047</v>
      </c>
      <c r="MC289" s="243">
        <f t="shared" si="959"/>
        <v>1.5487746424429842E-2</v>
      </c>
      <c r="MD289" s="244" t="str">
        <f t="shared" si="1115"/>
        <v>i.a.</v>
      </c>
      <c r="ME289" s="244">
        <f t="shared" si="1116"/>
        <v>0</v>
      </c>
      <c r="MF289" s="244">
        <f t="shared" si="1117"/>
        <v>0.21633928571428571</v>
      </c>
      <c r="MG289" s="244">
        <f t="shared" si="1118"/>
        <v>7.7472361809045223E-2</v>
      </c>
      <c r="MH289" s="244">
        <f t="shared" si="1119"/>
        <v>6.1984615384615381E-2</v>
      </c>
      <c r="MI289" s="244">
        <f t="shared" si="1120"/>
        <v>8.0696335078534034E-2</v>
      </c>
      <c r="MJ289" s="244">
        <f t="shared" si="1121"/>
        <v>6.5776649746192892E-2</v>
      </c>
      <c r="MK289" s="244">
        <f t="shared" si="1122"/>
        <v>-3.6879120879120875E-2</v>
      </c>
      <c r="ML289" s="244">
        <f t="shared" si="1123"/>
        <v>7.1836065573770494E-2</v>
      </c>
      <c r="MM289" s="244">
        <f t="shared" si="1124"/>
        <v>7.2650000000000006E-2</v>
      </c>
      <c r="MN289" s="244">
        <f t="shared" si="1125"/>
        <v>-1.4560209424083771E-2</v>
      </c>
      <c r="MO289" s="244">
        <f t="shared" si="1126"/>
        <v>-2.5670212765957445E-2</v>
      </c>
      <c r="MP289" s="244" t="str">
        <f t="shared" si="1127"/>
        <v>i.a.</v>
      </c>
      <c r="MQ289" s="244" t="str">
        <f t="shared" si="1128"/>
        <v>i.a.</v>
      </c>
      <c r="MR289" s="244" t="str">
        <f t="shared" si="1129"/>
        <v>i.a.</v>
      </c>
      <c r="MS289" s="244" t="str">
        <f t="shared" si="1130"/>
        <v>i.a.</v>
      </c>
      <c r="MT289" s="244" t="str">
        <f t="shared" si="1131"/>
        <v>i.a.</v>
      </c>
    </row>
    <row r="290" spans="1:358" ht="18" customHeight="1" x14ac:dyDescent="0.25">
      <c r="A290" s="3" t="s">
        <v>429</v>
      </c>
      <c r="B290" s="273">
        <v>13484449</v>
      </c>
      <c r="C290" s="5" t="s">
        <v>83</v>
      </c>
      <c r="D290" s="5"/>
      <c r="E290" s="5">
        <v>256200</v>
      </c>
      <c r="F290" s="203">
        <v>45530</v>
      </c>
      <c r="G290" s="148"/>
      <c r="H290" s="148" t="s">
        <v>105</v>
      </c>
      <c r="I290" s="148" t="s">
        <v>105</v>
      </c>
      <c r="J290" s="148" t="s">
        <v>105</v>
      </c>
      <c r="K290" s="148" t="s">
        <v>105</v>
      </c>
      <c r="L290" s="148" t="s">
        <v>105</v>
      </c>
      <c r="M290" s="148" t="s">
        <v>105</v>
      </c>
      <c r="N290" s="148" t="s">
        <v>105</v>
      </c>
      <c r="O290" s="148" t="s">
        <v>105</v>
      </c>
      <c r="P290" s="150" t="e">
        <f>Y290/Tabel1[[#This Row],[2023 - Omsætning]]-1</f>
        <v>#DIV/0!</v>
      </c>
      <c r="Q290" s="150" t="e">
        <f>Z290/Tabel1[[#This Row],[2022 - Omsætning]]-1</f>
        <v>#DIV/0!</v>
      </c>
      <c r="R290" s="150" t="e">
        <f>AA290/Tabel1[[#This Row],[2021 - Omsætning]]-1</f>
        <v>#DIV/0!</v>
      </c>
      <c r="S290" s="150" t="e">
        <f>AB290/Tabel1[[#This Row],[2020 - Omsætning]]-1</f>
        <v>#DIV/0!</v>
      </c>
      <c r="T290" s="150" t="e">
        <f>AC290/Tabel1[[#This Row],[2019 - Omsætning]]-1</f>
        <v>#DIV/0!</v>
      </c>
      <c r="U290" s="242">
        <f t="shared" si="941"/>
        <v>0</v>
      </c>
      <c r="V290" s="242">
        <f t="shared" si="1132"/>
        <v>0</v>
      </c>
      <c r="W290" s="242">
        <f t="shared" si="982"/>
        <v>0</v>
      </c>
      <c r="X290" s="242">
        <f t="shared" si="975"/>
        <v>0</v>
      </c>
      <c r="Y290" s="151"/>
      <c r="Z290" s="151"/>
      <c r="AA290" s="151"/>
      <c r="AB290" s="151"/>
      <c r="AC290" s="361"/>
      <c r="AD290" s="151"/>
      <c r="AE290" s="151"/>
      <c r="AF290" s="151"/>
      <c r="AG290" s="361"/>
      <c r="AH290" s="361"/>
      <c r="AI290" s="361"/>
      <c r="AJ290" s="361"/>
      <c r="AK290" s="361"/>
      <c r="AL290" s="361"/>
      <c r="AM290" s="361"/>
      <c r="AN290" s="361"/>
      <c r="AO290" s="361"/>
      <c r="AP290" s="150">
        <f t="shared" si="1006"/>
        <v>-1</v>
      </c>
      <c r="AQ290" s="150">
        <f t="shared" si="1007"/>
        <v>4.4858922432864823E-2</v>
      </c>
      <c r="AR290" s="150">
        <f t="shared" si="1008"/>
        <v>-0.27978918985169754</v>
      </c>
      <c r="AS290" s="150">
        <f t="shared" si="1009"/>
        <v>0.18939327677191761</v>
      </c>
      <c r="AT290" s="150">
        <f t="shared" si="1010"/>
        <v>3.4598214285714239E-2</v>
      </c>
      <c r="AU290" s="242">
        <f t="shared" si="960"/>
        <v>-30.699000000000002</v>
      </c>
      <c r="AV290" s="242">
        <f t="shared" si="1133"/>
        <v>1.3180000000000014</v>
      </c>
      <c r="AW290" s="242">
        <f t="shared" si="961"/>
        <v>-11.414000000000001</v>
      </c>
      <c r="AX290" s="242">
        <f t="shared" si="962"/>
        <v>6.4960000000000022</v>
      </c>
      <c r="AY290" s="119"/>
      <c r="AZ290" s="119">
        <v>30.699000000000002</v>
      </c>
      <c r="BA290" s="119">
        <v>29.381</v>
      </c>
      <c r="BB290" s="119">
        <v>40.795000000000002</v>
      </c>
      <c r="BC290" s="119">
        <v>34.298999999999999</v>
      </c>
      <c r="BD290" s="119">
        <v>33.152000000000001</v>
      </c>
      <c r="BE290" s="119">
        <v>30.693999999999999</v>
      </c>
      <c r="BF290" s="119">
        <v>32.164999999999999</v>
      </c>
      <c r="BG290" s="362">
        <v>34.579000000000001</v>
      </c>
      <c r="BH290" s="362">
        <v>39.346269999999997</v>
      </c>
      <c r="BI290" s="362">
        <v>31.831232</v>
      </c>
      <c r="BJ290" s="362">
        <v>29.254759</v>
      </c>
      <c r="BK290" s="362">
        <v>26.353784000000001</v>
      </c>
      <c r="BL290" s="362">
        <v>26.55</v>
      </c>
      <c r="BM290" s="362">
        <v>28.937000000000001</v>
      </c>
      <c r="BN290" s="362">
        <v>25.928000000000001</v>
      </c>
      <c r="BO290" s="362">
        <v>44.581000000000003</v>
      </c>
      <c r="BP290" s="152">
        <f t="shared" si="1011"/>
        <v>-1</v>
      </c>
      <c r="BQ290" s="152">
        <f t="shared" si="1012"/>
        <v>3.1558567279767719E-2</v>
      </c>
      <c r="BR290" s="152">
        <f t="shared" si="1013"/>
        <v>-0.63769640852974196</v>
      </c>
      <c r="BS290" s="152">
        <f t="shared" si="1014"/>
        <v>1.0607111882046834</v>
      </c>
      <c r="BT290" s="152">
        <f t="shared" si="1015"/>
        <v>0.39251207729468601</v>
      </c>
      <c r="BU290" s="242">
        <f t="shared" si="963"/>
        <v>-5.3280000000000003</v>
      </c>
      <c r="BV290" s="242">
        <f t="shared" si="1134"/>
        <v>0.16300000000000026</v>
      </c>
      <c r="BW290" s="242">
        <f t="shared" si="964"/>
        <v>-9.0910000000000011</v>
      </c>
      <c r="BX290" s="242">
        <f t="shared" si="965"/>
        <v>7.3380000000000001</v>
      </c>
      <c r="BY290" s="119"/>
      <c r="BZ290" s="119">
        <v>5.3280000000000003</v>
      </c>
      <c r="CA290" s="119">
        <v>5.165</v>
      </c>
      <c r="CB290" s="119">
        <v>14.256</v>
      </c>
      <c r="CC290" s="119">
        <v>6.9180000000000001</v>
      </c>
      <c r="CD290" s="119">
        <v>4.968</v>
      </c>
      <c r="CE290" s="119">
        <v>2.5670000000000002</v>
      </c>
      <c r="CF290" s="119">
        <v>2.331</v>
      </c>
      <c r="CG290" s="362">
        <v>3.9420000000000002</v>
      </c>
      <c r="CH290" s="362">
        <v>11.713119000000001</v>
      </c>
      <c r="CI290" s="362">
        <v>8.7548270000000006</v>
      </c>
      <c r="CJ290" s="362">
        <v>7.8519610000000002</v>
      </c>
      <c r="CK290" s="362">
        <v>6.3390870000000001</v>
      </c>
      <c r="CL290" s="362">
        <v>7.851</v>
      </c>
      <c r="CM290" s="362">
        <v>9.8719999999999999</v>
      </c>
      <c r="CN290" s="362">
        <v>9.3949999999999996</v>
      </c>
      <c r="CO290" s="362">
        <v>22.547000000000001</v>
      </c>
      <c r="CP290" s="152">
        <f t="shared" si="1016"/>
        <v>-1</v>
      </c>
      <c r="CQ290" s="152">
        <f t="shared" si="1017"/>
        <v>8.636644046884601E-3</v>
      </c>
      <c r="CR290" s="152">
        <f t="shared" si="1018"/>
        <v>-0.656203605514316</v>
      </c>
      <c r="CS290" s="152">
        <f t="shared" si="1019"/>
        <v>1.0713135158881242</v>
      </c>
      <c r="CT290" s="152">
        <f t="shared" si="1020"/>
        <v>0.43195638498637023</v>
      </c>
      <c r="CU290" s="242">
        <f t="shared" si="966"/>
        <v>-4.9050000000000002</v>
      </c>
      <c r="CV290" s="242">
        <f t="shared" si="1135"/>
        <v>4.1999999999999815E-2</v>
      </c>
      <c r="CW290" s="242">
        <f t="shared" si="967"/>
        <v>-9.282</v>
      </c>
      <c r="CX290" s="242">
        <f t="shared" si="968"/>
        <v>7.3159999999999998</v>
      </c>
      <c r="CY290" s="119"/>
      <c r="CZ290" s="119">
        <v>4.9050000000000002</v>
      </c>
      <c r="DA290" s="119">
        <v>4.8630000000000004</v>
      </c>
      <c r="DB290" s="119">
        <v>14.145</v>
      </c>
      <c r="DC290" s="119">
        <v>6.8289999999999997</v>
      </c>
      <c r="DD290" s="119">
        <v>4.7690000000000001</v>
      </c>
      <c r="DE290" s="119">
        <v>2.1339999999999999</v>
      </c>
      <c r="DF290" s="119">
        <v>1.9379999999999999</v>
      </c>
      <c r="DG290" s="362">
        <v>3.3220000000000001</v>
      </c>
      <c r="DH290" s="362">
        <v>11.499091</v>
      </c>
      <c r="DI290" s="362">
        <v>8.609356</v>
      </c>
      <c r="DJ290" s="362">
        <v>7.8316119999999998</v>
      </c>
      <c r="DK290" s="362">
        <v>6.1613350000000002</v>
      </c>
      <c r="DL290" s="362">
        <v>8.0039999999999996</v>
      </c>
      <c r="DM290" s="362">
        <v>10.244999999999999</v>
      </c>
      <c r="DN290" s="362">
        <v>9.7850000000000001</v>
      </c>
      <c r="DO290" s="362">
        <v>22.73</v>
      </c>
      <c r="DP290" s="152">
        <f t="shared" si="1021"/>
        <v>-1</v>
      </c>
      <c r="DQ290" s="152">
        <f t="shared" si="1022"/>
        <v>-6.3486100676183307E-2</v>
      </c>
      <c r="DR290" s="152">
        <f t="shared" si="1023"/>
        <v>-0.2186019205770118</v>
      </c>
      <c r="DS290" s="152">
        <f t="shared" si="1024"/>
        <v>0.33694006839715207</v>
      </c>
      <c r="DT290" s="152">
        <f t="shared" si="1025"/>
        <v>-3.6462834917891138E-2</v>
      </c>
      <c r="DU290" s="242">
        <f t="shared" si="969"/>
        <v>-17.451000000000001</v>
      </c>
      <c r="DV290" s="242">
        <f t="shared" si="1136"/>
        <v>-1.1829999999999998</v>
      </c>
      <c r="DW290" s="242">
        <f t="shared" si="970"/>
        <v>-5.213000000000001</v>
      </c>
      <c r="DX290" s="242">
        <f t="shared" si="971"/>
        <v>6.0100000000000016</v>
      </c>
      <c r="DY290" s="119"/>
      <c r="DZ290" s="119">
        <v>17.451000000000001</v>
      </c>
      <c r="EA290" s="119">
        <v>18.634</v>
      </c>
      <c r="EB290" s="119">
        <v>23.847000000000001</v>
      </c>
      <c r="EC290" s="119">
        <v>17.837</v>
      </c>
      <c r="ED290" s="119">
        <v>18.512</v>
      </c>
      <c r="EE290" s="119">
        <v>15.797000000000001</v>
      </c>
      <c r="EF290" s="119">
        <v>15.635999999999999</v>
      </c>
      <c r="EG290" s="362">
        <v>16.126999999999999</v>
      </c>
      <c r="EH290" s="362">
        <v>22.465593999999999</v>
      </c>
      <c r="EI290" s="362">
        <v>20.137304</v>
      </c>
      <c r="EJ290" s="362">
        <v>19.298642000000001</v>
      </c>
      <c r="EK290" s="362">
        <v>18.080345000000001</v>
      </c>
      <c r="EL290" s="362">
        <v>19.501000000000001</v>
      </c>
      <c r="EM290" s="362">
        <v>19.946999999999999</v>
      </c>
      <c r="EN290" s="362">
        <v>38.365000000000002</v>
      </c>
      <c r="EO290" s="362">
        <v>35.027999999999999</v>
      </c>
      <c r="EP290" s="153">
        <f t="shared" si="1026"/>
        <v>-1</v>
      </c>
      <c r="EQ290" s="153">
        <f t="shared" si="1027"/>
        <v>0.18372533257267329</v>
      </c>
      <c r="ER290" s="153">
        <f t="shared" si="1028"/>
        <v>-0.18713770788979994</v>
      </c>
      <c r="ES290" s="153">
        <f t="shared" si="1029"/>
        <v>0.39098692312203132</v>
      </c>
      <c r="ET290" s="153">
        <f t="shared" si="1030"/>
        <v>-5.8261541859951388E-2</v>
      </c>
      <c r="EU290" s="242">
        <f t="shared" si="972"/>
        <v>-45.648000000000003</v>
      </c>
      <c r="EV290" s="242">
        <f t="shared" si="1137"/>
        <v>7.0850000000000009</v>
      </c>
      <c r="EW290" s="242">
        <f t="shared" si="973"/>
        <v>-8.8780000000000001</v>
      </c>
      <c r="EX290" s="242">
        <f t="shared" si="974"/>
        <v>13.335000000000001</v>
      </c>
      <c r="EY290" s="119"/>
      <c r="EZ290" s="119">
        <v>45.648000000000003</v>
      </c>
      <c r="FA290" s="119">
        <v>38.563000000000002</v>
      </c>
      <c r="FB290" s="119">
        <v>47.441000000000003</v>
      </c>
      <c r="FC290" s="119">
        <v>34.106000000000002</v>
      </c>
      <c r="FD290" s="119">
        <v>36.216000000000001</v>
      </c>
      <c r="FE290" s="119">
        <v>39.462000000000003</v>
      </c>
      <c r="FF290" s="119">
        <v>37.15</v>
      </c>
      <c r="FG290" s="362">
        <v>46.176000000000002</v>
      </c>
      <c r="FH290" s="362">
        <v>50.152003999999998</v>
      </c>
      <c r="FI290" s="362">
        <v>35.609827000000003</v>
      </c>
      <c r="FJ290" s="362">
        <v>38.101869000000001</v>
      </c>
      <c r="FK290" s="362">
        <v>33.678434000000003</v>
      </c>
      <c r="FL290" s="362">
        <v>38.225999999999999</v>
      </c>
      <c r="FM290" s="362">
        <v>32.384999999999998</v>
      </c>
      <c r="FN290" s="362">
        <v>48.918999999999997</v>
      </c>
      <c r="FO290" s="362">
        <v>50.353000000000002</v>
      </c>
      <c r="FP290" s="153">
        <f t="shared" si="1031"/>
        <v>-1</v>
      </c>
      <c r="FQ290" s="153">
        <f t="shared" si="1032"/>
        <v>-5.4054054054054057E-2</v>
      </c>
      <c r="FR290" s="153">
        <f t="shared" si="1033"/>
        <v>-2.6315789473684209E-2</v>
      </c>
      <c r="FS290" s="153">
        <f t="shared" si="1034"/>
        <v>0</v>
      </c>
      <c r="FT290" s="153">
        <f t="shared" si="1035"/>
        <v>-0.05</v>
      </c>
      <c r="FU290" s="242">
        <f t="shared" si="990"/>
        <v>-35</v>
      </c>
      <c r="FV290" s="242">
        <f t="shared" si="1138"/>
        <v>-2</v>
      </c>
      <c r="FW290" s="242">
        <f t="shared" si="991"/>
        <v>-1</v>
      </c>
      <c r="FX290" s="242">
        <f t="shared" si="992"/>
        <v>0</v>
      </c>
      <c r="FY290" s="154"/>
      <c r="FZ290" s="154">
        <v>35</v>
      </c>
      <c r="GA290" s="154">
        <v>37</v>
      </c>
      <c r="GB290" s="154">
        <v>38</v>
      </c>
      <c r="GC290" s="154">
        <v>38</v>
      </c>
      <c r="GD290" s="154">
        <v>40</v>
      </c>
      <c r="GE290" s="154">
        <v>42</v>
      </c>
      <c r="GF290" s="154">
        <v>47</v>
      </c>
      <c r="GG290" s="359">
        <v>50</v>
      </c>
      <c r="GH290" s="359">
        <v>44</v>
      </c>
      <c r="GI290" s="359">
        <v>38</v>
      </c>
      <c r="GJ290" s="359">
        <v>35</v>
      </c>
      <c r="GK290" s="359">
        <v>30</v>
      </c>
      <c r="GL290" s="359">
        <v>29</v>
      </c>
      <c r="GM290" s="359">
        <v>29</v>
      </c>
      <c r="GN290" s="359">
        <v>25</v>
      </c>
      <c r="GO290" s="359">
        <v>39</v>
      </c>
      <c r="GP290" s="5"/>
      <c r="GQ290" s="5" t="s">
        <v>386</v>
      </c>
      <c r="GR290" s="5">
        <v>8362</v>
      </c>
      <c r="GS290" s="5" t="s">
        <v>587</v>
      </c>
      <c r="GT290" s="7" t="s">
        <v>82</v>
      </c>
      <c r="GU290" s="172"/>
      <c r="GW290" s="158">
        <f t="shared" si="1036"/>
        <v>-1</v>
      </c>
      <c r="GX290" s="158">
        <f t="shared" si="1037"/>
        <v>0.18741563740489683</v>
      </c>
      <c r="GY290" s="158">
        <f t="shared" si="1038"/>
        <v>-0.66265368264068047</v>
      </c>
      <c r="GZ290" s="158">
        <f t="shared" si="1039"/>
        <v>0.80621281520529298</v>
      </c>
      <c r="HA290" s="158">
        <f t="shared" si="1040"/>
        <v>0.35159128483582408</v>
      </c>
      <c r="HB290" s="263">
        <f t="shared" si="942"/>
        <v>-0.2718581127892476</v>
      </c>
      <c r="HC290" s="263">
        <f t="shared" si="1139"/>
        <v>4.2908700110638326E-2</v>
      </c>
      <c r="HD290" s="263">
        <f t="shared" si="943"/>
        <v>-0.4497282574106336</v>
      </c>
      <c r="HE290" s="263">
        <f t="shared" si="944"/>
        <v>0.30293143222850394</v>
      </c>
      <c r="HF290" s="153">
        <f t="shared" si="1041"/>
        <v>0</v>
      </c>
      <c r="HG290" s="153">
        <f t="shared" si="1042"/>
        <v>0.2718581127892476</v>
      </c>
      <c r="HH290" s="153">
        <f t="shared" si="1043"/>
        <v>0.22894941267860927</v>
      </c>
      <c r="HI290" s="153">
        <f t="shared" si="1044"/>
        <v>0.67867767008924285</v>
      </c>
      <c r="HJ290" s="153">
        <f t="shared" si="1045"/>
        <v>0.37574623786073891</v>
      </c>
      <c r="HK290" s="153">
        <f t="shared" si="1046"/>
        <v>0.27800285639336619</v>
      </c>
      <c r="HL290" s="153">
        <f t="shared" si="1047"/>
        <v>0.13578086724143415</v>
      </c>
      <c r="HM290" s="153">
        <f t="shared" si="1048"/>
        <v>0.12202877561943141</v>
      </c>
      <c r="HN290" s="153">
        <f t="shared" si="1049"/>
        <v>0.17215738335702441</v>
      </c>
      <c r="HO290" s="153">
        <f t="shared" si="1050"/>
        <v>0.53982670380780207</v>
      </c>
      <c r="HP290" s="153">
        <f t="shared" si="1051"/>
        <v>0.4366247991109431</v>
      </c>
      <c r="HQ290" s="153">
        <f t="shared" si="1052"/>
        <v>0.41903821524109253</v>
      </c>
      <c r="HR290" s="153">
        <f t="shared" si="1053"/>
        <v>0.32789326725799733</v>
      </c>
      <c r="HS290" s="153">
        <f t="shared" si="1054"/>
        <v>0.40580004055972418</v>
      </c>
      <c r="HT290" s="153">
        <f t="shared" si="1055"/>
        <v>0.35138564960899987</v>
      </c>
      <c r="HU290" s="153">
        <f t="shared" si="1056"/>
        <v>0.26664668292616461</v>
      </c>
      <c r="HV290" s="150">
        <f t="shared" si="1057"/>
        <v>-1</v>
      </c>
      <c r="HW290" s="150">
        <f t="shared" si="1058"/>
        <v>5.3522259803697042E-2</v>
      </c>
      <c r="HX290" s="150">
        <f t="shared" si="1059"/>
        <v>-0.65647212950996303</v>
      </c>
      <c r="HY290" s="150">
        <f t="shared" si="1060"/>
        <v>0.77705289191423044</v>
      </c>
      <c r="HZ290" s="150">
        <f t="shared" si="1061"/>
        <v>0.49857127194202744</v>
      </c>
      <c r="IA290" s="263">
        <f t="shared" si="945"/>
        <v>-0.12653928821650376</v>
      </c>
      <c r="IB290" s="263">
        <f t="shared" si="1140"/>
        <v>6.4285956905747454E-3</v>
      </c>
      <c r="IC290" s="263">
        <f t="shared" si="946"/>
        <v>-0.22952816604642803</v>
      </c>
      <c r="ID290" s="263">
        <f t="shared" si="947"/>
        <v>0.15288677529827496</v>
      </c>
      <c r="IE290" s="153">
        <f t="shared" si="1062"/>
        <v>0</v>
      </c>
      <c r="IF290" s="153">
        <f t="shared" si="1063"/>
        <v>0.12653928821650376</v>
      </c>
      <c r="IG290" s="153">
        <f t="shared" si="1064"/>
        <v>0.12011069252592901</v>
      </c>
      <c r="IH290" s="153">
        <f t="shared" si="1065"/>
        <v>0.34963885857235705</v>
      </c>
      <c r="II290" s="153">
        <f t="shared" si="1066"/>
        <v>0.19675208327408208</v>
      </c>
      <c r="IJ290" s="153">
        <f t="shared" si="1067"/>
        <v>0.1312931102830413</v>
      </c>
      <c r="IK290" s="153">
        <f t="shared" si="1068"/>
        <v>6.7013000574322565E-2</v>
      </c>
      <c r="IL290" s="153">
        <f t="shared" si="1069"/>
        <v>5.5948923505268471E-2</v>
      </c>
      <c r="IM290" s="153">
        <f t="shared" si="1070"/>
        <v>8.1845358282312181E-2</v>
      </c>
      <c r="IN290" s="153">
        <f t="shared" si="1071"/>
        <v>0.27315459251330587</v>
      </c>
      <c r="IO290" s="153">
        <f t="shared" si="1072"/>
        <v>0.23754241117990285</v>
      </c>
      <c r="IP290" s="153">
        <f t="shared" si="1073"/>
        <v>0.21877759418206968</v>
      </c>
      <c r="IQ290" s="153">
        <f t="shared" si="1074"/>
        <v>0.17631978022384542</v>
      </c>
      <c r="IR290" s="153">
        <f t="shared" si="1075"/>
        <v>0.22237328461571146</v>
      </c>
      <c r="IS290" s="153">
        <f t="shared" si="1076"/>
        <v>0.24284168060612024</v>
      </c>
      <c r="IT290" s="153">
        <f t="shared" si="1077"/>
        <v>0.18927794342815699</v>
      </c>
      <c r="IU290" s="150" t="e">
        <f t="shared" si="1078"/>
        <v>#VALUE!</v>
      </c>
      <c r="IV290" s="150">
        <f t="shared" si="1079"/>
        <v>-0.20884188793322062</v>
      </c>
      <c r="IW290" s="150">
        <f t="shared" si="1080"/>
        <v>-3.8707925060135942E-2</v>
      </c>
      <c r="IX290" s="150">
        <f t="shared" si="1081"/>
        <v>-3.8855041572621304E-2</v>
      </c>
      <c r="IY290" s="150">
        <f t="shared" si="1082"/>
        <v>2.3147304597831868E-2</v>
      </c>
      <c r="IZ290" s="263" t="e">
        <f t="shared" si="948"/>
        <v>#VALUE!</v>
      </c>
      <c r="JA290" s="263">
        <f t="shared" si="1141"/>
        <v>-0.10091434120134929</v>
      </c>
      <c r="JB290" s="263">
        <f t="shared" si="949"/>
        <v>-1.9457176048335023E-2</v>
      </c>
      <c r="JC290" s="263">
        <f t="shared" si="950"/>
        <v>-2.0320687753792477E-2</v>
      </c>
      <c r="JD290" s="153" t="str">
        <f t="shared" si="1083"/>
        <v>i.a.</v>
      </c>
      <c r="JE290" s="153">
        <f t="shared" si="1084"/>
        <v>0.38229495268138802</v>
      </c>
      <c r="JF290" s="153">
        <f t="shared" si="1085"/>
        <v>0.48320929388273731</v>
      </c>
      <c r="JG290" s="153">
        <f t="shared" si="1086"/>
        <v>0.50266646993107233</v>
      </c>
      <c r="JH290" s="153">
        <f t="shared" si="1087"/>
        <v>0.52298715768486481</v>
      </c>
      <c r="JI290" s="153">
        <f t="shared" si="1088"/>
        <v>0.51115529047934616</v>
      </c>
      <c r="JJ290" s="153">
        <f t="shared" si="1089"/>
        <v>0.40030915817748719</v>
      </c>
      <c r="JK290" s="153">
        <f t="shared" si="1090"/>
        <v>0.42088829071332434</v>
      </c>
      <c r="JL290" s="153">
        <f t="shared" si="1091"/>
        <v>0.34925069300069295</v>
      </c>
      <c r="JM290" s="153">
        <f t="shared" si="1092"/>
        <v>0.44795007593315711</v>
      </c>
      <c r="JN290" s="153">
        <f t="shared" si="1093"/>
        <v>0.56549850691495918</v>
      </c>
      <c r="JO290" s="153">
        <f t="shared" si="1094"/>
        <v>0.5065011902696952</v>
      </c>
      <c r="JP290" s="153">
        <f t="shared" si="1095"/>
        <v>0.53685230732521594</v>
      </c>
      <c r="JQ290" s="153">
        <f t="shared" si="1096"/>
        <v>0.51015015957725118</v>
      </c>
      <c r="JR290" s="153">
        <f t="shared" si="1097"/>
        <v>0.61593330245484024</v>
      </c>
      <c r="JS290" s="153">
        <f t="shared" si="1098"/>
        <v>0.78425560620617762</v>
      </c>
      <c r="JT290" s="153">
        <f t="shared" si="1099"/>
        <v>0.69564872003654199</v>
      </c>
      <c r="JU290" s="150" t="e">
        <f t="shared" si="1100"/>
        <v>#VALUE!</v>
      </c>
      <c r="JV290" s="150" t="e">
        <f t="shared" si="1101"/>
        <v>#VALUE!</v>
      </c>
      <c r="JW290" s="150" t="e">
        <f t="shared" si="1102"/>
        <v>#VALUE!</v>
      </c>
      <c r="JX290" s="150" t="e">
        <f t="shared" si="1103"/>
        <v>#VALUE!</v>
      </c>
      <c r="JY290" s="150" t="e">
        <f t="shared" si="1104"/>
        <v>#VALUE!</v>
      </c>
      <c r="JZ290" s="263" t="e">
        <f t="shared" si="951"/>
        <v>#VALUE!</v>
      </c>
      <c r="KA290" s="263" t="e">
        <f t="shared" si="1142"/>
        <v>#VALUE!</v>
      </c>
      <c r="KB290" s="263" t="e">
        <f t="shared" si="952"/>
        <v>#VALUE!</v>
      </c>
      <c r="KC290" s="263" t="e">
        <f t="shared" si="953"/>
        <v>#VALUE!</v>
      </c>
      <c r="KD290" s="153" t="str">
        <f t="shared" si="924"/>
        <v>i.a.</v>
      </c>
      <c r="KE290" s="153" t="str">
        <f t="shared" si="925"/>
        <v>i.a.</v>
      </c>
      <c r="KF290" s="153" t="str">
        <f t="shared" si="926"/>
        <v>i.a.</v>
      </c>
      <c r="KG290" s="153" t="str">
        <f t="shared" si="927"/>
        <v>i.a.</v>
      </c>
      <c r="KH290" s="153" t="str">
        <f t="shared" si="940"/>
        <v>i.a.</v>
      </c>
      <c r="KI290" s="153" t="str">
        <f t="shared" si="928"/>
        <v>i.a.</v>
      </c>
      <c r="KJ290" s="153" t="str">
        <f t="shared" si="929"/>
        <v>i.a.</v>
      </c>
      <c r="KK290" s="153" t="str">
        <f t="shared" si="930"/>
        <v>i.a.</v>
      </c>
      <c r="KL290" s="153" t="str">
        <f t="shared" si="931"/>
        <v>i.a.</v>
      </c>
      <c r="KM290" s="153" t="str">
        <f t="shared" si="932"/>
        <v>i.a.</v>
      </c>
      <c r="KN290" s="153" t="str">
        <f t="shared" si="933"/>
        <v>i.a.</v>
      </c>
      <c r="KO290" s="153" t="str">
        <f t="shared" si="934"/>
        <v>i.a.</v>
      </c>
      <c r="KP290" s="153" t="str">
        <f t="shared" si="935"/>
        <v>i.a.</v>
      </c>
      <c r="KQ290" s="153" t="str">
        <f t="shared" si="936"/>
        <v>i.a.</v>
      </c>
      <c r="KR290" s="153" t="str">
        <f t="shared" si="937"/>
        <v>i.a.</v>
      </c>
      <c r="KS290" s="153" t="str">
        <f t="shared" si="938"/>
        <v>i.a.</v>
      </c>
      <c r="KT290" s="153" t="str">
        <f t="shared" si="939"/>
        <v>i.a.</v>
      </c>
      <c r="KU290" s="150" t="e">
        <f t="shared" si="1105"/>
        <v>#VALUE!</v>
      </c>
      <c r="KV290" s="150" t="e">
        <f t="shared" si="1106"/>
        <v>#DIV/0!</v>
      </c>
      <c r="KW290" s="150" t="e">
        <f t="shared" si="1107"/>
        <v>#DIV/0!</v>
      </c>
      <c r="KX290" s="150" t="e">
        <f t="shared" si="1108"/>
        <v>#DIV/0!</v>
      </c>
      <c r="KY290" s="150" t="e">
        <f t="shared" si="1109"/>
        <v>#DIV/0!</v>
      </c>
      <c r="KZ290" s="243" t="e">
        <f t="shared" si="954"/>
        <v>#VALUE!</v>
      </c>
      <c r="LA290" s="243">
        <f t="shared" si="1143"/>
        <v>0</v>
      </c>
      <c r="LB290" s="243">
        <f t="shared" si="955"/>
        <v>0</v>
      </c>
      <c r="LC290" s="243">
        <f t="shared" si="956"/>
        <v>0</v>
      </c>
      <c r="LD290" s="254" t="str">
        <f>IFERROR(Tabel1[[#This Row],[2024 - Omsætning]]/Tabel1[[#This Row],[2024 - Ansatte]],"i.a.")</f>
        <v>i.a.</v>
      </c>
      <c r="LE290" s="254">
        <f>IFERROR(Tabel1[[#This Row],[2023 - Omsætning]]/Tabel1[[#This Row],[2023 - Ansatte]],"i.a.")</f>
        <v>0</v>
      </c>
      <c r="LF290" s="254">
        <f>IFERROR(Tabel1[[#This Row],[2022 - Omsætning]]/Tabel1[[#This Row],[2022 - Ansatte]],"i.a.")</f>
        <v>0</v>
      </c>
      <c r="LG290" s="254">
        <f>IFERROR(Tabel1[[#This Row],[2021 - Omsætning]]/Tabel1[[#This Row],[2021 - Ansatte]],"i.a.")</f>
        <v>0</v>
      </c>
      <c r="LH290" s="254">
        <f>IFERROR(AC290/Tabel1[[#This Row],[2020 - Ansatte]],"i.a.")</f>
        <v>0</v>
      </c>
      <c r="LI290" s="254">
        <f>IFERROR(Tabel1[[#This Row],[2019 - Omsætning]]/Tabel1[[#This Row],[2019 - Ansatte]],"i.a.")</f>
        <v>0</v>
      </c>
      <c r="LJ290" s="254">
        <f>IFERROR(Tabel1[[#This Row],[2018 - Omsætning]]/Tabel1[[#This Row],[2018 - Ansatte]],"i.a.")</f>
        <v>0</v>
      </c>
      <c r="LK290" s="254">
        <f>IFERROR(Tabel1[[#This Row],[2017 - Omsætning]]/Tabel1[[#This Row],[2017 - Ansatte]],"i.a.")</f>
        <v>0</v>
      </c>
      <c r="LL290" s="254">
        <f>IFERROR(Tabel1[[#This Row],[2016 - Omsætning]]/Tabel1[[#This Row],[2016 - Ansatte]],"i.a.")</f>
        <v>0</v>
      </c>
      <c r="LM290" s="254">
        <f>IFERROR(Tabel1[[#This Row],[2015 - Omsætning]]/Tabel1[[#This Row],[2015 - Ansatte]],"i.a.")</f>
        <v>0</v>
      </c>
      <c r="LN290" s="254">
        <f>IFERROR(Tabel1[[#This Row],[2014 - Omsætning]]/Tabel1[[#This Row],[2014 - Ansatte]],"i.a.")</f>
        <v>0</v>
      </c>
      <c r="LO290" s="254">
        <f>IFERROR(Tabel1[[#This Row],[2013 - Omsætning]]/Tabel1[[#This Row],[2013 - Ansatte]],"i.a.")</f>
        <v>0</v>
      </c>
      <c r="LP290" s="254">
        <f>IFERROR(Tabel1[[#This Row],[2012 - Omsætning]]/Tabel1[[#This Row],[2012 - Ansatte]],"i.a.")</f>
        <v>0</v>
      </c>
      <c r="LQ290" s="254">
        <f>IFERROR(Tabel1[[#This Row],[2011 - Omsætning]]/Tabel1[[#This Row],[2011 - Ansatte]],"i.a.")</f>
        <v>0</v>
      </c>
      <c r="LR290" s="254">
        <f>IFERROR(Tabel1[[#This Row],[2010 - Omsætning]]/Tabel1[[#This Row],[2010 - Ansatte]],"i.a.")</f>
        <v>0</v>
      </c>
      <c r="LS290" s="254">
        <f>IFERROR(Tabel1[[#This Row],[2009 - Omsætning]]/Tabel1[[#This Row],[2009 - Ansatte]],"i.a.")</f>
        <v>0</v>
      </c>
      <c r="LT290" s="254">
        <f>IFERROR(Tabel1[[#This Row],[2008 - Omsætning]]/Tabel1[[#This Row],[2008 - Ansatte]],"i.a.")</f>
        <v>0</v>
      </c>
      <c r="LU290" s="158" t="e">
        <f t="shared" si="1110"/>
        <v>#VALUE!</v>
      </c>
      <c r="LV290" s="158">
        <f t="shared" si="1111"/>
        <v>6.6273023706706638E-2</v>
      </c>
      <c r="LW290" s="158">
        <f t="shared" si="1112"/>
        <v>-0.64691181106875695</v>
      </c>
      <c r="LX290" s="158">
        <f t="shared" si="1113"/>
        <v>1.0713135158881242</v>
      </c>
      <c r="LY290" s="158">
        <f t="shared" si="1114"/>
        <v>0.50732251051196864</v>
      </c>
      <c r="LZ290" s="243" t="e">
        <f t="shared" si="957"/>
        <v>#VALUE!</v>
      </c>
      <c r="MA290" s="243">
        <f t="shared" si="1144"/>
        <v>8.7104247104247134E-3</v>
      </c>
      <c r="MB290" s="243">
        <f t="shared" si="958"/>
        <v>-0.2408044096728307</v>
      </c>
      <c r="MC290" s="243">
        <f t="shared" si="959"/>
        <v>0.19252631578947368</v>
      </c>
      <c r="MD290" s="244" t="str">
        <f t="shared" si="1115"/>
        <v>i.a.</v>
      </c>
      <c r="ME290" s="244">
        <f t="shared" si="1116"/>
        <v>0.14014285714285715</v>
      </c>
      <c r="MF290" s="244">
        <f t="shared" si="1117"/>
        <v>0.13143243243243244</v>
      </c>
      <c r="MG290" s="244">
        <f t="shared" si="1118"/>
        <v>0.37223684210526314</v>
      </c>
      <c r="MH290" s="244">
        <f t="shared" si="1119"/>
        <v>0.17971052631578946</v>
      </c>
      <c r="MI290" s="244">
        <f t="shared" si="1120"/>
        <v>0.119225</v>
      </c>
      <c r="MJ290" s="244">
        <f t="shared" si="1121"/>
        <v>5.0809523809523804E-2</v>
      </c>
      <c r="MK290" s="244">
        <f t="shared" si="1122"/>
        <v>4.1234042553191491E-2</v>
      </c>
      <c r="ML290" s="244">
        <f t="shared" si="1123"/>
        <v>6.6439999999999999E-2</v>
      </c>
      <c r="MM290" s="244">
        <f t="shared" si="1124"/>
        <v>0.26134297727272726</v>
      </c>
      <c r="MN290" s="244">
        <f t="shared" si="1125"/>
        <v>0.22656200000000001</v>
      </c>
      <c r="MO290" s="244">
        <f t="shared" si="1126"/>
        <v>0.22376034285714286</v>
      </c>
      <c r="MP290" s="244">
        <f t="shared" si="1127"/>
        <v>0.20537783333333334</v>
      </c>
      <c r="MQ290" s="244">
        <f t="shared" si="1128"/>
        <v>0.27599999999999997</v>
      </c>
      <c r="MR290" s="244">
        <f t="shared" si="1129"/>
        <v>0.3532758620689655</v>
      </c>
      <c r="MS290" s="244">
        <f t="shared" si="1130"/>
        <v>0.39140000000000003</v>
      </c>
      <c r="MT290" s="244">
        <f t="shared" si="1131"/>
        <v>0.58282051282051284</v>
      </c>
    </row>
    <row r="291" spans="1:358" ht="18" customHeight="1" x14ac:dyDescent="0.25">
      <c r="A291" s="98" t="s">
        <v>369</v>
      </c>
      <c r="B291" s="273">
        <v>57081112</v>
      </c>
      <c r="C291" s="117" t="s">
        <v>588</v>
      </c>
      <c r="D291" s="5" t="s">
        <v>370</v>
      </c>
      <c r="E291" s="187">
        <v>283000</v>
      </c>
      <c r="F291" s="203">
        <v>45476</v>
      </c>
      <c r="G291" s="148"/>
      <c r="H291" s="148" t="s">
        <v>74</v>
      </c>
      <c r="I291" s="148" t="s">
        <v>74</v>
      </c>
      <c r="J291" s="148" t="s">
        <v>74</v>
      </c>
      <c r="K291" s="148" t="s">
        <v>74</v>
      </c>
      <c r="L291" s="148" t="s">
        <v>74</v>
      </c>
      <c r="M291" s="148" t="s">
        <v>74</v>
      </c>
      <c r="N291" s="357" t="s">
        <v>74</v>
      </c>
      <c r="O291" s="357" t="s">
        <v>74</v>
      </c>
      <c r="P291" s="150">
        <f>Y291/Tabel1[[#This Row],[2023 - Omsætning]]-1</f>
        <v>-1</v>
      </c>
      <c r="Q291" s="150">
        <f>Z291/Tabel1[[#This Row],[2022 - Omsætning]]-1</f>
        <v>-0.20973670078041384</v>
      </c>
      <c r="R291" s="150">
        <f>AA291/Tabel1[[#This Row],[2021 - Omsætning]]-1</f>
        <v>-0.12727713911053429</v>
      </c>
      <c r="S291" s="150">
        <f>AB291/Tabel1[[#This Row],[2020 - Omsætning]]-1</f>
        <v>0.21834625715416767</v>
      </c>
      <c r="T291" s="150">
        <f>AC291/Tabel1[[#This Row],[2019 - Omsætning]]-1</f>
        <v>0.56146017111528468</v>
      </c>
      <c r="U291" s="242">
        <f t="shared" si="941"/>
        <v>-829.94399999999996</v>
      </c>
      <c r="V291" s="242">
        <f t="shared" si="1132"/>
        <v>-220.26800000000003</v>
      </c>
      <c r="W291" s="242">
        <f t="shared" si="982"/>
        <v>-153.16200000000003</v>
      </c>
      <c r="X291" s="242">
        <f t="shared" si="975"/>
        <v>215.66300000000001</v>
      </c>
      <c r="Y291" s="151"/>
      <c r="Z291" s="151">
        <v>829.94399999999996</v>
      </c>
      <c r="AA291" s="151">
        <v>1050.212</v>
      </c>
      <c r="AB291" s="151">
        <v>1203.374</v>
      </c>
      <c r="AC291" s="361">
        <v>987.71100000000001</v>
      </c>
      <c r="AD291" s="361">
        <v>632.55600000000004</v>
      </c>
      <c r="AE291" s="361">
        <v>704.73900000000003</v>
      </c>
      <c r="AF291" s="361">
        <v>592.65599999999995</v>
      </c>
      <c r="AG291" s="361">
        <v>602.10400000000004</v>
      </c>
      <c r="AH291" s="361">
        <v>508.68200000000002</v>
      </c>
      <c r="AI291" s="361">
        <v>440.18700000000001</v>
      </c>
      <c r="AJ291" s="361">
        <v>478.53699999999998</v>
      </c>
      <c r="AK291" s="361">
        <v>553.93700000000001</v>
      </c>
      <c r="AL291" s="361">
        <v>291.76600000000002</v>
      </c>
      <c r="AM291" s="361">
        <v>271.72899999999998</v>
      </c>
      <c r="AN291" s="361">
        <v>275.58300000000003</v>
      </c>
      <c r="AO291" s="361">
        <v>411.762</v>
      </c>
      <c r="AP291" s="150" t="e">
        <f t="shared" si="1006"/>
        <v>#DIV/0!</v>
      </c>
      <c r="AQ291" s="150" t="e">
        <f t="shared" si="1007"/>
        <v>#DIV/0!</v>
      </c>
      <c r="AR291" s="150" t="e">
        <f t="shared" si="1008"/>
        <v>#DIV/0!</v>
      </c>
      <c r="AS291" s="150" t="e">
        <f t="shared" si="1009"/>
        <v>#DIV/0!</v>
      </c>
      <c r="AT291" s="150" t="e">
        <f t="shared" si="1010"/>
        <v>#DIV/0!</v>
      </c>
      <c r="AU291" s="242">
        <f t="shared" si="960"/>
        <v>0</v>
      </c>
      <c r="AV291" s="242">
        <f t="shared" si="1133"/>
        <v>0</v>
      </c>
      <c r="AW291" s="242">
        <f t="shared" si="961"/>
        <v>0</v>
      </c>
      <c r="AX291" s="242">
        <f t="shared" si="962"/>
        <v>0</v>
      </c>
      <c r="AY291" s="119"/>
      <c r="AZ291" s="119"/>
      <c r="BA291" s="119"/>
      <c r="BB291" s="119"/>
      <c r="BC291" s="119"/>
      <c r="BD291" s="362"/>
      <c r="BE291" s="362">
        <v>238.911</v>
      </c>
      <c r="BF291" s="362">
        <v>234.31100000000001</v>
      </c>
      <c r="BG291" s="362">
        <v>216.125</v>
      </c>
      <c r="BH291" s="362">
        <v>200.67500000000001</v>
      </c>
      <c r="BI291" s="362">
        <v>194.40199999999999</v>
      </c>
      <c r="BJ291" s="362">
        <v>207.928</v>
      </c>
      <c r="BK291" s="362">
        <v>206.84</v>
      </c>
      <c r="BL291" s="362">
        <v>111.64400000000001</v>
      </c>
      <c r="BM291" s="362">
        <v>108.51300000000001</v>
      </c>
      <c r="BN291" s="362">
        <v>112.67700000000001</v>
      </c>
      <c r="BO291" s="362">
        <v>159.27699999999999</v>
      </c>
      <c r="BP291" s="152" t="e">
        <f t="shared" si="1011"/>
        <v>#DIV/0!</v>
      </c>
      <c r="BQ291" s="152" t="e">
        <f t="shared" si="1012"/>
        <v>#DIV/0!</v>
      </c>
      <c r="BR291" s="152" t="e">
        <f t="shared" si="1013"/>
        <v>#DIV/0!</v>
      </c>
      <c r="BS291" s="152" t="e">
        <f t="shared" si="1014"/>
        <v>#DIV/0!</v>
      </c>
      <c r="BT291" s="152" t="e">
        <f t="shared" si="1015"/>
        <v>#DIV/0!</v>
      </c>
      <c r="BU291" s="242">
        <f t="shared" si="963"/>
        <v>0</v>
      </c>
      <c r="BV291" s="242">
        <f t="shared" si="1134"/>
        <v>0</v>
      </c>
      <c r="BW291" s="242">
        <f t="shared" si="964"/>
        <v>0</v>
      </c>
      <c r="BX291" s="242">
        <f t="shared" si="965"/>
        <v>0</v>
      </c>
      <c r="BY291" s="119"/>
      <c r="BZ291" s="119"/>
      <c r="CA291" s="119"/>
      <c r="CB291" s="119"/>
      <c r="CC291" s="119"/>
      <c r="CD291" s="362"/>
      <c r="CE291" s="362">
        <v>20.452999999999999</v>
      </c>
      <c r="CF291" s="362">
        <v>50.908000000000001</v>
      </c>
      <c r="CG291" s="362">
        <v>42.344999999999999</v>
      </c>
      <c r="CH291" s="362">
        <v>23.827000000000002</v>
      </c>
      <c r="CI291" s="362">
        <v>26.407</v>
      </c>
      <c r="CJ291" s="362">
        <v>44.875999999999998</v>
      </c>
      <c r="CK291" s="362">
        <v>40.122999999999998</v>
      </c>
      <c r="CL291" s="362">
        <v>21.774999999999999</v>
      </c>
      <c r="CM291" s="362">
        <v>18.753</v>
      </c>
      <c r="CN291" s="362">
        <v>13.869</v>
      </c>
      <c r="CO291" s="362">
        <v>24.492000000000001</v>
      </c>
      <c r="CP291" s="152" t="e">
        <f t="shared" si="1016"/>
        <v>#DIV/0!</v>
      </c>
      <c r="CQ291" s="152" t="e">
        <f t="shared" si="1017"/>
        <v>#DIV/0!</v>
      </c>
      <c r="CR291" s="152" t="e">
        <f t="shared" si="1018"/>
        <v>#DIV/0!</v>
      </c>
      <c r="CS291" s="152" t="e">
        <f t="shared" si="1019"/>
        <v>#DIV/0!</v>
      </c>
      <c r="CT291" s="152" t="e">
        <f t="shared" si="1020"/>
        <v>#DIV/0!</v>
      </c>
      <c r="CU291" s="242">
        <f t="shared" si="966"/>
        <v>0</v>
      </c>
      <c r="CV291" s="242">
        <f t="shared" si="1135"/>
        <v>0</v>
      </c>
      <c r="CW291" s="242">
        <f t="shared" si="967"/>
        <v>0</v>
      </c>
      <c r="CX291" s="242">
        <f t="shared" si="968"/>
        <v>0</v>
      </c>
      <c r="CY291" s="119"/>
      <c r="CZ291" s="119"/>
      <c r="DA291" s="119"/>
      <c r="DB291" s="119"/>
      <c r="DC291" s="119"/>
      <c r="DD291" s="362"/>
      <c r="DE291" s="362">
        <v>22.9</v>
      </c>
      <c r="DF291" s="362">
        <v>54.804000000000002</v>
      </c>
      <c r="DG291" s="362">
        <v>43.843000000000004</v>
      </c>
      <c r="DH291" s="362">
        <v>24.75</v>
      </c>
      <c r="DI291" s="362">
        <v>26.388000000000002</v>
      </c>
      <c r="DJ291" s="362">
        <v>44.55</v>
      </c>
      <c r="DK291" s="362">
        <v>41.566000000000003</v>
      </c>
      <c r="DL291" s="362">
        <v>22.013999999999999</v>
      </c>
      <c r="DM291" s="362">
        <v>18.696000000000002</v>
      </c>
      <c r="DN291" s="362">
        <v>12.228</v>
      </c>
      <c r="DO291" s="362">
        <v>21.222999999999999</v>
      </c>
      <c r="DP291" s="152" t="e">
        <f t="shared" si="1021"/>
        <v>#DIV/0!</v>
      </c>
      <c r="DQ291" s="152" t="e">
        <f t="shared" si="1022"/>
        <v>#DIV/0!</v>
      </c>
      <c r="DR291" s="152" t="e">
        <f t="shared" si="1023"/>
        <v>#DIV/0!</v>
      </c>
      <c r="DS291" s="152" t="e">
        <f t="shared" si="1024"/>
        <v>#DIV/0!</v>
      </c>
      <c r="DT291" s="152" t="e">
        <f t="shared" si="1025"/>
        <v>#DIV/0!</v>
      </c>
      <c r="DU291" s="242">
        <f t="shared" si="969"/>
        <v>0</v>
      </c>
      <c r="DV291" s="242">
        <f t="shared" si="1136"/>
        <v>0</v>
      </c>
      <c r="DW291" s="242">
        <f t="shared" si="970"/>
        <v>0</v>
      </c>
      <c r="DX291" s="242">
        <f t="shared" si="971"/>
        <v>0</v>
      </c>
      <c r="DY291" s="119"/>
      <c r="DZ291" s="119"/>
      <c r="EA291" s="119"/>
      <c r="EB291" s="119"/>
      <c r="EC291" s="119"/>
      <c r="ED291" s="362"/>
      <c r="EE291" s="362">
        <v>184.12299999999999</v>
      </c>
      <c r="EF291" s="362">
        <v>127.40300000000001</v>
      </c>
      <c r="EG291" s="362">
        <v>113.07299999999999</v>
      </c>
      <c r="EH291" s="362">
        <v>97.557000000000002</v>
      </c>
      <c r="EI291" s="362">
        <v>91.474999999999994</v>
      </c>
      <c r="EJ291" s="362">
        <v>97.575000000000003</v>
      </c>
      <c r="EK291" s="362">
        <v>75.37</v>
      </c>
      <c r="EL291" s="362">
        <v>81.558999999999997</v>
      </c>
      <c r="EM291" s="362">
        <v>79.031000000000006</v>
      </c>
      <c r="EN291" s="362">
        <v>70.097999999999999</v>
      </c>
      <c r="EO291" s="362">
        <v>68.683999999999997</v>
      </c>
      <c r="EP291" s="153" t="e">
        <f t="shared" si="1026"/>
        <v>#DIV/0!</v>
      </c>
      <c r="EQ291" s="153" t="e">
        <f t="shared" si="1027"/>
        <v>#DIV/0!</v>
      </c>
      <c r="ER291" s="153" t="e">
        <f t="shared" si="1028"/>
        <v>#DIV/0!</v>
      </c>
      <c r="ES291" s="153" t="e">
        <f t="shared" si="1029"/>
        <v>#DIV/0!</v>
      </c>
      <c r="ET291" s="153" t="e">
        <f t="shared" si="1030"/>
        <v>#DIV/0!</v>
      </c>
      <c r="EU291" s="242">
        <f t="shared" si="972"/>
        <v>0</v>
      </c>
      <c r="EV291" s="242">
        <f t="shared" si="1137"/>
        <v>0</v>
      </c>
      <c r="EW291" s="242">
        <f t="shared" si="973"/>
        <v>0</v>
      </c>
      <c r="EX291" s="242">
        <f t="shared" si="974"/>
        <v>0</v>
      </c>
      <c r="EY291" s="119"/>
      <c r="EZ291" s="119"/>
      <c r="FA291" s="119"/>
      <c r="FB291" s="119"/>
      <c r="FC291" s="119"/>
      <c r="FD291" s="362"/>
      <c r="FE291" s="362">
        <v>507.77499999999998</v>
      </c>
      <c r="FF291" s="362">
        <v>360.99599999999998</v>
      </c>
      <c r="FG291" s="362">
        <v>313.87</v>
      </c>
      <c r="FH291" s="362">
        <v>287.84300000000002</v>
      </c>
      <c r="FI291" s="362">
        <v>269.24599999999998</v>
      </c>
      <c r="FJ291" s="362">
        <v>257.98099999999999</v>
      </c>
      <c r="FK291" s="362">
        <v>272.24799999999999</v>
      </c>
      <c r="FL291" s="362">
        <v>201.57400000000001</v>
      </c>
      <c r="FM291" s="362">
        <v>189.345</v>
      </c>
      <c r="FN291" s="362">
        <v>184.45599999999999</v>
      </c>
      <c r="FO291" s="362">
        <v>187.28200000000001</v>
      </c>
      <c r="FP291" s="153">
        <f t="shared" si="1031"/>
        <v>-1</v>
      </c>
      <c r="FQ291" s="153">
        <f t="shared" si="1032"/>
        <v>-0.2</v>
      </c>
      <c r="FR291" s="153">
        <f t="shared" si="1033"/>
        <v>-0.11151960784313726</v>
      </c>
      <c r="FS291" s="153">
        <f t="shared" si="1034"/>
        <v>0.25925925925925924</v>
      </c>
      <c r="FT291" s="153">
        <f t="shared" si="1035"/>
        <v>7.6411960132890366E-2</v>
      </c>
      <c r="FU291" s="242">
        <f t="shared" si="990"/>
        <v>-580</v>
      </c>
      <c r="FV291" s="242">
        <f t="shared" si="1138"/>
        <v>-145</v>
      </c>
      <c r="FW291" s="242">
        <f t="shared" si="991"/>
        <v>-91</v>
      </c>
      <c r="FX291" s="242">
        <f t="shared" si="992"/>
        <v>168</v>
      </c>
      <c r="FY291" s="154"/>
      <c r="FZ291" s="154">
        <v>580</v>
      </c>
      <c r="GA291" s="154">
        <v>725</v>
      </c>
      <c r="GB291" s="154">
        <v>816</v>
      </c>
      <c r="GC291" s="154">
        <v>648</v>
      </c>
      <c r="GD291" s="359">
        <v>602</v>
      </c>
      <c r="GE291" s="359">
        <v>528</v>
      </c>
      <c r="GF291" s="359">
        <v>459</v>
      </c>
      <c r="GG291" s="359">
        <v>446</v>
      </c>
      <c r="GH291" s="359">
        <v>454</v>
      </c>
      <c r="GI291" s="359">
        <v>439</v>
      </c>
      <c r="GJ291" s="359">
        <v>411</v>
      </c>
      <c r="GK291" s="359">
        <v>398</v>
      </c>
      <c r="GL291" s="359">
        <v>234</v>
      </c>
      <c r="GM291" s="359">
        <v>224</v>
      </c>
      <c r="GN291" s="359">
        <v>263</v>
      </c>
      <c r="GO291" s="359">
        <v>380</v>
      </c>
      <c r="GP291" s="187"/>
      <c r="GQ291" s="187" t="s">
        <v>389</v>
      </c>
      <c r="GR291" s="187">
        <v>9300</v>
      </c>
      <c r="GS291" s="5" t="s">
        <v>293</v>
      </c>
      <c r="GT291" s="7" t="s">
        <v>82</v>
      </c>
      <c r="GU291" s="172" t="s">
        <v>73</v>
      </c>
      <c r="GV291" s="189"/>
      <c r="GW291" s="158" t="e">
        <f t="shared" si="1036"/>
        <v>#VALUE!</v>
      </c>
      <c r="GX291" s="158" t="e">
        <f t="shared" si="1037"/>
        <v>#VALUE!</v>
      </c>
      <c r="GY291" s="158" t="e">
        <f t="shared" si="1038"/>
        <v>#VALUE!</v>
      </c>
      <c r="GZ291" s="158" t="e">
        <f t="shared" si="1039"/>
        <v>#VALUE!</v>
      </c>
      <c r="HA291" s="158" t="e">
        <f t="shared" si="1040"/>
        <v>#VALUE!</v>
      </c>
      <c r="HB291" s="263" t="e">
        <f t="shared" si="942"/>
        <v>#VALUE!</v>
      </c>
      <c r="HC291" s="263" t="e">
        <f t="shared" si="1139"/>
        <v>#VALUE!</v>
      </c>
      <c r="HD291" s="263" t="e">
        <f t="shared" si="943"/>
        <v>#VALUE!</v>
      </c>
      <c r="HE291" s="263" t="e">
        <f t="shared" si="944"/>
        <v>#VALUE!</v>
      </c>
      <c r="HF291" s="153" t="str">
        <f t="shared" si="1041"/>
        <v>Negativ EK</v>
      </c>
      <c r="HG291" s="153" t="str">
        <f t="shared" si="1042"/>
        <v>Negativ EK</v>
      </c>
      <c r="HH291" s="153" t="str">
        <f t="shared" si="1043"/>
        <v>Negativ EK</v>
      </c>
      <c r="HI291" s="153" t="str">
        <f t="shared" si="1044"/>
        <v>Negativ EK</v>
      </c>
      <c r="HJ291" s="153" t="str">
        <f t="shared" si="1045"/>
        <v>Negativ EK</v>
      </c>
      <c r="HK291" s="153">
        <f t="shared" si="1046"/>
        <v>0</v>
      </c>
      <c r="HL291" s="153">
        <f t="shared" si="1047"/>
        <v>0.14701822640806866</v>
      </c>
      <c r="HM291" s="153">
        <f t="shared" si="1048"/>
        <v>0.45579600459089475</v>
      </c>
      <c r="HN291" s="153">
        <f t="shared" si="1049"/>
        <v>0.41630347054075872</v>
      </c>
      <c r="HO291" s="153">
        <f t="shared" si="1050"/>
        <v>0.26186042574802154</v>
      </c>
      <c r="HP291" s="153">
        <f t="shared" si="1051"/>
        <v>0.27916424226395131</v>
      </c>
      <c r="HQ291" s="153">
        <f t="shared" si="1052"/>
        <v>0.51519269131804912</v>
      </c>
      <c r="HR291" s="153">
        <f t="shared" si="1053"/>
        <v>0.52974274990600845</v>
      </c>
      <c r="HS291" s="153">
        <f t="shared" si="1054"/>
        <v>0.27416402017560243</v>
      </c>
      <c r="HT291" s="153">
        <f t="shared" si="1055"/>
        <v>0.25073594002507893</v>
      </c>
      <c r="HU291" s="153">
        <f t="shared" si="1056"/>
        <v>0.1762188180023346</v>
      </c>
      <c r="HV291" s="150" t="e">
        <f t="shared" si="1057"/>
        <v>#VALUE!</v>
      </c>
      <c r="HW291" s="150" t="e">
        <f t="shared" si="1058"/>
        <v>#VALUE!</v>
      </c>
      <c r="HX291" s="150" t="e">
        <f t="shared" si="1059"/>
        <v>#VALUE!</v>
      </c>
      <c r="HY291" s="150" t="e">
        <f t="shared" si="1060"/>
        <v>#VALUE!</v>
      </c>
      <c r="HZ291" s="150" t="e">
        <f t="shared" si="1061"/>
        <v>#VALUE!</v>
      </c>
      <c r="IA291" s="263" t="e">
        <f t="shared" si="945"/>
        <v>#VALUE!</v>
      </c>
      <c r="IB291" s="263" t="e">
        <f t="shared" si="1140"/>
        <v>#VALUE!</v>
      </c>
      <c r="IC291" s="263" t="e">
        <f t="shared" si="946"/>
        <v>#VALUE!</v>
      </c>
      <c r="ID291" s="263" t="e">
        <f t="shared" si="947"/>
        <v>#VALUE!</v>
      </c>
      <c r="IE291" s="153" t="str">
        <f t="shared" si="1062"/>
        <v>i.a.</v>
      </c>
      <c r="IF291" s="153" t="str">
        <f t="shared" si="1063"/>
        <v>i.a.</v>
      </c>
      <c r="IG291" s="153" t="str">
        <f t="shared" si="1064"/>
        <v>i.a.</v>
      </c>
      <c r="IH291" s="153" t="str">
        <f t="shared" si="1065"/>
        <v>i.a.</v>
      </c>
      <c r="II291" s="153" t="str">
        <f t="shared" si="1066"/>
        <v>i.a.</v>
      </c>
      <c r="IJ291" s="153">
        <f t="shared" si="1067"/>
        <v>0</v>
      </c>
      <c r="IK291" s="153">
        <f t="shared" si="1068"/>
        <v>4.7084904997979904E-2</v>
      </c>
      <c r="IL291" s="153">
        <f t="shared" si="1069"/>
        <v>0.15086846870341669</v>
      </c>
      <c r="IM291" s="153">
        <f t="shared" si="1070"/>
        <v>0.1407481639918034</v>
      </c>
      <c r="IN291" s="153">
        <f t="shared" si="1071"/>
        <v>8.5541089484804059E-2</v>
      </c>
      <c r="IO291" s="153">
        <f t="shared" si="1072"/>
        <v>0.10017317019044927</v>
      </c>
      <c r="IP291" s="153">
        <f t="shared" si="1073"/>
        <v>0.16927025869954301</v>
      </c>
      <c r="IQ291" s="153">
        <f t="shared" si="1074"/>
        <v>0.16935895758322744</v>
      </c>
      <c r="IR291" s="153">
        <f t="shared" si="1075"/>
        <v>0.11140415277845282</v>
      </c>
      <c r="IS291" s="153">
        <f t="shared" si="1076"/>
        <v>0.10033681022790202</v>
      </c>
      <c r="IT291" s="153">
        <f t="shared" si="1077"/>
        <v>7.4617069010970094E-2</v>
      </c>
      <c r="IU291" s="150" t="e">
        <f t="shared" si="1078"/>
        <v>#VALUE!</v>
      </c>
      <c r="IV291" s="150" t="e">
        <f t="shared" si="1079"/>
        <v>#VALUE!</v>
      </c>
      <c r="IW291" s="150" t="e">
        <f t="shared" si="1080"/>
        <v>#VALUE!</v>
      </c>
      <c r="IX291" s="150" t="e">
        <f t="shared" si="1081"/>
        <v>#VALUE!</v>
      </c>
      <c r="IY291" s="150" t="e">
        <f t="shared" si="1082"/>
        <v>#VALUE!</v>
      </c>
      <c r="IZ291" s="263" t="e">
        <f t="shared" si="948"/>
        <v>#VALUE!</v>
      </c>
      <c r="JA291" s="263" t="e">
        <f t="shared" si="1141"/>
        <v>#VALUE!</v>
      </c>
      <c r="JB291" s="263" t="e">
        <f t="shared" si="949"/>
        <v>#VALUE!</v>
      </c>
      <c r="JC291" s="263" t="e">
        <f t="shared" si="950"/>
        <v>#VALUE!</v>
      </c>
      <c r="JD291" s="153" t="str">
        <f t="shared" si="1083"/>
        <v>i.a.</v>
      </c>
      <c r="JE291" s="153" t="str">
        <f t="shared" si="1084"/>
        <v>i.a.</v>
      </c>
      <c r="JF291" s="153" t="str">
        <f t="shared" si="1085"/>
        <v>i.a.</v>
      </c>
      <c r="JG291" s="153" t="str">
        <f t="shared" si="1086"/>
        <v>i.a.</v>
      </c>
      <c r="JH291" s="153" t="str">
        <f t="shared" si="1087"/>
        <v>i.a.</v>
      </c>
      <c r="JI291" s="153" t="str">
        <f t="shared" si="1088"/>
        <v>i.a.</v>
      </c>
      <c r="JJ291" s="153">
        <f t="shared" si="1089"/>
        <v>0.36260745408891731</v>
      </c>
      <c r="JK291" s="153">
        <f t="shared" si="1090"/>
        <v>0.35292080798679215</v>
      </c>
      <c r="JL291" s="153">
        <f t="shared" si="1091"/>
        <v>0.36025424538821804</v>
      </c>
      <c r="JM291" s="153">
        <f t="shared" si="1092"/>
        <v>0.33892434417373357</v>
      </c>
      <c r="JN291" s="153">
        <f t="shared" si="1093"/>
        <v>0.33974506585056047</v>
      </c>
      <c r="JO291" s="153">
        <f t="shared" si="1094"/>
        <v>0.37822552823657557</v>
      </c>
      <c r="JP291" s="153">
        <f t="shared" si="1095"/>
        <v>0.27684317240163381</v>
      </c>
      <c r="JQ291" s="153">
        <f t="shared" si="1096"/>
        <v>0.40461071368331231</v>
      </c>
      <c r="JR291" s="153">
        <f t="shared" si="1097"/>
        <v>0.41739153397237849</v>
      </c>
      <c r="JS291" s="153">
        <f t="shared" si="1098"/>
        <v>0.38002558875829467</v>
      </c>
      <c r="JT291" s="153">
        <f t="shared" si="1099"/>
        <v>0.36674106427739983</v>
      </c>
      <c r="JU291" s="150" t="e">
        <f t="shared" si="1100"/>
        <v>#VALUE!</v>
      </c>
      <c r="JV291" s="150" t="e">
        <f t="shared" si="1101"/>
        <v>#DIV/0!</v>
      </c>
      <c r="JW291" s="150" t="e">
        <f t="shared" si="1102"/>
        <v>#DIV/0!</v>
      </c>
      <c r="JX291" s="150" t="e">
        <f t="shared" si="1103"/>
        <v>#DIV/0!</v>
      </c>
      <c r="JY291" s="150" t="e">
        <f t="shared" si="1104"/>
        <v>#DIV/0!</v>
      </c>
      <c r="JZ291" s="263" t="e">
        <f t="shared" si="951"/>
        <v>#VALUE!</v>
      </c>
      <c r="KA291" s="263">
        <f t="shared" si="1142"/>
        <v>0</v>
      </c>
      <c r="KB291" s="263">
        <f t="shared" si="952"/>
        <v>0</v>
      </c>
      <c r="KC291" s="263">
        <f t="shared" si="953"/>
        <v>0</v>
      </c>
      <c r="KD291" s="153" t="str">
        <f t="shared" si="924"/>
        <v>i.a.</v>
      </c>
      <c r="KE291" s="153">
        <f t="shared" si="925"/>
        <v>0</v>
      </c>
      <c r="KF291" s="153">
        <f t="shared" si="926"/>
        <v>0</v>
      </c>
      <c r="KG291" s="153">
        <f t="shared" si="927"/>
        <v>0</v>
      </c>
      <c r="KH291" s="153">
        <f t="shared" si="940"/>
        <v>0</v>
      </c>
      <c r="KI291" s="153">
        <f t="shared" si="928"/>
        <v>0</v>
      </c>
      <c r="KJ291" s="153">
        <f t="shared" si="929"/>
        <v>2.9022091866634313E-2</v>
      </c>
      <c r="KK291" s="153">
        <f t="shared" si="930"/>
        <v>8.5898058907696889E-2</v>
      </c>
      <c r="KL291" s="153">
        <f t="shared" si="931"/>
        <v>7.0328381807793994E-2</v>
      </c>
      <c r="KM291" s="153">
        <f t="shared" si="932"/>
        <v>4.6840658800586618E-2</v>
      </c>
      <c r="KN291" s="153">
        <f t="shared" si="933"/>
        <v>5.9990413165313831E-2</v>
      </c>
      <c r="KO291" s="153">
        <f t="shared" si="934"/>
        <v>9.3777492649471203E-2</v>
      </c>
      <c r="KP291" s="153">
        <f t="shared" si="935"/>
        <v>7.2432424625905101E-2</v>
      </c>
      <c r="KQ291" s="153">
        <f t="shared" si="936"/>
        <v>7.463172542379852E-2</v>
      </c>
      <c r="KR291" s="153">
        <f t="shared" si="937"/>
        <v>6.9013612827486207E-2</v>
      </c>
      <c r="KS291" s="153">
        <f t="shared" si="938"/>
        <v>5.0326036076245625E-2</v>
      </c>
      <c r="KT291" s="153">
        <f t="shared" si="939"/>
        <v>5.948096230346657E-2</v>
      </c>
      <c r="KU291" s="150" t="e">
        <f t="shared" si="1105"/>
        <v>#VALUE!</v>
      </c>
      <c r="KV291" s="150">
        <f t="shared" si="1106"/>
        <v>-1.2170875975517385E-2</v>
      </c>
      <c r="KW291" s="150">
        <f t="shared" si="1107"/>
        <v>-1.7735373123028791E-2</v>
      </c>
      <c r="KX291" s="150">
        <f t="shared" si="1108"/>
        <v>-3.2489736965808168E-2</v>
      </c>
      <c r="KY291" s="150">
        <f t="shared" si="1109"/>
        <v>0.45061577625216248</v>
      </c>
      <c r="KZ291" s="243" t="e">
        <f t="shared" si="954"/>
        <v>#VALUE!</v>
      </c>
      <c r="LA291" s="243">
        <f t="shared" si="1143"/>
        <v>-1.7630344827586297E-2</v>
      </c>
      <c r="LB291" s="243">
        <f t="shared" si="955"/>
        <v>-2.6154763353617216E-2</v>
      </c>
      <c r="LC291" s="243">
        <f t="shared" si="956"/>
        <v>-4.9522331154684185E-2</v>
      </c>
      <c r="LD291" s="254" t="str">
        <f>IFERROR(Tabel1[[#This Row],[2024 - Omsætning]]/Tabel1[[#This Row],[2024 - Ansatte]],"i.a.")</f>
        <v>i.a.</v>
      </c>
      <c r="LE291" s="254">
        <f>IFERROR(Tabel1[[#This Row],[2023 - Omsætning]]/Tabel1[[#This Row],[2023 - Ansatte]],"i.a.")</f>
        <v>1.4309379310344827</v>
      </c>
      <c r="LF291" s="254">
        <f>IFERROR(Tabel1[[#This Row],[2022 - Omsætning]]/Tabel1[[#This Row],[2022 - Ansatte]],"i.a.")</f>
        <v>1.448568275862069</v>
      </c>
      <c r="LG291" s="254">
        <f>IFERROR(Tabel1[[#This Row],[2021 - Omsætning]]/Tabel1[[#This Row],[2021 - Ansatte]],"i.a.")</f>
        <v>1.4747230392156863</v>
      </c>
      <c r="LH291" s="254">
        <f>IFERROR(AC291/Tabel1[[#This Row],[2020 - Ansatte]],"i.a.")</f>
        <v>1.5242453703703704</v>
      </c>
      <c r="LI291" s="254">
        <f>IFERROR(Tabel1[[#This Row],[2019 - Omsætning]]/Tabel1[[#This Row],[2019 - Ansatte]],"i.a.")</f>
        <v>1.0507574750830566</v>
      </c>
      <c r="LJ291" s="254">
        <f>IFERROR(Tabel1[[#This Row],[2018 - Omsætning]]/Tabel1[[#This Row],[2018 - Ansatte]],"i.a.")</f>
        <v>1.3347329545454547</v>
      </c>
      <c r="LK291" s="254">
        <f>IFERROR(Tabel1[[#This Row],[2017 - Omsætning]]/Tabel1[[#This Row],[2017 - Ansatte]],"i.a.")</f>
        <v>1.2911895424836599</v>
      </c>
      <c r="LL291" s="254">
        <f>IFERROR(Tabel1[[#This Row],[2016 - Omsætning]]/Tabel1[[#This Row],[2016 - Ansatte]],"i.a.")</f>
        <v>1.3500089686098655</v>
      </c>
      <c r="LM291" s="254">
        <f>IFERROR(Tabel1[[#This Row],[2015 - Omsætning]]/Tabel1[[#This Row],[2015 - Ansatte]],"i.a.")</f>
        <v>1.120444933920705</v>
      </c>
      <c r="LN291" s="254">
        <f>IFERROR(Tabel1[[#This Row],[2014 - Omsætning]]/Tabel1[[#This Row],[2014 - Ansatte]],"i.a.")</f>
        <v>1.0027038724373576</v>
      </c>
      <c r="LO291" s="254">
        <f>IFERROR(Tabel1[[#This Row],[2013 - Omsætning]]/Tabel1[[#This Row],[2013 - Ansatte]],"i.a.")</f>
        <v>1.1643236009732361</v>
      </c>
      <c r="LP291" s="254">
        <f>IFERROR(Tabel1[[#This Row],[2012 - Omsætning]]/Tabel1[[#This Row],[2012 - Ansatte]],"i.a.")</f>
        <v>1.3918015075376884</v>
      </c>
      <c r="LQ291" s="254">
        <f>IFERROR(Tabel1[[#This Row],[2011 - Omsætning]]/Tabel1[[#This Row],[2011 - Ansatte]],"i.a.")</f>
        <v>1.246863247863248</v>
      </c>
      <c r="LR291" s="254">
        <f>IFERROR(Tabel1[[#This Row],[2010 - Omsætning]]/Tabel1[[#This Row],[2010 - Ansatte]],"i.a.")</f>
        <v>1.2130758928571428</v>
      </c>
      <c r="LS291" s="254">
        <f>IFERROR(Tabel1[[#This Row],[2009 - Omsætning]]/Tabel1[[#This Row],[2009 - Ansatte]],"i.a.")</f>
        <v>1.0478441064638784</v>
      </c>
      <c r="LT291" s="254">
        <f>IFERROR(Tabel1[[#This Row],[2008 - Omsætning]]/Tabel1[[#This Row],[2008 - Ansatte]],"i.a.")</f>
        <v>1.0835842105263158</v>
      </c>
      <c r="LU291" s="158" t="e">
        <f t="shared" si="1110"/>
        <v>#VALUE!</v>
      </c>
      <c r="LV291" s="158" t="e">
        <f t="shared" si="1111"/>
        <v>#DIV/0!</v>
      </c>
      <c r="LW291" s="158" t="e">
        <f t="shared" si="1112"/>
        <v>#DIV/0!</v>
      </c>
      <c r="LX291" s="158" t="e">
        <f t="shared" si="1113"/>
        <v>#DIV/0!</v>
      </c>
      <c r="LY291" s="158" t="e">
        <f t="shared" si="1114"/>
        <v>#DIV/0!</v>
      </c>
      <c r="LZ291" s="243" t="e">
        <f t="shared" si="957"/>
        <v>#VALUE!</v>
      </c>
      <c r="MA291" s="243">
        <f t="shared" si="1144"/>
        <v>0</v>
      </c>
      <c r="MB291" s="243">
        <f t="shared" si="958"/>
        <v>0</v>
      </c>
      <c r="MC291" s="243">
        <f t="shared" si="959"/>
        <v>0</v>
      </c>
      <c r="MD291" s="244" t="str">
        <f t="shared" si="1115"/>
        <v>i.a.</v>
      </c>
      <c r="ME291" s="244">
        <f t="shared" si="1116"/>
        <v>0</v>
      </c>
      <c r="MF291" s="244">
        <f t="shared" si="1117"/>
        <v>0</v>
      </c>
      <c r="MG291" s="244">
        <f t="shared" si="1118"/>
        <v>0</v>
      </c>
      <c r="MH291" s="244">
        <f t="shared" si="1119"/>
        <v>0</v>
      </c>
      <c r="MI291" s="244">
        <f t="shared" si="1120"/>
        <v>0</v>
      </c>
      <c r="MJ291" s="244">
        <f t="shared" si="1121"/>
        <v>4.3371212121212116E-2</v>
      </c>
      <c r="MK291" s="244">
        <f t="shared" si="1122"/>
        <v>0.11939869281045752</v>
      </c>
      <c r="ML291" s="244">
        <f t="shared" si="1123"/>
        <v>9.8302690582959651E-2</v>
      </c>
      <c r="MM291" s="244">
        <f t="shared" si="1124"/>
        <v>5.4515418502202644E-2</v>
      </c>
      <c r="MN291" s="244">
        <f t="shared" si="1125"/>
        <v>6.0109339407744877E-2</v>
      </c>
      <c r="MO291" s="244">
        <f t="shared" si="1126"/>
        <v>0.10839416058394159</v>
      </c>
      <c r="MP291" s="244">
        <f t="shared" si="1127"/>
        <v>0.10443718592964825</v>
      </c>
      <c r="MQ291" s="244">
        <f t="shared" si="1128"/>
        <v>9.4076923076923072E-2</v>
      </c>
      <c r="MR291" s="244">
        <f t="shared" si="1129"/>
        <v>8.3464285714285727E-2</v>
      </c>
      <c r="MS291" s="244">
        <f t="shared" si="1130"/>
        <v>4.6494296577946764E-2</v>
      </c>
      <c r="MT291" s="244">
        <f t="shared" si="1131"/>
        <v>5.5849999999999997E-2</v>
      </c>
    </row>
    <row r="292" spans="1:358" ht="18" customHeight="1" x14ac:dyDescent="0.25">
      <c r="A292" s="101" t="s">
        <v>815</v>
      </c>
      <c r="B292" s="273">
        <v>88374614</v>
      </c>
      <c r="C292" s="117" t="s">
        <v>87</v>
      </c>
      <c r="D292" s="5"/>
      <c r="E292" s="5">
        <v>251100</v>
      </c>
      <c r="F292" s="203">
        <v>45747</v>
      </c>
      <c r="G292" s="148" t="s">
        <v>84</v>
      </c>
      <c r="H292" s="148" t="s">
        <v>84</v>
      </c>
      <c r="I292" s="148" t="s">
        <v>74</v>
      </c>
      <c r="J292" s="148" t="s">
        <v>74</v>
      </c>
      <c r="K292" s="148" t="s">
        <v>74</v>
      </c>
      <c r="L292" s="148" t="s">
        <v>74</v>
      </c>
      <c r="M292" s="148" t="s">
        <v>74</v>
      </c>
      <c r="N292" s="148" t="s">
        <v>74</v>
      </c>
      <c r="O292" s="148" t="s">
        <v>74</v>
      </c>
      <c r="P292" s="150">
        <f>Y292/Tabel1[[#This Row],[2023 - Omsætning]]-1</f>
        <v>-0.17108307422528901</v>
      </c>
      <c r="Q292" s="150">
        <f>Z292/Tabel1[[#This Row],[2022 - Omsætning]]-1</f>
        <v>-0.13212178817998788</v>
      </c>
      <c r="R292" s="150">
        <f>AA292/Tabel1[[#This Row],[2021 - Omsætning]]-1</f>
        <v>-7.4337645214213266E-2</v>
      </c>
      <c r="S292" s="150">
        <f>AB292/Tabel1[[#This Row],[2020 - Omsætning]]-1</f>
        <v>0.10654170093377591</v>
      </c>
      <c r="T292" s="150">
        <f>AC292/Tabel1[[#This Row],[2019 - Omsætning]]-1</f>
        <v>0.19807756214276218</v>
      </c>
      <c r="U292" s="242">
        <f t="shared" si="941"/>
        <v>-109.66099999999994</v>
      </c>
      <c r="V292" s="242">
        <f t="shared" si="1132"/>
        <v>-97.580000000000041</v>
      </c>
      <c r="W292" s="242">
        <f t="shared" si="982"/>
        <v>-59.312000000000012</v>
      </c>
      <c r="X292" s="242">
        <f t="shared" si="975"/>
        <v>76.822000000000003</v>
      </c>
      <c r="Y292" s="151">
        <v>531.32000000000005</v>
      </c>
      <c r="Z292" s="151">
        <v>640.98099999999999</v>
      </c>
      <c r="AA292" s="151">
        <v>738.56100000000004</v>
      </c>
      <c r="AB292" s="151">
        <v>797.87300000000005</v>
      </c>
      <c r="AC292" s="361">
        <v>721.05100000000004</v>
      </c>
      <c r="AD292" s="151">
        <v>601.84</v>
      </c>
      <c r="AE292" s="151">
        <v>586.04</v>
      </c>
      <c r="AF292" s="151">
        <v>664.19799999999998</v>
      </c>
      <c r="AG292" s="361">
        <v>725.88499999999999</v>
      </c>
      <c r="AH292" s="361">
        <v>693.08</v>
      </c>
      <c r="AI292" s="361">
        <v>1529.2819999999999</v>
      </c>
      <c r="AJ292" s="361">
        <v>903.32299999999998</v>
      </c>
      <c r="AK292" s="361">
        <v>780.71</v>
      </c>
      <c r="AL292" s="361">
        <v>493.18099999999998</v>
      </c>
      <c r="AM292" s="361">
        <v>529.76</v>
      </c>
      <c r="AN292" s="361">
        <v>517.25</v>
      </c>
      <c r="AO292" s="361">
        <v>427.685</v>
      </c>
      <c r="AP292" s="150" t="e">
        <f t="shared" si="1006"/>
        <v>#DIV/0!</v>
      </c>
      <c r="AQ292" s="150" t="e">
        <f t="shared" si="1007"/>
        <v>#DIV/0!</v>
      </c>
      <c r="AR292" s="150" t="e">
        <f t="shared" si="1008"/>
        <v>#DIV/0!</v>
      </c>
      <c r="AS292" s="150" t="e">
        <f t="shared" si="1009"/>
        <v>#DIV/0!</v>
      </c>
      <c r="AT292" s="150">
        <f t="shared" si="1010"/>
        <v>-1</v>
      </c>
      <c r="AU292" s="242">
        <f t="shared" si="960"/>
        <v>0</v>
      </c>
      <c r="AV292" s="242">
        <f t="shared" si="1133"/>
        <v>0</v>
      </c>
      <c r="AW292" s="242">
        <f t="shared" si="961"/>
        <v>0</v>
      </c>
      <c r="AX292" s="242">
        <f t="shared" si="962"/>
        <v>0</v>
      </c>
      <c r="AY292" s="119"/>
      <c r="AZ292" s="119"/>
      <c r="BA292" s="119"/>
      <c r="BB292" s="119"/>
      <c r="BC292" s="119"/>
      <c r="BD292" s="119">
        <v>223.053</v>
      </c>
      <c r="BE292" s="119">
        <v>260.89999999999998</v>
      </c>
      <c r="BF292" s="119">
        <v>331.685</v>
      </c>
      <c r="BG292" s="362">
        <v>336.56700000000001</v>
      </c>
      <c r="BH292" s="362">
        <v>327.65199999999999</v>
      </c>
      <c r="BI292" s="362">
        <v>716.51199999999994</v>
      </c>
      <c r="BJ292" s="362">
        <v>404.36900000000003</v>
      </c>
      <c r="BK292" s="362">
        <v>358.61700000000002</v>
      </c>
      <c r="BL292" s="362">
        <v>297.28199999999998</v>
      </c>
      <c r="BM292" s="362">
        <v>311.00400000000002</v>
      </c>
      <c r="BN292" s="362">
        <v>252.50700000000001</v>
      </c>
      <c r="BO292" s="362">
        <v>203.69200000000001</v>
      </c>
      <c r="BP292" s="152" t="e">
        <f t="shared" si="1011"/>
        <v>#DIV/0!</v>
      </c>
      <c r="BQ292" s="152" t="e">
        <f t="shared" si="1012"/>
        <v>#DIV/0!</v>
      </c>
      <c r="BR292" s="152" t="e">
        <f t="shared" si="1013"/>
        <v>#DIV/0!</v>
      </c>
      <c r="BS292" s="152" t="e">
        <f t="shared" si="1014"/>
        <v>#DIV/0!</v>
      </c>
      <c r="BT292" s="152">
        <f t="shared" si="1015"/>
        <v>1</v>
      </c>
      <c r="BU292" s="242">
        <f t="shared" si="963"/>
        <v>0</v>
      </c>
      <c r="BV292" s="242">
        <f t="shared" si="1134"/>
        <v>0</v>
      </c>
      <c r="BW292" s="242">
        <f t="shared" si="964"/>
        <v>0</v>
      </c>
      <c r="BX292" s="242">
        <f t="shared" si="965"/>
        <v>0</v>
      </c>
      <c r="BY292" s="119"/>
      <c r="BZ292" s="119"/>
      <c r="CA292" s="119"/>
      <c r="CB292" s="119"/>
      <c r="CC292" s="119"/>
      <c r="CD292" s="119">
        <v>-27.329000000000001</v>
      </c>
      <c r="CE292" s="119">
        <v>2.2309999999999999</v>
      </c>
      <c r="CF292" s="119">
        <v>38.734999999999999</v>
      </c>
      <c r="CG292" s="362">
        <v>24.033000000000001</v>
      </c>
      <c r="CH292" s="362">
        <v>36.667999999999999</v>
      </c>
      <c r="CI292" s="362">
        <v>189.20500000000001</v>
      </c>
      <c r="CJ292" s="362">
        <v>94.236000000000004</v>
      </c>
      <c r="CK292" s="362">
        <v>67.224999999999994</v>
      </c>
      <c r="CL292" s="362">
        <v>37.552</v>
      </c>
      <c r="CM292" s="362">
        <v>55.826999999999998</v>
      </c>
      <c r="CN292" s="362">
        <v>41.32</v>
      </c>
      <c r="CO292" s="362">
        <v>30.530999999999999</v>
      </c>
      <c r="CP292" s="152" t="e">
        <f t="shared" si="1016"/>
        <v>#DIV/0!</v>
      </c>
      <c r="CQ292" s="152" t="e">
        <f t="shared" si="1017"/>
        <v>#DIV/0!</v>
      </c>
      <c r="CR292" s="152" t="e">
        <f t="shared" si="1018"/>
        <v>#DIV/0!</v>
      </c>
      <c r="CS292" s="152" t="e">
        <f t="shared" si="1019"/>
        <v>#DIV/0!</v>
      </c>
      <c r="CT292" s="152">
        <f t="shared" si="1020"/>
        <v>1</v>
      </c>
      <c r="CU292" s="242">
        <f t="shared" si="966"/>
        <v>0</v>
      </c>
      <c r="CV292" s="242">
        <f t="shared" si="1135"/>
        <v>0</v>
      </c>
      <c r="CW292" s="242">
        <f t="shared" si="967"/>
        <v>0</v>
      </c>
      <c r="CX292" s="242">
        <f t="shared" si="968"/>
        <v>0</v>
      </c>
      <c r="CY292" s="119"/>
      <c r="CZ292" s="119"/>
      <c r="DA292" s="119"/>
      <c r="DB292" s="119"/>
      <c r="DC292" s="119"/>
      <c r="DD292" s="119">
        <v>-29.917000000000002</v>
      </c>
      <c r="DE292" s="119">
        <v>6.2E-2</v>
      </c>
      <c r="DF292" s="119">
        <v>34.427999999999997</v>
      </c>
      <c r="DG292" s="362">
        <v>18.827000000000002</v>
      </c>
      <c r="DH292" s="362">
        <v>31.103000000000002</v>
      </c>
      <c r="DI292" s="362">
        <v>179.04599999999999</v>
      </c>
      <c r="DJ292" s="362">
        <v>90.331000000000003</v>
      </c>
      <c r="DK292" s="362">
        <v>61.238999999999997</v>
      </c>
      <c r="DL292" s="362">
        <v>27.437000000000001</v>
      </c>
      <c r="DM292" s="362">
        <v>45.615000000000002</v>
      </c>
      <c r="DN292" s="362">
        <v>33.381999999999998</v>
      </c>
      <c r="DO292" s="362">
        <v>26.369</v>
      </c>
      <c r="DP292" s="152" t="e">
        <f t="shared" si="1021"/>
        <v>#DIV/0!</v>
      </c>
      <c r="DQ292" s="152" t="e">
        <f t="shared" si="1022"/>
        <v>#DIV/0!</v>
      </c>
      <c r="DR292" s="152" t="e">
        <f t="shared" si="1023"/>
        <v>#DIV/0!</v>
      </c>
      <c r="DS292" s="152" t="e">
        <f t="shared" si="1024"/>
        <v>#DIV/0!</v>
      </c>
      <c r="DT292" s="152">
        <f t="shared" si="1025"/>
        <v>-1</v>
      </c>
      <c r="DU292" s="242">
        <f t="shared" si="969"/>
        <v>0</v>
      </c>
      <c r="DV292" s="242">
        <f t="shared" si="1136"/>
        <v>0</v>
      </c>
      <c r="DW292" s="242">
        <f t="shared" si="970"/>
        <v>0</v>
      </c>
      <c r="DX292" s="242">
        <f t="shared" si="971"/>
        <v>0</v>
      </c>
      <c r="DY292" s="119"/>
      <c r="DZ292" s="119"/>
      <c r="EA292" s="119"/>
      <c r="EB292" s="119"/>
      <c r="EC292" s="119"/>
      <c r="ED292" s="119">
        <v>212.255</v>
      </c>
      <c r="EE292" s="119">
        <v>235.65299999999999</v>
      </c>
      <c r="EF292" s="119">
        <v>249.023</v>
      </c>
      <c r="EG292" s="362">
        <v>229.54</v>
      </c>
      <c r="EH292" s="362">
        <v>227.767</v>
      </c>
      <c r="EI292" s="362">
        <v>236.95699999999999</v>
      </c>
      <c r="EJ292" s="362">
        <v>199.39400000000001</v>
      </c>
      <c r="EK292" s="362">
        <v>129.82599999999999</v>
      </c>
      <c r="EL292" s="362">
        <v>118.895</v>
      </c>
      <c r="EM292" s="362">
        <v>108.34099999999999</v>
      </c>
      <c r="EN292" s="362">
        <v>89.141000000000005</v>
      </c>
      <c r="EO292" s="362">
        <v>74.126000000000005</v>
      </c>
      <c r="EP292" s="153" t="e">
        <f t="shared" si="1026"/>
        <v>#DIV/0!</v>
      </c>
      <c r="EQ292" s="153" t="e">
        <f t="shared" si="1027"/>
        <v>#DIV/0!</v>
      </c>
      <c r="ER292" s="153" t="e">
        <f t="shared" si="1028"/>
        <v>#DIV/0!</v>
      </c>
      <c r="ES292" s="153" t="e">
        <f t="shared" si="1029"/>
        <v>#DIV/0!</v>
      </c>
      <c r="ET292" s="153">
        <f t="shared" si="1030"/>
        <v>-1</v>
      </c>
      <c r="EU292" s="242">
        <f t="shared" si="972"/>
        <v>0</v>
      </c>
      <c r="EV292" s="242">
        <f t="shared" si="1137"/>
        <v>0</v>
      </c>
      <c r="EW292" s="242">
        <f t="shared" si="973"/>
        <v>0</v>
      </c>
      <c r="EX292" s="242">
        <f t="shared" si="974"/>
        <v>0</v>
      </c>
      <c r="EY292" s="119"/>
      <c r="EZ292" s="119"/>
      <c r="FA292" s="119"/>
      <c r="FB292" s="119"/>
      <c r="FC292" s="119"/>
      <c r="FD292" s="119">
        <v>452.56599999999997</v>
      </c>
      <c r="FE292" s="119">
        <v>552.07600000000002</v>
      </c>
      <c r="FF292" s="119">
        <v>518.23699999999997</v>
      </c>
      <c r="FG292" s="362">
        <v>600.21</v>
      </c>
      <c r="FH292" s="362">
        <v>643.82100000000003</v>
      </c>
      <c r="FI292" s="362">
        <v>697.53300000000002</v>
      </c>
      <c r="FJ292" s="362">
        <v>663.38499999999999</v>
      </c>
      <c r="FK292" s="362">
        <v>584.69000000000005</v>
      </c>
      <c r="FL292" s="362">
        <v>612.399</v>
      </c>
      <c r="FM292" s="362">
        <v>545.41499999999996</v>
      </c>
      <c r="FN292" s="362">
        <v>579.32600000000002</v>
      </c>
      <c r="FO292" s="362">
        <v>308.524</v>
      </c>
      <c r="FP292" s="153">
        <f t="shared" si="1031"/>
        <v>-4.8648648648648651E-2</v>
      </c>
      <c r="FQ292" s="153">
        <f t="shared" si="1032"/>
        <v>-5.6122448979591837E-2</v>
      </c>
      <c r="FR292" s="153">
        <f t="shared" si="1033"/>
        <v>-0.28727272727272729</v>
      </c>
      <c r="FS292" s="153">
        <f t="shared" si="1034"/>
        <v>5.9730250481695571E-2</v>
      </c>
      <c r="FT292" s="153">
        <f t="shared" si="1035"/>
        <v>6.7901234567901231E-2</v>
      </c>
      <c r="FU292" s="242">
        <f t="shared" si="990"/>
        <v>-18</v>
      </c>
      <c r="FV292" s="242">
        <f t="shared" si="1138"/>
        <v>-22</v>
      </c>
      <c r="FW292" s="242">
        <f t="shared" si="991"/>
        <v>-158</v>
      </c>
      <c r="FX292" s="242">
        <f t="shared" si="992"/>
        <v>31</v>
      </c>
      <c r="FY292" s="154">
        <v>352</v>
      </c>
      <c r="FZ292" s="154">
        <v>370</v>
      </c>
      <c r="GA292" s="154">
        <v>392</v>
      </c>
      <c r="GB292" s="154">
        <v>550</v>
      </c>
      <c r="GC292" s="154">
        <v>519</v>
      </c>
      <c r="GD292" s="154">
        <v>486</v>
      </c>
      <c r="GE292" s="154">
        <v>494</v>
      </c>
      <c r="GF292" s="154">
        <v>569</v>
      </c>
      <c r="GG292" s="359">
        <v>625</v>
      </c>
      <c r="GH292" s="359">
        <v>624</v>
      </c>
      <c r="GI292" s="359">
        <v>741</v>
      </c>
      <c r="GJ292" s="359">
        <v>695</v>
      </c>
      <c r="GK292" s="359">
        <v>629</v>
      </c>
      <c r="GL292" s="359">
        <v>592</v>
      </c>
      <c r="GM292" s="359">
        <v>589</v>
      </c>
      <c r="GN292" s="359">
        <v>530</v>
      </c>
      <c r="GO292" s="359">
        <v>450</v>
      </c>
      <c r="GP292" s="5"/>
      <c r="GQ292" s="5" t="s">
        <v>390</v>
      </c>
      <c r="GR292" s="5">
        <v>6230</v>
      </c>
      <c r="GS292" s="5" t="s">
        <v>334</v>
      </c>
      <c r="GT292" s="7" t="s">
        <v>78</v>
      </c>
      <c r="GU292" s="172" t="s">
        <v>73</v>
      </c>
      <c r="GW292" s="158" t="e">
        <f t="shared" si="1036"/>
        <v>#VALUE!</v>
      </c>
      <c r="GX292" s="158" t="e">
        <f t="shared" si="1037"/>
        <v>#VALUE!</v>
      </c>
      <c r="GY292" s="158" t="e">
        <f t="shared" si="1038"/>
        <v>#VALUE!</v>
      </c>
      <c r="GZ292" s="158" t="e">
        <f t="shared" si="1039"/>
        <v>#VALUE!</v>
      </c>
      <c r="HA292" s="158">
        <f t="shared" si="1040"/>
        <v>1</v>
      </c>
      <c r="HB292" s="263" t="e">
        <f t="shared" si="942"/>
        <v>#VALUE!</v>
      </c>
      <c r="HC292" s="263" t="e">
        <f t="shared" si="1139"/>
        <v>#VALUE!</v>
      </c>
      <c r="HD292" s="263" t="e">
        <f t="shared" si="943"/>
        <v>#VALUE!</v>
      </c>
      <c r="HE292" s="263" t="e">
        <f t="shared" si="944"/>
        <v>#VALUE!</v>
      </c>
      <c r="HF292" s="153" t="str">
        <f t="shared" si="1041"/>
        <v>Negativ EK</v>
      </c>
      <c r="HG292" s="153" t="str">
        <f t="shared" si="1042"/>
        <v>Negativ EK</v>
      </c>
      <c r="HH292" s="153" t="str">
        <f t="shared" si="1043"/>
        <v>Negativ EK</v>
      </c>
      <c r="HI292" s="153" t="str">
        <f t="shared" si="1044"/>
        <v>Negativ EK</v>
      </c>
      <c r="HJ292" s="153">
        <f t="shared" si="1045"/>
        <v>0</v>
      </c>
      <c r="HK292" s="153">
        <f t="shared" si="1046"/>
        <v>-0.13358546844441269</v>
      </c>
      <c r="HL292" s="153">
        <f t="shared" si="1047"/>
        <v>2.5584101544124321E-4</v>
      </c>
      <c r="HM292" s="153">
        <f t="shared" si="1048"/>
        <v>0.14388074297427925</v>
      </c>
      <c r="HN292" s="153">
        <f t="shared" si="1049"/>
        <v>8.2338560310688452E-2</v>
      </c>
      <c r="HO292" s="153">
        <f t="shared" si="1050"/>
        <v>0.13385579397663991</v>
      </c>
      <c r="HP292" s="153">
        <f t="shared" si="1051"/>
        <v>0.82065126469287342</v>
      </c>
      <c r="HQ292" s="153">
        <f t="shared" si="1052"/>
        <v>0.54875766964339956</v>
      </c>
      <c r="HR292" s="153">
        <f t="shared" si="1053"/>
        <v>0.49243127842039874</v>
      </c>
      <c r="HS292" s="153">
        <f t="shared" si="1054"/>
        <v>0.24148462391522471</v>
      </c>
      <c r="HT292" s="153">
        <f t="shared" si="1055"/>
        <v>0.46196615387731543</v>
      </c>
      <c r="HU292" s="153">
        <f t="shared" si="1056"/>
        <v>0.40892525740045443</v>
      </c>
      <c r="HV292" s="150" t="e">
        <f t="shared" si="1057"/>
        <v>#VALUE!</v>
      </c>
      <c r="HW292" s="150" t="e">
        <f t="shared" si="1058"/>
        <v>#VALUE!</v>
      </c>
      <c r="HX292" s="150" t="e">
        <f t="shared" si="1059"/>
        <v>#VALUE!</v>
      </c>
      <c r="HY292" s="150" t="e">
        <f t="shared" si="1060"/>
        <v>#VALUE!</v>
      </c>
      <c r="HZ292" s="150">
        <f t="shared" si="1061"/>
        <v>1</v>
      </c>
      <c r="IA292" s="263" t="e">
        <f t="shared" si="945"/>
        <v>#VALUE!</v>
      </c>
      <c r="IB292" s="263" t="e">
        <f t="shared" si="1140"/>
        <v>#VALUE!</v>
      </c>
      <c r="IC292" s="263" t="e">
        <f t="shared" si="946"/>
        <v>#VALUE!</v>
      </c>
      <c r="ID292" s="263" t="e">
        <f t="shared" si="947"/>
        <v>#VALUE!</v>
      </c>
      <c r="IE292" s="153" t="str">
        <f t="shared" si="1062"/>
        <v>i.a.</v>
      </c>
      <c r="IF292" s="153" t="str">
        <f t="shared" si="1063"/>
        <v>i.a.</v>
      </c>
      <c r="IG292" s="153" t="str">
        <f t="shared" si="1064"/>
        <v>i.a.</v>
      </c>
      <c r="IH292" s="153" t="str">
        <f t="shared" si="1065"/>
        <v>i.a.</v>
      </c>
      <c r="II292" s="153">
        <f t="shared" si="1066"/>
        <v>0</v>
      </c>
      <c r="IJ292" s="153">
        <f t="shared" si="1067"/>
        <v>-5.440544990155697E-2</v>
      </c>
      <c r="IK292" s="153">
        <f t="shared" si="1068"/>
        <v>4.1688739649055921E-3</v>
      </c>
      <c r="IL292" s="153">
        <f t="shared" si="1069"/>
        <v>6.9265687153705083E-2</v>
      </c>
      <c r="IM292" s="153">
        <f t="shared" si="1070"/>
        <v>3.8637300838966236E-2</v>
      </c>
      <c r="IN292" s="153">
        <f t="shared" si="1071"/>
        <v>5.4673113883434196E-2</v>
      </c>
      <c r="IO292" s="153">
        <f t="shared" si="1072"/>
        <v>0.27805495996084995</v>
      </c>
      <c r="IP292" s="153">
        <f t="shared" si="1073"/>
        <v>0.15101015563968512</v>
      </c>
      <c r="IQ292" s="153">
        <f t="shared" si="1074"/>
        <v>0.11231412200763685</v>
      </c>
      <c r="IR292" s="153">
        <f t="shared" si="1075"/>
        <v>6.4867068458318869E-2</v>
      </c>
      <c r="IS292" s="153">
        <f t="shared" si="1076"/>
        <v>9.927085435669189E-2</v>
      </c>
      <c r="IT292" s="153">
        <f t="shared" si="1077"/>
        <v>9.3078785830939911E-2</v>
      </c>
      <c r="IU292" s="150" t="e">
        <f t="shared" si="1078"/>
        <v>#VALUE!</v>
      </c>
      <c r="IV292" s="150" t="e">
        <f t="shared" si="1079"/>
        <v>#VALUE!</v>
      </c>
      <c r="IW292" s="150" t="e">
        <f t="shared" si="1080"/>
        <v>#VALUE!</v>
      </c>
      <c r="IX292" s="150" t="e">
        <f t="shared" si="1081"/>
        <v>#VALUE!</v>
      </c>
      <c r="IY292" s="150" t="e">
        <f t="shared" si="1082"/>
        <v>#VALUE!</v>
      </c>
      <c r="IZ292" s="263" t="e">
        <f t="shared" si="948"/>
        <v>#VALUE!</v>
      </c>
      <c r="JA292" s="263" t="e">
        <f t="shared" si="1141"/>
        <v>#VALUE!</v>
      </c>
      <c r="JB292" s="263" t="e">
        <f t="shared" si="949"/>
        <v>#VALUE!</v>
      </c>
      <c r="JC292" s="263" t="e">
        <f t="shared" si="950"/>
        <v>#VALUE!</v>
      </c>
      <c r="JD292" s="153" t="str">
        <f t="shared" si="1083"/>
        <v>i.a.</v>
      </c>
      <c r="JE292" s="153" t="str">
        <f t="shared" si="1084"/>
        <v>i.a.</v>
      </c>
      <c r="JF292" s="153" t="str">
        <f t="shared" si="1085"/>
        <v>i.a.</v>
      </c>
      <c r="JG292" s="153" t="str">
        <f t="shared" si="1086"/>
        <v>i.a.</v>
      </c>
      <c r="JH292" s="153" t="str">
        <f t="shared" si="1087"/>
        <v>i.a.</v>
      </c>
      <c r="JI292" s="153">
        <f t="shared" si="1088"/>
        <v>0.46900341607632923</v>
      </c>
      <c r="JJ292" s="153">
        <f t="shared" si="1089"/>
        <v>0.42684883965251158</v>
      </c>
      <c r="JK292" s="153">
        <f t="shared" si="1090"/>
        <v>0.48051953063945652</v>
      </c>
      <c r="JL292" s="153">
        <f t="shared" si="1091"/>
        <v>0.38243281518135314</v>
      </c>
      <c r="JM292" s="153">
        <f t="shared" si="1092"/>
        <v>0.35377379737535741</v>
      </c>
      <c r="JN292" s="153">
        <f t="shared" si="1093"/>
        <v>0.33970722532123926</v>
      </c>
      <c r="JO292" s="153">
        <f t="shared" si="1094"/>
        <v>0.30057055857458342</v>
      </c>
      <c r="JP292" s="153">
        <f t="shared" si="1095"/>
        <v>0.22204244984521709</v>
      </c>
      <c r="JQ292" s="153">
        <f t="shared" si="1096"/>
        <v>0.19414630004294586</v>
      </c>
      <c r="JR292" s="153">
        <f t="shared" si="1097"/>
        <v>0.19863956803534924</v>
      </c>
      <c r="JS292" s="153">
        <f t="shared" si="1098"/>
        <v>0.1538701870794682</v>
      </c>
      <c r="JT292" s="153">
        <f t="shared" si="1099"/>
        <v>0.24026007701183702</v>
      </c>
      <c r="JU292" s="150" t="e">
        <f t="shared" si="1100"/>
        <v>#DIV/0!</v>
      </c>
      <c r="JV292" s="150" t="e">
        <f t="shared" si="1101"/>
        <v>#DIV/0!</v>
      </c>
      <c r="JW292" s="150" t="e">
        <f t="shared" si="1102"/>
        <v>#DIV/0!</v>
      </c>
      <c r="JX292" s="150" t="e">
        <f t="shared" si="1103"/>
        <v>#DIV/0!</v>
      </c>
      <c r="JY292" s="150">
        <f t="shared" si="1104"/>
        <v>1</v>
      </c>
      <c r="JZ292" s="263">
        <f t="shared" si="951"/>
        <v>0</v>
      </c>
      <c r="KA292" s="263">
        <f t="shared" si="1142"/>
        <v>0</v>
      </c>
      <c r="KB292" s="263">
        <f t="shared" si="952"/>
        <v>0</v>
      </c>
      <c r="KC292" s="263">
        <f t="shared" si="953"/>
        <v>0</v>
      </c>
      <c r="KD292" s="153">
        <f t="shared" si="924"/>
        <v>0</v>
      </c>
      <c r="KE292" s="153">
        <f t="shared" si="925"/>
        <v>0</v>
      </c>
      <c r="KF292" s="153">
        <f t="shared" si="926"/>
        <v>0</v>
      </c>
      <c r="KG292" s="153">
        <f t="shared" si="927"/>
        <v>0</v>
      </c>
      <c r="KH292" s="153">
        <f t="shared" si="940"/>
        <v>0</v>
      </c>
      <c r="KI292" s="153">
        <f t="shared" si="928"/>
        <v>-4.540907882493686E-2</v>
      </c>
      <c r="KJ292" s="153">
        <f t="shared" si="929"/>
        <v>3.8069073783359498E-3</v>
      </c>
      <c r="KK292" s="153">
        <f t="shared" si="930"/>
        <v>5.8318453232319281E-2</v>
      </c>
      <c r="KL292" s="153">
        <f t="shared" si="931"/>
        <v>3.3108550252450457E-2</v>
      </c>
      <c r="KM292" s="153">
        <f t="shared" si="932"/>
        <v>5.2905869452299872E-2</v>
      </c>
      <c r="KN292" s="153">
        <f t="shared" si="933"/>
        <v>0.12372145882839138</v>
      </c>
      <c r="KO292" s="153">
        <f t="shared" si="934"/>
        <v>0.104321488548393</v>
      </c>
      <c r="KP292" s="153">
        <f t="shared" si="935"/>
        <v>8.6107517516107124E-2</v>
      </c>
      <c r="KQ292" s="153">
        <f t="shared" si="936"/>
        <v>7.6142430466704922E-2</v>
      </c>
      <c r="KR292" s="153">
        <f t="shared" si="937"/>
        <v>0.10538168227121715</v>
      </c>
      <c r="KS292" s="153">
        <f t="shared" si="938"/>
        <v>7.9884001933301113E-2</v>
      </c>
      <c r="KT292" s="153">
        <f t="shared" si="939"/>
        <v>7.1386651390626277E-2</v>
      </c>
      <c r="KU292" s="150">
        <f t="shared" si="1105"/>
        <v>-0.12869527688453677</v>
      </c>
      <c r="KV292" s="150">
        <f t="shared" si="1106"/>
        <v>-8.0518218828527652E-2</v>
      </c>
      <c r="KW292" s="150">
        <f t="shared" si="1107"/>
        <v>0.29876095696985366</v>
      </c>
      <c r="KX292" s="150">
        <f t="shared" si="1108"/>
        <v>4.4172986881144884E-2</v>
      </c>
      <c r="KY292" s="150">
        <f t="shared" si="1109"/>
        <v>0.12189922004119927</v>
      </c>
      <c r="KZ292" s="243">
        <f t="shared" si="954"/>
        <v>-0.22294926289926287</v>
      </c>
      <c r="LA292" s="243">
        <f t="shared" si="1143"/>
        <v>-0.15170310259238828</v>
      </c>
      <c r="LB292" s="243">
        <f t="shared" si="955"/>
        <v>0.43340600185528744</v>
      </c>
      <c r="LC292" s="243">
        <f t="shared" si="956"/>
        <v>6.1369896654405398E-2</v>
      </c>
      <c r="LD292" s="254">
        <f>IFERROR(Tabel1[[#This Row],[2024 - Omsætning]]/Tabel1[[#This Row],[2024 - Ansatte]],"i.a.")</f>
        <v>1.5094318181818183</v>
      </c>
      <c r="LE292" s="254">
        <f>IFERROR(Tabel1[[#This Row],[2023 - Omsætning]]/Tabel1[[#This Row],[2023 - Ansatte]],"i.a.")</f>
        <v>1.7323810810810811</v>
      </c>
      <c r="LF292" s="254">
        <f>IFERROR(Tabel1[[#This Row],[2022 - Omsætning]]/Tabel1[[#This Row],[2022 - Ansatte]],"i.a.")</f>
        <v>1.8840841836734694</v>
      </c>
      <c r="LG292" s="254">
        <f>IFERROR(Tabel1[[#This Row],[2021 - Omsætning]]/Tabel1[[#This Row],[2021 - Ansatte]],"i.a.")</f>
        <v>1.450678181818182</v>
      </c>
      <c r="LH292" s="254">
        <f>IFERROR(AC292/Tabel1[[#This Row],[2020 - Ansatte]],"i.a.")</f>
        <v>1.3893082851637766</v>
      </c>
      <c r="LI292" s="254">
        <f>IFERROR(Tabel1[[#This Row],[2019 - Omsætning]]/Tabel1[[#This Row],[2019 - Ansatte]],"i.a.")</f>
        <v>1.2383539094650207</v>
      </c>
      <c r="LJ292" s="254">
        <f>IFERROR(Tabel1[[#This Row],[2018 - Omsætning]]/Tabel1[[#This Row],[2018 - Ansatte]],"i.a.")</f>
        <v>1.1863157894736842</v>
      </c>
      <c r="LK292" s="254">
        <f>IFERROR(Tabel1[[#This Row],[2017 - Omsætning]]/Tabel1[[#This Row],[2017 - Ansatte]],"i.a.")</f>
        <v>1.1673075571177505</v>
      </c>
      <c r="LL292" s="254">
        <f>IFERROR(Tabel1[[#This Row],[2016 - Omsætning]]/Tabel1[[#This Row],[2016 - Ansatte]],"i.a.")</f>
        <v>1.161416</v>
      </c>
      <c r="LM292" s="254">
        <f>IFERROR(Tabel1[[#This Row],[2015 - Omsætning]]/Tabel1[[#This Row],[2015 - Ansatte]],"i.a.")</f>
        <v>1.1107051282051283</v>
      </c>
      <c r="LN292" s="254">
        <f>IFERROR(Tabel1[[#This Row],[2014 - Omsætning]]/Tabel1[[#This Row],[2014 - Ansatte]],"i.a.")</f>
        <v>2.063808367071525</v>
      </c>
      <c r="LO292" s="254">
        <f>IFERROR(Tabel1[[#This Row],[2013 - Omsætning]]/Tabel1[[#This Row],[2013 - Ansatte]],"i.a.")</f>
        <v>1.2997453237410073</v>
      </c>
      <c r="LP292" s="254">
        <f>IFERROR(Tabel1[[#This Row],[2012 - Omsætning]]/Tabel1[[#This Row],[2012 - Ansatte]],"i.a.")</f>
        <v>1.2411923688394277</v>
      </c>
      <c r="LQ292" s="254">
        <f>IFERROR(Tabel1[[#This Row],[2011 - Omsætning]]/Tabel1[[#This Row],[2011 - Ansatte]],"i.a.")</f>
        <v>0.83307601351351346</v>
      </c>
      <c r="LR292" s="254">
        <f>IFERROR(Tabel1[[#This Row],[2010 - Omsætning]]/Tabel1[[#This Row],[2010 - Ansatte]],"i.a.")</f>
        <v>0.89942275042444819</v>
      </c>
      <c r="LS292" s="254">
        <f>IFERROR(Tabel1[[#This Row],[2009 - Omsætning]]/Tabel1[[#This Row],[2009 - Ansatte]],"i.a.")</f>
        <v>0.97594339622641513</v>
      </c>
      <c r="LT292" s="254">
        <f>IFERROR(Tabel1[[#This Row],[2008 - Omsætning]]/Tabel1[[#This Row],[2008 - Ansatte]],"i.a.")</f>
        <v>0.9504111111111111</v>
      </c>
      <c r="LU292" s="158" t="e">
        <f t="shared" si="1110"/>
        <v>#DIV/0!</v>
      </c>
      <c r="LV292" s="158" t="e">
        <f t="shared" si="1111"/>
        <v>#DIV/0!</v>
      </c>
      <c r="LW292" s="158" t="e">
        <f t="shared" si="1112"/>
        <v>#DIV/0!</v>
      </c>
      <c r="LX292" s="158" t="e">
        <f t="shared" si="1113"/>
        <v>#DIV/0!</v>
      </c>
      <c r="LY292" s="158">
        <f t="shared" si="1114"/>
        <v>1</v>
      </c>
      <c r="LZ292" s="243">
        <f t="shared" si="957"/>
        <v>0</v>
      </c>
      <c r="MA292" s="243">
        <f t="shared" si="1144"/>
        <v>0</v>
      </c>
      <c r="MB292" s="243">
        <f t="shared" si="958"/>
        <v>0</v>
      </c>
      <c r="MC292" s="243">
        <f t="shared" si="959"/>
        <v>0</v>
      </c>
      <c r="MD292" s="244">
        <f t="shared" si="1115"/>
        <v>0</v>
      </c>
      <c r="ME292" s="244">
        <f t="shared" si="1116"/>
        <v>0</v>
      </c>
      <c r="MF292" s="244">
        <f t="shared" si="1117"/>
        <v>0</v>
      </c>
      <c r="MG292" s="244">
        <f t="shared" si="1118"/>
        <v>0</v>
      </c>
      <c r="MH292" s="244">
        <f t="shared" si="1119"/>
        <v>0</v>
      </c>
      <c r="MI292" s="244">
        <f t="shared" si="1120"/>
        <v>-6.1557613168724282E-2</v>
      </c>
      <c r="MJ292" s="244">
        <f t="shared" si="1121"/>
        <v>1.2550607287449393E-4</v>
      </c>
      <c r="MK292" s="244">
        <f t="shared" si="1122"/>
        <v>6.0506151142355004E-2</v>
      </c>
      <c r="ML292" s="244">
        <f t="shared" si="1123"/>
        <v>3.0123200000000003E-2</v>
      </c>
      <c r="MM292" s="244">
        <f t="shared" si="1124"/>
        <v>4.9844551282051286E-2</v>
      </c>
      <c r="MN292" s="244">
        <f t="shared" si="1125"/>
        <v>0.24162753036437246</v>
      </c>
      <c r="MO292" s="244">
        <f t="shared" si="1126"/>
        <v>0.1299726618705036</v>
      </c>
      <c r="MP292" s="244">
        <f t="shared" si="1127"/>
        <v>9.7359300476947533E-2</v>
      </c>
      <c r="MQ292" s="244">
        <f t="shared" si="1128"/>
        <v>4.6346283783783783E-2</v>
      </c>
      <c r="MR292" s="244">
        <f t="shared" si="1129"/>
        <v>7.7444821731748728E-2</v>
      </c>
      <c r="MS292" s="244">
        <f t="shared" si="1130"/>
        <v>6.2984905660377358E-2</v>
      </c>
      <c r="MT292" s="244">
        <f t="shared" si="1131"/>
        <v>5.8597777777777776E-2</v>
      </c>
    </row>
    <row r="293" spans="1:358" ht="18" customHeight="1" x14ac:dyDescent="0.25">
      <c r="A293" s="98" t="s">
        <v>319</v>
      </c>
      <c r="B293" s="273">
        <v>24730018</v>
      </c>
      <c r="C293" s="117" t="s">
        <v>370</v>
      </c>
      <c r="D293" s="5"/>
      <c r="E293" s="187">
        <v>289300</v>
      </c>
      <c r="F293" s="203">
        <v>45476</v>
      </c>
      <c r="G293" s="148"/>
      <c r="H293" s="148" t="s">
        <v>74</v>
      </c>
      <c r="I293" s="148" t="s">
        <v>74</v>
      </c>
      <c r="J293" s="148" t="s">
        <v>74</v>
      </c>
      <c r="K293" s="148" t="s">
        <v>74</v>
      </c>
      <c r="L293" s="148" t="s">
        <v>74</v>
      </c>
      <c r="M293" s="148" t="s">
        <v>74</v>
      </c>
      <c r="N293" s="357" t="s">
        <v>74</v>
      </c>
      <c r="O293" s="357" t="s">
        <v>74</v>
      </c>
      <c r="P293" s="150">
        <f>Y293/Tabel1[[#This Row],[2023 - Omsætning]]-1</f>
        <v>-1</v>
      </c>
      <c r="Q293" s="150">
        <f>Z293/Tabel1[[#This Row],[2022 - Omsætning]]-1</f>
        <v>-0.10089057335483598</v>
      </c>
      <c r="R293" s="150">
        <f>AA293/Tabel1[[#This Row],[2021 - Omsætning]]-1</f>
        <v>0.12393676844570733</v>
      </c>
      <c r="S293" s="150">
        <f>AB293/Tabel1[[#This Row],[2020 - Omsætning]]-1</f>
        <v>-0.11860425810467123</v>
      </c>
      <c r="T293" s="150">
        <f>AC293/Tabel1[[#This Row],[2019 - Omsætning]]-1</f>
        <v>-2.5050644019297685E-2</v>
      </c>
      <c r="U293" s="242">
        <f t="shared" si="941"/>
        <v>-664.00400000000002</v>
      </c>
      <c r="V293" s="242">
        <f t="shared" si="1132"/>
        <v>-74.509000000000015</v>
      </c>
      <c r="W293" s="242">
        <f t="shared" si="982"/>
        <v>81.436000000000035</v>
      </c>
      <c r="X293" s="242">
        <f t="shared" si="975"/>
        <v>-88.418999999999983</v>
      </c>
      <c r="Y293" s="151"/>
      <c r="Z293" s="151">
        <v>664.00400000000002</v>
      </c>
      <c r="AA293" s="151">
        <v>738.51300000000003</v>
      </c>
      <c r="AB293" s="151">
        <v>657.077</v>
      </c>
      <c r="AC293" s="361">
        <v>745.49599999999998</v>
      </c>
      <c r="AD293" s="361">
        <v>764.65099999999995</v>
      </c>
      <c r="AE293" s="361">
        <v>1161.645</v>
      </c>
      <c r="AF293" s="361">
        <v>1078.722</v>
      </c>
      <c r="AG293" s="361">
        <v>1122.5239999999999</v>
      </c>
      <c r="AH293" s="361">
        <v>1303.46</v>
      </c>
      <c r="AI293" s="361">
        <v>1406.626</v>
      </c>
      <c r="AJ293" s="361">
        <v>1472.057</v>
      </c>
      <c r="AK293" s="361"/>
      <c r="AL293" s="361"/>
      <c r="AM293" s="361"/>
      <c r="AN293" s="361"/>
      <c r="AO293" s="361"/>
      <c r="AP293" s="150" t="e">
        <f t="shared" si="1006"/>
        <v>#DIV/0!</v>
      </c>
      <c r="AQ293" s="150" t="e">
        <f t="shared" si="1007"/>
        <v>#DIV/0!</v>
      </c>
      <c r="AR293" s="150" t="e">
        <f t="shared" si="1008"/>
        <v>#DIV/0!</v>
      </c>
      <c r="AS293" s="150" t="e">
        <f t="shared" si="1009"/>
        <v>#DIV/0!</v>
      </c>
      <c r="AT293" s="150" t="e">
        <f t="shared" si="1010"/>
        <v>#DIV/0!</v>
      </c>
      <c r="AU293" s="242">
        <f t="shared" si="960"/>
        <v>0</v>
      </c>
      <c r="AV293" s="242">
        <f t="shared" si="1133"/>
        <v>0</v>
      </c>
      <c r="AW293" s="242">
        <f t="shared" si="961"/>
        <v>0</v>
      </c>
      <c r="AX293" s="242">
        <f t="shared" si="962"/>
        <v>0</v>
      </c>
      <c r="AY293" s="119"/>
      <c r="AZ293" s="119"/>
      <c r="BA293" s="119"/>
      <c r="BB293" s="119"/>
      <c r="BC293" s="119"/>
      <c r="BD293" s="362"/>
      <c r="BE293" s="362">
        <v>28.774999999999999</v>
      </c>
      <c r="BF293" s="362">
        <v>161.203</v>
      </c>
      <c r="BG293" s="362">
        <v>179.33099999999999</v>
      </c>
      <c r="BH293" s="362">
        <v>296.78300000000002</v>
      </c>
      <c r="BI293" s="362">
        <v>226.304</v>
      </c>
      <c r="BJ293" s="362">
        <v>164.58500000000001</v>
      </c>
      <c r="BK293" s="362"/>
      <c r="BL293" s="362"/>
      <c r="BM293" s="362"/>
      <c r="BN293" s="362"/>
      <c r="BO293" s="362"/>
      <c r="BP293" s="152" t="e">
        <f t="shared" si="1011"/>
        <v>#DIV/0!</v>
      </c>
      <c r="BQ293" s="152" t="e">
        <f t="shared" si="1012"/>
        <v>#DIV/0!</v>
      </c>
      <c r="BR293" s="152" t="e">
        <f t="shared" si="1013"/>
        <v>#DIV/0!</v>
      </c>
      <c r="BS293" s="152" t="e">
        <f t="shared" si="1014"/>
        <v>#DIV/0!</v>
      </c>
      <c r="BT293" s="152" t="e">
        <f t="shared" si="1015"/>
        <v>#DIV/0!</v>
      </c>
      <c r="BU293" s="242">
        <f t="shared" si="963"/>
        <v>0</v>
      </c>
      <c r="BV293" s="242">
        <f t="shared" si="1134"/>
        <v>0</v>
      </c>
      <c r="BW293" s="242">
        <f t="shared" si="964"/>
        <v>0</v>
      </c>
      <c r="BX293" s="242">
        <f t="shared" si="965"/>
        <v>0</v>
      </c>
      <c r="BY293" s="119"/>
      <c r="BZ293" s="119"/>
      <c r="CA293" s="119"/>
      <c r="CB293" s="119"/>
      <c r="CC293" s="119"/>
      <c r="CD293" s="362"/>
      <c r="CE293" s="362">
        <v>-214.703</v>
      </c>
      <c r="CF293" s="362">
        <v>-74.573999999999998</v>
      </c>
      <c r="CG293" s="362">
        <v>-93.707999999999998</v>
      </c>
      <c r="CH293" s="362">
        <v>-7.577</v>
      </c>
      <c r="CI293" s="362">
        <v>-42.985999999999997</v>
      </c>
      <c r="CJ293" s="362">
        <v>-95.876000000000005</v>
      </c>
      <c r="CK293" s="362"/>
      <c r="CL293" s="362"/>
      <c r="CM293" s="362"/>
      <c r="CN293" s="362"/>
      <c r="CO293" s="362"/>
      <c r="CP293" s="152" t="e">
        <f t="shared" si="1016"/>
        <v>#DIV/0!</v>
      </c>
      <c r="CQ293" s="152" t="e">
        <f t="shared" si="1017"/>
        <v>#DIV/0!</v>
      </c>
      <c r="CR293" s="152" t="e">
        <f t="shared" si="1018"/>
        <v>#DIV/0!</v>
      </c>
      <c r="CS293" s="152" t="e">
        <f t="shared" si="1019"/>
        <v>#DIV/0!</v>
      </c>
      <c r="CT293" s="152" t="e">
        <f t="shared" si="1020"/>
        <v>#DIV/0!</v>
      </c>
      <c r="CU293" s="242">
        <f t="shared" si="966"/>
        <v>0</v>
      </c>
      <c r="CV293" s="242">
        <f t="shared" si="1135"/>
        <v>0</v>
      </c>
      <c r="CW293" s="242">
        <f t="shared" si="967"/>
        <v>0</v>
      </c>
      <c r="CX293" s="242">
        <f t="shared" si="968"/>
        <v>0</v>
      </c>
      <c r="CY293" s="119"/>
      <c r="CZ293" s="119"/>
      <c r="DA293" s="119"/>
      <c r="DB293" s="119"/>
      <c r="DC293" s="119"/>
      <c r="DD293" s="362"/>
      <c r="DE293" s="362">
        <v>-214.15799999999999</v>
      </c>
      <c r="DF293" s="362">
        <v>-61.247999999999998</v>
      </c>
      <c r="DG293" s="362">
        <v>-95.706000000000003</v>
      </c>
      <c r="DH293" s="362">
        <v>-10.46</v>
      </c>
      <c r="DI293" s="362">
        <v>-35.817</v>
      </c>
      <c r="DJ293" s="362">
        <v>-94.396000000000001</v>
      </c>
      <c r="DK293" s="362"/>
      <c r="DL293" s="362"/>
      <c r="DM293" s="362"/>
      <c r="DN293" s="362"/>
      <c r="DO293" s="362"/>
      <c r="DP293" s="152" t="e">
        <f t="shared" si="1021"/>
        <v>#DIV/0!</v>
      </c>
      <c r="DQ293" s="152" t="e">
        <f t="shared" si="1022"/>
        <v>#DIV/0!</v>
      </c>
      <c r="DR293" s="152" t="e">
        <f t="shared" si="1023"/>
        <v>#DIV/0!</v>
      </c>
      <c r="DS293" s="152" t="e">
        <f t="shared" si="1024"/>
        <v>#DIV/0!</v>
      </c>
      <c r="DT293" s="152" t="e">
        <f t="shared" si="1025"/>
        <v>#DIV/0!</v>
      </c>
      <c r="DU293" s="242">
        <f t="shared" si="969"/>
        <v>0</v>
      </c>
      <c r="DV293" s="242">
        <f t="shared" si="1136"/>
        <v>0</v>
      </c>
      <c r="DW293" s="242">
        <f t="shared" si="970"/>
        <v>0</v>
      </c>
      <c r="DX293" s="242">
        <f t="shared" si="971"/>
        <v>0</v>
      </c>
      <c r="DY293" s="119"/>
      <c r="DZ293" s="119"/>
      <c r="EA293" s="119"/>
      <c r="EB293" s="119"/>
      <c r="EC293" s="119"/>
      <c r="ED293" s="362"/>
      <c r="EE293" s="362">
        <v>-13.055999999999999</v>
      </c>
      <c r="EF293" s="362">
        <v>194.94</v>
      </c>
      <c r="EG293" s="362">
        <v>257.18900000000002</v>
      </c>
      <c r="EH293" s="362">
        <v>317.29399999999998</v>
      </c>
      <c r="EI293" s="362">
        <v>318.78500000000003</v>
      </c>
      <c r="EJ293" s="362">
        <v>343.65699999999998</v>
      </c>
      <c r="EK293" s="362"/>
      <c r="EL293" s="362"/>
      <c r="EM293" s="362"/>
      <c r="EN293" s="362"/>
      <c r="EO293" s="362"/>
      <c r="EP293" s="153" t="e">
        <f t="shared" si="1026"/>
        <v>#DIV/0!</v>
      </c>
      <c r="EQ293" s="153" t="e">
        <f t="shared" si="1027"/>
        <v>#DIV/0!</v>
      </c>
      <c r="ER293" s="153" t="e">
        <f t="shared" si="1028"/>
        <v>#DIV/0!</v>
      </c>
      <c r="ES293" s="153" t="e">
        <f t="shared" si="1029"/>
        <v>#DIV/0!</v>
      </c>
      <c r="ET293" s="153" t="e">
        <f t="shared" si="1030"/>
        <v>#DIV/0!</v>
      </c>
      <c r="EU293" s="242">
        <f t="shared" si="972"/>
        <v>0</v>
      </c>
      <c r="EV293" s="242">
        <f t="shared" si="1137"/>
        <v>0</v>
      </c>
      <c r="EW293" s="242">
        <f t="shared" si="973"/>
        <v>0</v>
      </c>
      <c r="EX293" s="242">
        <f t="shared" si="974"/>
        <v>0</v>
      </c>
      <c r="EY293" s="119"/>
      <c r="EZ293" s="119"/>
      <c r="FA293" s="119"/>
      <c r="FB293" s="119"/>
      <c r="FC293" s="119"/>
      <c r="FD293" s="362"/>
      <c r="FE293" s="362">
        <v>589.72799999999995</v>
      </c>
      <c r="FF293" s="362">
        <v>717.41099999999994</v>
      </c>
      <c r="FG293" s="362">
        <v>785.57600000000002</v>
      </c>
      <c r="FH293" s="362">
        <v>908.78099999999995</v>
      </c>
      <c r="FI293" s="362">
        <v>946.58699999999999</v>
      </c>
      <c r="FJ293" s="362">
        <v>1088.998</v>
      </c>
      <c r="FK293" s="362"/>
      <c r="FL293" s="362"/>
      <c r="FM293" s="362"/>
      <c r="FN293" s="362"/>
      <c r="FO293" s="362"/>
      <c r="FP293" s="153">
        <f t="shared" si="1031"/>
        <v>-1</v>
      </c>
      <c r="FQ293" s="153">
        <f t="shared" si="1032"/>
        <v>-9.2936802973977689E-2</v>
      </c>
      <c r="FR293" s="153">
        <f t="shared" si="1033"/>
        <v>-2.181818181818182E-2</v>
      </c>
      <c r="FS293" s="153">
        <f t="shared" si="1034"/>
        <v>-5.8219178082191778E-2</v>
      </c>
      <c r="FT293" s="153">
        <f t="shared" si="1035"/>
        <v>-0.12835820895522387</v>
      </c>
      <c r="FU293" s="242">
        <f t="shared" si="990"/>
        <v>-244</v>
      </c>
      <c r="FV293" s="242">
        <f t="shared" si="1138"/>
        <v>-25</v>
      </c>
      <c r="FW293" s="242">
        <f t="shared" si="991"/>
        <v>-6</v>
      </c>
      <c r="FX293" s="242">
        <f t="shared" si="992"/>
        <v>-17</v>
      </c>
      <c r="FY293" s="154"/>
      <c r="FZ293" s="154">
        <v>244</v>
      </c>
      <c r="GA293" s="154">
        <v>269</v>
      </c>
      <c r="GB293" s="154">
        <v>275</v>
      </c>
      <c r="GC293" s="154">
        <v>292</v>
      </c>
      <c r="GD293" s="359">
        <v>335</v>
      </c>
      <c r="GE293" s="359">
        <v>354</v>
      </c>
      <c r="GF293" s="359">
        <v>392</v>
      </c>
      <c r="GG293" s="359">
        <v>482</v>
      </c>
      <c r="GH293" s="359">
        <v>538</v>
      </c>
      <c r="GI293" s="359">
        <v>563</v>
      </c>
      <c r="GJ293" s="359">
        <v>586</v>
      </c>
      <c r="GK293" s="359"/>
      <c r="GL293" s="359"/>
      <c r="GM293" s="359"/>
      <c r="GN293" s="359"/>
      <c r="GO293" s="359"/>
      <c r="GP293" s="5"/>
      <c r="GQ293" s="187" t="s">
        <v>389</v>
      </c>
      <c r="GR293" s="187">
        <v>8600</v>
      </c>
      <c r="GS293" s="5" t="s">
        <v>147</v>
      </c>
      <c r="GT293" s="7" t="s">
        <v>94</v>
      </c>
      <c r="GU293" s="172" t="s">
        <v>73</v>
      </c>
      <c r="GV293" s="189"/>
      <c r="GW293" s="158" t="e">
        <f t="shared" si="1036"/>
        <v>#VALUE!</v>
      </c>
      <c r="GX293" s="158" t="e">
        <f t="shared" si="1037"/>
        <v>#VALUE!</v>
      </c>
      <c r="GY293" s="158" t="e">
        <f t="shared" si="1038"/>
        <v>#VALUE!</v>
      </c>
      <c r="GZ293" s="158" t="e">
        <f t="shared" si="1039"/>
        <v>#VALUE!</v>
      </c>
      <c r="HA293" s="158" t="e">
        <f t="shared" si="1040"/>
        <v>#VALUE!</v>
      </c>
      <c r="HB293" s="263" t="e">
        <f t="shared" si="942"/>
        <v>#VALUE!</v>
      </c>
      <c r="HC293" s="263" t="e">
        <f t="shared" si="1139"/>
        <v>#VALUE!</v>
      </c>
      <c r="HD293" s="263" t="e">
        <f t="shared" si="943"/>
        <v>#VALUE!</v>
      </c>
      <c r="HE293" s="263" t="e">
        <f t="shared" si="944"/>
        <v>#VALUE!</v>
      </c>
      <c r="HF293" s="153" t="str">
        <f t="shared" si="1041"/>
        <v>Negativ EK</v>
      </c>
      <c r="HG293" s="153" t="str">
        <f t="shared" si="1042"/>
        <v>Negativ EK</v>
      </c>
      <c r="HH293" s="153" t="str">
        <f t="shared" si="1043"/>
        <v>Negativ EK</v>
      </c>
      <c r="HI293" s="153" t="str">
        <f t="shared" si="1044"/>
        <v>Negativ EK</v>
      </c>
      <c r="HJ293" s="153" t="str">
        <f t="shared" si="1045"/>
        <v>Negativ EK</v>
      </c>
      <c r="HK293" s="153" t="str">
        <f t="shared" si="1046"/>
        <v>Negativ EK</v>
      </c>
      <c r="HL293" s="153">
        <f t="shared" si="1047"/>
        <v>-2.3548855314376196</v>
      </c>
      <c r="HM293" s="153">
        <f t="shared" si="1048"/>
        <v>-0.2709315261794753</v>
      </c>
      <c r="HN293" s="153">
        <f t="shared" si="1049"/>
        <v>-0.33319001606661997</v>
      </c>
      <c r="HO293" s="153">
        <f t="shared" si="1050"/>
        <v>-3.2888996492574041E-2</v>
      </c>
      <c r="HP293" s="153">
        <f t="shared" si="1051"/>
        <v>-0.10813625947630132</v>
      </c>
      <c r="HQ293" s="153">
        <f t="shared" si="1052"/>
        <v>-0.27468085911242895</v>
      </c>
      <c r="HR293" s="153" t="str">
        <f t="shared" si="1053"/>
        <v>Negativ EK</v>
      </c>
      <c r="HS293" s="153" t="str">
        <f t="shared" si="1054"/>
        <v>Negativ EK</v>
      </c>
      <c r="HT293" s="153" t="str">
        <f t="shared" si="1055"/>
        <v>Negativ EK</v>
      </c>
      <c r="HU293" s="153" t="str">
        <f t="shared" si="1056"/>
        <v>Negativ EK</v>
      </c>
      <c r="HV293" s="150" t="e">
        <f t="shared" si="1057"/>
        <v>#VALUE!</v>
      </c>
      <c r="HW293" s="150" t="e">
        <f t="shared" si="1058"/>
        <v>#VALUE!</v>
      </c>
      <c r="HX293" s="150" t="e">
        <f t="shared" si="1059"/>
        <v>#VALUE!</v>
      </c>
      <c r="HY293" s="150" t="e">
        <f t="shared" si="1060"/>
        <v>#VALUE!</v>
      </c>
      <c r="HZ293" s="150" t="e">
        <f t="shared" si="1061"/>
        <v>#VALUE!</v>
      </c>
      <c r="IA293" s="263" t="e">
        <f t="shared" si="945"/>
        <v>#VALUE!</v>
      </c>
      <c r="IB293" s="263" t="e">
        <f t="shared" si="1140"/>
        <v>#VALUE!</v>
      </c>
      <c r="IC293" s="263" t="e">
        <f t="shared" si="946"/>
        <v>#VALUE!</v>
      </c>
      <c r="ID293" s="263" t="e">
        <f t="shared" si="947"/>
        <v>#VALUE!</v>
      </c>
      <c r="IE293" s="153" t="str">
        <f t="shared" si="1062"/>
        <v>i.a.</v>
      </c>
      <c r="IF293" s="153" t="str">
        <f t="shared" si="1063"/>
        <v>i.a.</v>
      </c>
      <c r="IG293" s="153" t="str">
        <f t="shared" si="1064"/>
        <v>i.a.</v>
      </c>
      <c r="IH293" s="153" t="str">
        <f t="shared" si="1065"/>
        <v>i.a.</v>
      </c>
      <c r="II293" s="153" t="str">
        <f t="shared" si="1066"/>
        <v>i.a.</v>
      </c>
      <c r="IJ293" s="153">
        <f t="shared" si="1067"/>
        <v>0</v>
      </c>
      <c r="IK293" s="153">
        <f t="shared" si="1068"/>
        <v>-0.32850829177310142</v>
      </c>
      <c r="IL293" s="153">
        <f t="shared" si="1069"/>
        <v>-9.9234391248893036E-2</v>
      </c>
      <c r="IM293" s="153">
        <f t="shared" si="1070"/>
        <v>-0.11061187223235718</v>
      </c>
      <c r="IN293" s="153">
        <f t="shared" si="1071"/>
        <v>-8.1676519159541404E-3</v>
      </c>
      <c r="IO293" s="153">
        <f t="shared" si="1072"/>
        <v>-4.2234541913012714E-2</v>
      </c>
      <c r="IP293" s="153">
        <f t="shared" si="1073"/>
        <v>-8.8040565731066542E-2</v>
      </c>
      <c r="IQ293" s="153" t="str">
        <f t="shared" si="1074"/>
        <v>i.a.</v>
      </c>
      <c r="IR293" s="153" t="str">
        <f t="shared" si="1075"/>
        <v>i.a.</v>
      </c>
      <c r="IS293" s="153" t="str">
        <f t="shared" si="1076"/>
        <v>i.a.</v>
      </c>
      <c r="IT293" s="153" t="str">
        <f t="shared" si="1077"/>
        <v>i.a.</v>
      </c>
      <c r="IU293" s="150" t="e">
        <f t="shared" si="1078"/>
        <v>#VALUE!</v>
      </c>
      <c r="IV293" s="150" t="e">
        <f t="shared" si="1079"/>
        <v>#VALUE!</v>
      </c>
      <c r="IW293" s="150" t="e">
        <f t="shared" si="1080"/>
        <v>#VALUE!</v>
      </c>
      <c r="IX293" s="150" t="e">
        <f t="shared" si="1081"/>
        <v>#VALUE!</v>
      </c>
      <c r="IY293" s="150" t="e">
        <f t="shared" si="1082"/>
        <v>#VALUE!</v>
      </c>
      <c r="IZ293" s="263" t="e">
        <f t="shared" si="948"/>
        <v>#VALUE!</v>
      </c>
      <c r="JA293" s="263" t="e">
        <f t="shared" si="1141"/>
        <v>#VALUE!</v>
      </c>
      <c r="JB293" s="263" t="e">
        <f t="shared" si="949"/>
        <v>#VALUE!</v>
      </c>
      <c r="JC293" s="263" t="e">
        <f t="shared" si="950"/>
        <v>#VALUE!</v>
      </c>
      <c r="JD293" s="153" t="str">
        <f t="shared" si="1083"/>
        <v>i.a.</v>
      </c>
      <c r="JE293" s="153" t="str">
        <f t="shared" si="1084"/>
        <v>i.a.</v>
      </c>
      <c r="JF293" s="153" t="str">
        <f t="shared" si="1085"/>
        <v>i.a.</v>
      </c>
      <c r="JG293" s="153" t="str">
        <f t="shared" si="1086"/>
        <v>i.a.</v>
      </c>
      <c r="JH293" s="153" t="str">
        <f t="shared" si="1087"/>
        <v>i.a.</v>
      </c>
      <c r="JI293" s="153" t="str">
        <f t="shared" si="1088"/>
        <v>i.a.</v>
      </c>
      <c r="JJ293" s="153">
        <f t="shared" si="1089"/>
        <v>-2.2139020022790168E-2</v>
      </c>
      <c r="JK293" s="153">
        <f t="shared" si="1090"/>
        <v>0.27172708531093059</v>
      </c>
      <c r="JL293" s="153">
        <f t="shared" si="1091"/>
        <v>0.32738907502265857</v>
      </c>
      <c r="JM293" s="153">
        <f t="shared" si="1092"/>
        <v>0.349142422651882</v>
      </c>
      <c r="JN293" s="153">
        <f t="shared" si="1093"/>
        <v>0.33677305942295849</v>
      </c>
      <c r="JO293" s="153">
        <f t="shared" si="1094"/>
        <v>0.31557174576996466</v>
      </c>
      <c r="JP293" s="153" t="str">
        <f t="shared" si="1095"/>
        <v>i.a.</v>
      </c>
      <c r="JQ293" s="153" t="str">
        <f t="shared" si="1096"/>
        <v>i.a.</v>
      </c>
      <c r="JR293" s="153" t="str">
        <f t="shared" si="1097"/>
        <v>i.a.</v>
      </c>
      <c r="JS293" s="153" t="str">
        <f t="shared" si="1098"/>
        <v>i.a.</v>
      </c>
      <c r="JT293" s="153" t="str">
        <f t="shared" si="1099"/>
        <v>i.a.</v>
      </c>
      <c r="JU293" s="150" t="e">
        <f t="shared" si="1100"/>
        <v>#VALUE!</v>
      </c>
      <c r="JV293" s="150" t="e">
        <f t="shared" si="1101"/>
        <v>#DIV/0!</v>
      </c>
      <c r="JW293" s="150" t="e">
        <f t="shared" si="1102"/>
        <v>#DIV/0!</v>
      </c>
      <c r="JX293" s="150" t="e">
        <f t="shared" si="1103"/>
        <v>#DIV/0!</v>
      </c>
      <c r="JY293" s="150" t="e">
        <f t="shared" si="1104"/>
        <v>#DIV/0!</v>
      </c>
      <c r="JZ293" s="263" t="e">
        <f t="shared" si="951"/>
        <v>#VALUE!</v>
      </c>
      <c r="KA293" s="263">
        <f t="shared" si="1142"/>
        <v>0</v>
      </c>
      <c r="KB293" s="263">
        <f t="shared" si="952"/>
        <v>0</v>
      </c>
      <c r="KC293" s="263">
        <f t="shared" si="953"/>
        <v>0</v>
      </c>
      <c r="KD293" s="153" t="str">
        <f t="shared" ref="KD293:KD328" si="1145">IFERROR(BY293/Y293,"i.a.")</f>
        <v>i.a.</v>
      </c>
      <c r="KE293" s="153">
        <f t="shared" ref="KE293:KE328" si="1146">IFERROR(BZ293/Z293,"i.a.")</f>
        <v>0</v>
      </c>
      <c r="KF293" s="153">
        <f t="shared" ref="KF293:KF328" si="1147">IFERROR(CA293/AA293,"i.a.")</f>
        <v>0</v>
      </c>
      <c r="KG293" s="153">
        <f t="shared" ref="KG293:KG328" si="1148">IFERROR(CB293/AB293,"i.a.")</f>
        <v>0</v>
      </c>
      <c r="KH293" s="153">
        <f t="shared" si="940"/>
        <v>0</v>
      </c>
      <c r="KI293" s="153">
        <f t="shared" ref="KI293:KI328" si="1149">IFERROR(CD293/AD293,"i.a.")</f>
        <v>0</v>
      </c>
      <c r="KJ293" s="153">
        <f t="shared" ref="KJ293:KJ328" si="1150">IFERROR(CE293/AE293,"i.a.")</f>
        <v>-0.18482668973739827</v>
      </c>
      <c r="KK293" s="153">
        <f t="shared" ref="KK293:KK328" si="1151">IFERROR(CF293/AF293,"i.a.")</f>
        <v>-6.9131805970398308E-2</v>
      </c>
      <c r="KL293" s="153">
        <f t="shared" ref="KL293:KL328" si="1152">IFERROR(CG293/AG293,"i.a.")</f>
        <v>-8.3479729609344661E-2</v>
      </c>
      <c r="KM293" s="153">
        <f t="shared" ref="KM293:KM328" si="1153">IFERROR(CH293/AH293,"i.a.")</f>
        <v>-5.8129900418885123E-3</v>
      </c>
      <c r="KN293" s="153">
        <f t="shared" ref="KN293:KN328" si="1154">IFERROR(CI293/AI293,"i.a.")</f>
        <v>-3.0559651250581178E-2</v>
      </c>
      <c r="KO293" s="153">
        <f t="shared" ref="KO293:KO328" si="1155">IFERROR(CJ293/AJ293,"i.a.")</f>
        <v>-6.5130630131849512E-2</v>
      </c>
      <c r="KP293" s="153" t="str">
        <f t="shared" ref="KP293:KP328" si="1156">IFERROR(CK293/AK293,"i.a.")</f>
        <v>i.a.</v>
      </c>
      <c r="KQ293" s="153" t="str">
        <f t="shared" ref="KQ293:KQ328" si="1157">IFERROR(CL293/AL293,"i.a.")</f>
        <v>i.a.</v>
      </c>
      <c r="KR293" s="153" t="str">
        <f t="shared" ref="KR293:KR328" si="1158">IFERROR(CM293/AM293,"i.a.")</f>
        <v>i.a.</v>
      </c>
      <c r="KS293" s="153" t="str">
        <f t="shared" ref="KS293:KS328" si="1159">IFERROR(CN293/AN293,"i.a.")</f>
        <v>i.a.</v>
      </c>
      <c r="KT293" s="153" t="str">
        <f t="shared" ref="KT293:KT328" si="1160">IFERROR(CO293/AO293,"i.a.")</f>
        <v>i.a.</v>
      </c>
      <c r="KU293" s="150" t="e">
        <f t="shared" si="1105"/>
        <v>#VALUE!</v>
      </c>
      <c r="KV293" s="150">
        <f t="shared" si="1106"/>
        <v>-8.7687058707004127E-3</v>
      </c>
      <c r="KW293" s="150">
        <f t="shared" si="1107"/>
        <v>0.14900599004672674</v>
      </c>
      <c r="KX293" s="150">
        <f t="shared" si="1108"/>
        <v>-6.4117975878414488E-2</v>
      </c>
      <c r="KY293" s="150">
        <f t="shared" si="1109"/>
        <v>0.11852066525183305</v>
      </c>
      <c r="KZ293" s="243" t="e">
        <f t="shared" si="954"/>
        <v>#VALUE!</v>
      </c>
      <c r="LA293" s="243">
        <f t="shared" si="1143"/>
        <v>-2.4073618136388752E-2</v>
      </c>
      <c r="LB293" s="243">
        <f t="shared" si="955"/>
        <v>0.35603057789793846</v>
      </c>
      <c r="LC293" s="243">
        <f t="shared" si="956"/>
        <v>-0.16369758405977564</v>
      </c>
      <c r="LD293" s="254" t="str">
        <f>IFERROR(Tabel1[[#This Row],[2024 - Omsætning]]/Tabel1[[#This Row],[2024 - Ansatte]],"i.a.")</f>
        <v>i.a.</v>
      </c>
      <c r="LE293" s="254">
        <f>IFERROR(Tabel1[[#This Row],[2023 - Omsætning]]/Tabel1[[#This Row],[2023 - Ansatte]],"i.a.")</f>
        <v>2.7213278688524589</v>
      </c>
      <c r="LF293" s="254">
        <f>IFERROR(Tabel1[[#This Row],[2022 - Omsætning]]/Tabel1[[#This Row],[2022 - Ansatte]],"i.a.")</f>
        <v>2.7454014869888477</v>
      </c>
      <c r="LG293" s="254">
        <f>IFERROR(Tabel1[[#This Row],[2021 - Omsætning]]/Tabel1[[#This Row],[2021 - Ansatte]],"i.a.")</f>
        <v>2.3893709090909092</v>
      </c>
      <c r="LH293" s="254">
        <f>IFERROR(AC293/Tabel1[[#This Row],[2020 - Ansatte]],"i.a.")</f>
        <v>2.5530684931506848</v>
      </c>
      <c r="LI293" s="254">
        <f>IFERROR(Tabel1[[#This Row],[2019 - Omsætning]]/Tabel1[[#This Row],[2019 - Ansatte]],"i.a.")</f>
        <v>2.2825402985074628</v>
      </c>
      <c r="LJ293" s="254">
        <f>IFERROR(Tabel1[[#This Row],[2018 - Omsætning]]/Tabel1[[#This Row],[2018 - Ansatte]],"i.a.")</f>
        <v>3.2814830508474575</v>
      </c>
      <c r="LK293" s="254">
        <f>IFERROR(Tabel1[[#This Row],[2017 - Omsætning]]/Tabel1[[#This Row],[2017 - Ansatte]],"i.a.")</f>
        <v>2.7518418367346937</v>
      </c>
      <c r="LL293" s="254">
        <f>IFERROR(Tabel1[[#This Row],[2016 - Omsætning]]/Tabel1[[#This Row],[2016 - Ansatte]],"i.a.")</f>
        <v>2.3288879668049791</v>
      </c>
      <c r="LM293" s="254">
        <f>IFERROR(Tabel1[[#This Row],[2015 - Omsætning]]/Tabel1[[#This Row],[2015 - Ansatte]],"i.a.")</f>
        <v>2.4227881040892192</v>
      </c>
      <c r="LN293" s="254">
        <f>IFERROR(Tabel1[[#This Row],[2014 - Omsætning]]/Tabel1[[#This Row],[2014 - Ansatte]],"i.a.")</f>
        <v>2.4984476021314386</v>
      </c>
      <c r="LO293" s="254">
        <f>IFERROR(Tabel1[[#This Row],[2013 - Omsætning]]/Tabel1[[#This Row],[2013 - Ansatte]],"i.a.")</f>
        <v>2.5120426621160408</v>
      </c>
      <c r="LP293" s="254" t="str">
        <f>IFERROR(Tabel1[[#This Row],[2012 - Omsætning]]/Tabel1[[#This Row],[2012 - Ansatte]],"i.a.")</f>
        <v>i.a.</v>
      </c>
      <c r="LQ293" s="254" t="str">
        <f>IFERROR(Tabel1[[#This Row],[2011 - Omsætning]]/Tabel1[[#This Row],[2011 - Ansatte]],"i.a.")</f>
        <v>i.a.</v>
      </c>
      <c r="LR293" s="254" t="str">
        <f>IFERROR(Tabel1[[#This Row],[2010 - Omsætning]]/Tabel1[[#This Row],[2010 - Ansatte]],"i.a.")</f>
        <v>i.a.</v>
      </c>
      <c r="LS293" s="254" t="str">
        <f>IFERROR(Tabel1[[#This Row],[2009 - Omsætning]]/Tabel1[[#This Row],[2009 - Ansatte]],"i.a.")</f>
        <v>i.a.</v>
      </c>
      <c r="LT293" s="254" t="str">
        <f>IFERROR(Tabel1[[#This Row],[2008 - Omsætning]]/Tabel1[[#This Row],[2008 - Ansatte]],"i.a.")</f>
        <v>i.a.</v>
      </c>
      <c r="LU293" s="158" t="e">
        <f t="shared" si="1110"/>
        <v>#VALUE!</v>
      </c>
      <c r="LV293" s="158" t="e">
        <f t="shared" si="1111"/>
        <v>#DIV/0!</v>
      </c>
      <c r="LW293" s="158" t="e">
        <f t="shared" si="1112"/>
        <v>#DIV/0!</v>
      </c>
      <c r="LX293" s="158" t="e">
        <f t="shared" si="1113"/>
        <v>#DIV/0!</v>
      </c>
      <c r="LY293" s="158" t="e">
        <f t="shared" si="1114"/>
        <v>#DIV/0!</v>
      </c>
      <c r="LZ293" s="243" t="e">
        <f t="shared" si="957"/>
        <v>#VALUE!</v>
      </c>
      <c r="MA293" s="243">
        <f t="shared" si="1144"/>
        <v>0</v>
      </c>
      <c r="MB293" s="243">
        <f t="shared" si="958"/>
        <v>0</v>
      </c>
      <c r="MC293" s="243">
        <f t="shared" si="959"/>
        <v>0</v>
      </c>
      <c r="MD293" s="244" t="str">
        <f t="shared" si="1115"/>
        <v>i.a.</v>
      </c>
      <c r="ME293" s="244">
        <f t="shared" si="1116"/>
        <v>0</v>
      </c>
      <c r="MF293" s="244">
        <f t="shared" si="1117"/>
        <v>0</v>
      </c>
      <c r="MG293" s="244">
        <f t="shared" si="1118"/>
        <v>0</v>
      </c>
      <c r="MH293" s="244">
        <f t="shared" si="1119"/>
        <v>0</v>
      </c>
      <c r="MI293" s="244">
        <f t="shared" si="1120"/>
        <v>0</v>
      </c>
      <c r="MJ293" s="244">
        <f t="shared" si="1121"/>
        <v>-0.60496610169491527</v>
      </c>
      <c r="MK293" s="244">
        <f t="shared" si="1122"/>
        <v>-0.15624489795918367</v>
      </c>
      <c r="ML293" s="244">
        <f t="shared" si="1123"/>
        <v>-0.19856016597510373</v>
      </c>
      <c r="MM293" s="244">
        <f t="shared" si="1124"/>
        <v>-1.9442379182156137E-2</v>
      </c>
      <c r="MN293" s="244">
        <f t="shared" si="1125"/>
        <v>-6.3618117229129661E-2</v>
      </c>
      <c r="MO293" s="244">
        <f t="shared" si="1126"/>
        <v>-0.16108532423208191</v>
      </c>
      <c r="MP293" s="244" t="str">
        <f t="shared" si="1127"/>
        <v>i.a.</v>
      </c>
      <c r="MQ293" s="244" t="str">
        <f t="shared" si="1128"/>
        <v>i.a.</v>
      </c>
      <c r="MR293" s="244" t="str">
        <f t="shared" si="1129"/>
        <v>i.a.</v>
      </c>
      <c r="MS293" s="244" t="str">
        <f t="shared" si="1130"/>
        <v>i.a.</v>
      </c>
      <c r="MT293" s="244" t="str">
        <f t="shared" si="1131"/>
        <v>i.a.</v>
      </c>
    </row>
    <row r="294" spans="1:358" ht="18" customHeight="1" x14ac:dyDescent="0.25">
      <c r="A294" s="104" t="s">
        <v>432</v>
      </c>
      <c r="B294" s="273">
        <v>12629885</v>
      </c>
      <c r="C294" s="5" t="s">
        <v>83</v>
      </c>
      <c r="D294" s="5"/>
      <c r="E294" s="193">
        <v>251100</v>
      </c>
      <c r="F294" s="203">
        <v>45387</v>
      </c>
      <c r="G294" s="148"/>
      <c r="H294" s="148" t="s">
        <v>74</v>
      </c>
      <c r="I294" s="148" t="s">
        <v>74</v>
      </c>
      <c r="J294" s="148" t="s">
        <v>74</v>
      </c>
      <c r="K294" s="148" t="s">
        <v>74</v>
      </c>
      <c r="L294" s="357" t="s">
        <v>74</v>
      </c>
      <c r="M294" s="357" t="s">
        <v>74</v>
      </c>
      <c r="N294" s="357" t="s">
        <v>74</v>
      </c>
      <c r="O294" s="357" t="s">
        <v>74</v>
      </c>
      <c r="P294" s="150" t="e">
        <f>Y294/Tabel1[[#This Row],[2023 - Omsætning]]-1</f>
        <v>#DIV/0!</v>
      </c>
      <c r="Q294" s="150" t="e">
        <f>Z294/Tabel1[[#This Row],[2022 - Omsætning]]-1</f>
        <v>#DIV/0!</v>
      </c>
      <c r="R294" s="150" t="e">
        <f>AA294/Tabel1[[#This Row],[2021 - Omsætning]]-1</f>
        <v>#DIV/0!</v>
      </c>
      <c r="S294" s="150" t="e">
        <f>AB294/Tabel1[[#This Row],[2020 - Omsætning]]-1</f>
        <v>#DIV/0!</v>
      </c>
      <c r="T294" s="150" t="e">
        <f>AC294/Tabel1[[#This Row],[2019 - Omsætning]]-1</f>
        <v>#DIV/0!</v>
      </c>
      <c r="U294" s="242">
        <f t="shared" si="941"/>
        <v>0</v>
      </c>
      <c r="V294" s="242">
        <f t="shared" si="1132"/>
        <v>0</v>
      </c>
      <c r="W294" s="242">
        <f t="shared" si="982"/>
        <v>0</v>
      </c>
      <c r="X294" s="242">
        <f t="shared" si="975"/>
        <v>0</v>
      </c>
      <c r="Y294" s="151"/>
      <c r="Z294" s="151"/>
      <c r="AA294" s="151"/>
      <c r="AB294" s="151"/>
      <c r="AC294" s="361"/>
      <c r="AD294" s="361"/>
      <c r="AE294" s="361"/>
      <c r="AF294" s="361"/>
      <c r="AG294" s="361"/>
      <c r="AH294" s="361"/>
      <c r="AI294" s="361"/>
      <c r="AJ294" s="361"/>
      <c r="AK294" s="361"/>
      <c r="AL294" s="361"/>
      <c r="AM294" s="361"/>
      <c r="AN294" s="361"/>
      <c r="AO294" s="361"/>
      <c r="AP294" s="150">
        <f t="shared" si="1006"/>
        <v>-1</v>
      </c>
      <c r="AQ294" s="150">
        <f t="shared" si="1007"/>
        <v>8.7786590387032501E-2</v>
      </c>
      <c r="AR294" s="150">
        <f t="shared" si="1008"/>
        <v>0.18192761826703896</v>
      </c>
      <c r="AS294" s="150">
        <f t="shared" si="1009"/>
        <v>0.23887037918451526</v>
      </c>
      <c r="AT294" s="150">
        <f t="shared" si="1010"/>
        <v>7.9724544333287711E-2</v>
      </c>
      <c r="AU294" s="242">
        <f t="shared" si="960"/>
        <v>-50.197000000000003</v>
      </c>
      <c r="AV294" s="242">
        <f t="shared" si="1133"/>
        <v>4.0510000000000019</v>
      </c>
      <c r="AW294" s="242">
        <f t="shared" si="961"/>
        <v>7.1030000000000015</v>
      </c>
      <c r="AX294" s="242">
        <f t="shared" si="962"/>
        <v>7.5279999999999987</v>
      </c>
      <c r="AY294" s="119"/>
      <c r="AZ294" s="119">
        <v>50.197000000000003</v>
      </c>
      <c r="BA294" s="119">
        <v>46.146000000000001</v>
      </c>
      <c r="BB294" s="119">
        <v>39.042999999999999</v>
      </c>
      <c r="BC294" s="119">
        <v>31.515000000000001</v>
      </c>
      <c r="BD294" s="362">
        <v>29.187999999999999</v>
      </c>
      <c r="BE294" s="362">
        <v>26.56</v>
      </c>
      <c r="BF294" s="362">
        <v>24.088999999999999</v>
      </c>
      <c r="BG294" s="362">
        <v>20.370999999999999</v>
      </c>
      <c r="BH294" s="362">
        <v>17.231000000000002</v>
      </c>
      <c r="BI294" s="362">
        <v>14.898</v>
      </c>
      <c r="BJ294" s="362">
        <v>13.378</v>
      </c>
      <c r="BK294" s="362">
        <v>10.423</v>
      </c>
      <c r="BL294" s="362">
        <v>8.8659999999999997</v>
      </c>
      <c r="BM294" s="362">
        <v>6.4710000000000001</v>
      </c>
      <c r="BN294" s="362">
        <v>5.431</v>
      </c>
      <c r="BO294" s="362">
        <v>7.6589999999999998</v>
      </c>
      <c r="BP294" s="152">
        <f t="shared" si="1011"/>
        <v>-1</v>
      </c>
      <c r="BQ294" s="152">
        <f t="shared" si="1012"/>
        <v>-5.9510928370482649E-2</v>
      </c>
      <c r="BR294" s="152">
        <f t="shared" si="1013"/>
        <v>0.55536856277347701</v>
      </c>
      <c r="BS294" s="152">
        <f t="shared" si="1014"/>
        <v>1.1694048922964586</v>
      </c>
      <c r="BT294" s="152">
        <f t="shared" si="1015"/>
        <v>0.67114093959731536</v>
      </c>
      <c r="BU294" s="242">
        <f t="shared" si="963"/>
        <v>-8.6920000000000002</v>
      </c>
      <c r="BV294" s="242">
        <f t="shared" si="1134"/>
        <v>-0.55000000000000071</v>
      </c>
      <c r="BW294" s="242">
        <f t="shared" si="964"/>
        <v>3.3000000000000007</v>
      </c>
      <c r="BX294" s="242">
        <f t="shared" si="965"/>
        <v>3.2030000000000003</v>
      </c>
      <c r="BY294" s="119"/>
      <c r="BZ294" s="119">
        <v>8.6920000000000002</v>
      </c>
      <c r="CA294" s="119">
        <v>9.2420000000000009</v>
      </c>
      <c r="CB294" s="119">
        <v>5.9420000000000002</v>
      </c>
      <c r="CC294" s="119">
        <v>2.7389999999999999</v>
      </c>
      <c r="CD294" s="362">
        <v>1.639</v>
      </c>
      <c r="CE294" s="362">
        <v>1.7749999999999999</v>
      </c>
      <c r="CF294" s="362">
        <v>3.1469999999999998</v>
      </c>
      <c r="CG294" s="362">
        <v>2.3050000000000002</v>
      </c>
      <c r="CH294" s="362">
        <v>3.9649999999999999</v>
      </c>
      <c r="CI294" s="362">
        <v>3.2029999999999998</v>
      </c>
      <c r="CJ294" s="362">
        <v>3.18</v>
      </c>
      <c r="CK294" s="362">
        <v>1.861</v>
      </c>
      <c r="CL294" s="362">
        <v>1.88</v>
      </c>
      <c r="CM294" s="362">
        <v>1.2609999999999999</v>
      </c>
      <c r="CN294" s="362">
        <v>0.30399999999999999</v>
      </c>
      <c r="CO294" s="362">
        <v>2.0569999999999999</v>
      </c>
      <c r="CP294" s="152">
        <f t="shared" si="1016"/>
        <v>-1</v>
      </c>
      <c r="CQ294" s="152">
        <f t="shared" si="1017"/>
        <v>-0.10299769408147567</v>
      </c>
      <c r="CR294" s="152">
        <f t="shared" si="1018"/>
        <v>0.58492864601461858</v>
      </c>
      <c r="CS294" s="152">
        <f t="shared" si="1019"/>
        <v>1.2515673981191224</v>
      </c>
      <c r="CT294" s="152">
        <f t="shared" si="1020"/>
        <v>0.68894771674387834</v>
      </c>
      <c r="CU294" s="242">
        <f t="shared" si="966"/>
        <v>-8.1690000000000005</v>
      </c>
      <c r="CV294" s="242">
        <f t="shared" si="1135"/>
        <v>-0.93799999999999883</v>
      </c>
      <c r="CW294" s="242">
        <f t="shared" si="967"/>
        <v>3.3609999999999989</v>
      </c>
      <c r="CX294" s="242">
        <f t="shared" si="968"/>
        <v>3.1940000000000004</v>
      </c>
      <c r="CY294" s="119"/>
      <c r="CZ294" s="119">
        <v>8.1690000000000005</v>
      </c>
      <c r="DA294" s="119">
        <v>9.1069999999999993</v>
      </c>
      <c r="DB294" s="119">
        <v>5.7460000000000004</v>
      </c>
      <c r="DC294" s="119">
        <v>2.552</v>
      </c>
      <c r="DD294" s="362">
        <v>1.5109999999999999</v>
      </c>
      <c r="DE294" s="362">
        <v>1.5780000000000001</v>
      </c>
      <c r="DF294" s="362">
        <v>2.3029999999999999</v>
      </c>
      <c r="DG294" s="362">
        <v>1.76</v>
      </c>
      <c r="DH294" s="362">
        <v>3.9340000000000002</v>
      </c>
      <c r="DI294" s="362">
        <v>3.1720000000000002</v>
      </c>
      <c r="DJ294" s="362">
        <v>3.1349999999999998</v>
      </c>
      <c r="DK294" s="362">
        <v>1.8009999999999999</v>
      </c>
      <c r="DL294" s="362">
        <v>1.863</v>
      </c>
      <c r="DM294" s="362">
        <v>1.2090000000000001</v>
      </c>
      <c r="DN294" s="362">
        <v>0.29499999999999998</v>
      </c>
      <c r="DO294" s="362">
        <v>2.0419999999999998</v>
      </c>
      <c r="DP294" s="152">
        <f t="shared" si="1021"/>
        <v>-1</v>
      </c>
      <c r="DQ294" s="152">
        <f t="shared" si="1022"/>
        <v>0.22731639158152123</v>
      </c>
      <c r="DR294" s="152">
        <f t="shared" si="1023"/>
        <v>0.36126961483594855</v>
      </c>
      <c r="DS294" s="152">
        <f t="shared" si="1024"/>
        <v>0.28889910365433236</v>
      </c>
      <c r="DT294" s="152">
        <f t="shared" si="1025"/>
        <v>0.18148081100651708</v>
      </c>
      <c r="DU294" s="242">
        <f t="shared" si="969"/>
        <v>-28.108000000000001</v>
      </c>
      <c r="DV294" s="242">
        <f t="shared" si="1136"/>
        <v>5.2059999999999995</v>
      </c>
      <c r="DW294" s="242">
        <f t="shared" si="970"/>
        <v>6.0779999999999994</v>
      </c>
      <c r="DX294" s="242">
        <f t="shared" si="971"/>
        <v>3.7710000000000008</v>
      </c>
      <c r="DY294" s="119"/>
      <c r="DZ294" s="119">
        <v>28.108000000000001</v>
      </c>
      <c r="EA294" s="119">
        <v>22.902000000000001</v>
      </c>
      <c r="EB294" s="119">
        <v>16.824000000000002</v>
      </c>
      <c r="EC294" s="119">
        <v>13.053000000000001</v>
      </c>
      <c r="ED294" s="362">
        <v>11.048</v>
      </c>
      <c r="EE294" s="362">
        <v>9.8689999999999998</v>
      </c>
      <c r="EF294" s="362">
        <v>8.6359999999999992</v>
      </c>
      <c r="EG294" s="362">
        <v>6.8479999999999999</v>
      </c>
      <c r="EH294" s="362">
        <v>6.7610000000000001</v>
      </c>
      <c r="EI294" s="362">
        <v>5.5549999999999997</v>
      </c>
      <c r="EJ294" s="362">
        <v>4.9790000000000001</v>
      </c>
      <c r="EK294" s="362">
        <v>3.5289999999999999</v>
      </c>
      <c r="EL294" s="362">
        <v>3.4830000000000001</v>
      </c>
      <c r="EM294" s="362">
        <v>2.887</v>
      </c>
      <c r="EN294" s="362">
        <v>2.1840000000000002</v>
      </c>
      <c r="EO294" s="362">
        <v>2.9620000000000002</v>
      </c>
      <c r="EP294" s="153">
        <f t="shared" si="1026"/>
        <v>-1</v>
      </c>
      <c r="EQ294" s="153">
        <f t="shared" si="1027"/>
        <v>0.51516460403012254</v>
      </c>
      <c r="ER294" s="153">
        <f t="shared" si="1028"/>
        <v>8.3287559759943064E-2</v>
      </c>
      <c r="ES294" s="153">
        <f t="shared" si="1029"/>
        <v>0.11089766769119518</v>
      </c>
      <c r="ET294" s="153">
        <f t="shared" si="1030"/>
        <v>2.1587052386119528E-2</v>
      </c>
      <c r="EU294" s="242">
        <f t="shared" si="972"/>
        <v>-80.680999999999997</v>
      </c>
      <c r="EV294" s="242">
        <f t="shared" si="1137"/>
        <v>27.431999999999995</v>
      </c>
      <c r="EW294" s="242">
        <f t="shared" si="973"/>
        <v>4.0940000000000012</v>
      </c>
      <c r="EX294" s="242">
        <f t="shared" si="974"/>
        <v>4.9070000000000036</v>
      </c>
      <c r="EY294" s="119"/>
      <c r="EZ294" s="119">
        <v>80.680999999999997</v>
      </c>
      <c r="FA294" s="119">
        <v>53.249000000000002</v>
      </c>
      <c r="FB294" s="119">
        <v>49.155000000000001</v>
      </c>
      <c r="FC294" s="119">
        <v>44.247999999999998</v>
      </c>
      <c r="FD294" s="362">
        <v>43.313000000000002</v>
      </c>
      <c r="FE294" s="362">
        <v>28.172999999999998</v>
      </c>
      <c r="FF294" s="362">
        <v>25.76</v>
      </c>
      <c r="FG294" s="362">
        <v>24.98</v>
      </c>
      <c r="FH294" s="362">
        <v>11.356999999999999</v>
      </c>
      <c r="FI294" s="362">
        <v>8.8369999999999997</v>
      </c>
      <c r="FJ294" s="362">
        <v>8.8719999999999999</v>
      </c>
      <c r="FK294" s="362">
        <v>7.843</v>
      </c>
      <c r="FL294" s="362">
        <v>5.931</v>
      </c>
      <c r="FM294" s="362">
        <v>5.242</v>
      </c>
      <c r="FN294" s="362">
        <v>4.6059999999999999</v>
      </c>
      <c r="FO294" s="362">
        <v>5.1909999999999998</v>
      </c>
      <c r="FP294" s="153">
        <f t="shared" si="1031"/>
        <v>-1</v>
      </c>
      <c r="FQ294" s="153">
        <f t="shared" si="1032"/>
        <v>0.08</v>
      </c>
      <c r="FR294" s="153">
        <f t="shared" si="1033"/>
        <v>0.10294117647058823</v>
      </c>
      <c r="FS294" s="153">
        <f t="shared" si="1034"/>
        <v>9.6774193548387094E-2</v>
      </c>
      <c r="FT294" s="153">
        <f t="shared" si="1035"/>
        <v>-7.4626865671641784E-2</v>
      </c>
      <c r="FU294" s="242">
        <f t="shared" si="990"/>
        <v>-81</v>
      </c>
      <c r="FV294" s="242">
        <f t="shared" si="1138"/>
        <v>6</v>
      </c>
      <c r="FW294" s="242">
        <f t="shared" si="991"/>
        <v>7</v>
      </c>
      <c r="FX294" s="242">
        <f t="shared" si="992"/>
        <v>6</v>
      </c>
      <c r="FY294" s="154"/>
      <c r="FZ294" s="154">
        <v>81</v>
      </c>
      <c r="GA294" s="154">
        <v>75</v>
      </c>
      <c r="GB294" s="154">
        <v>68</v>
      </c>
      <c r="GC294" s="154">
        <v>62</v>
      </c>
      <c r="GD294" s="359">
        <v>67</v>
      </c>
      <c r="GE294" s="359">
        <v>61</v>
      </c>
      <c r="GF294" s="359">
        <v>54</v>
      </c>
      <c r="GG294" s="359">
        <v>45</v>
      </c>
      <c r="GH294" s="359"/>
      <c r="GI294" s="359"/>
      <c r="GJ294" s="359"/>
      <c r="GK294" s="359"/>
      <c r="GL294" s="359"/>
      <c r="GM294" s="359"/>
      <c r="GN294" s="359">
        <v>14</v>
      </c>
      <c r="GO294" s="359">
        <v>17</v>
      </c>
      <c r="GP294" s="5"/>
      <c r="GQ294" s="5" t="s">
        <v>389</v>
      </c>
      <c r="GR294" s="193">
        <v>8300</v>
      </c>
      <c r="GS294" s="193" t="s">
        <v>435</v>
      </c>
      <c r="GT294" s="217" t="s">
        <v>94</v>
      </c>
      <c r="GU294" s="172" t="s">
        <v>73</v>
      </c>
      <c r="GV294" s="195"/>
      <c r="GW294" s="158">
        <f t="shared" si="1036"/>
        <v>-1</v>
      </c>
      <c r="GX294" s="158">
        <f t="shared" si="1037"/>
        <v>-0.30142494403216441</v>
      </c>
      <c r="GY294" s="158">
        <f t="shared" si="1038"/>
        <v>0.19198794635701474</v>
      </c>
      <c r="GZ294" s="158">
        <f t="shared" si="1039"/>
        <v>0.81628094728617206</v>
      </c>
      <c r="HA294" s="158">
        <f t="shared" si="1040"/>
        <v>0.46581965026893923</v>
      </c>
      <c r="HB294" s="263">
        <f t="shared" si="942"/>
        <v>-0.32029013918839444</v>
      </c>
      <c r="HC294" s="263">
        <f t="shared" si="1139"/>
        <v>-0.13820052183964765</v>
      </c>
      <c r="HD294" s="263">
        <f t="shared" si="943"/>
        <v>7.3846955167346573E-2</v>
      </c>
      <c r="HE294" s="263">
        <f t="shared" si="944"/>
        <v>0.17286826085841345</v>
      </c>
      <c r="HF294" s="153">
        <f t="shared" si="1041"/>
        <v>0</v>
      </c>
      <c r="HG294" s="153">
        <f t="shared" si="1042"/>
        <v>0.32029013918839444</v>
      </c>
      <c r="HH294" s="153">
        <f t="shared" si="1043"/>
        <v>0.45849066102804209</v>
      </c>
      <c r="HI294" s="153">
        <f t="shared" si="1044"/>
        <v>0.38464370586069552</v>
      </c>
      <c r="HJ294" s="153">
        <f t="shared" si="1045"/>
        <v>0.21177544500228207</v>
      </c>
      <c r="HK294" s="153">
        <f t="shared" si="1046"/>
        <v>0.14447578524645024</v>
      </c>
      <c r="HL294" s="153">
        <f t="shared" si="1047"/>
        <v>0.17054850040529587</v>
      </c>
      <c r="HM294" s="153">
        <f t="shared" si="1048"/>
        <v>0.29746835443037978</v>
      </c>
      <c r="HN294" s="153">
        <f t="shared" si="1049"/>
        <v>0.2586523624072305</v>
      </c>
      <c r="HO294" s="153">
        <f t="shared" si="1050"/>
        <v>0.63884378044819756</v>
      </c>
      <c r="HP294" s="153">
        <f t="shared" si="1051"/>
        <v>0.6022403645338904</v>
      </c>
      <c r="HQ294" s="153">
        <f t="shared" si="1052"/>
        <v>0.73695345557122716</v>
      </c>
      <c r="HR294" s="153">
        <f t="shared" si="1053"/>
        <v>0.51369081574443809</v>
      </c>
      <c r="HS294" s="153">
        <f t="shared" si="1054"/>
        <v>0.58492935635792775</v>
      </c>
      <c r="HT294" s="153">
        <f t="shared" si="1055"/>
        <v>0.47682902780516667</v>
      </c>
      <c r="HU294" s="153">
        <f t="shared" si="1056"/>
        <v>0.11465215701515738</v>
      </c>
      <c r="HV294" s="150">
        <f t="shared" si="1057"/>
        <v>-1</v>
      </c>
      <c r="HW294" s="150">
        <f t="shared" si="1058"/>
        <v>-0.28089417687486679</v>
      </c>
      <c r="HX294" s="150">
        <f t="shared" si="1059"/>
        <v>0.41865639885874623</v>
      </c>
      <c r="HY294" s="150">
        <f t="shared" si="1060"/>
        <v>1.0337169231648904</v>
      </c>
      <c r="HZ294" s="150">
        <f t="shared" si="1061"/>
        <v>0.36434235799104275</v>
      </c>
      <c r="IA294" s="263">
        <f t="shared" si="945"/>
        <v>-0.12979914880907936</v>
      </c>
      <c r="IB294" s="263">
        <f t="shared" si="1140"/>
        <v>-5.0701612879917174E-2</v>
      </c>
      <c r="IC294" s="263">
        <f t="shared" si="946"/>
        <v>5.3267161055183893E-2</v>
      </c>
      <c r="ID294" s="263">
        <f t="shared" si="947"/>
        <v>6.4671501068937876E-2</v>
      </c>
      <c r="IE294" s="153">
        <f t="shared" si="1062"/>
        <v>0</v>
      </c>
      <c r="IF294" s="153">
        <f t="shared" si="1063"/>
        <v>0.12979914880907936</v>
      </c>
      <c r="IG294" s="153">
        <f t="shared" si="1064"/>
        <v>0.18050076168899654</v>
      </c>
      <c r="IH294" s="153">
        <f t="shared" si="1065"/>
        <v>0.12723360063381264</v>
      </c>
      <c r="II294" s="153">
        <f t="shared" si="1066"/>
        <v>6.2562099564874768E-2</v>
      </c>
      <c r="IJ294" s="153">
        <f t="shared" si="1067"/>
        <v>4.5855132473491308E-2</v>
      </c>
      <c r="IK294" s="153">
        <f t="shared" si="1068"/>
        <v>6.5822409285595088E-2</v>
      </c>
      <c r="IL294" s="153">
        <f t="shared" si="1069"/>
        <v>0.1240441466298778</v>
      </c>
      <c r="IM294" s="153">
        <f t="shared" si="1070"/>
        <v>0.12686793075928118</v>
      </c>
      <c r="IN294" s="153">
        <f t="shared" si="1071"/>
        <v>0.39269089828661979</v>
      </c>
      <c r="IO294" s="153">
        <f t="shared" si="1072"/>
        <v>0.36173696990230952</v>
      </c>
      <c r="IP294" s="153">
        <f t="shared" si="1073"/>
        <v>0.3804965599760694</v>
      </c>
      <c r="IQ294" s="153">
        <f t="shared" si="1074"/>
        <v>0.27021925366632782</v>
      </c>
      <c r="IR294" s="153">
        <f t="shared" si="1075"/>
        <v>0.33652555267161904</v>
      </c>
      <c r="IS294" s="153">
        <f t="shared" si="1076"/>
        <v>0.25609260763606823</v>
      </c>
      <c r="IT294" s="153">
        <f t="shared" si="1077"/>
        <v>6.2059814228845558E-2</v>
      </c>
      <c r="IU294" s="150" t="e">
        <f t="shared" si="1078"/>
        <v>#VALUE!</v>
      </c>
      <c r="IV294" s="150">
        <f t="shared" si="1079"/>
        <v>-0.18997817905920325</v>
      </c>
      <c r="IW294" s="150">
        <f t="shared" si="1080"/>
        <v>0.25660966247743711</v>
      </c>
      <c r="IX294" s="150">
        <f t="shared" si="1081"/>
        <v>0.1602320728002625</v>
      </c>
      <c r="IY294" s="150">
        <f t="shared" si="1082"/>
        <v>0.1565150598247442</v>
      </c>
      <c r="IZ294" s="263" t="e">
        <f t="shared" si="948"/>
        <v>#VALUE!</v>
      </c>
      <c r="JA294" s="263">
        <f t="shared" si="1141"/>
        <v>-8.1708205915864585E-2</v>
      </c>
      <c r="JB294" s="263">
        <f t="shared" si="949"/>
        <v>8.7828317801249167E-2</v>
      </c>
      <c r="JC294" s="263">
        <f t="shared" si="950"/>
        <v>4.7267882079683299E-2</v>
      </c>
      <c r="JD294" s="153" t="str">
        <f t="shared" si="1083"/>
        <v>i.a.</v>
      </c>
      <c r="JE294" s="153">
        <f t="shared" si="1084"/>
        <v>0.34838437798242461</v>
      </c>
      <c r="JF294" s="153">
        <f t="shared" si="1085"/>
        <v>0.43009258389828919</v>
      </c>
      <c r="JG294" s="153">
        <f t="shared" si="1086"/>
        <v>0.34226426609704003</v>
      </c>
      <c r="JH294" s="153">
        <f t="shared" si="1087"/>
        <v>0.29499638401735673</v>
      </c>
      <c r="JI294" s="153">
        <f t="shared" si="1088"/>
        <v>0.25507353450465214</v>
      </c>
      <c r="JJ294" s="153">
        <f t="shared" si="1089"/>
        <v>0.35029993255954284</v>
      </c>
      <c r="JK294" s="153">
        <f t="shared" si="1090"/>
        <v>0.33524844720496888</v>
      </c>
      <c r="JL294" s="153">
        <f t="shared" si="1091"/>
        <v>0.27413931144915932</v>
      </c>
      <c r="JM294" s="153">
        <f t="shared" si="1092"/>
        <v>0.59531566434797922</v>
      </c>
      <c r="JN294" s="153">
        <f t="shared" si="1093"/>
        <v>0.6286069933235261</v>
      </c>
      <c r="JO294" s="153">
        <f t="shared" si="1094"/>
        <v>0.56120378719567177</v>
      </c>
      <c r="JP294" s="153">
        <f t="shared" si="1095"/>
        <v>0.4499553742190488</v>
      </c>
      <c r="JQ294" s="153">
        <f t="shared" si="1096"/>
        <v>0.58725341426403643</v>
      </c>
      <c r="JR294" s="153">
        <f t="shared" si="1097"/>
        <v>0.55074399084318959</v>
      </c>
      <c r="JS294" s="153">
        <f t="shared" si="1098"/>
        <v>0.47416413373860189</v>
      </c>
      <c r="JT294" s="153">
        <f t="shared" si="1099"/>
        <v>0.57060296667308807</v>
      </c>
      <c r="JU294" s="150" t="e">
        <f t="shared" si="1100"/>
        <v>#VALUE!</v>
      </c>
      <c r="JV294" s="150" t="e">
        <f t="shared" si="1101"/>
        <v>#VALUE!</v>
      </c>
      <c r="JW294" s="150" t="e">
        <f t="shared" si="1102"/>
        <v>#VALUE!</v>
      </c>
      <c r="JX294" s="150" t="e">
        <f t="shared" si="1103"/>
        <v>#VALUE!</v>
      </c>
      <c r="JY294" s="150" t="e">
        <f t="shared" si="1104"/>
        <v>#VALUE!</v>
      </c>
      <c r="JZ294" s="263" t="e">
        <f t="shared" si="951"/>
        <v>#VALUE!</v>
      </c>
      <c r="KA294" s="263" t="e">
        <f t="shared" si="1142"/>
        <v>#VALUE!</v>
      </c>
      <c r="KB294" s="263" t="e">
        <f t="shared" si="952"/>
        <v>#VALUE!</v>
      </c>
      <c r="KC294" s="263" t="e">
        <f t="shared" si="953"/>
        <v>#VALUE!</v>
      </c>
      <c r="KD294" s="153" t="str">
        <f t="shared" si="1145"/>
        <v>i.a.</v>
      </c>
      <c r="KE294" s="153" t="str">
        <f t="shared" si="1146"/>
        <v>i.a.</v>
      </c>
      <c r="KF294" s="153" t="str">
        <f t="shared" si="1147"/>
        <v>i.a.</v>
      </c>
      <c r="KG294" s="153" t="str">
        <f t="shared" si="1148"/>
        <v>i.a.</v>
      </c>
      <c r="KH294" s="153" t="str">
        <f t="shared" ref="KH294:KH328" si="1161">IFERROR(CC294/AC294,"i.a.")</f>
        <v>i.a.</v>
      </c>
      <c r="KI294" s="153" t="str">
        <f t="shared" si="1149"/>
        <v>i.a.</v>
      </c>
      <c r="KJ294" s="153" t="str">
        <f t="shared" si="1150"/>
        <v>i.a.</v>
      </c>
      <c r="KK294" s="153" t="str">
        <f t="shared" si="1151"/>
        <v>i.a.</v>
      </c>
      <c r="KL294" s="153" t="str">
        <f t="shared" si="1152"/>
        <v>i.a.</v>
      </c>
      <c r="KM294" s="153" t="str">
        <f t="shared" si="1153"/>
        <v>i.a.</v>
      </c>
      <c r="KN294" s="153" t="str">
        <f t="shared" si="1154"/>
        <v>i.a.</v>
      </c>
      <c r="KO294" s="153" t="str">
        <f t="shared" si="1155"/>
        <v>i.a.</v>
      </c>
      <c r="KP294" s="153" t="str">
        <f t="shared" si="1156"/>
        <v>i.a.</v>
      </c>
      <c r="KQ294" s="153" t="str">
        <f t="shared" si="1157"/>
        <v>i.a.</v>
      </c>
      <c r="KR294" s="153" t="str">
        <f t="shared" si="1158"/>
        <v>i.a.</v>
      </c>
      <c r="KS294" s="153" t="str">
        <f t="shared" si="1159"/>
        <v>i.a.</v>
      </c>
      <c r="KT294" s="153" t="str">
        <f t="shared" si="1160"/>
        <v>i.a.</v>
      </c>
      <c r="KU294" s="150" t="e">
        <f t="shared" si="1105"/>
        <v>#VALUE!</v>
      </c>
      <c r="KV294" s="150" t="e">
        <f t="shared" si="1106"/>
        <v>#DIV/0!</v>
      </c>
      <c r="KW294" s="150" t="e">
        <f t="shared" si="1107"/>
        <v>#DIV/0!</v>
      </c>
      <c r="KX294" s="150" t="e">
        <f t="shared" si="1108"/>
        <v>#DIV/0!</v>
      </c>
      <c r="KY294" s="150" t="e">
        <f t="shared" si="1109"/>
        <v>#DIV/0!</v>
      </c>
      <c r="KZ294" s="243" t="e">
        <f t="shared" si="954"/>
        <v>#VALUE!</v>
      </c>
      <c r="LA294" s="243">
        <f t="shared" si="1143"/>
        <v>0</v>
      </c>
      <c r="LB294" s="243">
        <f t="shared" si="955"/>
        <v>0</v>
      </c>
      <c r="LC294" s="243">
        <f t="shared" si="956"/>
        <v>0</v>
      </c>
      <c r="LD294" s="254" t="str">
        <f>IFERROR(Tabel1[[#This Row],[2024 - Omsætning]]/Tabel1[[#This Row],[2024 - Ansatte]],"i.a.")</f>
        <v>i.a.</v>
      </c>
      <c r="LE294" s="254">
        <f>IFERROR(Tabel1[[#This Row],[2023 - Omsætning]]/Tabel1[[#This Row],[2023 - Ansatte]],"i.a.")</f>
        <v>0</v>
      </c>
      <c r="LF294" s="254">
        <f>IFERROR(Tabel1[[#This Row],[2022 - Omsætning]]/Tabel1[[#This Row],[2022 - Ansatte]],"i.a.")</f>
        <v>0</v>
      </c>
      <c r="LG294" s="254">
        <f>IFERROR(Tabel1[[#This Row],[2021 - Omsætning]]/Tabel1[[#This Row],[2021 - Ansatte]],"i.a.")</f>
        <v>0</v>
      </c>
      <c r="LH294" s="254">
        <f>IFERROR(AC294/Tabel1[[#This Row],[2020 - Ansatte]],"i.a.")</f>
        <v>0</v>
      </c>
      <c r="LI294" s="254">
        <f>IFERROR(Tabel1[[#This Row],[2019 - Omsætning]]/Tabel1[[#This Row],[2019 - Ansatte]],"i.a.")</f>
        <v>0</v>
      </c>
      <c r="LJ294" s="254">
        <f>IFERROR(Tabel1[[#This Row],[2018 - Omsætning]]/Tabel1[[#This Row],[2018 - Ansatte]],"i.a.")</f>
        <v>0</v>
      </c>
      <c r="LK294" s="254">
        <f>IFERROR(Tabel1[[#This Row],[2017 - Omsætning]]/Tabel1[[#This Row],[2017 - Ansatte]],"i.a.")</f>
        <v>0</v>
      </c>
      <c r="LL294" s="254">
        <f>IFERROR(Tabel1[[#This Row],[2016 - Omsætning]]/Tabel1[[#This Row],[2016 - Ansatte]],"i.a.")</f>
        <v>0</v>
      </c>
      <c r="LM294" s="254" t="str">
        <f>IFERROR(Tabel1[[#This Row],[2015 - Omsætning]]/Tabel1[[#This Row],[2015 - Ansatte]],"i.a.")</f>
        <v>i.a.</v>
      </c>
      <c r="LN294" s="254" t="str">
        <f>IFERROR(Tabel1[[#This Row],[2014 - Omsætning]]/Tabel1[[#This Row],[2014 - Ansatte]],"i.a.")</f>
        <v>i.a.</v>
      </c>
      <c r="LO294" s="254" t="str">
        <f>IFERROR(Tabel1[[#This Row],[2013 - Omsætning]]/Tabel1[[#This Row],[2013 - Ansatte]],"i.a.")</f>
        <v>i.a.</v>
      </c>
      <c r="LP294" s="254" t="str">
        <f>IFERROR(Tabel1[[#This Row],[2012 - Omsætning]]/Tabel1[[#This Row],[2012 - Ansatte]],"i.a.")</f>
        <v>i.a.</v>
      </c>
      <c r="LQ294" s="254" t="str">
        <f>IFERROR(Tabel1[[#This Row],[2011 - Omsætning]]/Tabel1[[#This Row],[2011 - Ansatte]],"i.a.")</f>
        <v>i.a.</v>
      </c>
      <c r="LR294" s="254" t="str">
        <f>IFERROR(Tabel1[[#This Row],[2010 - Omsætning]]/Tabel1[[#This Row],[2010 - Ansatte]],"i.a.")</f>
        <v>i.a.</v>
      </c>
      <c r="LS294" s="254">
        <f>IFERROR(Tabel1[[#This Row],[2009 - Omsætning]]/Tabel1[[#This Row],[2009 - Ansatte]],"i.a.")</f>
        <v>0</v>
      </c>
      <c r="LT294" s="254">
        <f>IFERROR(Tabel1[[#This Row],[2008 - Omsætning]]/Tabel1[[#This Row],[2008 - Ansatte]],"i.a.")</f>
        <v>0</v>
      </c>
      <c r="LU294" s="158" t="e">
        <f t="shared" si="1110"/>
        <v>#VALUE!</v>
      </c>
      <c r="LV294" s="158">
        <f t="shared" si="1111"/>
        <v>-0.16944230933469967</v>
      </c>
      <c r="LW294" s="158">
        <f t="shared" si="1112"/>
        <v>0.43700197238658756</v>
      </c>
      <c r="LX294" s="158">
        <f t="shared" si="1113"/>
        <v>1.0528996865203764</v>
      </c>
      <c r="LY294" s="158">
        <f t="shared" si="1114"/>
        <v>0.82515317777161057</v>
      </c>
      <c r="LZ294" s="243" t="e">
        <f t="shared" si="957"/>
        <v>#VALUE!</v>
      </c>
      <c r="MA294" s="243">
        <f t="shared" si="1144"/>
        <v>-2.0574814814814796E-2</v>
      </c>
      <c r="MB294" s="243">
        <f t="shared" si="958"/>
        <v>3.6926666666666649E-2</v>
      </c>
      <c r="MC294" s="243">
        <f t="shared" si="959"/>
        <v>4.333870967741936E-2</v>
      </c>
      <c r="MD294" s="244" t="str">
        <f t="shared" si="1115"/>
        <v>i.a.</v>
      </c>
      <c r="ME294" s="244">
        <f t="shared" si="1116"/>
        <v>0.10085185185185186</v>
      </c>
      <c r="MF294" s="244">
        <f t="shared" si="1117"/>
        <v>0.12142666666666665</v>
      </c>
      <c r="MG294" s="244">
        <f t="shared" si="1118"/>
        <v>8.4500000000000006E-2</v>
      </c>
      <c r="MH294" s="244">
        <f t="shared" si="1119"/>
        <v>4.1161290322580646E-2</v>
      </c>
      <c r="MI294" s="244">
        <f t="shared" si="1120"/>
        <v>2.2552238805970147E-2</v>
      </c>
      <c r="MJ294" s="244">
        <f t="shared" si="1121"/>
        <v>2.5868852459016396E-2</v>
      </c>
      <c r="MK294" s="244">
        <f t="shared" si="1122"/>
        <v>4.264814814814815E-2</v>
      </c>
      <c r="ML294" s="244">
        <f t="shared" si="1123"/>
        <v>3.911111111111111E-2</v>
      </c>
      <c r="MM294" s="244" t="str">
        <f t="shared" si="1124"/>
        <v>i.a.</v>
      </c>
      <c r="MN294" s="244" t="str">
        <f t="shared" si="1125"/>
        <v>i.a.</v>
      </c>
      <c r="MO294" s="244" t="str">
        <f t="shared" si="1126"/>
        <v>i.a.</v>
      </c>
      <c r="MP294" s="244" t="str">
        <f t="shared" si="1127"/>
        <v>i.a.</v>
      </c>
      <c r="MQ294" s="244" t="str">
        <f t="shared" si="1128"/>
        <v>i.a.</v>
      </c>
      <c r="MR294" s="244" t="str">
        <f t="shared" si="1129"/>
        <v>i.a.</v>
      </c>
      <c r="MS294" s="244">
        <f t="shared" si="1130"/>
        <v>2.1071428571428571E-2</v>
      </c>
      <c r="MT294" s="244">
        <f t="shared" si="1131"/>
        <v>0.12011764705882352</v>
      </c>
    </row>
    <row r="295" spans="1:358" ht="18" customHeight="1" x14ac:dyDescent="0.25">
      <c r="A295" s="20" t="s">
        <v>413</v>
      </c>
      <c r="B295" s="273">
        <v>38069217</v>
      </c>
      <c r="C295" s="5" t="s">
        <v>83</v>
      </c>
      <c r="D295" s="5"/>
      <c r="E295" s="5">
        <v>642020</v>
      </c>
      <c r="F295" s="203">
        <v>45649</v>
      </c>
      <c r="G295" s="148" t="s">
        <v>70</v>
      </c>
      <c r="H295" s="148" t="s">
        <v>70</v>
      </c>
      <c r="I295" s="148" t="s">
        <v>70</v>
      </c>
      <c r="J295" s="148" t="s">
        <v>70</v>
      </c>
      <c r="K295" s="148" t="s">
        <v>70</v>
      </c>
      <c r="L295" s="148" t="s">
        <v>70</v>
      </c>
      <c r="M295" s="357" t="s">
        <v>70</v>
      </c>
      <c r="N295" s="357" t="s">
        <v>70</v>
      </c>
      <c r="O295" s="357"/>
      <c r="P295" s="150">
        <f>Y295/Tabel1[[#This Row],[2023 - Omsætning]]-1</f>
        <v>-0.18943422155331391</v>
      </c>
      <c r="Q295" s="150">
        <f>Z295/Tabel1[[#This Row],[2022 - Omsætning]]-1</f>
        <v>3.4361706398473801E-2</v>
      </c>
      <c r="R295" s="150">
        <f>AA295/Tabel1[[#This Row],[2021 - Omsætning]]-1</f>
        <v>0.25081087313926931</v>
      </c>
      <c r="S295" s="150">
        <f>AB295/Tabel1[[#This Row],[2020 - Omsætning]]-1</f>
        <v>0.20168869162157743</v>
      </c>
      <c r="T295" s="150">
        <f>AC295/Tabel1[[#This Row],[2019 - Omsætning]]-1</f>
        <v>-0.17933664205302025</v>
      </c>
      <c r="U295" s="242">
        <f t="shared" si="941"/>
        <v>-131.78199999999993</v>
      </c>
      <c r="V295" s="242">
        <f t="shared" si="1132"/>
        <v>23.1099999999999</v>
      </c>
      <c r="W295" s="242">
        <f t="shared" si="982"/>
        <v>134.85900000000004</v>
      </c>
      <c r="X295" s="242">
        <f t="shared" si="975"/>
        <v>90.245000000000005</v>
      </c>
      <c r="Y295" s="151">
        <v>563.87900000000002</v>
      </c>
      <c r="Z295" s="151">
        <v>695.66099999999994</v>
      </c>
      <c r="AA295" s="151">
        <v>672.55100000000004</v>
      </c>
      <c r="AB295" s="151">
        <v>537.69200000000001</v>
      </c>
      <c r="AC295" s="361">
        <v>447.447</v>
      </c>
      <c r="AD295" s="361">
        <v>545.226</v>
      </c>
      <c r="AE295" s="361">
        <v>559.46600000000001</v>
      </c>
      <c r="AF295" s="361">
        <v>455.11900000000003</v>
      </c>
      <c r="AG295" s="361"/>
      <c r="AH295" s="361"/>
      <c r="AI295" s="361"/>
      <c r="AJ295" s="361"/>
      <c r="AK295" s="361"/>
      <c r="AL295" s="361"/>
      <c r="AM295" s="361"/>
      <c r="AN295" s="361"/>
      <c r="AO295" s="361"/>
      <c r="AP295" s="150">
        <f t="shared" si="1006"/>
        <v>-0.49552547177743872</v>
      </c>
      <c r="AQ295" s="150">
        <f t="shared" si="1007"/>
        <v>-0.20833610696387309</v>
      </c>
      <c r="AR295" s="150">
        <f t="shared" si="1008"/>
        <v>0.2638606781005492</v>
      </c>
      <c r="AS295" s="150">
        <f t="shared" si="1009"/>
        <v>0.53062050442429032</v>
      </c>
      <c r="AT295" s="150">
        <f t="shared" si="1010"/>
        <v>6.4631113026107134E-2</v>
      </c>
      <c r="AU295" s="242">
        <f t="shared" si="960"/>
        <v>-41.251999999999995</v>
      </c>
      <c r="AV295" s="242">
        <f t="shared" si="1133"/>
        <v>-21.908000000000001</v>
      </c>
      <c r="AW295" s="242">
        <f t="shared" si="961"/>
        <v>21.953999999999994</v>
      </c>
      <c r="AX295" s="242">
        <f t="shared" si="962"/>
        <v>28.844000000000001</v>
      </c>
      <c r="AY295" s="119">
        <v>41.997</v>
      </c>
      <c r="AZ295" s="119">
        <v>83.248999999999995</v>
      </c>
      <c r="BA295" s="119">
        <v>105.157</v>
      </c>
      <c r="BB295" s="119">
        <v>83.203000000000003</v>
      </c>
      <c r="BC295" s="119">
        <v>54.359000000000002</v>
      </c>
      <c r="BD295" s="362">
        <v>51.058999999999997</v>
      </c>
      <c r="BE295" s="362">
        <v>67.462000000000003</v>
      </c>
      <c r="BF295" s="362">
        <v>47.526000000000003</v>
      </c>
      <c r="BG295" s="362"/>
      <c r="BH295" s="362"/>
      <c r="BI295" s="362"/>
      <c r="BJ295" s="362"/>
      <c r="BK295" s="362"/>
      <c r="BL295" s="362"/>
      <c r="BM295" s="362"/>
      <c r="BN295" s="362"/>
      <c r="BO295" s="362"/>
      <c r="BP295" s="152">
        <f t="shared" si="1011"/>
        <v>-0.66587501083470568</v>
      </c>
      <c r="BQ295" s="152">
        <f t="shared" si="1012"/>
        <v>-0.22126223422207222</v>
      </c>
      <c r="BR295" s="152">
        <f t="shared" si="1013"/>
        <v>0.30498740376653816</v>
      </c>
      <c r="BS295" s="152">
        <f t="shared" si="1014"/>
        <v>1.4194620860150891</v>
      </c>
      <c r="BT295" s="152">
        <f t="shared" si="1015"/>
        <v>7.142530940311459E-2</v>
      </c>
      <c r="BU295" s="242">
        <f t="shared" si="963"/>
        <v>-38.411000000000001</v>
      </c>
      <c r="BV295" s="242">
        <f t="shared" si="1134"/>
        <v>-16.39</v>
      </c>
      <c r="BW295" s="242">
        <f t="shared" si="964"/>
        <v>17.312000000000005</v>
      </c>
      <c r="BX295" s="242">
        <f t="shared" si="965"/>
        <v>33.302</v>
      </c>
      <c r="BY295" s="119">
        <v>19.274000000000001</v>
      </c>
      <c r="BZ295" s="119">
        <v>57.685000000000002</v>
      </c>
      <c r="CA295" s="119">
        <v>74.075000000000003</v>
      </c>
      <c r="CB295" s="119">
        <v>56.762999999999998</v>
      </c>
      <c r="CC295" s="119">
        <v>23.460999999999999</v>
      </c>
      <c r="CD295" s="362">
        <v>21.896999999999998</v>
      </c>
      <c r="CE295" s="362">
        <v>36.493000000000002</v>
      </c>
      <c r="CF295" s="362">
        <v>39.488999999999997</v>
      </c>
      <c r="CG295" s="362"/>
      <c r="CH295" s="362"/>
      <c r="CI295" s="362"/>
      <c r="CJ295" s="362"/>
      <c r="CK295" s="362"/>
      <c r="CL295" s="362"/>
      <c r="CM295" s="362"/>
      <c r="CN295" s="362"/>
      <c r="CO295" s="362"/>
      <c r="CP295" s="152">
        <f t="shared" si="1016"/>
        <v>-0.68603290546769746</v>
      </c>
      <c r="CQ295" s="152">
        <f t="shared" si="1017"/>
        <v>-0.25415212101978196</v>
      </c>
      <c r="CR295" s="152">
        <f t="shared" si="1018"/>
        <v>0.36833915356360925</v>
      </c>
      <c r="CS295" s="152">
        <f t="shared" si="1019"/>
        <v>1.4900653300292859</v>
      </c>
      <c r="CT295" s="152">
        <f t="shared" si="1020"/>
        <v>6.9869788122135981E-3</v>
      </c>
      <c r="CU295" s="242">
        <f t="shared" si="966"/>
        <v>-38.695000000000007</v>
      </c>
      <c r="CV295" s="242">
        <f t="shared" si="1135"/>
        <v>-19.219999999999992</v>
      </c>
      <c r="CW295" s="242">
        <f t="shared" si="967"/>
        <v>20.356999999999992</v>
      </c>
      <c r="CX295" s="242">
        <f t="shared" si="968"/>
        <v>33.072000000000003</v>
      </c>
      <c r="CY295" s="119">
        <v>17.709</v>
      </c>
      <c r="CZ295" s="119">
        <v>56.404000000000003</v>
      </c>
      <c r="DA295" s="119">
        <v>75.623999999999995</v>
      </c>
      <c r="DB295" s="119">
        <v>55.267000000000003</v>
      </c>
      <c r="DC295" s="119">
        <v>22.195</v>
      </c>
      <c r="DD295" s="362">
        <v>22.041</v>
      </c>
      <c r="DE295" s="362">
        <v>33.856999999999999</v>
      </c>
      <c r="DF295" s="362">
        <v>34.924999999999997</v>
      </c>
      <c r="DG295" s="362"/>
      <c r="DH295" s="362"/>
      <c r="DI295" s="362"/>
      <c r="DJ295" s="362"/>
      <c r="DK295" s="362"/>
      <c r="DL295" s="362"/>
      <c r="DM295" s="362"/>
      <c r="DN295" s="362"/>
      <c r="DO295" s="362"/>
      <c r="DP295" s="152">
        <f t="shared" si="1021"/>
        <v>0.1742284680219762</v>
      </c>
      <c r="DQ295" s="152">
        <f t="shared" si="1022"/>
        <v>0.22231853733871373</v>
      </c>
      <c r="DR295" s="152">
        <f t="shared" si="1023"/>
        <v>0.46645626493085229</v>
      </c>
      <c r="DS295" s="152">
        <f t="shared" si="1024"/>
        <v>2.2407959307145897E-2</v>
      </c>
      <c r="DT295" s="152">
        <f t="shared" si="1025"/>
        <v>0.10923220958267395</v>
      </c>
      <c r="DU295" s="242">
        <f t="shared" si="969"/>
        <v>42.74799999999999</v>
      </c>
      <c r="DV295" s="242">
        <f t="shared" si="1136"/>
        <v>44.626000000000005</v>
      </c>
      <c r="DW295" s="242">
        <f t="shared" si="970"/>
        <v>63.84899999999999</v>
      </c>
      <c r="DX295" s="242">
        <f t="shared" si="971"/>
        <v>3</v>
      </c>
      <c r="DY295" s="119">
        <v>288.10399999999998</v>
      </c>
      <c r="DZ295" s="119">
        <v>245.35599999999999</v>
      </c>
      <c r="EA295" s="119">
        <v>200.73</v>
      </c>
      <c r="EB295" s="119">
        <v>136.881</v>
      </c>
      <c r="EC295" s="119">
        <v>133.881</v>
      </c>
      <c r="ED295" s="362">
        <v>120.697</v>
      </c>
      <c r="EE295" s="362">
        <v>107.459</v>
      </c>
      <c r="EF295" s="362">
        <v>85.691000000000003</v>
      </c>
      <c r="EG295" s="362"/>
      <c r="EH295" s="362"/>
      <c r="EI295" s="362"/>
      <c r="EJ295" s="362"/>
      <c r="EK295" s="362"/>
      <c r="EL295" s="362"/>
      <c r="EM295" s="362"/>
      <c r="EN295" s="362"/>
      <c r="EO295" s="362"/>
      <c r="EP295" s="153">
        <f t="shared" si="1026"/>
        <v>3.4694974800124852E-2</v>
      </c>
      <c r="EQ295" s="153">
        <f t="shared" si="1027"/>
        <v>-4.3111658311389765E-2</v>
      </c>
      <c r="ER295" s="153">
        <f t="shared" si="1028"/>
        <v>0.17694953015294873</v>
      </c>
      <c r="ES295" s="153">
        <f t="shared" si="1029"/>
        <v>0.13288474629522967</v>
      </c>
      <c r="ET295" s="153">
        <f t="shared" si="1030"/>
        <v>8.4646994175496246E-2</v>
      </c>
      <c r="EU295" s="242">
        <f t="shared" si="972"/>
        <v>16.907000000000039</v>
      </c>
      <c r="EV295" s="242">
        <f t="shared" si="1137"/>
        <v>-21.955000000000041</v>
      </c>
      <c r="EW295" s="242">
        <f t="shared" si="973"/>
        <v>76.564999999999998</v>
      </c>
      <c r="EX295" s="242">
        <f t="shared" si="974"/>
        <v>50.754000000000019</v>
      </c>
      <c r="EY295" s="119">
        <v>504.21100000000001</v>
      </c>
      <c r="EZ295" s="119">
        <v>487.30399999999997</v>
      </c>
      <c r="FA295" s="119">
        <v>509.25900000000001</v>
      </c>
      <c r="FB295" s="119">
        <v>432.69400000000002</v>
      </c>
      <c r="FC295" s="119">
        <v>381.94</v>
      </c>
      <c r="FD295" s="362">
        <v>352.13299999999998</v>
      </c>
      <c r="FE295" s="362">
        <v>381.46699999999998</v>
      </c>
      <c r="FF295" s="362">
        <v>371.91199999999998</v>
      </c>
      <c r="FG295" s="362"/>
      <c r="FH295" s="362"/>
      <c r="FI295" s="362"/>
      <c r="FJ295" s="362"/>
      <c r="FK295" s="362"/>
      <c r="FL295" s="362"/>
      <c r="FM295" s="362"/>
      <c r="FN295" s="362"/>
      <c r="FO295" s="362"/>
      <c r="FP295" s="153">
        <f t="shared" si="1031"/>
        <v>-4.7923322683706068E-2</v>
      </c>
      <c r="FQ295" s="153">
        <f t="shared" si="1032"/>
        <v>1.2944983818770227E-2</v>
      </c>
      <c r="FR295" s="153">
        <f t="shared" si="1033"/>
        <v>8.0419580419580416E-2</v>
      </c>
      <c r="FS295" s="153">
        <f t="shared" si="1034"/>
        <v>-0.13595166163141995</v>
      </c>
      <c r="FT295" s="153">
        <f t="shared" si="1035"/>
        <v>-9.0659340659340656E-2</v>
      </c>
      <c r="FU295" s="242">
        <f t="shared" si="990"/>
        <v>-15</v>
      </c>
      <c r="FV295" s="242">
        <f t="shared" si="1138"/>
        <v>4</v>
      </c>
      <c r="FW295" s="242">
        <f t="shared" si="991"/>
        <v>23</v>
      </c>
      <c r="FX295" s="242">
        <f t="shared" si="992"/>
        <v>-45</v>
      </c>
      <c r="FY295" s="154">
        <v>298</v>
      </c>
      <c r="FZ295" s="154">
        <v>313</v>
      </c>
      <c r="GA295" s="154">
        <v>309</v>
      </c>
      <c r="GB295" s="154">
        <v>286</v>
      </c>
      <c r="GC295" s="154">
        <v>331</v>
      </c>
      <c r="GD295" s="359">
        <v>364</v>
      </c>
      <c r="GE295" s="359">
        <v>357</v>
      </c>
      <c r="GF295" s="359">
        <v>375</v>
      </c>
      <c r="GG295" s="359"/>
      <c r="GH295" s="359"/>
      <c r="GI295" s="359"/>
      <c r="GJ295" s="359"/>
      <c r="GK295" s="359"/>
      <c r="GL295" s="359"/>
      <c r="GM295" s="359"/>
      <c r="GN295" s="359"/>
      <c r="GO295" s="359"/>
      <c r="GP295" s="5"/>
      <c r="GQ295" s="5" t="s">
        <v>386</v>
      </c>
      <c r="GR295" s="5">
        <v>8700</v>
      </c>
      <c r="GS295" s="5" t="s">
        <v>93</v>
      </c>
      <c r="GT295" s="7" t="s">
        <v>94</v>
      </c>
      <c r="GU295" s="172" t="s">
        <v>73</v>
      </c>
      <c r="GV295" s="86"/>
      <c r="GW295" s="158">
        <f t="shared" si="1036"/>
        <v>-0.73745674402666228</v>
      </c>
      <c r="GX295" s="158">
        <f t="shared" si="1037"/>
        <v>-0.43552039680601856</v>
      </c>
      <c r="GY295" s="158">
        <f t="shared" si="1038"/>
        <v>9.7399805981410389E-2</v>
      </c>
      <c r="GZ295" s="158">
        <f t="shared" si="1039"/>
        <v>1.3412290187995199</v>
      </c>
      <c r="HA295" s="158">
        <f t="shared" si="1040"/>
        <v>-9.7525626181840464E-2</v>
      </c>
      <c r="HB295" s="263">
        <f t="shared" si="942"/>
        <v>-0.18649099137870215</v>
      </c>
      <c r="HC295" s="263">
        <f t="shared" si="1139"/>
        <v>-0.19511090863780117</v>
      </c>
      <c r="HD295" s="263">
        <f t="shared" si="943"/>
        <v>3.9761820914120949E-2</v>
      </c>
      <c r="HE295" s="263">
        <f t="shared" si="944"/>
        <v>0.2338660691203116</v>
      </c>
      <c r="HF295" s="153">
        <f t="shared" si="1041"/>
        <v>6.6392981666854117E-2</v>
      </c>
      <c r="HG295" s="153">
        <f t="shared" si="1042"/>
        <v>0.25288397304555627</v>
      </c>
      <c r="HH295" s="153">
        <f t="shared" si="1043"/>
        <v>0.44799488168335744</v>
      </c>
      <c r="HI295" s="153">
        <f t="shared" si="1044"/>
        <v>0.40823306076923649</v>
      </c>
      <c r="HJ295" s="153">
        <f t="shared" si="1045"/>
        <v>0.17436699164892489</v>
      </c>
      <c r="HK295" s="153">
        <f t="shared" si="1046"/>
        <v>0.19320990900962498</v>
      </c>
      <c r="HL295" s="153">
        <f t="shared" si="1047"/>
        <v>0.3505772715506083</v>
      </c>
      <c r="HM295" s="153">
        <f t="shared" si="1048"/>
        <v>0.407569056260284</v>
      </c>
      <c r="HN295" s="153" t="str">
        <f t="shared" si="1049"/>
        <v>Negativ EK</v>
      </c>
      <c r="HO295" s="153" t="str">
        <f t="shared" si="1050"/>
        <v>Negativ EK</v>
      </c>
      <c r="HP295" s="153" t="str">
        <f t="shared" si="1051"/>
        <v>Negativ EK</v>
      </c>
      <c r="HQ295" s="153" t="str">
        <f t="shared" si="1052"/>
        <v>Negativ EK</v>
      </c>
      <c r="HR295" s="153" t="str">
        <f t="shared" si="1053"/>
        <v>Negativ EK</v>
      </c>
      <c r="HS295" s="153" t="str">
        <f t="shared" si="1054"/>
        <v>Negativ EK</v>
      </c>
      <c r="HT295" s="153" t="str">
        <f t="shared" si="1055"/>
        <v>Negativ EK</v>
      </c>
      <c r="HU295" s="153" t="str">
        <f t="shared" si="1056"/>
        <v>Negativ EK</v>
      </c>
      <c r="HV295" s="150">
        <f t="shared" si="1057"/>
        <v>-0.66417391408346504</v>
      </c>
      <c r="HW295" s="150">
        <f t="shared" si="1058"/>
        <v>-0.26393577256248085</v>
      </c>
      <c r="HX295" s="150">
        <f t="shared" si="1059"/>
        <v>0.12859888835212591</v>
      </c>
      <c r="HY295" s="150">
        <f t="shared" si="1060"/>
        <v>1.18019600442328</v>
      </c>
      <c r="HZ295" s="150">
        <f t="shared" si="1061"/>
        <v>7.0734936413850952E-2</v>
      </c>
      <c r="IA295" s="263">
        <f t="shared" si="945"/>
        <v>-7.6890015450914159E-2</v>
      </c>
      <c r="IB295" s="263">
        <f t="shared" si="1140"/>
        <v>-4.1511715239647348E-2</v>
      </c>
      <c r="IC295" s="263">
        <f t="shared" si="946"/>
        <v>1.7921320984716382E-2</v>
      </c>
      <c r="ID295" s="263">
        <f t="shared" si="947"/>
        <v>7.5438215163272787E-2</v>
      </c>
      <c r="IE295" s="153">
        <f t="shared" si="1062"/>
        <v>3.8877878801631849E-2</v>
      </c>
      <c r="IF295" s="153">
        <f t="shared" si="1063"/>
        <v>0.11576789425254601</v>
      </c>
      <c r="IG295" s="153">
        <f t="shared" si="1064"/>
        <v>0.15727960949219336</v>
      </c>
      <c r="IH295" s="153">
        <f t="shared" si="1065"/>
        <v>0.13935828850747697</v>
      </c>
      <c r="II295" s="153">
        <f t="shared" si="1066"/>
        <v>6.3920073344204187E-2</v>
      </c>
      <c r="IJ295" s="153">
        <f t="shared" si="1067"/>
        <v>5.9697382769901858E-2</v>
      </c>
      <c r="IK295" s="153">
        <f t="shared" si="1068"/>
        <v>9.6878198091531642E-2</v>
      </c>
      <c r="IL295" s="153">
        <f t="shared" si="1069"/>
        <v>0.10617834326399793</v>
      </c>
      <c r="IM295" s="153" t="str">
        <f t="shared" si="1070"/>
        <v>i.a.</v>
      </c>
      <c r="IN295" s="153" t="str">
        <f t="shared" si="1071"/>
        <v>i.a.</v>
      </c>
      <c r="IO295" s="153" t="str">
        <f t="shared" si="1072"/>
        <v>i.a.</v>
      </c>
      <c r="IP295" s="153" t="str">
        <f t="shared" si="1073"/>
        <v>i.a.</v>
      </c>
      <c r="IQ295" s="153" t="str">
        <f t="shared" si="1074"/>
        <v>i.a.</v>
      </c>
      <c r="IR295" s="153" t="str">
        <f t="shared" si="1075"/>
        <v>i.a.</v>
      </c>
      <c r="IS295" s="153" t="str">
        <f t="shared" si="1076"/>
        <v>i.a.</v>
      </c>
      <c r="IT295" s="153" t="str">
        <f t="shared" si="1077"/>
        <v>i.a.</v>
      </c>
      <c r="IU295" s="150">
        <f t="shared" si="1078"/>
        <v>0.13485471237434526</v>
      </c>
      <c r="IV295" s="150">
        <f t="shared" si="1079"/>
        <v>0.27738889072647882</v>
      </c>
      <c r="IW295" s="150">
        <f t="shared" si="1080"/>
        <v>0.24598058570980624</v>
      </c>
      <c r="IX295" s="150">
        <f t="shared" si="1081"/>
        <v>-9.7518116780516209E-2</v>
      </c>
      <c r="IY295" s="150">
        <f t="shared" si="1082"/>
        <v>2.266655929458988E-2</v>
      </c>
      <c r="IZ295" s="263">
        <f t="shared" si="948"/>
        <v>6.7898914864888971E-2</v>
      </c>
      <c r="JA295" s="263">
        <f t="shared" si="1141"/>
        <v>0.10933586256801764</v>
      </c>
      <c r="JB295" s="263">
        <f t="shared" si="949"/>
        <v>7.7814965200682207E-2</v>
      </c>
      <c r="JC295" s="263">
        <f t="shared" si="950"/>
        <v>-3.4182916145709508E-2</v>
      </c>
      <c r="JD295" s="153">
        <f t="shared" si="1083"/>
        <v>0.571395705369379</v>
      </c>
      <c r="JE295" s="153">
        <f t="shared" si="1084"/>
        <v>0.50349679050449003</v>
      </c>
      <c r="JF295" s="153">
        <f t="shared" si="1085"/>
        <v>0.39416092793647239</v>
      </c>
      <c r="JG295" s="153">
        <f t="shared" si="1086"/>
        <v>0.31634596273579019</v>
      </c>
      <c r="JH295" s="153">
        <f t="shared" si="1087"/>
        <v>0.35052887888149969</v>
      </c>
      <c r="JI295" s="153">
        <f t="shared" si="1088"/>
        <v>0.3427596959103521</v>
      </c>
      <c r="JJ295" s="153">
        <f t="shared" si="1089"/>
        <v>0.2816993344116267</v>
      </c>
      <c r="JK295" s="153">
        <f t="shared" si="1090"/>
        <v>0.23040665533782187</v>
      </c>
      <c r="JL295" s="153" t="str">
        <f t="shared" si="1091"/>
        <v>i.a.</v>
      </c>
      <c r="JM295" s="153" t="str">
        <f t="shared" si="1092"/>
        <v>i.a.</v>
      </c>
      <c r="JN295" s="153" t="str">
        <f t="shared" si="1093"/>
        <v>i.a.</v>
      </c>
      <c r="JO295" s="153" t="str">
        <f t="shared" si="1094"/>
        <v>i.a.</v>
      </c>
      <c r="JP295" s="153" t="str">
        <f t="shared" si="1095"/>
        <v>i.a.</v>
      </c>
      <c r="JQ295" s="153" t="str">
        <f t="shared" si="1096"/>
        <v>i.a.</v>
      </c>
      <c r="JR295" s="153" t="str">
        <f t="shared" si="1097"/>
        <v>i.a.</v>
      </c>
      <c r="JS295" s="153" t="str">
        <f t="shared" si="1098"/>
        <v>i.a.</v>
      </c>
      <c r="JT295" s="153" t="str">
        <f t="shared" si="1099"/>
        <v>i.a.</v>
      </c>
      <c r="JU295" s="150">
        <f t="shared" si="1100"/>
        <v>-0.58778794016496849</v>
      </c>
      <c r="JV295" s="150">
        <f t="shared" si="1101"/>
        <v>-0.24713206128888762</v>
      </c>
      <c r="JW295" s="150">
        <f t="shared" si="1102"/>
        <v>4.3313127340584477E-2</v>
      </c>
      <c r="JX295" s="150">
        <f t="shared" si="1103"/>
        <v>1.0133850829121382</v>
      </c>
      <c r="JY295" s="150">
        <f t="shared" si="1104"/>
        <v>0.30556006799603641</v>
      </c>
      <c r="JZ295" s="263">
        <f t="shared" si="951"/>
        <v>-4.8740043395297722E-2</v>
      </c>
      <c r="KA295" s="263">
        <f t="shared" si="1142"/>
        <v>-2.7219210795871765E-2</v>
      </c>
      <c r="KB295" s="263">
        <f t="shared" si="952"/>
        <v>4.5724746643684422E-3</v>
      </c>
      <c r="KC295" s="263">
        <f t="shared" si="953"/>
        <v>5.313484598220946E-2</v>
      </c>
      <c r="KD295" s="153">
        <f t="shared" si="1145"/>
        <v>3.4181092042796415E-2</v>
      </c>
      <c r="KE295" s="153">
        <f t="shared" si="1146"/>
        <v>8.2921135438094137E-2</v>
      </c>
      <c r="KF295" s="153">
        <f t="shared" si="1147"/>
        <v>0.1101403462339659</v>
      </c>
      <c r="KG295" s="153">
        <f t="shared" si="1148"/>
        <v>0.10556787156959746</v>
      </c>
      <c r="KH295" s="153">
        <f t="shared" si="1161"/>
        <v>5.2433025587388001E-2</v>
      </c>
      <c r="KI295" s="153">
        <f t="shared" si="1149"/>
        <v>4.0161327596262834E-2</v>
      </c>
      <c r="KJ295" s="153">
        <f t="shared" si="1150"/>
        <v>6.5228271244365171E-2</v>
      </c>
      <c r="KK295" s="153">
        <f t="shared" si="1151"/>
        <v>8.6766318259620001E-2</v>
      </c>
      <c r="KL295" s="153" t="str">
        <f t="shared" si="1152"/>
        <v>i.a.</v>
      </c>
      <c r="KM295" s="153" t="str">
        <f t="shared" si="1153"/>
        <v>i.a.</v>
      </c>
      <c r="KN295" s="153" t="str">
        <f t="shared" si="1154"/>
        <v>i.a.</v>
      </c>
      <c r="KO295" s="153" t="str">
        <f t="shared" si="1155"/>
        <v>i.a.</v>
      </c>
      <c r="KP295" s="153" t="str">
        <f t="shared" si="1156"/>
        <v>i.a.</v>
      </c>
      <c r="KQ295" s="153" t="str">
        <f t="shared" si="1157"/>
        <v>i.a.</v>
      </c>
      <c r="KR295" s="153" t="str">
        <f t="shared" si="1158"/>
        <v>i.a.</v>
      </c>
      <c r="KS295" s="153" t="str">
        <f t="shared" si="1159"/>
        <v>i.a.</v>
      </c>
      <c r="KT295" s="153" t="str">
        <f t="shared" si="1160"/>
        <v>i.a.</v>
      </c>
      <c r="KU295" s="150">
        <f t="shared" si="1105"/>
        <v>-0.14863393069190364</v>
      </c>
      <c r="KV295" s="150">
        <f t="shared" si="1106"/>
        <v>2.1143026444499738E-2</v>
      </c>
      <c r="KW295" s="150">
        <f t="shared" si="1107"/>
        <v>0.15770844568877354</v>
      </c>
      <c r="KX295" s="150">
        <f t="shared" si="1108"/>
        <v>0.39076558365993763</v>
      </c>
      <c r="KY295" s="150">
        <f t="shared" si="1109"/>
        <v>-9.7518240807550866E-2</v>
      </c>
      <c r="KZ295" s="243">
        <f t="shared" si="954"/>
        <v>-0.33034769603533665</v>
      </c>
      <c r="LA295" s="243">
        <f t="shared" si="1143"/>
        <v>4.6018652356876188E-2</v>
      </c>
      <c r="LB295" s="243">
        <f t="shared" si="955"/>
        <v>0.29649849503247561</v>
      </c>
      <c r="LC295" s="272">
        <f t="shared" si="956"/>
        <v>0.52823833266431452</v>
      </c>
      <c r="LD295" s="254">
        <f>IFERROR(Tabel1[[#This Row],[2024 - Omsætning]]/Tabel1[[#This Row],[2024 - Ansatte]],"i.a.")</f>
        <v>1.8922114093959732</v>
      </c>
      <c r="LE295" s="254">
        <f>IFERROR(Tabel1[[#This Row],[2023 - Omsætning]]/Tabel1[[#This Row],[2023 - Ansatte]],"i.a.")</f>
        <v>2.2225591054313099</v>
      </c>
      <c r="LF295" s="254">
        <f>IFERROR(Tabel1[[#This Row],[2022 - Omsætning]]/Tabel1[[#This Row],[2022 - Ansatte]],"i.a.")</f>
        <v>2.1765404530744337</v>
      </c>
      <c r="LG295" s="254">
        <f>IFERROR(Tabel1[[#This Row],[2021 - Omsætning]]/Tabel1[[#This Row],[2021 - Ansatte]],"i.a.")</f>
        <v>1.8800419580419581</v>
      </c>
      <c r="LH295" s="254">
        <f>IFERROR(AC295/Tabel1[[#This Row],[2020 - Ansatte]],"i.a.")</f>
        <v>1.3518036253776435</v>
      </c>
      <c r="LI295" s="254">
        <f>IFERROR(Tabel1[[#This Row],[2019 - Omsætning]]/Tabel1[[#This Row],[2019 - Ansatte]],"i.a.")</f>
        <v>1.4978736263736263</v>
      </c>
      <c r="LJ295" s="254">
        <f>IFERROR(Tabel1[[#This Row],[2018 - Omsætning]]/Tabel1[[#This Row],[2018 - Ansatte]],"i.a.")</f>
        <v>1.5671316526610644</v>
      </c>
      <c r="LK295" s="254">
        <f>IFERROR(Tabel1[[#This Row],[2017 - Omsætning]]/Tabel1[[#This Row],[2017 - Ansatte]],"i.a.")</f>
        <v>1.2136506666666667</v>
      </c>
      <c r="LL295" s="254" t="str">
        <f>IFERROR(Tabel1[[#This Row],[2016 - Omsætning]]/Tabel1[[#This Row],[2016 - Ansatte]],"i.a.")</f>
        <v>i.a.</v>
      </c>
      <c r="LM295" s="254" t="str">
        <f>IFERROR(Tabel1[[#This Row],[2015 - Omsætning]]/Tabel1[[#This Row],[2015 - Ansatte]],"i.a.")</f>
        <v>i.a.</v>
      </c>
      <c r="LN295" s="254" t="str">
        <f>IFERROR(Tabel1[[#This Row],[2014 - Omsætning]]/Tabel1[[#This Row],[2014 - Ansatte]],"i.a.")</f>
        <v>i.a.</v>
      </c>
      <c r="LO295" s="254" t="str">
        <f>IFERROR(Tabel1[[#This Row],[2013 - Omsætning]]/Tabel1[[#This Row],[2013 - Ansatte]],"i.a.")</f>
        <v>i.a.</v>
      </c>
      <c r="LP295" s="254" t="str">
        <f>IFERROR(Tabel1[[#This Row],[2012 - Omsætning]]/Tabel1[[#This Row],[2012 - Ansatte]],"i.a.")</f>
        <v>i.a.</v>
      </c>
      <c r="LQ295" s="254" t="str">
        <f>IFERROR(Tabel1[[#This Row],[2011 - Omsætning]]/Tabel1[[#This Row],[2011 - Ansatte]],"i.a.")</f>
        <v>i.a.</v>
      </c>
      <c r="LR295" s="254" t="str">
        <f>IFERROR(Tabel1[[#This Row],[2010 - Omsætning]]/Tabel1[[#This Row],[2010 - Ansatte]],"i.a.")</f>
        <v>i.a.</v>
      </c>
      <c r="LS295" s="254" t="str">
        <f>IFERROR(Tabel1[[#This Row],[2009 - Omsætning]]/Tabel1[[#This Row],[2009 - Ansatte]],"i.a.")</f>
        <v>i.a.</v>
      </c>
      <c r="LT295" s="254" t="str">
        <f>IFERROR(Tabel1[[#This Row],[2008 - Omsætning]]/Tabel1[[#This Row],[2008 - Ansatte]],"i.a.")</f>
        <v>i.a.</v>
      </c>
      <c r="LU295" s="158">
        <f t="shared" si="1110"/>
        <v>-0.67022919265566872</v>
      </c>
      <c r="LV295" s="158">
        <f t="shared" si="1111"/>
        <v>-0.26368372330706918</v>
      </c>
      <c r="LW295" s="158">
        <f t="shared" si="1112"/>
        <v>0.26648866640515295</v>
      </c>
      <c r="LX295" s="158">
        <f t="shared" si="1113"/>
        <v>1.8818588260129148</v>
      </c>
      <c r="LY295" s="158">
        <f t="shared" si="1114"/>
        <v>0.10738145102007775</v>
      </c>
      <c r="LZ295" s="243">
        <f t="shared" si="957"/>
        <v>-0.12077829834680619</v>
      </c>
      <c r="MA295" s="243">
        <f t="shared" si="1144"/>
        <v>-6.4533391234219417E-2</v>
      </c>
      <c r="MB295" s="243">
        <f t="shared" si="958"/>
        <v>5.149660533641115E-2</v>
      </c>
      <c r="MC295" s="272">
        <f t="shared" si="959"/>
        <v>0.12618687807660617</v>
      </c>
      <c r="MD295" s="244">
        <f t="shared" si="1115"/>
        <v>5.9426174496644293E-2</v>
      </c>
      <c r="ME295" s="244">
        <f t="shared" si="1116"/>
        <v>0.18020447284345048</v>
      </c>
      <c r="MF295" s="244">
        <f t="shared" si="1117"/>
        <v>0.2447378640776699</v>
      </c>
      <c r="MG295" s="244">
        <f t="shared" si="1118"/>
        <v>0.19324125874125875</v>
      </c>
      <c r="MH295" s="244">
        <f t="shared" si="1119"/>
        <v>6.7054380664652566E-2</v>
      </c>
      <c r="MI295" s="244">
        <f t="shared" si="1120"/>
        <v>6.0552197802197803E-2</v>
      </c>
      <c r="MJ295" s="244">
        <f t="shared" si="1121"/>
        <v>9.4837535014005603E-2</v>
      </c>
      <c r="MK295" s="244">
        <f t="shared" si="1122"/>
        <v>9.3133333333333332E-2</v>
      </c>
      <c r="ML295" s="244" t="str">
        <f t="shared" si="1123"/>
        <v>i.a.</v>
      </c>
      <c r="MM295" s="244" t="str">
        <f t="shared" si="1124"/>
        <v>i.a.</v>
      </c>
      <c r="MN295" s="244" t="str">
        <f t="shared" si="1125"/>
        <v>i.a.</v>
      </c>
      <c r="MO295" s="244" t="str">
        <f t="shared" si="1126"/>
        <v>i.a.</v>
      </c>
      <c r="MP295" s="244" t="str">
        <f t="shared" si="1127"/>
        <v>i.a.</v>
      </c>
      <c r="MQ295" s="244" t="str">
        <f t="shared" si="1128"/>
        <v>i.a.</v>
      </c>
      <c r="MR295" s="244" t="str">
        <f t="shared" si="1129"/>
        <v>i.a.</v>
      </c>
      <c r="MS295" s="244" t="str">
        <f t="shared" si="1130"/>
        <v>i.a.</v>
      </c>
      <c r="MT295" s="244" t="str">
        <f t="shared" si="1131"/>
        <v>i.a.</v>
      </c>
    </row>
    <row r="296" spans="1:358" ht="18" customHeight="1" x14ac:dyDescent="0.25">
      <c r="A296" s="20" t="s">
        <v>947</v>
      </c>
      <c r="B296" s="273">
        <v>33163665</v>
      </c>
      <c r="C296" s="5" t="s">
        <v>83</v>
      </c>
      <c r="D296" s="5"/>
      <c r="E296" s="5">
        <v>256200</v>
      </c>
      <c r="F296" s="203">
        <v>45793</v>
      </c>
      <c r="G296" s="148"/>
      <c r="H296" s="148" t="s">
        <v>74</v>
      </c>
      <c r="I296" s="148" t="s">
        <v>74</v>
      </c>
      <c r="J296" s="148" t="s">
        <v>74</v>
      </c>
      <c r="K296" s="148" t="s">
        <v>74</v>
      </c>
      <c r="L296" s="148" t="s">
        <v>74</v>
      </c>
      <c r="M296" s="148" t="s">
        <v>74</v>
      </c>
      <c r="N296" s="357" t="s">
        <v>74</v>
      </c>
      <c r="O296" s="357" t="s">
        <v>74</v>
      </c>
      <c r="P296" s="150" t="e">
        <f>Y296/Tabel1[[#This Row],[2023 - Omsætning]]-1</f>
        <v>#DIV/0!</v>
      </c>
      <c r="Q296" s="150" t="e">
        <f>Z296/Tabel1[[#This Row],[2022 - Omsætning]]-1</f>
        <v>#DIV/0!</v>
      </c>
      <c r="R296" s="150" t="e">
        <f>AA296/Tabel1[[#This Row],[2021 - Omsætning]]-1</f>
        <v>#DIV/0!</v>
      </c>
      <c r="S296" s="150" t="e">
        <f>AB296/Tabel1[[#This Row],[2020 - Omsætning]]-1</f>
        <v>#DIV/0!</v>
      </c>
      <c r="T296" s="150" t="e">
        <f>AC296/Tabel1[[#This Row],[2019 - Omsætning]]-1</f>
        <v>#DIV/0!</v>
      </c>
      <c r="U296" s="242">
        <f t="shared" si="941"/>
        <v>0</v>
      </c>
      <c r="V296" s="242">
        <f t="shared" si="1132"/>
        <v>0</v>
      </c>
      <c r="W296" s="242">
        <f t="shared" si="982"/>
        <v>0</v>
      </c>
      <c r="X296" s="242">
        <f t="shared" si="975"/>
        <v>0</v>
      </c>
      <c r="Y296" s="151"/>
      <c r="Z296" s="151"/>
      <c r="AA296" s="151"/>
      <c r="AB296" s="151"/>
      <c r="AC296" s="361"/>
      <c r="AD296" s="361"/>
      <c r="AE296" s="361"/>
      <c r="AF296" s="361"/>
      <c r="AG296" s="361"/>
      <c r="AH296" s="361"/>
      <c r="AI296" s="361"/>
      <c r="AJ296" s="361"/>
      <c r="AK296" s="361"/>
      <c r="AL296" s="361"/>
      <c r="AM296" s="361"/>
      <c r="AN296" s="361"/>
      <c r="AO296" s="361"/>
      <c r="AP296" s="150">
        <f t="shared" si="1006"/>
        <v>6.6725727103085445E-3</v>
      </c>
      <c r="AQ296" s="150">
        <f t="shared" si="1007"/>
        <v>0.95406998158379375</v>
      </c>
      <c r="AR296" s="150">
        <f t="shared" si="1008"/>
        <v>5.016825900282354E-2</v>
      </c>
      <c r="AS296" s="150">
        <f t="shared" si="1009"/>
        <v>7.4589022590768453E-2</v>
      </c>
      <c r="AT296" s="150">
        <f t="shared" si="1010"/>
        <v>0.16020061244665201</v>
      </c>
      <c r="AU296" s="242">
        <f t="shared" si="960"/>
        <v>0.70799999999999841</v>
      </c>
      <c r="AV296" s="242">
        <f t="shared" si="1133"/>
        <v>51.805999999999997</v>
      </c>
      <c r="AW296" s="242">
        <f t="shared" si="961"/>
        <v>2.5939999999999941</v>
      </c>
      <c r="AX296" s="242">
        <f t="shared" si="962"/>
        <v>3.5890000000000057</v>
      </c>
      <c r="AY296" s="119">
        <v>106.81399999999999</v>
      </c>
      <c r="AZ296" s="119">
        <v>106.10599999999999</v>
      </c>
      <c r="BA296" s="119">
        <v>54.3</v>
      </c>
      <c r="BB296" s="119">
        <v>51.706000000000003</v>
      </c>
      <c r="BC296" s="119">
        <v>48.116999999999997</v>
      </c>
      <c r="BD296" s="362">
        <v>41.472999999999999</v>
      </c>
      <c r="BE296" s="362">
        <v>35.869</v>
      </c>
      <c r="BF296" s="362">
        <v>41.188000000000002</v>
      </c>
      <c r="BG296" s="362">
        <v>38.622</v>
      </c>
      <c r="BH296" s="362">
        <v>37.658000000000001</v>
      </c>
      <c r="BI296" s="362">
        <v>39.716000000000001</v>
      </c>
      <c r="BJ296" s="362"/>
      <c r="BK296" s="362"/>
      <c r="BL296" s="362"/>
      <c r="BM296" s="362"/>
      <c r="BN296" s="362"/>
      <c r="BO296" s="362"/>
      <c r="BP296" s="152">
        <f t="shared" si="1011"/>
        <v>-0.47752380952380952</v>
      </c>
      <c r="BQ296" s="152">
        <f t="shared" si="1012"/>
        <v>2.9103232533889467</v>
      </c>
      <c r="BR296" s="152">
        <f t="shared" si="1013"/>
        <v>-0.27111834961997833</v>
      </c>
      <c r="BS296" s="152">
        <f t="shared" si="1014"/>
        <v>0.16273197828557007</v>
      </c>
      <c r="BT296" s="152">
        <f t="shared" si="1015"/>
        <v>-9.2357052824567437E-2</v>
      </c>
      <c r="BU296" s="242">
        <f t="shared" si="963"/>
        <v>-12.535</v>
      </c>
      <c r="BV296" s="242">
        <f t="shared" si="1134"/>
        <v>19.536999999999999</v>
      </c>
      <c r="BW296" s="242">
        <f t="shared" si="964"/>
        <v>-2.4970000000000008</v>
      </c>
      <c r="BX296" s="242">
        <f t="shared" si="965"/>
        <v>1.2890000000000006</v>
      </c>
      <c r="BY296" s="119">
        <v>13.715</v>
      </c>
      <c r="BZ296" s="119">
        <v>26.25</v>
      </c>
      <c r="CA296" s="119">
        <v>6.7130000000000001</v>
      </c>
      <c r="CB296" s="119">
        <v>9.2100000000000009</v>
      </c>
      <c r="CC296" s="119">
        <v>7.9210000000000003</v>
      </c>
      <c r="CD296" s="362">
        <v>8.7270000000000003</v>
      </c>
      <c r="CE296" s="362">
        <v>6.31</v>
      </c>
      <c r="CF296" s="362">
        <v>10.576000000000001</v>
      </c>
      <c r="CG296" s="362">
        <v>8.17</v>
      </c>
      <c r="CH296" s="362">
        <v>9.3460000000000001</v>
      </c>
      <c r="CI296" s="362">
        <v>10.944000000000001</v>
      </c>
      <c r="CJ296" s="362"/>
      <c r="CK296" s="362"/>
      <c r="CL296" s="362"/>
      <c r="CM296" s="362"/>
      <c r="CN296" s="362"/>
      <c r="CO296" s="362"/>
      <c r="CP296" s="152">
        <f t="shared" si="1016"/>
        <v>-0.50448231303505087</v>
      </c>
      <c r="CQ296" s="152">
        <f t="shared" si="1017"/>
        <v>3.0898431048720068</v>
      </c>
      <c r="CR296" s="152">
        <f t="shared" si="1018"/>
        <v>-0.32804350238597269</v>
      </c>
      <c r="CS296" s="152">
        <f t="shared" si="1019"/>
        <v>0.18753294675803889</v>
      </c>
      <c r="CT296" s="152">
        <f t="shared" si="1020"/>
        <v>-0.13220494053064955</v>
      </c>
      <c r="CU296" s="242">
        <f t="shared" si="966"/>
        <v>-12.492999999999999</v>
      </c>
      <c r="CV296" s="242">
        <f t="shared" si="1135"/>
        <v>18.709</v>
      </c>
      <c r="CW296" s="242">
        <f t="shared" si="967"/>
        <v>-2.9559999999999995</v>
      </c>
      <c r="CX296" s="242">
        <f t="shared" si="968"/>
        <v>1.4229999999999992</v>
      </c>
      <c r="CY296" s="119">
        <v>12.271000000000001</v>
      </c>
      <c r="CZ296" s="119">
        <v>24.763999999999999</v>
      </c>
      <c r="DA296" s="119">
        <v>6.0549999999999997</v>
      </c>
      <c r="DB296" s="119">
        <v>9.0109999999999992</v>
      </c>
      <c r="DC296" s="119">
        <v>7.5880000000000001</v>
      </c>
      <c r="DD296" s="362">
        <v>8.7439999999999998</v>
      </c>
      <c r="DE296" s="362">
        <v>6.2549999999999999</v>
      </c>
      <c r="DF296" s="362">
        <v>10.521000000000001</v>
      </c>
      <c r="DG296" s="362">
        <v>8.1229999999999993</v>
      </c>
      <c r="DH296" s="362">
        <v>9.3970000000000002</v>
      </c>
      <c r="DI296" s="362">
        <v>10.972</v>
      </c>
      <c r="DJ296" s="362"/>
      <c r="DK296" s="362"/>
      <c r="DL296" s="362"/>
      <c r="DM296" s="362"/>
      <c r="DN296" s="362"/>
      <c r="DO296" s="362"/>
      <c r="DP296" s="152">
        <f t="shared" si="1021"/>
        <v>-9.1145269538861221E-2</v>
      </c>
      <c r="DQ296" s="152">
        <f t="shared" si="1022"/>
        <v>0.761856325492689</v>
      </c>
      <c r="DR296" s="152">
        <f t="shared" si="1023"/>
        <v>-7.5738880075209944E-2</v>
      </c>
      <c r="DS296" s="152">
        <f t="shared" si="1024"/>
        <v>6.3488095982003265E-2</v>
      </c>
      <c r="DT296" s="152">
        <f t="shared" si="1025"/>
        <v>-0.11590519860781168</v>
      </c>
      <c r="DU296" s="242">
        <f t="shared" si="969"/>
        <v>-2.5259999999999998</v>
      </c>
      <c r="DV296" s="242">
        <f t="shared" si="1136"/>
        <v>11.983999999999998</v>
      </c>
      <c r="DW296" s="242">
        <f t="shared" si="970"/>
        <v>-1.2889999999999979</v>
      </c>
      <c r="DX296" s="242">
        <f t="shared" si="971"/>
        <v>1.0159999999999982</v>
      </c>
      <c r="DY296" s="119">
        <v>25.187999999999999</v>
      </c>
      <c r="DZ296" s="119">
        <v>27.713999999999999</v>
      </c>
      <c r="EA296" s="119">
        <v>15.73</v>
      </c>
      <c r="EB296" s="119">
        <v>17.018999999999998</v>
      </c>
      <c r="EC296" s="119">
        <v>16.003</v>
      </c>
      <c r="ED296" s="362">
        <v>18.100999999999999</v>
      </c>
      <c r="EE296" s="362">
        <v>16.29</v>
      </c>
      <c r="EF296" s="362">
        <v>16.425000000000001</v>
      </c>
      <c r="EG296" s="362">
        <v>23.228000000000002</v>
      </c>
      <c r="EH296" s="362">
        <v>16.908000000000001</v>
      </c>
      <c r="EI296" s="362">
        <v>14.77</v>
      </c>
      <c r="EJ296" s="362"/>
      <c r="EK296" s="362"/>
      <c r="EL296" s="362"/>
      <c r="EM296" s="362"/>
      <c r="EN296" s="362"/>
      <c r="EO296" s="362"/>
      <c r="EP296" s="153">
        <f t="shared" si="1026"/>
        <v>-0.11619885352836533</v>
      </c>
      <c r="EQ296" s="153">
        <f t="shared" si="1027"/>
        <v>0.63557595939348877</v>
      </c>
      <c r="ER296" s="153">
        <f t="shared" si="1028"/>
        <v>0.1699005257384924</v>
      </c>
      <c r="ES296" s="153">
        <f t="shared" si="1029"/>
        <v>-3.3185233942186344E-2</v>
      </c>
      <c r="ET296" s="153">
        <f t="shared" si="1030"/>
        <v>0.80487080487080476</v>
      </c>
      <c r="EU296" s="242">
        <f t="shared" si="972"/>
        <v>-11.757000000000005</v>
      </c>
      <c r="EV296" s="242">
        <f t="shared" si="1137"/>
        <v>39.318000000000005</v>
      </c>
      <c r="EW296" s="242">
        <f t="shared" si="973"/>
        <v>8.9840000000000018</v>
      </c>
      <c r="EX296" s="242">
        <f t="shared" si="974"/>
        <v>-1.8149999999999977</v>
      </c>
      <c r="EY296" s="119">
        <v>89.423000000000002</v>
      </c>
      <c r="EZ296" s="119">
        <v>101.18</v>
      </c>
      <c r="FA296" s="119">
        <v>61.862000000000002</v>
      </c>
      <c r="FB296" s="119">
        <v>52.878</v>
      </c>
      <c r="FC296" s="119">
        <v>54.692999999999998</v>
      </c>
      <c r="FD296" s="362">
        <v>30.303000000000001</v>
      </c>
      <c r="FE296" s="362">
        <v>25.798999999999999</v>
      </c>
      <c r="FF296" s="362">
        <v>26.588999999999999</v>
      </c>
      <c r="FG296" s="362">
        <v>35.229999999999997</v>
      </c>
      <c r="FH296" s="362">
        <v>26.161000000000001</v>
      </c>
      <c r="FI296" s="362">
        <v>28.62</v>
      </c>
      <c r="FJ296" s="362"/>
      <c r="FK296" s="362"/>
      <c r="FL296" s="362"/>
      <c r="FM296" s="362"/>
      <c r="FN296" s="362"/>
      <c r="FO296" s="362"/>
      <c r="FP296" s="153">
        <f t="shared" si="1031"/>
        <v>0.18978102189781021</v>
      </c>
      <c r="FQ296" s="153">
        <f t="shared" si="1032"/>
        <v>0.50549450549450547</v>
      </c>
      <c r="FR296" s="153">
        <f t="shared" si="1033"/>
        <v>7.0588235294117646E-2</v>
      </c>
      <c r="FS296" s="153">
        <f t="shared" si="1034"/>
        <v>1.1904761904761904E-2</v>
      </c>
      <c r="FT296" s="153">
        <f t="shared" si="1035"/>
        <v>0.2</v>
      </c>
      <c r="FU296" s="242">
        <f t="shared" si="990"/>
        <v>26</v>
      </c>
      <c r="FV296" s="242">
        <f t="shared" si="1138"/>
        <v>46</v>
      </c>
      <c r="FW296" s="242">
        <f t="shared" si="991"/>
        <v>6</v>
      </c>
      <c r="FX296" s="242">
        <f t="shared" si="992"/>
        <v>1</v>
      </c>
      <c r="FY296" s="154">
        <v>163</v>
      </c>
      <c r="FZ296" s="154">
        <v>137</v>
      </c>
      <c r="GA296" s="154">
        <v>91</v>
      </c>
      <c r="GB296" s="154">
        <v>85</v>
      </c>
      <c r="GC296" s="154">
        <v>84</v>
      </c>
      <c r="GD296" s="359">
        <v>70</v>
      </c>
      <c r="GE296" s="359">
        <v>63</v>
      </c>
      <c r="GF296" s="359">
        <v>65</v>
      </c>
      <c r="GG296" s="359">
        <v>66</v>
      </c>
      <c r="GH296" s="359"/>
      <c r="GI296" s="359"/>
      <c r="GJ296" s="359"/>
      <c r="GK296" s="359"/>
      <c r="GL296" s="359"/>
      <c r="GM296" s="359"/>
      <c r="GN296" s="359"/>
      <c r="GO296" s="359"/>
      <c r="GP296" s="5"/>
      <c r="GQ296" s="5" t="s">
        <v>387</v>
      </c>
      <c r="GR296" s="5">
        <v>9270</v>
      </c>
      <c r="GS296" s="5" t="s">
        <v>380</v>
      </c>
      <c r="GT296" s="7" t="s">
        <v>82</v>
      </c>
      <c r="GU296" s="172" t="s">
        <v>73</v>
      </c>
      <c r="GV296" s="86"/>
      <c r="GW296" s="158">
        <f t="shared" si="1036"/>
        <v>-0.59307265523977837</v>
      </c>
      <c r="GX296" s="158">
        <f t="shared" si="1037"/>
        <v>2.083009663968634</v>
      </c>
      <c r="GY296" s="158">
        <f t="shared" si="1038"/>
        <v>-0.32244198405415697</v>
      </c>
      <c r="GZ296" s="158">
        <f t="shared" si="1039"/>
        <v>0.22644369257574218</v>
      </c>
      <c r="HA296" s="158">
        <f t="shared" si="1040"/>
        <v>-0.12490206749324334</v>
      </c>
      <c r="HB296" s="263">
        <f t="shared" si="942"/>
        <v>-0.67612794560159606</v>
      </c>
      <c r="HC296" s="263">
        <f t="shared" si="1139"/>
        <v>0.77026006994595742</v>
      </c>
      <c r="HD296" s="263">
        <f t="shared" si="943"/>
        <v>-0.17597509044346243</v>
      </c>
      <c r="HE296" s="263">
        <f t="shared" si="944"/>
        <v>0.10076558405258806</v>
      </c>
      <c r="HF296" s="153">
        <f t="shared" si="1041"/>
        <v>0.46391440777286302</v>
      </c>
      <c r="HG296" s="153">
        <f t="shared" si="1042"/>
        <v>1.140042353374459</v>
      </c>
      <c r="HH296" s="153">
        <f t="shared" si="1043"/>
        <v>0.36978228342850167</v>
      </c>
      <c r="HI296" s="153">
        <f t="shared" si="1044"/>
        <v>0.5457573738719641</v>
      </c>
      <c r="HJ296" s="153">
        <f t="shared" si="1045"/>
        <v>0.44499178981937604</v>
      </c>
      <c r="HK296" s="153">
        <f t="shared" si="1046"/>
        <v>0.50850513215666893</v>
      </c>
      <c r="HL296" s="153">
        <f t="shared" si="1047"/>
        <v>0.38239339752407148</v>
      </c>
      <c r="HM296" s="153">
        <f t="shared" si="1048"/>
        <v>0.5306534184046604</v>
      </c>
      <c r="HN296" s="153">
        <f t="shared" si="1049"/>
        <v>0.4047737691847717</v>
      </c>
      <c r="HO296" s="153">
        <f t="shared" si="1050"/>
        <v>0.59328240419218381</v>
      </c>
      <c r="HP296" s="153">
        <f t="shared" si="1051"/>
        <v>0.74285714285714288</v>
      </c>
      <c r="HQ296" s="153" t="str">
        <f t="shared" si="1052"/>
        <v>Negativ EK</v>
      </c>
      <c r="HR296" s="153" t="str">
        <f t="shared" si="1053"/>
        <v>Negativ EK</v>
      </c>
      <c r="HS296" s="153" t="str">
        <f t="shared" si="1054"/>
        <v>Negativ EK</v>
      </c>
      <c r="HT296" s="153" t="str">
        <f t="shared" si="1055"/>
        <v>Negativ EK</v>
      </c>
      <c r="HU296" s="153" t="str">
        <f t="shared" si="1056"/>
        <v>Negativ EK</v>
      </c>
      <c r="HV296" s="150">
        <f t="shared" si="1057"/>
        <v>-0.55307333542693959</v>
      </c>
      <c r="HW296" s="150">
        <f t="shared" si="1058"/>
        <v>1.7518706228692471</v>
      </c>
      <c r="HX296" s="150">
        <f t="shared" si="1059"/>
        <v>-0.3166591597260825</v>
      </c>
      <c r="HY296" s="150">
        <f t="shared" si="1060"/>
        <v>-8.1280575374772818E-2</v>
      </c>
      <c r="HZ296" s="150">
        <f t="shared" si="1061"/>
        <v>-0.40090610590573528</v>
      </c>
      <c r="IA296" s="263">
        <f t="shared" si="945"/>
        <v>-0.17809122870128144</v>
      </c>
      <c r="IB296" s="263">
        <f t="shared" si="1140"/>
        <v>0.20499054368696629</v>
      </c>
      <c r="IC296" s="263">
        <f t="shared" si="946"/>
        <v>-5.4223366168897197E-2</v>
      </c>
      <c r="ID296" s="263">
        <f t="shared" si="947"/>
        <v>-1.5149499683363349E-2</v>
      </c>
      <c r="IE296" s="153">
        <f t="shared" si="1062"/>
        <v>0.14391169079185531</v>
      </c>
      <c r="IF296" s="153">
        <f t="shared" si="1063"/>
        <v>0.32200291949313675</v>
      </c>
      <c r="IG296" s="153">
        <f t="shared" si="1064"/>
        <v>0.11701237580617047</v>
      </c>
      <c r="IH296" s="153">
        <f t="shared" si="1065"/>
        <v>0.17123574197506766</v>
      </c>
      <c r="II296" s="153">
        <f t="shared" si="1066"/>
        <v>0.18638524165843101</v>
      </c>
      <c r="IJ296" s="153">
        <f t="shared" si="1067"/>
        <v>0.31111190331895477</v>
      </c>
      <c r="IK296" s="153">
        <f t="shared" si="1068"/>
        <v>0.2408948614186455</v>
      </c>
      <c r="IL296" s="153">
        <f t="shared" si="1069"/>
        <v>0.34216017729177117</v>
      </c>
      <c r="IM296" s="153">
        <f t="shared" si="1070"/>
        <v>0.26616279259174797</v>
      </c>
      <c r="IN296" s="153">
        <f t="shared" si="1071"/>
        <v>0.34121319435570724</v>
      </c>
      <c r="IO296" s="153">
        <f t="shared" si="1072"/>
        <v>0.38238993710691827</v>
      </c>
      <c r="IP296" s="153" t="str">
        <f t="shared" si="1073"/>
        <v>i.a.</v>
      </c>
      <c r="IQ296" s="153" t="str">
        <f t="shared" si="1074"/>
        <v>i.a.</v>
      </c>
      <c r="IR296" s="153" t="str">
        <f t="shared" si="1075"/>
        <v>i.a.</v>
      </c>
      <c r="IS296" s="153" t="str">
        <f t="shared" si="1076"/>
        <v>i.a.</v>
      </c>
      <c r="IT296" s="153" t="str">
        <f t="shared" si="1077"/>
        <v>i.a.</v>
      </c>
      <c r="IU296" s="150">
        <f t="shared" si="1078"/>
        <v>2.8347535064335034E-2</v>
      </c>
      <c r="IV296" s="150">
        <f t="shared" si="1079"/>
        <v>7.7208499778896184E-2</v>
      </c>
      <c r="IW296" s="150">
        <f t="shared" si="1080"/>
        <v>-0.2099660615663404</v>
      </c>
      <c r="IX296" s="150">
        <f t="shared" si="1081"/>
        <v>9.9991573689316979E-2</v>
      </c>
      <c r="IY296" s="150">
        <f t="shared" si="1082"/>
        <v>-0.51016172514604274</v>
      </c>
      <c r="IZ296" s="263">
        <f t="shared" si="948"/>
        <v>7.7646134292644886E-3</v>
      </c>
      <c r="JA296" s="263">
        <f t="shared" si="1141"/>
        <v>1.9632241141929407E-2</v>
      </c>
      <c r="JB296" s="263">
        <f t="shared" si="949"/>
        <v>-6.757843340893277E-2</v>
      </c>
      <c r="JC296" s="263">
        <f t="shared" si="950"/>
        <v>2.9257220370982384E-2</v>
      </c>
      <c r="JD296" s="153">
        <f t="shared" si="1083"/>
        <v>0.28167250036344116</v>
      </c>
      <c r="JE296" s="153">
        <f t="shared" si="1084"/>
        <v>0.27390788693417667</v>
      </c>
      <c r="JF296" s="153">
        <f t="shared" si="1085"/>
        <v>0.25427564579224726</v>
      </c>
      <c r="JG296" s="153">
        <f t="shared" si="1086"/>
        <v>0.32185407920118003</v>
      </c>
      <c r="JH296" s="153">
        <f t="shared" si="1087"/>
        <v>0.29259685883019765</v>
      </c>
      <c r="JI296" s="153">
        <f t="shared" si="1088"/>
        <v>0.59733359733359725</v>
      </c>
      <c r="JJ296" s="153">
        <f t="shared" si="1089"/>
        <v>0.63141982247373929</v>
      </c>
      <c r="JK296" s="153">
        <f t="shared" si="1090"/>
        <v>0.61773665801647304</v>
      </c>
      <c r="JL296" s="153">
        <f t="shared" si="1091"/>
        <v>0.65932443939824026</v>
      </c>
      <c r="JM296" s="153">
        <f t="shared" si="1092"/>
        <v>0.64630556935896943</v>
      </c>
      <c r="JN296" s="153">
        <f t="shared" si="1093"/>
        <v>0.51607267645003496</v>
      </c>
      <c r="JO296" s="153" t="str">
        <f t="shared" si="1094"/>
        <v>i.a.</v>
      </c>
      <c r="JP296" s="153" t="str">
        <f t="shared" si="1095"/>
        <v>i.a.</v>
      </c>
      <c r="JQ296" s="153" t="str">
        <f t="shared" si="1096"/>
        <v>i.a.</v>
      </c>
      <c r="JR296" s="153" t="str">
        <f t="shared" si="1097"/>
        <v>i.a.</v>
      </c>
      <c r="JS296" s="153" t="str">
        <f t="shared" si="1098"/>
        <v>i.a.</v>
      </c>
      <c r="JT296" s="153" t="str">
        <f t="shared" si="1099"/>
        <v>i.a.</v>
      </c>
      <c r="JU296" s="150" t="e">
        <f t="shared" si="1100"/>
        <v>#VALUE!</v>
      </c>
      <c r="JV296" s="150" t="e">
        <f t="shared" si="1101"/>
        <v>#VALUE!</v>
      </c>
      <c r="JW296" s="150" t="e">
        <f t="shared" si="1102"/>
        <v>#VALUE!</v>
      </c>
      <c r="JX296" s="150" t="e">
        <f t="shared" si="1103"/>
        <v>#VALUE!</v>
      </c>
      <c r="JY296" s="150" t="e">
        <f t="shared" si="1104"/>
        <v>#VALUE!</v>
      </c>
      <c r="JZ296" s="263" t="e">
        <f t="shared" si="951"/>
        <v>#VALUE!</v>
      </c>
      <c r="KA296" s="263" t="e">
        <f t="shared" si="1142"/>
        <v>#VALUE!</v>
      </c>
      <c r="KB296" s="263" t="e">
        <f t="shared" si="952"/>
        <v>#VALUE!</v>
      </c>
      <c r="KC296" s="263" t="e">
        <f t="shared" si="953"/>
        <v>#VALUE!</v>
      </c>
      <c r="KD296" s="153" t="str">
        <f t="shared" si="1145"/>
        <v>i.a.</v>
      </c>
      <c r="KE296" s="153" t="str">
        <f t="shared" si="1146"/>
        <v>i.a.</v>
      </c>
      <c r="KF296" s="153" t="str">
        <f t="shared" si="1147"/>
        <v>i.a.</v>
      </c>
      <c r="KG296" s="153" t="str">
        <f t="shared" si="1148"/>
        <v>i.a.</v>
      </c>
      <c r="KH296" s="153" t="str">
        <f t="shared" si="1161"/>
        <v>i.a.</v>
      </c>
      <c r="KI296" s="153" t="str">
        <f t="shared" si="1149"/>
        <v>i.a.</v>
      </c>
      <c r="KJ296" s="153" t="str">
        <f t="shared" si="1150"/>
        <v>i.a.</v>
      </c>
      <c r="KK296" s="153" t="str">
        <f t="shared" si="1151"/>
        <v>i.a.</v>
      </c>
      <c r="KL296" s="153" t="str">
        <f t="shared" si="1152"/>
        <v>i.a.</v>
      </c>
      <c r="KM296" s="153" t="str">
        <f t="shared" si="1153"/>
        <v>i.a.</v>
      </c>
      <c r="KN296" s="153" t="str">
        <f t="shared" si="1154"/>
        <v>i.a.</v>
      </c>
      <c r="KO296" s="153" t="str">
        <f t="shared" si="1155"/>
        <v>i.a.</v>
      </c>
      <c r="KP296" s="153" t="str">
        <f t="shared" si="1156"/>
        <v>i.a.</v>
      </c>
      <c r="KQ296" s="153" t="str">
        <f t="shared" si="1157"/>
        <v>i.a.</v>
      </c>
      <c r="KR296" s="153" t="str">
        <f t="shared" si="1158"/>
        <v>i.a.</v>
      </c>
      <c r="KS296" s="153" t="str">
        <f t="shared" si="1159"/>
        <v>i.a.</v>
      </c>
      <c r="KT296" s="153" t="str">
        <f t="shared" si="1160"/>
        <v>i.a.</v>
      </c>
      <c r="KU296" s="150" t="e">
        <f t="shared" si="1105"/>
        <v>#DIV/0!</v>
      </c>
      <c r="KV296" s="150" t="e">
        <f t="shared" si="1106"/>
        <v>#DIV/0!</v>
      </c>
      <c r="KW296" s="150" t="e">
        <f t="shared" si="1107"/>
        <v>#DIV/0!</v>
      </c>
      <c r="KX296" s="150" t="e">
        <f t="shared" si="1108"/>
        <v>#DIV/0!</v>
      </c>
      <c r="KY296" s="150" t="e">
        <f t="shared" si="1109"/>
        <v>#DIV/0!</v>
      </c>
      <c r="KZ296" s="243">
        <f t="shared" si="954"/>
        <v>0</v>
      </c>
      <c r="LA296" s="243">
        <f t="shared" si="1143"/>
        <v>0</v>
      </c>
      <c r="LB296" s="243">
        <f t="shared" si="955"/>
        <v>0</v>
      </c>
      <c r="LC296" s="243">
        <f t="shared" si="956"/>
        <v>0</v>
      </c>
      <c r="LD296" s="254">
        <f>IFERROR(Tabel1[[#This Row],[2024 - Omsætning]]/Tabel1[[#This Row],[2024 - Ansatte]],"i.a.")</f>
        <v>0</v>
      </c>
      <c r="LE296" s="254">
        <f>IFERROR(Tabel1[[#This Row],[2023 - Omsætning]]/Tabel1[[#This Row],[2023 - Ansatte]],"i.a.")</f>
        <v>0</v>
      </c>
      <c r="LF296" s="254">
        <f>IFERROR(Tabel1[[#This Row],[2022 - Omsætning]]/Tabel1[[#This Row],[2022 - Ansatte]],"i.a.")</f>
        <v>0</v>
      </c>
      <c r="LG296" s="254">
        <f>IFERROR(Tabel1[[#This Row],[2021 - Omsætning]]/Tabel1[[#This Row],[2021 - Ansatte]],"i.a.")</f>
        <v>0</v>
      </c>
      <c r="LH296" s="254">
        <f>IFERROR(AC296/Tabel1[[#This Row],[2020 - Ansatte]],"i.a.")</f>
        <v>0</v>
      </c>
      <c r="LI296" s="254">
        <f>IFERROR(Tabel1[[#This Row],[2019 - Omsætning]]/Tabel1[[#This Row],[2019 - Ansatte]],"i.a.")</f>
        <v>0</v>
      </c>
      <c r="LJ296" s="254">
        <f>IFERROR(Tabel1[[#This Row],[2018 - Omsætning]]/Tabel1[[#This Row],[2018 - Ansatte]],"i.a.")</f>
        <v>0</v>
      </c>
      <c r="LK296" s="254">
        <f>IFERROR(Tabel1[[#This Row],[2017 - Omsætning]]/Tabel1[[#This Row],[2017 - Ansatte]],"i.a.")</f>
        <v>0</v>
      </c>
      <c r="LL296" s="254">
        <f>IFERROR(Tabel1[[#This Row],[2016 - Omsætning]]/Tabel1[[#This Row],[2016 - Ansatte]],"i.a.")</f>
        <v>0</v>
      </c>
      <c r="LM296" s="254" t="str">
        <f>IFERROR(Tabel1[[#This Row],[2015 - Omsætning]]/Tabel1[[#This Row],[2015 - Ansatte]],"i.a.")</f>
        <v>i.a.</v>
      </c>
      <c r="LN296" s="254" t="str">
        <f>IFERROR(Tabel1[[#This Row],[2014 - Omsætning]]/Tabel1[[#This Row],[2014 - Ansatte]],"i.a.")</f>
        <v>i.a.</v>
      </c>
      <c r="LO296" s="254" t="str">
        <f>IFERROR(Tabel1[[#This Row],[2013 - Omsætning]]/Tabel1[[#This Row],[2013 - Ansatte]],"i.a.")</f>
        <v>i.a.</v>
      </c>
      <c r="LP296" s="254" t="str">
        <f>IFERROR(Tabel1[[#This Row],[2012 - Omsætning]]/Tabel1[[#This Row],[2012 - Ansatte]],"i.a.")</f>
        <v>i.a.</v>
      </c>
      <c r="LQ296" s="254" t="str">
        <f>IFERROR(Tabel1[[#This Row],[2011 - Omsætning]]/Tabel1[[#This Row],[2011 - Ansatte]],"i.a.")</f>
        <v>i.a.</v>
      </c>
      <c r="LR296" s="254" t="str">
        <f>IFERROR(Tabel1[[#This Row],[2010 - Omsætning]]/Tabel1[[#This Row],[2010 - Ansatte]],"i.a.")</f>
        <v>i.a.</v>
      </c>
      <c r="LS296" s="254" t="str">
        <f>IFERROR(Tabel1[[#This Row],[2009 - Omsætning]]/Tabel1[[#This Row],[2009 - Ansatte]],"i.a.")</f>
        <v>i.a.</v>
      </c>
      <c r="LT296" s="254" t="str">
        <f>IFERROR(Tabel1[[#This Row],[2008 - Omsætning]]/Tabel1[[#This Row],[2008 - Ansatte]],"i.a.")</f>
        <v>i.a.</v>
      </c>
      <c r="LU296" s="158">
        <f t="shared" si="1110"/>
        <v>-0.58352194408467462</v>
      </c>
      <c r="LV296" s="158">
        <f t="shared" si="1111"/>
        <v>1.7166111134551285</v>
      </c>
      <c r="LW296" s="158">
        <f t="shared" si="1112"/>
        <v>-0.37234832640448001</v>
      </c>
      <c r="LX296" s="158">
        <f t="shared" si="1113"/>
        <v>0.17356197091382669</v>
      </c>
      <c r="LY296" s="158">
        <f t="shared" si="1114"/>
        <v>-0.27683745044220798</v>
      </c>
      <c r="LZ296" s="243">
        <f t="shared" si="957"/>
        <v>-0.10547691549863417</v>
      </c>
      <c r="MA296" s="243">
        <f t="shared" si="1144"/>
        <v>0.1142206625491297</v>
      </c>
      <c r="MB296" s="243">
        <f t="shared" si="958"/>
        <v>-3.9473303167420815E-2</v>
      </c>
      <c r="MC296" s="243">
        <f t="shared" si="959"/>
        <v>1.5678431372549012E-2</v>
      </c>
      <c r="MD296" s="244">
        <f t="shared" si="1115"/>
        <v>7.5282208588957067E-2</v>
      </c>
      <c r="ME296" s="244">
        <f t="shared" si="1116"/>
        <v>0.18075912408759123</v>
      </c>
      <c r="MF296" s="244">
        <f t="shared" si="1117"/>
        <v>6.6538461538461532E-2</v>
      </c>
      <c r="MG296" s="244">
        <f t="shared" si="1118"/>
        <v>0.10601176470588235</v>
      </c>
      <c r="MH296" s="244">
        <f t="shared" si="1119"/>
        <v>9.0333333333333335E-2</v>
      </c>
      <c r="MI296" s="244">
        <f t="shared" si="1120"/>
        <v>0.12491428571428571</v>
      </c>
      <c r="MJ296" s="244">
        <f t="shared" si="1121"/>
        <v>9.9285714285714283E-2</v>
      </c>
      <c r="MK296" s="244">
        <f t="shared" si="1122"/>
        <v>0.16186153846153847</v>
      </c>
      <c r="ML296" s="244">
        <f t="shared" si="1123"/>
        <v>0.12307575757575756</v>
      </c>
      <c r="MM296" s="244" t="str">
        <f t="shared" si="1124"/>
        <v>i.a.</v>
      </c>
      <c r="MN296" s="244" t="str">
        <f t="shared" si="1125"/>
        <v>i.a.</v>
      </c>
      <c r="MO296" s="244" t="str">
        <f t="shared" si="1126"/>
        <v>i.a.</v>
      </c>
      <c r="MP296" s="244" t="str">
        <f t="shared" si="1127"/>
        <v>i.a.</v>
      </c>
      <c r="MQ296" s="244" t="str">
        <f t="shared" si="1128"/>
        <v>i.a.</v>
      </c>
      <c r="MR296" s="244" t="str">
        <f t="shared" si="1129"/>
        <v>i.a.</v>
      </c>
      <c r="MS296" s="244" t="str">
        <f t="shared" si="1130"/>
        <v>i.a.</v>
      </c>
      <c r="MT296" s="244" t="str">
        <f t="shared" si="1131"/>
        <v>i.a.</v>
      </c>
    </row>
    <row r="297" spans="1:358" ht="18" customHeight="1" x14ac:dyDescent="0.25">
      <c r="A297" s="20" t="s">
        <v>941</v>
      </c>
      <c r="B297" s="331">
        <v>66427218</v>
      </c>
      <c r="C297" s="5" t="s">
        <v>928</v>
      </c>
      <c r="D297" s="5"/>
      <c r="E297" s="5">
        <v>259900</v>
      </c>
      <c r="F297" s="203">
        <v>45574</v>
      </c>
      <c r="G297" s="176"/>
      <c r="H297" s="176" t="s">
        <v>105</v>
      </c>
      <c r="I297" s="148" t="s">
        <v>105</v>
      </c>
      <c r="J297" s="148" t="s">
        <v>105</v>
      </c>
      <c r="K297" s="148" t="s">
        <v>105</v>
      </c>
      <c r="L297" s="148"/>
      <c r="M297" s="148"/>
      <c r="N297" s="176"/>
      <c r="O297" s="176"/>
      <c r="P297" s="335" t="e">
        <f>Y297/Tabel1[[#This Row],[2023 - Omsætning]]-1</f>
        <v>#DIV/0!</v>
      </c>
      <c r="Q297" s="335" t="e">
        <f>Z297/Tabel1[[#This Row],[2022 - Omsætning]]-1</f>
        <v>#DIV/0!</v>
      </c>
      <c r="R297" s="335" t="e">
        <f>AA297/Tabel1[[#This Row],[2021 - Omsætning]]-1</f>
        <v>#DIV/0!</v>
      </c>
      <c r="S297" s="150" t="e">
        <f>AB297/Tabel1[[#This Row],[2020 - Omsætning]]-1</f>
        <v>#DIV/0!</v>
      </c>
      <c r="T297" s="335" t="e">
        <f>AC297/Tabel1[[#This Row],[2019 - Omsætning]]-1</f>
        <v>#DIV/0!</v>
      </c>
      <c r="U297" s="242">
        <f t="shared" ref="U297:U328" si="1162">Y297-Z297</f>
        <v>0</v>
      </c>
      <c r="V297" s="242">
        <f t="shared" si="1132"/>
        <v>0</v>
      </c>
      <c r="W297" s="242">
        <f t="shared" si="982"/>
        <v>0</v>
      </c>
      <c r="X297" s="242">
        <f t="shared" si="975"/>
        <v>0</v>
      </c>
      <c r="Y297" s="165"/>
      <c r="Z297" s="165"/>
      <c r="AA297" s="288"/>
      <c r="AB297" s="361"/>
      <c r="AC297" s="365"/>
      <c r="AD297" s="361"/>
      <c r="AE297" s="288"/>
      <c r="AF297" s="381"/>
      <c r="AG297" s="366"/>
      <c r="AH297" s="366"/>
      <c r="AI297" s="366"/>
      <c r="AJ297" s="366"/>
      <c r="AK297" s="366"/>
      <c r="AL297" s="366"/>
      <c r="AM297" s="366"/>
      <c r="AN297" s="366"/>
      <c r="AO297" s="366"/>
      <c r="AP297" s="153">
        <f t="shared" si="1006"/>
        <v>-1</v>
      </c>
      <c r="AQ297" s="153">
        <f t="shared" si="1007"/>
        <v>-0.26206390839608545</v>
      </c>
      <c r="AR297" s="153">
        <f t="shared" si="1008"/>
        <v>-0.1094786015672092</v>
      </c>
      <c r="AS297" s="150">
        <f t="shared" si="1009"/>
        <v>0.95253040408003153</v>
      </c>
      <c r="AT297" s="153" t="e">
        <f t="shared" si="1010"/>
        <v>#DIV/0!</v>
      </c>
      <c r="AU297" s="242">
        <f t="shared" si="960"/>
        <v>-26.164999999999999</v>
      </c>
      <c r="AV297" s="242">
        <f t="shared" si="1133"/>
        <v>-9.2920000000000016</v>
      </c>
      <c r="AW297" s="242">
        <f t="shared" si="961"/>
        <v>-4.3590000000000018</v>
      </c>
      <c r="AX297" s="242">
        <f t="shared" si="962"/>
        <v>19.424000000000003</v>
      </c>
      <c r="AY297" s="121"/>
      <c r="AZ297" s="165">
        <v>26.164999999999999</v>
      </c>
      <c r="BA297" s="288">
        <v>35.457000000000001</v>
      </c>
      <c r="BB297" s="361">
        <v>39.816000000000003</v>
      </c>
      <c r="BC297" s="365">
        <v>20.391999999999999</v>
      </c>
      <c r="BD297" s="362"/>
      <c r="BE297" s="374"/>
      <c r="BF297" s="382"/>
      <c r="BG297" s="367"/>
      <c r="BH297" s="367"/>
      <c r="BI297" s="367"/>
      <c r="BJ297" s="367"/>
      <c r="BK297" s="367"/>
      <c r="BL297" s="367"/>
      <c r="BM297" s="367"/>
      <c r="BN297" s="367"/>
      <c r="BO297" s="367"/>
      <c r="BP297" s="152">
        <f t="shared" si="1011"/>
        <v>-1</v>
      </c>
      <c r="BQ297" s="152">
        <f t="shared" si="1012"/>
        <v>-0.54829255861365955</v>
      </c>
      <c r="BR297" s="152">
        <f t="shared" si="1013"/>
        <v>-0.17998014732772577</v>
      </c>
      <c r="BS297" s="152">
        <f t="shared" si="1014"/>
        <v>8.8563336766220377</v>
      </c>
      <c r="BT297" s="152" t="e">
        <f t="shared" si="1015"/>
        <v>#DIV/0!</v>
      </c>
      <c r="BU297" s="242">
        <f t="shared" si="963"/>
        <v>-7.09</v>
      </c>
      <c r="BV297" s="242">
        <f t="shared" si="1134"/>
        <v>-8.6059999999999999</v>
      </c>
      <c r="BW297" s="242">
        <f t="shared" si="964"/>
        <v>-3.4449999999999985</v>
      </c>
      <c r="BX297" s="242">
        <f t="shared" si="965"/>
        <v>17.198999999999998</v>
      </c>
      <c r="BY297" s="121"/>
      <c r="BZ297" s="121">
        <v>7.09</v>
      </c>
      <c r="CA297" s="374">
        <v>15.696</v>
      </c>
      <c r="CB297" s="362">
        <v>19.140999999999998</v>
      </c>
      <c r="CC297" s="374">
        <v>1.9419999999999999</v>
      </c>
      <c r="CD297" s="362"/>
      <c r="CE297" s="374"/>
      <c r="CF297" s="382"/>
      <c r="CG297" s="367"/>
      <c r="CH297" s="367"/>
      <c r="CI297" s="367"/>
      <c r="CJ297" s="367"/>
      <c r="CK297" s="367"/>
      <c r="CL297" s="367"/>
      <c r="CM297" s="367"/>
      <c r="CN297" s="367"/>
      <c r="CO297" s="367"/>
      <c r="CP297" s="152">
        <f t="shared" si="1016"/>
        <v>-1</v>
      </c>
      <c r="CQ297" s="152">
        <f t="shared" si="1017"/>
        <v>-0.58129205921938076</v>
      </c>
      <c r="CR297" s="152">
        <f t="shared" si="1018"/>
        <v>-0.19471088711862569</v>
      </c>
      <c r="CS297" s="152">
        <f t="shared" si="1019"/>
        <v>14.063673469387753</v>
      </c>
      <c r="CT297" s="152" t="e">
        <f t="shared" si="1020"/>
        <v>#DIV/0!</v>
      </c>
      <c r="CU297" s="242">
        <f t="shared" si="966"/>
        <v>-6.2220000000000004</v>
      </c>
      <c r="CV297" s="242">
        <f t="shared" si="1135"/>
        <v>-8.6379999999999981</v>
      </c>
      <c r="CW297" s="242">
        <f t="shared" si="967"/>
        <v>-3.593</v>
      </c>
      <c r="CX297" s="242">
        <f t="shared" si="968"/>
        <v>17.227999999999998</v>
      </c>
      <c r="CY297" s="121"/>
      <c r="CZ297" s="121">
        <v>6.2220000000000004</v>
      </c>
      <c r="DA297" s="374">
        <v>14.86</v>
      </c>
      <c r="DB297" s="362">
        <v>18.452999999999999</v>
      </c>
      <c r="DC297" s="374">
        <v>1.2250000000000001</v>
      </c>
      <c r="DD297" s="362"/>
      <c r="DE297" s="374"/>
      <c r="DF297" s="382"/>
      <c r="DG297" s="367"/>
      <c r="DH297" s="367"/>
      <c r="DI297" s="367"/>
      <c r="DJ297" s="367"/>
      <c r="DK297" s="367"/>
      <c r="DL297" s="367"/>
      <c r="DM297" s="367"/>
      <c r="DN297" s="367"/>
      <c r="DO297" s="367"/>
      <c r="DP297" s="152">
        <f t="shared" si="1021"/>
        <v>-1</v>
      </c>
      <c r="DQ297" s="152">
        <f t="shared" si="1022"/>
        <v>-0.15895619488217438</v>
      </c>
      <c r="DR297" s="152">
        <f t="shared" si="1023"/>
        <v>0.11804956896551738</v>
      </c>
      <c r="DS297" s="152">
        <f t="shared" si="1024"/>
        <v>0.59642181317736109</v>
      </c>
      <c r="DT297" s="152" t="e">
        <f t="shared" si="1025"/>
        <v>#DIV/0!</v>
      </c>
      <c r="DU297" s="242">
        <f t="shared" si="969"/>
        <v>-34.905000000000001</v>
      </c>
      <c r="DV297" s="242">
        <f t="shared" si="1136"/>
        <v>-6.5970000000000013</v>
      </c>
      <c r="DW297" s="242">
        <f t="shared" si="970"/>
        <v>4.382000000000005</v>
      </c>
      <c r="DX297" s="242">
        <f t="shared" si="971"/>
        <v>13.867999999999999</v>
      </c>
      <c r="DY297" s="121"/>
      <c r="DZ297" s="121">
        <v>34.905000000000001</v>
      </c>
      <c r="EA297" s="374">
        <v>41.502000000000002</v>
      </c>
      <c r="EB297" s="362">
        <v>37.119999999999997</v>
      </c>
      <c r="EC297" s="374">
        <v>23.251999999999999</v>
      </c>
      <c r="ED297" s="362"/>
      <c r="EE297" s="374"/>
      <c r="EF297" s="382"/>
      <c r="EG297" s="367"/>
      <c r="EH297" s="367"/>
      <c r="EI297" s="367"/>
      <c r="EJ297" s="367"/>
      <c r="EK297" s="367"/>
      <c r="EL297" s="367"/>
      <c r="EM297" s="367"/>
      <c r="EN297" s="367"/>
      <c r="EO297" s="367"/>
      <c r="EP297" s="153">
        <f t="shared" si="1026"/>
        <v>-1</v>
      </c>
      <c r="EQ297" s="153">
        <f t="shared" si="1027"/>
        <v>-5.5160235448005211E-2</v>
      </c>
      <c r="ER297" s="153">
        <f t="shared" si="1028"/>
        <v>-0.20199995824721825</v>
      </c>
      <c r="ES297" s="153">
        <f t="shared" si="1029"/>
        <v>0.22571647901740036</v>
      </c>
      <c r="ET297" s="153" t="e">
        <f t="shared" si="1030"/>
        <v>#DIV/0!</v>
      </c>
      <c r="EU297" s="242">
        <f t="shared" si="972"/>
        <v>-72.233000000000004</v>
      </c>
      <c r="EV297" s="242">
        <f t="shared" si="1137"/>
        <v>-4.2169999999999987</v>
      </c>
      <c r="EW297" s="242">
        <f t="shared" si="973"/>
        <v>-19.352000000000004</v>
      </c>
      <c r="EX297" s="242">
        <f t="shared" si="974"/>
        <v>17.64200000000001</v>
      </c>
      <c r="EY297" s="121"/>
      <c r="EZ297" s="121">
        <v>72.233000000000004</v>
      </c>
      <c r="FA297" s="374">
        <v>76.45</v>
      </c>
      <c r="FB297" s="362">
        <v>95.802000000000007</v>
      </c>
      <c r="FC297" s="374">
        <v>78.16</v>
      </c>
      <c r="FD297" s="362"/>
      <c r="FE297" s="374"/>
      <c r="FF297" s="382"/>
      <c r="FG297" s="367"/>
      <c r="FH297" s="367"/>
      <c r="FI297" s="367"/>
      <c r="FJ297" s="367"/>
      <c r="FK297" s="367"/>
      <c r="FL297" s="367"/>
      <c r="FM297" s="367"/>
      <c r="FN297" s="367"/>
      <c r="FO297" s="367"/>
      <c r="FP297" s="153">
        <f t="shared" si="1031"/>
        <v>-1</v>
      </c>
      <c r="FQ297" s="153">
        <f t="shared" si="1032"/>
        <v>-3.4482758620689655E-2</v>
      </c>
      <c r="FR297" s="153">
        <f t="shared" si="1033"/>
        <v>-3.3333333333333333E-2</v>
      </c>
      <c r="FS297" s="153">
        <f t="shared" si="1034"/>
        <v>0.1111111111111111</v>
      </c>
      <c r="FT297" s="153" t="e">
        <f t="shared" si="1035"/>
        <v>#DIV/0!</v>
      </c>
      <c r="FU297" s="242">
        <f t="shared" si="990"/>
        <v>-28</v>
      </c>
      <c r="FV297" s="242">
        <f t="shared" si="1138"/>
        <v>-1</v>
      </c>
      <c r="FW297" s="242">
        <f t="shared" si="991"/>
        <v>-1</v>
      </c>
      <c r="FX297" s="242">
        <f t="shared" si="992"/>
        <v>3</v>
      </c>
      <c r="FY297" s="167"/>
      <c r="FZ297" s="167">
        <v>28</v>
      </c>
      <c r="GA297" s="378">
        <v>29</v>
      </c>
      <c r="GB297" s="359">
        <v>30</v>
      </c>
      <c r="GC297" s="377">
        <v>27</v>
      </c>
      <c r="GD297" s="359"/>
      <c r="GE297" s="378"/>
      <c r="GF297" s="359"/>
      <c r="GG297" s="369"/>
      <c r="GH297" s="369"/>
      <c r="GI297" s="369"/>
      <c r="GJ297" s="369"/>
      <c r="GK297" s="369"/>
      <c r="GL297" s="369"/>
      <c r="GM297" s="369"/>
      <c r="GN297" s="369"/>
      <c r="GO297" s="369"/>
      <c r="GP297" s="20"/>
      <c r="GQ297" s="5" t="s">
        <v>386</v>
      </c>
      <c r="GR297" s="5">
        <v>7300</v>
      </c>
      <c r="GS297" s="5" t="s">
        <v>943</v>
      </c>
      <c r="GT297" s="7" t="s">
        <v>78</v>
      </c>
      <c r="GU297" s="172"/>
      <c r="GV297" s="101"/>
      <c r="GW297" s="340">
        <f t="shared" si="1036"/>
        <v>-1</v>
      </c>
      <c r="GX297" s="340">
        <f t="shared" si="1037"/>
        <v>-0.56915392935131814</v>
      </c>
      <c r="GY297" s="340">
        <f t="shared" si="1038"/>
        <v>-0.38163727299134675</v>
      </c>
      <c r="GZ297" s="340">
        <f t="shared" si="1039"/>
        <v>10.603410041416682</v>
      </c>
      <c r="HA297" s="340" t="e">
        <f t="shared" si="1040"/>
        <v>#VALUE!</v>
      </c>
      <c r="HB297" s="278">
        <f t="shared" si="942"/>
        <v>-0.16286465899721228</v>
      </c>
      <c r="HC297" s="278"/>
      <c r="HD297" s="278">
        <f t="shared" si="943"/>
        <v>-0.23329863507948456</v>
      </c>
      <c r="HE297" s="263">
        <f t="shared" si="944"/>
        <v>0.55862623863475991</v>
      </c>
      <c r="HF297" s="153">
        <f t="shared" si="1041"/>
        <v>0</v>
      </c>
      <c r="HG297" s="153">
        <f t="shared" si="1042"/>
        <v>0.16286465899721228</v>
      </c>
      <c r="HH297" s="153">
        <f t="shared" si="1043"/>
        <v>0.37801124367225458</v>
      </c>
      <c r="HI297" s="153">
        <f t="shared" si="1044"/>
        <v>0.61130987875173914</v>
      </c>
      <c r="HJ297" s="343">
        <f t="shared" si="1045"/>
        <v>5.2683640116979194E-2</v>
      </c>
      <c r="HK297" s="153" t="str">
        <f t="shared" si="1046"/>
        <v>Negativ EK</v>
      </c>
      <c r="HL297" s="343" t="str">
        <f t="shared" si="1047"/>
        <v>Negativ EK</v>
      </c>
      <c r="HM297" s="211" t="str">
        <f t="shared" si="1048"/>
        <v>Negativ EK</v>
      </c>
      <c r="HN297" s="211" t="str">
        <f t="shared" si="1049"/>
        <v>Negativ EK</v>
      </c>
      <c r="HO297" s="211" t="str">
        <f t="shared" si="1050"/>
        <v>Negativ EK</v>
      </c>
      <c r="HP297" s="211" t="str">
        <f t="shared" si="1051"/>
        <v>Negativ EK</v>
      </c>
      <c r="HQ297" s="211" t="str">
        <f t="shared" si="1052"/>
        <v>Negativ EK</v>
      </c>
      <c r="HR297" s="211" t="str">
        <f t="shared" si="1053"/>
        <v>Negativ EK</v>
      </c>
      <c r="HS297" s="211" t="str">
        <f t="shared" si="1054"/>
        <v>Negativ EK</v>
      </c>
      <c r="HT297" s="211" t="str">
        <f t="shared" si="1055"/>
        <v>Negativ EK</v>
      </c>
      <c r="HU297" s="211" t="str">
        <f t="shared" si="1056"/>
        <v>Negativ EK</v>
      </c>
      <c r="HV297" s="153">
        <f t="shared" si="1057"/>
        <v>-1</v>
      </c>
      <c r="HW297" s="153">
        <f t="shared" si="1058"/>
        <v>-0.47668859120625806</v>
      </c>
      <c r="HX297" s="153">
        <f t="shared" si="1059"/>
        <v>-0.17183955129360379</v>
      </c>
      <c r="HY297" s="150">
        <f t="shared" si="1060"/>
        <v>7.8567737800758612</v>
      </c>
      <c r="HZ297" s="150" t="e">
        <f t="shared" si="1061"/>
        <v>#VALUE!</v>
      </c>
      <c r="IA297" s="263">
        <f t="shared" si="945"/>
        <v>-9.5370687973742804E-2</v>
      </c>
      <c r="IB297" s="263"/>
      <c r="IC297" s="263">
        <f t="shared" si="946"/>
        <v>-3.7814934885904622E-2</v>
      </c>
      <c r="ID297" s="356">
        <f t="shared" si="947"/>
        <v>0.19521308445377844</v>
      </c>
      <c r="IE297" s="153">
        <f t="shared" si="1062"/>
        <v>0</v>
      </c>
      <c r="IF297" s="153">
        <f t="shared" si="1063"/>
        <v>9.5370687973742804E-2</v>
      </c>
      <c r="IG297" s="153">
        <f t="shared" si="1064"/>
        <v>0.1822446183498595</v>
      </c>
      <c r="IH297" s="153">
        <f t="shared" si="1065"/>
        <v>0.22005955323576412</v>
      </c>
      <c r="II297" s="153">
        <f t="shared" si="1066"/>
        <v>2.4846468781985671E-2</v>
      </c>
      <c r="IJ297" s="153" t="str">
        <f t="shared" si="1067"/>
        <v>i.a.</v>
      </c>
      <c r="IK297" s="153" t="str">
        <f t="shared" si="1068"/>
        <v>i.a.</v>
      </c>
      <c r="IL297" s="211" t="str">
        <f t="shared" si="1069"/>
        <v>i.a.</v>
      </c>
      <c r="IM297" s="211" t="str">
        <f t="shared" si="1070"/>
        <v>i.a.</v>
      </c>
      <c r="IN297" s="211" t="str">
        <f t="shared" si="1071"/>
        <v>i.a.</v>
      </c>
      <c r="IO297" s="211" t="str">
        <f t="shared" si="1072"/>
        <v>i.a.</v>
      </c>
      <c r="IP297" s="211" t="str">
        <f t="shared" si="1073"/>
        <v>i.a.</v>
      </c>
      <c r="IQ297" s="211" t="str">
        <f t="shared" si="1074"/>
        <v>i.a.</v>
      </c>
      <c r="IR297" s="211" t="str">
        <f t="shared" si="1075"/>
        <v>i.a.</v>
      </c>
      <c r="IS297" s="211" t="str">
        <f t="shared" si="1076"/>
        <v>i.a.</v>
      </c>
      <c r="IT297" s="211" t="str">
        <f t="shared" si="1077"/>
        <v>i.a.</v>
      </c>
      <c r="IU297" s="153" t="e">
        <f t="shared" si="1078"/>
        <v>#VALUE!</v>
      </c>
      <c r="IV297" s="153">
        <f t="shared" si="1079"/>
        <v>-0.10985562137447205</v>
      </c>
      <c r="IW297" s="153">
        <f t="shared" si="1080"/>
        <v>0.40106454945761288</v>
      </c>
      <c r="IX297" s="150">
        <f t="shared" si="1081"/>
        <v>0.30243970812657917</v>
      </c>
      <c r="IY297" s="150" t="e">
        <f t="shared" si="1082"/>
        <v>#VALUE!</v>
      </c>
      <c r="IZ297" s="263" t="e">
        <f t="shared" si="948"/>
        <v>#VALUE!</v>
      </c>
      <c r="JA297" s="263"/>
      <c r="JB297" s="263">
        <f t="shared" si="949"/>
        <v>0.15539880248707322</v>
      </c>
      <c r="JC297" s="356">
        <f t="shared" si="950"/>
        <v>8.9973491470819067E-2</v>
      </c>
      <c r="JD297" s="153" t="str">
        <f t="shared" si="1083"/>
        <v>i.a.</v>
      </c>
      <c r="JE297" s="153">
        <f t="shared" si="1084"/>
        <v>0.48322788753063001</v>
      </c>
      <c r="JF297" s="153">
        <f t="shared" si="1085"/>
        <v>0.54286461739699154</v>
      </c>
      <c r="JG297" s="153">
        <f t="shared" si="1086"/>
        <v>0.38746581490991833</v>
      </c>
      <c r="JH297" s="153">
        <f t="shared" si="1087"/>
        <v>0.29749232343909926</v>
      </c>
      <c r="JI297" s="153" t="str">
        <f t="shared" si="1088"/>
        <v>i.a.</v>
      </c>
      <c r="JJ297" s="153" t="str">
        <f t="shared" si="1089"/>
        <v>i.a.</v>
      </c>
      <c r="JK297" s="211" t="str">
        <f t="shared" si="1090"/>
        <v>i.a.</v>
      </c>
      <c r="JL297" s="212" t="str">
        <f t="shared" si="1091"/>
        <v>i.a.</v>
      </c>
      <c r="JM297" s="212" t="str">
        <f t="shared" si="1092"/>
        <v>i.a.</v>
      </c>
      <c r="JN297" s="212" t="str">
        <f t="shared" si="1093"/>
        <v>i.a.</v>
      </c>
      <c r="JO297" s="212" t="str">
        <f t="shared" si="1094"/>
        <v>i.a.</v>
      </c>
      <c r="JP297" s="212" t="str">
        <f t="shared" si="1095"/>
        <v>i.a.</v>
      </c>
      <c r="JQ297" s="211" t="str">
        <f t="shared" si="1096"/>
        <v>i.a.</v>
      </c>
      <c r="JR297" s="211" t="str">
        <f t="shared" si="1097"/>
        <v>i.a.</v>
      </c>
      <c r="JS297" s="211" t="str">
        <f t="shared" si="1098"/>
        <v>i.a.</v>
      </c>
      <c r="JT297" s="211" t="str">
        <f t="shared" si="1099"/>
        <v>i.a.</v>
      </c>
      <c r="JU297" s="153" t="e">
        <f t="shared" si="1100"/>
        <v>#VALUE!</v>
      </c>
      <c r="JV297" s="153" t="e">
        <f t="shared" si="1101"/>
        <v>#VALUE!</v>
      </c>
      <c r="JW297" s="153" t="e">
        <f t="shared" si="1102"/>
        <v>#VALUE!</v>
      </c>
      <c r="JX297" s="150" t="e">
        <f t="shared" si="1103"/>
        <v>#VALUE!</v>
      </c>
      <c r="JY297" s="150" t="e">
        <f t="shared" si="1104"/>
        <v>#VALUE!</v>
      </c>
      <c r="JZ297" s="263" t="e">
        <f t="shared" si="951"/>
        <v>#VALUE!</v>
      </c>
      <c r="KA297" s="263"/>
      <c r="KB297" s="263" t="e">
        <f t="shared" si="952"/>
        <v>#VALUE!</v>
      </c>
      <c r="KC297" s="356" t="e">
        <f t="shared" si="953"/>
        <v>#VALUE!</v>
      </c>
      <c r="KD297" s="153" t="str">
        <f t="shared" si="1145"/>
        <v>i.a.</v>
      </c>
      <c r="KE297" s="153" t="str">
        <f t="shared" si="1146"/>
        <v>i.a.</v>
      </c>
      <c r="KF297" s="153" t="str">
        <f t="shared" si="1147"/>
        <v>i.a.</v>
      </c>
      <c r="KG297" s="153" t="str">
        <f t="shared" si="1148"/>
        <v>i.a.</v>
      </c>
      <c r="KH297" s="153" t="str">
        <f t="shared" si="1161"/>
        <v>i.a.</v>
      </c>
      <c r="KI297" s="153" t="str">
        <f t="shared" si="1149"/>
        <v>i.a.</v>
      </c>
      <c r="KJ297" s="153" t="str">
        <f t="shared" si="1150"/>
        <v>i.a.</v>
      </c>
      <c r="KK297" s="211" t="str">
        <f t="shared" si="1151"/>
        <v>i.a.</v>
      </c>
      <c r="KL297" s="212" t="str">
        <f t="shared" si="1152"/>
        <v>i.a.</v>
      </c>
      <c r="KM297" s="212" t="str">
        <f t="shared" si="1153"/>
        <v>i.a.</v>
      </c>
      <c r="KN297" s="212" t="str">
        <f t="shared" si="1154"/>
        <v>i.a.</v>
      </c>
      <c r="KO297" s="212" t="str">
        <f t="shared" si="1155"/>
        <v>i.a.</v>
      </c>
      <c r="KP297" s="212" t="str">
        <f t="shared" si="1156"/>
        <v>i.a.</v>
      </c>
      <c r="KQ297" s="211" t="str">
        <f t="shared" si="1157"/>
        <v>i.a.</v>
      </c>
      <c r="KR297" s="211" t="str">
        <f t="shared" si="1158"/>
        <v>i.a.</v>
      </c>
      <c r="KS297" s="211" t="str">
        <f t="shared" si="1159"/>
        <v>i.a.</v>
      </c>
      <c r="KT297" s="211" t="str">
        <f t="shared" si="1160"/>
        <v>i.a.</v>
      </c>
      <c r="KU297" s="153" t="e">
        <f t="shared" si="1105"/>
        <v>#VALUE!</v>
      </c>
      <c r="KV297" s="153" t="e">
        <f t="shared" si="1106"/>
        <v>#DIV/0!</v>
      </c>
      <c r="KW297" s="153" t="e">
        <f t="shared" si="1107"/>
        <v>#DIV/0!</v>
      </c>
      <c r="KX297" s="150" t="e">
        <f t="shared" si="1108"/>
        <v>#DIV/0!</v>
      </c>
      <c r="KY297" s="150" t="e">
        <f t="shared" si="1109"/>
        <v>#VALUE!</v>
      </c>
      <c r="KZ297" s="263" t="e">
        <f t="shared" si="954"/>
        <v>#VALUE!</v>
      </c>
      <c r="LA297" s="263"/>
      <c r="LB297" s="263">
        <f t="shared" si="955"/>
        <v>0</v>
      </c>
      <c r="LC297" s="386">
        <f t="shared" si="956"/>
        <v>0</v>
      </c>
      <c r="LD297" s="347" t="str">
        <f>IFERROR(Tabel1[[#This Row],[2024 - Omsætning]]/Tabel1[[#This Row],[2024 - Ansatte]],"i.a.")</f>
        <v>i.a.</v>
      </c>
      <c r="LE297" s="347">
        <f>IFERROR(Tabel1[[#This Row],[2023 - Omsætning]]/Tabel1[[#This Row],[2023 - Ansatte]],"i.a.")</f>
        <v>0</v>
      </c>
      <c r="LF297" s="347">
        <f>IFERROR(Tabel1[[#This Row],[2022 - Omsætning]]/Tabel1[[#This Row],[2022 - Ansatte]],"i.a.")</f>
        <v>0</v>
      </c>
      <c r="LG297" s="254">
        <f>IFERROR(Tabel1[[#This Row],[2021 - Omsætning]]/Tabel1[[#This Row],[2021 - Ansatte]],"i.a.")</f>
        <v>0</v>
      </c>
      <c r="LH297" s="254">
        <f>IFERROR(AC297/Tabel1[[#This Row],[2020 - Ansatte]],"i.a.")</f>
        <v>0</v>
      </c>
      <c r="LI297" s="254" t="str">
        <f>IFERROR(Tabel1[[#This Row],[2019 - Omsætning]]/Tabel1[[#This Row],[2019 - Ansatte]],"i.a.")</f>
        <v>i.a.</v>
      </c>
      <c r="LJ297" s="254" t="str">
        <f>IFERROR(Tabel1[[#This Row],[2018 - Omsætning]]/Tabel1[[#This Row],[2018 - Ansatte]],"i.a.")</f>
        <v>i.a.</v>
      </c>
      <c r="LK297" s="259" t="str">
        <f>IFERROR(Tabel1[[#This Row],[2017 - Omsætning]]/Tabel1[[#This Row],[2017 - Ansatte]],"i.a.")</f>
        <v>i.a.</v>
      </c>
      <c r="LL297" s="260" t="str">
        <f>IFERROR(Tabel1[[#This Row],[2016 - Omsætning]]/Tabel1[[#This Row],[2016 - Ansatte]],"i.a.")</f>
        <v>i.a.</v>
      </c>
      <c r="LM297" s="260" t="str">
        <f>IFERROR(Tabel1[[#This Row],[2015 - Omsætning]]/Tabel1[[#This Row],[2015 - Ansatte]],"i.a.")</f>
        <v>i.a.</v>
      </c>
      <c r="LN297" s="260" t="str">
        <f>IFERROR(Tabel1[[#This Row],[2014 - Omsætning]]/Tabel1[[#This Row],[2014 - Ansatte]],"i.a.")</f>
        <v>i.a.</v>
      </c>
      <c r="LO297" s="260" t="str">
        <f>IFERROR(Tabel1[[#This Row],[2013 - Omsætning]]/Tabel1[[#This Row],[2013 - Ansatte]],"i.a.")</f>
        <v>i.a.</v>
      </c>
      <c r="LP297" s="260" t="str">
        <f>IFERROR(Tabel1[[#This Row],[2012 - Omsætning]]/Tabel1[[#This Row],[2012 - Ansatte]],"i.a.")</f>
        <v>i.a.</v>
      </c>
      <c r="LQ297" s="260" t="str">
        <f>IFERROR(Tabel1[[#This Row],[2011 - Omsætning]]/Tabel1[[#This Row],[2011 - Ansatte]],"i.a.")</f>
        <v>i.a.</v>
      </c>
      <c r="LR297" s="260" t="str">
        <f>IFERROR(Tabel1[[#This Row],[2010 - Omsætning]]/Tabel1[[#This Row],[2010 - Ansatte]],"i.a.")</f>
        <v>i.a.</v>
      </c>
      <c r="LS297" s="260" t="str">
        <f>IFERROR(Tabel1[[#This Row],[2009 - Omsætning]]/Tabel1[[#This Row],[2009 - Ansatte]],"i.a.")</f>
        <v>i.a.</v>
      </c>
      <c r="LT297" s="260" t="str">
        <f>IFERROR(Tabel1[[#This Row],[2008 - Omsætning]]/Tabel1[[#This Row],[2008 - Ansatte]],"i.a.")</f>
        <v>i.a.</v>
      </c>
      <c r="LU297" s="254" t="e">
        <f t="shared" si="1110"/>
        <v>#VALUE!</v>
      </c>
      <c r="LV297" s="254">
        <f t="shared" si="1111"/>
        <v>-0.5663382041915016</v>
      </c>
      <c r="LW297" s="254">
        <f t="shared" si="1112"/>
        <v>-0.16694229701926797</v>
      </c>
      <c r="LX297" s="340">
        <f t="shared" si="1113"/>
        <v>12.557306122448978</v>
      </c>
      <c r="LY297" s="351" t="e">
        <f t="shared" si="1114"/>
        <v>#VALUE!</v>
      </c>
      <c r="LZ297" s="278" t="e">
        <f t="shared" si="957"/>
        <v>#VALUE!</v>
      </c>
      <c r="MA297" s="278"/>
      <c r="MB297" s="278">
        <f t="shared" si="958"/>
        <v>-0.10268620689655172</v>
      </c>
      <c r="MC297" s="243">
        <f t="shared" si="959"/>
        <v>0.56972962962962959</v>
      </c>
      <c r="MD297" s="352" t="str">
        <f t="shared" si="1115"/>
        <v>i.a.</v>
      </c>
      <c r="ME297" s="352">
        <f t="shared" si="1116"/>
        <v>0.22221428571428573</v>
      </c>
      <c r="MF297" s="352">
        <f t="shared" si="1117"/>
        <v>0.51241379310344826</v>
      </c>
      <c r="MG297" s="245">
        <f t="shared" si="1118"/>
        <v>0.61509999999999998</v>
      </c>
      <c r="MH297" s="304">
        <f t="shared" si="1119"/>
        <v>4.5370370370370373E-2</v>
      </c>
      <c r="MI297" s="245" t="str">
        <f t="shared" si="1120"/>
        <v>i.a.</v>
      </c>
      <c r="MJ297" s="245" t="str">
        <f t="shared" si="1121"/>
        <v>i.a.</v>
      </c>
      <c r="MK297" s="253" t="str">
        <f t="shared" si="1122"/>
        <v>i.a.</v>
      </c>
      <c r="ML297" s="245" t="str">
        <f t="shared" si="1123"/>
        <v>i.a.</v>
      </c>
      <c r="MM297" s="245" t="str">
        <f t="shared" si="1124"/>
        <v>i.a.</v>
      </c>
      <c r="MN297" s="245" t="str">
        <f t="shared" si="1125"/>
        <v>i.a.</v>
      </c>
      <c r="MO297" s="245" t="str">
        <f t="shared" si="1126"/>
        <v>i.a.</v>
      </c>
      <c r="MP297" s="245" t="str">
        <f t="shared" si="1127"/>
        <v>i.a.</v>
      </c>
      <c r="MQ297" s="245" t="str">
        <f t="shared" si="1128"/>
        <v>i.a.</v>
      </c>
      <c r="MR297" s="245" t="str">
        <f t="shared" si="1129"/>
        <v>i.a.</v>
      </c>
      <c r="MS297" s="245" t="str">
        <f t="shared" si="1130"/>
        <v>i.a.</v>
      </c>
      <c r="MT297" s="245" t="str">
        <f t="shared" si="1131"/>
        <v>i.a.</v>
      </c>
    </row>
    <row r="298" spans="1:358" s="101" customFormat="1" ht="18" customHeight="1" x14ac:dyDescent="0.25">
      <c r="A298" s="98" t="s">
        <v>321</v>
      </c>
      <c r="B298" s="273">
        <v>13256438</v>
      </c>
      <c r="C298" s="117" t="s">
        <v>588</v>
      </c>
      <c r="D298" s="5" t="s">
        <v>370</v>
      </c>
      <c r="E298" s="187">
        <v>281110</v>
      </c>
      <c r="F298" s="203">
        <v>45477</v>
      </c>
      <c r="G298" s="148"/>
      <c r="H298" s="148" t="s">
        <v>74</v>
      </c>
      <c r="I298" s="148" t="s">
        <v>74</v>
      </c>
      <c r="J298" s="148" t="s">
        <v>74</v>
      </c>
      <c r="K298" s="148" t="s">
        <v>74</v>
      </c>
      <c r="L298" s="148" t="s">
        <v>74</v>
      </c>
      <c r="M298" s="148" t="s">
        <v>74</v>
      </c>
      <c r="N298" s="357" t="s">
        <v>74</v>
      </c>
      <c r="O298" s="357" t="s">
        <v>74</v>
      </c>
      <c r="P298" s="150">
        <f>Y298/Tabel1[[#This Row],[2023 - Omsætning]]-1</f>
        <v>-1</v>
      </c>
      <c r="Q298" s="150">
        <f>Z298/Tabel1[[#This Row],[2022 - Omsætning]]-1</f>
        <v>-6.7601361232091928E-2</v>
      </c>
      <c r="R298" s="150">
        <f>AA298/Tabel1[[#This Row],[2021 - Omsætning]]-1</f>
        <v>0.12886144112693954</v>
      </c>
      <c r="S298" s="150">
        <f>AB298/Tabel1[[#This Row],[2020 - Omsætning]]-1</f>
        <v>-4.0208150352863958E-2</v>
      </c>
      <c r="T298" s="150">
        <f>AC298/Tabel1[[#This Row],[2019 - Omsætning]]-1</f>
        <v>-0.13958841517517695</v>
      </c>
      <c r="U298" s="242">
        <f t="shared" si="1162"/>
        <v>-411.25400000000002</v>
      </c>
      <c r="V298" s="242">
        <f t="shared" si="1132"/>
        <v>-29.817000000000007</v>
      </c>
      <c r="W298" s="242">
        <f t="shared" si="982"/>
        <v>50.349000000000046</v>
      </c>
      <c r="X298" s="242">
        <f t="shared" si="975"/>
        <v>-16.368350000000021</v>
      </c>
      <c r="Y298" s="151"/>
      <c r="Z298" s="151">
        <v>411.25400000000002</v>
      </c>
      <c r="AA298" s="151">
        <v>441.07100000000003</v>
      </c>
      <c r="AB298" s="151">
        <v>390.72199999999998</v>
      </c>
      <c r="AC298" s="361">
        <v>407.09035</v>
      </c>
      <c r="AD298" s="361">
        <v>473.13443610000002</v>
      </c>
      <c r="AE298" s="361">
        <f>47.583*7.44</f>
        <v>354.01751999999999</v>
      </c>
      <c r="AF298" s="361">
        <v>356.267</v>
      </c>
      <c r="AG298" s="361">
        <v>377.52600000000001</v>
      </c>
      <c r="AH298" s="361">
        <v>417.22776000000005</v>
      </c>
      <c r="AI298" s="361">
        <v>455.72232000000002</v>
      </c>
      <c r="AJ298" s="361">
        <v>444.54</v>
      </c>
      <c r="AK298" s="361"/>
      <c r="AL298" s="361"/>
      <c r="AM298" s="361"/>
      <c r="AN298" s="361"/>
      <c r="AO298" s="361"/>
      <c r="AP298" s="150" t="e">
        <f t="shared" si="1006"/>
        <v>#DIV/0!</v>
      </c>
      <c r="AQ298" s="150" t="e">
        <f t="shared" si="1007"/>
        <v>#DIV/0!</v>
      </c>
      <c r="AR298" s="150" t="e">
        <f t="shared" si="1008"/>
        <v>#DIV/0!</v>
      </c>
      <c r="AS298" s="150" t="e">
        <f t="shared" si="1009"/>
        <v>#DIV/0!</v>
      </c>
      <c r="AT298" s="150">
        <f t="shared" si="1010"/>
        <v>-1</v>
      </c>
      <c r="AU298" s="242">
        <f t="shared" si="960"/>
        <v>0</v>
      </c>
      <c r="AV298" s="242">
        <f t="shared" si="1133"/>
        <v>0</v>
      </c>
      <c r="AW298" s="242">
        <f t="shared" si="961"/>
        <v>0</v>
      </c>
      <c r="AX298" s="242">
        <f t="shared" si="962"/>
        <v>0</v>
      </c>
      <c r="AY298" s="119"/>
      <c r="AZ298" s="119"/>
      <c r="BA298" s="119"/>
      <c r="BB298" s="119"/>
      <c r="BC298" s="119"/>
      <c r="BD298" s="362">
        <v>135.3424067</v>
      </c>
      <c r="BE298" s="362">
        <f>13.11*7.44</f>
        <v>97.538399999999996</v>
      </c>
      <c r="BF298" s="362">
        <v>120.063</v>
      </c>
      <c r="BG298" s="362">
        <v>131.50200000000001</v>
      </c>
      <c r="BH298" s="362">
        <v>118.08768000000001</v>
      </c>
      <c r="BI298" s="362">
        <v>147.03672000000003</v>
      </c>
      <c r="BJ298" s="362">
        <v>116.27232000000001</v>
      </c>
      <c r="BK298" s="362"/>
      <c r="BL298" s="362"/>
      <c r="BM298" s="362"/>
      <c r="BN298" s="362"/>
      <c r="BO298" s="362"/>
      <c r="BP298" s="152" t="e">
        <f t="shared" si="1011"/>
        <v>#DIV/0!</v>
      </c>
      <c r="BQ298" s="152" t="e">
        <f t="shared" si="1012"/>
        <v>#DIV/0!</v>
      </c>
      <c r="BR298" s="152" t="e">
        <f t="shared" si="1013"/>
        <v>#DIV/0!</v>
      </c>
      <c r="BS298" s="152" t="e">
        <f t="shared" si="1014"/>
        <v>#DIV/0!</v>
      </c>
      <c r="BT298" s="152">
        <f t="shared" si="1015"/>
        <v>-1</v>
      </c>
      <c r="BU298" s="242">
        <f t="shared" si="963"/>
        <v>0</v>
      </c>
      <c r="BV298" s="242">
        <f t="shared" si="1134"/>
        <v>0</v>
      </c>
      <c r="BW298" s="242">
        <f t="shared" si="964"/>
        <v>0</v>
      </c>
      <c r="BX298" s="242">
        <f t="shared" si="965"/>
        <v>0</v>
      </c>
      <c r="BY298" s="119"/>
      <c r="BZ298" s="119"/>
      <c r="CA298" s="119"/>
      <c r="CB298" s="119"/>
      <c r="CC298" s="119"/>
      <c r="CD298" s="362">
        <v>43.82630125</v>
      </c>
      <c r="CE298" s="362">
        <f>1.349*7.44</f>
        <v>10.03656</v>
      </c>
      <c r="CF298" s="362">
        <v>27.686</v>
      </c>
      <c r="CG298" s="362">
        <v>40.800960000000003</v>
      </c>
      <c r="CH298" s="362">
        <v>18.406560000000002</v>
      </c>
      <c r="CI298" s="362">
        <v>45.012</v>
      </c>
      <c r="CJ298" s="362">
        <v>25.608480000000004</v>
      </c>
      <c r="CK298" s="362"/>
      <c r="CL298" s="362"/>
      <c r="CM298" s="362"/>
      <c r="CN298" s="362"/>
      <c r="CO298" s="362"/>
      <c r="CP298" s="152" t="e">
        <f t="shared" si="1016"/>
        <v>#DIV/0!</v>
      </c>
      <c r="CQ298" s="152" t="e">
        <f t="shared" si="1017"/>
        <v>#DIV/0!</v>
      </c>
      <c r="CR298" s="152" t="e">
        <f t="shared" si="1018"/>
        <v>#DIV/0!</v>
      </c>
      <c r="CS298" s="152" t="e">
        <f t="shared" si="1019"/>
        <v>#DIV/0!</v>
      </c>
      <c r="CT298" s="152">
        <f t="shared" si="1020"/>
        <v>-1</v>
      </c>
      <c r="CU298" s="242">
        <f t="shared" si="966"/>
        <v>0</v>
      </c>
      <c r="CV298" s="242">
        <f t="shared" si="1135"/>
        <v>0</v>
      </c>
      <c r="CW298" s="242">
        <f t="shared" si="967"/>
        <v>0</v>
      </c>
      <c r="CX298" s="242">
        <f t="shared" si="968"/>
        <v>0</v>
      </c>
      <c r="CY298" s="119"/>
      <c r="CZ298" s="119"/>
      <c r="DA298" s="119"/>
      <c r="DB298" s="119"/>
      <c r="DC298" s="119"/>
      <c r="DD298" s="362">
        <v>63.172617699999996</v>
      </c>
      <c r="DE298" s="362">
        <f>2.714*7.44</f>
        <v>20.192160000000001</v>
      </c>
      <c r="DF298" s="362">
        <v>37.656999999999996</v>
      </c>
      <c r="DG298" s="362">
        <v>59.616720000000001</v>
      </c>
      <c r="DH298" s="362">
        <v>40.592640000000003</v>
      </c>
      <c r="DI298" s="362">
        <v>57.496320000000004</v>
      </c>
      <c r="DJ298" s="362">
        <v>34.127279999999999</v>
      </c>
      <c r="DK298" s="362"/>
      <c r="DL298" s="362"/>
      <c r="DM298" s="362"/>
      <c r="DN298" s="362"/>
      <c r="DO298" s="362"/>
      <c r="DP298" s="152" t="e">
        <f t="shared" si="1021"/>
        <v>#DIV/0!</v>
      </c>
      <c r="DQ298" s="152" t="e">
        <f t="shared" si="1022"/>
        <v>#DIV/0!</v>
      </c>
      <c r="DR298" s="152" t="e">
        <f t="shared" si="1023"/>
        <v>#DIV/0!</v>
      </c>
      <c r="DS298" s="152" t="e">
        <f t="shared" si="1024"/>
        <v>#DIV/0!</v>
      </c>
      <c r="DT298" s="152">
        <f t="shared" si="1025"/>
        <v>-1</v>
      </c>
      <c r="DU298" s="242">
        <f t="shared" si="969"/>
        <v>0</v>
      </c>
      <c r="DV298" s="242">
        <f t="shared" si="1136"/>
        <v>0</v>
      </c>
      <c r="DW298" s="242">
        <f t="shared" si="970"/>
        <v>0</v>
      </c>
      <c r="DX298" s="242">
        <f t="shared" si="971"/>
        <v>0</v>
      </c>
      <c r="DY298" s="119"/>
      <c r="DZ298" s="119"/>
      <c r="EA298" s="119"/>
      <c r="EB298" s="119"/>
      <c r="EC298" s="119"/>
      <c r="ED298" s="362">
        <v>257.65998585</v>
      </c>
      <c r="EE298" s="362">
        <f>27.277*7.44</f>
        <v>202.94088000000002</v>
      </c>
      <c r="EF298" s="362">
        <v>217.05</v>
      </c>
      <c r="EG298" s="362">
        <v>224.88888</v>
      </c>
      <c r="EH298" s="362">
        <v>222.87264000000002</v>
      </c>
      <c r="EI298" s="362">
        <v>332.17367999999999</v>
      </c>
      <c r="EJ298" s="362">
        <v>276.44064000000003</v>
      </c>
      <c r="EK298" s="362"/>
      <c r="EL298" s="362"/>
      <c r="EM298" s="362"/>
      <c r="EN298" s="362"/>
      <c r="EO298" s="362"/>
      <c r="EP298" s="153" t="e">
        <f t="shared" si="1026"/>
        <v>#DIV/0!</v>
      </c>
      <c r="EQ298" s="153" t="e">
        <f t="shared" si="1027"/>
        <v>#DIV/0!</v>
      </c>
      <c r="ER298" s="153" t="e">
        <f t="shared" si="1028"/>
        <v>#DIV/0!</v>
      </c>
      <c r="ES298" s="153" t="e">
        <f t="shared" si="1029"/>
        <v>#DIV/0!</v>
      </c>
      <c r="ET298" s="153">
        <f t="shared" si="1030"/>
        <v>-1</v>
      </c>
      <c r="EU298" s="242">
        <f t="shared" si="972"/>
        <v>0</v>
      </c>
      <c r="EV298" s="242">
        <f t="shared" si="1137"/>
        <v>0</v>
      </c>
      <c r="EW298" s="242">
        <f t="shared" si="973"/>
        <v>0</v>
      </c>
      <c r="EX298" s="242">
        <f t="shared" si="974"/>
        <v>0</v>
      </c>
      <c r="EY298" s="119"/>
      <c r="EZ298" s="119"/>
      <c r="FA298" s="119"/>
      <c r="FB298" s="119"/>
      <c r="FC298" s="119"/>
      <c r="FD298" s="362">
        <v>372.20468944999999</v>
      </c>
      <c r="FE298" s="362">
        <f>48.421*7.44</f>
        <v>360.25224000000003</v>
      </c>
      <c r="FF298" s="362">
        <v>310.298</v>
      </c>
      <c r="FG298" s="362">
        <v>348.63839999999999</v>
      </c>
      <c r="FH298" s="362">
        <v>348.16967999999997</v>
      </c>
      <c r="FI298" s="362">
        <v>405.40560000000005</v>
      </c>
      <c r="FJ298" s="362">
        <v>417.53280000000001</v>
      </c>
      <c r="FK298" s="362"/>
      <c r="FL298" s="362"/>
      <c r="FM298" s="362"/>
      <c r="FN298" s="362"/>
      <c r="FO298" s="362"/>
      <c r="FP298" s="153" t="e">
        <f t="shared" si="1031"/>
        <v>#DIV/0!</v>
      </c>
      <c r="FQ298" s="153">
        <f t="shared" si="1032"/>
        <v>-1</v>
      </c>
      <c r="FR298" s="153">
        <f t="shared" si="1033"/>
        <v>1.9736842105263157E-2</v>
      </c>
      <c r="FS298" s="153">
        <f t="shared" si="1034"/>
        <v>-0.10059171597633136</v>
      </c>
      <c r="FT298" s="153">
        <f t="shared" si="1035"/>
        <v>5.6250000000000001E-2</v>
      </c>
      <c r="FU298" s="242">
        <f t="shared" si="990"/>
        <v>0</v>
      </c>
      <c r="FV298" s="242">
        <f t="shared" si="1138"/>
        <v>-155</v>
      </c>
      <c r="FW298" s="242">
        <f t="shared" si="991"/>
        <v>3</v>
      </c>
      <c r="FX298" s="242">
        <f t="shared" si="992"/>
        <v>-17</v>
      </c>
      <c r="FY298" s="154"/>
      <c r="FZ298" s="154"/>
      <c r="GA298" s="154">
        <v>155</v>
      </c>
      <c r="GB298" s="154">
        <v>152</v>
      </c>
      <c r="GC298" s="154">
        <v>169</v>
      </c>
      <c r="GD298" s="359">
        <v>160</v>
      </c>
      <c r="GE298" s="359">
        <v>157</v>
      </c>
      <c r="GF298" s="359">
        <v>170</v>
      </c>
      <c r="GG298" s="359">
        <v>164</v>
      </c>
      <c r="GH298" s="359">
        <v>175</v>
      </c>
      <c r="GI298" s="359">
        <v>188</v>
      </c>
      <c r="GJ298" s="359">
        <v>185</v>
      </c>
      <c r="GK298" s="359"/>
      <c r="GL298" s="359"/>
      <c r="GM298" s="359"/>
      <c r="GN298" s="359"/>
      <c r="GO298" s="359"/>
      <c r="GP298" s="5"/>
      <c r="GQ298" s="5" t="s">
        <v>385</v>
      </c>
      <c r="GR298" s="187">
        <v>5882</v>
      </c>
      <c r="GS298" s="5" t="s">
        <v>322</v>
      </c>
      <c r="GT298" s="7" t="s">
        <v>78</v>
      </c>
      <c r="GU298" s="16"/>
      <c r="GV298" s="189"/>
      <c r="GW298" s="158" t="e">
        <f t="shared" si="1036"/>
        <v>#VALUE!</v>
      </c>
      <c r="GX298" s="158" t="e">
        <f t="shared" si="1037"/>
        <v>#VALUE!</v>
      </c>
      <c r="GY298" s="158" t="e">
        <f t="shared" si="1038"/>
        <v>#VALUE!</v>
      </c>
      <c r="GZ298" s="158" t="e">
        <f t="shared" si="1039"/>
        <v>#VALUE!</v>
      </c>
      <c r="HA298" s="158">
        <f t="shared" si="1040"/>
        <v>-1</v>
      </c>
      <c r="HB298" s="263" t="e">
        <f t="shared" si="942"/>
        <v>#VALUE!</v>
      </c>
      <c r="HC298" s="263" t="e">
        <f t="shared" ref="HC298:HC308" si="1163">HG298-HH298</f>
        <v>#VALUE!</v>
      </c>
      <c r="HD298" s="263" t="e">
        <f t="shared" si="943"/>
        <v>#VALUE!</v>
      </c>
      <c r="HE298" s="263" t="e">
        <f t="shared" si="944"/>
        <v>#VALUE!</v>
      </c>
      <c r="HF298" s="153" t="str">
        <f t="shared" si="1041"/>
        <v>Negativ EK</v>
      </c>
      <c r="HG298" s="153" t="str">
        <f t="shared" si="1042"/>
        <v>Negativ EK</v>
      </c>
      <c r="HH298" s="153" t="str">
        <f t="shared" si="1043"/>
        <v>Negativ EK</v>
      </c>
      <c r="HI298" s="153" t="str">
        <f t="shared" si="1044"/>
        <v>Negativ EK</v>
      </c>
      <c r="HJ298" s="153">
        <f t="shared" si="1045"/>
        <v>0</v>
      </c>
      <c r="HK298" s="153">
        <f t="shared" si="1046"/>
        <v>0.2743052494415974</v>
      </c>
      <c r="HL298" s="153">
        <f t="shared" si="1047"/>
        <v>9.6155230799297345E-2</v>
      </c>
      <c r="HM298" s="153">
        <f t="shared" si="1048"/>
        <v>0.17041723054554508</v>
      </c>
      <c r="HN298" s="153">
        <f t="shared" si="1049"/>
        <v>0.26628782214246549</v>
      </c>
      <c r="HO298" s="153">
        <f t="shared" si="1050"/>
        <v>0.14626757637092341</v>
      </c>
      <c r="HP298" s="153">
        <f t="shared" si="1051"/>
        <v>0.18894172585357505</v>
      </c>
      <c r="HQ298" s="153">
        <f t="shared" si="1052"/>
        <v>0.12345247066422649</v>
      </c>
      <c r="HR298" s="153" t="str">
        <f t="shared" si="1053"/>
        <v>Negativ EK</v>
      </c>
      <c r="HS298" s="153" t="str">
        <f t="shared" si="1054"/>
        <v>Negativ EK</v>
      </c>
      <c r="HT298" s="153" t="str">
        <f t="shared" si="1055"/>
        <v>Negativ EK</v>
      </c>
      <c r="HU298" s="153" t="str">
        <f t="shared" si="1056"/>
        <v>Negativ EK</v>
      </c>
      <c r="HV298" s="150" t="e">
        <f t="shared" si="1057"/>
        <v>#VALUE!</v>
      </c>
      <c r="HW298" s="150" t="e">
        <f t="shared" si="1058"/>
        <v>#VALUE!</v>
      </c>
      <c r="HX298" s="150" t="e">
        <f t="shared" si="1059"/>
        <v>#VALUE!</v>
      </c>
      <c r="HY298" s="150" t="e">
        <f t="shared" si="1060"/>
        <v>#VALUE!</v>
      </c>
      <c r="HZ298" s="150">
        <f t="shared" si="1061"/>
        <v>-1</v>
      </c>
      <c r="IA298" s="263" t="e">
        <f t="shared" si="945"/>
        <v>#VALUE!</v>
      </c>
      <c r="IB298" s="263" t="e">
        <f t="shared" ref="IB298:IB308" si="1164">IF298-IG298</f>
        <v>#VALUE!</v>
      </c>
      <c r="IC298" s="263" t="e">
        <f t="shared" si="946"/>
        <v>#VALUE!</v>
      </c>
      <c r="ID298" s="263" t="e">
        <f t="shared" si="947"/>
        <v>#VALUE!</v>
      </c>
      <c r="IE298" s="153" t="str">
        <f t="shared" si="1062"/>
        <v>i.a.</v>
      </c>
      <c r="IF298" s="153" t="str">
        <f t="shared" si="1063"/>
        <v>i.a.</v>
      </c>
      <c r="IG298" s="153" t="str">
        <f t="shared" si="1064"/>
        <v>i.a.</v>
      </c>
      <c r="IH298" s="153" t="str">
        <f t="shared" si="1065"/>
        <v>i.a.</v>
      </c>
      <c r="II298" s="153">
        <f t="shared" si="1066"/>
        <v>0</v>
      </c>
      <c r="IJ298" s="153">
        <f t="shared" si="1067"/>
        <v>0.11966929245357555</v>
      </c>
      <c r="IK298" s="153">
        <f t="shared" si="1068"/>
        <v>2.9935296123374734E-2</v>
      </c>
      <c r="IL298" s="153">
        <f t="shared" si="1069"/>
        <v>8.4032389165327639E-2</v>
      </c>
      <c r="IM298" s="153">
        <f t="shared" si="1070"/>
        <v>0.1171081713059355</v>
      </c>
      <c r="IN298" s="153">
        <f t="shared" si="1071"/>
        <v>4.8851283975238684E-2</v>
      </c>
      <c r="IO298" s="153">
        <f t="shared" si="1072"/>
        <v>0.10939336407196457</v>
      </c>
      <c r="IP298" s="153">
        <f t="shared" si="1073"/>
        <v>6.1332858161083401E-2</v>
      </c>
      <c r="IQ298" s="153" t="str">
        <f t="shared" si="1074"/>
        <v>i.a.</v>
      </c>
      <c r="IR298" s="153" t="str">
        <f t="shared" si="1075"/>
        <v>i.a.</v>
      </c>
      <c r="IS298" s="153" t="str">
        <f t="shared" si="1076"/>
        <v>i.a.</v>
      </c>
      <c r="IT298" s="153" t="str">
        <f t="shared" si="1077"/>
        <v>i.a.</v>
      </c>
      <c r="IU298" s="150" t="e">
        <f t="shared" si="1078"/>
        <v>#VALUE!</v>
      </c>
      <c r="IV298" s="150" t="e">
        <f t="shared" si="1079"/>
        <v>#VALUE!</v>
      </c>
      <c r="IW298" s="150" t="e">
        <f t="shared" si="1080"/>
        <v>#VALUE!</v>
      </c>
      <c r="IX298" s="150" t="e">
        <f t="shared" si="1081"/>
        <v>#VALUE!</v>
      </c>
      <c r="IY298" s="150" t="e">
        <f t="shared" si="1082"/>
        <v>#VALUE!</v>
      </c>
      <c r="IZ298" s="263" t="e">
        <f t="shared" si="948"/>
        <v>#VALUE!</v>
      </c>
      <c r="JA298" s="263" t="e">
        <f t="shared" ref="JA298:JA308" si="1165">JE298-JF298</f>
        <v>#VALUE!</v>
      </c>
      <c r="JB298" s="263" t="e">
        <f t="shared" si="949"/>
        <v>#VALUE!</v>
      </c>
      <c r="JC298" s="263" t="e">
        <f t="shared" si="950"/>
        <v>#VALUE!</v>
      </c>
      <c r="JD298" s="153" t="str">
        <f t="shared" si="1083"/>
        <v>i.a.</v>
      </c>
      <c r="JE298" s="153" t="str">
        <f t="shared" si="1084"/>
        <v>i.a.</v>
      </c>
      <c r="JF298" s="153" t="str">
        <f t="shared" si="1085"/>
        <v>i.a.</v>
      </c>
      <c r="JG298" s="153" t="str">
        <f t="shared" si="1086"/>
        <v>i.a.</v>
      </c>
      <c r="JH298" s="153" t="str">
        <f t="shared" si="1087"/>
        <v>i.a.</v>
      </c>
      <c r="JI298" s="153">
        <f t="shared" si="1088"/>
        <v>0.69225346470174631</v>
      </c>
      <c r="JJ298" s="153">
        <f t="shared" si="1089"/>
        <v>0.56332996014126102</v>
      </c>
      <c r="JK298" s="153">
        <f t="shared" si="1090"/>
        <v>0.69948887843299024</v>
      </c>
      <c r="JL298" s="153">
        <f t="shared" si="1091"/>
        <v>0.64504908237302605</v>
      </c>
      <c r="JM298" s="153">
        <f t="shared" si="1092"/>
        <v>0.64012650383571612</v>
      </c>
      <c r="JN298" s="153">
        <f t="shared" si="1093"/>
        <v>0.81936135070655158</v>
      </c>
      <c r="JO298" s="153">
        <f t="shared" si="1094"/>
        <v>0.66208125445473986</v>
      </c>
      <c r="JP298" s="153" t="str">
        <f t="shared" si="1095"/>
        <v>i.a.</v>
      </c>
      <c r="JQ298" s="153" t="str">
        <f t="shared" si="1096"/>
        <v>i.a.</v>
      </c>
      <c r="JR298" s="153" t="str">
        <f t="shared" si="1097"/>
        <v>i.a.</v>
      </c>
      <c r="JS298" s="153" t="str">
        <f t="shared" si="1098"/>
        <v>i.a.</v>
      </c>
      <c r="JT298" s="153" t="str">
        <f t="shared" si="1099"/>
        <v>i.a.</v>
      </c>
      <c r="JU298" s="150" t="e">
        <f t="shared" si="1100"/>
        <v>#VALUE!</v>
      </c>
      <c r="JV298" s="150" t="e">
        <f t="shared" si="1101"/>
        <v>#DIV/0!</v>
      </c>
      <c r="JW298" s="150" t="e">
        <f t="shared" si="1102"/>
        <v>#DIV/0!</v>
      </c>
      <c r="JX298" s="150" t="e">
        <f t="shared" si="1103"/>
        <v>#DIV/0!</v>
      </c>
      <c r="JY298" s="150">
        <f t="shared" si="1104"/>
        <v>-1</v>
      </c>
      <c r="JZ298" s="263" t="e">
        <f t="shared" si="951"/>
        <v>#VALUE!</v>
      </c>
      <c r="KA298" s="263">
        <f t="shared" ref="KA298:KA308" si="1166">KE298-KF298</f>
        <v>0</v>
      </c>
      <c r="KB298" s="263">
        <f t="shared" si="952"/>
        <v>0</v>
      </c>
      <c r="KC298" s="263">
        <f t="shared" si="953"/>
        <v>0</v>
      </c>
      <c r="KD298" s="153" t="str">
        <f t="shared" si="1145"/>
        <v>i.a.</v>
      </c>
      <c r="KE298" s="153">
        <f t="shared" si="1146"/>
        <v>0</v>
      </c>
      <c r="KF298" s="153">
        <f t="shared" si="1147"/>
        <v>0</v>
      </c>
      <c r="KG298" s="153">
        <f t="shared" si="1148"/>
        <v>0</v>
      </c>
      <c r="KH298" s="153">
        <f t="shared" si="1161"/>
        <v>0</v>
      </c>
      <c r="KI298" s="153">
        <f t="shared" si="1149"/>
        <v>9.2629700791292707E-2</v>
      </c>
      <c r="KJ298" s="153">
        <f t="shared" si="1150"/>
        <v>2.8350461299203496E-2</v>
      </c>
      <c r="KK298" s="153">
        <f t="shared" si="1151"/>
        <v>7.7711379386808208E-2</v>
      </c>
      <c r="KL298" s="153">
        <f t="shared" si="1152"/>
        <v>0.10807456969851084</v>
      </c>
      <c r="KM298" s="153">
        <f t="shared" si="1153"/>
        <v>4.4116335883307475E-2</v>
      </c>
      <c r="KN298" s="153">
        <f t="shared" si="1154"/>
        <v>9.8770672456859249E-2</v>
      </c>
      <c r="KO298" s="153">
        <f t="shared" si="1155"/>
        <v>5.7606694560669462E-2</v>
      </c>
      <c r="KP298" s="153" t="str">
        <f t="shared" si="1156"/>
        <v>i.a.</v>
      </c>
      <c r="KQ298" s="153" t="str">
        <f t="shared" si="1157"/>
        <v>i.a.</v>
      </c>
      <c r="KR298" s="153" t="str">
        <f t="shared" si="1158"/>
        <v>i.a.</v>
      </c>
      <c r="KS298" s="153" t="str">
        <f t="shared" si="1159"/>
        <v>i.a.</v>
      </c>
      <c r="KT298" s="153" t="str">
        <f t="shared" si="1160"/>
        <v>i.a.</v>
      </c>
      <c r="KU298" s="150" t="e">
        <f t="shared" si="1105"/>
        <v>#VALUE!</v>
      </c>
      <c r="KV298" s="150" t="e">
        <f t="shared" si="1106"/>
        <v>#VALUE!</v>
      </c>
      <c r="KW298" s="150">
        <f t="shared" si="1107"/>
        <v>0.10701251000835356</v>
      </c>
      <c r="KX298" s="150">
        <f t="shared" si="1108"/>
        <v>6.7136990726091944E-2</v>
      </c>
      <c r="KY298" s="150">
        <f t="shared" si="1109"/>
        <v>-0.18540915046170595</v>
      </c>
      <c r="KZ298" s="243" t="e">
        <f t="shared" si="954"/>
        <v>#VALUE!</v>
      </c>
      <c r="LA298" s="243" t="e">
        <f t="shared" ref="LA298:LA308" si="1167">LE298-LF298</f>
        <v>#VALUE!</v>
      </c>
      <c r="LB298" s="243">
        <f t="shared" si="955"/>
        <v>0.27507988115449944</v>
      </c>
      <c r="LC298" s="243">
        <f t="shared" si="956"/>
        <v>0.16172083463095577</v>
      </c>
      <c r="LD298" s="254" t="str">
        <f>IFERROR(Tabel1[[#This Row],[2024 - Omsætning]]/Tabel1[[#This Row],[2024 - Ansatte]],"i.a.")</f>
        <v>i.a.</v>
      </c>
      <c r="LE298" s="254" t="str">
        <f>IFERROR(Tabel1[[#This Row],[2023 - Omsætning]]/Tabel1[[#This Row],[2023 - Ansatte]],"i.a.")</f>
        <v>i.a.</v>
      </c>
      <c r="LF298" s="254">
        <f>IFERROR(Tabel1[[#This Row],[2022 - Omsætning]]/Tabel1[[#This Row],[2022 - Ansatte]],"i.a.")</f>
        <v>2.8456193548387096</v>
      </c>
      <c r="LG298" s="254">
        <f>IFERROR(Tabel1[[#This Row],[2021 - Omsætning]]/Tabel1[[#This Row],[2021 - Ansatte]],"i.a.")</f>
        <v>2.5705394736842102</v>
      </c>
      <c r="LH298" s="254">
        <f>IFERROR(AC298/Tabel1[[#This Row],[2020 - Ansatte]],"i.a.")</f>
        <v>2.4088186390532544</v>
      </c>
      <c r="LI298" s="254">
        <f>IFERROR(Tabel1[[#This Row],[2019 - Omsætning]]/Tabel1[[#This Row],[2019 - Ansatte]],"i.a.")</f>
        <v>2.957090225625</v>
      </c>
      <c r="LJ298" s="254">
        <f>IFERROR(Tabel1[[#This Row],[2018 - Omsætning]]/Tabel1[[#This Row],[2018 - Ansatte]],"i.a.")</f>
        <v>2.2548886624203819</v>
      </c>
      <c r="LK298" s="254">
        <f>IFERROR(Tabel1[[#This Row],[2017 - Omsætning]]/Tabel1[[#This Row],[2017 - Ansatte]],"i.a.")</f>
        <v>2.0956882352941175</v>
      </c>
      <c r="LL298" s="254">
        <f>IFERROR(Tabel1[[#This Row],[2016 - Omsætning]]/Tabel1[[#This Row],[2016 - Ansatte]],"i.a.")</f>
        <v>2.3019878048780487</v>
      </c>
      <c r="LM298" s="254">
        <f>IFERROR(Tabel1[[#This Row],[2015 - Omsætning]]/Tabel1[[#This Row],[2015 - Ansatte]],"i.a.")</f>
        <v>2.3841586285714289</v>
      </c>
      <c r="LN298" s="254">
        <f>IFERROR(Tabel1[[#This Row],[2014 - Omsætning]]/Tabel1[[#This Row],[2014 - Ansatte]],"i.a.")</f>
        <v>2.4240548936170212</v>
      </c>
      <c r="LO298" s="254">
        <f>IFERROR(Tabel1[[#This Row],[2013 - Omsætning]]/Tabel1[[#This Row],[2013 - Ansatte]],"i.a.")</f>
        <v>2.4029189189189188</v>
      </c>
      <c r="LP298" s="254" t="str">
        <f>IFERROR(Tabel1[[#This Row],[2012 - Omsætning]]/Tabel1[[#This Row],[2012 - Ansatte]],"i.a.")</f>
        <v>i.a.</v>
      </c>
      <c r="LQ298" s="254" t="str">
        <f>IFERROR(Tabel1[[#This Row],[2011 - Omsætning]]/Tabel1[[#This Row],[2011 - Ansatte]],"i.a.")</f>
        <v>i.a.</v>
      </c>
      <c r="LR298" s="254" t="str">
        <f>IFERROR(Tabel1[[#This Row],[2010 - Omsætning]]/Tabel1[[#This Row],[2010 - Ansatte]],"i.a.")</f>
        <v>i.a.</v>
      </c>
      <c r="LS298" s="254" t="str">
        <f>IFERROR(Tabel1[[#This Row],[2009 - Omsætning]]/Tabel1[[#This Row],[2009 - Ansatte]],"i.a.")</f>
        <v>i.a.</v>
      </c>
      <c r="LT298" s="254" t="str">
        <f>IFERROR(Tabel1[[#This Row],[2008 - Omsætning]]/Tabel1[[#This Row],[2008 - Ansatte]],"i.a.")</f>
        <v>i.a.</v>
      </c>
      <c r="LU298" s="158" t="e">
        <f t="shared" si="1110"/>
        <v>#VALUE!</v>
      </c>
      <c r="LV298" s="158" t="e">
        <f t="shared" si="1111"/>
        <v>#VALUE!</v>
      </c>
      <c r="LW298" s="158" t="e">
        <f t="shared" si="1112"/>
        <v>#DIV/0!</v>
      </c>
      <c r="LX298" s="158" t="e">
        <f t="shared" si="1113"/>
        <v>#DIV/0!</v>
      </c>
      <c r="LY298" s="158">
        <f t="shared" si="1114"/>
        <v>-1</v>
      </c>
      <c r="LZ298" s="243" t="e">
        <f t="shared" si="957"/>
        <v>#VALUE!</v>
      </c>
      <c r="MA298" s="243" t="e">
        <f t="shared" ref="MA298:MA308" si="1168">ME298-MF298</f>
        <v>#VALUE!</v>
      </c>
      <c r="MB298" s="243">
        <f t="shared" si="958"/>
        <v>0</v>
      </c>
      <c r="MC298" s="243">
        <f t="shared" si="959"/>
        <v>0</v>
      </c>
      <c r="MD298" s="244" t="str">
        <f t="shared" si="1115"/>
        <v>i.a.</v>
      </c>
      <c r="ME298" s="244" t="str">
        <f t="shared" si="1116"/>
        <v>i.a.</v>
      </c>
      <c r="MF298" s="244">
        <f t="shared" si="1117"/>
        <v>0</v>
      </c>
      <c r="MG298" s="244">
        <f t="shared" si="1118"/>
        <v>0</v>
      </c>
      <c r="MH298" s="244">
        <f t="shared" si="1119"/>
        <v>0</v>
      </c>
      <c r="MI298" s="244">
        <f t="shared" si="1120"/>
        <v>0.394828860625</v>
      </c>
      <c r="MJ298" s="244">
        <f t="shared" si="1121"/>
        <v>0.12861248407643314</v>
      </c>
      <c r="MK298" s="244">
        <f t="shared" si="1122"/>
        <v>0.22151176470588232</v>
      </c>
      <c r="ML298" s="244">
        <f t="shared" si="1123"/>
        <v>0.36351658536585368</v>
      </c>
      <c r="MM298" s="244">
        <f t="shared" si="1124"/>
        <v>0.23195794285714288</v>
      </c>
      <c r="MN298" s="244">
        <f t="shared" si="1125"/>
        <v>0.30583148936170212</v>
      </c>
      <c r="MO298" s="244">
        <f t="shared" si="1126"/>
        <v>0.18447178378378379</v>
      </c>
      <c r="MP298" s="244" t="str">
        <f t="shared" si="1127"/>
        <v>i.a.</v>
      </c>
      <c r="MQ298" s="244" t="str">
        <f t="shared" si="1128"/>
        <v>i.a.</v>
      </c>
      <c r="MR298" s="244" t="str">
        <f t="shared" si="1129"/>
        <v>i.a.</v>
      </c>
      <c r="MS298" s="244" t="str">
        <f t="shared" si="1130"/>
        <v>i.a.</v>
      </c>
      <c r="MT298" s="244" t="str">
        <f t="shared" si="1131"/>
        <v>i.a.</v>
      </c>
    </row>
    <row r="299" spans="1:358" s="101" customFormat="1" ht="18" customHeight="1" x14ac:dyDescent="0.25">
      <c r="A299" s="20" t="s">
        <v>596</v>
      </c>
      <c r="B299" s="273">
        <v>21511943</v>
      </c>
      <c r="C299" s="117" t="s">
        <v>370</v>
      </c>
      <c r="D299" s="5" t="s">
        <v>730</v>
      </c>
      <c r="E299" s="5">
        <v>282900</v>
      </c>
      <c r="F299" s="203">
        <v>45471</v>
      </c>
      <c r="G299" s="148"/>
      <c r="H299" s="148" t="s">
        <v>74</v>
      </c>
      <c r="I299" s="148" t="s">
        <v>74</v>
      </c>
      <c r="J299" s="148" t="s">
        <v>74</v>
      </c>
      <c r="K299" s="148" t="s">
        <v>74</v>
      </c>
      <c r="L299" s="148" t="s">
        <v>74</v>
      </c>
      <c r="M299" s="148" t="s">
        <v>74</v>
      </c>
      <c r="N299" s="357" t="s">
        <v>74</v>
      </c>
      <c r="O299" s="357" t="s">
        <v>74</v>
      </c>
      <c r="P299" s="150">
        <f>Y299/Tabel1[[#This Row],[2023 - Omsætning]]-1</f>
        <v>-1</v>
      </c>
      <c r="Q299" s="150">
        <f>Z299/Tabel1[[#This Row],[2022 - Omsætning]]-1</f>
        <v>0.23671448497556735</v>
      </c>
      <c r="R299" s="150">
        <f>AA299/Tabel1[[#This Row],[2021 - Omsætning]]-1</f>
        <v>0.37842913804409406</v>
      </c>
      <c r="S299" s="150">
        <f>AB299/Tabel1[[#This Row],[2020 - Omsætning]]-1</f>
        <v>-0.25702541495002618</v>
      </c>
      <c r="T299" s="150">
        <f>AC299/Tabel1[[#This Row],[2019 - Omsætning]]-1</f>
        <v>0.41333574002393325</v>
      </c>
      <c r="U299" s="242">
        <f t="shared" si="1162"/>
        <v>-267.76600000000002</v>
      </c>
      <c r="V299" s="242">
        <f t="shared" si="1132"/>
        <v>51.25200000000001</v>
      </c>
      <c r="W299" s="242">
        <f t="shared" si="982"/>
        <v>59.441000000000003</v>
      </c>
      <c r="X299" s="242">
        <f t="shared" si="975"/>
        <v>-54.337999999999994</v>
      </c>
      <c r="Y299" s="151"/>
      <c r="Z299" s="151">
        <v>267.76600000000002</v>
      </c>
      <c r="AA299" s="151">
        <v>216.51400000000001</v>
      </c>
      <c r="AB299" s="361">
        <v>157.07300000000001</v>
      </c>
      <c r="AC299" s="361">
        <v>211.411</v>
      </c>
      <c r="AD299" s="361">
        <v>149.583</v>
      </c>
      <c r="AE299" s="361">
        <v>123.01300000000001</v>
      </c>
      <c r="AF299" s="361">
        <v>123.361</v>
      </c>
      <c r="AG299" s="361">
        <v>111.307</v>
      </c>
      <c r="AH299" s="361">
        <v>94.117999999999995</v>
      </c>
      <c r="AI299" s="361">
        <v>103.95699999999999</v>
      </c>
      <c r="AJ299" s="361">
        <v>146.72800000000001</v>
      </c>
      <c r="AK299" s="361">
        <v>86.828000000000003</v>
      </c>
      <c r="AL299" s="361">
        <v>83.930999999999997</v>
      </c>
      <c r="AM299" s="361">
        <v>87.944000000000003</v>
      </c>
      <c r="AN299" s="361">
        <v>120.821</v>
      </c>
      <c r="AO299" s="361">
        <v>156.12299999999999</v>
      </c>
      <c r="AP299" s="150">
        <f t="shared" si="1006"/>
        <v>-1</v>
      </c>
      <c r="AQ299" s="150">
        <f t="shared" si="1007"/>
        <v>0.61479976090854749</v>
      </c>
      <c r="AR299" s="150">
        <f t="shared" si="1008"/>
        <v>2.0976892312250035</v>
      </c>
      <c r="AS299" s="150">
        <f t="shared" si="1009"/>
        <v>-0.61147559852670341</v>
      </c>
      <c r="AT299" s="150">
        <f t="shared" si="1010"/>
        <v>-0.14979816513761463</v>
      </c>
      <c r="AU299" s="242">
        <f t="shared" si="960"/>
        <v>-67.539000000000001</v>
      </c>
      <c r="AV299" s="242">
        <f t="shared" ref="AV299:AV328" si="1169">AZ299-BA299</f>
        <v>25.713999999999999</v>
      </c>
      <c r="AW299" s="242">
        <f t="shared" si="961"/>
        <v>28.323</v>
      </c>
      <c r="AX299" s="242">
        <f t="shared" si="962"/>
        <v>-21.25</v>
      </c>
      <c r="AY299" s="119"/>
      <c r="AZ299" s="119">
        <v>67.539000000000001</v>
      </c>
      <c r="BA299" s="119">
        <v>41.825000000000003</v>
      </c>
      <c r="BB299" s="362">
        <v>13.502000000000001</v>
      </c>
      <c r="BC299" s="362">
        <v>34.752000000000002</v>
      </c>
      <c r="BD299" s="362">
        <v>40.875</v>
      </c>
      <c r="BE299" s="362">
        <v>32.287999999999997</v>
      </c>
      <c r="BF299" s="362">
        <v>29.704999999999998</v>
      </c>
      <c r="BG299" s="362">
        <v>30.204000000000001</v>
      </c>
      <c r="BH299" s="362">
        <v>25.663</v>
      </c>
      <c r="BI299" s="362">
        <v>9.0489999999999995</v>
      </c>
      <c r="BJ299" s="362">
        <v>30.574000000000002</v>
      </c>
      <c r="BK299" s="362">
        <v>10.24</v>
      </c>
      <c r="BL299" s="362">
        <v>9.0310000000000006</v>
      </c>
      <c r="BM299" s="362">
        <v>14.827999999999999</v>
      </c>
      <c r="BN299" s="362">
        <v>15.352</v>
      </c>
      <c r="BO299" s="362">
        <v>2.9460000000000002</v>
      </c>
      <c r="BP299" s="152">
        <f t="shared" si="1011"/>
        <v>-1</v>
      </c>
      <c r="BQ299" s="152">
        <f t="shared" si="1012"/>
        <v>8.5476087893149497</v>
      </c>
      <c r="BR299" s="152">
        <f t="shared" si="1013"/>
        <v>1.1152833656186361</v>
      </c>
      <c r="BS299" s="152">
        <f t="shared" si="1014"/>
        <v>-4.9592920353982297</v>
      </c>
      <c r="BT299" s="152">
        <f t="shared" si="1015"/>
        <v>-0.47803325805789371</v>
      </c>
      <c r="BU299" s="242">
        <f t="shared" si="963"/>
        <v>-22.16</v>
      </c>
      <c r="BV299" s="242">
        <f t="shared" ref="BV299:BV328" si="1170">BZ299-CA299</f>
        <v>19.838999999999999</v>
      </c>
      <c r="BW299" s="242">
        <f t="shared" si="964"/>
        <v>22.454000000000001</v>
      </c>
      <c r="BX299" s="242">
        <f t="shared" si="965"/>
        <v>-25.218</v>
      </c>
      <c r="BY299" s="119"/>
      <c r="BZ299" s="119">
        <v>22.16</v>
      </c>
      <c r="CA299" s="119">
        <v>2.3210000000000002</v>
      </c>
      <c r="CB299" s="362">
        <v>-20.132999999999999</v>
      </c>
      <c r="CC299" s="362">
        <v>5.085</v>
      </c>
      <c r="CD299" s="362">
        <v>9.7420000000000009</v>
      </c>
      <c r="CE299" s="362">
        <v>4.4349999999999996</v>
      </c>
      <c r="CF299" s="362">
        <v>2.7930000000000001</v>
      </c>
      <c r="CG299" s="362">
        <v>1.5860000000000001</v>
      </c>
      <c r="CH299" s="362">
        <v>-2.9079999999999999</v>
      </c>
      <c r="CI299" s="362">
        <v>-21.135999999999999</v>
      </c>
      <c r="CJ299" s="362">
        <v>0.214</v>
      </c>
      <c r="CK299" s="362">
        <v>-18.279</v>
      </c>
      <c r="CL299" s="362">
        <v>-21.120999999999999</v>
      </c>
      <c r="CM299" s="362">
        <v>-13.929</v>
      </c>
      <c r="CN299" s="362">
        <v>-11.438000000000001</v>
      </c>
      <c r="CO299" s="362">
        <v>-23.975000000000001</v>
      </c>
      <c r="CP299" s="152">
        <f t="shared" si="1016"/>
        <v>-1</v>
      </c>
      <c r="CQ299" s="152">
        <f t="shared" si="1017"/>
        <v>8.6463231615807885</v>
      </c>
      <c r="CR299" s="152">
        <f t="shared" si="1018"/>
        <v>0.90748368584255112</v>
      </c>
      <c r="CS299" s="152">
        <f t="shared" si="1019"/>
        <v>-6.4632111251580273</v>
      </c>
      <c r="CT299" s="152">
        <f t="shared" si="1020"/>
        <v>-0.58964515459638933</v>
      </c>
      <c r="CU299" s="242">
        <f t="shared" si="966"/>
        <v>-15.285</v>
      </c>
      <c r="CV299" s="242">
        <f t="shared" ref="CV299:CV328" si="1171">CZ299-DA299</f>
        <v>17.283999999999999</v>
      </c>
      <c r="CW299" s="242">
        <f t="shared" si="967"/>
        <v>19.608000000000001</v>
      </c>
      <c r="CX299" s="242">
        <f t="shared" si="968"/>
        <v>-25.561999999999998</v>
      </c>
      <c r="CY299" s="119"/>
      <c r="CZ299" s="119">
        <v>15.285</v>
      </c>
      <c r="DA299" s="119">
        <v>-1.9990000000000001</v>
      </c>
      <c r="DB299" s="362">
        <v>-21.606999999999999</v>
      </c>
      <c r="DC299" s="362">
        <v>3.9550000000000001</v>
      </c>
      <c r="DD299" s="362">
        <v>9.6379999999999999</v>
      </c>
      <c r="DE299" s="362">
        <v>4.2690000000000001</v>
      </c>
      <c r="DF299" s="362">
        <v>2.589</v>
      </c>
      <c r="DG299" s="362">
        <v>1.349</v>
      </c>
      <c r="DH299" s="362">
        <v>-3.2749999999999999</v>
      </c>
      <c r="DI299" s="362">
        <v>-21.885000000000002</v>
      </c>
      <c r="DJ299" s="362">
        <v>-0.26700000000000002</v>
      </c>
      <c r="DK299" s="362">
        <v>-19.187000000000001</v>
      </c>
      <c r="DL299" s="362">
        <v>-23.824999999999999</v>
      </c>
      <c r="DM299" s="362">
        <v>-16.745000000000001</v>
      </c>
      <c r="DN299" s="362">
        <v>-14.731999999999999</v>
      </c>
      <c r="DO299" s="362">
        <v>-26.492999999999999</v>
      </c>
      <c r="DP299" s="152">
        <f t="shared" si="1021"/>
        <v>-1</v>
      </c>
      <c r="DQ299" s="152">
        <f t="shared" si="1022"/>
        <v>1.909747872169584</v>
      </c>
      <c r="DR299" s="152">
        <f t="shared" si="1023"/>
        <v>-0.20094957012703707</v>
      </c>
      <c r="DS299" s="152">
        <f t="shared" si="1024"/>
        <v>-0.7189990264306062</v>
      </c>
      <c r="DT299" s="152">
        <f t="shared" si="1025"/>
        <v>-0.13752138081169338</v>
      </c>
      <c r="DU299" s="242">
        <f t="shared" si="969"/>
        <v>-18.119</v>
      </c>
      <c r="DV299" s="242">
        <f t="shared" ref="DV299:DV328" si="1172">DZ299-EA299</f>
        <v>11.891999999999999</v>
      </c>
      <c r="DW299" s="242">
        <f t="shared" si="970"/>
        <v>-1.5659999999999998</v>
      </c>
      <c r="DX299" s="242">
        <f t="shared" si="971"/>
        <v>-19.940000000000001</v>
      </c>
      <c r="DY299" s="119"/>
      <c r="DZ299" s="119">
        <v>18.119</v>
      </c>
      <c r="EA299" s="119">
        <v>6.2270000000000003</v>
      </c>
      <c r="EB299" s="362">
        <v>7.7930000000000001</v>
      </c>
      <c r="EC299" s="362">
        <v>27.733000000000001</v>
      </c>
      <c r="ED299" s="362">
        <v>32.155000000000001</v>
      </c>
      <c r="EE299" s="362">
        <v>24.648</v>
      </c>
      <c r="EF299" s="362">
        <v>21.326000000000001</v>
      </c>
      <c r="EG299" s="362">
        <v>19.321000000000002</v>
      </c>
      <c r="EH299" s="362">
        <v>18.286000000000001</v>
      </c>
      <c r="EI299" s="362">
        <v>20.768000000000001</v>
      </c>
      <c r="EJ299" s="362">
        <v>21.908000000000001</v>
      </c>
      <c r="EK299" s="362">
        <v>21.994</v>
      </c>
      <c r="EL299" s="362">
        <v>6.5919999999999996</v>
      </c>
      <c r="EM299" s="362">
        <v>-39.481000000000002</v>
      </c>
      <c r="EN299" s="362">
        <v>-26.617000000000001</v>
      </c>
      <c r="EO299" s="362">
        <v>-14.84</v>
      </c>
      <c r="EP299" s="153">
        <f t="shared" si="1026"/>
        <v>-1</v>
      </c>
      <c r="EQ299" s="153">
        <f t="shared" si="1027"/>
        <v>-8.2795625560450711E-2</v>
      </c>
      <c r="ER299" s="153">
        <f t="shared" si="1028"/>
        <v>0.48254759582385032</v>
      </c>
      <c r="ES299" s="153">
        <f t="shared" si="1029"/>
        <v>-0.17552272591886581</v>
      </c>
      <c r="ET299" s="153">
        <f t="shared" si="1030"/>
        <v>0.46775434546917083</v>
      </c>
      <c r="EU299" s="242">
        <f t="shared" si="972"/>
        <v>-188.203</v>
      </c>
      <c r="EV299" s="242">
        <f t="shared" ref="EV299:EV328" si="1173">EZ299-FA299</f>
        <v>-16.989000000000004</v>
      </c>
      <c r="EW299" s="242">
        <f t="shared" si="973"/>
        <v>66.787000000000006</v>
      </c>
      <c r="EX299" s="242">
        <f t="shared" si="974"/>
        <v>-29.465000000000003</v>
      </c>
      <c r="EY299" s="119"/>
      <c r="EZ299" s="119">
        <v>188.203</v>
      </c>
      <c r="FA299" s="119">
        <v>205.19200000000001</v>
      </c>
      <c r="FB299" s="362">
        <v>138.405</v>
      </c>
      <c r="FC299" s="362">
        <v>167.87</v>
      </c>
      <c r="FD299" s="362">
        <v>114.372</v>
      </c>
      <c r="FE299" s="362">
        <v>88.626000000000005</v>
      </c>
      <c r="FF299" s="362">
        <v>94.212999999999994</v>
      </c>
      <c r="FG299" s="362">
        <v>106.88500000000001</v>
      </c>
      <c r="FH299" s="362">
        <v>110.749</v>
      </c>
      <c r="FI299" s="362">
        <v>117.48099999999999</v>
      </c>
      <c r="FJ299" s="362">
        <v>126.032</v>
      </c>
      <c r="FK299" s="362">
        <v>88.400999999999996</v>
      </c>
      <c r="FL299" s="362">
        <v>92.971999999999994</v>
      </c>
      <c r="FM299" s="362">
        <v>101.80500000000001</v>
      </c>
      <c r="FN299" s="362">
        <v>93.34</v>
      </c>
      <c r="FO299" s="362">
        <v>92.61</v>
      </c>
      <c r="FP299" s="153">
        <f t="shared" si="1031"/>
        <v>-1</v>
      </c>
      <c r="FQ299" s="153">
        <f t="shared" si="1032"/>
        <v>0.15151515151515152</v>
      </c>
      <c r="FR299" s="153">
        <f t="shared" si="1033"/>
        <v>-8.3333333333333329E-2</v>
      </c>
      <c r="FS299" s="153">
        <f t="shared" si="1034"/>
        <v>5.8823529411764705E-2</v>
      </c>
      <c r="FT299" s="153">
        <f t="shared" si="1035"/>
        <v>0.2289156626506024</v>
      </c>
      <c r="FU299" s="242">
        <f t="shared" si="990"/>
        <v>-114</v>
      </c>
      <c r="FV299" s="242">
        <f t="shared" ref="FV299:FV328" si="1174">FZ299-GA299</f>
        <v>15</v>
      </c>
      <c r="FW299" s="242">
        <f t="shared" si="991"/>
        <v>-9</v>
      </c>
      <c r="FX299" s="242">
        <f t="shared" si="992"/>
        <v>6</v>
      </c>
      <c r="FY299" s="154"/>
      <c r="FZ299" s="154">
        <v>114</v>
      </c>
      <c r="GA299" s="154">
        <v>99</v>
      </c>
      <c r="GB299" s="359">
        <v>108</v>
      </c>
      <c r="GC299" s="359">
        <v>102</v>
      </c>
      <c r="GD299" s="359">
        <v>83</v>
      </c>
      <c r="GE299" s="359">
        <v>78</v>
      </c>
      <c r="GF299" s="359">
        <v>76</v>
      </c>
      <c r="GG299" s="359">
        <v>74</v>
      </c>
      <c r="GH299" s="359">
        <v>75</v>
      </c>
      <c r="GI299" s="359">
        <v>84</v>
      </c>
      <c r="GJ299" s="359">
        <v>82</v>
      </c>
      <c r="GK299" s="359">
        <v>102</v>
      </c>
      <c r="GL299" s="359">
        <v>112</v>
      </c>
      <c r="GM299" s="359">
        <v>108</v>
      </c>
      <c r="GN299" s="359">
        <v>120</v>
      </c>
      <c r="GO299" s="359">
        <v>136</v>
      </c>
      <c r="GP299" s="5"/>
      <c r="GQ299" s="5" t="s">
        <v>389</v>
      </c>
      <c r="GR299" s="5">
        <v>4262</v>
      </c>
      <c r="GS299" s="5" t="s">
        <v>441</v>
      </c>
      <c r="GT299" s="7" t="s">
        <v>72</v>
      </c>
      <c r="GU299" s="172"/>
      <c r="GW299" s="158">
        <f t="shared" si="1036"/>
        <v>-1</v>
      </c>
      <c r="GX299" s="158">
        <f t="shared" si="1037"/>
        <v>5.403246969742983</v>
      </c>
      <c r="GY299" s="158">
        <f t="shared" si="1038"/>
        <v>0.76556814716422728</v>
      </c>
      <c r="GZ299" s="158">
        <f t="shared" si="1039"/>
        <v>-10.209615151254404</v>
      </c>
      <c r="HA299" s="158">
        <f t="shared" si="1040"/>
        <v>-0.61078369149977796</v>
      </c>
      <c r="HB299" s="263">
        <f t="shared" ref="HB299:HB328" si="1175">HF299-HG299</f>
        <v>-1.2556477450094472</v>
      </c>
      <c r="HC299" s="263">
        <f t="shared" si="1163"/>
        <v>1.5408117963646542</v>
      </c>
      <c r="HD299" s="263">
        <f t="shared" ref="HD299:HD328" si="1176">HH299-HI299</f>
        <v>0.93124083520674761</v>
      </c>
      <c r="HE299" s="263">
        <f t="shared" ref="HE299:HE328" si="1177">HI299-HJ299</f>
        <v>-1.3484847690091895</v>
      </c>
      <c r="HF299" s="153">
        <f t="shared" si="1041"/>
        <v>0</v>
      </c>
      <c r="HG299" s="153">
        <f t="shared" si="1042"/>
        <v>1.2556477450094472</v>
      </c>
      <c r="HH299" s="153">
        <f t="shared" si="1043"/>
        <v>-0.28516405135520689</v>
      </c>
      <c r="HI299" s="153">
        <f t="shared" si="1044"/>
        <v>-1.2164048865619546</v>
      </c>
      <c r="HJ299" s="153">
        <f t="shared" si="1045"/>
        <v>0.13207988244723484</v>
      </c>
      <c r="HK299" s="153">
        <f t="shared" si="1046"/>
        <v>0.33934827385877508</v>
      </c>
      <c r="HL299" s="153">
        <f t="shared" si="1047"/>
        <v>0.18571366424500804</v>
      </c>
      <c r="HM299" s="153">
        <f t="shared" si="1048"/>
        <v>0.12738947523802494</v>
      </c>
      <c r="HN299" s="153">
        <f t="shared" si="1049"/>
        <v>7.174196293243279E-2</v>
      </c>
      <c r="HO299" s="153">
        <f t="shared" si="1050"/>
        <v>-0.16771649510933578</v>
      </c>
      <c r="HP299" s="153">
        <f t="shared" si="1051"/>
        <v>-1.0256350173399569</v>
      </c>
      <c r="HQ299" s="153">
        <f t="shared" si="1052"/>
        <v>-1.2163454967883012E-2</v>
      </c>
      <c r="HR299" s="153">
        <f t="shared" si="1053"/>
        <v>-1.3424053732596377</v>
      </c>
      <c r="HS299" s="153" t="str">
        <f t="shared" si="1054"/>
        <v>Negativ EK</v>
      </c>
      <c r="HT299" s="153" t="str">
        <f t="shared" si="1055"/>
        <v>Negativ EK</v>
      </c>
      <c r="HU299" s="153" t="str">
        <f t="shared" si="1056"/>
        <v>Negativ EK</v>
      </c>
      <c r="HV299" s="150">
        <f t="shared" si="1057"/>
        <v>-1</v>
      </c>
      <c r="HW299" s="150">
        <f t="shared" si="1058"/>
        <v>7.3390224511807443</v>
      </c>
      <c r="HX299" s="150">
        <f t="shared" si="1059"/>
        <v>1.1027611207456636</v>
      </c>
      <c r="HY299" s="150">
        <f t="shared" si="1060"/>
        <v>-4.6486115505831931</v>
      </c>
      <c r="HZ299" s="150">
        <f t="shared" si="1061"/>
        <v>-0.62458385116048043</v>
      </c>
      <c r="IA299" s="263">
        <f t="shared" ref="IA299:IA328" si="1178">IE299-IF299</f>
        <v>-0.11266030325754013</v>
      </c>
      <c r="IB299" s="263">
        <f t="shared" si="1164"/>
        <v>9.9150290073490216E-2</v>
      </c>
      <c r="IC299" s="263">
        <f t="shared" ref="IC299:IC328" si="1179">IG299-IH299</f>
        <v>0.14498009725881933</v>
      </c>
      <c r="ID299" s="263">
        <f t="shared" ref="ID299:ID328" si="1180">IH299-II299</f>
        <v>-0.16750299200484359</v>
      </c>
      <c r="IE299" s="153">
        <f t="shared" si="1062"/>
        <v>0</v>
      </c>
      <c r="IF299" s="153">
        <f t="shared" si="1063"/>
        <v>0.11266030325754013</v>
      </c>
      <c r="IG299" s="153">
        <f t="shared" si="1064"/>
        <v>1.3510013184049921E-2</v>
      </c>
      <c r="IH299" s="153">
        <f t="shared" si="1065"/>
        <v>-0.1314700840747694</v>
      </c>
      <c r="II299" s="153">
        <f t="shared" si="1066"/>
        <v>3.6032907930074187E-2</v>
      </c>
      <c r="IJ299" s="153">
        <f t="shared" si="1067"/>
        <v>9.598124119449454E-2</v>
      </c>
      <c r="IK299" s="153">
        <f t="shared" si="1068"/>
        <v>4.8512625862097251E-2</v>
      </c>
      <c r="IL299" s="153">
        <f t="shared" si="1069"/>
        <v>2.7777501516673464E-2</v>
      </c>
      <c r="IM299" s="153">
        <f t="shared" si="1070"/>
        <v>1.457492854976704E-2</v>
      </c>
      <c r="IN299" s="153">
        <f t="shared" si="1071"/>
        <v>-2.5483065328834948E-2</v>
      </c>
      <c r="IO299" s="153">
        <f t="shared" si="1072"/>
        <v>-0.17359237494507482</v>
      </c>
      <c r="IP299" s="153">
        <f t="shared" si="1073"/>
        <v>1.9959614425018538E-3</v>
      </c>
      <c r="IQ299" s="153">
        <f t="shared" si="1074"/>
        <v>-0.20156252584453035</v>
      </c>
      <c r="IR299" s="153">
        <f t="shared" si="1075"/>
        <v>-0.21687365551374135</v>
      </c>
      <c r="IS299" s="153">
        <f t="shared" si="1076"/>
        <v>-0.14275538701990828</v>
      </c>
      <c r="IT299" s="153">
        <f t="shared" si="1077"/>
        <v>-0.12302231782737297</v>
      </c>
      <c r="IU299" s="150" t="e">
        <f t="shared" si="1078"/>
        <v>#VALUE!</v>
      </c>
      <c r="IV299" s="150">
        <f t="shared" si="1079"/>
        <v>2.1724095013693794</v>
      </c>
      <c r="IW299" s="150">
        <f t="shared" si="1080"/>
        <v>-0.4610288181480397</v>
      </c>
      <c r="IX299" s="150">
        <f t="shared" si="1081"/>
        <v>-0.65917681129226435</v>
      </c>
      <c r="IY299" s="150">
        <f t="shared" si="1082"/>
        <v>-0.41238217290876872</v>
      </c>
      <c r="IZ299" s="263" t="e">
        <f t="shared" ref="IZ299:IZ328" si="1181">JD299-JE299</f>
        <v>#VALUE!</v>
      </c>
      <c r="JA299" s="263">
        <f t="shared" si="1165"/>
        <v>6.5926517432585707E-2</v>
      </c>
      <c r="JB299" s="263">
        <f t="shared" ref="JB299:JB328" si="1182">JF299-JG299</f>
        <v>-2.5958582275406768E-2</v>
      </c>
      <c r="JC299" s="263">
        <f t="shared" ref="JC299:JC328" si="1183">JG299-JH299</f>
        <v>-0.10889944902346081</v>
      </c>
      <c r="JD299" s="153" t="str">
        <f t="shared" si="1083"/>
        <v>i.a.</v>
      </c>
      <c r="JE299" s="153">
        <f t="shared" si="1084"/>
        <v>9.6273704457420978E-2</v>
      </c>
      <c r="JF299" s="153">
        <f t="shared" si="1085"/>
        <v>3.0347187024835277E-2</v>
      </c>
      <c r="JG299" s="153">
        <f t="shared" si="1086"/>
        <v>5.6305769300242045E-2</v>
      </c>
      <c r="JH299" s="153">
        <f t="shared" si="1087"/>
        <v>0.16520521832370286</v>
      </c>
      <c r="JI299" s="153">
        <f t="shared" si="1088"/>
        <v>0.28114398629035081</v>
      </c>
      <c r="JJ299" s="153">
        <f t="shared" si="1089"/>
        <v>0.27811251777130863</v>
      </c>
      <c r="JK299" s="153">
        <f t="shared" si="1090"/>
        <v>0.2263594196130046</v>
      </c>
      <c r="JL299" s="153">
        <f t="shared" si="1091"/>
        <v>0.18076437292417083</v>
      </c>
      <c r="JM299" s="153">
        <f t="shared" si="1092"/>
        <v>0.16511210033499177</v>
      </c>
      <c r="JN299" s="153">
        <f t="shared" si="1093"/>
        <v>0.17677752147155712</v>
      </c>
      <c r="JO299" s="153">
        <f t="shared" si="1094"/>
        <v>0.17382886885870258</v>
      </c>
      <c r="JP299" s="153">
        <f t="shared" si="1095"/>
        <v>0.24879809051933802</v>
      </c>
      <c r="JQ299" s="153">
        <f t="shared" si="1096"/>
        <v>7.090306759024223E-2</v>
      </c>
      <c r="JR299" s="153">
        <f t="shared" si="1097"/>
        <v>-0.38781002897696576</v>
      </c>
      <c r="JS299" s="153">
        <f t="shared" si="1098"/>
        <v>-0.28516177415898863</v>
      </c>
      <c r="JT299" s="153">
        <f t="shared" si="1099"/>
        <v>-0.16024187452758881</v>
      </c>
      <c r="JU299" s="150" t="e">
        <f t="shared" si="1100"/>
        <v>#VALUE!</v>
      </c>
      <c r="JV299" s="150">
        <f t="shared" si="1101"/>
        <v>6.7201398587189454</v>
      </c>
      <c r="JW299" s="150">
        <f t="shared" si="1102"/>
        <v>1.0836338716564102</v>
      </c>
      <c r="JX299" s="150">
        <f t="shared" si="1103"/>
        <v>-6.3289737160146879</v>
      </c>
      <c r="JY299" s="150">
        <f t="shared" si="1104"/>
        <v>-0.63068453789099854</v>
      </c>
      <c r="JZ299" s="263" t="e">
        <f t="shared" ref="JZ299:JZ328" si="1184">KD299-KE299</f>
        <v>#VALUE!</v>
      </c>
      <c r="KA299" s="263">
        <f t="shared" si="1166"/>
        <v>7.2038965665438132E-2</v>
      </c>
      <c r="KB299" s="263">
        <f t="shared" ref="KB299:KB328" si="1185">KF299-KG299</f>
        <v>0.13889593207017442</v>
      </c>
      <c r="KC299" s="263">
        <f t="shared" ref="KC299:KC328" si="1186">KG299-KH299</f>
        <v>-0.15222874564679553</v>
      </c>
      <c r="KD299" s="153" t="str">
        <f t="shared" si="1145"/>
        <v>i.a.</v>
      </c>
      <c r="KE299" s="153">
        <f t="shared" si="1146"/>
        <v>8.2758826736777633E-2</v>
      </c>
      <c r="KF299" s="153">
        <f t="shared" si="1147"/>
        <v>1.0719861071339497E-2</v>
      </c>
      <c r="KG299" s="153">
        <f t="shared" si="1148"/>
        <v>-0.12817607099883493</v>
      </c>
      <c r="KH299" s="153">
        <f t="shared" si="1161"/>
        <v>2.4052674647960608E-2</v>
      </c>
      <c r="KI299" s="153">
        <f t="shared" si="1149"/>
        <v>6.5127721733084648E-2</v>
      </c>
      <c r="KJ299" s="153">
        <f t="shared" si="1150"/>
        <v>3.6053100078853449E-2</v>
      </c>
      <c r="KK299" s="153">
        <f t="shared" si="1151"/>
        <v>2.2640867048743119E-2</v>
      </c>
      <c r="KL299" s="153">
        <f t="shared" si="1152"/>
        <v>1.4248879225924695E-2</v>
      </c>
      <c r="KM299" s="153">
        <f t="shared" si="1153"/>
        <v>-3.0897384134809497E-2</v>
      </c>
      <c r="KN299" s="153">
        <f t="shared" si="1154"/>
        <v>-0.20331483209403889</v>
      </c>
      <c r="KO299" s="153">
        <f t="shared" si="1155"/>
        <v>1.4584809988550241E-3</v>
      </c>
      <c r="KP299" s="153">
        <f t="shared" si="1156"/>
        <v>-0.21051964803980283</v>
      </c>
      <c r="KQ299" s="153">
        <f t="shared" si="1157"/>
        <v>-0.25164718637928774</v>
      </c>
      <c r="KR299" s="153">
        <f t="shared" si="1158"/>
        <v>-0.15838488128809242</v>
      </c>
      <c r="KS299" s="153">
        <f t="shared" si="1159"/>
        <v>-9.4668973108979412E-2</v>
      </c>
      <c r="KT299" s="153">
        <f t="shared" si="1160"/>
        <v>-0.15356481748365072</v>
      </c>
      <c r="KU299" s="150" t="e">
        <f t="shared" si="1105"/>
        <v>#VALUE!</v>
      </c>
      <c r="KV299" s="150">
        <f t="shared" si="1106"/>
        <v>7.3988894847203363E-2</v>
      </c>
      <c r="KW299" s="150">
        <f t="shared" si="1107"/>
        <v>0.50374087786628452</v>
      </c>
      <c r="KX299" s="150">
        <f t="shared" si="1108"/>
        <v>-0.29830178078613584</v>
      </c>
      <c r="KY299" s="150">
        <f t="shared" si="1109"/>
        <v>0.15006731786261215</v>
      </c>
      <c r="KZ299" s="243" t="e">
        <f t="shared" ref="KZ299:KZ328" si="1187">LD299-LE299</f>
        <v>#VALUE!</v>
      </c>
      <c r="LA299" s="243">
        <f t="shared" si="1167"/>
        <v>0.16181446039340797</v>
      </c>
      <c r="LB299" s="243">
        <f t="shared" ref="LB299:LB328" si="1188">LF299-LG299</f>
        <v>0.73263047138047144</v>
      </c>
      <c r="LC299" s="272">
        <f t="shared" ref="LC299:LC328" si="1189">LG299-LH299</f>
        <v>-0.61827723311546823</v>
      </c>
      <c r="LD299" s="254" t="str">
        <f>IFERROR(Tabel1[[#This Row],[2024 - Omsætning]]/Tabel1[[#This Row],[2024 - Ansatte]],"i.a.")</f>
        <v>i.a.</v>
      </c>
      <c r="LE299" s="254">
        <f>IFERROR(Tabel1[[#This Row],[2023 - Omsætning]]/Tabel1[[#This Row],[2023 - Ansatte]],"i.a.")</f>
        <v>2.348824561403509</v>
      </c>
      <c r="LF299" s="254">
        <f>IFERROR(Tabel1[[#This Row],[2022 - Omsætning]]/Tabel1[[#This Row],[2022 - Ansatte]],"i.a.")</f>
        <v>2.1870101010101011</v>
      </c>
      <c r="LG299" s="254">
        <f>IFERROR(Tabel1[[#This Row],[2021 - Omsætning]]/Tabel1[[#This Row],[2021 - Ansatte]],"i.a.")</f>
        <v>1.4543796296296296</v>
      </c>
      <c r="LH299" s="254">
        <f>IFERROR(AC299/Tabel1[[#This Row],[2020 - Ansatte]],"i.a.")</f>
        <v>2.0726568627450979</v>
      </c>
      <c r="LI299" s="254">
        <f>IFERROR(Tabel1[[#This Row],[2019 - Omsætning]]/Tabel1[[#This Row],[2019 - Ansatte]],"i.a.")</f>
        <v>1.8022048192771085</v>
      </c>
      <c r="LJ299" s="254">
        <f>IFERROR(Tabel1[[#This Row],[2018 - Omsætning]]/Tabel1[[#This Row],[2018 - Ansatte]],"i.a.")</f>
        <v>1.5770897435897437</v>
      </c>
      <c r="LK299" s="254">
        <f>IFERROR(Tabel1[[#This Row],[2017 - Omsætning]]/Tabel1[[#This Row],[2017 - Ansatte]],"i.a.")</f>
        <v>1.623171052631579</v>
      </c>
      <c r="LL299" s="254">
        <f>IFERROR(Tabel1[[#This Row],[2016 - Omsætning]]/Tabel1[[#This Row],[2016 - Ansatte]],"i.a.")</f>
        <v>1.5041486486486486</v>
      </c>
      <c r="LM299" s="254">
        <f>IFERROR(Tabel1[[#This Row],[2015 - Omsætning]]/Tabel1[[#This Row],[2015 - Ansatte]],"i.a.")</f>
        <v>1.2549066666666666</v>
      </c>
      <c r="LN299" s="254">
        <f>IFERROR(Tabel1[[#This Row],[2014 - Omsætning]]/Tabel1[[#This Row],[2014 - Ansatte]],"i.a.")</f>
        <v>1.2375833333333333</v>
      </c>
      <c r="LO299" s="254">
        <f>IFERROR(Tabel1[[#This Row],[2013 - Omsætning]]/Tabel1[[#This Row],[2013 - Ansatte]],"i.a.")</f>
        <v>1.7893658536585366</v>
      </c>
      <c r="LP299" s="254">
        <f>IFERROR(Tabel1[[#This Row],[2012 - Omsætning]]/Tabel1[[#This Row],[2012 - Ansatte]],"i.a.")</f>
        <v>0.85125490196078435</v>
      </c>
      <c r="LQ299" s="254">
        <f>IFERROR(Tabel1[[#This Row],[2011 - Omsætning]]/Tabel1[[#This Row],[2011 - Ansatte]],"i.a.")</f>
        <v>0.74938392857142855</v>
      </c>
      <c r="LR299" s="254">
        <f>IFERROR(Tabel1[[#This Row],[2010 - Omsætning]]/Tabel1[[#This Row],[2010 - Ansatte]],"i.a.")</f>
        <v>0.8142962962962963</v>
      </c>
      <c r="LS299" s="254">
        <f>IFERROR(Tabel1[[#This Row],[2009 - Omsætning]]/Tabel1[[#This Row],[2009 - Ansatte]],"i.a.")</f>
        <v>1.0068416666666666</v>
      </c>
      <c r="LT299" s="254">
        <f>IFERROR(Tabel1[[#This Row],[2008 - Omsætning]]/Tabel1[[#This Row],[2008 - Ansatte]],"i.a.")</f>
        <v>1.1479632352941176</v>
      </c>
      <c r="LU299" s="158" t="e">
        <f t="shared" si="1110"/>
        <v>#VALUE!</v>
      </c>
      <c r="LV299" s="158">
        <f t="shared" si="1111"/>
        <v>7.6402280087412118</v>
      </c>
      <c r="LW299" s="158">
        <f t="shared" si="1112"/>
        <v>0.89907311182823746</v>
      </c>
      <c r="LX299" s="158">
        <f t="shared" si="1113"/>
        <v>-6.1596993959825816</v>
      </c>
      <c r="LY299" s="158">
        <f t="shared" si="1114"/>
        <v>-0.66608380226961084</v>
      </c>
      <c r="LZ299" s="243" t="e">
        <f t="shared" ref="LZ299:LZ328" si="1190">MD299-ME299</f>
        <v>#VALUE!</v>
      </c>
      <c r="MA299" s="243">
        <f t="shared" si="1168"/>
        <v>0.15427086656034023</v>
      </c>
      <c r="MB299" s="243">
        <f t="shared" ref="MB299:MB328" si="1191">MF299-MG299</f>
        <v>0.1798728956228956</v>
      </c>
      <c r="MC299" s="272">
        <f t="shared" ref="MC299:MC328" si="1192">MG299-MH299</f>
        <v>-0.23883932461873636</v>
      </c>
      <c r="MD299" s="244" t="str">
        <f t="shared" si="1115"/>
        <v>i.a.</v>
      </c>
      <c r="ME299" s="244">
        <f t="shared" si="1116"/>
        <v>0.13407894736842105</v>
      </c>
      <c r="MF299" s="244">
        <f t="shared" si="1117"/>
        <v>-2.0191919191919191E-2</v>
      </c>
      <c r="MG299" s="244">
        <f t="shared" si="1118"/>
        <v>-0.20006481481481481</v>
      </c>
      <c r="MH299" s="245">
        <f t="shared" si="1119"/>
        <v>3.8774509803921567E-2</v>
      </c>
      <c r="MI299" s="245">
        <f t="shared" si="1120"/>
        <v>0.11612048192771084</v>
      </c>
      <c r="MJ299" s="245">
        <f t="shared" si="1121"/>
        <v>5.4730769230769236E-2</v>
      </c>
      <c r="MK299" s="245">
        <f t="shared" si="1122"/>
        <v>3.4065789473684209E-2</v>
      </c>
      <c r="ML299" s="245">
        <f t="shared" si="1123"/>
        <v>1.8229729729729728E-2</v>
      </c>
      <c r="MM299" s="245">
        <f t="shared" si="1124"/>
        <v>-4.3666666666666666E-2</v>
      </c>
      <c r="MN299" s="245">
        <f t="shared" si="1125"/>
        <v>-0.26053571428571431</v>
      </c>
      <c r="MO299" s="245">
        <f t="shared" si="1126"/>
        <v>-3.25609756097561E-3</v>
      </c>
      <c r="MP299" s="245">
        <f t="shared" si="1127"/>
        <v>-0.18810784313725493</v>
      </c>
      <c r="MQ299" s="245">
        <f t="shared" si="1128"/>
        <v>-0.21272321428571428</v>
      </c>
      <c r="MR299" s="245">
        <f t="shared" si="1129"/>
        <v>-0.15504629629629629</v>
      </c>
      <c r="MS299" s="245">
        <f t="shared" si="1130"/>
        <v>-0.12276666666666666</v>
      </c>
      <c r="MT299" s="245">
        <f t="shared" si="1131"/>
        <v>-0.19480147058823527</v>
      </c>
    </row>
    <row r="300" spans="1:358" s="101" customFormat="1" ht="18" customHeight="1" x14ac:dyDescent="0.25">
      <c r="A300" s="20" t="s">
        <v>323</v>
      </c>
      <c r="B300" s="273">
        <v>82378014</v>
      </c>
      <c r="C300" s="117" t="s">
        <v>813</v>
      </c>
      <c r="D300" s="5"/>
      <c r="E300" s="5">
        <v>282500</v>
      </c>
      <c r="F300" s="203">
        <v>45469</v>
      </c>
      <c r="G300" s="148"/>
      <c r="H300" s="148" t="s">
        <v>105</v>
      </c>
      <c r="I300" s="148" t="s">
        <v>105</v>
      </c>
      <c r="J300" s="148" t="s">
        <v>105</v>
      </c>
      <c r="K300" s="148" t="s">
        <v>105</v>
      </c>
      <c r="L300" s="148" t="s">
        <v>105</v>
      </c>
      <c r="M300" s="148" t="s">
        <v>105</v>
      </c>
      <c r="N300" s="357" t="s">
        <v>105</v>
      </c>
      <c r="O300" s="357" t="s">
        <v>105</v>
      </c>
      <c r="P300" s="150" t="e">
        <f>Y300/Tabel1[[#This Row],[2023 - Omsætning]]-1</f>
        <v>#DIV/0!</v>
      </c>
      <c r="Q300" s="150" t="e">
        <f>Z300/Tabel1[[#This Row],[2022 - Omsætning]]-1</f>
        <v>#DIV/0!</v>
      </c>
      <c r="R300" s="150" t="e">
        <f>AA300/Tabel1[[#This Row],[2021 - Omsætning]]-1</f>
        <v>#DIV/0!</v>
      </c>
      <c r="S300" s="150">
        <f>AB300/Tabel1[[#This Row],[2020 - Omsætning]]-1</f>
        <v>-1</v>
      </c>
      <c r="T300" s="150">
        <f>AC300/Tabel1[[#This Row],[2019 - Omsætning]]-1</f>
        <v>-5.0626775378828315E-2</v>
      </c>
      <c r="U300" s="242">
        <f t="shared" si="1162"/>
        <v>0</v>
      </c>
      <c r="V300" s="242">
        <f t="shared" si="1132"/>
        <v>0</v>
      </c>
      <c r="W300" s="242">
        <f t="shared" si="982"/>
        <v>0</v>
      </c>
      <c r="X300" s="242">
        <f t="shared" si="975"/>
        <v>-293.77499999999998</v>
      </c>
      <c r="Y300" s="151"/>
      <c r="Z300" s="151"/>
      <c r="AA300" s="151"/>
      <c r="AB300" s="151"/>
      <c r="AC300" s="361">
        <v>293.77499999999998</v>
      </c>
      <c r="AD300" s="151">
        <v>309.44099999999997</v>
      </c>
      <c r="AE300" s="151">
        <v>298.23700000000002</v>
      </c>
      <c r="AF300" s="151">
        <v>288.36500000000001</v>
      </c>
      <c r="AG300" s="361">
        <v>308.60300000000001</v>
      </c>
      <c r="AH300" s="361">
        <v>261.29899999999998</v>
      </c>
      <c r="AI300" s="361">
        <v>292.30599999999998</v>
      </c>
      <c r="AJ300" s="361">
        <v>269.81400000000002</v>
      </c>
      <c r="AK300" s="361"/>
      <c r="AL300" s="361"/>
      <c r="AM300" s="361"/>
      <c r="AN300" s="361"/>
      <c r="AO300" s="361"/>
      <c r="AP300" s="150" t="e">
        <f t="shared" si="1006"/>
        <v>#DIV/0!</v>
      </c>
      <c r="AQ300" s="150" t="e">
        <f t="shared" si="1007"/>
        <v>#DIV/0!</v>
      </c>
      <c r="AR300" s="150" t="e">
        <f t="shared" si="1008"/>
        <v>#DIV/0!</v>
      </c>
      <c r="AS300" s="150" t="e">
        <f t="shared" si="1009"/>
        <v>#DIV/0!</v>
      </c>
      <c r="AT300" s="150">
        <f t="shared" si="1010"/>
        <v>-1</v>
      </c>
      <c r="AU300" s="242">
        <f t="shared" si="960"/>
        <v>0</v>
      </c>
      <c r="AV300" s="242">
        <f t="shared" si="1169"/>
        <v>0</v>
      </c>
      <c r="AW300" s="242">
        <f t="shared" si="961"/>
        <v>0</v>
      </c>
      <c r="AX300" s="242">
        <f t="shared" si="962"/>
        <v>0</v>
      </c>
      <c r="AY300" s="119"/>
      <c r="AZ300" s="119"/>
      <c r="BA300" s="119"/>
      <c r="BB300" s="119"/>
      <c r="BC300" s="119"/>
      <c r="BD300" s="119">
        <v>53.466999999999999</v>
      </c>
      <c r="BE300" s="119">
        <v>27.61</v>
      </c>
      <c r="BF300" s="119">
        <v>36.639000000000003</v>
      </c>
      <c r="BG300" s="362">
        <v>50.470999999999997</v>
      </c>
      <c r="BH300" s="362">
        <v>39.036000000000001</v>
      </c>
      <c r="BI300" s="362">
        <v>54.350999999999999</v>
      </c>
      <c r="BJ300" s="362">
        <v>53.851999999999997</v>
      </c>
      <c r="BK300" s="362"/>
      <c r="BL300" s="362"/>
      <c r="BM300" s="362"/>
      <c r="BN300" s="362"/>
      <c r="BO300" s="362"/>
      <c r="BP300" s="152" t="e">
        <f t="shared" si="1011"/>
        <v>#DIV/0!</v>
      </c>
      <c r="BQ300" s="152" t="e">
        <f t="shared" si="1012"/>
        <v>#DIV/0!</v>
      </c>
      <c r="BR300" s="152" t="e">
        <f t="shared" si="1013"/>
        <v>#DIV/0!</v>
      </c>
      <c r="BS300" s="152" t="e">
        <f t="shared" si="1014"/>
        <v>#DIV/0!</v>
      </c>
      <c r="BT300" s="152">
        <f t="shared" si="1015"/>
        <v>-1</v>
      </c>
      <c r="BU300" s="242">
        <f t="shared" si="963"/>
        <v>0</v>
      </c>
      <c r="BV300" s="242">
        <f t="shared" si="1170"/>
        <v>0</v>
      </c>
      <c r="BW300" s="242">
        <f t="shared" si="964"/>
        <v>0</v>
      </c>
      <c r="BX300" s="242">
        <f t="shared" si="965"/>
        <v>0</v>
      </c>
      <c r="BY300" s="119"/>
      <c r="BZ300" s="119"/>
      <c r="CA300" s="119"/>
      <c r="CB300" s="119"/>
      <c r="CC300" s="119"/>
      <c r="CD300" s="119">
        <v>10.648999999999999</v>
      </c>
      <c r="CE300" s="119">
        <v>-2.6080000000000001</v>
      </c>
      <c r="CF300" s="119">
        <v>4.681</v>
      </c>
      <c r="CG300" s="362">
        <v>19.238</v>
      </c>
      <c r="CH300" s="362">
        <v>10.63</v>
      </c>
      <c r="CI300" s="362">
        <v>25.565999999999999</v>
      </c>
      <c r="CJ300" s="362">
        <v>27.715</v>
      </c>
      <c r="CK300" s="362"/>
      <c r="CL300" s="362"/>
      <c r="CM300" s="362"/>
      <c r="CN300" s="362"/>
      <c r="CO300" s="362"/>
      <c r="CP300" s="152" t="e">
        <f t="shared" si="1016"/>
        <v>#DIV/0!</v>
      </c>
      <c r="CQ300" s="152" t="e">
        <f t="shared" si="1017"/>
        <v>#DIV/0!</v>
      </c>
      <c r="CR300" s="152" t="e">
        <f t="shared" si="1018"/>
        <v>#DIV/0!</v>
      </c>
      <c r="CS300" s="152" t="e">
        <f t="shared" si="1019"/>
        <v>#DIV/0!</v>
      </c>
      <c r="CT300" s="152">
        <f t="shared" si="1020"/>
        <v>-1</v>
      </c>
      <c r="CU300" s="242">
        <f t="shared" si="966"/>
        <v>0</v>
      </c>
      <c r="CV300" s="242">
        <f t="shared" si="1171"/>
        <v>0</v>
      </c>
      <c r="CW300" s="242">
        <f t="shared" si="967"/>
        <v>0</v>
      </c>
      <c r="CX300" s="242">
        <f t="shared" si="968"/>
        <v>0</v>
      </c>
      <c r="CY300" s="119"/>
      <c r="CZ300" s="119"/>
      <c r="DA300" s="119"/>
      <c r="DB300" s="119"/>
      <c r="DC300" s="119"/>
      <c r="DD300" s="119">
        <v>10.167</v>
      </c>
      <c r="DE300" s="119">
        <v>-3.26</v>
      </c>
      <c r="DF300" s="119">
        <v>4.1669999999999998</v>
      </c>
      <c r="DG300" s="362">
        <v>18.931000000000001</v>
      </c>
      <c r="DH300" s="362">
        <v>10.023999999999999</v>
      </c>
      <c r="DI300" s="362">
        <v>24.937000000000001</v>
      </c>
      <c r="DJ300" s="362">
        <v>27.045999999999999</v>
      </c>
      <c r="DK300" s="362"/>
      <c r="DL300" s="362"/>
      <c r="DM300" s="362"/>
      <c r="DN300" s="362"/>
      <c r="DO300" s="362"/>
      <c r="DP300" s="152" t="e">
        <f t="shared" si="1021"/>
        <v>#DIV/0!</v>
      </c>
      <c r="DQ300" s="152" t="e">
        <f t="shared" si="1022"/>
        <v>#DIV/0!</v>
      </c>
      <c r="DR300" s="152" t="e">
        <f t="shared" si="1023"/>
        <v>#DIV/0!</v>
      </c>
      <c r="DS300" s="152" t="e">
        <f t="shared" si="1024"/>
        <v>#DIV/0!</v>
      </c>
      <c r="DT300" s="152">
        <f t="shared" si="1025"/>
        <v>-1</v>
      </c>
      <c r="DU300" s="242">
        <f t="shared" si="969"/>
        <v>0</v>
      </c>
      <c r="DV300" s="242">
        <f t="shared" si="1172"/>
        <v>0</v>
      </c>
      <c r="DW300" s="242">
        <f t="shared" si="970"/>
        <v>0</v>
      </c>
      <c r="DX300" s="242">
        <f t="shared" si="971"/>
        <v>0</v>
      </c>
      <c r="DY300" s="119"/>
      <c r="DZ300" s="119"/>
      <c r="EA300" s="119"/>
      <c r="EB300" s="119"/>
      <c r="EC300" s="119"/>
      <c r="ED300" s="119">
        <v>102.693</v>
      </c>
      <c r="EE300" s="119">
        <v>94.876000000000005</v>
      </c>
      <c r="EF300" s="119">
        <v>97.492000000000004</v>
      </c>
      <c r="EG300" s="362">
        <v>94.024000000000001</v>
      </c>
      <c r="EH300" s="362">
        <v>87.355999999999995</v>
      </c>
      <c r="EI300" s="362">
        <v>89.331999999999994</v>
      </c>
      <c r="EJ300" s="362">
        <v>80.450999999999993</v>
      </c>
      <c r="EK300" s="362"/>
      <c r="EL300" s="362"/>
      <c r="EM300" s="362"/>
      <c r="EN300" s="362"/>
      <c r="EO300" s="362"/>
      <c r="EP300" s="153" t="e">
        <f t="shared" si="1026"/>
        <v>#DIV/0!</v>
      </c>
      <c r="EQ300" s="153" t="e">
        <f t="shared" si="1027"/>
        <v>#DIV/0!</v>
      </c>
      <c r="ER300" s="153" t="e">
        <f t="shared" si="1028"/>
        <v>#DIV/0!</v>
      </c>
      <c r="ES300" s="153" t="e">
        <f t="shared" si="1029"/>
        <v>#DIV/0!</v>
      </c>
      <c r="ET300" s="153">
        <f t="shared" si="1030"/>
        <v>-1</v>
      </c>
      <c r="EU300" s="242">
        <f t="shared" si="972"/>
        <v>0</v>
      </c>
      <c r="EV300" s="242">
        <f t="shared" si="1173"/>
        <v>0</v>
      </c>
      <c r="EW300" s="242">
        <f t="shared" si="973"/>
        <v>0</v>
      </c>
      <c r="EX300" s="242">
        <f t="shared" si="974"/>
        <v>0</v>
      </c>
      <c r="EY300" s="119"/>
      <c r="EZ300" s="119"/>
      <c r="FA300" s="119"/>
      <c r="FB300" s="119"/>
      <c r="FC300" s="119"/>
      <c r="FD300" s="119">
        <v>189.16</v>
      </c>
      <c r="FE300" s="119">
        <v>190.99600000000001</v>
      </c>
      <c r="FF300" s="119">
        <v>188.15199999999999</v>
      </c>
      <c r="FG300" s="362">
        <v>168.36799999999999</v>
      </c>
      <c r="FH300" s="362">
        <v>159.702</v>
      </c>
      <c r="FI300" s="362">
        <v>167.512</v>
      </c>
      <c r="FJ300" s="362">
        <v>149.86099999999999</v>
      </c>
      <c r="FK300" s="362"/>
      <c r="FL300" s="362"/>
      <c r="FM300" s="362"/>
      <c r="FN300" s="362"/>
      <c r="FO300" s="362"/>
      <c r="FP300" s="153">
        <f t="shared" si="1031"/>
        <v>-1</v>
      </c>
      <c r="FQ300" s="153">
        <f t="shared" si="1032"/>
        <v>-1.5873015873015872E-2</v>
      </c>
      <c r="FR300" s="153">
        <f t="shared" si="1033"/>
        <v>3.2786885245901641E-2</v>
      </c>
      <c r="FS300" s="153">
        <f t="shared" si="1034"/>
        <v>4.5714285714285714E-2</v>
      </c>
      <c r="FT300" s="153">
        <f t="shared" si="1035"/>
        <v>-0.12935323383084577</v>
      </c>
      <c r="FU300" s="242">
        <f t="shared" si="990"/>
        <v>-186</v>
      </c>
      <c r="FV300" s="242">
        <f t="shared" si="1174"/>
        <v>-3</v>
      </c>
      <c r="FW300" s="242">
        <f t="shared" si="991"/>
        <v>6</v>
      </c>
      <c r="FX300" s="242">
        <f t="shared" si="992"/>
        <v>8</v>
      </c>
      <c r="FY300" s="154"/>
      <c r="FZ300" s="154">
        <v>186</v>
      </c>
      <c r="GA300" s="154">
        <v>189</v>
      </c>
      <c r="GB300" s="154">
        <v>183</v>
      </c>
      <c r="GC300" s="154">
        <v>175</v>
      </c>
      <c r="GD300" s="154">
        <v>201</v>
      </c>
      <c r="GE300" s="154">
        <v>201</v>
      </c>
      <c r="GF300" s="154">
        <v>190</v>
      </c>
      <c r="GG300" s="359">
        <v>179</v>
      </c>
      <c r="GH300" s="359">
        <v>173</v>
      </c>
      <c r="GI300" s="359">
        <v>175</v>
      </c>
      <c r="GJ300" s="359">
        <v>157</v>
      </c>
      <c r="GK300" s="359"/>
      <c r="GL300" s="359"/>
      <c r="GM300" s="359"/>
      <c r="GN300" s="359"/>
      <c r="GO300" s="359"/>
      <c r="GP300" s="5"/>
      <c r="GQ300" s="5" t="s">
        <v>386</v>
      </c>
      <c r="GR300" s="5">
        <v>8361</v>
      </c>
      <c r="GS300" s="5" t="s">
        <v>157</v>
      </c>
      <c r="GT300" s="7" t="s">
        <v>94</v>
      </c>
      <c r="GU300" s="172"/>
      <c r="GV300" s="3"/>
      <c r="GW300" s="158" t="e">
        <f t="shared" si="1036"/>
        <v>#VALUE!</v>
      </c>
      <c r="GX300" s="158" t="e">
        <f t="shared" si="1037"/>
        <v>#VALUE!</v>
      </c>
      <c r="GY300" s="158" t="e">
        <f t="shared" si="1038"/>
        <v>#VALUE!</v>
      </c>
      <c r="GZ300" s="158" t="e">
        <f t="shared" si="1039"/>
        <v>#VALUE!</v>
      </c>
      <c r="HA300" s="158">
        <f t="shared" si="1040"/>
        <v>-1</v>
      </c>
      <c r="HB300" s="263" t="e">
        <f t="shared" si="1175"/>
        <v>#VALUE!</v>
      </c>
      <c r="HC300" s="263" t="e">
        <f t="shared" si="1163"/>
        <v>#VALUE!</v>
      </c>
      <c r="HD300" s="263" t="e">
        <f t="shared" si="1176"/>
        <v>#VALUE!</v>
      </c>
      <c r="HE300" s="263" t="e">
        <f t="shared" si="1177"/>
        <v>#VALUE!</v>
      </c>
      <c r="HF300" s="153" t="str">
        <f t="shared" si="1041"/>
        <v>Negativ EK</v>
      </c>
      <c r="HG300" s="153" t="str">
        <f t="shared" si="1042"/>
        <v>Negativ EK</v>
      </c>
      <c r="HH300" s="153" t="str">
        <f t="shared" si="1043"/>
        <v>Negativ EK</v>
      </c>
      <c r="HI300" s="153" t="str">
        <f t="shared" si="1044"/>
        <v>Negativ EK</v>
      </c>
      <c r="HJ300" s="153">
        <f t="shared" si="1045"/>
        <v>0</v>
      </c>
      <c r="HK300" s="153">
        <f t="shared" si="1046"/>
        <v>0.10292100481350819</v>
      </c>
      <c r="HL300" s="153">
        <f t="shared" si="1047"/>
        <v>-3.389337103884222E-2</v>
      </c>
      <c r="HM300" s="153">
        <f t="shared" si="1048"/>
        <v>4.3515946448338512E-2</v>
      </c>
      <c r="HN300" s="153">
        <f t="shared" si="1049"/>
        <v>0.20874407321645166</v>
      </c>
      <c r="HO300" s="153">
        <f t="shared" si="1050"/>
        <v>0.11346554378339219</v>
      </c>
      <c r="HP300" s="153">
        <f t="shared" si="1051"/>
        <v>0.29375143565610223</v>
      </c>
      <c r="HQ300" s="153">
        <f t="shared" si="1052"/>
        <v>0.33617978645386637</v>
      </c>
      <c r="HR300" s="153" t="str">
        <f t="shared" si="1053"/>
        <v>Negativ EK</v>
      </c>
      <c r="HS300" s="153" t="str">
        <f t="shared" si="1054"/>
        <v>Negativ EK</v>
      </c>
      <c r="HT300" s="153" t="str">
        <f t="shared" si="1055"/>
        <v>Negativ EK</v>
      </c>
      <c r="HU300" s="153" t="str">
        <f t="shared" si="1056"/>
        <v>Negativ EK</v>
      </c>
      <c r="HV300" s="150" t="e">
        <f t="shared" si="1057"/>
        <v>#VALUE!</v>
      </c>
      <c r="HW300" s="150" t="e">
        <f t="shared" si="1058"/>
        <v>#VALUE!</v>
      </c>
      <c r="HX300" s="150" t="e">
        <f t="shared" si="1059"/>
        <v>#VALUE!</v>
      </c>
      <c r="HY300" s="150" t="e">
        <f t="shared" si="1060"/>
        <v>#VALUE!</v>
      </c>
      <c r="HZ300" s="150">
        <f t="shared" si="1061"/>
        <v>-1</v>
      </c>
      <c r="IA300" s="263" t="e">
        <f t="shared" si="1178"/>
        <v>#VALUE!</v>
      </c>
      <c r="IB300" s="263" t="e">
        <f t="shared" si="1164"/>
        <v>#VALUE!</v>
      </c>
      <c r="IC300" s="263" t="e">
        <f t="shared" si="1179"/>
        <v>#VALUE!</v>
      </c>
      <c r="ID300" s="263" t="e">
        <f t="shared" si="1180"/>
        <v>#VALUE!</v>
      </c>
      <c r="IE300" s="153" t="str">
        <f t="shared" si="1062"/>
        <v>i.a.</v>
      </c>
      <c r="IF300" s="153" t="str">
        <f t="shared" si="1063"/>
        <v>i.a.</v>
      </c>
      <c r="IG300" s="153" t="str">
        <f t="shared" si="1064"/>
        <v>i.a.</v>
      </c>
      <c r="IH300" s="153" t="str">
        <f t="shared" si="1065"/>
        <v>i.a.</v>
      </c>
      <c r="II300" s="153">
        <f t="shared" si="1066"/>
        <v>0</v>
      </c>
      <c r="IJ300" s="153">
        <f t="shared" si="1067"/>
        <v>5.6024368943275914E-2</v>
      </c>
      <c r="IK300" s="153">
        <f t="shared" si="1068"/>
        <v>-1.3757160792091742E-2</v>
      </c>
      <c r="IL300" s="153">
        <f t="shared" si="1069"/>
        <v>2.625939638729945E-2</v>
      </c>
      <c r="IM300" s="153">
        <f t="shared" si="1070"/>
        <v>0.11727984881275337</v>
      </c>
      <c r="IN300" s="153">
        <f t="shared" si="1071"/>
        <v>6.4972770113748191E-2</v>
      </c>
      <c r="IO300" s="153">
        <f t="shared" si="1072"/>
        <v>0.16111011333667324</v>
      </c>
      <c r="IP300" s="153">
        <f t="shared" si="1073"/>
        <v>0.18493804258612984</v>
      </c>
      <c r="IQ300" s="153" t="str">
        <f t="shared" si="1074"/>
        <v>i.a.</v>
      </c>
      <c r="IR300" s="153" t="str">
        <f t="shared" si="1075"/>
        <v>i.a.</v>
      </c>
      <c r="IS300" s="153" t="str">
        <f t="shared" si="1076"/>
        <v>i.a.</v>
      </c>
      <c r="IT300" s="153" t="str">
        <f t="shared" si="1077"/>
        <v>i.a.</v>
      </c>
      <c r="IU300" s="150" t="e">
        <f t="shared" si="1078"/>
        <v>#VALUE!</v>
      </c>
      <c r="IV300" s="150" t="e">
        <f t="shared" si="1079"/>
        <v>#VALUE!</v>
      </c>
      <c r="IW300" s="150" t="e">
        <f t="shared" si="1080"/>
        <v>#VALUE!</v>
      </c>
      <c r="IX300" s="150" t="e">
        <f t="shared" si="1081"/>
        <v>#VALUE!</v>
      </c>
      <c r="IY300" s="150" t="e">
        <f t="shared" si="1082"/>
        <v>#VALUE!</v>
      </c>
      <c r="IZ300" s="263" t="e">
        <f t="shared" si="1181"/>
        <v>#VALUE!</v>
      </c>
      <c r="JA300" s="263" t="e">
        <f t="shared" si="1165"/>
        <v>#VALUE!</v>
      </c>
      <c r="JB300" s="263" t="e">
        <f t="shared" si="1182"/>
        <v>#VALUE!</v>
      </c>
      <c r="JC300" s="263" t="e">
        <f t="shared" si="1183"/>
        <v>#VALUE!</v>
      </c>
      <c r="JD300" s="153" t="str">
        <f t="shared" si="1083"/>
        <v>i.a.</v>
      </c>
      <c r="JE300" s="153" t="str">
        <f t="shared" si="1084"/>
        <v>i.a.</v>
      </c>
      <c r="JF300" s="153" t="str">
        <f t="shared" si="1085"/>
        <v>i.a.</v>
      </c>
      <c r="JG300" s="153" t="str">
        <f t="shared" si="1086"/>
        <v>i.a.</v>
      </c>
      <c r="JH300" s="153" t="str">
        <f t="shared" si="1087"/>
        <v>i.a.</v>
      </c>
      <c r="JI300" s="153">
        <f t="shared" si="1088"/>
        <v>0.54288961725523366</v>
      </c>
      <c r="JJ300" s="153">
        <f t="shared" si="1089"/>
        <v>0.49674338729606904</v>
      </c>
      <c r="JK300" s="153">
        <f t="shared" si="1090"/>
        <v>0.51815553382371704</v>
      </c>
      <c r="JL300" s="153">
        <f t="shared" si="1091"/>
        <v>0.55844340967404738</v>
      </c>
      <c r="JM300" s="153">
        <f t="shared" si="1092"/>
        <v>0.54699377590762788</v>
      </c>
      <c r="JN300" s="153">
        <f t="shared" si="1093"/>
        <v>0.5332871674865084</v>
      </c>
      <c r="JO300" s="153">
        <f t="shared" si="1094"/>
        <v>0.53683746938829979</v>
      </c>
      <c r="JP300" s="153" t="str">
        <f t="shared" si="1095"/>
        <v>i.a.</v>
      </c>
      <c r="JQ300" s="153" t="str">
        <f t="shared" si="1096"/>
        <v>i.a.</v>
      </c>
      <c r="JR300" s="153" t="str">
        <f t="shared" si="1097"/>
        <v>i.a.</v>
      </c>
      <c r="JS300" s="153" t="str">
        <f t="shared" si="1098"/>
        <v>i.a.</v>
      </c>
      <c r="JT300" s="153" t="str">
        <f t="shared" si="1099"/>
        <v>i.a.</v>
      </c>
      <c r="JU300" s="150" t="e">
        <f t="shared" si="1100"/>
        <v>#VALUE!</v>
      </c>
      <c r="JV300" s="150" t="e">
        <f t="shared" si="1101"/>
        <v>#VALUE!</v>
      </c>
      <c r="JW300" s="150" t="e">
        <f t="shared" si="1102"/>
        <v>#VALUE!</v>
      </c>
      <c r="JX300" s="150" t="e">
        <f t="shared" si="1103"/>
        <v>#VALUE!</v>
      </c>
      <c r="JY300" s="150">
        <f t="shared" si="1104"/>
        <v>-1</v>
      </c>
      <c r="JZ300" s="263" t="e">
        <f t="shared" si="1184"/>
        <v>#VALUE!</v>
      </c>
      <c r="KA300" s="263" t="e">
        <f t="shared" si="1166"/>
        <v>#VALUE!</v>
      </c>
      <c r="KB300" s="263" t="e">
        <f t="shared" si="1185"/>
        <v>#VALUE!</v>
      </c>
      <c r="KC300" s="263" t="e">
        <f t="shared" si="1186"/>
        <v>#VALUE!</v>
      </c>
      <c r="KD300" s="153" t="str">
        <f t="shared" si="1145"/>
        <v>i.a.</v>
      </c>
      <c r="KE300" s="153" t="str">
        <f t="shared" si="1146"/>
        <v>i.a.</v>
      </c>
      <c r="KF300" s="153" t="str">
        <f t="shared" si="1147"/>
        <v>i.a.</v>
      </c>
      <c r="KG300" s="153" t="str">
        <f t="shared" si="1148"/>
        <v>i.a.</v>
      </c>
      <c r="KH300" s="153">
        <f t="shared" si="1161"/>
        <v>0</v>
      </c>
      <c r="KI300" s="153">
        <f t="shared" si="1149"/>
        <v>3.4413668518392844E-2</v>
      </c>
      <c r="KJ300" s="153">
        <f t="shared" si="1150"/>
        <v>-8.744723156415871E-3</v>
      </c>
      <c r="KK300" s="153">
        <f t="shared" si="1151"/>
        <v>1.6232899276958021E-2</v>
      </c>
      <c r="KL300" s="153">
        <f t="shared" si="1152"/>
        <v>6.2338992167930964E-2</v>
      </c>
      <c r="KM300" s="153">
        <f t="shared" si="1153"/>
        <v>4.0681365026272592E-2</v>
      </c>
      <c r="KN300" s="153">
        <f t="shared" si="1154"/>
        <v>8.7463137944482836E-2</v>
      </c>
      <c r="KO300" s="153">
        <f t="shared" si="1155"/>
        <v>0.10271891006396998</v>
      </c>
      <c r="KP300" s="153" t="str">
        <f t="shared" si="1156"/>
        <v>i.a.</v>
      </c>
      <c r="KQ300" s="153" t="str">
        <f t="shared" si="1157"/>
        <v>i.a.</v>
      </c>
      <c r="KR300" s="153" t="str">
        <f t="shared" si="1158"/>
        <v>i.a.</v>
      </c>
      <c r="KS300" s="153" t="str">
        <f t="shared" si="1159"/>
        <v>i.a.</v>
      </c>
      <c r="KT300" s="153" t="str">
        <f t="shared" si="1160"/>
        <v>i.a.</v>
      </c>
      <c r="KU300" s="150" t="e">
        <f t="shared" si="1105"/>
        <v>#VALUE!</v>
      </c>
      <c r="KV300" s="150" t="e">
        <f t="shared" si="1106"/>
        <v>#DIV/0!</v>
      </c>
      <c r="KW300" s="150" t="e">
        <f t="shared" si="1107"/>
        <v>#DIV/0!</v>
      </c>
      <c r="KX300" s="150">
        <f t="shared" si="1108"/>
        <v>-1</v>
      </c>
      <c r="KY300" s="150">
        <f t="shared" si="1109"/>
        <v>9.0422960850602987E-2</v>
      </c>
      <c r="KZ300" s="243" t="e">
        <f t="shared" si="1187"/>
        <v>#VALUE!</v>
      </c>
      <c r="LA300" s="243">
        <f t="shared" si="1167"/>
        <v>0</v>
      </c>
      <c r="LB300" s="243">
        <f t="shared" si="1188"/>
        <v>0</v>
      </c>
      <c r="LC300" s="243">
        <f t="shared" si="1189"/>
        <v>-1.6787142857142856</v>
      </c>
      <c r="LD300" s="254" t="str">
        <f>IFERROR(Tabel1[[#This Row],[2024 - Omsætning]]/Tabel1[[#This Row],[2024 - Ansatte]],"i.a.")</f>
        <v>i.a.</v>
      </c>
      <c r="LE300" s="254">
        <f>IFERROR(Tabel1[[#This Row],[2023 - Omsætning]]/Tabel1[[#This Row],[2023 - Ansatte]],"i.a.")</f>
        <v>0</v>
      </c>
      <c r="LF300" s="254">
        <f>IFERROR(Tabel1[[#This Row],[2022 - Omsætning]]/Tabel1[[#This Row],[2022 - Ansatte]],"i.a.")</f>
        <v>0</v>
      </c>
      <c r="LG300" s="254">
        <f>IFERROR(Tabel1[[#This Row],[2021 - Omsætning]]/Tabel1[[#This Row],[2021 - Ansatte]],"i.a.")</f>
        <v>0</v>
      </c>
      <c r="LH300" s="254">
        <f>IFERROR(AC300/Tabel1[[#This Row],[2020 - Ansatte]],"i.a.")</f>
        <v>1.6787142857142856</v>
      </c>
      <c r="LI300" s="254">
        <f>IFERROR(Tabel1[[#This Row],[2019 - Omsætning]]/Tabel1[[#This Row],[2019 - Ansatte]],"i.a.")</f>
        <v>1.539507462686567</v>
      </c>
      <c r="LJ300" s="254">
        <f>IFERROR(Tabel1[[#This Row],[2018 - Omsætning]]/Tabel1[[#This Row],[2018 - Ansatte]],"i.a.")</f>
        <v>1.483766169154229</v>
      </c>
      <c r="LK300" s="254">
        <f>IFERROR(Tabel1[[#This Row],[2017 - Omsætning]]/Tabel1[[#This Row],[2017 - Ansatte]],"i.a.")</f>
        <v>1.5177105263157895</v>
      </c>
      <c r="LL300" s="254">
        <f>IFERROR(Tabel1[[#This Row],[2016 - Omsætning]]/Tabel1[[#This Row],[2016 - Ansatte]],"i.a.")</f>
        <v>1.7240391061452514</v>
      </c>
      <c r="LM300" s="254">
        <f>IFERROR(Tabel1[[#This Row],[2015 - Omsætning]]/Tabel1[[#This Row],[2015 - Ansatte]],"i.a.")</f>
        <v>1.5103988439306357</v>
      </c>
      <c r="LN300" s="254">
        <f>IFERROR(Tabel1[[#This Row],[2014 - Omsætning]]/Tabel1[[#This Row],[2014 - Ansatte]],"i.a.")</f>
        <v>1.6703199999999998</v>
      </c>
      <c r="LO300" s="254">
        <f>IFERROR(Tabel1[[#This Row],[2013 - Omsætning]]/Tabel1[[#This Row],[2013 - Ansatte]],"i.a.")</f>
        <v>1.7185605095541403</v>
      </c>
      <c r="LP300" s="254" t="str">
        <f>IFERROR(Tabel1[[#This Row],[2012 - Omsætning]]/Tabel1[[#This Row],[2012 - Ansatte]],"i.a.")</f>
        <v>i.a.</v>
      </c>
      <c r="LQ300" s="254" t="str">
        <f>IFERROR(Tabel1[[#This Row],[2011 - Omsætning]]/Tabel1[[#This Row],[2011 - Ansatte]],"i.a.")</f>
        <v>i.a.</v>
      </c>
      <c r="LR300" s="254" t="str">
        <f>IFERROR(Tabel1[[#This Row],[2010 - Omsætning]]/Tabel1[[#This Row],[2010 - Ansatte]],"i.a.")</f>
        <v>i.a.</v>
      </c>
      <c r="LS300" s="254" t="str">
        <f>IFERROR(Tabel1[[#This Row],[2009 - Omsætning]]/Tabel1[[#This Row],[2009 - Ansatte]],"i.a.")</f>
        <v>i.a.</v>
      </c>
      <c r="LT300" s="254" t="str">
        <f>IFERROR(Tabel1[[#This Row],[2008 - Omsætning]]/Tabel1[[#This Row],[2008 - Ansatte]],"i.a.")</f>
        <v>i.a.</v>
      </c>
      <c r="LU300" s="158" t="e">
        <f t="shared" si="1110"/>
        <v>#VALUE!</v>
      </c>
      <c r="LV300" s="158" t="e">
        <f t="shared" si="1111"/>
        <v>#DIV/0!</v>
      </c>
      <c r="LW300" s="158" t="e">
        <f t="shared" si="1112"/>
        <v>#DIV/0!</v>
      </c>
      <c r="LX300" s="158" t="e">
        <f t="shared" si="1113"/>
        <v>#DIV/0!</v>
      </c>
      <c r="LY300" s="158">
        <f t="shared" si="1114"/>
        <v>-1</v>
      </c>
      <c r="LZ300" s="243" t="e">
        <f t="shared" si="1190"/>
        <v>#VALUE!</v>
      </c>
      <c r="MA300" s="243">
        <f t="shared" si="1168"/>
        <v>0</v>
      </c>
      <c r="MB300" s="243">
        <f t="shared" si="1191"/>
        <v>0</v>
      </c>
      <c r="MC300" s="243">
        <f t="shared" si="1192"/>
        <v>0</v>
      </c>
      <c r="MD300" s="244" t="str">
        <f t="shared" si="1115"/>
        <v>i.a.</v>
      </c>
      <c r="ME300" s="244">
        <f t="shared" si="1116"/>
        <v>0</v>
      </c>
      <c r="MF300" s="244">
        <f t="shared" si="1117"/>
        <v>0</v>
      </c>
      <c r="MG300" s="244">
        <f t="shared" si="1118"/>
        <v>0</v>
      </c>
      <c r="MH300" s="244">
        <f t="shared" si="1119"/>
        <v>0</v>
      </c>
      <c r="MI300" s="244">
        <f t="shared" si="1120"/>
        <v>5.0582089552238807E-2</v>
      </c>
      <c r="MJ300" s="244">
        <f t="shared" si="1121"/>
        <v>-1.6218905472636814E-2</v>
      </c>
      <c r="MK300" s="244">
        <f t="shared" si="1122"/>
        <v>2.193157894736842E-2</v>
      </c>
      <c r="ML300" s="244">
        <f t="shared" si="1123"/>
        <v>0.10575977653631286</v>
      </c>
      <c r="MM300" s="244">
        <f t="shared" si="1124"/>
        <v>5.7942196531791904E-2</v>
      </c>
      <c r="MN300" s="244">
        <f t="shared" si="1125"/>
        <v>0.14249714285714285</v>
      </c>
      <c r="MO300" s="244">
        <f t="shared" si="1126"/>
        <v>0.17226751592356687</v>
      </c>
      <c r="MP300" s="244" t="str">
        <f t="shared" si="1127"/>
        <v>i.a.</v>
      </c>
      <c r="MQ300" s="244" t="str">
        <f t="shared" si="1128"/>
        <v>i.a.</v>
      </c>
      <c r="MR300" s="244" t="str">
        <f t="shared" si="1129"/>
        <v>i.a.</v>
      </c>
      <c r="MS300" s="244" t="str">
        <f t="shared" si="1130"/>
        <v>i.a.</v>
      </c>
      <c r="MT300" s="244" t="str">
        <f t="shared" si="1131"/>
        <v>i.a.</v>
      </c>
    </row>
    <row r="301" spans="1:358" s="101" customFormat="1" ht="18" customHeight="1" x14ac:dyDescent="0.25">
      <c r="A301" s="20" t="s">
        <v>719</v>
      </c>
      <c r="B301" s="273">
        <v>21796379</v>
      </c>
      <c r="C301" s="401" t="s">
        <v>87</v>
      </c>
      <c r="D301" s="223"/>
      <c r="E301" s="133">
        <v>251100</v>
      </c>
      <c r="F301" s="203">
        <v>45457</v>
      </c>
      <c r="G301" s="148"/>
      <c r="H301" s="148" t="s">
        <v>74</v>
      </c>
      <c r="I301" s="148" t="s">
        <v>74</v>
      </c>
      <c r="J301" s="148" t="s">
        <v>74</v>
      </c>
      <c r="K301" s="148" t="s">
        <v>74</v>
      </c>
      <c r="L301" s="148" t="s">
        <v>74</v>
      </c>
      <c r="M301" s="148" t="s">
        <v>74</v>
      </c>
      <c r="N301" s="148" t="s">
        <v>74</v>
      </c>
      <c r="O301" s="148" t="s">
        <v>74</v>
      </c>
      <c r="P301" s="150" t="e">
        <f>Y301/Tabel1[[#This Row],[2023 - Omsætning]]-1</f>
        <v>#DIV/0!</v>
      </c>
      <c r="Q301" s="150" t="e">
        <f>Z301/Tabel1[[#This Row],[2022 - Omsætning]]-1</f>
        <v>#DIV/0!</v>
      </c>
      <c r="R301" s="150" t="e">
        <f>AA301/Tabel1[[#This Row],[2021 - Omsætning]]-1</f>
        <v>#DIV/0!</v>
      </c>
      <c r="S301" s="150" t="e">
        <f>AB301/Tabel1[[#This Row],[2020 - Omsætning]]-1</f>
        <v>#DIV/0!</v>
      </c>
      <c r="T301" s="150" t="e">
        <f>AC301/Tabel1[[#This Row],[2019 - Omsætning]]-1</f>
        <v>#DIV/0!</v>
      </c>
      <c r="U301" s="242">
        <f t="shared" si="1162"/>
        <v>0</v>
      </c>
      <c r="V301" s="242">
        <f t="shared" si="1132"/>
        <v>0</v>
      </c>
      <c r="W301" s="242">
        <f t="shared" si="982"/>
        <v>0</v>
      </c>
      <c r="X301" s="242">
        <f t="shared" si="975"/>
        <v>0</v>
      </c>
      <c r="Y301" s="151"/>
      <c r="Z301" s="151"/>
      <c r="AA301" s="151"/>
      <c r="AB301" s="151"/>
      <c r="AC301" s="361"/>
      <c r="AD301" s="361"/>
      <c r="AE301" s="361"/>
      <c r="AF301" s="361"/>
      <c r="AG301" s="361"/>
      <c r="AH301" s="361"/>
      <c r="AI301" s="361"/>
      <c r="AJ301" s="361"/>
      <c r="AK301" s="361"/>
      <c r="AL301" s="361"/>
      <c r="AM301" s="361"/>
      <c r="AN301" s="361"/>
      <c r="AO301" s="361"/>
      <c r="AP301" s="150">
        <f t="shared" si="1006"/>
        <v>-1</v>
      </c>
      <c r="AQ301" s="150">
        <f t="shared" si="1007"/>
        <v>0.16973216635956831</v>
      </c>
      <c r="AR301" s="150">
        <f t="shared" si="1008"/>
        <v>0.33558919821581584</v>
      </c>
      <c r="AS301" s="150">
        <f t="shared" si="1009"/>
        <v>0.18892865539852136</v>
      </c>
      <c r="AT301" s="150">
        <f t="shared" si="1010"/>
        <v>0.16921714163535864</v>
      </c>
      <c r="AU301" s="242">
        <f t="shared" si="960"/>
        <v>-71.100999999999999</v>
      </c>
      <c r="AV301" s="242">
        <f t="shared" si="1169"/>
        <v>10.317</v>
      </c>
      <c r="AW301" s="242">
        <f t="shared" si="961"/>
        <v>15.272999999999996</v>
      </c>
      <c r="AX301" s="242">
        <f t="shared" si="962"/>
        <v>7.2319999999999993</v>
      </c>
      <c r="AY301" s="119"/>
      <c r="AZ301" s="119">
        <v>71.100999999999999</v>
      </c>
      <c r="BA301" s="119">
        <v>60.783999999999999</v>
      </c>
      <c r="BB301" s="119">
        <v>45.511000000000003</v>
      </c>
      <c r="BC301" s="119">
        <v>38.279000000000003</v>
      </c>
      <c r="BD301" s="362">
        <v>32.738999999999997</v>
      </c>
      <c r="BE301" s="362">
        <v>33.442</v>
      </c>
      <c r="BF301" s="362">
        <v>35.770000000000003</v>
      </c>
      <c r="BG301" s="362">
        <v>40.96</v>
      </c>
      <c r="BH301" s="362"/>
      <c r="BI301" s="362"/>
      <c r="BJ301" s="362"/>
      <c r="BK301" s="362"/>
      <c r="BL301" s="362"/>
      <c r="BM301" s="362"/>
      <c r="BN301" s="362"/>
      <c r="BO301" s="362"/>
      <c r="BP301" s="152">
        <f t="shared" si="1011"/>
        <v>-1</v>
      </c>
      <c r="BQ301" s="152">
        <f t="shared" si="1012"/>
        <v>0.60314742335290306</v>
      </c>
      <c r="BR301" s="152">
        <f t="shared" si="1013"/>
        <v>0.62846899482140484</v>
      </c>
      <c r="BS301" s="152">
        <f t="shared" si="1014"/>
        <v>0.30384349030470914</v>
      </c>
      <c r="BT301" s="152">
        <f t="shared" si="1015"/>
        <v>0.61363318899287611</v>
      </c>
      <c r="BU301" s="242">
        <f t="shared" si="963"/>
        <v>-39.322000000000003</v>
      </c>
      <c r="BV301" s="242">
        <f t="shared" si="1170"/>
        <v>14.794000000000004</v>
      </c>
      <c r="BW301" s="242">
        <f t="shared" si="964"/>
        <v>9.4659999999999993</v>
      </c>
      <c r="BX301" s="242">
        <f t="shared" si="965"/>
        <v>3.51</v>
      </c>
      <c r="BY301" s="119"/>
      <c r="BZ301" s="119">
        <v>39.322000000000003</v>
      </c>
      <c r="CA301" s="119">
        <v>24.527999999999999</v>
      </c>
      <c r="CB301" s="119">
        <v>15.061999999999999</v>
      </c>
      <c r="CC301" s="119">
        <v>11.552</v>
      </c>
      <c r="CD301" s="362">
        <v>7.1589999999999998</v>
      </c>
      <c r="CE301" s="362">
        <v>8.5619999999999994</v>
      </c>
      <c r="CF301" s="362">
        <v>2.2240000000000002</v>
      </c>
      <c r="CG301" s="362">
        <v>5.6120000000000001</v>
      </c>
      <c r="CH301" s="362"/>
      <c r="CI301" s="362"/>
      <c r="CJ301" s="362"/>
      <c r="CK301" s="362"/>
      <c r="CL301" s="362"/>
      <c r="CM301" s="362"/>
      <c r="CN301" s="362"/>
      <c r="CO301" s="362"/>
      <c r="CP301" s="152">
        <f t="shared" si="1016"/>
        <v>-1</v>
      </c>
      <c r="CQ301" s="152">
        <f t="shared" si="1017"/>
        <v>0.61688630596709493</v>
      </c>
      <c r="CR301" s="152">
        <f t="shared" si="1018"/>
        <v>0.62741441321433344</v>
      </c>
      <c r="CS301" s="152">
        <f t="shared" si="1019"/>
        <v>0.31229787605978482</v>
      </c>
      <c r="CT301" s="152">
        <f t="shared" si="1020"/>
        <v>0.62306710171655555</v>
      </c>
      <c r="CU301" s="242">
        <f t="shared" si="966"/>
        <v>-39.506999999999998</v>
      </c>
      <c r="CV301" s="242">
        <f t="shared" si="1171"/>
        <v>15.072999999999997</v>
      </c>
      <c r="CW301" s="242">
        <f t="shared" si="967"/>
        <v>9.4200000000000017</v>
      </c>
      <c r="CX301" s="242">
        <f t="shared" si="968"/>
        <v>3.5729999999999986</v>
      </c>
      <c r="CY301" s="119"/>
      <c r="CZ301" s="119">
        <v>39.506999999999998</v>
      </c>
      <c r="DA301" s="119">
        <v>24.434000000000001</v>
      </c>
      <c r="DB301" s="119">
        <v>15.013999999999999</v>
      </c>
      <c r="DC301" s="119">
        <v>11.441000000000001</v>
      </c>
      <c r="DD301" s="362">
        <v>7.0490000000000004</v>
      </c>
      <c r="DE301" s="362">
        <v>8.3889999999999993</v>
      </c>
      <c r="DF301" s="362">
        <v>2.1389999999999998</v>
      </c>
      <c r="DG301" s="362">
        <v>5.3979999999999997</v>
      </c>
      <c r="DH301" s="362">
        <v>10.433999999999999</v>
      </c>
      <c r="DI301" s="362"/>
      <c r="DJ301" s="362"/>
      <c r="DK301" s="362"/>
      <c r="DL301" s="362"/>
      <c r="DM301" s="362"/>
      <c r="DN301" s="362"/>
      <c r="DO301" s="362"/>
      <c r="DP301" s="152">
        <f t="shared" si="1021"/>
        <v>-1</v>
      </c>
      <c r="DQ301" s="152">
        <f t="shared" si="1022"/>
        <v>0.50941631731699455</v>
      </c>
      <c r="DR301" s="152">
        <f t="shared" si="1023"/>
        <v>0.59450843274372689</v>
      </c>
      <c r="DS301" s="152">
        <f t="shared" si="1024"/>
        <v>0.27360838244924696</v>
      </c>
      <c r="DT301" s="152">
        <f t="shared" si="1025"/>
        <v>0.62827895073576445</v>
      </c>
      <c r="DU301" s="242">
        <f t="shared" si="969"/>
        <v>-46.807000000000002</v>
      </c>
      <c r="DV301" s="242">
        <f t="shared" si="1172"/>
        <v>15.797000000000001</v>
      </c>
      <c r="DW301" s="242">
        <f t="shared" si="970"/>
        <v>11.562000000000001</v>
      </c>
      <c r="DX301" s="242">
        <f t="shared" si="971"/>
        <v>4.1780000000000008</v>
      </c>
      <c r="DY301" s="119"/>
      <c r="DZ301" s="119">
        <v>46.807000000000002</v>
      </c>
      <c r="EA301" s="119">
        <v>31.01</v>
      </c>
      <c r="EB301" s="119">
        <v>19.448</v>
      </c>
      <c r="EC301" s="119">
        <v>15.27</v>
      </c>
      <c r="ED301" s="362">
        <v>9.3780000000000001</v>
      </c>
      <c r="EE301" s="362">
        <v>6.8760000000000003</v>
      </c>
      <c r="EF301" s="362">
        <v>7.7089999999999996</v>
      </c>
      <c r="EG301" s="362">
        <v>13.791</v>
      </c>
      <c r="EH301" s="362"/>
      <c r="EI301" s="362"/>
      <c r="EJ301" s="362"/>
      <c r="EK301" s="362"/>
      <c r="EL301" s="362"/>
      <c r="EM301" s="362"/>
      <c r="EN301" s="362"/>
      <c r="EO301" s="362"/>
      <c r="EP301" s="153">
        <f t="shared" si="1026"/>
        <v>-1</v>
      </c>
      <c r="EQ301" s="153">
        <f t="shared" si="1027"/>
        <v>0.52584107327141383</v>
      </c>
      <c r="ER301" s="153">
        <f t="shared" si="1028"/>
        <v>0.14756039791567988</v>
      </c>
      <c r="ES301" s="153">
        <f t="shared" si="1029"/>
        <v>0.54754050289568212</v>
      </c>
      <c r="ET301" s="153">
        <f t="shared" si="1030"/>
        <v>0.21318036286019212</v>
      </c>
      <c r="EU301" s="242">
        <f t="shared" si="972"/>
        <v>-73.927000000000007</v>
      </c>
      <c r="EV301" s="242">
        <f t="shared" si="1173"/>
        <v>25.477000000000004</v>
      </c>
      <c r="EW301" s="242">
        <f t="shared" si="973"/>
        <v>6.230000000000004</v>
      </c>
      <c r="EX301" s="242">
        <f t="shared" si="974"/>
        <v>14.937999999999999</v>
      </c>
      <c r="EY301" s="119"/>
      <c r="EZ301" s="119">
        <v>73.927000000000007</v>
      </c>
      <c r="FA301" s="119">
        <v>48.45</v>
      </c>
      <c r="FB301" s="119">
        <v>42.22</v>
      </c>
      <c r="FC301" s="119">
        <v>27.282</v>
      </c>
      <c r="FD301" s="362">
        <v>22.488</v>
      </c>
      <c r="FE301" s="362">
        <v>21.797000000000001</v>
      </c>
      <c r="FF301" s="362">
        <v>23.376000000000001</v>
      </c>
      <c r="FG301" s="362">
        <v>24.542000000000002</v>
      </c>
      <c r="FH301" s="362"/>
      <c r="FI301" s="362"/>
      <c r="FJ301" s="362"/>
      <c r="FK301" s="362"/>
      <c r="FL301" s="362"/>
      <c r="FM301" s="362"/>
      <c r="FN301" s="362"/>
      <c r="FO301" s="362"/>
      <c r="FP301" s="153">
        <f t="shared" si="1031"/>
        <v>-1</v>
      </c>
      <c r="FQ301" s="153">
        <f t="shared" si="1032"/>
        <v>-6.7796610169491525E-2</v>
      </c>
      <c r="FR301" s="153">
        <f t="shared" si="1033"/>
        <v>-3.2786885245901641E-2</v>
      </c>
      <c r="FS301" s="153">
        <f t="shared" si="1034"/>
        <v>0.10909090909090909</v>
      </c>
      <c r="FT301" s="153">
        <f t="shared" si="1035"/>
        <v>1.8518518518518517E-2</v>
      </c>
      <c r="FU301" s="242">
        <f t="shared" si="990"/>
        <v>-55</v>
      </c>
      <c r="FV301" s="242">
        <f t="shared" si="1174"/>
        <v>-4</v>
      </c>
      <c r="FW301" s="242">
        <f t="shared" si="991"/>
        <v>-2</v>
      </c>
      <c r="FX301" s="242">
        <f t="shared" si="992"/>
        <v>6</v>
      </c>
      <c r="FY301" s="154"/>
      <c r="FZ301" s="154">
        <v>55</v>
      </c>
      <c r="GA301" s="154">
        <v>59</v>
      </c>
      <c r="GB301" s="154">
        <v>61</v>
      </c>
      <c r="GC301" s="154">
        <v>55</v>
      </c>
      <c r="GD301" s="359">
        <v>54</v>
      </c>
      <c r="GE301" s="359">
        <v>59</v>
      </c>
      <c r="GF301" s="359">
        <v>53</v>
      </c>
      <c r="GG301" s="359">
        <v>46</v>
      </c>
      <c r="GH301" s="359"/>
      <c r="GI301" s="359"/>
      <c r="GJ301" s="359"/>
      <c r="GK301" s="359"/>
      <c r="GL301" s="359"/>
      <c r="GM301" s="359"/>
      <c r="GN301" s="359"/>
      <c r="GO301" s="359"/>
      <c r="GP301" s="133"/>
      <c r="GQ301" s="5" t="s">
        <v>386</v>
      </c>
      <c r="GR301" s="133">
        <v>6780</v>
      </c>
      <c r="GS301" s="5" t="s">
        <v>712</v>
      </c>
      <c r="GT301" s="7" t="s">
        <v>78</v>
      </c>
      <c r="GU301" s="169"/>
      <c r="GV301" s="170"/>
      <c r="GW301" s="158">
        <f t="shared" si="1036"/>
        <v>-1</v>
      </c>
      <c r="GX301" s="158">
        <f t="shared" si="1037"/>
        <v>4.8419358578301201E-2</v>
      </c>
      <c r="GY301" s="158">
        <f t="shared" si="1038"/>
        <v>0.11975452055125527</v>
      </c>
      <c r="GZ301" s="158">
        <f t="shared" si="1039"/>
        <v>-6.8335789817340481E-2</v>
      </c>
      <c r="HA301" s="158">
        <f t="shared" si="1040"/>
        <v>7.0323461185528124E-2</v>
      </c>
      <c r="HB301" s="263">
        <f t="shared" si="1175"/>
        <v>-1.0153822429546242</v>
      </c>
      <c r="HC301" s="263">
        <f t="shared" si="1163"/>
        <v>4.6893598933854364E-2</v>
      </c>
      <c r="HD301" s="263">
        <f t="shared" si="1176"/>
        <v>0.10357707077346312</v>
      </c>
      <c r="HE301" s="263">
        <f t="shared" si="1177"/>
        <v>-6.3439611432991927E-2</v>
      </c>
      <c r="HF301" s="153">
        <f t="shared" si="1041"/>
        <v>0</v>
      </c>
      <c r="HG301" s="153">
        <f t="shared" si="1042"/>
        <v>1.0153822429546242</v>
      </c>
      <c r="HH301" s="153">
        <f t="shared" si="1043"/>
        <v>0.96848864402076984</v>
      </c>
      <c r="HI301" s="153">
        <f t="shared" si="1044"/>
        <v>0.86491157324730672</v>
      </c>
      <c r="HJ301" s="153">
        <f t="shared" si="1045"/>
        <v>0.92835118468029865</v>
      </c>
      <c r="HK301" s="153">
        <f t="shared" si="1046"/>
        <v>0.86735572782084402</v>
      </c>
      <c r="HL301" s="153">
        <f t="shared" si="1047"/>
        <v>1.1503599588618443</v>
      </c>
      <c r="HM301" s="153">
        <f t="shared" si="1048"/>
        <v>0.19897674418604649</v>
      </c>
      <c r="HN301" s="153">
        <f t="shared" si="1049"/>
        <v>0.39141469074033786</v>
      </c>
      <c r="HO301" s="153" t="str">
        <f t="shared" si="1050"/>
        <v>Negativ EK</v>
      </c>
      <c r="HP301" s="153" t="str">
        <f t="shared" si="1051"/>
        <v>Negativ EK</v>
      </c>
      <c r="HQ301" s="153" t="str">
        <f t="shared" si="1052"/>
        <v>Negativ EK</v>
      </c>
      <c r="HR301" s="153" t="str">
        <f t="shared" si="1053"/>
        <v>Negativ EK</v>
      </c>
      <c r="HS301" s="153" t="str">
        <f t="shared" si="1054"/>
        <v>Negativ EK</v>
      </c>
      <c r="HT301" s="153" t="str">
        <f t="shared" si="1055"/>
        <v>Negativ EK</v>
      </c>
      <c r="HU301" s="153" t="str">
        <f t="shared" si="1056"/>
        <v>Negativ EK</v>
      </c>
      <c r="HV301" s="150">
        <f t="shared" si="1057"/>
        <v>-1</v>
      </c>
      <c r="HW301" s="150">
        <f t="shared" si="1058"/>
        <v>0.18778346319494429</v>
      </c>
      <c r="HX301" s="150">
        <f t="shared" si="1059"/>
        <v>0.24828335809062838</v>
      </c>
      <c r="HY301" s="150">
        <f t="shared" si="1060"/>
        <v>-6.6324846587646813E-2</v>
      </c>
      <c r="HZ301" s="150">
        <f t="shared" si="1061"/>
        <v>0.43579959362165005</v>
      </c>
      <c r="IA301" s="263">
        <f t="shared" si="1178"/>
        <v>-0.64263709684009251</v>
      </c>
      <c r="IB301" s="263">
        <f t="shared" si="1164"/>
        <v>0.10159816444790104</v>
      </c>
      <c r="IC301" s="263">
        <f t="shared" si="1179"/>
        <v>0.10761255617280208</v>
      </c>
      <c r="ID301" s="263">
        <f t="shared" si="1180"/>
        <v>-3.0789014578279927E-2</v>
      </c>
      <c r="IE301" s="153">
        <f t="shared" si="1062"/>
        <v>0</v>
      </c>
      <c r="IF301" s="153">
        <f t="shared" si="1063"/>
        <v>0.64263709684009251</v>
      </c>
      <c r="IG301" s="153">
        <f t="shared" si="1064"/>
        <v>0.54103893239219147</v>
      </c>
      <c r="IH301" s="153">
        <f t="shared" si="1065"/>
        <v>0.4334263762193894</v>
      </c>
      <c r="II301" s="153">
        <f t="shared" si="1066"/>
        <v>0.46421539079766933</v>
      </c>
      <c r="IJ301" s="153">
        <f t="shared" si="1067"/>
        <v>0.32331489217568027</v>
      </c>
      <c r="IK301" s="153">
        <f t="shared" si="1068"/>
        <v>0.37907599672370662</v>
      </c>
      <c r="IL301" s="153">
        <f t="shared" si="1069"/>
        <v>9.2825243123669604E-2</v>
      </c>
      <c r="IM301" s="153">
        <f t="shared" si="1070"/>
        <v>0.22866922011246027</v>
      </c>
      <c r="IN301" s="153" t="str">
        <f t="shared" si="1071"/>
        <v>i.a.</v>
      </c>
      <c r="IO301" s="153" t="str">
        <f t="shared" si="1072"/>
        <v>i.a.</v>
      </c>
      <c r="IP301" s="153" t="str">
        <f t="shared" si="1073"/>
        <v>i.a.</v>
      </c>
      <c r="IQ301" s="153" t="str">
        <f t="shared" si="1074"/>
        <v>i.a.</v>
      </c>
      <c r="IR301" s="153" t="str">
        <f t="shared" si="1075"/>
        <v>i.a.</v>
      </c>
      <c r="IS301" s="153" t="str">
        <f t="shared" si="1076"/>
        <v>i.a.</v>
      </c>
      <c r="IT301" s="153" t="str">
        <f t="shared" si="1077"/>
        <v>i.a.</v>
      </c>
      <c r="IU301" s="150" t="e">
        <f t="shared" si="1078"/>
        <v>#VALUE!</v>
      </c>
      <c r="IV301" s="150">
        <f t="shared" si="1079"/>
        <v>-1.0764394957074099E-2</v>
      </c>
      <c r="IW301" s="150">
        <f t="shared" si="1080"/>
        <v>0.38947669825469861</v>
      </c>
      <c r="IX301" s="150">
        <f t="shared" si="1081"/>
        <v>-0.17701127688345911</v>
      </c>
      <c r="IY301" s="150">
        <f t="shared" si="1082"/>
        <v>0.34215735811692216</v>
      </c>
      <c r="IZ301" s="263" t="e">
        <f t="shared" si="1181"/>
        <v>#VALUE!</v>
      </c>
      <c r="JA301" s="263">
        <f t="shared" si="1165"/>
        <v>-6.8896571231964465E-3</v>
      </c>
      <c r="JB301" s="263">
        <f t="shared" si="1182"/>
        <v>0.17940650941869679</v>
      </c>
      <c r="JC301" s="263">
        <f t="shared" si="1183"/>
        <v>-9.9074928451375277E-2</v>
      </c>
      <c r="JD301" s="153" t="str">
        <f t="shared" si="1083"/>
        <v>i.a.</v>
      </c>
      <c r="JE301" s="153">
        <f t="shared" si="1084"/>
        <v>0.63315162254656621</v>
      </c>
      <c r="JF301" s="153">
        <f t="shared" si="1085"/>
        <v>0.64004127966976265</v>
      </c>
      <c r="JG301" s="153">
        <f t="shared" si="1086"/>
        <v>0.46063477025106586</v>
      </c>
      <c r="JH301" s="153">
        <f t="shared" si="1087"/>
        <v>0.55970969870244114</v>
      </c>
      <c r="JI301" s="153">
        <f t="shared" si="1088"/>
        <v>0.41702241195304163</v>
      </c>
      <c r="JJ301" s="153">
        <f t="shared" si="1089"/>
        <v>0.31545625544799744</v>
      </c>
      <c r="JK301" s="153">
        <f t="shared" si="1090"/>
        <v>0.32978268309377134</v>
      </c>
      <c r="JL301" s="153">
        <f t="shared" si="1091"/>
        <v>0.56193464265341042</v>
      </c>
      <c r="JM301" s="153" t="str">
        <f t="shared" si="1092"/>
        <v>i.a.</v>
      </c>
      <c r="JN301" s="153" t="str">
        <f t="shared" si="1093"/>
        <v>i.a.</v>
      </c>
      <c r="JO301" s="153" t="str">
        <f t="shared" si="1094"/>
        <v>i.a.</v>
      </c>
      <c r="JP301" s="153" t="str">
        <f t="shared" si="1095"/>
        <v>i.a.</v>
      </c>
      <c r="JQ301" s="153" t="str">
        <f t="shared" si="1096"/>
        <v>i.a.</v>
      </c>
      <c r="JR301" s="153" t="str">
        <f t="shared" si="1097"/>
        <v>i.a.</v>
      </c>
      <c r="JS301" s="153" t="str">
        <f t="shared" si="1098"/>
        <v>i.a.</v>
      </c>
      <c r="JT301" s="153" t="str">
        <f t="shared" si="1099"/>
        <v>i.a.</v>
      </c>
      <c r="JU301" s="150" t="e">
        <f t="shared" si="1100"/>
        <v>#VALUE!</v>
      </c>
      <c r="JV301" s="150" t="e">
        <f t="shared" si="1101"/>
        <v>#VALUE!</v>
      </c>
      <c r="JW301" s="150" t="e">
        <f t="shared" si="1102"/>
        <v>#VALUE!</v>
      </c>
      <c r="JX301" s="150" t="e">
        <f t="shared" si="1103"/>
        <v>#VALUE!</v>
      </c>
      <c r="JY301" s="150" t="e">
        <f t="shared" si="1104"/>
        <v>#VALUE!</v>
      </c>
      <c r="JZ301" s="263" t="e">
        <f t="shared" si="1184"/>
        <v>#VALUE!</v>
      </c>
      <c r="KA301" s="263" t="e">
        <f t="shared" si="1166"/>
        <v>#VALUE!</v>
      </c>
      <c r="KB301" s="263" t="e">
        <f t="shared" si="1185"/>
        <v>#VALUE!</v>
      </c>
      <c r="KC301" s="263" t="e">
        <f t="shared" si="1186"/>
        <v>#VALUE!</v>
      </c>
      <c r="KD301" s="153" t="str">
        <f t="shared" si="1145"/>
        <v>i.a.</v>
      </c>
      <c r="KE301" s="153" t="str">
        <f t="shared" si="1146"/>
        <v>i.a.</v>
      </c>
      <c r="KF301" s="153" t="str">
        <f t="shared" si="1147"/>
        <v>i.a.</v>
      </c>
      <c r="KG301" s="153" t="str">
        <f t="shared" si="1148"/>
        <v>i.a.</v>
      </c>
      <c r="KH301" s="153" t="str">
        <f t="shared" si="1161"/>
        <v>i.a.</v>
      </c>
      <c r="KI301" s="153" t="str">
        <f t="shared" si="1149"/>
        <v>i.a.</v>
      </c>
      <c r="KJ301" s="153" t="str">
        <f t="shared" si="1150"/>
        <v>i.a.</v>
      </c>
      <c r="KK301" s="153" t="str">
        <f t="shared" si="1151"/>
        <v>i.a.</v>
      </c>
      <c r="KL301" s="153" t="str">
        <f t="shared" si="1152"/>
        <v>i.a.</v>
      </c>
      <c r="KM301" s="153" t="str">
        <f t="shared" si="1153"/>
        <v>i.a.</v>
      </c>
      <c r="KN301" s="153" t="str">
        <f t="shared" si="1154"/>
        <v>i.a.</v>
      </c>
      <c r="KO301" s="153" t="str">
        <f t="shared" si="1155"/>
        <v>i.a.</v>
      </c>
      <c r="KP301" s="153" t="str">
        <f t="shared" si="1156"/>
        <v>i.a.</v>
      </c>
      <c r="KQ301" s="153" t="str">
        <f t="shared" si="1157"/>
        <v>i.a.</v>
      </c>
      <c r="KR301" s="153" t="str">
        <f t="shared" si="1158"/>
        <v>i.a.</v>
      </c>
      <c r="KS301" s="153" t="str">
        <f t="shared" si="1159"/>
        <v>i.a.</v>
      </c>
      <c r="KT301" s="153" t="str">
        <f t="shared" si="1160"/>
        <v>i.a.</v>
      </c>
      <c r="KU301" s="150" t="e">
        <f t="shared" si="1105"/>
        <v>#VALUE!</v>
      </c>
      <c r="KV301" s="150" t="e">
        <f t="shared" si="1106"/>
        <v>#DIV/0!</v>
      </c>
      <c r="KW301" s="150" t="e">
        <f t="shared" si="1107"/>
        <v>#DIV/0!</v>
      </c>
      <c r="KX301" s="150" t="e">
        <f t="shared" si="1108"/>
        <v>#DIV/0!</v>
      </c>
      <c r="KY301" s="150" t="e">
        <f t="shared" si="1109"/>
        <v>#DIV/0!</v>
      </c>
      <c r="KZ301" s="243" t="e">
        <f t="shared" si="1187"/>
        <v>#VALUE!</v>
      </c>
      <c r="LA301" s="243">
        <f t="shared" si="1167"/>
        <v>0</v>
      </c>
      <c r="LB301" s="243">
        <f t="shared" si="1188"/>
        <v>0</v>
      </c>
      <c r="LC301" s="243">
        <f t="shared" si="1189"/>
        <v>0</v>
      </c>
      <c r="LD301" s="254" t="str">
        <f>IFERROR(Tabel1[[#This Row],[2024 - Omsætning]]/Tabel1[[#This Row],[2024 - Ansatte]],"i.a.")</f>
        <v>i.a.</v>
      </c>
      <c r="LE301" s="254">
        <f>IFERROR(Tabel1[[#This Row],[2023 - Omsætning]]/Tabel1[[#This Row],[2023 - Ansatte]],"i.a.")</f>
        <v>0</v>
      </c>
      <c r="LF301" s="254">
        <f>IFERROR(Tabel1[[#This Row],[2022 - Omsætning]]/Tabel1[[#This Row],[2022 - Ansatte]],"i.a.")</f>
        <v>0</v>
      </c>
      <c r="LG301" s="254">
        <f>IFERROR(Tabel1[[#This Row],[2021 - Omsætning]]/Tabel1[[#This Row],[2021 - Ansatte]],"i.a.")</f>
        <v>0</v>
      </c>
      <c r="LH301" s="254">
        <f>IFERROR(AC301/Tabel1[[#This Row],[2020 - Ansatte]],"i.a.")</f>
        <v>0</v>
      </c>
      <c r="LI301" s="254">
        <f>IFERROR(Tabel1[[#This Row],[2019 - Omsætning]]/Tabel1[[#This Row],[2019 - Ansatte]],"i.a.")</f>
        <v>0</v>
      </c>
      <c r="LJ301" s="254">
        <f>IFERROR(Tabel1[[#This Row],[2018 - Omsætning]]/Tabel1[[#This Row],[2018 - Ansatte]],"i.a.")</f>
        <v>0</v>
      </c>
      <c r="LK301" s="254">
        <f>IFERROR(Tabel1[[#This Row],[2017 - Omsætning]]/Tabel1[[#This Row],[2017 - Ansatte]],"i.a.")</f>
        <v>0</v>
      </c>
      <c r="LL301" s="254">
        <f>IFERROR(Tabel1[[#This Row],[2016 - Omsætning]]/Tabel1[[#This Row],[2016 - Ansatte]],"i.a.")</f>
        <v>0</v>
      </c>
      <c r="LM301" s="254" t="str">
        <f>IFERROR(Tabel1[[#This Row],[2015 - Omsætning]]/Tabel1[[#This Row],[2015 - Ansatte]],"i.a.")</f>
        <v>i.a.</v>
      </c>
      <c r="LN301" s="254" t="str">
        <f>IFERROR(Tabel1[[#This Row],[2014 - Omsætning]]/Tabel1[[#This Row],[2014 - Ansatte]],"i.a.")</f>
        <v>i.a.</v>
      </c>
      <c r="LO301" s="254" t="str">
        <f>IFERROR(Tabel1[[#This Row],[2013 - Omsætning]]/Tabel1[[#This Row],[2013 - Ansatte]],"i.a.")</f>
        <v>i.a.</v>
      </c>
      <c r="LP301" s="254" t="str">
        <f>IFERROR(Tabel1[[#This Row],[2012 - Omsætning]]/Tabel1[[#This Row],[2012 - Ansatte]],"i.a.")</f>
        <v>i.a.</v>
      </c>
      <c r="LQ301" s="254" t="str">
        <f>IFERROR(Tabel1[[#This Row],[2011 - Omsætning]]/Tabel1[[#This Row],[2011 - Ansatte]],"i.a.")</f>
        <v>i.a.</v>
      </c>
      <c r="LR301" s="254" t="str">
        <f>IFERROR(Tabel1[[#This Row],[2010 - Omsætning]]/Tabel1[[#This Row],[2010 - Ansatte]],"i.a.")</f>
        <v>i.a.</v>
      </c>
      <c r="LS301" s="254" t="str">
        <f>IFERROR(Tabel1[[#This Row],[2009 - Omsætning]]/Tabel1[[#This Row],[2009 - Ansatte]],"i.a.")</f>
        <v>i.a.</v>
      </c>
      <c r="LT301" s="254" t="str">
        <f>IFERROR(Tabel1[[#This Row],[2008 - Omsætning]]/Tabel1[[#This Row],[2008 - Ansatte]],"i.a.")</f>
        <v>i.a.</v>
      </c>
      <c r="LU301" s="158" t="e">
        <f t="shared" si="1110"/>
        <v>#VALUE!</v>
      </c>
      <c r="LV301" s="158">
        <f t="shared" si="1111"/>
        <v>0.73447803731015637</v>
      </c>
      <c r="LW301" s="158">
        <f t="shared" si="1112"/>
        <v>0.6825810034927855</v>
      </c>
      <c r="LX301" s="158">
        <f t="shared" si="1113"/>
        <v>0.18321939644734697</v>
      </c>
      <c r="LY301" s="158">
        <f t="shared" si="1114"/>
        <v>0.59355679077625456</v>
      </c>
      <c r="LZ301" s="243" t="e">
        <f t="shared" si="1190"/>
        <v>#VALUE!</v>
      </c>
      <c r="MA301" s="243">
        <f t="shared" si="1168"/>
        <v>0.3041734976887519</v>
      </c>
      <c r="MB301" s="243">
        <f t="shared" si="1191"/>
        <v>0.16800444567935541</v>
      </c>
      <c r="MC301" s="243">
        <f t="shared" si="1192"/>
        <v>3.8112965722801762E-2</v>
      </c>
      <c r="MD301" s="244" t="str">
        <f t="shared" si="1115"/>
        <v>i.a.</v>
      </c>
      <c r="ME301" s="244">
        <f t="shared" si="1116"/>
        <v>0.7183090909090909</v>
      </c>
      <c r="MF301" s="244">
        <f t="shared" si="1117"/>
        <v>0.41413559322033899</v>
      </c>
      <c r="MG301" s="244">
        <f t="shared" si="1118"/>
        <v>0.24613114754098359</v>
      </c>
      <c r="MH301" s="244">
        <f t="shared" si="1119"/>
        <v>0.20801818181818182</v>
      </c>
      <c r="MI301" s="244">
        <f t="shared" si="1120"/>
        <v>0.13053703703703703</v>
      </c>
      <c r="MJ301" s="244">
        <f t="shared" si="1121"/>
        <v>0.1421864406779661</v>
      </c>
      <c r="MK301" s="244">
        <f t="shared" si="1122"/>
        <v>4.0358490566037734E-2</v>
      </c>
      <c r="ML301" s="244">
        <f t="shared" si="1123"/>
        <v>0.11734782608695651</v>
      </c>
      <c r="MM301" s="244" t="str">
        <f t="shared" si="1124"/>
        <v>i.a.</v>
      </c>
      <c r="MN301" s="244" t="str">
        <f t="shared" si="1125"/>
        <v>i.a.</v>
      </c>
      <c r="MO301" s="244" t="str">
        <f t="shared" si="1126"/>
        <v>i.a.</v>
      </c>
      <c r="MP301" s="244" t="str">
        <f t="shared" si="1127"/>
        <v>i.a.</v>
      </c>
      <c r="MQ301" s="244" t="str">
        <f t="shared" si="1128"/>
        <v>i.a.</v>
      </c>
      <c r="MR301" s="244" t="str">
        <f t="shared" si="1129"/>
        <v>i.a.</v>
      </c>
      <c r="MS301" s="244" t="str">
        <f t="shared" si="1130"/>
        <v>i.a.</v>
      </c>
      <c r="MT301" s="244" t="str">
        <f t="shared" si="1131"/>
        <v>i.a.</v>
      </c>
    </row>
    <row r="302" spans="1:358" s="101" customFormat="1" ht="18" customHeight="1" x14ac:dyDescent="0.25">
      <c r="A302" s="3" t="s">
        <v>788</v>
      </c>
      <c r="B302" s="273">
        <v>18234114</v>
      </c>
      <c r="C302" s="5" t="s">
        <v>790</v>
      </c>
      <c r="D302" s="5" t="s">
        <v>786</v>
      </c>
      <c r="E302" s="5">
        <v>467200</v>
      </c>
      <c r="F302" s="203">
        <v>45461</v>
      </c>
      <c r="G302" s="148"/>
      <c r="H302" s="148" t="s">
        <v>74</v>
      </c>
      <c r="I302" s="148" t="s">
        <v>74</v>
      </c>
      <c r="J302" s="148" t="s">
        <v>74</v>
      </c>
      <c r="K302" s="148" t="s">
        <v>74</v>
      </c>
      <c r="L302" s="148" t="s">
        <v>74</v>
      </c>
      <c r="M302" s="148" t="s">
        <v>74</v>
      </c>
      <c r="N302" s="357" t="s">
        <v>74</v>
      </c>
      <c r="O302" s="357" t="s">
        <v>74</v>
      </c>
      <c r="P302" s="150">
        <f>Y302/Tabel1[[#This Row],[2023 - Omsætning]]-1</f>
        <v>-1</v>
      </c>
      <c r="Q302" s="150">
        <f>Z302/Tabel1[[#This Row],[2022 - Omsætning]]-1</f>
        <v>-0.23323889874097603</v>
      </c>
      <c r="R302" s="150">
        <f>AA302/Tabel1[[#This Row],[2021 - Omsætning]]-1</f>
        <v>0.34296054568310153</v>
      </c>
      <c r="S302" s="150">
        <f>AB302/Tabel1[[#This Row],[2020 - Omsætning]]-1</f>
        <v>0.64640984235418975</v>
      </c>
      <c r="T302" s="150">
        <f>AC302/Tabel1[[#This Row],[2019 - Omsætning]]-1</f>
        <v>0.11490430048137878</v>
      </c>
      <c r="U302" s="242">
        <f t="shared" si="1162"/>
        <v>-2214.1860000000001</v>
      </c>
      <c r="V302" s="242">
        <f t="shared" si="1132"/>
        <v>-673.52700000000004</v>
      </c>
      <c r="W302" s="242">
        <f t="shared" si="982"/>
        <v>737.45400000000018</v>
      </c>
      <c r="X302" s="242">
        <f t="shared" si="975"/>
        <v>844.23</v>
      </c>
      <c r="Y302" s="151"/>
      <c r="Z302" s="151">
        <v>2214.1860000000001</v>
      </c>
      <c r="AA302" s="151">
        <v>2887.7130000000002</v>
      </c>
      <c r="AB302" s="151">
        <v>2150.259</v>
      </c>
      <c r="AC302" s="361">
        <v>1306.029</v>
      </c>
      <c r="AD302" s="151">
        <v>1171.4269999999999</v>
      </c>
      <c r="AE302" s="151">
        <v>496.096</v>
      </c>
      <c r="AF302" s="151">
        <v>473.85700000000003</v>
      </c>
      <c r="AG302" s="361">
        <v>432.61399999999998</v>
      </c>
      <c r="AH302" s="361">
        <v>430.38299999999998</v>
      </c>
      <c r="AI302" s="361">
        <v>430.726</v>
      </c>
      <c r="AJ302" s="361">
        <v>400.96199999999999</v>
      </c>
      <c r="AK302" s="361">
        <v>485.10599999999999</v>
      </c>
      <c r="AL302" s="361"/>
      <c r="AM302" s="361"/>
      <c r="AN302" s="361"/>
      <c r="AO302" s="361"/>
      <c r="AP302" s="150">
        <f t="shared" si="1006"/>
        <v>-1</v>
      </c>
      <c r="AQ302" s="150">
        <f t="shared" si="1007"/>
        <v>-0.60911036187197476</v>
      </c>
      <c r="AR302" s="150">
        <f t="shared" si="1008"/>
        <v>-0.59926400789783441</v>
      </c>
      <c r="AS302" s="150">
        <f t="shared" si="1009"/>
        <v>3.0345708012051271</v>
      </c>
      <c r="AT302" s="150">
        <f t="shared" si="1010"/>
        <v>0.56999979957108193</v>
      </c>
      <c r="AU302" s="242">
        <f t="shared" si="960"/>
        <v>-49.505000000000003</v>
      </c>
      <c r="AV302" s="242">
        <f t="shared" si="1169"/>
        <v>-77.141999999999996</v>
      </c>
      <c r="AW302" s="242">
        <f t="shared" si="961"/>
        <v>-189.38900000000001</v>
      </c>
      <c r="AX302" s="242">
        <f t="shared" si="962"/>
        <v>237.70400000000001</v>
      </c>
      <c r="AY302" s="119"/>
      <c r="AZ302" s="119">
        <v>49.505000000000003</v>
      </c>
      <c r="BA302" s="119">
        <v>126.64700000000001</v>
      </c>
      <c r="BB302" s="119">
        <v>316.036</v>
      </c>
      <c r="BC302" s="119">
        <v>78.331999999999994</v>
      </c>
      <c r="BD302" s="119">
        <v>49.893000000000001</v>
      </c>
      <c r="BE302" s="119">
        <v>24.843</v>
      </c>
      <c r="BF302" s="362">
        <v>23.28</v>
      </c>
      <c r="BG302" s="362">
        <v>20.905000000000001</v>
      </c>
      <c r="BH302" s="362">
        <v>19.166</v>
      </c>
      <c r="BI302" s="362">
        <v>18.058</v>
      </c>
      <c r="BJ302" s="362">
        <v>15.266999999999999</v>
      </c>
      <c r="BK302" s="362">
        <v>17.757999999999999</v>
      </c>
      <c r="BL302" s="362"/>
      <c r="BM302" s="362"/>
      <c r="BN302" s="362"/>
      <c r="BO302" s="362"/>
      <c r="BP302" s="152">
        <f t="shared" si="1011"/>
        <v>1</v>
      </c>
      <c r="BQ302" s="152">
        <f t="shared" si="1012"/>
        <v>-1.7017222030386741</v>
      </c>
      <c r="BR302" s="152">
        <f t="shared" si="1013"/>
        <v>-0.80607846255576665</v>
      </c>
      <c r="BS302" s="152">
        <f t="shared" si="1014"/>
        <v>163.22130584192439</v>
      </c>
      <c r="BT302" s="152">
        <f t="shared" si="1015"/>
        <v>1.1182638380882712</v>
      </c>
      <c r="BU302" s="242">
        <f t="shared" si="963"/>
        <v>32.515000000000001</v>
      </c>
      <c r="BV302" s="242">
        <f t="shared" si="1170"/>
        <v>-78.850999999999999</v>
      </c>
      <c r="BW302" s="242">
        <f t="shared" si="964"/>
        <v>-192.60599999999999</v>
      </c>
      <c r="BX302" s="242">
        <f t="shared" si="965"/>
        <v>237.48699999999999</v>
      </c>
      <c r="BY302" s="119"/>
      <c r="BZ302" s="119">
        <v>-32.515000000000001</v>
      </c>
      <c r="CA302" s="119">
        <v>46.335999999999999</v>
      </c>
      <c r="CB302" s="119">
        <v>238.94200000000001</v>
      </c>
      <c r="CC302" s="119">
        <v>1.4550000000000001</v>
      </c>
      <c r="CD302" s="119">
        <v>-12.303000000000001</v>
      </c>
      <c r="CE302" s="119">
        <v>7.4530000000000003</v>
      </c>
      <c r="CF302" s="362">
        <v>7.2050000000000001</v>
      </c>
      <c r="CG302" s="362">
        <v>5.5039999999999996</v>
      </c>
      <c r="CH302" s="362">
        <v>3.8450000000000002</v>
      </c>
      <c r="CI302" s="362">
        <v>3.323</v>
      </c>
      <c r="CJ302" s="362">
        <v>0.68700000000000006</v>
      </c>
      <c r="CK302" s="362">
        <v>2.7149999999999999</v>
      </c>
      <c r="CL302" s="362"/>
      <c r="CM302" s="362"/>
      <c r="CN302" s="362"/>
      <c r="CO302" s="362"/>
      <c r="CP302" s="152">
        <f t="shared" si="1016"/>
        <v>1</v>
      </c>
      <c r="CQ302" s="152">
        <f t="shared" si="1017"/>
        <v>-2.1879785604900457</v>
      </c>
      <c r="CR302" s="152">
        <f t="shared" si="1018"/>
        <v>-0.83123489707396281</v>
      </c>
      <c r="CS302" s="152">
        <f t="shared" si="1019"/>
        <v>33.288873435326842</v>
      </c>
      <c r="CT302" s="152">
        <f t="shared" si="1020"/>
        <v>0.62219536545636056</v>
      </c>
      <c r="CU302" s="242">
        <f t="shared" si="966"/>
        <v>46.545000000000002</v>
      </c>
      <c r="CV302" s="242">
        <f t="shared" si="1171"/>
        <v>-85.724999999999994</v>
      </c>
      <c r="CW302" s="242">
        <f t="shared" si="967"/>
        <v>-192.977</v>
      </c>
      <c r="CX302" s="242">
        <f t="shared" si="968"/>
        <v>239.34700000000001</v>
      </c>
      <c r="CY302" s="119"/>
      <c r="CZ302" s="119">
        <v>-46.545000000000002</v>
      </c>
      <c r="DA302" s="119">
        <v>39.18</v>
      </c>
      <c r="DB302" s="119">
        <v>232.15700000000001</v>
      </c>
      <c r="DC302" s="119">
        <v>-7.19</v>
      </c>
      <c r="DD302" s="119">
        <v>-19.030999999999999</v>
      </c>
      <c r="DE302" s="119">
        <v>6.7140000000000004</v>
      </c>
      <c r="DF302" s="362">
        <v>6.6740000000000004</v>
      </c>
      <c r="DG302" s="362">
        <v>5.1929999999999996</v>
      </c>
      <c r="DH302" s="362">
        <v>3.6520000000000001</v>
      </c>
      <c r="DI302" s="362">
        <v>3.234</v>
      </c>
      <c r="DJ302" s="362">
        <v>0.376</v>
      </c>
      <c r="DK302" s="362">
        <v>2.173</v>
      </c>
      <c r="DL302" s="362"/>
      <c r="DM302" s="362"/>
      <c r="DN302" s="362"/>
      <c r="DO302" s="362"/>
      <c r="DP302" s="152">
        <f t="shared" si="1021"/>
        <v>-1</v>
      </c>
      <c r="DQ302" s="152">
        <f t="shared" si="1022"/>
        <v>-0.10205955949074721</v>
      </c>
      <c r="DR302" s="152">
        <f t="shared" si="1023"/>
        <v>9.1318843232634964E-2</v>
      </c>
      <c r="DS302" s="152">
        <f t="shared" si="1024"/>
        <v>1.1904164064810858</v>
      </c>
      <c r="DT302" s="152">
        <f t="shared" si="1025"/>
        <v>-3.6931296646810469E-2</v>
      </c>
      <c r="DU302" s="242">
        <f t="shared" si="969"/>
        <v>-326.55399999999997</v>
      </c>
      <c r="DV302" s="242">
        <f t="shared" si="1172"/>
        <v>-37.116000000000042</v>
      </c>
      <c r="DW302" s="242">
        <f t="shared" si="970"/>
        <v>30.43100000000004</v>
      </c>
      <c r="DX302" s="242">
        <f t="shared" si="971"/>
        <v>181.10399999999998</v>
      </c>
      <c r="DY302" s="119"/>
      <c r="DZ302" s="119">
        <v>326.55399999999997</v>
      </c>
      <c r="EA302" s="119">
        <v>363.67</v>
      </c>
      <c r="EB302" s="119">
        <v>333.23899999999998</v>
      </c>
      <c r="EC302" s="119">
        <v>152.13499999999999</v>
      </c>
      <c r="ED302" s="119">
        <v>157.96899999999999</v>
      </c>
      <c r="EE302" s="119">
        <v>47.838999999999999</v>
      </c>
      <c r="EF302" s="362">
        <v>42.616999999999997</v>
      </c>
      <c r="EG302" s="362">
        <v>37.43</v>
      </c>
      <c r="EH302" s="362">
        <v>33.231000000000002</v>
      </c>
      <c r="EI302" s="362">
        <v>30.393999999999998</v>
      </c>
      <c r="EJ302" s="362">
        <v>28.716999999999999</v>
      </c>
      <c r="EK302" s="362">
        <v>28.693999999999999</v>
      </c>
      <c r="EL302" s="362"/>
      <c r="EM302" s="362"/>
      <c r="EN302" s="362"/>
      <c r="EO302" s="362"/>
      <c r="EP302" s="153">
        <f t="shared" si="1026"/>
        <v>-1</v>
      </c>
      <c r="EQ302" s="153">
        <f t="shared" si="1027"/>
        <v>-0.16962445614838559</v>
      </c>
      <c r="ER302" s="153">
        <f t="shared" si="1028"/>
        <v>0.10195646053794906</v>
      </c>
      <c r="ES302" s="153">
        <f t="shared" si="1029"/>
        <v>0.61407985361791095</v>
      </c>
      <c r="ET302" s="153">
        <f t="shared" si="1030"/>
        <v>-0.12851307752213131</v>
      </c>
      <c r="EU302" s="242">
        <f t="shared" si="972"/>
        <v>-971.83500000000004</v>
      </c>
      <c r="EV302" s="242">
        <f t="shared" si="1173"/>
        <v>-198.52099999999996</v>
      </c>
      <c r="EW302" s="242">
        <f t="shared" si="973"/>
        <v>108.28500000000008</v>
      </c>
      <c r="EX302" s="242">
        <f t="shared" si="974"/>
        <v>404.06699999999989</v>
      </c>
      <c r="EY302" s="119"/>
      <c r="EZ302" s="119">
        <v>971.83500000000004</v>
      </c>
      <c r="FA302" s="119">
        <v>1170.356</v>
      </c>
      <c r="FB302" s="119">
        <v>1062.0709999999999</v>
      </c>
      <c r="FC302" s="119">
        <v>658.00400000000002</v>
      </c>
      <c r="FD302" s="119">
        <v>755.03599999999994</v>
      </c>
      <c r="FE302" s="119">
        <v>164.346</v>
      </c>
      <c r="FF302" s="362">
        <v>154.36699999999999</v>
      </c>
      <c r="FG302" s="362">
        <v>151.84299999999999</v>
      </c>
      <c r="FH302" s="362">
        <v>141.80099999999999</v>
      </c>
      <c r="FI302" s="362">
        <v>129.57499999999999</v>
      </c>
      <c r="FJ302" s="362">
        <v>123.023</v>
      </c>
      <c r="FK302" s="362">
        <v>121.379</v>
      </c>
      <c r="FL302" s="362"/>
      <c r="FM302" s="362"/>
      <c r="FN302" s="362"/>
      <c r="FO302" s="362"/>
      <c r="FP302" s="153">
        <f t="shared" si="1031"/>
        <v>-1</v>
      </c>
      <c r="FQ302" s="153">
        <f t="shared" si="1032"/>
        <v>-2.5210084033613446E-2</v>
      </c>
      <c r="FR302" s="153">
        <f t="shared" si="1033"/>
        <v>8.4745762711864406E-3</v>
      </c>
      <c r="FS302" s="153">
        <f t="shared" si="1034"/>
        <v>-3.2786885245901641E-2</v>
      </c>
      <c r="FT302" s="153">
        <f t="shared" si="1035"/>
        <v>5.1724137931034482E-2</v>
      </c>
      <c r="FU302" s="242">
        <f t="shared" si="990"/>
        <v>-116</v>
      </c>
      <c r="FV302" s="242">
        <f t="shared" si="1174"/>
        <v>-3</v>
      </c>
      <c r="FW302" s="242">
        <f t="shared" si="991"/>
        <v>1</v>
      </c>
      <c r="FX302" s="242">
        <f t="shared" si="992"/>
        <v>-4</v>
      </c>
      <c r="FY302" s="154"/>
      <c r="FZ302" s="154">
        <v>116</v>
      </c>
      <c r="GA302" s="154">
        <v>119</v>
      </c>
      <c r="GB302" s="154">
        <v>118</v>
      </c>
      <c r="GC302" s="154">
        <v>122</v>
      </c>
      <c r="GD302" s="154">
        <v>116</v>
      </c>
      <c r="GE302" s="154">
        <v>28</v>
      </c>
      <c r="GF302" s="359">
        <v>27</v>
      </c>
      <c r="GG302" s="359">
        <v>26</v>
      </c>
      <c r="GH302" s="359">
        <v>26</v>
      </c>
      <c r="GI302" s="359">
        <v>26</v>
      </c>
      <c r="GJ302" s="359">
        <v>26</v>
      </c>
      <c r="GK302" s="359">
        <v>30</v>
      </c>
      <c r="GL302" s="359"/>
      <c r="GM302" s="359"/>
      <c r="GN302" s="359"/>
      <c r="GO302" s="359"/>
      <c r="GP302" s="192"/>
      <c r="GQ302" s="5" t="s">
        <v>387</v>
      </c>
      <c r="GR302" s="5">
        <v>5230</v>
      </c>
      <c r="GS302" s="5" t="s">
        <v>797</v>
      </c>
      <c r="GT302" s="174" t="s">
        <v>78</v>
      </c>
      <c r="GU302" s="16"/>
      <c r="GV302" s="3"/>
      <c r="GW302" s="158">
        <f t="shared" si="1036"/>
        <v>1</v>
      </c>
      <c r="GX302" s="158">
        <f t="shared" si="1037"/>
        <v>-2.1994844436191112</v>
      </c>
      <c r="GY302" s="158">
        <f t="shared" si="1038"/>
        <v>-0.88246070424169831</v>
      </c>
      <c r="GZ302" s="158">
        <f t="shared" si="1039"/>
        <v>21.629264871601272</v>
      </c>
      <c r="HA302" s="158">
        <f t="shared" si="1040"/>
        <v>0.74926084079483879</v>
      </c>
      <c r="HB302" s="263">
        <f t="shared" si="1175"/>
        <v>0.13486925983448853</v>
      </c>
      <c r="HC302" s="263">
        <f t="shared" si="1163"/>
        <v>-0.24730861705329327</v>
      </c>
      <c r="HD302" s="263">
        <f t="shared" si="1176"/>
        <v>-0.84417142127365685</v>
      </c>
      <c r="HE302" s="263">
        <f t="shared" si="1177"/>
        <v>1.0029823183629567</v>
      </c>
      <c r="HF302" s="153">
        <f t="shared" si="1041"/>
        <v>0</v>
      </c>
      <c r="HG302" s="153">
        <f t="shared" si="1042"/>
        <v>-0.13486925983448853</v>
      </c>
      <c r="HH302" s="153">
        <f t="shared" si="1043"/>
        <v>0.11243935721880476</v>
      </c>
      <c r="HI302" s="153">
        <f t="shared" si="1044"/>
        <v>0.95661077849246157</v>
      </c>
      <c r="HJ302" s="153">
        <f t="shared" si="1045"/>
        <v>-4.6371539870495061E-2</v>
      </c>
      <c r="HK302" s="153">
        <f t="shared" si="1046"/>
        <v>-0.1849393609577859</v>
      </c>
      <c r="HL302" s="153">
        <f t="shared" si="1047"/>
        <v>0.14844786415494829</v>
      </c>
      <c r="HM302" s="153">
        <f t="shared" si="1048"/>
        <v>0.16675203318050646</v>
      </c>
      <c r="HN302" s="153">
        <f t="shared" si="1049"/>
        <v>0.14698348452470245</v>
      </c>
      <c r="HO302" s="153">
        <f t="shared" si="1050"/>
        <v>0.11479764243614932</v>
      </c>
      <c r="HP302" s="153">
        <f t="shared" si="1051"/>
        <v>0.10942125831063593</v>
      </c>
      <c r="HQ302" s="153">
        <f t="shared" si="1052"/>
        <v>1.3098535123930954E-2</v>
      </c>
      <c r="HR302" s="153">
        <f t="shared" si="1053"/>
        <v>7.5730117794660906E-2</v>
      </c>
      <c r="HS302" s="153" t="str">
        <f t="shared" si="1054"/>
        <v>Negativ EK</v>
      </c>
      <c r="HT302" s="153" t="str">
        <f t="shared" si="1055"/>
        <v>Negativ EK</v>
      </c>
      <c r="HU302" s="153" t="str">
        <f t="shared" si="1056"/>
        <v>Negativ EK</v>
      </c>
      <c r="HV302" s="150">
        <f t="shared" si="1057"/>
        <v>1</v>
      </c>
      <c r="HW302" s="150">
        <f t="shared" si="1058"/>
        <v>-1.7312810074185814</v>
      </c>
      <c r="HX302" s="150">
        <f t="shared" si="1059"/>
        <v>-0.8505843243611596</v>
      </c>
      <c r="HY302" s="150">
        <f t="shared" si="1060"/>
        <v>133.90764879837965</v>
      </c>
      <c r="HZ302" s="150">
        <f t="shared" si="1061"/>
        <v>1.0769473220781229</v>
      </c>
      <c r="IA302" s="263">
        <f t="shared" si="1178"/>
        <v>3.035677024130902E-2</v>
      </c>
      <c r="IB302" s="263">
        <f t="shared" si="1164"/>
        <v>-7.1868541958816479E-2</v>
      </c>
      <c r="IC302" s="263">
        <f t="shared" si="1179"/>
        <v>-0.23631564859846718</v>
      </c>
      <c r="ID302" s="263">
        <f t="shared" si="1180"/>
        <v>0.2757680306313231</v>
      </c>
      <c r="IE302" s="153">
        <f t="shared" si="1062"/>
        <v>0</v>
      </c>
      <c r="IF302" s="153">
        <f t="shared" si="1063"/>
        <v>-3.035677024130902E-2</v>
      </c>
      <c r="IG302" s="153">
        <f t="shared" si="1064"/>
        <v>4.1511771717507452E-2</v>
      </c>
      <c r="IH302" s="153">
        <f t="shared" si="1065"/>
        <v>0.27782742031597463</v>
      </c>
      <c r="II302" s="153">
        <f t="shared" si="1066"/>
        <v>2.0593896846515317E-3</v>
      </c>
      <c r="IJ302" s="153">
        <f t="shared" si="1067"/>
        <v>-2.6763630351692772E-2</v>
      </c>
      <c r="IK302" s="153">
        <f t="shared" si="1068"/>
        <v>4.6769350481467659E-2</v>
      </c>
      <c r="IL302" s="153">
        <f t="shared" si="1069"/>
        <v>4.7059207733254962E-2</v>
      </c>
      <c r="IM302" s="153">
        <f t="shared" si="1070"/>
        <v>3.7487569982700135E-2</v>
      </c>
      <c r="IN302" s="153">
        <f t="shared" si="1071"/>
        <v>2.8337067389894468E-2</v>
      </c>
      <c r="IO302" s="153">
        <f t="shared" si="1072"/>
        <v>2.6310580447984545E-2</v>
      </c>
      <c r="IP302" s="153">
        <f t="shared" si="1073"/>
        <v>5.6218852546214854E-3</v>
      </c>
      <c r="IQ302" s="153">
        <f t="shared" si="1074"/>
        <v>2.2367954918066549E-2</v>
      </c>
      <c r="IR302" s="153" t="str">
        <f t="shared" si="1075"/>
        <v>i.a.</v>
      </c>
      <c r="IS302" s="153" t="str">
        <f t="shared" si="1076"/>
        <v>i.a.</v>
      </c>
      <c r="IT302" s="153" t="str">
        <f t="shared" si="1077"/>
        <v>i.a.</v>
      </c>
      <c r="IU302" s="150" t="e">
        <f t="shared" si="1078"/>
        <v>#VALUE!</v>
      </c>
      <c r="IV302" s="150">
        <f t="shared" si="1079"/>
        <v>8.1366674582256271E-2</v>
      </c>
      <c r="IW302" s="150">
        <f t="shared" si="1080"/>
        <v>-9.653391659522512E-3</v>
      </c>
      <c r="IX302" s="150">
        <f t="shared" si="1081"/>
        <v>0.35706817823872455</v>
      </c>
      <c r="IY302" s="150">
        <f t="shared" si="1082"/>
        <v>0.10508681027011799</v>
      </c>
      <c r="IZ302" s="263" t="e">
        <f t="shared" si="1181"/>
        <v>#VALUE!</v>
      </c>
      <c r="JA302" s="263">
        <f t="shared" si="1165"/>
        <v>2.5283433882792195E-2</v>
      </c>
      <c r="JB302" s="263">
        <f t="shared" si="1182"/>
        <v>-3.0288809158969809E-3</v>
      </c>
      <c r="JC302" s="263">
        <f t="shared" si="1183"/>
        <v>8.2556591291767761E-2</v>
      </c>
      <c r="JD302" s="153" t="str">
        <f t="shared" si="1083"/>
        <v>i.a.</v>
      </c>
      <c r="JE302" s="153">
        <f t="shared" si="1084"/>
        <v>0.33601794543312391</v>
      </c>
      <c r="JF302" s="153">
        <f t="shared" si="1085"/>
        <v>0.31073451155033172</v>
      </c>
      <c r="JG302" s="153">
        <f t="shared" si="1086"/>
        <v>0.3137633924662287</v>
      </c>
      <c r="JH302" s="153">
        <f t="shared" si="1087"/>
        <v>0.23120680117446094</v>
      </c>
      <c r="JI302" s="153">
        <f t="shared" si="1088"/>
        <v>0.2092204874999338</v>
      </c>
      <c r="JJ302" s="153">
        <f t="shared" si="1089"/>
        <v>0.29108709673493727</v>
      </c>
      <c r="JK302" s="153">
        <f t="shared" si="1090"/>
        <v>0.27607584522598744</v>
      </c>
      <c r="JL302" s="153">
        <f t="shared" si="1091"/>
        <v>0.24650461331770318</v>
      </c>
      <c r="JM302" s="153">
        <f t="shared" si="1092"/>
        <v>0.23434954619501983</v>
      </c>
      <c r="JN302" s="153">
        <f t="shared" si="1093"/>
        <v>0.23456685317383755</v>
      </c>
      <c r="JO302" s="153">
        <f t="shared" si="1094"/>
        <v>0.23342789559675833</v>
      </c>
      <c r="JP302" s="153">
        <f t="shared" si="1095"/>
        <v>0.23640003625009268</v>
      </c>
      <c r="JQ302" s="153" t="str">
        <f t="shared" si="1096"/>
        <v>i.a.</v>
      </c>
      <c r="JR302" s="153" t="str">
        <f t="shared" si="1097"/>
        <v>i.a.</v>
      </c>
      <c r="JS302" s="153" t="str">
        <f t="shared" si="1098"/>
        <v>i.a.</v>
      </c>
      <c r="JT302" s="153" t="str">
        <f t="shared" si="1099"/>
        <v>i.a.</v>
      </c>
      <c r="JU302" s="150" t="e">
        <f t="shared" si="1100"/>
        <v>#VALUE!</v>
      </c>
      <c r="JV302" s="150">
        <f t="shared" si="1101"/>
        <v>-1.9151771026026803</v>
      </c>
      <c r="JW302" s="150">
        <f t="shared" si="1102"/>
        <v>-0.85560146344761423</v>
      </c>
      <c r="JX302" s="150">
        <f t="shared" si="1103"/>
        <v>98.745094822262189</v>
      </c>
      <c r="JY302" s="150">
        <f t="shared" si="1104"/>
        <v>1.1060753268573893</v>
      </c>
      <c r="JZ302" s="263" t="e">
        <f t="shared" si="1184"/>
        <v>#VALUE!</v>
      </c>
      <c r="KA302" s="263">
        <f t="shared" si="1166"/>
        <v>-3.0730770760874708E-2</v>
      </c>
      <c r="KB302" s="263">
        <f t="shared" si="1185"/>
        <v>-9.5076511657014265E-2</v>
      </c>
      <c r="KC302" s="263">
        <f t="shared" si="1186"/>
        <v>0.11000836349452538</v>
      </c>
      <c r="KD302" s="153" t="str">
        <f t="shared" si="1145"/>
        <v>i.a.</v>
      </c>
      <c r="KE302" s="153">
        <f t="shared" si="1146"/>
        <v>-1.4684854840559916E-2</v>
      </c>
      <c r="KF302" s="153">
        <f t="shared" si="1147"/>
        <v>1.6045915920314794E-2</v>
      </c>
      <c r="KG302" s="153">
        <f t="shared" si="1148"/>
        <v>0.11112242757732906</v>
      </c>
      <c r="KH302" s="153">
        <f t="shared" si="1161"/>
        <v>1.1140640828036744E-3</v>
      </c>
      <c r="KI302" s="153">
        <f t="shared" si="1149"/>
        <v>-1.0502575064429967E-2</v>
      </c>
      <c r="KJ302" s="153">
        <f t="shared" si="1150"/>
        <v>1.5023301941559699E-2</v>
      </c>
      <c r="KK302" s="153">
        <f t="shared" si="1151"/>
        <v>1.5205009106122732E-2</v>
      </c>
      <c r="KL302" s="153">
        <f t="shared" si="1152"/>
        <v>1.2722658073941203E-2</v>
      </c>
      <c r="KM302" s="153">
        <f t="shared" si="1153"/>
        <v>8.933903058438648E-3</v>
      </c>
      <c r="KN302" s="153">
        <f t="shared" si="1154"/>
        <v>7.7148813863105545E-3</v>
      </c>
      <c r="KO302" s="153">
        <f t="shared" si="1155"/>
        <v>1.7133793227288373E-3</v>
      </c>
      <c r="KP302" s="153">
        <f t="shared" si="1156"/>
        <v>5.5967149447749562E-3</v>
      </c>
      <c r="KQ302" s="153" t="str">
        <f t="shared" si="1157"/>
        <v>i.a.</v>
      </c>
      <c r="KR302" s="153" t="str">
        <f t="shared" si="1158"/>
        <v>i.a.</v>
      </c>
      <c r="KS302" s="153" t="str">
        <f t="shared" si="1159"/>
        <v>i.a.</v>
      </c>
      <c r="KT302" s="153" t="str">
        <f t="shared" si="1160"/>
        <v>i.a.</v>
      </c>
      <c r="KU302" s="150" t="e">
        <f t="shared" si="1105"/>
        <v>#VALUE!</v>
      </c>
      <c r="KV302" s="150">
        <f t="shared" si="1106"/>
        <v>-0.21340887026013916</v>
      </c>
      <c r="KW302" s="150">
        <f t="shared" si="1107"/>
        <v>0.33167516294626881</v>
      </c>
      <c r="KX302" s="150">
        <f t="shared" si="1108"/>
        <v>0.70222034548484025</v>
      </c>
      <c r="KY302" s="150">
        <f t="shared" si="1109"/>
        <v>6.0072941441310812E-2</v>
      </c>
      <c r="KZ302" s="243" t="e">
        <f t="shared" si="1187"/>
        <v>#VALUE!</v>
      </c>
      <c r="LA302" s="243">
        <f t="shared" si="1167"/>
        <v>-5.1786854534917417</v>
      </c>
      <c r="LB302" s="243">
        <f t="shared" si="1188"/>
        <v>6.0439619000142457</v>
      </c>
      <c r="LC302" s="243">
        <f t="shared" si="1189"/>
        <v>7.5173781606001668</v>
      </c>
      <c r="LD302" s="254" t="str">
        <f>IFERROR(Tabel1[[#This Row],[2024 - Omsætning]]/Tabel1[[#This Row],[2024 - Ansatte]],"i.a.")</f>
        <v>i.a.</v>
      </c>
      <c r="LE302" s="254">
        <f>IFERROR(Tabel1[[#This Row],[2023 - Omsætning]]/Tabel1[[#This Row],[2023 - Ansatte]],"i.a.")</f>
        <v>19.087810344827588</v>
      </c>
      <c r="LF302" s="254">
        <f>IFERROR(Tabel1[[#This Row],[2022 - Omsætning]]/Tabel1[[#This Row],[2022 - Ansatte]],"i.a.")</f>
        <v>24.26649579831933</v>
      </c>
      <c r="LG302" s="254">
        <f>IFERROR(Tabel1[[#This Row],[2021 - Omsætning]]/Tabel1[[#This Row],[2021 - Ansatte]],"i.a.")</f>
        <v>18.222533898305084</v>
      </c>
      <c r="LH302" s="254">
        <f>IFERROR(AC302/Tabel1[[#This Row],[2020 - Ansatte]],"i.a.")</f>
        <v>10.705155737704917</v>
      </c>
      <c r="LI302" s="254">
        <f>IFERROR(Tabel1[[#This Row],[2019 - Omsætning]]/Tabel1[[#This Row],[2019 - Ansatte]],"i.a.")</f>
        <v>10.098508620689655</v>
      </c>
      <c r="LJ302" s="254">
        <f>IFERROR(Tabel1[[#This Row],[2018 - Omsætning]]/Tabel1[[#This Row],[2018 - Ansatte]],"i.a.")</f>
        <v>17.717714285714287</v>
      </c>
      <c r="LK302" s="254">
        <f>IFERROR(Tabel1[[#This Row],[2017 - Omsætning]]/Tabel1[[#This Row],[2017 - Ansatte]],"i.a.")</f>
        <v>17.55025925925926</v>
      </c>
      <c r="LL302" s="254">
        <f>IFERROR(Tabel1[[#This Row],[2016 - Omsætning]]/Tabel1[[#This Row],[2016 - Ansatte]],"i.a.")</f>
        <v>16.638999999999999</v>
      </c>
      <c r="LM302" s="254">
        <f>IFERROR(Tabel1[[#This Row],[2015 - Omsætning]]/Tabel1[[#This Row],[2015 - Ansatte]],"i.a.")</f>
        <v>16.553192307692306</v>
      </c>
      <c r="LN302" s="254">
        <f>IFERROR(Tabel1[[#This Row],[2014 - Omsætning]]/Tabel1[[#This Row],[2014 - Ansatte]],"i.a.")</f>
        <v>16.566384615384614</v>
      </c>
      <c r="LO302" s="254">
        <f>IFERROR(Tabel1[[#This Row],[2013 - Omsætning]]/Tabel1[[#This Row],[2013 - Ansatte]],"i.a.")</f>
        <v>15.421615384615384</v>
      </c>
      <c r="LP302" s="254">
        <f>IFERROR(Tabel1[[#This Row],[2012 - Omsætning]]/Tabel1[[#This Row],[2012 - Ansatte]],"i.a.")</f>
        <v>16.170200000000001</v>
      </c>
      <c r="LQ302" s="254" t="str">
        <f>IFERROR(Tabel1[[#This Row],[2011 - Omsætning]]/Tabel1[[#This Row],[2011 - Ansatte]],"i.a.")</f>
        <v>i.a.</v>
      </c>
      <c r="LR302" s="254" t="str">
        <f>IFERROR(Tabel1[[#This Row],[2010 - Omsætning]]/Tabel1[[#This Row],[2010 - Ansatte]],"i.a.")</f>
        <v>i.a.</v>
      </c>
      <c r="LS302" s="254" t="str">
        <f>IFERROR(Tabel1[[#This Row],[2009 - Omsætning]]/Tabel1[[#This Row],[2009 - Ansatte]],"i.a.")</f>
        <v>i.a.</v>
      </c>
      <c r="LT302" s="254" t="str">
        <f>IFERROR(Tabel1[[#This Row],[2008 - Omsætning]]/Tabel1[[#This Row],[2008 - Ansatte]],"i.a.")</f>
        <v>i.a.</v>
      </c>
      <c r="LU302" s="158" t="e">
        <f t="shared" si="1110"/>
        <v>#VALUE!</v>
      </c>
      <c r="LV302" s="158">
        <f t="shared" si="1111"/>
        <v>-2.2187021439509955</v>
      </c>
      <c r="LW302" s="158">
        <f t="shared" si="1112"/>
        <v>-0.83265309121619846</v>
      </c>
      <c r="LX302" s="158">
        <f t="shared" si="1113"/>
        <v>34.38341151788029</v>
      </c>
      <c r="LY302" s="158">
        <f t="shared" si="1114"/>
        <v>0.64077592125358873</v>
      </c>
      <c r="LZ302" s="243" t="e">
        <f t="shared" si="1190"/>
        <v>#VALUE!</v>
      </c>
      <c r="MA302" s="243">
        <f t="shared" si="1168"/>
        <v>-0.73049369747899151</v>
      </c>
      <c r="MB302" s="243">
        <f t="shared" si="1191"/>
        <v>-1.638188505910839</v>
      </c>
      <c r="MC302" s="243">
        <f t="shared" si="1192"/>
        <v>2.0263666296193388</v>
      </c>
      <c r="MD302" s="244" t="str">
        <f t="shared" si="1115"/>
        <v>i.a.</v>
      </c>
      <c r="ME302" s="244">
        <f t="shared" si="1116"/>
        <v>-0.40125</v>
      </c>
      <c r="MF302" s="244">
        <f t="shared" si="1117"/>
        <v>0.32924369747899157</v>
      </c>
      <c r="MG302" s="244">
        <f t="shared" si="1118"/>
        <v>1.9674322033898306</v>
      </c>
      <c r="MH302" s="244">
        <f t="shared" si="1119"/>
        <v>-5.8934426229508202E-2</v>
      </c>
      <c r="MI302" s="244">
        <f t="shared" si="1120"/>
        <v>-0.16406034482758619</v>
      </c>
      <c r="MJ302" s="244">
        <f t="shared" si="1121"/>
        <v>0.2397857142857143</v>
      </c>
      <c r="MK302" s="244">
        <f t="shared" si="1122"/>
        <v>0.2471851851851852</v>
      </c>
      <c r="ML302" s="244">
        <f t="shared" si="1123"/>
        <v>0.19973076923076921</v>
      </c>
      <c r="MM302" s="244">
        <f t="shared" si="1124"/>
        <v>0.14046153846153847</v>
      </c>
      <c r="MN302" s="244">
        <f t="shared" si="1125"/>
        <v>0.12438461538461539</v>
      </c>
      <c r="MO302" s="244">
        <f t="shared" si="1126"/>
        <v>1.4461538461538461E-2</v>
      </c>
      <c r="MP302" s="244">
        <f t="shared" si="1127"/>
        <v>7.2433333333333336E-2</v>
      </c>
      <c r="MQ302" s="244" t="str">
        <f t="shared" si="1128"/>
        <v>i.a.</v>
      </c>
      <c r="MR302" s="244" t="str">
        <f t="shared" si="1129"/>
        <v>i.a.</v>
      </c>
      <c r="MS302" s="244" t="str">
        <f t="shared" si="1130"/>
        <v>i.a.</v>
      </c>
      <c r="MT302" s="244" t="str">
        <f t="shared" si="1131"/>
        <v>i.a.</v>
      </c>
    </row>
    <row r="303" spans="1:358" s="101" customFormat="1" ht="18" customHeight="1" x14ac:dyDescent="0.25">
      <c r="A303" s="98" t="s">
        <v>371</v>
      </c>
      <c r="B303" s="273">
        <v>34586640</v>
      </c>
      <c r="C303" s="117" t="s">
        <v>370</v>
      </c>
      <c r="D303" s="5"/>
      <c r="E303" s="187">
        <v>281110</v>
      </c>
      <c r="F303" s="203">
        <v>45495</v>
      </c>
      <c r="G303" s="148"/>
      <c r="H303" s="148" t="s">
        <v>74</v>
      </c>
      <c r="I303" s="148" t="s">
        <v>74</v>
      </c>
      <c r="J303" s="148" t="s">
        <v>74</v>
      </c>
      <c r="K303" s="148" t="s">
        <v>74</v>
      </c>
      <c r="L303" s="148" t="s">
        <v>74</v>
      </c>
      <c r="M303" s="148" t="s">
        <v>74</v>
      </c>
      <c r="N303" s="357" t="s">
        <v>74</v>
      </c>
      <c r="O303" s="357" t="s">
        <v>74</v>
      </c>
      <c r="P303" s="150" t="e">
        <f>Y303/Tabel1[[#This Row],[2023 - Omsætning]]-1</f>
        <v>#DIV/0!</v>
      </c>
      <c r="Q303" s="150" t="e">
        <f>Z303/Tabel1[[#This Row],[2022 - Omsætning]]-1</f>
        <v>#DIV/0!</v>
      </c>
      <c r="R303" s="150" t="e">
        <f>AA303/Tabel1[[#This Row],[2021 - Omsætning]]-1</f>
        <v>#DIV/0!</v>
      </c>
      <c r="S303" s="150" t="e">
        <f>AB303/Tabel1[[#This Row],[2020 - Omsætning]]-1</f>
        <v>#DIV/0!</v>
      </c>
      <c r="T303" s="150" t="e">
        <f>AC303/Tabel1[[#This Row],[2019 - Omsætning]]-1</f>
        <v>#DIV/0!</v>
      </c>
      <c r="U303" s="242">
        <f t="shared" si="1162"/>
        <v>0</v>
      </c>
      <c r="V303" s="242">
        <f t="shared" si="1132"/>
        <v>0</v>
      </c>
      <c r="W303" s="242">
        <f t="shared" si="982"/>
        <v>0</v>
      </c>
      <c r="X303" s="242">
        <f t="shared" si="975"/>
        <v>0</v>
      </c>
      <c r="Y303" s="151"/>
      <c r="Z303" s="151"/>
      <c r="AA303" s="151"/>
      <c r="AB303" s="151"/>
      <c r="AC303" s="361"/>
      <c r="AD303" s="361"/>
      <c r="AE303" s="361"/>
      <c r="AF303" s="361"/>
      <c r="AG303" s="361"/>
      <c r="AH303" s="361"/>
      <c r="AI303" s="361"/>
      <c r="AJ303" s="361"/>
      <c r="AK303" s="361"/>
      <c r="AL303" s="361"/>
      <c r="AM303" s="361"/>
      <c r="AN303" s="361"/>
      <c r="AO303" s="361"/>
      <c r="AP303" s="150">
        <f t="shared" si="1006"/>
        <v>-1</v>
      </c>
      <c r="AQ303" s="150">
        <f t="shared" si="1007"/>
        <v>1.8247422680412368</v>
      </c>
      <c r="AR303" s="150">
        <f t="shared" si="1008"/>
        <v>-0.18158876040528826</v>
      </c>
      <c r="AS303" s="150">
        <f t="shared" si="1009"/>
        <v>2.2699839881758836</v>
      </c>
      <c r="AT303" s="150">
        <f t="shared" si="1010"/>
        <v>-0.55282000440625689</v>
      </c>
      <c r="AU303" s="242">
        <f t="shared" si="960"/>
        <v>-61.375999999999998</v>
      </c>
      <c r="AV303" s="242">
        <f t="shared" si="1169"/>
        <v>39.647999999999996</v>
      </c>
      <c r="AW303" s="242">
        <f t="shared" si="961"/>
        <v>-4.820999999999998</v>
      </c>
      <c r="AX303" s="242">
        <f t="shared" si="962"/>
        <v>18.43</v>
      </c>
      <c r="AY303" s="119"/>
      <c r="AZ303" s="119">
        <v>61.375999999999998</v>
      </c>
      <c r="BA303" s="119">
        <v>21.728000000000002</v>
      </c>
      <c r="BB303" s="119">
        <v>26.548999999999999</v>
      </c>
      <c r="BC303" s="119">
        <v>8.1189999999999998</v>
      </c>
      <c r="BD303" s="362">
        <v>18.155999999999999</v>
      </c>
      <c r="BE303" s="362">
        <v>32.564</v>
      </c>
      <c r="BF303" s="362">
        <v>136.46899999999999</v>
      </c>
      <c r="BG303" s="362">
        <v>148.99</v>
      </c>
      <c r="BH303" s="362">
        <v>91.165000000000006</v>
      </c>
      <c r="BI303" s="362">
        <v>86.992999999999995</v>
      </c>
      <c r="BJ303" s="362">
        <v>62.735999999999997</v>
      </c>
      <c r="BK303" s="362">
        <v>-2.7749999999999999</v>
      </c>
      <c r="BL303" s="362"/>
      <c r="BM303" s="362"/>
      <c r="BN303" s="362"/>
      <c r="BO303" s="362"/>
      <c r="BP303" s="152" t="e">
        <f t="shared" si="1011"/>
        <v>#DIV/0!</v>
      </c>
      <c r="BQ303" s="152" t="e">
        <f t="shared" si="1012"/>
        <v>#DIV/0!</v>
      </c>
      <c r="BR303" s="152" t="e">
        <f t="shared" si="1013"/>
        <v>#DIV/0!</v>
      </c>
      <c r="BS303" s="152" t="e">
        <f t="shared" si="1014"/>
        <v>#DIV/0!</v>
      </c>
      <c r="BT303" s="152">
        <f t="shared" si="1015"/>
        <v>1</v>
      </c>
      <c r="BU303" s="242">
        <f t="shared" si="963"/>
        <v>0</v>
      </c>
      <c r="BV303" s="242">
        <f t="shared" si="1170"/>
        <v>0</v>
      </c>
      <c r="BW303" s="242">
        <f t="shared" si="964"/>
        <v>0</v>
      </c>
      <c r="BX303" s="242">
        <f t="shared" si="965"/>
        <v>0</v>
      </c>
      <c r="BY303" s="119"/>
      <c r="BZ303" s="119"/>
      <c r="CA303" s="119"/>
      <c r="CB303" s="119"/>
      <c r="CC303" s="119"/>
      <c r="CD303" s="362">
        <v>-19.055</v>
      </c>
      <c r="CE303" s="362">
        <v>-21.92</v>
      </c>
      <c r="CF303" s="362">
        <v>23.664999999999999</v>
      </c>
      <c r="CG303" s="362">
        <v>25.196000000000002</v>
      </c>
      <c r="CH303" s="362">
        <v>-4.7990000000000004</v>
      </c>
      <c r="CI303" s="362">
        <v>-0.79700000000000004</v>
      </c>
      <c r="CJ303" s="362">
        <v>-21.146000000000001</v>
      </c>
      <c r="CK303" s="362">
        <v>-11.14</v>
      </c>
      <c r="CL303" s="362"/>
      <c r="CM303" s="362"/>
      <c r="CN303" s="362"/>
      <c r="CO303" s="362"/>
      <c r="CP303" s="152" t="e">
        <f t="shared" si="1016"/>
        <v>#DIV/0!</v>
      </c>
      <c r="CQ303" s="152" t="e">
        <f t="shared" si="1017"/>
        <v>#DIV/0!</v>
      </c>
      <c r="CR303" s="152" t="e">
        <f t="shared" si="1018"/>
        <v>#DIV/0!</v>
      </c>
      <c r="CS303" s="152" t="e">
        <f t="shared" si="1019"/>
        <v>#DIV/0!</v>
      </c>
      <c r="CT303" s="152">
        <f t="shared" si="1020"/>
        <v>1</v>
      </c>
      <c r="CU303" s="242">
        <f t="shared" si="966"/>
        <v>0</v>
      </c>
      <c r="CV303" s="242">
        <f t="shared" si="1171"/>
        <v>0</v>
      </c>
      <c r="CW303" s="242">
        <f t="shared" si="967"/>
        <v>0</v>
      </c>
      <c r="CX303" s="242">
        <f t="shared" si="968"/>
        <v>0</v>
      </c>
      <c r="CY303" s="119"/>
      <c r="CZ303" s="119"/>
      <c r="DA303" s="119"/>
      <c r="DB303" s="119"/>
      <c r="DC303" s="119"/>
      <c r="DD303" s="362">
        <v>-26.981000000000002</v>
      </c>
      <c r="DE303" s="362">
        <v>-25.257999999999999</v>
      </c>
      <c r="DF303" s="362">
        <v>20.986999999999998</v>
      </c>
      <c r="DG303" s="362">
        <v>20.303999999999998</v>
      </c>
      <c r="DH303" s="362">
        <v>-9.3059999999999992</v>
      </c>
      <c r="DI303" s="362">
        <v>-6.38</v>
      </c>
      <c r="DJ303" s="362">
        <v>-25.544</v>
      </c>
      <c r="DK303" s="362">
        <v>-12.878</v>
      </c>
      <c r="DL303" s="362"/>
      <c r="DM303" s="362"/>
      <c r="DN303" s="362"/>
      <c r="DO303" s="362"/>
      <c r="DP303" s="152" t="e">
        <f t="shared" si="1021"/>
        <v>#DIV/0!</v>
      </c>
      <c r="DQ303" s="152" t="e">
        <f t="shared" si="1022"/>
        <v>#DIV/0!</v>
      </c>
      <c r="DR303" s="152" t="e">
        <f t="shared" si="1023"/>
        <v>#DIV/0!</v>
      </c>
      <c r="DS303" s="152" t="e">
        <f t="shared" si="1024"/>
        <v>#DIV/0!</v>
      </c>
      <c r="DT303" s="152">
        <f t="shared" si="1025"/>
        <v>-1</v>
      </c>
      <c r="DU303" s="242">
        <f t="shared" si="969"/>
        <v>0</v>
      </c>
      <c r="DV303" s="242">
        <f t="shared" si="1172"/>
        <v>0</v>
      </c>
      <c r="DW303" s="242">
        <f t="shared" si="970"/>
        <v>0</v>
      </c>
      <c r="DX303" s="242">
        <f t="shared" si="971"/>
        <v>0</v>
      </c>
      <c r="DY303" s="119"/>
      <c r="DZ303" s="119"/>
      <c r="EA303" s="119"/>
      <c r="EB303" s="119"/>
      <c r="EC303" s="119"/>
      <c r="ED303" s="362">
        <v>29.390999999999998</v>
      </c>
      <c r="EE303" s="362">
        <v>60.682000000000002</v>
      </c>
      <c r="EF303" s="362">
        <v>80.64</v>
      </c>
      <c r="EG303" s="362">
        <v>64.198999999999998</v>
      </c>
      <c r="EH303" s="362">
        <v>48.329000000000001</v>
      </c>
      <c r="EI303" s="362">
        <v>55.667000000000002</v>
      </c>
      <c r="EJ303" s="362">
        <v>20.678000000000001</v>
      </c>
      <c r="EK303" s="362">
        <v>40.838999999999999</v>
      </c>
      <c r="EL303" s="362"/>
      <c r="EM303" s="362"/>
      <c r="EN303" s="362"/>
      <c r="EO303" s="362"/>
      <c r="EP303" s="153" t="e">
        <f t="shared" si="1026"/>
        <v>#DIV/0!</v>
      </c>
      <c r="EQ303" s="153" t="e">
        <f t="shared" si="1027"/>
        <v>#DIV/0!</v>
      </c>
      <c r="ER303" s="153" t="e">
        <f t="shared" si="1028"/>
        <v>#DIV/0!</v>
      </c>
      <c r="ES303" s="153" t="e">
        <f t="shared" si="1029"/>
        <v>#DIV/0!</v>
      </c>
      <c r="ET303" s="153">
        <f t="shared" si="1030"/>
        <v>-1</v>
      </c>
      <c r="EU303" s="242">
        <f t="shared" si="972"/>
        <v>0</v>
      </c>
      <c r="EV303" s="242">
        <f t="shared" si="1173"/>
        <v>0</v>
      </c>
      <c r="EW303" s="242">
        <f t="shared" si="973"/>
        <v>0</v>
      </c>
      <c r="EX303" s="242">
        <f t="shared" si="974"/>
        <v>0</v>
      </c>
      <c r="EY303" s="119"/>
      <c r="EZ303" s="119"/>
      <c r="FA303" s="119"/>
      <c r="FB303" s="119"/>
      <c r="FC303" s="119"/>
      <c r="FD303" s="362">
        <v>208.55600000000001</v>
      </c>
      <c r="FE303" s="362">
        <v>155.06100000000001</v>
      </c>
      <c r="FF303" s="362">
        <v>220.047</v>
      </c>
      <c r="FG303" s="362">
        <v>219.10900000000001</v>
      </c>
      <c r="FH303" s="362">
        <v>245.58</v>
      </c>
      <c r="FI303" s="362">
        <v>210.67599999999999</v>
      </c>
      <c r="FJ303" s="362">
        <v>193.86099999999999</v>
      </c>
      <c r="FK303" s="362">
        <v>126.607</v>
      </c>
      <c r="FL303" s="362"/>
      <c r="FM303" s="362"/>
      <c r="FN303" s="362"/>
      <c r="FO303" s="362"/>
      <c r="FP303" s="153">
        <f t="shared" si="1031"/>
        <v>-1</v>
      </c>
      <c r="FQ303" s="153">
        <f t="shared" si="1032"/>
        <v>0.1111111111111111</v>
      </c>
      <c r="FR303" s="153">
        <f t="shared" si="1033"/>
        <v>-3.5714285714285712E-2</v>
      </c>
      <c r="FS303" s="153">
        <f t="shared" si="1034"/>
        <v>-9.6774193548387094E-2</v>
      </c>
      <c r="FT303" s="153">
        <f t="shared" si="1035"/>
        <v>0.67567567567567566</v>
      </c>
      <c r="FU303" s="242">
        <f t="shared" si="990"/>
        <v>-60</v>
      </c>
      <c r="FV303" s="242">
        <f t="shared" si="1174"/>
        <v>6</v>
      </c>
      <c r="FW303" s="242">
        <f t="shared" si="991"/>
        <v>-2</v>
      </c>
      <c r="FX303" s="242">
        <f t="shared" si="992"/>
        <v>-6</v>
      </c>
      <c r="FY303" s="154"/>
      <c r="FZ303" s="154">
        <v>60</v>
      </c>
      <c r="GA303" s="154">
        <v>54</v>
      </c>
      <c r="GB303" s="154">
        <v>56</v>
      </c>
      <c r="GC303" s="154">
        <v>62</v>
      </c>
      <c r="GD303" s="359">
        <v>37</v>
      </c>
      <c r="GE303" s="359">
        <v>63</v>
      </c>
      <c r="GF303" s="359">
        <v>189</v>
      </c>
      <c r="GG303" s="359">
        <v>194</v>
      </c>
      <c r="GH303" s="359">
        <v>164</v>
      </c>
      <c r="GI303" s="359">
        <v>159</v>
      </c>
      <c r="GJ303" s="359">
        <v>140</v>
      </c>
      <c r="GK303" s="359">
        <v>28</v>
      </c>
      <c r="GL303" s="359"/>
      <c r="GM303" s="359"/>
      <c r="GN303" s="359"/>
      <c r="GO303" s="359"/>
      <c r="GP303" s="204"/>
      <c r="GQ303" s="187" t="s">
        <v>390</v>
      </c>
      <c r="GR303" s="187">
        <v>6800</v>
      </c>
      <c r="GS303" s="5" t="s">
        <v>148</v>
      </c>
      <c r="GT303" s="171" t="s">
        <v>78</v>
      </c>
      <c r="GU303" s="188"/>
      <c r="GV303" s="189"/>
      <c r="GW303" s="158" t="e">
        <f t="shared" si="1036"/>
        <v>#VALUE!</v>
      </c>
      <c r="GX303" s="158" t="e">
        <f t="shared" si="1037"/>
        <v>#VALUE!</v>
      </c>
      <c r="GY303" s="158" t="e">
        <f t="shared" si="1038"/>
        <v>#VALUE!</v>
      </c>
      <c r="GZ303" s="158" t="e">
        <f t="shared" si="1039"/>
        <v>#VALUE!</v>
      </c>
      <c r="HA303" s="158">
        <f t="shared" si="1040"/>
        <v>1</v>
      </c>
      <c r="HB303" s="263" t="e">
        <f t="shared" si="1175"/>
        <v>#VALUE!</v>
      </c>
      <c r="HC303" s="263" t="e">
        <f t="shared" si="1163"/>
        <v>#VALUE!</v>
      </c>
      <c r="HD303" s="263" t="e">
        <f t="shared" si="1176"/>
        <v>#VALUE!</v>
      </c>
      <c r="HE303" s="263" t="e">
        <f t="shared" si="1177"/>
        <v>#VALUE!</v>
      </c>
      <c r="HF303" s="153" t="str">
        <f t="shared" si="1041"/>
        <v>Negativ EK</v>
      </c>
      <c r="HG303" s="153" t="str">
        <f t="shared" si="1042"/>
        <v>Negativ EK</v>
      </c>
      <c r="HH303" s="153" t="str">
        <f t="shared" si="1043"/>
        <v>Negativ EK</v>
      </c>
      <c r="HI303" s="153" t="str">
        <f t="shared" si="1044"/>
        <v>Negativ EK</v>
      </c>
      <c r="HJ303" s="153">
        <f t="shared" si="1045"/>
        <v>0</v>
      </c>
      <c r="HK303" s="153">
        <f t="shared" si="1046"/>
        <v>-0.59909184772351309</v>
      </c>
      <c r="HL303" s="153">
        <f t="shared" si="1047"/>
        <v>-0.35745319200124537</v>
      </c>
      <c r="HM303" s="153">
        <f t="shared" si="1048"/>
        <v>0.28979763737667341</v>
      </c>
      <c r="HN303" s="153">
        <f t="shared" si="1049"/>
        <v>0.36087018342101523</v>
      </c>
      <c r="HO303" s="153">
        <f t="shared" si="1050"/>
        <v>-0.1789684218623793</v>
      </c>
      <c r="HP303" s="153">
        <f t="shared" si="1051"/>
        <v>-0.16713602724474425</v>
      </c>
      <c r="HQ303" s="153">
        <f t="shared" si="1052"/>
        <v>-0.83046962628216603</v>
      </c>
      <c r="HR303" s="153">
        <f t="shared" si="1053"/>
        <v>-0.31533583094590956</v>
      </c>
      <c r="HS303" s="153" t="str">
        <f t="shared" si="1054"/>
        <v>Negativ EK</v>
      </c>
      <c r="HT303" s="153" t="str">
        <f t="shared" si="1055"/>
        <v>Negativ EK</v>
      </c>
      <c r="HU303" s="153" t="str">
        <f t="shared" si="1056"/>
        <v>Negativ EK</v>
      </c>
      <c r="HV303" s="150" t="e">
        <f t="shared" si="1057"/>
        <v>#VALUE!</v>
      </c>
      <c r="HW303" s="150" t="e">
        <f t="shared" si="1058"/>
        <v>#VALUE!</v>
      </c>
      <c r="HX303" s="150" t="e">
        <f t="shared" si="1059"/>
        <v>#VALUE!</v>
      </c>
      <c r="HY303" s="150" t="e">
        <f t="shared" si="1060"/>
        <v>#VALUE!</v>
      </c>
      <c r="HZ303" s="150">
        <f t="shared" si="1061"/>
        <v>1</v>
      </c>
      <c r="IA303" s="263" t="e">
        <f t="shared" si="1178"/>
        <v>#VALUE!</v>
      </c>
      <c r="IB303" s="263" t="e">
        <f t="shared" si="1164"/>
        <v>#VALUE!</v>
      </c>
      <c r="IC303" s="263" t="e">
        <f t="shared" si="1179"/>
        <v>#VALUE!</v>
      </c>
      <c r="ID303" s="263" t="e">
        <f t="shared" si="1180"/>
        <v>#VALUE!</v>
      </c>
      <c r="IE303" s="153" t="str">
        <f t="shared" si="1062"/>
        <v>i.a.</v>
      </c>
      <c r="IF303" s="153" t="str">
        <f t="shared" si="1063"/>
        <v>i.a.</v>
      </c>
      <c r="IG303" s="153" t="str">
        <f t="shared" si="1064"/>
        <v>i.a.</v>
      </c>
      <c r="IH303" s="153" t="str">
        <f t="shared" si="1065"/>
        <v>i.a.</v>
      </c>
      <c r="II303" s="153">
        <f t="shared" si="1066"/>
        <v>0</v>
      </c>
      <c r="IJ303" s="153">
        <f t="shared" si="1067"/>
        <v>-0.10480808103031486</v>
      </c>
      <c r="IK303" s="153">
        <f t="shared" si="1068"/>
        <v>-0.11687300724058139</v>
      </c>
      <c r="IL303" s="153">
        <f t="shared" si="1069"/>
        <v>0.10777491369809361</v>
      </c>
      <c r="IM303" s="153">
        <f t="shared" si="1070"/>
        <v>0.10844242062971149</v>
      </c>
      <c r="IN303" s="153">
        <f t="shared" si="1071"/>
        <v>-2.1036435685229348E-2</v>
      </c>
      <c r="IO303" s="153">
        <f t="shared" si="1072"/>
        <v>-3.9403070670915152E-3</v>
      </c>
      <c r="IP303" s="153">
        <f t="shared" si="1073"/>
        <v>-0.13196949461412685</v>
      </c>
      <c r="IQ303" s="153">
        <f t="shared" si="1074"/>
        <v>-8.7988815784277336E-2</v>
      </c>
      <c r="IR303" s="153" t="str">
        <f t="shared" si="1075"/>
        <v>i.a.</v>
      </c>
      <c r="IS303" s="153" t="str">
        <f t="shared" si="1076"/>
        <v>i.a.</v>
      </c>
      <c r="IT303" s="153" t="str">
        <f t="shared" si="1077"/>
        <v>i.a.</v>
      </c>
      <c r="IU303" s="150" t="e">
        <f t="shared" si="1078"/>
        <v>#VALUE!</v>
      </c>
      <c r="IV303" s="150" t="e">
        <f t="shared" si="1079"/>
        <v>#VALUE!</v>
      </c>
      <c r="IW303" s="150" t="e">
        <f t="shared" si="1080"/>
        <v>#VALUE!</v>
      </c>
      <c r="IX303" s="150" t="e">
        <f t="shared" si="1081"/>
        <v>#VALUE!</v>
      </c>
      <c r="IY303" s="150" t="e">
        <f t="shared" si="1082"/>
        <v>#VALUE!</v>
      </c>
      <c r="IZ303" s="263" t="e">
        <f t="shared" si="1181"/>
        <v>#VALUE!</v>
      </c>
      <c r="JA303" s="263" t="e">
        <f t="shared" si="1165"/>
        <v>#VALUE!</v>
      </c>
      <c r="JB303" s="263" t="e">
        <f t="shared" si="1182"/>
        <v>#VALUE!</v>
      </c>
      <c r="JC303" s="263" t="e">
        <f t="shared" si="1183"/>
        <v>#VALUE!</v>
      </c>
      <c r="JD303" s="153" t="str">
        <f t="shared" si="1083"/>
        <v>i.a.</v>
      </c>
      <c r="JE303" s="153" t="str">
        <f t="shared" si="1084"/>
        <v>i.a.</v>
      </c>
      <c r="JF303" s="153" t="str">
        <f t="shared" si="1085"/>
        <v>i.a.</v>
      </c>
      <c r="JG303" s="153" t="str">
        <f t="shared" si="1086"/>
        <v>i.a.</v>
      </c>
      <c r="JH303" s="153" t="str">
        <f t="shared" si="1087"/>
        <v>i.a.</v>
      </c>
      <c r="JI303" s="153">
        <f t="shared" si="1088"/>
        <v>0.14092617810084579</v>
      </c>
      <c r="JJ303" s="153">
        <f t="shared" si="1089"/>
        <v>0.39134276188080819</v>
      </c>
      <c r="JK303" s="153">
        <f t="shared" si="1090"/>
        <v>0.36646716383318112</v>
      </c>
      <c r="JL303" s="153">
        <f t="shared" si="1091"/>
        <v>0.29300028752812524</v>
      </c>
      <c r="JM303" s="153">
        <f t="shared" si="1092"/>
        <v>0.19679534164019871</v>
      </c>
      <c r="JN303" s="153">
        <f t="shared" si="1093"/>
        <v>0.26423038219825706</v>
      </c>
      <c r="JO303" s="153">
        <f t="shared" si="1094"/>
        <v>0.10666405311021815</v>
      </c>
      <c r="JP303" s="153">
        <f t="shared" si="1095"/>
        <v>0.32256510303537717</v>
      </c>
      <c r="JQ303" s="153" t="str">
        <f t="shared" si="1096"/>
        <v>i.a.</v>
      </c>
      <c r="JR303" s="153" t="str">
        <f t="shared" si="1097"/>
        <v>i.a.</v>
      </c>
      <c r="JS303" s="153" t="str">
        <f t="shared" si="1098"/>
        <v>i.a.</v>
      </c>
      <c r="JT303" s="153" t="str">
        <f t="shared" si="1099"/>
        <v>i.a.</v>
      </c>
      <c r="JU303" s="150" t="e">
        <f t="shared" si="1100"/>
        <v>#VALUE!</v>
      </c>
      <c r="JV303" s="150" t="e">
        <f t="shared" si="1101"/>
        <v>#VALUE!</v>
      </c>
      <c r="JW303" s="150" t="e">
        <f t="shared" si="1102"/>
        <v>#VALUE!</v>
      </c>
      <c r="JX303" s="150" t="e">
        <f t="shared" si="1103"/>
        <v>#VALUE!</v>
      </c>
      <c r="JY303" s="150" t="e">
        <f t="shared" si="1104"/>
        <v>#VALUE!</v>
      </c>
      <c r="JZ303" s="263" t="e">
        <f t="shared" si="1184"/>
        <v>#VALUE!</v>
      </c>
      <c r="KA303" s="263" t="e">
        <f t="shared" si="1166"/>
        <v>#VALUE!</v>
      </c>
      <c r="KB303" s="263" t="e">
        <f t="shared" si="1185"/>
        <v>#VALUE!</v>
      </c>
      <c r="KC303" s="263" t="e">
        <f t="shared" si="1186"/>
        <v>#VALUE!</v>
      </c>
      <c r="KD303" s="153" t="str">
        <f t="shared" si="1145"/>
        <v>i.a.</v>
      </c>
      <c r="KE303" s="153" t="str">
        <f t="shared" si="1146"/>
        <v>i.a.</v>
      </c>
      <c r="KF303" s="153" t="str">
        <f t="shared" si="1147"/>
        <v>i.a.</v>
      </c>
      <c r="KG303" s="153" t="str">
        <f t="shared" si="1148"/>
        <v>i.a.</v>
      </c>
      <c r="KH303" s="153" t="str">
        <f t="shared" si="1161"/>
        <v>i.a.</v>
      </c>
      <c r="KI303" s="153" t="str">
        <f t="shared" si="1149"/>
        <v>i.a.</v>
      </c>
      <c r="KJ303" s="153" t="str">
        <f t="shared" si="1150"/>
        <v>i.a.</v>
      </c>
      <c r="KK303" s="153" t="str">
        <f t="shared" si="1151"/>
        <v>i.a.</v>
      </c>
      <c r="KL303" s="153" t="str">
        <f t="shared" si="1152"/>
        <v>i.a.</v>
      </c>
      <c r="KM303" s="153" t="str">
        <f t="shared" si="1153"/>
        <v>i.a.</v>
      </c>
      <c r="KN303" s="153" t="str">
        <f t="shared" si="1154"/>
        <v>i.a.</v>
      </c>
      <c r="KO303" s="153" t="str">
        <f t="shared" si="1155"/>
        <v>i.a.</v>
      </c>
      <c r="KP303" s="153" t="str">
        <f t="shared" si="1156"/>
        <v>i.a.</v>
      </c>
      <c r="KQ303" s="153" t="str">
        <f t="shared" si="1157"/>
        <v>i.a.</v>
      </c>
      <c r="KR303" s="153" t="str">
        <f t="shared" si="1158"/>
        <v>i.a.</v>
      </c>
      <c r="KS303" s="153" t="str">
        <f t="shared" si="1159"/>
        <v>i.a.</v>
      </c>
      <c r="KT303" s="153" t="str">
        <f t="shared" si="1160"/>
        <v>i.a.</v>
      </c>
      <c r="KU303" s="150" t="e">
        <f t="shared" si="1105"/>
        <v>#VALUE!</v>
      </c>
      <c r="KV303" s="150" t="e">
        <f t="shared" si="1106"/>
        <v>#DIV/0!</v>
      </c>
      <c r="KW303" s="150" t="e">
        <f t="shared" si="1107"/>
        <v>#DIV/0!</v>
      </c>
      <c r="KX303" s="150" t="e">
        <f t="shared" si="1108"/>
        <v>#DIV/0!</v>
      </c>
      <c r="KY303" s="150" t="e">
        <f t="shared" si="1109"/>
        <v>#DIV/0!</v>
      </c>
      <c r="KZ303" s="243" t="e">
        <f t="shared" si="1187"/>
        <v>#VALUE!</v>
      </c>
      <c r="LA303" s="243">
        <f t="shared" si="1167"/>
        <v>0</v>
      </c>
      <c r="LB303" s="243">
        <f t="shared" si="1188"/>
        <v>0</v>
      </c>
      <c r="LC303" s="243">
        <f t="shared" si="1189"/>
        <v>0</v>
      </c>
      <c r="LD303" s="254" t="str">
        <f>IFERROR(Tabel1[[#This Row],[2024 - Omsætning]]/Tabel1[[#This Row],[2024 - Ansatte]],"i.a.")</f>
        <v>i.a.</v>
      </c>
      <c r="LE303" s="254">
        <f>IFERROR(Tabel1[[#This Row],[2023 - Omsætning]]/Tabel1[[#This Row],[2023 - Ansatte]],"i.a.")</f>
        <v>0</v>
      </c>
      <c r="LF303" s="254">
        <f>IFERROR(Tabel1[[#This Row],[2022 - Omsætning]]/Tabel1[[#This Row],[2022 - Ansatte]],"i.a.")</f>
        <v>0</v>
      </c>
      <c r="LG303" s="254">
        <f>IFERROR(Tabel1[[#This Row],[2021 - Omsætning]]/Tabel1[[#This Row],[2021 - Ansatte]],"i.a.")</f>
        <v>0</v>
      </c>
      <c r="LH303" s="254">
        <f>IFERROR(AC303/Tabel1[[#This Row],[2020 - Ansatte]],"i.a.")</f>
        <v>0</v>
      </c>
      <c r="LI303" s="254">
        <f>IFERROR(Tabel1[[#This Row],[2019 - Omsætning]]/Tabel1[[#This Row],[2019 - Ansatte]],"i.a.")</f>
        <v>0</v>
      </c>
      <c r="LJ303" s="254">
        <f>IFERROR(Tabel1[[#This Row],[2018 - Omsætning]]/Tabel1[[#This Row],[2018 - Ansatte]],"i.a.")</f>
        <v>0</v>
      </c>
      <c r="LK303" s="254">
        <f>IFERROR(Tabel1[[#This Row],[2017 - Omsætning]]/Tabel1[[#This Row],[2017 - Ansatte]],"i.a.")</f>
        <v>0</v>
      </c>
      <c r="LL303" s="254">
        <f>IFERROR(Tabel1[[#This Row],[2016 - Omsætning]]/Tabel1[[#This Row],[2016 - Ansatte]],"i.a.")</f>
        <v>0</v>
      </c>
      <c r="LM303" s="254">
        <f>IFERROR(Tabel1[[#This Row],[2015 - Omsætning]]/Tabel1[[#This Row],[2015 - Ansatte]],"i.a.")</f>
        <v>0</v>
      </c>
      <c r="LN303" s="254">
        <f>IFERROR(Tabel1[[#This Row],[2014 - Omsætning]]/Tabel1[[#This Row],[2014 - Ansatte]],"i.a.")</f>
        <v>0</v>
      </c>
      <c r="LO303" s="254">
        <f>IFERROR(Tabel1[[#This Row],[2013 - Omsætning]]/Tabel1[[#This Row],[2013 - Ansatte]],"i.a.")</f>
        <v>0</v>
      </c>
      <c r="LP303" s="254">
        <f>IFERROR(Tabel1[[#This Row],[2012 - Omsætning]]/Tabel1[[#This Row],[2012 - Ansatte]],"i.a.")</f>
        <v>0</v>
      </c>
      <c r="LQ303" s="254" t="str">
        <f>IFERROR(Tabel1[[#This Row],[2011 - Omsætning]]/Tabel1[[#This Row],[2011 - Ansatte]],"i.a.")</f>
        <v>i.a.</v>
      </c>
      <c r="LR303" s="254" t="str">
        <f>IFERROR(Tabel1[[#This Row],[2010 - Omsætning]]/Tabel1[[#This Row],[2010 - Ansatte]],"i.a.")</f>
        <v>i.a.</v>
      </c>
      <c r="LS303" s="254" t="str">
        <f>IFERROR(Tabel1[[#This Row],[2009 - Omsætning]]/Tabel1[[#This Row],[2009 - Ansatte]],"i.a.")</f>
        <v>i.a.</v>
      </c>
      <c r="LT303" s="254" t="str">
        <f>IFERROR(Tabel1[[#This Row],[2008 - Omsætning]]/Tabel1[[#This Row],[2008 - Ansatte]],"i.a.")</f>
        <v>i.a.</v>
      </c>
      <c r="LU303" s="158" t="e">
        <f t="shared" si="1110"/>
        <v>#VALUE!</v>
      </c>
      <c r="LV303" s="158" t="e">
        <f t="shared" si="1111"/>
        <v>#DIV/0!</v>
      </c>
      <c r="LW303" s="158" t="e">
        <f t="shared" si="1112"/>
        <v>#DIV/0!</v>
      </c>
      <c r="LX303" s="158" t="e">
        <f t="shared" si="1113"/>
        <v>#DIV/0!</v>
      </c>
      <c r="LY303" s="158">
        <f t="shared" si="1114"/>
        <v>1</v>
      </c>
      <c r="LZ303" s="243" t="e">
        <f t="shared" si="1190"/>
        <v>#VALUE!</v>
      </c>
      <c r="MA303" s="243">
        <f t="shared" si="1168"/>
        <v>0</v>
      </c>
      <c r="MB303" s="243">
        <f t="shared" si="1191"/>
        <v>0</v>
      </c>
      <c r="MC303" s="243">
        <f t="shared" si="1192"/>
        <v>0</v>
      </c>
      <c r="MD303" s="244" t="str">
        <f t="shared" si="1115"/>
        <v>i.a.</v>
      </c>
      <c r="ME303" s="244">
        <f t="shared" si="1116"/>
        <v>0</v>
      </c>
      <c r="MF303" s="244">
        <f t="shared" si="1117"/>
        <v>0</v>
      </c>
      <c r="MG303" s="244">
        <f t="shared" si="1118"/>
        <v>0</v>
      </c>
      <c r="MH303" s="244">
        <f t="shared" si="1119"/>
        <v>0</v>
      </c>
      <c r="MI303" s="244">
        <f t="shared" si="1120"/>
        <v>-0.72921621621621624</v>
      </c>
      <c r="MJ303" s="244">
        <f t="shared" si="1121"/>
        <v>-0.4009206349206349</v>
      </c>
      <c r="MK303" s="244">
        <f t="shared" si="1122"/>
        <v>0.11104232804232804</v>
      </c>
      <c r="ML303" s="244">
        <f t="shared" si="1123"/>
        <v>0.10465979381443298</v>
      </c>
      <c r="MM303" s="244">
        <f t="shared" si="1124"/>
        <v>-5.6743902439024385E-2</v>
      </c>
      <c r="MN303" s="244">
        <f t="shared" si="1125"/>
        <v>-4.0125786163522012E-2</v>
      </c>
      <c r="MO303" s="244">
        <f t="shared" si="1126"/>
        <v>-0.18245714285714287</v>
      </c>
      <c r="MP303" s="244">
        <f t="shared" si="1127"/>
        <v>-0.45992857142857141</v>
      </c>
      <c r="MQ303" s="244" t="str">
        <f t="shared" si="1128"/>
        <v>i.a.</v>
      </c>
      <c r="MR303" s="244" t="str">
        <f t="shared" si="1129"/>
        <v>i.a.</v>
      </c>
      <c r="MS303" s="244" t="str">
        <f t="shared" si="1130"/>
        <v>i.a.</v>
      </c>
      <c r="MT303" s="244" t="str">
        <f t="shared" si="1131"/>
        <v>i.a.</v>
      </c>
    </row>
    <row r="304" spans="1:358" s="101" customFormat="1" ht="18" customHeight="1" x14ac:dyDescent="0.25">
      <c r="A304" s="3" t="s">
        <v>324</v>
      </c>
      <c r="B304" s="273">
        <v>27361862</v>
      </c>
      <c r="C304" s="5" t="s">
        <v>80</v>
      </c>
      <c r="D304" s="5"/>
      <c r="E304" s="5">
        <v>256100</v>
      </c>
      <c r="F304" s="203">
        <v>45782</v>
      </c>
      <c r="G304" s="148" t="s">
        <v>74</v>
      </c>
      <c r="H304" s="148" t="s">
        <v>74</v>
      </c>
      <c r="I304" s="148" t="s">
        <v>74</v>
      </c>
      <c r="J304" s="148" t="s">
        <v>74</v>
      </c>
      <c r="K304" s="148" t="s">
        <v>74</v>
      </c>
      <c r="L304" s="148" t="s">
        <v>74</v>
      </c>
      <c r="M304" s="148" t="s">
        <v>74</v>
      </c>
      <c r="N304" s="148" t="s">
        <v>74</v>
      </c>
      <c r="O304" s="357" t="s">
        <v>74</v>
      </c>
      <c r="P304" s="150" t="e">
        <f>Y304/Tabel1[[#This Row],[2023 - Omsætning]]-1</f>
        <v>#DIV/0!</v>
      </c>
      <c r="Q304" s="150" t="e">
        <f>Z304/Tabel1[[#This Row],[2022 - Omsætning]]-1</f>
        <v>#DIV/0!</v>
      </c>
      <c r="R304" s="150" t="e">
        <f>AA304/Tabel1[[#This Row],[2021 - Omsætning]]-1</f>
        <v>#DIV/0!</v>
      </c>
      <c r="S304" s="150" t="e">
        <f>AB304/Tabel1[[#This Row],[2020 - Omsætning]]-1</f>
        <v>#DIV/0!</v>
      </c>
      <c r="T304" s="150" t="e">
        <f>AC304/Tabel1[[#This Row],[2019 - Omsætning]]-1</f>
        <v>#DIV/0!</v>
      </c>
      <c r="U304" s="242">
        <f t="shared" si="1162"/>
        <v>0</v>
      </c>
      <c r="V304" s="242">
        <f t="shared" si="1132"/>
        <v>0</v>
      </c>
      <c r="W304" s="242">
        <f t="shared" si="982"/>
        <v>0</v>
      </c>
      <c r="X304" s="242">
        <f t="shared" si="975"/>
        <v>0</v>
      </c>
      <c r="Y304" s="151"/>
      <c r="Z304" s="151"/>
      <c r="AA304" s="151"/>
      <c r="AB304" s="151"/>
      <c r="AC304" s="361"/>
      <c r="AD304" s="151"/>
      <c r="AE304" s="151"/>
      <c r="AF304" s="151"/>
      <c r="AG304" s="361"/>
      <c r="AH304" s="361"/>
      <c r="AI304" s="361"/>
      <c r="AJ304" s="361"/>
      <c r="AK304" s="361"/>
      <c r="AL304" s="361"/>
      <c r="AM304" s="361"/>
      <c r="AN304" s="361"/>
      <c r="AO304" s="361"/>
      <c r="AP304" s="150">
        <f t="shared" si="1006"/>
        <v>-0.26903747405222334</v>
      </c>
      <c r="AQ304" s="150">
        <f t="shared" si="1007"/>
        <v>0.42304104477611937</v>
      </c>
      <c r="AR304" s="150">
        <f t="shared" si="1008"/>
        <v>2.2738114167594321E-2</v>
      </c>
      <c r="AS304" s="150">
        <f t="shared" si="1009"/>
        <v>-0.26271981242672915</v>
      </c>
      <c r="AT304" s="150">
        <f t="shared" si="1010"/>
        <v>6.6716688551241063E-2</v>
      </c>
      <c r="AU304" s="242">
        <f t="shared" si="960"/>
        <v>-4.9250000000000007</v>
      </c>
      <c r="AV304" s="242">
        <f t="shared" si="1169"/>
        <v>5.4420000000000002</v>
      </c>
      <c r="AW304" s="242">
        <f t="shared" si="961"/>
        <v>0.28600000000000136</v>
      </c>
      <c r="AX304" s="242">
        <f t="shared" si="962"/>
        <v>-4.4819999999999993</v>
      </c>
      <c r="AY304" s="119">
        <v>13.381</v>
      </c>
      <c r="AZ304" s="119">
        <v>18.306000000000001</v>
      </c>
      <c r="BA304" s="119">
        <v>12.864000000000001</v>
      </c>
      <c r="BB304" s="119">
        <v>12.577999999999999</v>
      </c>
      <c r="BC304" s="119">
        <v>17.059999999999999</v>
      </c>
      <c r="BD304" s="119">
        <v>15.993</v>
      </c>
      <c r="BE304" s="119">
        <v>10.377000000000001</v>
      </c>
      <c r="BF304" s="119">
        <v>15.653</v>
      </c>
      <c r="BG304" s="362">
        <v>15.881964999999999</v>
      </c>
      <c r="BH304" s="362">
        <v>10.497393000000001</v>
      </c>
      <c r="BI304" s="362">
        <v>10.753920000000001</v>
      </c>
      <c r="BJ304" s="362">
        <v>12.308551</v>
      </c>
      <c r="BK304" s="362">
        <v>10.648187999999999</v>
      </c>
      <c r="BL304" s="362">
        <v>11.801</v>
      </c>
      <c r="BM304" s="362">
        <v>10.11</v>
      </c>
      <c r="BN304" s="362">
        <v>7.91</v>
      </c>
      <c r="BO304" s="362">
        <v>7.2469999999999999</v>
      </c>
      <c r="BP304" s="152">
        <f t="shared" si="1011"/>
        <v>-0.83961722488038271</v>
      </c>
      <c r="BQ304" s="152">
        <f t="shared" si="1012"/>
        <v>2.4303312346016974</v>
      </c>
      <c r="BR304" s="152">
        <f t="shared" si="1013"/>
        <v>-6.6743697478991599</v>
      </c>
      <c r="BS304" s="152">
        <f t="shared" si="1014"/>
        <v>-1.1235080435910743</v>
      </c>
      <c r="BT304" s="152">
        <f t="shared" si="1015"/>
        <v>0.52573238321456861</v>
      </c>
      <c r="BU304" s="242">
        <f t="shared" si="963"/>
        <v>-4.3869999999999996</v>
      </c>
      <c r="BV304" s="242">
        <f t="shared" si="1170"/>
        <v>8.8780000000000001</v>
      </c>
      <c r="BW304" s="242">
        <f t="shared" si="964"/>
        <v>-3.177</v>
      </c>
      <c r="BX304" s="242">
        <f t="shared" si="965"/>
        <v>-4.33</v>
      </c>
      <c r="BY304" s="119">
        <v>0.83799999999999997</v>
      </c>
      <c r="BZ304" s="119">
        <v>5.2249999999999996</v>
      </c>
      <c r="CA304" s="119">
        <v>-3.653</v>
      </c>
      <c r="CB304" s="119">
        <v>-0.47599999999999998</v>
      </c>
      <c r="CC304" s="119">
        <v>3.8540000000000001</v>
      </c>
      <c r="CD304" s="119">
        <v>2.5259999999999998</v>
      </c>
      <c r="CE304" s="119">
        <v>-1.5509999999999999</v>
      </c>
      <c r="CF304" s="119">
        <v>2.109</v>
      </c>
      <c r="CG304" s="362">
        <v>2.8620589999999999</v>
      </c>
      <c r="CH304" s="362">
        <v>-0.68524300000000005</v>
      </c>
      <c r="CI304" s="362">
        <v>1.034837</v>
      </c>
      <c r="CJ304" s="362">
        <v>2.781812</v>
      </c>
      <c r="CK304" s="362">
        <v>2.4221469999999998</v>
      </c>
      <c r="CL304" s="362">
        <v>3.2709999999999999</v>
      </c>
      <c r="CM304" s="362">
        <v>4.4489999999999998</v>
      </c>
      <c r="CN304" s="362">
        <v>1.139</v>
      </c>
      <c r="CO304" s="362">
        <v>1.8109999999999999</v>
      </c>
      <c r="CP304" s="152">
        <f t="shared" si="1016"/>
        <v>0.40652003142183823</v>
      </c>
      <c r="CQ304" s="152">
        <f t="shared" si="1017"/>
        <v>2.4124826629680998</v>
      </c>
      <c r="CR304" s="152">
        <f t="shared" si="1018"/>
        <v>-6.6215644820295987</v>
      </c>
      <c r="CS304" s="152">
        <f t="shared" si="1019"/>
        <v>-1.1148336974993931</v>
      </c>
      <c r="CT304" s="152">
        <f t="shared" si="1020"/>
        <v>0.46219382321618724</v>
      </c>
      <c r="CU304" s="242">
        <f t="shared" si="966"/>
        <v>2.0700000000000003</v>
      </c>
      <c r="CV304" s="242">
        <f t="shared" si="1171"/>
        <v>8.6969999999999992</v>
      </c>
      <c r="CW304" s="242">
        <f t="shared" si="967"/>
        <v>-3.1320000000000001</v>
      </c>
      <c r="CX304" s="242">
        <f t="shared" si="968"/>
        <v>-4.5919999999999996</v>
      </c>
      <c r="CY304" s="119">
        <v>7.1619999999999999</v>
      </c>
      <c r="CZ304" s="119">
        <v>5.0919999999999996</v>
      </c>
      <c r="DA304" s="119">
        <v>-3.605</v>
      </c>
      <c r="DB304" s="119">
        <v>-0.47299999999999998</v>
      </c>
      <c r="DC304" s="119">
        <v>4.1189999999999998</v>
      </c>
      <c r="DD304" s="119">
        <v>2.8170000000000002</v>
      </c>
      <c r="DE304" s="119">
        <v>-1.2030000000000001</v>
      </c>
      <c r="DF304" s="119">
        <v>2.4409999999999998</v>
      </c>
      <c r="DG304" s="362">
        <v>3.3312119999999998</v>
      </c>
      <c r="DH304" s="362">
        <v>-0.27920899999999998</v>
      </c>
      <c r="DI304" s="362">
        <v>1.3511310000000001</v>
      </c>
      <c r="DJ304" s="362">
        <v>1.859135</v>
      </c>
      <c r="DK304" s="362">
        <v>2.3738320000000002</v>
      </c>
      <c r="DL304" s="362">
        <v>3.2709999999999999</v>
      </c>
      <c r="DM304" s="362">
        <v>4.2670000000000003</v>
      </c>
      <c r="DN304" s="362">
        <v>1.1160000000000001</v>
      </c>
      <c r="DO304" s="362">
        <v>1.6910000000000001</v>
      </c>
      <c r="DP304" s="152">
        <f t="shared" si="1021"/>
        <v>0.52032634688423118</v>
      </c>
      <c r="DQ304" s="152">
        <f t="shared" si="1022"/>
        <v>1.2895330112721415</v>
      </c>
      <c r="DR304" s="152">
        <f t="shared" si="1023"/>
        <v>-0.48736998514115903</v>
      </c>
      <c r="DS304" s="152">
        <f t="shared" si="1024"/>
        <v>-0.41033878504672894</v>
      </c>
      <c r="DT304" s="152">
        <f t="shared" si="1025"/>
        <v>0.28770214366303121</v>
      </c>
      <c r="DU304" s="242">
        <f t="shared" si="969"/>
        <v>3.6989999999999998</v>
      </c>
      <c r="DV304" s="242">
        <f t="shared" si="1172"/>
        <v>4.0039999999999996</v>
      </c>
      <c r="DW304" s="242">
        <f t="shared" si="970"/>
        <v>-2.9520000000000004</v>
      </c>
      <c r="DX304" s="242">
        <f t="shared" si="971"/>
        <v>-4.2149999999999999</v>
      </c>
      <c r="DY304" s="119">
        <v>10.808</v>
      </c>
      <c r="DZ304" s="119">
        <v>7.109</v>
      </c>
      <c r="EA304" s="119">
        <v>3.105</v>
      </c>
      <c r="EB304" s="119">
        <v>6.0570000000000004</v>
      </c>
      <c r="EC304" s="119">
        <v>10.272</v>
      </c>
      <c r="ED304" s="119">
        <v>7.9770000000000003</v>
      </c>
      <c r="EE304" s="119">
        <v>5.6890000000000001</v>
      </c>
      <c r="EF304" s="119">
        <v>7.0220000000000002</v>
      </c>
      <c r="EG304" s="362">
        <v>12.219037</v>
      </c>
      <c r="EH304" s="362">
        <v>9.7093439999999998</v>
      </c>
      <c r="EI304" s="362">
        <v>9.9996919999999996</v>
      </c>
      <c r="EJ304" s="362">
        <v>9.0664739999999995</v>
      </c>
      <c r="EK304" s="362">
        <v>8.0619990000000001</v>
      </c>
      <c r="EL304" s="362">
        <v>8.3290000000000006</v>
      </c>
      <c r="EM304" s="362">
        <v>6.4720000000000004</v>
      </c>
      <c r="EN304" s="362">
        <v>3.1259999999999999</v>
      </c>
      <c r="EO304" s="362">
        <v>2.4969999999999999</v>
      </c>
      <c r="EP304" s="153">
        <f t="shared" si="1026"/>
        <v>0.35326037391700865</v>
      </c>
      <c r="EQ304" s="153">
        <f t="shared" si="1027"/>
        <v>0.16456906165365623</v>
      </c>
      <c r="ER304" s="153">
        <f t="shared" si="1028"/>
        <v>-0.12613114297647224</v>
      </c>
      <c r="ES304" s="153">
        <f t="shared" si="1029"/>
        <v>-0.1656083017114536</v>
      </c>
      <c r="ET304" s="153">
        <f t="shared" si="1030"/>
        <v>4.6010530579181821E-2</v>
      </c>
      <c r="EU304" s="242">
        <f t="shared" si="972"/>
        <v>7.7469999999999999</v>
      </c>
      <c r="EV304" s="242">
        <f t="shared" si="1173"/>
        <v>3.0990000000000002</v>
      </c>
      <c r="EW304" s="242">
        <f t="shared" si="973"/>
        <v>-2.718</v>
      </c>
      <c r="EX304" s="242">
        <f t="shared" si="974"/>
        <v>-4.277000000000001</v>
      </c>
      <c r="EY304" s="119">
        <v>29.677</v>
      </c>
      <c r="EZ304" s="119">
        <v>21.93</v>
      </c>
      <c r="FA304" s="119">
        <v>18.831</v>
      </c>
      <c r="FB304" s="119">
        <v>21.548999999999999</v>
      </c>
      <c r="FC304" s="119">
        <v>25.826000000000001</v>
      </c>
      <c r="FD304" s="119">
        <v>24.69</v>
      </c>
      <c r="FE304" s="119">
        <v>18.048999999999999</v>
      </c>
      <c r="FF304" s="119">
        <v>16.876999999999999</v>
      </c>
      <c r="FG304" s="362">
        <v>15.547668</v>
      </c>
      <c r="FH304" s="362">
        <v>11.970611999999999</v>
      </c>
      <c r="FI304" s="362">
        <v>12.142147</v>
      </c>
      <c r="FJ304" s="362">
        <v>12.932067</v>
      </c>
      <c r="FK304" s="362">
        <v>10.658187</v>
      </c>
      <c r="FL304" s="362">
        <v>10.706</v>
      </c>
      <c r="FM304" s="362">
        <v>7.0250000000000004</v>
      </c>
      <c r="FN304" s="362">
        <v>6.2080000000000002</v>
      </c>
      <c r="FO304" s="362">
        <v>4.9269999999999996</v>
      </c>
      <c r="FP304" s="153">
        <f t="shared" si="1031"/>
        <v>-0.15789473684210525</v>
      </c>
      <c r="FQ304" s="153">
        <f t="shared" si="1032"/>
        <v>0</v>
      </c>
      <c r="FR304" s="153">
        <f t="shared" si="1033"/>
        <v>-9.5238095238095233E-2</v>
      </c>
      <c r="FS304" s="153">
        <f t="shared" si="1034"/>
        <v>-8.6956521739130432E-2</v>
      </c>
      <c r="FT304" s="153">
        <f t="shared" si="1035"/>
        <v>9.5238095238095233E-2</v>
      </c>
      <c r="FU304" s="242">
        <f t="shared" si="990"/>
        <v>-3</v>
      </c>
      <c r="FV304" s="242">
        <f t="shared" si="1174"/>
        <v>0</v>
      </c>
      <c r="FW304" s="242">
        <f t="shared" si="991"/>
        <v>-2</v>
      </c>
      <c r="FX304" s="242">
        <f t="shared" si="992"/>
        <v>-2</v>
      </c>
      <c r="FY304" s="154">
        <v>16</v>
      </c>
      <c r="FZ304" s="154">
        <v>19</v>
      </c>
      <c r="GA304" s="154">
        <v>19</v>
      </c>
      <c r="GB304" s="154">
        <v>21</v>
      </c>
      <c r="GC304" s="154">
        <v>23</v>
      </c>
      <c r="GD304" s="154">
        <v>21</v>
      </c>
      <c r="GE304" s="154">
        <v>20</v>
      </c>
      <c r="GF304" s="154">
        <v>22</v>
      </c>
      <c r="GG304" s="359">
        <v>22</v>
      </c>
      <c r="GH304" s="359"/>
      <c r="GI304" s="359"/>
      <c r="GJ304" s="359"/>
      <c r="GK304" s="359"/>
      <c r="GL304" s="359"/>
      <c r="GM304" s="359"/>
      <c r="GN304" s="359"/>
      <c r="GO304" s="359"/>
      <c r="GP304" s="167"/>
      <c r="GQ304" s="5" t="s">
        <v>386</v>
      </c>
      <c r="GR304" s="5">
        <v>9990</v>
      </c>
      <c r="GS304" s="5" t="s">
        <v>171</v>
      </c>
      <c r="GT304" s="7" t="s">
        <v>82</v>
      </c>
      <c r="GU304" s="16"/>
      <c r="GV304" s="3"/>
      <c r="GW304" s="158">
        <f t="shared" si="1036"/>
        <v>-0.19818074449167522</v>
      </c>
      <c r="GX304" s="158">
        <f t="shared" si="1037"/>
        <v>2.2670027568155207</v>
      </c>
      <c r="GY304" s="158">
        <f t="shared" si="1038"/>
        <v>-12.583554510703046</v>
      </c>
      <c r="GZ304" s="158">
        <f t="shared" si="1039"/>
        <v>-1.1283360980872328</v>
      </c>
      <c r="HA304" s="158">
        <f t="shared" si="1040"/>
        <v>9.4982781964623411E-2</v>
      </c>
      <c r="HB304" s="263">
        <f t="shared" si="1175"/>
        <v>-0.19759865889007444</v>
      </c>
      <c r="HC304" s="263">
        <f t="shared" si="1163"/>
        <v>1.784008936546595</v>
      </c>
      <c r="HD304" s="263">
        <f t="shared" si="1176"/>
        <v>-0.72901234411936311</v>
      </c>
      <c r="HE304" s="263">
        <f t="shared" si="1177"/>
        <v>-0.50935573324799288</v>
      </c>
      <c r="HF304" s="153">
        <f t="shared" si="1041"/>
        <v>0.79946419601495777</v>
      </c>
      <c r="HG304" s="153">
        <f t="shared" si="1042"/>
        <v>0.99706285490503221</v>
      </c>
      <c r="HH304" s="153">
        <f t="shared" si="1043"/>
        <v>-0.78694608164156288</v>
      </c>
      <c r="HI304" s="153">
        <f t="shared" si="1044"/>
        <v>-5.7933737522199762E-2</v>
      </c>
      <c r="HJ304" s="153">
        <f t="shared" si="1045"/>
        <v>0.45142199572579311</v>
      </c>
      <c r="HK304" s="153">
        <f t="shared" si="1046"/>
        <v>0.41226401287867703</v>
      </c>
      <c r="HL304" s="153">
        <f t="shared" si="1047"/>
        <v>-0.18928487137125324</v>
      </c>
      <c r="HM304" s="153">
        <f t="shared" si="1048"/>
        <v>0.25372852824928305</v>
      </c>
      <c r="HN304" s="153">
        <f t="shared" si="1049"/>
        <v>0.30382653420697131</v>
      </c>
      <c r="HO304" s="153">
        <f t="shared" si="1050"/>
        <v>-2.8333095540542929E-2</v>
      </c>
      <c r="HP304" s="153">
        <f t="shared" si="1051"/>
        <v>0.14173074964311128</v>
      </c>
      <c r="HQ304" s="153">
        <f t="shared" si="1052"/>
        <v>0.2170812307670392</v>
      </c>
      <c r="HR304" s="153">
        <f t="shared" si="1053"/>
        <v>0.28965067961995483</v>
      </c>
      <c r="HS304" s="153">
        <f t="shared" si="1054"/>
        <v>0.44199716235389491</v>
      </c>
      <c r="HT304" s="153">
        <f t="shared" si="1055"/>
        <v>0.88914357157741197</v>
      </c>
      <c r="HU304" s="153">
        <f t="shared" si="1056"/>
        <v>0.39694113462564473</v>
      </c>
      <c r="HV304" s="150">
        <f t="shared" si="1057"/>
        <v>-0.87332411694826828</v>
      </c>
      <c r="HW304" s="150">
        <f t="shared" si="1058"/>
        <v>2.4169616852681859</v>
      </c>
      <c r="HX304" s="150">
        <f t="shared" si="1059"/>
        <v>-8.0037956118554412</v>
      </c>
      <c r="HY304" s="150">
        <f t="shared" si="1060"/>
        <v>-1.1316967246447853</v>
      </c>
      <c r="HZ304" s="150">
        <f t="shared" si="1061"/>
        <v>0.29084401627617884</v>
      </c>
      <c r="IA304" s="263">
        <f t="shared" si="1178"/>
        <v>-0.22389629847426226</v>
      </c>
      <c r="IB304" s="263">
        <f t="shared" si="1164"/>
        <v>0.43730366697794376</v>
      </c>
      <c r="IC304" s="263">
        <f t="shared" si="1179"/>
        <v>-0.16083616722926397</v>
      </c>
      <c r="ID304" s="263">
        <f t="shared" si="1180"/>
        <v>-0.17268030631011966</v>
      </c>
      <c r="IE304" s="153">
        <f t="shared" si="1062"/>
        <v>3.2476214467029668E-2</v>
      </c>
      <c r="IF304" s="153">
        <f t="shared" si="1063"/>
        <v>0.25637251294129193</v>
      </c>
      <c r="IG304" s="153">
        <f t="shared" si="1064"/>
        <v>-0.18093115403665183</v>
      </c>
      <c r="IH304" s="153">
        <f t="shared" si="1065"/>
        <v>-2.0094986807387864E-2</v>
      </c>
      <c r="II304" s="153">
        <f t="shared" si="1066"/>
        <v>0.1525853195027318</v>
      </c>
      <c r="IJ304" s="153">
        <f t="shared" si="1067"/>
        <v>0.11820585413790681</v>
      </c>
      <c r="IK304" s="153">
        <f t="shared" si="1068"/>
        <v>-8.8816354578251155E-2</v>
      </c>
      <c r="IL304" s="153">
        <f t="shared" si="1069"/>
        <v>0.13008614305626817</v>
      </c>
      <c r="IM304" s="153">
        <f t="shared" si="1070"/>
        <v>0.20801147455436897</v>
      </c>
      <c r="IN304" s="153">
        <f t="shared" si="1071"/>
        <v>-5.6836548650446857E-2</v>
      </c>
      <c r="IO304" s="153">
        <f t="shared" si="1072"/>
        <v>8.2541929330267355E-2</v>
      </c>
      <c r="IP304" s="153">
        <f t="shared" si="1073"/>
        <v>0.23584417531070245</v>
      </c>
      <c r="IQ304" s="153">
        <f t="shared" si="1074"/>
        <v>0.22674834291611468</v>
      </c>
      <c r="IR304" s="153">
        <f t="shared" si="1075"/>
        <v>0.36895832158366698</v>
      </c>
      <c r="IS304" s="153">
        <f t="shared" si="1076"/>
        <v>0.67240988437995919</v>
      </c>
      <c r="IT304" s="153">
        <f t="shared" si="1077"/>
        <v>0.20458015267175572</v>
      </c>
      <c r="IU304" s="150">
        <f t="shared" si="1078"/>
        <v>0.12345441881494723</v>
      </c>
      <c r="IV304" s="150">
        <f t="shared" si="1079"/>
        <v>0.96599161583518933</v>
      </c>
      <c r="IW304" s="150">
        <f t="shared" si="1080"/>
        <v>-0.41337878019259927</v>
      </c>
      <c r="IX304" s="150">
        <f t="shared" si="1081"/>
        <v>-0.29330407270020969</v>
      </c>
      <c r="IY304" s="150">
        <f t="shared" si="1082"/>
        <v>0.23106040141873463</v>
      </c>
      <c r="IZ304" s="263">
        <f t="shared" si="1181"/>
        <v>4.0019948169423614E-2</v>
      </c>
      <c r="JA304" s="263">
        <f t="shared" si="1165"/>
        <v>0.15928012145761047</v>
      </c>
      <c r="JB304" s="263">
        <f t="shared" si="1182"/>
        <v>-0.11619264335359294</v>
      </c>
      <c r="JC304" s="263">
        <f t="shared" si="1183"/>
        <v>-0.11665838437143011</v>
      </c>
      <c r="JD304" s="153">
        <f t="shared" si="1083"/>
        <v>0.36418775482697036</v>
      </c>
      <c r="JE304" s="153">
        <f t="shared" si="1084"/>
        <v>0.32416780665754674</v>
      </c>
      <c r="JF304" s="153">
        <f t="shared" si="1085"/>
        <v>0.16488768519993627</v>
      </c>
      <c r="JG304" s="153">
        <f t="shared" si="1086"/>
        <v>0.28108032855352921</v>
      </c>
      <c r="JH304" s="153">
        <f t="shared" si="1087"/>
        <v>0.39773871292495933</v>
      </c>
      <c r="JI304" s="153">
        <f t="shared" si="1088"/>
        <v>0.32308626974483595</v>
      </c>
      <c r="JJ304" s="153">
        <f t="shared" si="1089"/>
        <v>0.31519751786802597</v>
      </c>
      <c r="JK304" s="153">
        <f t="shared" si="1090"/>
        <v>0.41606920661254965</v>
      </c>
      <c r="JL304" s="153">
        <f t="shared" si="1091"/>
        <v>0.7859080217046055</v>
      </c>
      <c r="JM304" s="153">
        <f t="shared" si="1092"/>
        <v>0.81109837993245459</v>
      </c>
      <c r="JN304" s="153">
        <f t="shared" si="1093"/>
        <v>0.82355221032985348</v>
      </c>
      <c r="JO304" s="153">
        <f t="shared" si="1094"/>
        <v>0.70108467579080747</v>
      </c>
      <c r="JP304" s="153">
        <f t="shared" si="1095"/>
        <v>0.75641373152863622</v>
      </c>
      <c r="JQ304" s="153">
        <f t="shared" si="1096"/>
        <v>0.7779749673080516</v>
      </c>
      <c r="JR304" s="153">
        <f t="shared" si="1097"/>
        <v>0.92128113879003559</v>
      </c>
      <c r="JS304" s="153">
        <f t="shared" si="1098"/>
        <v>0.50354381443298968</v>
      </c>
      <c r="JT304" s="153">
        <f t="shared" si="1099"/>
        <v>0.50679926933225083</v>
      </c>
      <c r="JU304" s="150" t="e">
        <f t="shared" si="1100"/>
        <v>#VALUE!</v>
      </c>
      <c r="JV304" s="150" t="e">
        <f t="shared" si="1101"/>
        <v>#VALUE!</v>
      </c>
      <c r="JW304" s="150" t="e">
        <f t="shared" si="1102"/>
        <v>#VALUE!</v>
      </c>
      <c r="JX304" s="150" t="e">
        <f t="shared" si="1103"/>
        <v>#VALUE!</v>
      </c>
      <c r="JY304" s="150" t="e">
        <f t="shared" si="1104"/>
        <v>#VALUE!</v>
      </c>
      <c r="JZ304" s="263" t="e">
        <f t="shared" si="1184"/>
        <v>#VALUE!</v>
      </c>
      <c r="KA304" s="263" t="e">
        <f t="shared" si="1166"/>
        <v>#VALUE!</v>
      </c>
      <c r="KB304" s="263" t="e">
        <f t="shared" si="1185"/>
        <v>#VALUE!</v>
      </c>
      <c r="KC304" s="263" t="e">
        <f t="shared" si="1186"/>
        <v>#VALUE!</v>
      </c>
      <c r="KD304" s="153" t="str">
        <f t="shared" si="1145"/>
        <v>i.a.</v>
      </c>
      <c r="KE304" s="153" t="str">
        <f t="shared" si="1146"/>
        <v>i.a.</v>
      </c>
      <c r="KF304" s="153" t="str">
        <f t="shared" si="1147"/>
        <v>i.a.</v>
      </c>
      <c r="KG304" s="153" t="str">
        <f t="shared" si="1148"/>
        <v>i.a.</v>
      </c>
      <c r="KH304" s="153" t="str">
        <f t="shared" si="1161"/>
        <v>i.a.</v>
      </c>
      <c r="KI304" s="153" t="str">
        <f t="shared" si="1149"/>
        <v>i.a.</v>
      </c>
      <c r="KJ304" s="153" t="str">
        <f t="shared" si="1150"/>
        <v>i.a.</v>
      </c>
      <c r="KK304" s="153" t="str">
        <f t="shared" si="1151"/>
        <v>i.a.</v>
      </c>
      <c r="KL304" s="153" t="str">
        <f t="shared" si="1152"/>
        <v>i.a.</v>
      </c>
      <c r="KM304" s="153" t="str">
        <f t="shared" si="1153"/>
        <v>i.a.</v>
      </c>
      <c r="KN304" s="153" t="str">
        <f t="shared" si="1154"/>
        <v>i.a.</v>
      </c>
      <c r="KO304" s="153" t="str">
        <f t="shared" si="1155"/>
        <v>i.a.</v>
      </c>
      <c r="KP304" s="153" t="str">
        <f t="shared" si="1156"/>
        <v>i.a.</v>
      </c>
      <c r="KQ304" s="153" t="str">
        <f t="shared" si="1157"/>
        <v>i.a.</v>
      </c>
      <c r="KR304" s="153" t="str">
        <f t="shared" si="1158"/>
        <v>i.a.</v>
      </c>
      <c r="KS304" s="153" t="str">
        <f t="shared" si="1159"/>
        <v>i.a.</v>
      </c>
      <c r="KT304" s="153" t="str">
        <f t="shared" si="1160"/>
        <v>i.a.</v>
      </c>
      <c r="KU304" s="150" t="e">
        <f t="shared" si="1105"/>
        <v>#DIV/0!</v>
      </c>
      <c r="KV304" s="150" t="e">
        <f t="shared" si="1106"/>
        <v>#DIV/0!</v>
      </c>
      <c r="KW304" s="150" t="e">
        <f t="shared" si="1107"/>
        <v>#DIV/0!</v>
      </c>
      <c r="KX304" s="150" t="e">
        <f t="shared" si="1108"/>
        <v>#DIV/0!</v>
      </c>
      <c r="KY304" s="150" t="e">
        <f t="shared" si="1109"/>
        <v>#DIV/0!</v>
      </c>
      <c r="KZ304" s="243">
        <f t="shared" si="1187"/>
        <v>0</v>
      </c>
      <c r="LA304" s="243">
        <f t="shared" si="1167"/>
        <v>0</v>
      </c>
      <c r="LB304" s="243">
        <f t="shared" si="1188"/>
        <v>0</v>
      </c>
      <c r="LC304" s="243">
        <f t="shared" si="1189"/>
        <v>0</v>
      </c>
      <c r="LD304" s="254">
        <f>IFERROR(Tabel1[[#This Row],[2024 - Omsætning]]/Tabel1[[#This Row],[2024 - Ansatte]],"i.a.")</f>
        <v>0</v>
      </c>
      <c r="LE304" s="254">
        <f>IFERROR(Tabel1[[#This Row],[2023 - Omsætning]]/Tabel1[[#This Row],[2023 - Ansatte]],"i.a.")</f>
        <v>0</v>
      </c>
      <c r="LF304" s="254">
        <f>IFERROR(Tabel1[[#This Row],[2022 - Omsætning]]/Tabel1[[#This Row],[2022 - Ansatte]],"i.a.")</f>
        <v>0</v>
      </c>
      <c r="LG304" s="254">
        <f>IFERROR(Tabel1[[#This Row],[2021 - Omsætning]]/Tabel1[[#This Row],[2021 - Ansatte]],"i.a.")</f>
        <v>0</v>
      </c>
      <c r="LH304" s="254">
        <f>IFERROR(AC304/Tabel1[[#This Row],[2020 - Ansatte]],"i.a.")</f>
        <v>0</v>
      </c>
      <c r="LI304" s="254">
        <f>IFERROR(Tabel1[[#This Row],[2019 - Omsætning]]/Tabel1[[#This Row],[2019 - Ansatte]],"i.a.")</f>
        <v>0</v>
      </c>
      <c r="LJ304" s="254">
        <f>IFERROR(Tabel1[[#This Row],[2018 - Omsætning]]/Tabel1[[#This Row],[2018 - Ansatte]],"i.a.")</f>
        <v>0</v>
      </c>
      <c r="LK304" s="254">
        <f>IFERROR(Tabel1[[#This Row],[2017 - Omsætning]]/Tabel1[[#This Row],[2017 - Ansatte]],"i.a.")</f>
        <v>0</v>
      </c>
      <c r="LL304" s="254">
        <f>IFERROR(Tabel1[[#This Row],[2016 - Omsætning]]/Tabel1[[#This Row],[2016 - Ansatte]],"i.a.")</f>
        <v>0</v>
      </c>
      <c r="LM304" s="254" t="str">
        <f>IFERROR(Tabel1[[#This Row],[2015 - Omsætning]]/Tabel1[[#This Row],[2015 - Ansatte]],"i.a.")</f>
        <v>i.a.</v>
      </c>
      <c r="LN304" s="254" t="str">
        <f>IFERROR(Tabel1[[#This Row],[2014 - Omsætning]]/Tabel1[[#This Row],[2014 - Ansatte]],"i.a.")</f>
        <v>i.a.</v>
      </c>
      <c r="LO304" s="254" t="str">
        <f>IFERROR(Tabel1[[#This Row],[2013 - Omsætning]]/Tabel1[[#This Row],[2013 - Ansatte]],"i.a.")</f>
        <v>i.a.</v>
      </c>
      <c r="LP304" s="254" t="str">
        <f>IFERROR(Tabel1[[#This Row],[2012 - Omsætning]]/Tabel1[[#This Row],[2012 - Ansatte]],"i.a.")</f>
        <v>i.a.</v>
      </c>
      <c r="LQ304" s="254" t="str">
        <f>IFERROR(Tabel1[[#This Row],[2011 - Omsætning]]/Tabel1[[#This Row],[2011 - Ansatte]],"i.a.")</f>
        <v>i.a.</v>
      </c>
      <c r="LR304" s="254" t="str">
        <f>IFERROR(Tabel1[[#This Row],[2010 - Omsætning]]/Tabel1[[#This Row],[2010 - Ansatte]],"i.a.")</f>
        <v>i.a.</v>
      </c>
      <c r="LS304" s="254" t="str">
        <f>IFERROR(Tabel1[[#This Row],[2009 - Omsætning]]/Tabel1[[#This Row],[2009 - Ansatte]],"i.a.")</f>
        <v>i.a.</v>
      </c>
      <c r="LT304" s="254" t="str">
        <f>IFERROR(Tabel1[[#This Row],[2008 - Omsætning]]/Tabel1[[#This Row],[2008 - Ansatte]],"i.a.")</f>
        <v>i.a.</v>
      </c>
      <c r="LU304" s="158">
        <f t="shared" si="1110"/>
        <v>0.67024253731343308</v>
      </c>
      <c r="LV304" s="158">
        <f t="shared" si="1111"/>
        <v>2.4124826629680998</v>
      </c>
      <c r="LW304" s="158">
        <f t="shared" si="1112"/>
        <v>-7.4238344275063977</v>
      </c>
      <c r="LX304" s="158">
        <f t="shared" si="1113"/>
        <v>-1.1257702401183829</v>
      </c>
      <c r="LY304" s="158">
        <f t="shared" si="1114"/>
        <v>0.33504653424086661</v>
      </c>
      <c r="LZ304" s="243">
        <f t="shared" si="1190"/>
        <v>0.17962500000000003</v>
      </c>
      <c r="MA304" s="243">
        <f t="shared" si="1168"/>
        <v>0.45773684210526311</v>
      </c>
      <c r="MB304" s="243">
        <f t="shared" si="1191"/>
        <v>-0.16721303258145362</v>
      </c>
      <c r="MC304" s="243">
        <f t="shared" si="1192"/>
        <v>-0.20161076604554864</v>
      </c>
      <c r="MD304" s="244">
        <f t="shared" si="1115"/>
        <v>0.447625</v>
      </c>
      <c r="ME304" s="244">
        <f t="shared" si="1116"/>
        <v>0.26799999999999996</v>
      </c>
      <c r="MF304" s="244">
        <f t="shared" si="1117"/>
        <v>-0.18973684210526315</v>
      </c>
      <c r="MG304" s="244">
        <f t="shared" si="1118"/>
        <v>-2.2523809523809522E-2</v>
      </c>
      <c r="MH304" s="244">
        <f t="shared" si="1119"/>
        <v>0.17908695652173912</v>
      </c>
      <c r="MI304" s="244">
        <f t="shared" si="1120"/>
        <v>0.13414285714285715</v>
      </c>
      <c r="MJ304" s="244">
        <f t="shared" si="1121"/>
        <v>-6.0150000000000002E-2</v>
      </c>
      <c r="MK304" s="244">
        <f t="shared" si="1122"/>
        <v>0.11095454545454544</v>
      </c>
      <c r="ML304" s="244">
        <f t="shared" si="1123"/>
        <v>0.15141872727272726</v>
      </c>
      <c r="MM304" s="244" t="str">
        <f t="shared" si="1124"/>
        <v>i.a.</v>
      </c>
      <c r="MN304" s="244" t="str">
        <f t="shared" si="1125"/>
        <v>i.a.</v>
      </c>
      <c r="MO304" s="244" t="str">
        <f t="shared" si="1126"/>
        <v>i.a.</v>
      </c>
      <c r="MP304" s="244" t="str">
        <f t="shared" si="1127"/>
        <v>i.a.</v>
      </c>
      <c r="MQ304" s="244" t="str">
        <f t="shared" si="1128"/>
        <v>i.a.</v>
      </c>
      <c r="MR304" s="244" t="str">
        <f t="shared" si="1129"/>
        <v>i.a.</v>
      </c>
      <c r="MS304" s="244" t="str">
        <f t="shared" si="1130"/>
        <v>i.a.</v>
      </c>
      <c r="MT304" s="244" t="str">
        <f t="shared" si="1131"/>
        <v>i.a.</v>
      </c>
    </row>
    <row r="305" spans="1:358" s="101" customFormat="1" ht="18" customHeight="1" x14ac:dyDescent="0.25">
      <c r="A305" s="3" t="s">
        <v>325</v>
      </c>
      <c r="B305" s="273">
        <v>20912391</v>
      </c>
      <c r="C305" s="5" t="s">
        <v>83</v>
      </c>
      <c r="D305" s="5"/>
      <c r="E305" s="5">
        <v>256200</v>
      </c>
      <c r="F305" s="203">
        <v>45740</v>
      </c>
      <c r="G305" s="148" t="s">
        <v>74</v>
      </c>
      <c r="H305" s="148" t="s">
        <v>74</v>
      </c>
      <c r="I305" s="148" t="s">
        <v>74</v>
      </c>
      <c r="J305" s="148" t="s">
        <v>74</v>
      </c>
      <c r="K305" s="148" t="s">
        <v>74</v>
      </c>
      <c r="L305" s="148" t="s">
        <v>74</v>
      </c>
      <c r="M305" s="148" t="s">
        <v>74</v>
      </c>
      <c r="N305" s="148" t="s">
        <v>74</v>
      </c>
      <c r="O305" s="148" t="s">
        <v>74</v>
      </c>
      <c r="P305" s="150" t="e">
        <f>Y305/Tabel1[[#This Row],[2023 - Omsætning]]-1</f>
        <v>#DIV/0!</v>
      </c>
      <c r="Q305" s="150" t="e">
        <f>Z305/Tabel1[[#This Row],[2022 - Omsætning]]-1</f>
        <v>#DIV/0!</v>
      </c>
      <c r="R305" s="150" t="e">
        <f>AA305/Tabel1[[#This Row],[2021 - Omsætning]]-1</f>
        <v>#DIV/0!</v>
      </c>
      <c r="S305" s="150" t="e">
        <f>AB305/Tabel1[[#This Row],[2020 - Omsætning]]-1</f>
        <v>#DIV/0!</v>
      </c>
      <c r="T305" s="150" t="e">
        <f>AC305/Tabel1[[#This Row],[2019 - Omsætning]]-1</f>
        <v>#DIV/0!</v>
      </c>
      <c r="U305" s="242">
        <f t="shared" si="1162"/>
        <v>0</v>
      </c>
      <c r="V305" s="242">
        <f t="shared" si="1132"/>
        <v>0</v>
      </c>
      <c r="W305" s="242">
        <f t="shared" si="982"/>
        <v>0</v>
      </c>
      <c r="X305" s="242">
        <f t="shared" si="975"/>
        <v>0</v>
      </c>
      <c r="Y305" s="151"/>
      <c r="Z305" s="151"/>
      <c r="AA305" s="151"/>
      <c r="AB305" s="151"/>
      <c r="AC305" s="361"/>
      <c r="AD305" s="151"/>
      <c r="AE305" s="151"/>
      <c r="AF305" s="151"/>
      <c r="AG305" s="361"/>
      <c r="AH305" s="361"/>
      <c r="AI305" s="361"/>
      <c r="AJ305" s="361"/>
      <c r="AK305" s="361"/>
      <c r="AL305" s="361"/>
      <c r="AM305" s="361"/>
      <c r="AN305" s="361"/>
      <c r="AO305" s="361"/>
      <c r="AP305" s="150">
        <f t="shared" si="1006"/>
        <v>0.33941862900001912</v>
      </c>
      <c r="AQ305" s="150">
        <f t="shared" si="1007"/>
        <v>4.1021779195814595E-2</v>
      </c>
      <c r="AR305" s="150">
        <f t="shared" si="1008"/>
        <v>0.14209084942172326</v>
      </c>
      <c r="AS305" s="150">
        <f t="shared" si="1009"/>
        <v>-0.11540232646605407</v>
      </c>
      <c r="AT305" s="150">
        <f t="shared" si="1010"/>
        <v>0.39825312841185878</v>
      </c>
      <c r="AU305" s="242">
        <f t="shared" ref="AU305:AU328" si="1193">AY305-AZ305</f>
        <v>17.830000000000005</v>
      </c>
      <c r="AV305" s="242">
        <f t="shared" si="1169"/>
        <v>2.0700000000000003</v>
      </c>
      <c r="AW305" s="242">
        <f t="shared" ref="AW305:AW328" si="1194">BA305-BB305</f>
        <v>6.2779999999999987</v>
      </c>
      <c r="AX305" s="242">
        <f t="shared" ref="AX305:AX328" si="1195">BB305-BC305</f>
        <v>-5.7640000000000029</v>
      </c>
      <c r="AY305" s="119">
        <v>70.361000000000004</v>
      </c>
      <c r="AZ305" s="119">
        <v>52.530999999999999</v>
      </c>
      <c r="BA305" s="119">
        <v>50.460999999999999</v>
      </c>
      <c r="BB305" s="119">
        <v>44.183</v>
      </c>
      <c r="BC305" s="119">
        <v>49.947000000000003</v>
      </c>
      <c r="BD305" s="119">
        <v>35.720999999999997</v>
      </c>
      <c r="BE305" s="119">
        <v>46.735999999999997</v>
      </c>
      <c r="BF305" s="119">
        <v>61.7</v>
      </c>
      <c r="BG305" s="362">
        <v>44.423000000000002</v>
      </c>
      <c r="BH305" s="362">
        <v>55.44</v>
      </c>
      <c r="BI305" s="362">
        <v>42.055</v>
      </c>
      <c r="BJ305" s="362">
        <v>32.781999999999996</v>
      </c>
      <c r="BK305" s="362">
        <v>30.977</v>
      </c>
      <c r="BL305" s="362">
        <v>32.11</v>
      </c>
      <c r="BM305" s="362">
        <v>20.440999999999999</v>
      </c>
      <c r="BN305" s="362">
        <v>21.611999999999998</v>
      </c>
      <c r="BO305" s="362">
        <v>28.233000000000001</v>
      </c>
      <c r="BP305" s="152">
        <f t="shared" si="1011"/>
        <v>1.5621226196005575</v>
      </c>
      <c r="BQ305" s="152">
        <f t="shared" si="1012"/>
        <v>0.72481474063689155</v>
      </c>
      <c r="BR305" s="152">
        <f t="shared" si="1013"/>
        <v>8.1945244956772338</v>
      </c>
      <c r="BS305" s="152">
        <f t="shared" si="1014"/>
        <v>-1.0478257873337466</v>
      </c>
      <c r="BT305" s="152">
        <f t="shared" si="1015"/>
        <v>6.9338436303991244</v>
      </c>
      <c r="BU305" s="242">
        <f t="shared" ref="BU305:BU328" si="1196">BY305-BZ305</f>
        <v>13.453000000000001</v>
      </c>
      <c r="BV305" s="242">
        <f t="shared" si="1170"/>
        <v>3.6189999999999998</v>
      </c>
      <c r="BW305" s="242">
        <f t="shared" ref="BW305:BW328" si="1197">CA305-CB305</f>
        <v>5.6870000000000003</v>
      </c>
      <c r="BX305" s="242">
        <f t="shared" ref="BX305:BX328" si="1198">CB305-CC305</f>
        <v>-15.204999999999998</v>
      </c>
      <c r="BY305" s="119">
        <v>22.065000000000001</v>
      </c>
      <c r="BZ305" s="119">
        <v>8.6120000000000001</v>
      </c>
      <c r="CA305" s="119">
        <v>4.9930000000000003</v>
      </c>
      <c r="CB305" s="119">
        <v>-0.69399999999999995</v>
      </c>
      <c r="CC305" s="119">
        <v>14.510999999999999</v>
      </c>
      <c r="CD305" s="119">
        <v>1.829</v>
      </c>
      <c r="CE305" s="119">
        <v>14.519</v>
      </c>
      <c r="CF305" s="119">
        <v>23.989000000000001</v>
      </c>
      <c r="CG305" s="362">
        <v>12.279</v>
      </c>
      <c r="CH305" s="362">
        <v>22.698</v>
      </c>
      <c r="CI305" s="362">
        <v>12.352</v>
      </c>
      <c r="CJ305" s="362">
        <v>7.9560000000000004</v>
      </c>
      <c r="CK305" s="362">
        <v>5.835</v>
      </c>
      <c r="CL305" s="362">
        <v>8.484</v>
      </c>
      <c r="CM305" s="362">
        <v>0.10100000000000001</v>
      </c>
      <c r="CN305" s="362">
        <v>1.464</v>
      </c>
      <c r="CO305" s="362">
        <v>4.2210000000000001</v>
      </c>
      <c r="CP305" s="152">
        <f t="shared" si="1016"/>
        <v>1.9648255015114044</v>
      </c>
      <c r="CQ305" s="152">
        <f t="shared" si="1017"/>
        <v>0.65937072503419958</v>
      </c>
      <c r="CR305" s="152">
        <f t="shared" si="1018"/>
        <v>5.9897610921501716</v>
      </c>
      <c r="CS305" s="152">
        <f t="shared" si="1019"/>
        <v>-1.0637325986078885</v>
      </c>
      <c r="CT305" s="152">
        <f t="shared" si="1020"/>
        <v>8.7607926397735305</v>
      </c>
      <c r="CU305" s="242">
        <f t="shared" ref="CU305:CU328" si="1199">CY305-CZ305</f>
        <v>14.3</v>
      </c>
      <c r="CV305" s="242">
        <f t="shared" si="1171"/>
        <v>2.8919999999999995</v>
      </c>
      <c r="CW305" s="242">
        <f t="shared" ref="CW305:CW328" si="1200">DA305-DB305</f>
        <v>5.2650000000000006</v>
      </c>
      <c r="CX305" s="242">
        <f t="shared" ref="CX305:CX328" si="1201">DB305-DC305</f>
        <v>-14.670999999999999</v>
      </c>
      <c r="CY305" s="119">
        <v>21.577999999999999</v>
      </c>
      <c r="CZ305" s="119">
        <v>7.2779999999999996</v>
      </c>
      <c r="DA305" s="119">
        <v>4.3860000000000001</v>
      </c>
      <c r="DB305" s="119">
        <v>-0.879</v>
      </c>
      <c r="DC305" s="119">
        <v>13.792</v>
      </c>
      <c r="DD305" s="119">
        <v>1.413</v>
      </c>
      <c r="DE305" s="119">
        <v>14.182</v>
      </c>
      <c r="DF305" s="119">
        <v>23.405999999999999</v>
      </c>
      <c r="DG305" s="362">
        <v>12.053000000000001</v>
      </c>
      <c r="DH305" s="362">
        <v>22.882999999999999</v>
      </c>
      <c r="DI305" s="362">
        <v>12.451000000000001</v>
      </c>
      <c r="DJ305" s="362">
        <v>7.5350000000000001</v>
      </c>
      <c r="DK305" s="362">
        <v>5.6319999999999997</v>
      </c>
      <c r="DL305" s="362">
        <v>7.4</v>
      </c>
      <c r="DM305" s="362">
        <v>-0.93600000000000005</v>
      </c>
      <c r="DN305" s="362">
        <v>0.62</v>
      </c>
      <c r="DO305" s="362">
        <v>2.7149999999999999</v>
      </c>
      <c r="DP305" s="152">
        <f t="shared" si="1021"/>
        <v>0.22148504231059551</v>
      </c>
      <c r="DQ305" s="152">
        <f t="shared" si="1022"/>
        <v>4.6850631121462295E-2</v>
      </c>
      <c r="DR305" s="152">
        <f t="shared" si="1023"/>
        <v>7.6876567538516655E-2</v>
      </c>
      <c r="DS305" s="152">
        <f t="shared" si="1024"/>
        <v>-9.4823042931852355E-2</v>
      </c>
      <c r="DT305" s="152">
        <f t="shared" si="1025"/>
        <v>0.39883180220029496</v>
      </c>
      <c r="DU305" s="242">
        <f t="shared" ref="DU305:DU328" si="1202">DY305-DZ305</f>
        <v>11.149999999999999</v>
      </c>
      <c r="DV305" s="242">
        <f t="shared" si="1172"/>
        <v>2.2530000000000001</v>
      </c>
      <c r="DW305" s="242">
        <f t="shared" ref="DW305:DW328" si="1203">EA305-EB305</f>
        <v>3.4329999999999998</v>
      </c>
      <c r="DX305" s="242">
        <f t="shared" ref="DX305:DX328" si="1204">EB305-EC305</f>
        <v>-4.6780000000000044</v>
      </c>
      <c r="DY305" s="119">
        <v>61.491999999999997</v>
      </c>
      <c r="DZ305" s="119">
        <v>50.341999999999999</v>
      </c>
      <c r="EA305" s="119">
        <v>48.088999999999999</v>
      </c>
      <c r="EB305" s="119">
        <v>44.655999999999999</v>
      </c>
      <c r="EC305" s="119">
        <v>49.334000000000003</v>
      </c>
      <c r="ED305" s="119">
        <v>35.268000000000001</v>
      </c>
      <c r="EE305" s="119">
        <v>44.186</v>
      </c>
      <c r="EF305" s="119">
        <v>43.131</v>
      </c>
      <c r="EG305" s="362">
        <v>32.877000000000002</v>
      </c>
      <c r="EH305" s="362">
        <v>38.478999999999999</v>
      </c>
      <c r="EI305" s="362">
        <v>28.989000000000001</v>
      </c>
      <c r="EJ305" s="362">
        <v>23.585000000000001</v>
      </c>
      <c r="EK305" s="362">
        <v>21.713000000000001</v>
      </c>
      <c r="EL305" s="362">
        <v>19.484000000000002</v>
      </c>
      <c r="EM305" s="362">
        <v>13.933</v>
      </c>
      <c r="EN305" s="362">
        <v>14.643000000000001</v>
      </c>
      <c r="EO305" s="362">
        <v>16.187000000000001</v>
      </c>
      <c r="EP305" s="153">
        <f t="shared" si="1026"/>
        <v>0.12050761016814088</v>
      </c>
      <c r="EQ305" s="153">
        <f t="shared" si="1027"/>
        <v>-0.10361084324440158</v>
      </c>
      <c r="ER305" s="153">
        <f t="shared" si="1028"/>
        <v>4.3453955949763368E-2</v>
      </c>
      <c r="ES305" s="153">
        <f t="shared" si="1029"/>
        <v>0.27780754074550273</v>
      </c>
      <c r="ET305" s="153">
        <f t="shared" si="1030"/>
        <v>-1.5725518227305203E-2</v>
      </c>
      <c r="EU305" s="242">
        <f t="shared" ref="EU305:EU328" si="1205">EY305-EZ305</f>
        <v>12.097999999999999</v>
      </c>
      <c r="EV305" s="242">
        <f t="shared" si="1173"/>
        <v>-11.603999999999999</v>
      </c>
      <c r="EW305" s="242">
        <f t="shared" ref="EW305:EW328" si="1206">FA305-FB305</f>
        <v>4.6640000000000015</v>
      </c>
      <c r="EX305" s="242">
        <f t="shared" ref="EX305:EX328" si="1207">FB305-FC305</f>
        <v>23.334999999999994</v>
      </c>
      <c r="EY305" s="119">
        <v>112.49</v>
      </c>
      <c r="EZ305" s="119">
        <v>100.392</v>
      </c>
      <c r="FA305" s="119">
        <v>111.996</v>
      </c>
      <c r="FB305" s="119">
        <v>107.33199999999999</v>
      </c>
      <c r="FC305" s="119">
        <v>83.997</v>
      </c>
      <c r="FD305" s="119">
        <v>85.338999999999999</v>
      </c>
      <c r="FE305" s="119">
        <v>85.399000000000001</v>
      </c>
      <c r="FF305" s="119">
        <v>113.63</v>
      </c>
      <c r="FG305" s="362">
        <v>90.566000000000003</v>
      </c>
      <c r="FH305" s="362">
        <v>82.650999999999996</v>
      </c>
      <c r="FI305" s="362">
        <v>68.474000000000004</v>
      </c>
      <c r="FJ305" s="362">
        <v>63.466999999999999</v>
      </c>
      <c r="FK305" s="362">
        <v>50.359000000000002</v>
      </c>
      <c r="FL305" s="362">
        <v>75.234999999999999</v>
      </c>
      <c r="FM305" s="362">
        <v>54.579000000000001</v>
      </c>
      <c r="FN305" s="362">
        <v>56.313000000000002</v>
      </c>
      <c r="FO305" s="362">
        <v>51.823</v>
      </c>
      <c r="FP305" s="153">
        <f t="shared" si="1031"/>
        <v>7.6923076923076927E-2</v>
      </c>
      <c r="FQ305" s="153">
        <f t="shared" si="1032"/>
        <v>-4.878048780487805E-2</v>
      </c>
      <c r="FR305" s="153">
        <f t="shared" si="1033"/>
        <v>6.4935064935064929E-2</v>
      </c>
      <c r="FS305" s="153">
        <f t="shared" si="1034"/>
        <v>0.16666666666666666</v>
      </c>
      <c r="FT305" s="153">
        <f t="shared" si="1035"/>
        <v>-2.9411764705882353E-2</v>
      </c>
      <c r="FU305" s="242">
        <f t="shared" si="990"/>
        <v>6</v>
      </c>
      <c r="FV305" s="242">
        <f t="shared" si="1174"/>
        <v>-4</v>
      </c>
      <c r="FW305" s="242">
        <f t="shared" si="991"/>
        <v>5</v>
      </c>
      <c r="FX305" s="242">
        <f t="shared" si="992"/>
        <v>11</v>
      </c>
      <c r="FY305" s="154">
        <v>84</v>
      </c>
      <c r="FZ305" s="154">
        <v>78</v>
      </c>
      <c r="GA305" s="154">
        <v>82</v>
      </c>
      <c r="GB305" s="154">
        <v>77</v>
      </c>
      <c r="GC305" s="154">
        <v>66</v>
      </c>
      <c r="GD305" s="154">
        <v>68</v>
      </c>
      <c r="GE305" s="154">
        <v>71</v>
      </c>
      <c r="GF305" s="154">
        <v>79</v>
      </c>
      <c r="GG305" s="359">
        <v>69</v>
      </c>
      <c r="GH305" s="359">
        <v>72</v>
      </c>
      <c r="GI305" s="359">
        <v>67</v>
      </c>
      <c r="GJ305" s="359">
        <v>53</v>
      </c>
      <c r="GK305" s="359">
        <v>60</v>
      </c>
      <c r="GL305" s="359">
        <v>48</v>
      </c>
      <c r="GM305" s="359">
        <v>42</v>
      </c>
      <c r="GN305" s="359">
        <v>40</v>
      </c>
      <c r="GO305" s="359">
        <v>52</v>
      </c>
      <c r="GP305" s="5"/>
      <c r="GQ305" s="5" t="s">
        <v>389</v>
      </c>
      <c r="GR305" s="5">
        <v>6000</v>
      </c>
      <c r="GS305" s="5" t="s">
        <v>213</v>
      </c>
      <c r="GT305" s="7" t="s">
        <v>78</v>
      </c>
      <c r="GU305" s="172" t="s">
        <v>73</v>
      </c>
      <c r="GV305" s="3"/>
      <c r="GW305" s="158">
        <f t="shared" si="1036"/>
        <v>1.609499248343697</v>
      </c>
      <c r="GX305" s="158">
        <f t="shared" si="1037"/>
        <v>0.56351492815573201</v>
      </c>
      <c r="GY305" s="158">
        <f t="shared" si="1038"/>
        <v>6.0567431672995262</v>
      </c>
      <c r="GZ305" s="158">
        <f t="shared" si="1039"/>
        <v>-1.0573667976106458</v>
      </c>
      <c r="HA305" s="158">
        <f t="shared" si="1040"/>
        <v>8.1668520649696958</v>
      </c>
      <c r="HB305" s="263">
        <f t="shared" si="1175"/>
        <v>0.23801313670379101</v>
      </c>
      <c r="HC305" s="263">
        <f t="shared" si="1163"/>
        <v>5.3298322818287572E-2</v>
      </c>
      <c r="HD305" s="263">
        <f t="shared" si="1176"/>
        <v>0.11328603562200837</v>
      </c>
      <c r="HE305" s="263">
        <f t="shared" si="1177"/>
        <v>-0.3447484190124589</v>
      </c>
      <c r="HF305" s="153">
        <f t="shared" si="1041"/>
        <v>0.38589337768478277</v>
      </c>
      <c r="HG305" s="153">
        <f t="shared" si="1042"/>
        <v>0.14788024098099176</v>
      </c>
      <c r="HH305" s="153">
        <f t="shared" si="1043"/>
        <v>9.4581918162704184E-2</v>
      </c>
      <c r="HI305" s="153">
        <f t="shared" si="1044"/>
        <v>-1.8704117459304181E-2</v>
      </c>
      <c r="HJ305" s="153">
        <f t="shared" si="1045"/>
        <v>0.32604430155315473</v>
      </c>
      <c r="HK305" s="153">
        <f t="shared" si="1046"/>
        <v>3.5567749893019855E-2</v>
      </c>
      <c r="HL305" s="153">
        <f t="shared" si="1047"/>
        <v>0.32483937835702092</v>
      </c>
      <c r="HM305" s="153">
        <f t="shared" si="1048"/>
        <v>0.61588253868013887</v>
      </c>
      <c r="HN305" s="153">
        <f t="shared" si="1049"/>
        <v>0.33782723246818774</v>
      </c>
      <c r="HO305" s="153">
        <f t="shared" si="1050"/>
        <v>0.67833639651390287</v>
      </c>
      <c r="HP305" s="153">
        <f t="shared" si="1051"/>
        <v>0.47365617986076769</v>
      </c>
      <c r="HQ305" s="153">
        <f t="shared" si="1052"/>
        <v>0.33268576979116077</v>
      </c>
      <c r="HR305" s="153">
        <f t="shared" si="1053"/>
        <v>0.273417967327718</v>
      </c>
      <c r="HS305" s="153">
        <f t="shared" si="1054"/>
        <v>0.44288835024089535</v>
      </c>
      <c r="HT305" s="153">
        <f t="shared" si="1055"/>
        <v>-6.5509518477043671E-2</v>
      </c>
      <c r="HU305" s="153">
        <f t="shared" si="1056"/>
        <v>4.0220564385338956E-2</v>
      </c>
      <c r="HV305" s="150">
        <f t="shared" si="1057"/>
        <v>1.556177125974592</v>
      </c>
      <c r="HW305" s="150">
        <f t="shared" si="1058"/>
        <v>0.78117486597363395</v>
      </c>
      <c r="HX305" s="150">
        <f t="shared" si="1059"/>
        <v>7.2760850289677093</v>
      </c>
      <c r="HY305" s="150">
        <f t="shared" si="1060"/>
        <v>-1.0423282802081615</v>
      </c>
      <c r="HZ305" s="150">
        <f t="shared" si="1061"/>
        <v>6.9995310729383338</v>
      </c>
      <c r="IA305" s="263">
        <f t="shared" si="1178"/>
        <v>0.12620107924075927</v>
      </c>
      <c r="IB305" s="263">
        <f t="shared" si="1164"/>
        <v>3.5566877970950858E-2</v>
      </c>
      <c r="IC305" s="263">
        <f t="shared" si="1179"/>
        <v>5.2784502193641211E-2</v>
      </c>
      <c r="ID305" s="263">
        <f t="shared" si="1180"/>
        <v>-0.17864158447229922</v>
      </c>
      <c r="IE305" s="153">
        <f t="shared" si="1062"/>
        <v>0.20729793970368562</v>
      </c>
      <c r="IF305" s="153">
        <f t="shared" si="1063"/>
        <v>8.1096860462926357E-2</v>
      </c>
      <c r="IG305" s="153">
        <f t="shared" si="1064"/>
        <v>4.5529982491975499E-2</v>
      </c>
      <c r="IH305" s="153">
        <f t="shared" si="1065"/>
        <v>-7.2545197016657161E-3</v>
      </c>
      <c r="II305" s="153">
        <f t="shared" si="1066"/>
        <v>0.17138706477063351</v>
      </c>
      <c r="IJ305" s="153">
        <f t="shared" si="1067"/>
        <v>2.1424638920451218E-2</v>
      </c>
      <c r="IK305" s="153">
        <f t="shared" si="1068"/>
        <v>0.1458983364233353</v>
      </c>
      <c r="IL305" s="153">
        <f t="shared" si="1069"/>
        <v>0.23496052812004153</v>
      </c>
      <c r="IM305" s="153">
        <f t="shared" si="1070"/>
        <v>0.14177592268657235</v>
      </c>
      <c r="IN305" s="153">
        <f t="shared" si="1071"/>
        <v>0.30038709677419356</v>
      </c>
      <c r="IO305" s="153">
        <f t="shared" si="1072"/>
        <v>0.18723520361373644</v>
      </c>
      <c r="IP305" s="153">
        <f t="shared" si="1073"/>
        <v>0.13979231458541988</v>
      </c>
      <c r="IQ305" s="153">
        <f t="shared" si="1074"/>
        <v>9.291845151838464E-2</v>
      </c>
      <c r="IR305" s="153">
        <f t="shared" si="1075"/>
        <v>0.13071009290215233</v>
      </c>
      <c r="IS305" s="153">
        <f t="shared" si="1076"/>
        <v>1.8215921797785234E-3</v>
      </c>
      <c r="IT305" s="153">
        <f t="shared" si="1077"/>
        <v>2.707701413035437E-2</v>
      </c>
      <c r="IU305" s="150">
        <f t="shared" si="1078"/>
        <v>9.0117578163795189E-2</v>
      </c>
      <c r="IV305" s="150">
        <f t="shared" si="1079"/>
        <v>0.16785284966012523</v>
      </c>
      <c r="IW305" s="150">
        <f t="shared" si="1080"/>
        <v>3.2030748839637628E-2</v>
      </c>
      <c r="IX305" s="150">
        <f t="shared" si="1081"/>
        <v>-0.29161714248450404</v>
      </c>
      <c r="IY305" s="150">
        <f t="shared" si="1082"/>
        <v>0.42118060368788124</v>
      </c>
      <c r="IZ305" s="263">
        <f t="shared" si="1181"/>
        <v>4.5189846998981764E-2</v>
      </c>
      <c r="JA305" s="263">
        <f t="shared" si="1165"/>
        <v>7.2072892668539612E-2</v>
      </c>
      <c r="JB305" s="263">
        <f t="shared" si="1182"/>
        <v>1.3326548654481962E-2</v>
      </c>
      <c r="JC305" s="263">
        <f t="shared" si="1183"/>
        <v>-0.17127564207448509</v>
      </c>
      <c r="JD305" s="153">
        <f t="shared" si="1083"/>
        <v>0.54664414614632417</v>
      </c>
      <c r="JE305" s="153">
        <f t="shared" si="1084"/>
        <v>0.50145429914734241</v>
      </c>
      <c r="JF305" s="153">
        <f t="shared" si="1085"/>
        <v>0.4293814064788028</v>
      </c>
      <c r="JG305" s="153">
        <f t="shared" si="1086"/>
        <v>0.41605485782432083</v>
      </c>
      <c r="JH305" s="153">
        <f t="shared" si="1087"/>
        <v>0.58733049989880592</v>
      </c>
      <c r="JI305" s="153">
        <f t="shared" si="1088"/>
        <v>0.41326943132682598</v>
      </c>
      <c r="JJ305" s="153">
        <f t="shared" si="1089"/>
        <v>0.51740652700851297</v>
      </c>
      <c r="JK305" s="153">
        <f t="shared" si="1090"/>
        <v>0.37957405614714423</v>
      </c>
      <c r="JL305" s="153">
        <f t="shared" si="1091"/>
        <v>0.36301702625709431</v>
      </c>
      <c r="JM305" s="153">
        <f t="shared" si="1092"/>
        <v>0.46556000532358954</v>
      </c>
      <c r="JN305" s="153">
        <f t="shared" si="1093"/>
        <v>0.4233577708327248</v>
      </c>
      <c r="JO305" s="153">
        <f t="shared" si="1094"/>
        <v>0.37161044322246206</v>
      </c>
      <c r="JP305" s="153">
        <f t="shared" si="1095"/>
        <v>0.43116424075140491</v>
      </c>
      <c r="JQ305" s="153">
        <f t="shared" si="1096"/>
        <v>0.25897521100551607</v>
      </c>
      <c r="JR305" s="153">
        <f t="shared" si="1097"/>
        <v>0.25528133531211639</v>
      </c>
      <c r="JS305" s="153">
        <f t="shared" si="1098"/>
        <v>0.26002876778008632</v>
      </c>
      <c r="JT305" s="153">
        <f t="shared" si="1099"/>
        <v>0.31235165852999636</v>
      </c>
      <c r="JU305" s="150" t="e">
        <f t="shared" si="1100"/>
        <v>#VALUE!</v>
      </c>
      <c r="JV305" s="150" t="e">
        <f t="shared" si="1101"/>
        <v>#VALUE!</v>
      </c>
      <c r="JW305" s="150" t="e">
        <f t="shared" si="1102"/>
        <v>#VALUE!</v>
      </c>
      <c r="JX305" s="150" t="e">
        <f t="shared" si="1103"/>
        <v>#VALUE!</v>
      </c>
      <c r="JY305" s="150" t="e">
        <f t="shared" si="1104"/>
        <v>#VALUE!</v>
      </c>
      <c r="JZ305" s="263" t="e">
        <f t="shared" si="1184"/>
        <v>#VALUE!</v>
      </c>
      <c r="KA305" s="263" t="e">
        <f t="shared" si="1166"/>
        <v>#VALUE!</v>
      </c>
      <c r="KB305" s="263" t="e">
        <f t="shared" si="1185"/>
        <v>#VALUE!</v>
      </c>
      <c r="KC305" s="263" t="e">
        <f t="shared" si="1186"/>
        <v>#VALUE!</v>
      </c>
      <c r="KD305" s="153" t="str">
        <f t="shared" si="1145"/>
        <v>i.a.</v>
      </c>
      <c r="KE305" s="153" t="str">
        <f t="shared" si="1146"/>
        <v>i.a.</v>
      </c>
      <c r="KF305" s="153" t="str">
        <f t="shared" si="1147"/>
        <v>i.a.</v>
      </c>
      <c r="KG305" s="153" t="str">
        <f t="shared" si="1148"/>
        <v>i.a.</v>
      </c>
      <c r="KH305" s="153" t="str">
        <f t="shared" si="1161"/>
        <v>i.a.</v>
      </c>
      <c r="KI305" s="153" t="str">
        <f t="shared" si="1149"/>
        <v>i.a.</v>
      </c>
      <c r="KJ305" s="153" t="str">
        <f t="shared" si="1150"/>
        <v>i.a.</v>
      </c>
      <c r="KK305" s="153" t="str">
        <f t="shared" si="1151"/>
        <v>i.a.</v>
      </c>
      <c r="KL305" s="153" t="str">
        <f t="shared" si="1152"/>
        <v>i.a.</v>
      </c>
      <c r="KM305" s="153" t="str">
        <f t="shared" si="1153"/>
        <v>i.a.</v>
      </c>
      <c r="KN305" s="153" t="str">
        <f t="shared" si="1154"/>
        <v>i.a.</v>
      </c>
      <c r="KO305" s="153" t="str">
        <f t="shared" si="1155"/>
        <v>i.a.</v>
      </c>
      <c r="KP305" s="153" t="str">
        <f t="shared" si="1156"/>
        <v>i.a.</v>
      </c>
      <c r="KQ305" s="153" t="str">
        <f t="shared" si="1157"/>
        <v>i.a.</v>
      </c>
      <c r="KR305" s="153" t="str">
        <f t="shared" si="1158"/>
        <v>i.a.</v>
      </c>
      <c r="KS305" s="153" t="str">
        <f t="shared" si="1159"/>
        <v>i.a.</v>
      </c>
      <c r="KT305" s="153" t="str">
        <f t="shared" si="1160"/>
        <v>i.a.</v>
      </c>
      <c r="KU305" s="150" t="e">
        <f t="shared" si="1105"/>
        <v>#DIV/0!</v>
      </c>
      <c r="KV305" s="150" t="e">
        <f t="shared" si="1106"/>
        <v>#DIV/0!</v>
      </c>
      <c r="KW305" s="150" t="e">
        <f t="shared" si="1107"/>
        <v>#DIV/0!</v>
      </c>
      <c r="KX305" s="150" t="e">
        <f t="shared" si="1108"/>
        <v>#DIV/0!</v>
      </c>
      <c r="KY305" s="150" t="e">
        <f t="shared" si="1109"/>
        <v>#DIV/0!</v>
      </c>
      <c r="KZ305" s="243">
        <f t="shared" si="1187"/>
        <v>0</v>
      </c>
      <c r="LA305" s="243">
        <f t="shared" si="1167"/>
        <v>0</v>
      </c>
      <c r="LB305" s="243">
        <f t="shared" si="1188"/>
        <v>0</v>
      </c>
      <c r="LC305" s="243">
        <f t="shared" si="1189"/>
        <v>0</v>
      </c>
      <c r="LD305" s="254">
        <f>IFERROR(Tabel1[[#This Row],[2024 - Omsætning]]/Tabel1[[#This Row],[2024 - Ansatte]],"i.a.")</f>
        <v>0</v>
      </c>
      <c r="LE305" s="254">
        <f>IFERROR(Tabel1[[#This Row],[2023 - Omsætning]]/Tabel1[[#This Row],[2023 - Ansatte]],"i.a.")</f>
        <v>0</v>
      </c>
      <c r="LF305" s="254">
        <f>IFERROR(Tabel1[[#This Row],[2022 - Omsætning]]/Tabel1[[#This Row],[2022 - Ansatte]],"i.a.")</f>
        <v>0</v>
      </c>
      <c r="LG305" s="254">
        <f>IFERROR(Tabel1[[#This Row],[2021 - Omsætning]]/Tabel1[[#This Row],[2021 - Ansatte]],"i.a.")</f>
        <v>0</v>
      </c>
      <c r="LH305" s="254">
        <f>IFERROR(AC305/Tabel1[[#This Row],[2020 - Ansatte]],"i.a.")</f>
        <v>0</v>
      </c>
      <c r="LI305" s="254">
        <f>IFERROR(Tabel1[[#This Row],[2019 - Omsætning]]/Tabel1[[#This Row],[2019 - Ansatte]],"i.a.")</f>
        <v>0</v>
      </c>
      <c r="LJ305" s="254">
        <f>IFERROR(Tabel1[[#This Row],[2018 - Omsætning]]/Tabel1[[#This Row],[2018 - Ansatte]],"i.a.")</f>
        <v>0</v>
      </c>
      <c r="LK305" s="254">
        <f>IFERROR(Tabel1[[#This Row],[2017 - Omsætning]]/Tabel1[[#This Row],[2017 - Ansatte]],"i.a.")</f>
        <v>0</v>
      </c>
      <c r="LL305" s="254">
        <f>IFERROR(Tabel1[[#This Row],[2016 - Omsætning]]/Tabel1[[#This Row],[2016 - Ansatte]],"i.a.")</f>
        <v>0</v>
      </c>
      <c r="LM305" s="254">
        <f>IFERROR(Tabel1[[#This Row],[2015 - Omsætning]]/Tabel1[[#This Row],[2015 - Ansatte]],"i.a.")</f>
        <v>0</v>
      </c>
      <c r="LN305" s="254">
        <f>IFERROR(Tabel1[[#This Row],[2014 - Omsætning]]/Tabel1[[#This Row],[2014 - Ansatte]],"i.a.")</f>
        <v>0</v>
      </c>
      <c r="LO305" s="254">
        <f>IFERROR(Tabel1[[#This Row],[2013 - Omsætning]]/Tabel1[[#This Row],[2013 - Ansatte]],"i.a.")</f>
        <v>0</v>
      </c>
      <c r="LP305" s="254">
        <f>IFERROR(Tabel1[[#This Row],[2012 - Omsætning]]/Tabel1[[#This Row],[2012 - Ansatte]],"i.a.")</f>
        <v>0</v>
      </c>
      <c r="LQ305" s="254">
        <f>IFERROR(Tabel1[[#This Row],[2011 - Omsætning]]/Tabel1[[#This Row],[2011 - Ansatte]],"i.a.")</f>
        <v>0</v>
      </c>
      <c r="LR305" s="254">
        <f>IFERROR(Tabel1[[#This Row],[2010 - Omsætning]]/Tabel1[[#This Row],[2010 - Ansatte]],"i.a.")</f>
        <v>0</v>
      </c>
      <c r="LS305" s="254">
        <f>IFERROR(Tabel1[[#This Row],[2009 - Omsætning]]/Tabel1[[#This Row],[2009 - Ansatte]],"i.a.")</f>
        <v>0</v>
      </c>
      <c r="LT305" s="254">
        <f>IFERROR(Tabel1[[#This Row],[2008 - Omsætning]]/Tabel1[[#This Row],[2008 - Ansatte]],"i.a.")</f>
        <v>0</v>
      </c>
      <c r="LU305" s="158">
        <f t="shared" si="1110"/>
        <v>1.7530522514034468</v>
      </c>
      <c r="LV305" s="158">
        <f t="shared" si="1111"/>
        <v>0.74446665965133807</v>
      </c>
      <c r="LW305" s="158">
        <f t="shared" si="1112"/>
        <v>5.6855073670190626</v>
      </c>
      <c r="LX305" s="158">
        <f t="shared" si="1113"/>
        <v>-1.0546279416639044</v>
      </c>
      <c r="LY305" s="158">
        <f t="shared" si="1114"/>
        <v>9.0565742349181839</v>
      </c>
      <c r="LZ305" s="243">
        <f t="shared" si="1190"/>
        <v>0.16357326007326006</v>
      </c>
      <c r="MA305" s="243">
        <f t="shared" si="1168"/>
        <v>3.981988742964352E-2</v>
      </c>
      <c r="MB305" s="243">
        <f t="shared" si="1191"/>
        <v>6.4903389293633193E-2</v>
      </c>
      <c r="MC305" s="243">
        <f t="shared" si="1192"/>
        <v>-0.22038528138528138</v>
      </c>
      <c r="MD305" s="244">
        <f t="shared" si="1115"/>
        <v>0.25688095238095238</v>
      </c>
      <c r="ME305" s="244">
        <f t="shared" si="1116"/>
        <v>9.33076923076923E-2</v>
      </c>
      <c r="MF305" s="244">
        <f t="shared" si="1117"/>
        <v>5.3487804878048779E-2</v>
      </c>
      <c r="MG305" s="244">
        <f t="shared" si="1118"/>
        <v>-1.1415584415584415E-2</v>
      </c>
      <c r="MH305" s="244">
        <f t="shared" si="1119"/>
        <v>0.20896969696969697</v>
      </c>
      <c r="MI305" s="244">
        <f t="shared" si="1120"/>
        <v>2.0779411764705883E-2</v>
      </c>
      <c r="MJ305" s="244">
        <f t="shared" si="1121"/>
        <v>0.19974647887323943</v>
      </c>
      <c r="MK305" s="244">
        <f t="shared" si="1122"/>
        <v>0.29627848101265819</v>
      </c>
      <c r="ML305" s="244">
        <f t="shared" si="1123"/>
        <v>0.17468115942028986</v>
      </c>
      <c r="MM305" s="244">
        <f t="shared" si="1124"/>
        <v>0.31781944444444443</v>
      </c>
      <c r="MN305" s="244">
        <f t="shared" si="1125"/>
        <v>0.18583582089552239</v>
      </c>
      <c r="MO305" s="244">
        <f t="shared" si="1126"/>
        <v>0.14216981132075471</v>
      </c>
      <c r="MP305" s="244">
        <f t="shared" si="1127"/>
        <v>9.3866666666666668E-2</v>
      </c>
      <c r="MQ305" s="244">
        <f t="shared" si="1128"/>
        <v>0.15416666666666667</v>
      </c>
      <c r="MR305" s="244">
        <f t="shared" si="1129"/>
        <v>-2.2285714285714287E-2</v>
      </c>
      <c r="MS305" s="244">
        <f t="shared" si="1130"/>
        <v>1.55E-2</v>
      </c>
      <c r="MT305" s="244">
        <f t="shared" si="1131"/>
        <v>5.2211538461538462E-2</v>
      </c>
    </row>
    <row r="306" spans="1:358" s="101" customFormat="1" ht="18" customHeight="1" x14ac:dyDescent="0.25">
      <c r="A306" s="3" t="s">
        <v>326</v>
      </c>
      <c r="B306" s="273">
        <v>87210715</v>
      </c>
      <c r="C306" s="5" t="s">
        <v>83</v>
      </c>
      <c r="D306" s="5"/>
      <c r="E306" s="5">
        <v>259900</v>
      </c>
      <c r="F306" s="203">
        <v>45625</v>
      </c>
      <c r="G306" s="148" t="s">
        <v>70</v>
      </c>
      <c r="H306" s="148" t="s">
        <v>70</v>
      </c>
      <c r="I306" s="148" t="s">
        <v>70</v>
      </c>
      <c r="J306" s="148" t="s">
        <v>70</v>
      </c>
      <c r="K306" s="148" t="s">
        <v>70</v>
      </c>
      <c r="L306" s="148" t="s">
        <v>70</v>
      </c>
      <c r="M306" s="148" t="s">
        <v>70</v>
      </c>
      <c r="N306" s="148" t="s">
        <v>70</v>
      </c>
      <c r="O306" s="148" t="s">
        <v>70</v>
      </c>
      <c r="P306" s="150">
        <f>Y306/Tabel1[[#This Row],[2023 - Omsætning]]-1</f>
        <v>-0.41547157530327306</v>
      </c>
      <c r="Q306" s="150">
        <f>Z306/Tabel1[[#This Row],[2022 - Omsætning]]-1</f>
        <v>0.2481157699509664</v>
      </c>
      <c r="R306" s="150" t="e">
        <f>AA306/Tabel1[[#This Row],[2021 - Omsætning]]-1</f>
        <v>#DIV/0!</v>
      </c>
      <c r="S306" s="150" t="e">
        <f>AB306/Tabel1[[#This Row],[2020 - Omsætning]]-1</f>
        <v>#DIV/0!</v>
      </c>
      <c r="T306" s="150" t="e">
        <f>AC306/Tabel1[[#This Row],[2019 - Omsætning]]-1</f>
        <v>#DIV/0!</v>
      </c>
      <c r="U306" s="242">
        <f t="shared" si="1162"/>
        <v>-232.34499999999997</v>
      </c>
      <c r="V306" s="242">
        <f t="shared" si="1132"/>
        <v>111.17099999999999</v>
      </c>
      <c r="W306" s="242">
        <f t="shared" si="982"/>
        <v>448.06099999999998</v>
      </c>
      <c r="X306" s="242">
        <f t="shared" si="975"/>
        <v>0</v>
      </c>
      <c r="Y306" s="151">
        <v>326.887</v>
      </c>
      <c r="Z306" s="151">
        <v>559.23199999999997</v>
      </c>
      <c r="AA306" s="151">
        <v>448.06099999999998</v>
      </c>
      <c r="AB306" s="151"/>
      <c r="AC306" s="361"/>
      <c r="AD306" s="151"/>
      <c r="AE306" s="151"/>
      <c r="AF306" s="151"/>
      <c r="AG306" s="361"/>
      <c r="AH306" s="361"/>
      <c r="AI306" s="361"/>
      <c r="AJ306" s="361"/>
      <c r="AK306" s="361"/>
      <c r="AL306" s="361"/>
      <c r="AM306" s="361"/>
      <c r="AN306" s="361"/>
      <c r="AO306" s="361"/>
      <c r="AP306" s="150">
        <f t="shared" si="1006"/>
        <v>-0.27435403100173689</v>
      </c>
      <c r="AQ306" s="150">
        <f t="shared" si="1007"/>
        <v>0.30412006009231796</v>
      </c>
      <c r="AR306" s="150">
        <f t="shared" si="1008"/>
        <v>0.40579963889040854</v>
      </c>
      <c r="AS306" s="150">
        <f t="shared" si="1009"/>
        <v>0.11301244732419082</v>
      </c>
      <c r="AT306" s="150">
        <f t="shared" si="1010"/>
        <v>0.14403154565341567</v>
      </c>
      <c r="AU306" s="242">
        <f t="shared" si="1193"/>
        <v>-45.964999999999989</v>
      </c>
      <c r="AV306" s="242">
        <f t="shared" si="1169"/>
        <v>39.069999999999993</v>
      </c>
      <c r="AW306" s="242">
        <f t="shared" si="1194"/>
        <v>37.083999999999989</v>
      </c>
      <c r="AX306" s="242">
        <f t="shared" si="1195"/>
        <v>9.2790000000000106</v>
      </c>
      <c r="AY306" s="119">
        <v>121.574</v>
      </c>
      <c r="AZ306" s="119">
        <v>167.53899999999999</v>
      </c>
      <c r="BA306" s="119">
        <v>128.46899999999999</v>
      </c>
      <c r="BB306" s="119">
        <v>91.385000000000005</v>
      </c>
      <c r="BC306" s="119">
        <v>82.105999999999995</v>
      </c>
      <c r="BD306" s="119">
        <v>71.769000000000005</v>
      </c>
      <c r="BE306" s="119">
        <v>49.488</v>
      </c>
      <c r="BF306" s="362">
        <v>34.264000000000003</v>
      </c>
      <c r="BG306" s="362">
        <v>29.079000000000001</v>
      </c>
      <c r="BH306" s="362">
        <v>25.821000000000002</v>
      </c>
      <c r="BI306" s="362">
        <v>37.716000000000001</v>
      </c>
      <c r="BJ306" s="362">
        <v>34.146999999999998</v>
      </c>
      <c r="BK306" s="362">
        <v>34.158999999999999</v>
      </c>
      <c r="BL306" s="362">
        <v>26.370999999999999</v>
      </c>
      <c r="BM306" s="362">
        <v>16.565000000000001</v>
      </c>
      <c r="BN306" s="362">
        <v>18.844999999999999</v>
      </c>
      <c r="BO306" s="362"/>
      <c r="BP306" s="152">
        <f t="shared" si="1011"/>
        <v>-1.7092543837862002</v>
      </c>
      <c r="BQ306" s="152">
        <f t="shared" si="1012"/>
        <v>0.23178119072385733</v>
      </c>
      <c r="BR306" s="152">
        <f t="shared" si="1013"/>
        <v>-8.6115305038304488E-2</v>
      </c>
      <c r="BS306" s="152">
        <f t="shared" si="1014"/>
        <v>-0.26681972858841374</v>
      </c>
      <c r="BT306" s="152">
        <f t="shared" si="1015"/>
        <v>4.3509882775733699E-2</v>
      </c>
      <c r="BU306" s="242">
        <f t="shared" si="1196"/>
        <v>-34.408999999999999</v>
      </c>
      <c r="BV306" s="242">
        <f t="shared" si="1170"/>
        <v>3.7880000000000003</v>
      </c>
      <c r="BW306" s="242">
        <f t="shared" si="1197"/>
        <v>-1.5399999999999991</v>
      </c>
      <c r="BX306" s="242">
        <f t="shared" si="1198"/>
        <v>-6.5079999999999991</v>
      </c>
      <c r="BY306" s="119">
        <v>-14.278</v>
      </c>
      <c r="BZ306" s="119">
        <v>20.131</v>
      </c>
      <c r="CA306" s="119">
        <v>16.343</v>
      </c>
      <c r="CB306" s="119">
        <v>17.882999999999999</v>
      </c>
      <c r="CC306" s="119">
        <v>24.390999999999998</v>
      </c>
      <c r="CD306" s="119">
        <v>23.373999999999999</v>
      </c>
      <c r="CE306" s="119">
        <v>11.852</v>
      </c>
      <c r="CF306" s="362">
        <v>4.4210000000000003</v>
      </c>
      <c r="CG306" s="362">
        <v>2.1509999999999998</v>
      </c>
      <c r="CH306" s="362">
        <v>-1.7869999999999999</v>
      </c>
      <c r="CI306" s="362">
        <v>9.9450000000000003</v>
      </c>
      <c r="CJ306" s="362">
        <v>7.2869999999999999</v>
      </c>
      <c r="CK306" s="362">
        <v>9.5890000000000004</v>
      </c>
      <c r="CL306" s="362">
        <v>5.3470000000000004</v>
      </c>
      <c r="CM306" s="362">
        <v>0.84199999999999997</v>
      </c>
      <c r="CN306" s="362">
        <v>-0.82299999999999995</v>
      </c>
      <c r="CO306" s="362"/>
      <c r="CP306" s="152">
        <f t="shared" si="1016"/>
        <v>-2.1567774491038803</v>
      </c>
      <c r="CQ306" s="152">
        <f t="shared" si="1017"/>
        <v>0.1600726685506661</v>
      </c>
      <c r="CR306" s="152">
        <f t="shared" si="1018"/>
        <v>-0.1330066503325166</v>
      </c>
      <c r="CS306" s="152">
        <f t="shared" si="1019"/>
        <v>-0.29168216189413665</v>
      </c>
      <c r="CT306" s="152">
        <f t="shared" si="1020"/>
        <v>7.4358519044659538E-2</v>
      </c>
      <c r="CU306" s="242">
        <f t="shared" si="1199"/>
        <v>-37.185000000000002</v>
      </c>
      <c r="CV306" s="242">
        <f t="shared" si="1171"/>
        <v>2.3789999999999996</v>
      </c>
      <c r="CW306" s="242">
        <f t="shared" si="1200"/>
        <v>-2.2799999999999994</v>
      </c>
      <c r="CX306" s="242">
        <f t="shared" si="1201"/>
        <v>-7.0590000000000011</v>
      </c>
      <c r="CY306" s="119">
        <v>-19.943999999999999</v>
      </c>
      <c r="CZ306" s="119">
        <v>17.241</v>
      </c>
      <c r="DA306" s="119">
        <v>14.862</v>
      </c>
      <c r="DB306" s="119">
        <v>17.141999999999999</v>
      </c>
      <c r="DC306" s="119">
        <v>24.201000000000001</v>
      </c>
      <c r="DD306" s="119">
        <v>22.526</v>
      </c>
      <c r="DE306" s="119">
        <v>11.045999999999999</v>
      </c>
      <c r="DF306" s="362">
        <v>5.3140000000000001</v>
      </c>
      <c r="DG306" s="362">
        <v>1.502</v>
      </c>
      <c r="DH306" s="362">
        <v>-2.6059999999999999</v>
      </c>
      <c r="DI306" s="362">
        <v>8.9179999999999993</v>
      </c>
      <c r="DJ306" s="362">
        <v>5.024</v>
      </c>
      <c r="DK306" s="362">
        <v>8.9130000000000003</v>
      </c>
      <c r="DL306" s="362">
        <v>5.01</v>
      </c>
      <c r="DM306" s="362">
        <v>0.504</v>
      </c>
      <c r="DN306" s="362">
        <v>-1.29</v>
      </c>
      <c r="DO306" s="362"/>
      <c r="DP306" s="152">
        <f t="shared" si="1021"/>
        <v>-0.35674811144272922</v>
      </c>
      <c r="DQ306" s="152">
        <f t="shared" si="1022"/>
        <v>0.54254686433024213</v>
      </c>
      <c r="DR306" s="152">
        <f t="shared" si="1023"/>
        <v>-0.1443569059107358</v>
      </c>
      <c r="DS306" s="152">
        <f t="shared" si="1024"/>
        <v>1.0224870999066986E-2</v>
      </c>
      <c r="DT306" s="152">
        <f t="shared" si="1025"/>
        <v>0.21834040875031896</v>
      </c>
      <c r="DU306" s="242">
        <f t="shared" si="1202"/>
        <v>-24.981999999999999</v>
      </c>
      <c r="DV306" s="242">
        <f t="shared" si="1172"/>
        <v>24.630000000000003</v>
      </c>
      <c r="DW306" s="242">
        <f t="shared" si="1203"/>
        <v>-7.6589999999999989</v>
      </c>
      <c r="DX306" s="242">
        <f t="shared" si="1204"/>
        <v>0.53699999999999903</v>
      </c>
      <c r="DY306" s="119">
        <v>45.045000000000002</v>
      </c>
      <c r="DZ306" s="119">
        <v>70.027000000000001</v>
      </c>
      <c r="EA306" s="119">
        <v>45.396999999999998</v>
      </c>
      <c r="EB306" s="119">
        <v>53.055999999999997</v>
      </c>
      <c r="EC306" s="119">
        <v>52.518999999999998</v>
      </c>
      <c r="ED306" s="119">
        <v>43.106999999999999</v>
      </c>
      <c r="EE306" s="119">
        <v>28.736999999999998</v>
      </c>
      <c r="EF306" s="362">
        <v>22.11</v>
      </c>
      <c r="EG306" s="362">
        <v>17.960999999999999</v>
      </c>
      <c r="EH306" s="362">
        <v>16.838000000000001</v>
      </c>
      <c r="EI306" s="362">
        <v>18.832000000000001</v>
      </c>
      <c r="EJ306" s="362">
        <v>14.087</v>
      </c>
      <c r="EK306" s="362">
        <v>13.628</v>
      </c>
      <c r="EL306" s="362">
        <v>10.349</v>
      </c>
      <c r="EM306" s="362">
        <v>9.0009999999999994</v>
      </c>
      <c r="EN306" s="362">
        <v>10.233000000000001</v>
      </c>
      <c r="EO306" s="362"/>
      <c r="EP306" s="153">
        <f t="shared" si="1026"/>
        <v>-0.29275176082112003</v>
      </c>
      <c r="EQ306" s="153">
        <f t="shared" si="1027"/>
        <v>-9.2476546873039495E-2</v>
      </c>
      <c r="ER306" s="153">
        <f t="shared" si="1028"/>
        <v>0.4648315232375218</v>
      </c>
      <c r="ES306" s="153">
        <f t="shared" si="1029"/>
        <v>0.56228674706935577</v>
      </c>
      <c r="ET306" s="153">
        <f t="shared" si="1030"/>
        <v>6.9178187334639679E-2</v>
      </c>
      <c r="EU306" s="242">
        <f t="shared" si="1205"/>
        <v>-71.989999999999981</v>
      </c>
      <c r="EV306" s="242">
        <f t="shared" si="1173"/>
        <v>-25.058000000000021</v>
      </c>
      <c r="EW306" s="242">
        <f t="shared" si="1206"/>
        <v>85.985000000000014</v>
      </c>
      <c r="EX306" s="242">
        <f t="shared" si="1207"/>
        <v>66.576999999999998</v>
      </c>
      <c r="EY306" s="119">
        <v>173.91800000000001</v>
      </c>
      <c r="EZ306" s="119">
        <v>245.90799999999999</v>
      </c>
      <c r="FA306" s="119">
        <v>270.96600000000001</v>
      </c>
      <c r="FB306" s="119">
        <v>184.98099999999999</v>
      </c>
      <c r="FC306" s="119">
        <v>118.404</v>
      </c>
      <c r="FD306" s="119">
        <v>110.74299999999999</v>
      </c>
      <c r="FE306" s="119">
        <v>94.644999999999996</v>
      </c>
      <c r="FF306" s="362">
        <v>53.707999999999998</v>
      </c>
      <c r="FG306" s="362">
        <v>48.354999999999997</v>
      </c>
      <c r="FH306" s="362">
        <v>31.725000000000001</v>
      </c>
      <c r="FI306" s="362">
        <v>68.486999999999995</v>
      </c>
      <c r="FJ306" s="362">
        <v>53.405000000000001</v>
      </c>
      <c r="FK306" s="362">
        <v>52.246000000000002</v>
      </c>
      <c r="FL306" s="362">
        <v>40.405999999999999</v>
      </c>
      <c r="FM306" s="362">
        <v>38.328000000000003</v>
      </c>
      <c r="FN306" s="362">
        <v>39.200000000000003</v>
      </c>
      <c r="FO306" s="362"/>
      <c r="FP306" s="153">
        <f t="shared" si="1031"/>
        <v>-0.16727272727272727</v>
      </c>
      <c r="FQ306" s="153">
        <f t="shared" si="1032"/>
        <v>0.29107981220657275</v>
      </c>
      <c r="FR306" s="153">
        <f t="shared" si="1033"/>
        <v>0.57777777777777772</v>
      </c>
      <c r="FS306" s="153">
        <f t="shared" si="1034"/>
        <v>0.26168224299065418</v>
      </c>
      <c r="FT306" s="153">
        <f t="shared" si="1035"/>
        <v>5.9405940594059403E-2</v>
      </c>
      <c r="FU306" s="242">
        <f t="shared" si="990"/>
        <v>-46</v>
      </c>
      <c r="FV306" s="242">
        <f t="shared" si="1174"/>
        <v>62</v>
      </c>
      <c r="FW306" s="242">
        <f t="shared" si="991"/>
        <v>78</v>
      </c>
      <c r="FX306" s="242">
        <f t="shared" si="992"/>
        <v>28</v>
      </c>
      <c r="FY306" s="154">
        <v>229</v>
      </c>
      <c r="FZ306" s="154">
        <v>275</v>
      </c>
      <c r="GA306" s="154">
        <v>213</v>
      </c>
      <c r="GB306" s="154">
        <v>135</v>
      </c>
      <c r="GC306" s="154">
        <v>107</v>
      </c>
      <c r="GD306" s="154">
        <v>101</v>
      </c>
      <c r="GE306" s="154">
        <v>80</v>
      </c>
      <c r="GF306" s="359">
        <v>64</v>
      </c>
      <c r="GG306" s="359">
        <v>56</v>
      </c>
      <c r="GH306" s="359">
        <v>67</v>
      </c>
      <c r="GI306" s="359">
        <v>62</v>
      </c>
      <c r="GJ306" s="359">
        <v>62</v>
      </c>
      <c r="GK306" s="359">
        <v>58</v>
      </c>
      <c r="GL306" s="359">
        <v>52</v>
      </c>
      <c r="GM306" s="359">
        <v>38</v>
      </c>
      <c r="GN306" s="359">
        <v>48</v>
      </c>
      <c r="GO306" s="359"/>
      <c r="GP306" s="5"/>
      <c r="GQ306" s="5" t="s">
        <v>386</v>
      </c>
      <c r="GR306" s="5">
        <v>9620</v>
      </c>
      <c r="GS306" s="5" t="s">
        <v>327</v>
      </c>
      <c r="GT306" s="7" t="s">
        <v>82</v>
      </c>
      <c r="GU306" s="172" t="s">
        <v>73</v>
      </c>
      <c r="GV306" s="3"/>
      <c r="GW306" s="158">
        <f t="shared" si="1036"/>
        <v>-2.1603159785644319</v>
      </c>
      <c r="GX306" s="158">
        <f t="shared" si="1037"/>
        <v>-1.0494919281789626E-2</v>
      </c>
      <c r="GY306" s="158">
        <f t="shared" si="1038"/>
        <v>-7.0289144148532268E-2</v>
      </c>
      <c r="GZ306" s="158">
        <f t="shared" si="1039"/>
        <v>-0.35843143180950698</v>
      </c>
      <c r="HA306" s="158">
        <f t="shared" si="1040"/>
        <v>-0.19283235268395099</v>
      </c>
      <c r="HB306" s="263">
        <f t="shared" si="1175"/>
        <v>-0.64537717955415452</v>
      </c>
      <c r="HC306" s="263">
        <f t="shared" si="1163"/>
        <v>-3.1685269187522458E-3</v>
      </c>
      <c r="HD306" s="263">
        <f t="shared" si="1176"/>
        <v>-2.2825413383739335E-2</v>
      </c>
      <c r="HE306" s="263">
        <f t="shared" si="1177"/>
        <v>-0.1814234430222299</v>
      </c>
      <c r="HF306" s="153">
        <f t="shared" si="1041"/>
        <v>-0.34663515016685204</v>
      </c>
      <c r="HG306" s="153">
        <f t="shared" si="1042"/>
        <v>0.29874202938730243</v>
      </c>
      <c r="HH306" s="153">
        <f t="shared" si="1043"/>
        <v>0.30191055630605468</v>
      </c>
      <c r="HI306" s="153">
        <f t="shared" si="1044"/>
        <v>0.32473596968979401</v>
      </c>
      <c r="HJ306" s="153">
        <f t="shared" si="1045"/>
        <v>0.50615941271202392</v>
      </c>
      <c r="HK306" s="153">
        <f t="shared" si="1046"/>
        <v>0.62708089750013929</v>
      </c>
      <c r="HL306" s="153">
        <f t="shared" si="1047"/>
        <v>0.43447991031919292</v>
      </c>
      <c r="HM306" s="153">
        <f t="shared" si="1048"/>
        <v>0.26522921813780542</v>
      </c>
      <c r="HN306" s="153">
        <f t="shared" si="1049"/>
        <v>8.6324319664358176E-2</v>
      </c>
      <c r="HO306" s="153">
        <f t="shared" si="1050"/>
        <v>-0.14611718530978413</v>
      </c>
      <c r="HP306" s="153">
        <f t="shared" si="1051"/>
        <v>0.54181475743491603</v>
      </c>
      <c r="HQ306" s="153">
        <f t="shared" si="1052"/>
        <v>0.36254735702688073</v>
      </c>
      <c r="HR306" s="153">
        <f t="shared" si="1053"/>
        <v>0.74346248488134459</v>
      </c>
      <c r="HS306" s="153">
        <f t="shared" si="1054"/>
        <v>0.51782945736434105</v>
      </c>
      <c r="HT306" s="153">
        <f t="shared" si="1055"/>
        <v>5.2407195591140682E-2</v>
      </c>
      <c r="HU306" s="153">
        <f t="shared" si="1056"/>
        <v>-0.12606273819994138</v>
      </c>
      <c r="HV306" s="150">
        <f t="shared" si="1057"/>
        <v>-1.8732073534395408</v>
      </c>
      <c r="HW306" s="150">
        <f t="shared" si="1058"/>
        <v>8.6583845515484634E-2</v>
      </c>
      <c r="HX306" s="150">
        <f t="shared" si="1059"/>
        <v>-0.39190540088880071</v>
      </c>
      <c r="HY306" s="150">
        <f t="shared" si="1060"/>
        <v>-0.44622819304464384</v>
      </c>
      <c r="HZ306" s="150">
        <f t="shared" si="1061"/>
        <v>-6.4685953542737193E-2</v>
      </c>
      <c r="IA306" s="263">
        <f t="shared" si="1178"/>
        <v>-0.14591384837345811</v>
      </c>
      <c r="IB306" s="263">
        <f t="shared" si="1164"/>
        <v>6.2070362882508945E-3</v>
      </c>
      <c r="IC306" s="263">
        <f t="shared" si="1179"/>
        <v>-4.6201653239905882E-2</v>
      </c>
      <c r="ID306" s="263">
        <f t="shared" si="1180"/>
        <v>-9.4995368532443433E-2</v>
      </c>
      <c r="IE306" s="153">
        <f t="shared" si="1062"/>
        <v>-6.8018655347691664E-2</v>
      </c>
      <c r="IF306" s="153">
        <f t="shared" si="1063"/>
        <v>7.7895193025766432E-2</v>
      </c>
      <c r="IG306" s="153">
        <f t="shared" si="1064"/>
        <v>7.1688156737515538E-2</v>
      </c>
      <c r="IH306" s="153">
        <f t="shared" si="1065"/>
        <v>0.11788980997742142</v>
      </c>
      <c r="II306" s="153">
        <f t="shared" si="1066"/>
        <v>0.21288517850986485</v>
      </c>
      <c r="IJ306" s="153">
        <f t="shared" si="1067"/>
        <v>0.2276082341714219</v>
      </c>
      <c r="IK306" s="153">
        <f t="shared" si="1068"/>
        <v>0.15978106273550247</v>
      </c>
      <c r="IL306" s="153">
        <f t="shared" si="1069"/>
        <v>8.6632766036663644E-2</v>
      </c>
      <c r="IM306" s="153">
        <f t="shared" si="1070"/>
        <v>5.3721278721278715E-2</v>
      </c>
      <c r="IN306" s="153">
        <f t="shared" si="1071"/>
        <v>-3.5664391490041115E-2</v>
      </c>
      <c r="IO306" s="153">
        <f t="shared" si="1072"/>
        <v>0.16317723886719393</v>
      </c>
      <c r="IP306" s="153">
        <f t="shared" si="1073"/>
        <v>0.13794474259590536</v>
      </c>
      <c r="IQ306" s="153">
        <f t="shared" si="1074"/>
        <v>0.20698959547554291</v>
      </c>
      <c r="IR306" s="153">
        <f t="shared" si="1075"/>
        <v>0.13582442146975893</v>
      </c>
      <c r="IS306" s="153">
        <f t="shared" si="1076"/>
        <v>2.1721184604272002E-2</v>
      </c>
      <c r="IT306" s="153">
        <f t="shared" si="1077"/>
        <v>-2.0994897959183672E-2</v>
      </c>
      <c r="IU306" s="150">
        <f t="shared" si="1078"/>
        <v>-9.0486405022244198E-2</v>
      </c>
      <c r="IV306" s="150">
        <f t="shared" si="1079"/>
        <v>0.69973223172938004</v>
      </c>
      <c r="IW306" s="150">
        <f t="shared" si="1080"/>
        <v>-0.41587610553454613</v>
      </c>
      <c r="IX306" s="150">
        <f t="shared" si="1081"/>
        <v>-0.35336782898906627</v>
      </c>
      <c r="IY306" s="150">
        <f t="shared" si="1082"/>
        <v>0.1395110966372467</v>
      </c>
      <c r="IZ306" s="263">
        <f t="shared" si="1181"/>
        <v>-2.5767732178264613E-2</v>
      </c>
      <c r="JA306" s="263">
        <f t="shared" si="1165"/>
        <v>0.11723147599262884</v>
      </c>
      <c r="JB306" s="263">
        <f t="shared" si="1182"/>
        <v>-0.11928102159270887</v>
      </c>
      <c r="JC306" s="263">
        <f t="shared" si="1183"/>
        <v>-0.15673900384004569</v>
      </c>
      <c r="JD306" s="153">
        <f t="shared" si="1083"/>
        <v>0.25900136846099886</v>
      </c>
      <c r="JE306" s="153">
        <f t="shared" si="1084"/>
        <v>0.28476910063926347</v>
      </c>
      <c r="JF306" s="153">
        <f t="shared" si="1085"/>
        <v>0.16753762464663463</v>
      </c>
      <c r="JG306" s="153">
        <f t="shared" si="1086"/>
        <v>0.2868186462393435</v>
      </c>
      <c r="JH306" s="153">
        <f t="shared" si="1087"/>
        <v>0.44355765007938919</v>
      </c>
      <c r="JI306" s="153">
        <f t="shared" si="1088"/>
        <v>0.38925259384340322</v>
      </c>
      <c r="JJ306" s="153">
        <f t="shared" si="1089"/>
        <v>0.30362935178826139</v>
      </c>
      <c r="JK306" s="153">
        <f t="shared" si="1090"/>
        <v>0.41167051463469129</v>
      </c>
      <c r="JL306" s="153">
        <f t="shared" si="1091"/>
        <v>0.37144038879123153</v>
      </c>
      <c r="JM306" s="153">
        <f t="shared" si="1092"/>
        <v>0.53074862096138697</v>
      </c>
      <c r="JN306" s="153">
        <f t="shared" si="1093"/>
        <v>0.27497189247594439</v>
      </c>
      <c r="JO306" s="153">
        <f t="shared" si="1094"/>
        <v>0.26377679992510061</v>
      </c>
      <c r="JP306" s="153">
        <f t="shared" si="1095"/>
        <v>0.26084293534433256</v>
      </c>
      <c r="JQ306" s="153">
        <f t="shared" si="1096"/>
        <v>0.25612532792159581</v>
      </c>
      <c r="JR306" s="153">
        <f t="shared" si="1097"/>
        <v>0.23484136923398036</v>
      </c>
      <c r="JS306" s="153">
        <f t="shared" si="1098"/>
        <v>0.26104591836734692</v>
      </c>
      <c r="JT306" s="153" t="str">
        <f t="shared" si="1099"/>
        <v>i.a.</v>
      </c>
      <c r="JU306" s="150">
        <f t="shared" si="1100"/>
        <v>-2.2133787747861629</v>
      </c>
      <c r="JV306" s="150">
        <f t="shared" si="1101"/>
        <v>-1.3087391106155919E-2</v>
      </c>
      <c r="JW306" s="150" t="e">
        <f t="shared" si="1102"/>
        <v>#VALUE!</v>
      </c>
      <c r="JX306" s="150" t="e">
        <f t="shared" si="1103"/>
        <v>#VALUE!</v>
      </c>
      <c r="JY306" s="150" t="e">
        <f t="shared" si="1104"/>
        <v>#VALUE!</v>
      </c>
      <c r="JZ306" s="263">
        <f t="shared" si="1184"/>
        <v>-7.9676284824938937E-2</v>
      </c>
      <c r="KA306" s="263">
        <f t="shared" si="1166"/>
        <v>-4.7736186110352435E-4</v>
      </c>
      <c r="KB306" s="263" t="e">
        <f t="shared" si="1185"/>
        <v>#VALUE!</v>
      </c>
      <c r="KC306" s="263" t="e">
        <f t="shared" si="1186"/>
        <v>#VALUE!</v>
      </c>
      <c r="KD306" s="153">
        <f t="shared" si="1145"/>
        <v>-4.3678702426220684E-2</v>
      </c>
      <c r="KE306" s="153">
        <f t="shared" si="1146"/>
        <v>3.5997582398718246E-2</v>
      </c>
      <c r="KF306" s="153">
        <f t="shared" si="1147"/>
        <v>3.647494425982177E-2</v>
      </c>
      <c r="KG306" s="153" t="str">
        <f t="shared" si="1148"/>
        <v>i.a.</v>
      </c>
      <c r="KH306" s="153" t="str">
        <f t="shared" si="1161"/>
        <v>i.a.</v>
      </c>
      <c r="KI306" s="153" t="str">
        <f t="shared" si="1149"/>
        <v>i.a.</v>
      </c>
      <c r="KJ306" s="153" t="str">
        <f t="shared" si="1150"/>
        <v>i.a.</v>
      </c>
      <c r="KK306" s="153" t="str">
        <f t="shared" si="1151"/>
        <v>i.a.</v>
      </c>
      <c r="KL306" s="153" t="str">
        <f t="shared" si="1152"/>
        <v>i.a.</v>
      </c>
      <c r="KM306" s="153" t="str">
        <f t="shared" si="1153"/>
        <v>i.a.</v>
      </c>
      <c r="KN306" s="153" t="str">
        <f t="shared" si="1154"/>
        <v>i.a.</v>
      </c>
      <c r="KO306" s="153" t="str">
        <f t="shared" si="1155"/>
        <v>i.a.</v>
      </c>
      <c r="KP306" s="153" t="str">
        <f t="shared" si="1156"/>
        <v>i.a.</v>
      </c>
      <c r="KQ306" s="153" t="str">
        <f t="shared" si="1157"/>
        <v>i.a.</v>
      </c>
      <c r="KR306" s="153" t="str">
        <f t="shared" si="1158"/>
        <v>i.a.</v>
      </c>
      <c r="KS306" s="153" t="str">
        <f t="shared" si="1159"/>
        <v>i.a.</v>
      </c>
      <c r="KT306" s="153" t="str">
        <f t="shared" si="1160"/>
        <v>i.a.</v>
      </c>
      <c r="KU306" s="150">
        <f t="shared" si="1105"/>
        <v>-0.29805538518952002</v>
      </c>
      <c r="KV306" s="150">
        <f t="shared" si="1106"/>
        <v>-3.3277603637978832E-2</v>
      </c>
      <c r="KW306" s="150" t="e">
        <f t="shared" si="1107"/>
        <v>#DIV/0!</v>
      </c>
      <c r="KX306" s="150" t="e">
        <f t="shared" si="1108"/>
        <v>#DIV/0!</v>
      </c>
      <c r="KY306" s="150" t="e">
        <f t="shared" si="1109"/>
        <v>#DIV/0!</v>
      </c>
      <c r="KZ306" s="243">
        <f t="shared" si="1187"/>
        <v>-0.6061167606192932</v>
      </c>
      <c r="LA306" s="243">
        <f t="shared" si="1167"/>
        <v>-7.0001860862142884E-2</v>
      </c>
      <c r="LB306" s="243">
        <f t="shared" si="1188"/>
        <v>2.1035727699530518</v>
      </c>
      <c r="LC306" s="243">
        <f t="shared" si="1189"/>
        <v>0</v>
      </c>
      <c r="LD306" s="254">
        <f>IFERROR(Tabel1[[#This Row],[2024 - Omsætning]]/Tabel1[[#This Row],[2024 - Ansatte]],"i.a.")</f>
        <v>1.4274541484716157</v>
      </c>
      <c r="LE306" s="254">
        <f>IFERROR(Tabel1[[#This Row],[2023 - Omsætning]]/Tabel1[[#This Row],[2023 - Ansatte]],"i.a.")</f>
        <v>2.0335709090909089</v>
      </c>
      <c r="LF306" s="254">
        <f>IFERROR(Tabel1[[#This Row],[2022 - Omsætning]]/Tabel1[[#This Row],[2022 - Ansatte]],"i.a.")</f>
        <v>2.1035727699530518</v>
      </c>
      <c r="LG306" s="254">
        <f>IFERROR(Tabel1[[#This Row],[2021 - Omsætning]]/Tabel1[[#This Row],[2021 - Ansatte]],"i.a.")</f>
        <v>0</v>
      </c>
      <c r="LH306" s="254">
        <f>IFERROR(AC306/Tabel1[[#This Row],[2020 - Ansatte]],"i.a.")</f>
        <v>0</v>
      </c>
      <c r="LI306" s="254">
        <f>IFERROR(Tabel1[[#This Row],[2019 - Omsætning]]/Tabel1[[#This Row],[2019 - Ansatte]],"i.a.")</f>
        <v>0</v>
      </c>
      <c r="LJ306" s="254">
        <f>IFERROR(Tabel1[[#This Row],[2018 - Omsætning]]/Tabel1[[#This Row],[2018 - Ansatte]],"i.a.")</f>
        <v>0</v>
      </c>
      <c r="LK306" s="254">
        <f>IFERROR(Tabel1[[#This Row],[2017 - Omsætning]]/Tabel1[[#This Row],[2017 - Ansatte]],"i.a.")</f>
        <v>0</v>
      </c>
      <c r="LL306" s="254">
        <f>IFERROR(Tabel1[[#This Row],[2016 - Omsætning]]/Tabel1[[#This Row],[2016 - Ansatte]],"i.a.")</f>
        <v>0</v>
      </c>
      <c r="LM306" s="254">
        <f>IFERROR(Tabel1[[#This Row],[2015 - Omsætning]]/Tabel1[[#This Row],[2015 - Ansatte]],"i.a.")</f>
        <v>0</v>
      </c>
      <c r="LN306" s="254">
        <f>IFERROR(Tabel1[[#This Row],[2014 - Omsætning]]/Tabel1[[#This Row],[2014 - Ansatte]],"i.a.")</f>
        <v>0</v>
      </c>
      <c r="LO306" s="254">
        <f>IFERROR(Tabel1[[#This Row],[2013 - Omsætning]]/Tabel1[[#This Row],[2013 - Ansatte]],"i.a.")</f>
        <v>0</v>
      </c>
      <c r="LP306" s="254">
        <f>IFERROR(Tabel1[[#This Row],[2012 - Omsætning]]/Tabel1[[#This Row],[2012 - Ansatte]],"i.a.")</f>
        <v>0</v>
      </c>
      <c r="LQ306" s="254">
        <f>IFERROR(Tabel1[[#This Row],[2011 - Omsætning]]/Tabel1[[#This Row],[2011 - Ansatte]],"i.a.")</f>
        <v>0</v>
      </c>
      <c r="LR306" s="254">
        <f>IFERROR(Tabel1[[#This Row],[2010 - Omsætning]]/Tabel1[[#This Row],[2010 - Ansatte]],"i.a.")</f>
        <v>0</v>
      </c>
      <c r="LS306" s="254">
        <f>IFERROR(Tabel1[[#This Row],[2009 - Omsætning]]/Tabel1[[#This Row],[2009 - Ansatte]],"i.a.")</f>
        <v>0</v>
      </c>
      <c r="LT306" s="254" t="str">
        <f>IFERROR(Tabel1[[#This Row],[2008 - Omsætning]]/Tabel1[[#This Row],[2008 - Ansatte]],"i.a.")</f>
        <v>i.a.</v>
      </c>
      <c r="LU306" s="158">
        <f t="shared" si="1110"/>
        <v>-2.3891432249064066</v>
      </c>
      <c r="LV306" s="158">
        <f t="shared" si="1111"/>
        <v>-0.101470987631666</v>
      </c>
      <c r="LW306" s="158">
        <f t="shared" si="1112"/>
        <v>-0.45049717274596118</v>
      </c>
      <c r="LX306" s="158">
        <f t="shared" si="1113"/>
        <v>-0.43859252831609352</v>
      </c>
      <c r="LY306" s="158">
        <f t="shared" si="1114"/>
        <v>1.411411610757584E-2</v>
      </c>
      <c r="LZ306" s="243">
        <f t="shared" si="1190"/>
        <v>-0.149786248511314</v>
      </c>
      <c r="MA306" s="243">
        <f t="shared" si="1168"/>
        <v>-7.0801024327784984E-3</v>
      </c>
      <c r="MB306" s="243">
        <f t="shared" si="1191"/>
        <v>-5.7203129890453827E-2</v>
      </c>
      <c r="MC306" s="243">
        <f t="shared" si="1192"/>
        <v>-9.9199792315680185E-2</v>
      </c>
      <c r="MD306" s="244">
        <f t="shared" si="1115"/>
        <v>-8.7091703056768555E-2</v>
      </c>
      <c r="ME306" s="244">
        <f t="shared" si="1116"/>
        <v>6.2694545454545447E-2</v>
      </c>
      <c r="MF306" s="244">
        <f t="shared" si="1117"/>
        <v>6.9774647887323946E-2</v>
      </c>
      <c r="MG306" s="244">
        <f t="shared" si="1118"/>
        <v>0.12697777777777777</v>
      </c>
      <c r="MH306" s="244">
        <f t="shared" si="1119"/>
        <v>0.22617757009345796</v>
      </c>
      <c r="MI306" s="244">
        <f t="shared" si="1120"/>
        <v>0.22302970297029703</v>
      </c>
      <c r="MJ306" s="244">
        <f t="shared" si="1121"/>
        <v>0.138075</v>
      </c>
      <c r="MK306" s="244">
        <f t="shared" si="1122"/>
        <v>8.3031250000000001E-2</v>
      </c>
      <c r="ML306" s="244">
        <f t="shared" si="1123"/>
        <v>2.6821428571428572E-2</v>
      </c>
      <c r="MM306" s="244">
        <f t="shared" si="1124"/>
        <v>-3.8895522388059697E-2</v>
      </c>
      <c r="MN306" s="244">
        <f t="shared" si="1125"/>
        <v>0.14383870967741935</v>
      </c>
      <c r="MO306" s="244">
        <f t="shared" si="1126"/>
        <v>8.1032258064516124E-2</v>
      </c>
      <c r="MP306" s="244">
        <f t="shared" si="1127"/>
        <v>0.15367241379310345</v>
      </c>
      <c r="MQ306" s="244">
        <f t="shared" si="1128"/>
        <v>9.6346153846153845E-2</v>
      </c>
      <c r="MR306" s="244">
        <f t="shared" si="1129"/>
        <v>1.3263157894736843E-2</v>
      </c>
      <c r="MS306" s="244">
        <f t="shared" si="1130"/>
        <v>-2.6875E-2</v>
      </c>
      <c r="MT306" s="244" t="str">
        <f t="shared" si="1131"/>
        <v>i.a.</v>
      </c>
    </row>
    <row r="307" spans="1:358" s="101" customFormat="1" ht="18" customHeight="1" x14ac:dyDescent="0.25">
      <c r="A307" s="20" t="s">
        <v>328</v>
      </c>
      <c r="B307" s="273">
        <v>15302798</v>
      </c>
      <c r="C307" s="117" t="s">
        <v>588</v>
      </c>
      <c r="D307" s="5" t="s">
        <v>370</v>
      </c>
      <c r="E307" s="5">
        <v>289900</v>
      </c>
      <c r="F307" s="203">
        <v>45791</v>
      </c>
      <c r="G307" s="148"/>
      <c r="H307" s="148" t="s">
        <v>74</v>
      </c>
      <c r="I307" s="148" t="s">
        <v>74</v>
      </c>
      <c r="J307" s="148" t="s">
        <v>74</v>
      </c>
      <c r="K307" s="148" t="s">
        <v>74</v>
      </c>
      <c r="L307" s="148" t="s">
        <v>74</v>
      </c>
      <c r="M307" s="148" t="s">
        <v>74</v>
      </c>
      <c r="N307" s="357" t="s">
        <v>84</v>
      </c>
      <c r="O307" s="357" t="s">
        <v>84</v>
      </c>
      <c r="P307" s="150">
        <f>Y307/Tabel1[[#This Row],[2023 - Omsætning]]-1</f>
        <v>-0.12552568155336818</v>
      </c>
      <c r="Q307" s="150">
        <f>Z307/Tabel1[[#This Row],[2022 - Omsætning]]-1</f>
        <v>8.2849861434121985E-2</v>
      </c>
      <c r="R307" s="150">
        <f>AA307/Tabel1[[#This Row],[2021 - Omsætning]]-1</f>
        <v>5.3144900371644876E-2</v>
      </c>
      <c r="S307" s="150">
        <f>AB307/Tabel1[[#This Row],[2020 - Omsætning]]-1</f>
        <v>0.1285316578889002</v>
      </c>
      <c r="T307" s="150">
        <f>AC307/Tabel1[[#This Row],[2019 - Omsætning]]-1</f>
        <v>-0.22282422736242002</v>
      </c>
      <c r="U307" s="242">
        <f t="shared" si="1162"/>
        <v>-48.802000000000021</v>
      </c>
      <c r="V307" s="242">
        <f t="shared" si="1132"/>
        <v>29.745999999999981</v>
      </c>
      <c r="W307" s="242">
        <f t="shared" si="982"/>
        <v>18.118000000000052</v>
      </c>
      <c r="X307" s="242">
        <f t="shared" si="975"/>
        <v>38.827999999999975</v>
      </c>
      <c r="Y307" s="151">
        <v>339.97899999999998</v>
      </c>
      <c r="Z307" s="151">
        <v>388.78100000000001</v>
      </c>
      <c r="AA307" s="151">
        <v>359.03500000000003</v>
      </c>
      <c r="AB307" s="151">
        <v>340.91699999999997</v>
      </c>
      <c r="AC307" s="361">
        <v>302.089</v>
      </c>
      <c r="AD307" s="151">
        <v>388.70100000000002</v>
      </c>
      <c r="AE307" s="151">
        <v>338.41</v>
      </c>
      <c r="AF307" s="151">
        <v>636.846</v>
      </c>
      <c r="AG307" s="361">
        <v>433.75599999999997</v>
      </c>
      <c r="AH307" s="361">
        <v>379.50700000000001</v>
      </c>
      <c r="AI307" s="361">
        <v>395.65899999999999</v>
      </c>
      <c r="AJ307" s="361">
        <v>373.31900000000002</v>
      </c>
      <c r="AK307" s="361"/>
      <c r="AL307" s="361"/>
      <c r="AM307" s="361"/>
      <c r="AN307" s="361"/>
      <c r="AO307" s="361"/>
      <c r="AP307" s="150" t="e">
        <f t="shared" si="1006"/>
        <v>#DIV/0!</v>
      </c>
      <c r="AQ307" s="150" t="e">
        <f t="shared" si="1007"/>
        <v>#DIV/0!</v>
      </c>
      <c r="AR307" s="150" t="e">
        <f t="shared" si="1008"/>
        <v>#DIV/0!</v>
      </c>
      <c r="AS307" s="150" t="e">
        <f t="shared" si="1009"/>
        <v>#DIV/0!</v>
      </c>
      <c r="AT307" s="150">
        <f t="shared" si="1010"/>
        <v>-1</v>
      </c>
      <c r="AU307" s="242">
        <f t="shared" si="1193"/>
        <v>0</v>
      </c>
      <c r="AV307" s="242">
        <f t="shared" si="1169"/>
        <v>0</v>
      </c>
      <c r="AW307" s="242">
        <f t="shared" si="1194"/>
        <v>0</v>
      </c>
      <c r="AX307" s="242">
        <f t="shared" si="1195"/>
        <v>0</v>
      </c>
      <c r="AY307" s="119"/>
      <c r="AZ307" s="119"/>
      <c r="BA307" s="119"/>
      <c r="BB307" s="119"/>
      <c r="BC307" s="119"/>
      <c r="BD307" s="119">
        <v>72.930000000000007</v>
      </c>
      <c r="BE307" s="119">
        <v>-48.529000000000003</v>
      </c>
      <c r="BF307" s="119">
        <v>173.68700000000001</v>
      </c>
      <c r="BG307" s="362">
        <v>104.416</v>
      </c>
      <c r="BH307" s="362">
        <v>87.019000000000005</v>
      </c>
      <c r="BI307" s="362">
        <v>83.748000000000005</v>
      </c>
      <c r="BJ307" s="362">
        <v>63.555</v>
      </c>
      <c r="BK307" s="362"/>
      <c r="BL307" s="362"/>
      <c r="BM307" s="362"/>
      <c r="BN307" s="362"/>
      <c r="BO307" s="362"/>
      <c r="BP307" s="152" t="e">
        <f t="shared" si="1011"/>
        <v>#DIV/0!</v>
      </c>
      <c r="BQ307" s="152" t="e">
        <f t="shared" si="1012"/>
        <v>#DIV/0!</v>
      </c>
      <c r="BR307" s="152" t="e">
        <f t="shared" si="1013"/>
        <v>#DIV/0!</v>
      </c>
      <c r="BS307" s="152" t="e">
        <f t="shared" si="1014"/>
        <v>#DIV/0!</v>
      </c>
      <c r="BT307" s="152">
        <f t="shared" si="1015"/>
        <v>1</v>
      </c>
      <c r="BU307" s="242">
        <f t="shared" si="1196"/>
        <v>0</v>
      </c>
      <c r="BV307" s="242">
        <f t="shared" si="1170"/>
        <v>0</v>
      </c>
      <c r="BW307" s="242">
        <f t="shared" si="1197"/>
        <v>0</v>
      </c>
      <c r="BX307" s="242">
        <f t="shared" si="1198"/>
        <v>0</v>
      </c>
      <c r="BY307" s="119"/>
      <c r="BZ307" s="119"/>
      <c r="CA307" s="119"/>
      <c r="CB307" s="119"/>
      <c r="CC307" s="119"/>
      <c r="CD307" s="119">
        <v>-31.856000000000002</v>
      </c>
      <c r="CE307" s="119">
        <v>-165.82400000000001</v>
      </c>
      <c r="CF307" s="119">
        <v>94.715999999999994</v>
      </c>
      <c r="CG307" s="362">
        <v>41.634</v>
      </c>
      <c r="CH307" s="362">
        <v>25.565000000000001</v>
      </c>
      <c r="CI307" s="362">
        <v>25.408000000000001</v>
      </c>
      <c r="CJ307" s="362">
        <v>7.7089999999999996</v>
      </c>
      <c r="CK307" s="362"/>
      <c r="CL307" s="362"/>
      <c r="CM307" s="362"/>
      <c r="CN307" s="362"/>
      <c r="CO307" s="362"/>
      <c r="CP307" s="152" t="e">
        <f t="shared" si="1016"/>
        <v>#DIV/0!</v>
      </c>
      <c r="CQ307" s="152" t="e">
        <f t="shared" si="1017"/>
        <v>#DIV/0!</v>
      </c>
      <c r="CR307" s="152" t="e">
        <f t="shared" si="1018"/>
        <v>#DIV/0!</v>
      </c>
      <c r="CS307" s="152" t="e">
        <f t="shared" si="1019"/>
        <v>#DIV/0!</v>
      </c>
      <c r="CT307" s="152">
        <f t="shared" si="1020"/>
        <v>1</v>
      </c>
      <c r="CU307" s="242">
        <f t="shared" si="1199"/>
        <v>0</v>
      </c>
      <c r="CV307" s="242">
        <f t="shared" si="1171"/>
        <v>0</v>
      </c>
      <c r="CW307" s="242">
        <f t="shared" si="1200"/>
        <v>0</v>
      </c>
      <c r="CX307" s="242">
        <f t="shared" si="1201"/>
        <v>0</v>
      </c>
      <c r="CY307" s="119"/>
      <c r="CZ307" s="119"/>
      <c r="DA307" s="119"/>
      <c r="DB307" s="119"/>
      <c r="DC307" s="119"/>
      <c r="DD307" s="119">
        <v>-35.061999999999998</v>
      </c>
      <c r="DE307" s="119">
        <v>-167.93299999999999</v>
      </c>
      <c r="DF307" s="119">
        <v>95.182000000000002</v>
      </c>
      <c r="DG307" s="362">
        <v>38.976999999999997</v>
      </c>
      <c r="DH307" s="362">
        <v>25.565000000000001</v>
      </c>
      <c r="DI307" s="362">
        <v>25.172999999999998</v>
      </c>
      <c r="DJ307" s="362">
        <v>4.5039999999999996</v>
      </c>
      <c r="DK307" s="362"/>
      <c r="DL307" s="362"/>
      <c r="DM307" s="362"/>
      <c r="DN307" s="362"/>
      <c r="DO307" s="362"/>
      <c r="DP307" s="152" t="e">
        <f t="shared" si="1021"/>
        <v>#DIV/0!</v>
      </c>
      <c r="DQ307" s="152" t="e">
        <f t="shared" si="1022"/>
        <v>#DIV/0!</v>
      </c>
      <c r="DR307" s="152" t="e">
        <f t="shared" si="1023"/>
        <v>#DIV/0!</v>
      </c>
      <c r="DS307" s="152" t="e">
        <f t="shared" si="1024"/>
        <v>#DIV/0!</v>
      </c>
      <c r="DT307" s="152">
        <f t="shared" si="1025"/>
        <v>-1</v>
      </c>
      <c r="DU307" s="242">
        <f t="shared" si="1202"/>
        <v>0</v>
      </c>
      <c r="DV307" s="242">
        <f t="shared" si="1172"/>
        <v>0</v>
      </c>
      <c r="DW307" s="242">
        <f t="shared" si="1203"/>
        <v>0</v>
      </c>
      <c r="DX307" s="242">
        <f t="shared" si="1204"/>
        <v>0</v>
      </c>
      <c r="DY307" s="119"/>
      <c r="DZ307" s="119"/>
      <c r="EA307" s="119"/>
      <c r="EB307" s="119"/>
      <c r="EC307" s="119"/>
      <c r="ED307" s="119">
        <v>42.856000000000002</v>
      </c>
      <c r="EE307" s="119">
        <v>50.405999999999999</v>
      </c>
      <c r="EF307" s="119">
        <v>70.394000000000005</v>
      </c>
      <c r="EG307" s="362">
        <v>99.113</v>
      </c>
      <c r="EH307" s="362">
        <v>81.816000000000003</v>
      </c>
      <c r="EI307" s="362">
        <v>60.284999999999997</v>
      </c>
      <c r="EJ307" s="362">
        <v>51.494</v>
      </c>
      <c r="EK307" s="362"/>
      <c r="EL307" s="362"/>
      <c r="EM307" s="362"/>
      <c r="EN307" s="362"/>
      <c r="EO307" s="362"/>
      <c r="EP307" s="153" t="e">
        <f t="shared" si="1026"/>
        <v>#DIV/0!</v>
      </c>
      <c r="EQ307" s="153" t="e">
        <f t="shared" si="1027"/>
        <v>#DIV/0!</v>
      </c>
      <c r="ER307" s="153" t="e">
        <f t="shared" si="1028"/>
        <v>#DIV/0!</v>
      </c>
      <c r="ES307" s="153" t="e">
        <f t="shared" si="1029"/>
        <v>#DIV/0!</v>
      </c>
      <c r="ET307" s="153">
        <f t="shared" si="1030"/>
        <v>-1</v>
      </c>
      <c r="EU307" s="242">
        <f t="shared" si="1205"/>
        <v>0</v>
      </c>
      <c r="EV307" s="242">
        <f t="shared" si="1173"/>
        <v>0</v>
      </c>
      <c r="EW307" s="242">
        <f t="shared" si="1206"/>
        <v>0</v>
      </c>
      <c r="EX307" s="242">
        <f t="shared" si="1207"/>
        <v>0</v>
      </c>
      <c r="EY307" s="119"/>
      <c r="EZ307" s="119"/>
      <c r="FA307" s="119"/>
      <c r="FB307" s="119"/>
      <c r="FC307" s="119"/>
      <c r="FD307" s="119">
        <v>235.92099999999999</v>
      </c>
      <c r="FE307" s="119">
        <v>315.18099999999998</v>
      </c>
      <c r="FF307" s="119">
        <v>403.06099999999998</v>
      </c>
      <c r="FG307" s="362">
        <v>281.80700000000002</v>
      </c>
      <c r="FH307" s="362">
        <v>257.411</v>
      </c>
      <c r="FI307" s="362">
        <v>268.84399999999999</v>
      </c>
      <c r="FJ307" s="362">
        <v>227.452</v>
      </c>
      <c r="FK307" s="362"/>
      <c r="FL307" s="362"/>
      <c r="FM307" s="362"/>
      <c r="FN307" s="362"/>
      <c r="FO307" s="362"/>
      <c r="FP307" s="153">
        <f t="shared" si="1031"/>
        <v>-2.2099447513812154E-2</v>
      </c>
      <c r="FQ307" s="153">
        <f t="shared" si="1032"/>
        <v>8.3832335329341312E-2</v>
      </c>
      <c r="FR307" s="153">
        <f t="shared" si="1033"/>
        <v>0.12837837837837837</v>
      </c>
      <c r="FS307" s="153">
        <f t="shared" si="1034"/>
        <v>-0.1242603550295858</v>
      </c>
      <c r="FT307" s="153">
        <f t="shared" si="1035"/>
        <v>-0.16336633663366337</v>
      </c>
      <c r="FU307" s="242">
        <f t="shared" si="990"/>
        <v>-4</v>
      </c>
      <c r="FV307" s="242">
        <f t="shared" si="1174"/>
        <v>14</v>
      </c>
      <c r="FW307" s="242">
        <f t="shared" si="991"/>
        <v>19</v>
      </c>
      <c r="FX307" s="242">
        <f t="shared" si="992"/>
        <v>-21</v>
      </c>
      <c r="FY307" s="154">
        <v>177</v>
      </c>
      <c r="FZ307" s="154">
        <v>181</v>
      </c>
      <c r="GA307" s="154">
        <v>167</v>
      </c>
      <c r="GB307" s="154">
        <v>148</v>
      </c>
      <c r="GC307" s="154">
        <v>169</v>
      </c>
      <c r="GD307" s="154">
        <v>202</v>
      </c>
      <c r="GE307" s="154">
        <v>306</v>
      </c>
      <c r="GF307" s="154">
        <v>258</v>
      </c>
      <c r="GG307" s="359">
        <v>213</v>
      </c>
      <c r="GH307" s="359">
        <v>241</v>
      </c>
      <c r="GI307" s="359">
        <v>237</v>
      </c>
      <c r="GJ307" s="359">
        <v>231</v>
      </c>
      <c r="GK307" s="359"/>
      <c r="GL307" s="359"/>
      <c r="GM307" s="359"/>
      <c r="GN307" s="359"/>
      <c r="GO307" s="359"/>
      <c r="GP307" s="5"/>
      <c r="GQ307" s="5" t="s">
        <v>389</v>
      </c>
      <c r="GR307" s="5">
        <v>6091</v>
      </c>
      <c r="GS307" s="5" t="s">
        <v>329</v>
      </c>
      <c r="GT307" s="7" t="s">
        <v>78</v>
      </c>
      <c r="GU307" s="172"/>
      <c r="GV307" s="3"/>
      <c r="GW307" s="158" t="e">
        <f t="shared" si="1036"/>
        <v>#VALUE!</v>
      </c>
      <c r="GX307" s="158" t="e">
        <f t="shared" si="1037"/>
        <v>#VALUE!</v>
      </c>
      <c r="GY307" s="158" t="e">
        <f t="shared" si="1038"/>
        <v>#VALUE!</v>
      </c>
      <c r="GZ307" s="158" t="e">
        <f t="shared" si="1039"/>
        <v>#VALUE!</v>
      </c>
      <c r="HA307" s="158">
        <f t="shared" si="1040"/>
        <v>1</v>
      </c>
      <c r="HB307" s="263" t="e">
        <f t="shared" si="1175"/>
        <v>#VALUE!</v>
      </c>
      <c r="HC307" s="263" t="e">
        <f t="shared" si="1163"/>
        <v>#VALUE!</v>
      </c>
      <c r="HD307" s="263" t="e">
        <f t="shared" si="1176"/>
        <v>#VALUE!</v>
      </c>
      <c r="HE307" s="263" t="e">
        <f t="shared" si="1177"/>
        <v>#VALUE!</v>
      </c>
      <c r="HF307" s="153" t="str">
        <f t="shared" si="1041"/>
        <v>Negativ EK</v>
      </c>
      <c r="HG307" s="153" t="str">
        <f t="shared" si="1042"/>
        <v>Negativ EK</v>
      </c>
      <c r="HH307" s="153" t="str">
        <f t="shared" si="1043"/>
        <v>Negativ EK</v>
      </c>
      <c r="HI307" s="153" t="str">
        <f t="shared" si="1044"/>
        <v>Negativ EK</v>
      </c>
      <c r="HJ307" s="153">
        <f t="shared" si="1045"/>
        <v>0</v>
      </c>
      <c r="HK307" s="153">
        <f t="shared" si="1046"/>
        <v>-0.7519032403336835</v>
      </c>
      <c r="HL307" s="153">
        <f t="shared" si="1047"/>
        <v>-2.780347682119205</v>
      </c>
      <c r="HM307" s="153">
        <f t="shared" si="1048"/>
        <v>1.1230450659854756</v>
      </c>
      <c r="HN307" s="153">
        <f t="shared" si="1049"/>
        <v>0.430854091936616</v>
      </c>
      <c r="HO307" s="153">
        <f t="shared" si="1050"/>
        <v>0.35981449813864791</v>
      </c>
      <c r="HP307" s="153">
        <f t="shared" si="1051"/>
        <v>0.45040660589198328</v>
      </c>
      <c r="HQ307" s="153">
        <f t="shared" si="1052"/>
        <v>8.7466500951567161E-2</v>
      </c>
      <c r="HR307" s="153" t="str">
        <f t="shared" si="1053"/>
        <v>Negativ EK</v>
      </c>
      <c r="HS307" s="153" t="str">
        <f t="shared" si="1054"/>
        <v>Negativ EK</v>
      </c>
      <c r="HT307" s="153" t="str">
        <f t="shared" si="1055"/>
        <v>Negativ EK</v>
      </c>
      <c r="HU307" s="153" t="str">
        <f t="shared" si="1056"/>
        <v>Negativ EK</v>
      </c>
      <c r="HV307" s="150" t="e">
        <f t="shared" si="1057"/>
        <v>#VALUE!</v>
      </c>
      <c r="HW307" s="150" t="e">
        <f t="shared" si="1058"/>
        <v>#VALUE!</v>
      </c>
      <c r="HX307" s="150" t="e">
        <f t="shared" si="1059"/>
        <v>#VALUE!</v>
      </c>
      <c r="HY307" s="150" t="e">
        <f t="shared" si="1060"/>
        <v>#VALUE!</v>
      </c>
      <c r="HZ307" s="150">
        <f t="shared" si="1061"/>
        <v>1</v>
      </c>
      <c r="IA307" s="263" t="e">
        <f t="shared" si="1178"/>
        <v>#VALUE!</v>
      </c>
      <c r="IB307" s="263" t="e">
        <f t="shared" si="1164"/>
        <v>#VALUE!</v>
      </c>
      <c r="IC307" s="263" t="e">
        <f t="shared" si="1179"/>
        <v>#VALUE!</v>
      </c>
      <c r="ID307" s="263" t="e">
        <f t="shared" si="1180"/>
        <v>#VALUE!</v>
      </c>
      <c r="IE307" s="153" t="str">
        <f t="shared" si="1062"/>
        <v>i.a.</v>
      </c>
      <c r="IF307" s="153" t="str">
        <f t="shared" si="1063"/>
        <v>i.a.</v>
      </c>
      <c r="IG307" s="153" t="str">
        <f t="shared" si="1064"/>
        <v>i.a.</v>
      </c>
      <c r="IH307" s="153" t="str">
        <f t="shared" si="1065"/>
        <v>i.a.</v>
      </c>
      <c r="II307" s="153">
        <f t="shared" si="1066"/>
        <v>0</v>
      </c>
      <c r="IJ307" s="153">
        <f t="shared" si="1067"/>
        <v>-0.11560836288019279</v>
      </c>
      <c r="IK307" s="153">
        <f t="shared" si="1068"/>
        <v>-0.46174966097777637</v>
      </c>
      <c r="IL307" s="153">
        <f t="shared" si="1069"/>
        <v>0.27659636601505694</v>
      </c>
      <c r="IM307" s="153">
        <f t="shared" si="1070"/>
        <v>0.1544236282913404</v>
      </c>
      <c r="IN307" s="153">
        <f t="shared" si="1071"/>
        <v>9.7158221774614972E-2</v>
      </c>
      <c r="IO307" s="153">
        <f t="shared" si="1072"/>
        <v>0.10239050888985606</v>
      </c>
      <c r="IP307" s="153">
        <f t="shared" si="1073"/>
        <v>3.3892865307845167E-2</v>
      </c>
      <c r="IQ307" s="153" t="str">
        <f t="shared" si="1074"/>
        <v>i.a.</v>
      </c>
      <c r="IR307" s="153" t="str">
        <f t="shared" si="1075"/>
        <v>i.a.</v>
      </c>
      <c r="IS307" s="153" t="str">
        <f t="shared" si="1076"/>
        <v>i.a.</v>
      </c>
      <c r="IT307" s="153" t="str">
        <f t="shared" si="1077"/>
        <v>i.a.</v>
      </c>
      <c r="IU307" s="150" t="e">
        <f t="shared" si="1078"/>
        <v>#VALUE!</v>
      </c>
      <c r="IV307" s="150" t="e">
        <f t="shared" si="1079"/>
        <v>#VALUE!</v>
      </c>
      <c r="IW307" s="150" t="e">
        <f t="shared" si="1080"/>
        <v>#VALUE!</v>
      </c>
      <c r="IX307" s="150" t="e">
        <f t="shared" si="1081"/>
        <v>#VALUE!</v>
      </c>
      <c r="IY307" s="150" t="e">
        <f t="shared" si="1082"/>
        <v>#VALUE!</v>
      </c>
      <c r="IZ307" s="263" t="e">
        <f t="shared" si="1181"/>
        <v>#VALUE!</v>
      </c>
      <c r="JA307" s="263" t="e">
        <f t="shared" si="1165"/>
        <v>#VALUE!</v>
      </c>
      <c r="JB307" s="263" t="e">
        <f t="shared" si="1182"/>
        <v>#VALUE!</v>
      </c>
      <c r="JC307" s="263" t="e">
        <f t="shared" si="1183"/>
        <v>#VALUE!</v>
      </c>
      <c r="JD307" s="153" t="str">
        <f t="shared" si="1083"/>
        <v>i.a.</v>
      </c>
      <c r="JE307" s="153" t="str">
        <f t="shared" si="1084"/>
        <v>i.a.</v>
      </c>
      <c r="JF307" s="153" t="str">
        <f t="shared" si="1085"/>
        <v>i.a.</v>
      </c>
      <c r="JG307" s="153" t="str">
        <f t="shared" si="1086"/>
        <v>i.a.</v>
      </c>
      <c r="JH307" s="153" t="str">
        <f t="shared" si="1087"/>
        <v>i.a.</v>
      </c>
      <c r="JI307" s="153">
        <f t="shared" si="1088"/>
        <v>0.18165402825522103</v>
      </c>
      <c r="JJ307" s="153">
        <f t="shared" si="1089"/>
        <v>0.15992715296924626</v>
      </c>
      <c r="JK307" s="153">
        <f t="shared" si="1090"/>
        <v>0.17464850233587473</v>
      </c>
      <c r="JL307" s="153">
        <f t="shared" si="1091"/>
        <v>0.35170524507907891</v>
      </c>
      <c r="JM307" s="153">
        <f t="shared" si="1092"/>
        <v>0.31784189486851766</v>
      </c>
      <c r="JN307" s="153">
        <f t="shared" si="1093"/>
        <v>0.22423784797131421</v>
      </c>
      <c r="JO307" s="153">
        <f t="shared" si="1094"/>
        <v>0.22639501960853278</v>
      </c>
      <c r="JP307" s="153" t="str">
        <f t="shared" si="1095"/>
        <v>i.a.</v>
      </c>
      <c r="JQ307" s="153" t="str">
        <f t="shared" si="1096"/>
        <v>i.a.</v>
      </c>
      <c r="JR307" s="153" t="str">
        <f t="shared" si="1097"/>
        <v>i.a.</v>
      </c>
      <c r="JS307" s="153" t="str">
        <f t="shared" si="1098"/>
        <v>i.a.</v>
      </c>
      <c r="JT307" s="153" t="str">
        <f t="shared" si="1099"/>
        <v>i.a.</v>
      </c>
      <c r="JU307" s="150" t="e">
        <f t="shared" si="1100"/>
        <v>#DIV/0!</v>
      </c>
      <c r="JV307" s="150" t="e">
        <f t="shared" si="1101"/>
        <v>#DIV/0!</v>
      </c>
      <c r="JW307" s="150" t="e">
        <f t="shared" si="1102"/>
        <v>#DIV/0!</v>
      </c>
      <c r="JX307" s="150" t="e">
        <f t="shared" si="1103"/>
        <v>#DIV/0!</v>
      </c>
      <c r="JY307" s="150">
        <f t="shared" si="1104"/>
        <v>1</v>
      </c>
      <c r="JZ307" s="263">
        <f t="shared" si="1184"/>
        <v>0</v>
      </c>
      <c r="KA307" s="263">
        <f t="shared" si="1166"/>
        <v>0</v>
      </c>
      <c r="KB307" s="263">
        <f t="shared" si="1185"/>
        <v>0</v>
      </c>
      <c r="KC307" s="263">
        <f t="shared" si="1186"/>
        <v>0</v>
      </c>
      <c r="KD307" s="153">
        <f t="shared" si="1145"/>
        <v>0</v>
      </c>
      <c r="KE307" s="153">
        <f t="shared" si="1146"/>
        <v>0</v>
      </c>
      <c r="KF307" s="153">
        <f t="shared" si="1147"/>
        <v>0</v>
      </c>
      <c r="KG307" s="153">
        <f t="shared" si="1148"/>
        <v>0</v>
      </c>
      <c r="KH307" s="153">
        <f t="shared" si="1161"/>
        <v>0</v>
      </c>
      <c r="KI307" s="153">
        <f t="shared" si="1149"/>
        <v>-8.1955024556149836E-2</v>
      </c>
      <c r="KJ307" s="153">
        <f t="shared" si="1150"/>
        <v>-0.49000916048580123</v>
      </c>
      <c r="KK307" s="153">
        <f t="shared" si="1151"/>
        <v>0.14872669373757547</v>
      </c>
      <c r="KL307" s="153">
        <f t="shared" si="1152"/>
        <v>9.5984839402797895E-2</v>
      </c>
      <c r="KM307" s="153">
        <f t="shared" si="1153"/>
        <v>6.7363711341292778E-2</v>
      </c>
      <c r="KN307" s="153">
        <f t="shared" si="1154"/>
        <v>6.421691405983436E-2</v>
      </c>
      <c r="KO307" s="153">
        <f t="shared" si="1155"/>
        <v>2.0649899951515994E-2</v>
      </c>
      <c r="KP307" s="153" t="str">
        <f t="shared" si="1156"/>
        <v>i.a.</v>
      </c>
      <c r="KQ307" s="153" t="str">
        <f t="shared" si="1157"/>
        <v>i.a.</v>
      </c>
      <c r="KR307" s="153" t="str">
        <f t="shared" si="1158"/>
        <v>i.a.</v>
      </c>
      <c r="KS307" s="153" t="str">
        <f t="shared" si="1159"/>
        <v>i.a.</v>
      </c>
      <c r="KT307" s="153" t="str">
        <f t="shared" si="1160"/>
        <v>i.a.</v>
      </c>
      <c r="KU307" s="150">
        <f t="shared" si="1105"/>
        <v>-0.10576355006304876</v>
      </c>
      <c r="KV307" s="150">
        <f t="shared" si="1106"/>
        <v>-9.0648143923544684E-4</v>
      </c>
      <c r="KW307" s="150">
        <f t="shared" si="1107"/>
        <v>-6.667398050896145E-2</v>
      </c>
      <c r="KX307" s="150">
        <f t="shared" si="1108"/>
        <v>0.28866114988664954</v>
      </c>
      <c r="KY307" s="150">
        <f t="shared" si="1109"/>
        <v>-7.1068011403602638E-2</v>
      </c>
      <c r="KZ307" s="243">
        <f t="shared" si="1187"/>
        <v>-0.22717601523238762</v>
      </c>
      <c r="LA307" s="243">
        <f t="shared" si="1167"/>
        <v>-1.9488536738676565E-3</v>
      </c>
      <c r="LB307" s="243">
        <f t="shared" si="1188"/>
        <v>-0.15358306360252438</v>
      </c>
      <c r="LC307" s="243">
        <f t="shared" si="1189"/>
        <v>0.515984367503598</v>
      </c>
      <c r="LD307" s="254">
        <f>IFERROR(Tabel1[[#This Row],[2024 - Omsætning]]/Tabel1[[#This Row],[2024 - Ansatte]],"i.a.")</f>
        <v>1.9207853107344632</v>
      </c>
      <c r="LE307" s="254">
        <f>IFERROR(Tabel1[[#This Row],[2023 - Omsætning]]/Tabel1[[#This Row],[2023 - Ansatte]],"i.a.")</f>
        <v>2.1479613259668509</v>
      </c>
      <c r="LF307" s="254">
        <f>IFERROR(Tabel1[[#This Row],[2022 - Omsætning]]/Tabel1[[#This Row],[2022 - Ansatte]],"i.a.")</f>
        <v>2.1499101796407185</v>
      </c>
      <c r="LG307" s="254">
        <f>IFERROR(Tabel1[[#This Row],[2021 - Omsætning]]/Tabel1[[#This Row],[2021 - Ansatte]],"i.a.")</f>
        <v>2.3034932432432429</v>
      </c>
      <c r="LH307" s="254">
        <f>IFERROR(AC307/Tabel1[[#This Row],[2020 - Ansatte]],"i.a.")</f>
        <v>1.7875088757396449</v>
      </c>
      <c r="LI307" s="254">
        <f>IFERROR(Tabel1[[#This Row],[2019 - Omsætning]]/Tabel1[[#This Row],[2019 - Ansatte]],"i.a.")</f>
        <v>1.9242623762376239</v>
      </c>
      <c r="LJ307" s="254">
        <f>IFERROR(Tabel1[[#This Row],[2018 - Omsætning]]/Tabel1[[#This Row],[2018 - Ansatte]],"i.a.")</f>
        <v>1.1059150326797387</v>
      </c>
      <c r="LK307" s="254">
        <f>IFERROR(Tabel1[[#This Row],[2017 - Omsætning]]/Tabel1[[#This Row],[2017 - Ansatte]],"i.a.")</f>
        <v>2.4683953488372095</v>
      </c>
      <c r="LL307" s="254">
        <f>IFERROR(Tabel1[[#This Row],[2016 - Omsætning]]/Tabel1[[#This Row],[2016 - Ansatte]],"i.a.")</f>
        <v>2.0364131455399059</v>
      </c>
      <c r="LM307" s="254">
        <f>IFERROR(Tabel1[[#This Row],[2015 - Omsætning]]/Tabel1[[#This Row],[2015 - Ansatte]],"i.a.")</f>
        <v>1.5747178423236514</v>
      </c>
      <c r="LN307" s="254">
        <f>IFERROR(Tabel1[[#This Row],[2014 - Omsætning]]/Tabel1[[#This Row],[2014 - Ansatte]],"i.a.")</f>
        <v>1.6694472573839663</v>
      </c>
      <c r="LO307" s="254">
        <f>IFERROR(Tabel1[[#This Row],[2013 - Omsætning]]/Tabel1[[#This Row],[2013 - Ansatte]],"i.a.")</f>
        <v>1.6160995670995673</v>
      </c>
      <c r="LP307" s="254" t="str">
        <f>IFERROR(Tabel1[[#This Row],[2012 - Omsætning]]/Tabel1[[#This Row],[2012 - Ansatte]],"i.a.")</f>
        <v>i.a.</v>
      </c>
      <c r="LQ307" s="254" t="str">
        <f>IFERROR(Tabel1[[#This Row],[2011 - Omsætning]]/Tabel1[[#This Row],[2011 - Ansatte]],"i.a.")</f>
        <v>i.a.</v>
      </c>
      <c r="LR307" s="254" t="str">
        <f>IFERROR(Tabel1[[#This Row],[2010 - Omsætning]]/Tabel1[[#This Row],[2010 - Ansatte]],"i.a.")</f>
        <v>i.a.</v>
      </c>
      <c r="LS307" s="254" t="str">
        <f>IFERROR(Tabel1[[#This Row],[2009 - Omsætning]]/Tabel1[[#This Row],[2009 - Ansatte]],"i.a.")</f>
        <v>i.a.</v>
      </c>
      <c r="LT307" s="254" t="str">
        <f>IFERROR(Tabel1[[#This Row],[2008 - Omsætning]]/Tabel1[[#This Row],[2008 - Ansatte]],"i.a.")</f>
        <v>i.a.</v>
      </c>
      <c r="LU307" s="158" t="e">
        <f t="shared" si="1110"/>
        <v>#DIV/0!</v>
      </c>
      <c r="LV307" s="158" t="e">
        <f t="shared" si="1111"/>
        <v>#DIV/0!</v>
      </c>
      <c r="LW307" s="158" t="e">
        <f t="shared" si="1112"/>
        <v>#DIV/0!</v>
      </c>
      <c r="LX307" s="158" t="e">
        <f t="shared" si="1113"/>
        <v>#DIV/0!</v>
      </c>
      <c r="LY307" s="158">
        <f t="shared" si="1114"/>
        <v>1</v>
      </c>
      <c r="LZ307" s="243">
        <f t="shared" si="1190"/>
        <v>0</v>
      </c>
      <c r="MA307" s="243">
        <f t="shared" si="1168"/>
        <v>0</v>
      </c>
      <c r="MB307" s="243">
        <f t="shared" si="1191"/>
        <v>0</v>
      </c>
      <c r="MC307" s="243">
        <f t="shared" si="1192"/>
        <v>0</v>
      </c>
      <c r="MD307" s="244">
        <f t="shared" si="1115"/>
        <v>0</v>
      </c>
      <c r="ME307" s="244">
        <f t="shared" si="1116"/>
        <v>0</v>
      </c>
      <c r="MF307" s="244">
        <f t="shared" si="1117"/>
        <v>0</v>
      </c>
      <c r="MG307" s="244">
        <f t="shared" si="1118"/>
        <v>0</v>
      </c>
      <c r="MH307" s="244">
        <f t="shared" si="1119"/>
        <v>0</v>
      </c>
      <c r="MI307" s="244">
        <f t="shared" si="1120"/>
        <v>-0.17357425742574256</v>
      </c>
      <c r="MJ307" s="244">
        <f t="shared" si="1121"/>
        <v>-0.54880065359477126</v>
      </c>
      <c r="MK307" s="244">
        <f t="shared" si="1122"/>
        <v>0.36892248062015504</v>
      </c>
      <c r="ML307" s="244">
        <f t="shared" si="1123"/>
        <v>0.18299061032863848</v>
      </c>
      <c r="MM307" s="244">
        <f t="shared" si="1124"/>
        <v>0.10607883817427387</v>
      </c>
      <c r="MN307" s="244">
        <f t="shared" si="1125"/>
        <v>0.10621518987341771</v>
      </c>
      <c r="MO307" s="244">
        <f t="shared" si="1126"/>
        <v>1.9497835497835497E-2</v>
      </c>
      <c r="MP307" s="244" t="str">
        <f t="shared" si="1127"/>
        <v>i.a.</v>
      </c>
      <c r="MQ307" s="244" t="str">
        <f t="shared" si="1128"/>
        <v>i.a.</v>
      </c>
      <c r="MR307" s="244" t="str">
        <f t="shared" si="1129"/>
        <v>i.a.</v>
      </c>
      <c r="MS307" s="244" t="str">
        <f t="shared" si="1130"/>
        <v>i.a.</v>
      </c>
      <c r="MT307" s="244" t="str">
        <f t="shared" si="1131"/>
        <v>i.a.</v>
      </c>
    </row>
    <row r="308" spans="1:358" s="101" customFormat="1" x14ac:dyDescent="0.25">
      <c r="A308" s="390" t="s">
        <v>641</v>
      </c>
      <c r="B308" s="273">
        <v>35048324</v>
      </c>
      <c r="C308" s="5" t="s">
        <v>83</v>
      </c>
      <c r="D308" s="5"/>
      <c r="E308" s="5">
        <v>256200</v>
      </c>
      <c r="F308" s="203">
        <v>45653</v>
      </c>
      <c r="G308" s="148" t="s">
        <v>70</v>
      </c>
      <c r="H308" s="148" t="s">
        <v>70</v>
      </c>
      <c r="I308" s="148" t="s">
        <v>70</v>
      </c>
      <c r="J308" s="148" t="s">
        <v>70</v>
      </c>
      <c r="K308" s="148" t="s">
        <v>70</v>
      </c>
      <c r="L308" s="148" t="s">
        <v>70</v>
      </c>
      <c r="M308" s="148" t="s">
        <v>70</v>
      </c>
      <c r="N308" s="148" t="s">
        <v>70</v>
      </c>
      <c r="O308" s="148" t="s">
        <v>70</v>
      </c>
      <c r="P308" s="150" t="e">
        <f>Y308/Tabel1[[#This Row],[2023 - Omsætning]]-1</f>
        <v>#DIV/0!</v>
      </c>
      <c r="Q308" s="150" t="e">
        <f>Z308/Tabel1[[#This Row],[2022 - Omsætning]]-1</f>
        <v>#DIV/0!</v>
      </c>
      <c r="R308" s="150" t="e">
        <f>AA308/Tabel1[[#This Row],[2021 - Omsætning]]-1</f>
        <v>#DIV/0!</v>
      </c>
      <c r="S308" s="150" t="e">
        <f>AB308/Tabel1[[#This Row],[2020 - Omsætning]]-1</f>
        <v>#DIV/0!</v>
      </c>
      <c r="T308" s="150" t="e">
        <f>AC308/Tabel1[[#This Row],[2019 - Omsætning]]-1</f>
        <v>#DIV/0!</v>
      </c>
      <c r="U308" s="242">
        <f t="shared" si="1162"/>
        <v>0</v>
      </c>
      <c r="V308" s="242">
        <f t="shared" si="1132"/>
        <v>0</v>
      </c>
      <c r="W308" s="242">
        <f t="shared" si="982"/>
        <v>0</v>
      </c>
      <c r="X308" s="242">
        <f t="shared" ref="X308:X328" si="1208">AB308-AC308</f>
        <v>0</v>
      </c>
      <c r="Y308" s="151"/>
      <c r="Z308" s="151"/>
      <c r="AA308" s="151"/>
      <c r="AB308" s="151"/>
      <c r="AC308" s="361"/>
      <c r="AD308" s="361"/>
      <c r="AE308" s="361"/>
      <c r="AF308" s="361"/>
      <c r="AG308" s="361"/>
      <c r="AH308" s="361"/>
      <c r="AI308" s="361"/>
      <c r="AJ308" s="361"/>
      <c r="AK308" s="361"/>
      <c r="AL308" s="361"/>
      <c r="AM308" s="361"/>
      <c r="AN308" s="361"/>
      <c r="AO308" s="361"/>
      <c r="AP308" s="150">
        <f t="shared" si="1006"/>
        <v>-0.4827857645937772</v>
      </c>
      <c r="AQ308" s="150">
        <f t="shared" si="1007"/>
        <v>0.10431440728370779</v>
      </c>
      <c r="AR308" s="150">
        <f t="shared" si="1008"/>
        <v>0.16081576291890162</v>
      </c>
      <c r="AS308" s="150">
        <f t="shared" si="1009"/>
        <v>-0.10889730241362984</v>
      </c>
      <c r="AT308" s="150">
        <f t="shared" si="1010"/>
        <v>-0.13145346925353504</v>
      </c>
      <c r="AU308" s="242">
        <f t="shared" si="1193"/>
        <v>-11.653</v>
      </c>
      <c r="AV308" s="242">
        <f t="shared" si="1169"/>
        <v>2.2800000000000011</v>
      </c>
      <c r="AW308" s="242">
        <f t="shared" si="1194"/>
        <v>3.0279999999999987</v>
      </c>
      <c r="AX308" s="242">
        <f t="shared" si="1195"/>
        <v>-2.3009999999999984</v>
      </c>
      <c r="AY308" s="119">
        <v>12.484</v>
      </c>
      <c r="AZ308" s="119">
        <v>24.137</v>
      </c>
      <c r="BA308" s="119">
        <v>21.856999999999999</v>
      </c>
      <c r="BB308" s="119">
        <v>18.829000000000001</v>
      </c>
      <c r="BC308" s="119">
        <v>21.13</v>
      </c>
      <c r="BD308" s="362">
        <v>24.327999999999999</v>
      </c>
      <c r="BE308" s="362">
        <v>32.514000000000003</v>
      </c>
      <c r="BF308" s="362">
        <v>23.606999999999999</v>
      </c>
      <c r="BG308" s="362">
        <v>18.777999999999999</v>
      </c>
      <c r="BH308" s="362">
        <v>17.606999999999999</v>
      </c>
      <c r="BI308" s="362"/>
      <c r="BJ308" s="362"/>
      <c r="BK308" s="362"/>
      <c r="BL308" s="362"/>
      <c r="BM308" s="362"/>
      <c r="BN308" s="362"/>
      <c r="BO308" s="362"/>
      <c r="BP308" s="152">
        <f t="shared" si="1011"/>
        <v>-3.9480292989187302</v>
      </c>
      <c r="BQ308" s="152">
        <f t="shared" si="1012"/>
        <v>0.80427942101950911</v>
      </c>
      <c r="BR308" s="152">
        <f t="shared" si="1013"/>
        <v>1.9480519480519476</v>
      </c>
      <c r="BS308" s="152">
        <f t="shared" si="1014"/>
        <v>-0.67743865948533821</v>
      </c>
      <c r="BT308" s="152">
        <f t="shared" si="1015"/>
        <v>-0.5296932169997185</v>
      </c>
      <c r="BU308" s="242">
        <f t="shared" si="1196"/>
        <v>-11.318999999999999</v>
      </c>
      <c r="BV308" s="242">
        <f t="shared" si="1170"/>
        <v>1.278</v>
      </c>
      <c r="BW308" s="242">
        <f t="shared" si="1197"/>
        <v>1.0499999999999998</v>
      </c>
      <c r="BX308" s="242">
        <f t="shared" si="1198"/>
        <v>-1.1320000000000001</v>
      </c>
      <c r="BY308" s="119">
        <v>-8.452</v>
      </c>
      <c r="BZ308" s="119">
        <v>2.867</v>
      </c>
      <c r="CA308" s="119">
        <v>1.589</v>
      </c>
      <c r="CB308" s="119">
        <v>0.53900000000000003</v>
      </c>
      <c r="CC308" s="119">
        <v>1.671</v>
      </c>
      <c r="CD308" s="362">
        <v>3.5529999999999999</v>
      </c>
      <c r="CE308" s="362">
        <v>11.217000000000001</v>
      </c>
      <c r="CF308" s="362">
        <v>7.2670000000000003</v>
      </c>
      <c r="CG308" s="362">
        <v>2.4609999999999999</v>
      </c>
      <c r="CH308" s="362">
        <v>2.2010000000000001</v>
      </c>
      <c r="CI308" s="362"/>
      <c r="CJ308" s="362"/>
      <c r="CK308" s="362"/>
      <c r="CL308" s="362"/>
      <c r="CM308" s="362"/>
      <c r="CN308" s="362"/>
      <c r="CO308" s="362"/>
      <c r="CP308" s="152">
        <f t="shared" si="1016"/>
        <v>-4.4092664092664098</v>
      </c>
      <c r="CQ308" s="152">
        <f t="shared" si="1017"/>
        <v>0.90022010271460007</v>
      </c>
      <c r="CR308" s="152">
        <f t="shared" si="1018"/>
        <v>6.924418604651164</v>
      </c>
      <c r="CS308" s="152">
        <f t="shared" si="1019"/>
        <v>-0.88080388080388083</v>
      </c>
      <c r="CT308" s="152">
        <f t="shared" si="1020"/>
        <v>-0.57458726415094341</v>
      </c>
      <c r="CU308" s="242">
        <f t="shared" si="1199"/>
        <v>-11.42</v>
      </c>
      <c r="CV308" s="242">
        <f t="shared" si="1171"/>
        <v>1.2269999999999999</v>
      </c>
      <c r="CW308" s="242">
        <f t="shared" si="1200"/>
        <v>1.1910000000000001</v>
      </c>
      <c r="CX308" s="242">
        <f t="shared" si="1201"/>
        <v>-1.2710000000000001</v>
      </c>
      <c r="CY308" s="119">
        <v>-8.83</v>
      </c>
      <c r="CZ308" s="119">
        <v>2.59</v>
      </c>
      <c r="DA308" s="119">
        <v>1.363</v>
      </c>
      <c r="DB308" s="119">
        <v>0.17199999999999999</v>
      </c>
      <c r="DC308" s="119">
        <v>1.4430000000000001</v>
      </c>
      <c r="DD308" s="362">
        <v>3.3919999999999999</v>
      </c>
      <c r="DE308" s="362">
        <v>11.425000000000001</v>
      </c>
      <c r="DF308" s="362">
        <v>6.984</v>
      </c>
      <c r="DG308" s="362">
        <v>2.1549999999999998</v>
      </c>
      <c r="DH308" s="362">
        <v>1.7589999999999999</v>
      </c>
      <c r="DI308" s="362"/>
      <c r="DJ308" s="362"/>
      <c r="DK308" s="362"/>
      <c r="DL308" s="362"/>
      <c r="DM308" s="362"/>
      <c r="DN308" s="362"/>
      <c r="DO308" s="362"/>
      <c r="DP308" s="152">
        <f t="shared" si="1021"/>
        <v>-0.50594594594594589</v>
      </c>
      <c r="DQ308" s="152">
        <f t="shared" si="1022"/>
        <v>0.1294987146529562</v>
      </c>
      <c r="DR308" s="152">
        <f t="shared" si="1023"/>
        <v>7.288147279873132E-2</v>
      </c>
      <c r="DS308" s="152">
        <f t="shared" si="1024"/>
        <v>-5.6654091323012905E-2</v>
      </c>
      <c r="DT308" s="152">
        <f t="shared" si="1025"/>
        <v>-8.4488874556594793E-3</v>
      </c>
      <c r="DU308" s="242">
        <f t="shared" si="1202"/>
        <v>-8.8919999999999995</v>
      </c>
      <c r="DV308" s="242">
        <f t="shared" si="1172"/>
        <v>2.0149999999999988</v>
      </c>
      <c r="DW308" s="242">
        <f t="shared" si="1203"/>
        <v>1.0570000000000004</v>
      </c>
      <c r="DX308" s="242">
        <f t="shared" si="1204"/>
        <v>-0.87100000000000044</v>
      </c>
      <c r="DY308" s="119">
        <v>8.6829999999999998</v>
      </c>
      <c r="DZ308" s="119">
        <v>17.574999999999999</v>
      </c>
      <c r="EA308" s="119">
        <v>15.56</v>
      </c>
      <c r="EB308" s="119">
        <v>14.503</v>
      </c>
      <c r="EC308" s="119">
        <v>15.374000000000001</v>
      </c>
      <c r="ED308" s="362">
        <v>15.505000000000001</v>
      </c>
      <c r="EE308" s="362">
        <v>17.364999999999998</v>
      </c>
      <c r="EF308" s="362">
        <v>11.257</v>
      </c>
      <c r="EG308" s="362">
        <v>6.5640000000000001</v>
      </c>
      <c r="EH308" s="362">
        <v>5.6379999999999999</v>
      </c>
      <c r="EI308" s="362"/>
      <c r="EJ308" s="362"/>
      <c r="EK308" s="362"/>
      <c r="EL308" s="362"/>
      <c r="EM308" s="362"/>
      <c r="EN308" s="362"/>
      <c r="EO308" s="362"/>
      <c r="EP308" s="153">
        <f t="shared" si="1026"/>
        <v>-0.13496757868100584</v>
      </c>
      <c r="EQ308" s="153">
        <f t="shared" si="1027"/>
        <v>-3.2766321972710073E-2</v>
      </c>
      <c r="ER308" s="153">
        <f t="shared" si="1028"/>
        <v>-8.0355635586067231E-2</v>
      </c>
      <c r="ES308" s="153">
        <f t="shared" si="1029"/>
        <v>-4.8996276283001699E-3</v>
      </c>
      <c r="ET308" s="153">
        <f t="shared" si="1030"/>
        <v>5.8595139300533394E-2</v>
      </c>
      <c r="EU308" s="242">
        <f t="shared" si="1205"/>
        <v>-4.2669999999999995</v>
      </c>
      <c r="EV308" s="242">
        <f t="shared" si="1173"/>
        <v>-1.0710000000000015</v>
      </c>
      <c r="EW308" s="242">
        <f t="shared" si="1206"/>
        <v>-2.8560000000000016</v>
      </c>
      <c r="EX308" s="242">
        <f t="shared" si="1207"/>
        <v>-0.17499999999999716</v>
      </c>
      <c r="EY308" s="119">
        <v>27.347999999999999</v>
      </c>
      <c r="EZ308" s="119">
        <v>31.614999999999998</v>
      </c>
      <c r="FA308" s="119">
        <v>32.686</v>
      </c>
      <c r="FB308" s="119">
        <v>35.542000000000002</v>
      </c>
      <c r="FC308" s="119">
        <v>35.716999999999999</v>
      </c>
      <c r="FD308" s="362">
        <v>33.74</v>
      </c>
      <c r="FE308" s="362">
        <v>37.686</v>
      </c>
      <c r="FF308" s="362">
        <v>28.125</v>
      </c>
      <c r="FG308" s="362">
        <v>22.238</v>
      </c>
      <c r="FH308" s="362">
        <v>21.61</v>
      </c>
      <c r="FI308" s="362"/>
      <c r="FJ308" s="362"/>
      <c r="FK308" s="362"/>
      <c r="FL308" s="362"/>
      <c r="FM308" s="362"/>
      <c r="FN308" s="362"/>
      <c r="FO308" s="362"/>
      <c r="FP308" s="153">
        <f t="shared" si="1031"/>
        <v>-7.3170731707317069E-2</v>
      </c>
      <c r="FQ308" s="153">
        <f t="shared" si="1032"/>
        <v>2.5000000000000001E-2</v>
      </c>
      <c r="FR308" s="153">
        <f t="shared" si="1033"/>
        <v>8.1081081081081086E-2</v>
      </c>
      <c r="FS308" s="153">
        <f t="shared" si="1034"/>
        <v>-0.11904761904761904</v>
      </c>
      <c r="FT308" s="153">
        <f t="shared" si="1035"/>
        <v>-4.5454545454545456E-2</v>
      </c>
      <c r="FU308" s="242">
        <f t="shared" si="990"/>
        <v>-3</v>
      </c>
      <c r="FV308" s="242">
        <f t="shared" si="1174"/>
        <v>1</v>
      </c>
      <c r="FW308" s="242">
        <f t="shared" si="991"/>
        <v>3</v>
      </c>
      <c r="FX308" s="242">
        <f t="shared" si="992"/>
        <v>-5</v>
      </c>
      <c r="FY308" s="154">
        <v>38</v>
      </c>
      <c r="FZ308" s="154">
        <v>41</v>
      </c>
      <c r="GA308" s="154">
        <v>40</v>
      </c>
      <c r="GB308" s="154">
        <v>37</v>
      </c>
      <c r="GC308" s="154">
        <v>42</v>
      </c>
      <c r="GD308" s="359">
        <v>44</v>
      </c>
      <c r="GE308" s="359">
        <v>42</v>
      </c>
      <c r="GF308" s="359">
        <v>37</v>
      </c>
      <c r="GG308" s="359">
        <v>38</v>
      </c>
      <c r="GH308" s="359">
        <v>33</v>
      </c>
      <c r="GI308" s="359"/>
      <c r="GJ308" s="359"/>
      <c r="GK308" s="359"/>
      <c r="GL308" s="359"/>
      <c r="GM308" s="359"/>
      <c r="GN308" s="359"/>
      <c r="GO308" s="359"/>
      <c r="GP308" s="5"/>
      <c r="GQ308" s="5" t="s">
        <v>390</v>
      </c>
      <c r="GR308" s="5">
        <v>8800</v>
      </c>
      <c r="GS308" s="5" t="s">
        <v>310</v>
      </c>
      <c r="GT308" s="7" t="s">
        <v>94</v>
      </c>
      <c r="GU308" s="172"/>
      <c r="GV308" s="86"/>
      <c r="GW308" s="158">
        <f t="shared" si="1036"/>
        <v>-5.3021571510032182</v>
      </c>
      <c r="GX308" s="158">
        <f t="shared" si="1037"/>
        <v>0.72404759160733434</v>
      </c>
      <c r="GY308" s="158">
        <f t="shared" si="1038"/>
        <v>6.8753901690171588</v>
      </c>
      <c r="GZ308" s="158">
        <f t="shared" si="1039"/>
        <v>-0.87680634050751538</v>
      </c>
      <c r="HA308" s="158">
        <f t="shared" si="1040"/>
        <v>-0.54715772442894883</v>
      </c>
      <c r="HB308" s="263">
        <f t="shared" si="1175"/>
        <v>-0.82888709950797246</v>
      </c>
      <c r="HC308" s="263">
        <f t="shared" si="1163"/>
        <v>6.5653917929734004E-2</v>
      </c>
      <c r="HD308" s="263">
        <f t="shared" si="1176"/>
        <v>7.9162373000699601E-2</v>
      </c>
      <c r="HE308" s="263">
        <f t="shared" si="1177"/>
        <v>-8.1947702280018436E-2</v>
      </c>
      <c r="HF308" s="153">
        <f t="shared" si="1041"/>
        <v>-0.67255693502932445</v>
      </c>
      <c r="HG308" s="153">
        <f t="shared" si="1042"/>
        <v>0.15633016447864795</v>
      </c>
      <c r="HH308" s="153">
        <f t="shared" si="1043"/>
        <v>9.0676246548913944E-2</v>
      </c>
      <c r="HI308" s="153">
        <f t="shared" si="1044"/>
        <v>1.1513873548214343E-2</v>
      </c>
      <c r="HJ308" s="153">
        <f t="shared" si="1045"/>
        <v>9.3461575828232779E-2</v>
      </c>
      <c r="HK308" s="153">
        <f t="shared" si="1046"/>
        <v>0.20638880438089444</v>
      </c>
      <c r="HL308" s="153">
        <f t="shared" si="1047"/>
        <v>0.79833694360981067</v>
      </c>
      <c r="HM308" s="153">
        <f t="shared" si="1048"/>
        <v>0.78379439986532751</v>
      </c>
      <c r="HN308" s="153">
        <f t="shared" si="1049"/>
        <v>0.35322078347811831</v>
      </c>
      <c r="HO308" s="153">
        <f t="shared" si="1050"/>
        <v>0.31199006739978713</v>
      </c>
      <c r="HP308" s="153" t="str">
        <f t="shared" si="1051"/>
        <v>Negativ EK</v>
      </c>
      <c r="HQ308" s="153" t="str">
        <f t="shared" si="1052"/>
        <v>Negativ EK</v>
      </c>
      <c r="HR308" s="153" t="str">
        <f t="shared" si="1053"/>
        <v>Negativ EK</v>
      </c>
      <c r="HS308" s="153" t="str">
        <f t="shared" si="1054"/>
        <v>Negativ EK</v>
      </c>
      <c r="HT308" s="153" t="str">
        <f t="shared" si="1055"/>
        <v>Negativ EK</v>
      </c>
      <c r="HU308" s="153" t="str">
        <f t="shared" si="1056"/>
        <v>Negativ EK</v>
      </c>
      <c r="HV308" s="150">
        <f t="shared" si="1057"/>
        <v>-4.2149183716868768</v>
      </c>
      <c r="HW308" s="150">
        <f t="shared" si="1058"/>
        <v>0.91447063556272978</v>
      </c>
      <c r="HX308" s="150">
        <f t="shared" si="1059"/>
        <v>2.0790179071090127</v>
      </c>
      <c r="HY308" s="150">
        <f t="shared" si="1060"/>
        <v>-0.68559560156433752</v>
      </c>
      <c r="HZ308" s="150">
        <f t="shared" si="1061"/>
        <v>-0.51636073710960573</v>
      </c>
      <c r="IA308" s="263">
        <f t="shared" si="1178"/>
        <v>-0.37586261400682031</v>
      </c>
      <c r="IB308" s="263">
        <f t="shared" si="1164"/>
        <v>4.2595234798299159E-2</v>
      </c>
      <c r="IC308" s="263">
        <f t="shared" si="1179"/>
        <v>3.1451203410986908E-2</v>
      </c>
      <c r="ID308" s="263">
        <f t="shared" si="1180"/>
        <v>-3.2988186941964329E-2</v>
      </c>
      <c r="IE308" s="153">
        <f t="shared" si="1062"/>
        <v>-0.28668826213048865</v>
      </c>
      <c r="IF308" s="153">
        <f t="shared" si="1063"/>
        <v>8.9174351876331631E-2</v>
      </c>
      <c r="IG308" s="153">
        <f t="shared" si="1064"/>
        <v>4.6579117078032473E-2</v>
      </c>
      <c r="IH308" s="153">
        <f t="shared" si="1065"/>
        <v>1.5127913667045568E-2</v>
      </c>
      <c r="II308" s="153">
        <f t="shared" si="1066"/>
        <v>4.81161006090099E-2</v>
      </c>
      <c r="IJ308" s="153">
        <f t="shared" si="1067"/>
        <v>9.9487581552935897E-2</v>
      </c>
      <c r="IK308" s="153">
        <f t="shared" si="1068"/>
        <v>0.3408852623421616</v>
      </c>
      <c r="IL308" s="153">
        <f t="shared" si="1069"/>
        <v>0.28858487381609516</v>
      </c>
      <c r="IM308" s="153">
        <f t="shared" si="1070"/>
        <v>0.1122514139755519</v>
      </c>
      <c r="IN308" s="153">
        <f t="shared" si="1071"/>
        <v>0.101850994909764</v>
      </c>
      <c r="IO308" s="153" t="str">
        <f t="shared" si="1072"/>
        <v>i.a.</v>
      </c>
      <c r="IP308" s="153" t="str">
        <f t="shared" si="1073"/>
        <v>i.a.</v>
      </c>
      <c r="IQ308" s="153" t="str">
        <f t="shared" si="1074"/>
        <v>i.a.</v>
      </c>
      <c r="IR308" s="153" t="str">
        <f t="shared" si="1075"/>
        <v>i.a.</v>
      </c>
      <c r="IS308" s="153" t="str">
        <f t="shared" si="1076"/>
        <v>i.a.</v>
      </c>
      <c r="IT308" s="153" t="str">
        <f t="shared" si="1077"/>
        <v>i.a.</v>
      </c>
      <c r="IU308" s="150">
        <f t="shared" si="1078"/>
        <v>-0.4288606509097953</v>
      </c>
      <c r="IV308" s="150">
        <f t="shared" si="1079"/>
        <v>0.167761979666188</v>
      </c>
      <c r="IW308" s="150">
        <f t="shared" si="1080"/>
        <v>0.16662648553547413</v>
      </c>
      <c r="IX308" s="150">
        <f t="shared" si="1081"/>
        <v>-5.2009289848181192E-2</v>
      </c>
      <c r="IY308" s="150">
        <f t="shared" si="1082"/>
        <v>-6.3333019647617228E-2</v>
      </c>
      <c r="IZ308" s="263">
        <f t="shared" si="1181"/>
        <v>-0.2384066405105062</v>
      </c>
      <c r="JA308" s="263">
        <f t="shared" si="1165"/>
        <v>7.9862216349687487E-2</v>
      </c>
      <c r="JB308" s="263">
        <f t="shared" si="1182"/>
        <v>6.7992344823616602E-2</v>
      </c>
      <c r="JC308" s="263">
        <f t="shared" si="1183"/>
        <v>-2.2386841619563169E-2</v>
      </c>
      <c r="JD308" s="153">
        <f t="shared" si="1083"/>
        <v>0.3175003656574521</v>
      </c>
      <c r="JE308" s="153">
        <f t="shared" si="1084"/>
        <v>0.5559070061679583</v>
      </c>
      <c r="JF308" s="153">
        <f t="shared" si="1085"/>
        <v>0.47604478981827081</v>
      </c>
      <c r="JG308" s="153">
        <f t="shared" si="1086"/>
        <v>0.40805244499465421</v>
      </c>
      <c r="JH308" s="153">
        <f t="shared" si="1087"/>
        <v>0.43043928661421738</v>
      </c>
      <c r="JI308" s="153">
        <f t="shared" si="1088"/>
        <v>0.45954356846473027</v>
      </c>
      <c r="JJ308" s="153">
        <f t="shared" si="1089"/>
        <v>0.46078119195457196</v>
      </c>
      <c r="JK308" s="153">
        <f t="shared" si="1090"/>
        <v>0.40024888888888888</v>
      </c>
      <c r="JL308" s="153">
        <f t="shared" si="1091"/>
        <v>0.29517042899541329</v>
      </c>
      <c r="JM308" s="153">
        <f t="shared" si="1092"/>
        <v>0.26089773253123555</v>
      </c>
      <c r="JN308" s="153" t="str">
        <f t="shared" si="1093"/>
        <v>i.a.</v>
      </c>
      <c r="JO308" s="153" t="str">
        <f t="shared" si="1094"/>
        <v>i.a.</v>
      </c>
      <c r="JP308" s="153" t="str">
        <f t="shared" si="1095"/>
        <v>i.a.</v>
      </c>
      <c r="JQ308" s="153" t="str">
        <f t="shared" si="1096"/>
        <v>i.a.</v>
      </c>
      <c r="JR308" s="153" t="str">
        <f t="shared" si="1097"/>
        <v>i.a.</v>
      </c>
      <c r="JS308" s="153" t="str">
        <f t="shared" si="1098"/>
        <v>i.a.</v>
      </c>
      <c r="JT308" s="153" t="str">
        <f t="shared" si="1099"/>
        <v>i.a.</v>
      </c>
      <c r="JU308" s="150" t="e">
        <f t="shared" si="1100"/>
        <v>#VALUE!</v>
      </c>
      <c r="JV308" s="150" t="e">
        <f t="shared" si="1101"/>
        <v>#VALUE!</v>
      </c>
      <c r="JW308" s="150" t="e">
        <f t="shared" si="1102"/>
        <v>#VALUE!</v>
      </c>
      <c r="JX308" s="150" t="e">
        <f t="shared" si="1103"/>
        <v>#VALUE!</v>
      </c>
      <c r="JY308" s="150" t="e">
        <f t="shared" si="1104"/>
        <v>#VALUE!</v>
      </c>
      <c r="JZ308" s="263" t="e">
        <f t="shared" si="1184"/>
        <v>#VALUE!</v>
      </c>
      <c r="KA308" s="263" t="e">
        <f t="shared" si="1166"/>
        <v>#VALUE!</v>
      </c>
      <c r="KB308" s="263" t="e">
        <f t="shared" si="1185"/>
        <v>#VALUE!</v>
      </c>
      <c r="KC308" s="263" t="e">
        <f t="shared" si="1186"/>
        <v>#VALUE!</v>
      </c>
      <c r="KD308" s="153" t="str">
        <f t="shared" si="1145"/>
        <v>i.a.</v>
      </c>
      <c r="KE308" s="153" t="str">
        <f t="shared" si="1146"/>
        <v>i.a.</v>
      </c>
      <c r="KF308" s="153" t="str">
        <f t="shared" si="1147"/>
        <v>i.a.</v>
      </c>
      <c r="KG308" s="153" t="str">
        <f t="shared" si="1148"/>
        <v>i.a.</v>
      </c>
      <c r="KH308" s="153" t="str">
        <f t="shared" si="1161"/>
        <v>i.a.</v>
      </c>
      <c r="KI308" s="153" t="str">
        <f t="shared" si="1149"/>
        <v>i.a.</v>
      </c>
      <c r="KJ308" s="153" t="str">
        <f t="shared" si="1150"/>
        <v>i.a.</v>
      </c>
      <c r="KK308" s="153" t="str">
        <f t="shared" si="1151"/>
        <v>i.a.</v>
      </c>
      <c r="KL308" s="153" t="str">
        <f t="shared" si="1152"/>
        <v>i.a.</v>
      </c>
      <c r="KM308" s="153" t="str">
        <f t="shared" si="1153"/>
        <v>i.a.</v>
      </c>
      <c r="KN308" s="153" t="str">
        <f t="shared" si="1154"/>
        <v>i.a.</v>
      </c>
      <c r="KO308" s="153" t="str">
        <f t="shared" si="1155"/>
        <v>i.a.</v>
      </c>
      <c r="KP308" s="153" t="str">
        <f t="shared" si="1156"/>
        <v>i.a.</v>
      </c>
      <c r="KQ308" s="153" t="str">
        <f t="shared" si="1157"/>
        <v>i.a.</v>
      </c>
      <c r="KR308" s="153" t="str">
        <f t="shared" si="1158"/>
        <v>i.a.</v>
      </c>
      <c r="KS308" s="153" t="str">
        <f t="shared" si="1159"/>
        <v>i.a.</v>
      </c>
      <c r="KT308" s="153" t="str">
        <f t="shared" si="1160"/>
        <v>i.a.</v>
      </c>
      <c r="KU308" s="150" t="e">
        <f t="shared" si="1105"/>
        <v>#DIV/0!</v>
      </c>
      <c r="KV308" s="150" t="e">
        <f t="shared" si="1106"/>
        <v>#DIV/0!</v>
      </c>
      <c r="KW308" s="150" t="e">
        <f t="shared" si="1107"/>
        <v>#DIV/0!</v>
      </c>
      <c r="KX308" s="150" t="e">
        <f t="shared" si="1108"/>
        <v>#DIV/0!</v>
      </c>
      <c r="KY308" s="150" t="e">
        <f t="shared" si="1109"/>
        <v>#DIV/0!</v>
      </c>
      <c r="KZ308" s="243">
        <f t="shared" si="1187"/>
        <v>0</v>
      </c>
      <c r="LA308" s="243">
        <f t="shared" si="1167"/>
        <v>0</v>
      </c>
      <c r="LB308" s="243">
        <f t="shared" si="1188"/>
        <v>0</v>
      </c>
      <c r="LC308" s="243">
        <f t="shared" si="1189"/>
        <v>0</v>
      </c>
      <c r="LD308" s="254">
        <f>IFERROR(Tabel1[[#This Row],[2024 - Omsætning]]/Tabel1[[#This Row],[2024 - Ansatte]],"i.a.")</f>
        <v>0</v>
      </c>
      <c r="LE308" s="254">
        <f>IFERROR(Tabel1[[#This Row],[2023 - Omsætning]]/Tabel1[[#This Row],[2023 - Ansatte]],"i.a.")</f>
        <v>0</v>
      </c>
      <c r="LF308" s="254">
        <f>IFERROR(Tabel1[[#This Row],[2022 - Omsætning]]/Tabel1[[#This Row],[2022 - Ansatte]],"i.a.")</f>
        <v>0</v>
      </c>
      <c r="LG308" s="254">
        <f>IFERROR(Tabel1[[#This Row],[2021 - Omsætning]]/Tabel1[[#This Row],[2021 - Ansatte]],"i.a.")</f>
        <v>0</v>
      </c>
      <c r="LH308" s="254">
        <f>IFERROR(AC308/Tabel1[[#This Row],[2020 - Ansatte]],"i.a.")</f>
        <v>0</v>
      </c>
      <c r="LI308" s="254">
        <f>IFERROR(Tabel1[[#This Row],[2019 - Omsætning]]/Tabel1[[#This Row],[2019 - Ansatte]],"i.a.")</f>
        <v>0</v>
      </c>
      <c r="LJ308" s="254">
        <f>IFERROR(Tabel1[[#This Row],[2018 - Omsætning]]/Tabel1[[#This Row],[2018 - Ansatte]],"i.a.")</f>
        <v>0</v>
      </c>
      <c r="LK308" s="254">
        <f>IFERROR(Tabel1[[#This Row],[2017 - Omsætning]]/Tabel1[[#This Row],[2017 - Ansatte]],"i.a.")</f>
        <v>0</v>
      </c>
      <c r="LL308" s="254">
        <f>IFERROR(Tabel1[[#This Row],[2016 - Omsætning]]/Tabel1[[#This Row],[2016 - Ansatte]],"i.a.")</f>
        <v>0</v>
      </c>
      <c r="LM308" s="254">
        <f>IFERROR(Tabel1[[#This Row],[2015 - Omsætning]]/Tabel1[[#This Row],[2015 - Ansatte]],"i.a.")</f>
        <v>0</v>
      </c>
      <c r="LN308" s="254" t="str">
        <f>IFERROR(Tabel1[[#This Row],[2014 - Omsætning]]/Tabel1[[#This Row],[2014 - Ansatte]],"i.a.")</f>
        <v>i.a.</v>
      </c>
      <c r="LO308" s="254" t="str">
        <f>IFERROR(Tabel1[[#This Row],[2013 - Omsætning]]/Tabel1[[#This Row],[2013 - Ansatte]],"i.a.")</f>
        <v>i.a.</v>
      </c>
      <c r="LP308" s="254" t="str">
        <f>IFERROR(Tabel1[[#This Row],[2012 - Omsætning]]/Tabel1[[#This Row],[2012 - Ansatte]],"i.a.")</f>
        <v>i.a.</v>
      </c>
      <c r="LQ308" s="254" t="str">
        <f>IFERROR(Tabel1[[#This Row],[2011 - Omsætning]]/Tabel1[[#This Row],[2011 - Ansatte]],"i.a.")</f>
        <v>i.a.</v>
      </c>
      <c r="LR308" s="254" t="str">
        <f>IFERROR(Tabel1[[#This Row],[2010 - Omsætning]]/Tabel1[[#This Row],[2010 - Ansatte]],"i.a.")</f>
        <v>i.a.</v>
      </c>
      <c r="LS308" s="254" t="str">
        <f>IFERROR(Tabel1[[#This Row],[2009 - Omsætning]]/Tabel1[[#This Row],[2009 - Ansatte]],"i.a.")</f>
        <v>i.a.</v>
      </c>
      <c r="LT308" s="254" t="str">
        <f>IFERROR(Tabel1[[#This Row],[2008 - Omsætning]]/Tabel1[[#This Row],[2008 - Ansatte]],"i.a.")</f>
        <v>i.a.</v>
      </c>
      <c r="LU308" s="158">
        <f t="shared" si="1110"/>
        <v>-4.6784190205242844</v>
      </c>
      <c r="LV308" s="158">
        <f t="shared" si="1111"/>
        <v>0.85387327094107324</v>
      </c>
      <c r="LW308" s="158">
        <f t="shared" si="1112"/>
        <v>6.3300872093023264</v>
      </c>
      <c r="LX308" s="158">
        <f t="shared" si="1113"/>
        <v>-0.86469629712872964</v>
      </c>
      <c r="LY308" s="158">
        <f t="shared" si="1114"/>
        <v>-0.55432951482479786</v>
      </c>
      <c r="LZ308" s="243">
        <f t="shared" si="1190"/>
        <v>-0.29553915275994869</v>
      </c>
      <c r="MA308" s="243">
        <f t="shared" si="1168"/>
        <v>2.9095731707317073E-2</v>
      </c>
      <c r="MB308" s="243">
        <f t="shared" si="1191"/>
        <v>2.9426351351351354E-2</v>
      </c>
      <c r="MC308" s="243">
        <f t="shared" si="1192"/>
        <v>-2.970849420849421E-2</v>
      </c>
      <c r="MD308" s="244">
        <f t="shared" si="1115"/>
        <v>-0.23236842105263159</v>
      </c>
      <c r="ME308" s="244">
        <f t="shared" si="1116"/>
        <v>6.3170731707317074E-2</v>
      </c>
      <c r="MF308" s="244">
        <f t="shared" si="1117"/>
        <v>3.4075000000000001E-2</v>
      </c>
      <c r="MG308" s="244">
        <f t="shared" si="1118"/>
        <v>4.6486486486486487E-3</v>
      </c>
      <c r="MH308" s="244">
        <f t="shared" si="1119"/>
        <v>3.4357142857142857E-2</v>
      </c>
      <c r="MI308" s="244">
        <f t="shared" si="1120"/>
        <v>7.7090909090909085E-2</v>
      </c>
      <c r="MJ308" s="244">
        <f t="shared" si="1121"/>
        <v>0.27202380952380956</v>
      </c>
      <c r="MK308" s="244">
        <f t="shared" si="1122"/>
        <v>0.18875675675675677</v>
      </c>
      <c r="ML308" s="244">
        <f t="shared" si="1123"/>
        <v>5.6710526315789468E-2</v>
      </c>
      <c r="MM308" s="244">
        <f t="shared" si="1124"/>
        <v>5.3303030303030297E-2</v>
      </c>
      <c r="MN308" s="244" t="str">
        <f t="shared" si="1125"/>
        <v>i.a.</v>
      </c>
      <c r="MO308" s="244" t="str">
        <f t="shared" si="1126"/>
        <v>i.a.</v>
      </c>
      <c r="MP308" s="244" t="str">
        <f t="shared" si="1127"/>
        <v>i.a.</v>
      </c>
      <c r="MQ308" s="244" t="str">
        <f t="shared" si="1128"/>
        <v>i.a.</v>
      </c>
      <c r="MR308" s="244" t="str">
        <f t="shared" si="1129"/>
        <v>i.a.</v>
      </c>
      <c r="MS308" s="244" t="str">
        <f t="shared" si="1130"/>
        <v>i.a.</v>
      </c>
      <c r="MT308" s="244" t="str">
        <f t="shared" si="1131"/>
        <v>i.a.</v>
      </c>
    </row>
    <row r="309" spans="1:358" s="101" customFormat="1" ht="18" customHeight="1" x14ac:dyDescent="0.25">
      <c r="A309" s="20" t="s">
        <v>931</v>
      </c>
      <c r="B309" s="331">
        <v>13697477</v>
      </c>
      <c r="C309" s="324" t="s">
        <v>83</v>
      </c>
      <c r="D309" s="5"/>
      <c r="E309" s="5">
        <v>256200</v>
      </c>
      <c r="F309" s="203">
        <v>45459</v>
      </c>
      <c r="G309" s="176"/>
      <c r="H309" s="176" t="s">
        <v>105</v>
      </c>
      <c r="I309" s="148" t="s">
        <v>105</v>
      </c>
      <c r="J309" s="148" t="s">
        <v>105</v>
      </c>
      <c r="K309" s="148" t="s">
        <v>105</v>
      </c>
      <c r="L309" s="148"/>
      <c r="M309" s="148"/>
      <c r="N309" s="176"/>
      <c r="O309" s="364"/>
      <c r="P309" s="335" t="e">
        <f>Y309/Tabel1[[#This Row],[2023 - Omsætning]]-1</f>
        <v>#DIV/0!</v>
      </c>
      <c r="Q309" s="335" t="e">
        <f>Z309/Tabel1[[#This Row],[2022 - Omsætning]]-1</f>
        <v>#DIV/0!</v>
      </c>
      <c r="R309" s="335" t="e">
        <f>AA309/Tabel1[[#This Row],[2021 - Omsætning]]-1</f>
        <v>#DIV/0!</v>
      </c>
      <c r="S309" s="150" t="e">
        <f>AB309/Tabel1[[#This Row],[2020 - Omsætning]]-1</f>
        <v>#DIV/0!</v>
      </c>
      <c r="T309" s="335" t="e">
        <f>AC309/Tabel1[[#This Row],[2019 - Omsætning]]-1</f>
        <v>#DIV/0!</v>
      </c>
      <c r="U309" s="242">
        <f t="shared" si="1162"/>
        <v>0</v>
      </c>
      <c r="V309" s="242"/>
      <c r="W309" s="242">
        <f t="shared" ref="W309:W328" si="1209">AA309-AB309</f>
        <v>0</v>
      </c>
      <c r="X309" s="355">
        <f t="shared" si="1208"/>
        <v>0</v>
      </c>
      <c r="Y309" s="165"/>
      <c r="Z309" s="165"/>
      <c r="AA309" s="165"/>
      <c r="AB309" s="361"/>
      <c r="AC309" s="365"/>
      <c r="AD309" s="361"/>
      <c r="AE309" s="288"/>
      <c r="AF309" s="381"/>
      <c r="AG309" s="366"/>
      <c r="AH309" s="366"/>
      <c r="AI309" s="366"/>
      <c r="AJ309" s="366"/>
      <c r="AK309" s="366"/>
      <c r="AL309" s="366"/>
      <c r="AM309" s="366"/>
      <c r="AN309" s="366"/>
      <c r="AO309" s="366"/>
      <c r="AP309" s="153">
        <f t="shared" si="1006"/>
        <v>-1</v>
      </c>
      <c r="AQ309" s="153">
        <f t="shared" si="1007"/>
        <v>-7.4057064125381093E-3</v>
      </c>
      <c r="AR309" s="153">
        <f t="shared" si="1008"/>
        <v>5.3398645379777399E-2</v>
      </c>
      <c r="AS309" s="150">
        <f t="shared" si="1009"/>
        <v>-5.3517257169022878E-2</v>
      </c>
      <c r="AT309" s="153" t="e">
        <f t="shared" si="1010"/>
        <v>#DIV/0!</v>
      </c>
      <c r="AU309" s="242">
        <f t="shared" si="1193"/>
        <v>-17.29</v>
      </c>
      <c r="AV309" s="242">
        <f t="shared" si="1169"/>
        <v>-0.12900000000000134</v>
      </c>
      <c r="AW309" s="242">
        <f t="shared" si="1194"/>
        <v>0.88299999999999912</v>
      </c>
      <c r="AX309" s="355">
        <f t="shared" si="1195"/>
        <v>-0.93499999999999872</v>
      </c>
      <c r="AY309" s="121"/>
      <c r="AZ309" s="121">
        <v>17.29</v>
      </c>
      <c r="BA309" s="165">
        <v>17.419</v>
      </c>
      <c r="BB309" s="362">
        <v>16.536000000000001</v>
      </c>
      <c r="BC309" s="373">
        <v>17.471</v>
      </c>
      <c r="BD309" s="362"/>
      <c r="BE309" s="374"/>
      <c r="BF309" s="382"/>
      <c r="BG309" s="367"/>
      <c r="BH309" s="367"/>
      <c r="BI309" s="367"/>
      <c r="BJ309" s="367"/>
      <c r="BK309" s="367"/>
      <c r="BL309" s="367"/>
      <c r="BM309" s="367"/>
      <c r="BN309" s="367"/>
      <c r="BO309" s="367"/>
      <c r="BP309" s="152">
        <f t="shared" si="1011"/>
        <v>-1</v>
      </c>
      <c r="BQ309" s="152">
        <f t="shared" si="1012"/>
        <v>5.7598039215686278E-2</v>
      </c>
      <c r="BR309" s="152">
        <f t="shared" si="1013"/>
        <v>-4.0832993058386688E-4</v>
      </c>
      <c r="BS309" s="152">
        <f t="shared" si="1014"/>
        <v>-0.16643975493533025</v>
      </c>
      <c r="BT309" s="152" t="e">
        <f t="shared" si="1015"/>
        <v>#DIV/0!</v>
      </c>
      <c r="BU309" s="368">
        <f t="shared" si="1196"/>
        <v>-2.589</v>
      </c>
      <c r="BV309" s="242">
        <f t="shared" si="1170"/>
        <v>0.14100000000000001</v>
      </c>
      <c r="BW309" s="368">
        <f t="shared" si="1197"/>
        <v>-9.9999999999988987E-4</v>
      </c>
      <c r="BX309" s="355">
        <f t="shared" si="1198"/>
        <v>-0.48900000000000032</v>
      </c>
      <c r="BY309" s="121"/>
      <c r="BZ309" s="121">
        <v>2.589</v>
      </c>
      <c r="CA309" s="121">
        <v>2.448</v>
      </c>
      <c r="CB309" s="362">
        <v>2.4489999999999998</v>
      </c>
      <c r="CC309" s="374">
        <v>2.9380000000000002</v>
      </c>
      <c r="CD309" s="362"/>
      <c r="CE309" s="374"/>
      <c r="CF309" s="382"/>
      <c r="CG309" s="367"/>
      <c r="CH309" s="367"/>
      <c r="CI309" s="367"/>
      <c r="CJ309" s="367"/>
      <c r="CK309" s="367"/>
      <c r="CL309" s="367"/>
      <c r="CM309" s="367"/>
      <c r="CN309" s="367"/>
      <c r="CO309" s="367"/>
      <c r="CP309" s="152">
        <f t="shared" si="1016"/>
        <v>-1</v>
      </c>
      <c r="CQ309" s="152">
        <f t="shared" si="1017"/>
        <v>8.2021541010770485E-2</v>
      </c>
      <c r="CR309" s="152">
        <f t="shared" si="1018"/>
        <v>1.4712063892391821E-2</v>
      </c>
      <c r="CS309" s="152">
        <f t="shared" si="1019"/>
        <v>-0.17252173913043478</v>
      </c>
      <c r="CT309" s="152" t="e">
        <f t="shared" si="1020"/>
        <v>#DIV/0!</v>
      </c>
      <c r="CU309" s="368">
        <f t="shared" si="1199"/>
        <v>-2.6120000000000001</v>
      </c>
      <c r="CV309" s="242">
        <f t="shared" si="1171"/>
        <v>0.19799999999999995</v>
      </c>
      <c r="CW309" s="368">
        <f t="shared" si="1200"/>
        <v>3.5000000000000142E-2</v>
      </c>
      <c r="CX309" s="355">
        <f t="shared" si="1201"/>
        <v>-0.496</v>
      </c>
      <c r="CY309" s="121"/>
      <c r="CZ309" s="121">
        <v>2.6120000000000001</v>
      </c>
      <c r="DA309" s="121">
        <v>2.4140000000000001</v>
      </c>
      <c r="DB309" s="362">
        <v>2.379</v>
      </c>
      <c r="DC309" s="374">
        <v>2.875</v>
      </c>
      <c r="DD309" s="362"/>
      <c r="DE309" s="374"/>
      <c r="DF309" s="382"/>
      <c r="DG309" s="367"/>
      <c r="DH309" s="367"/>
      <c r="DI309" s="367"/>
      <c r="DJ309" s="367"/>
      <c r="DK309" s="367"/>
      <c r="DL309" s="367"/>
      <c r="DM309" s="367"/>
      <c r="DN309" s="367"/>
      <c r="DO309" s="367"/>
      <c r="DP309" s="152">
        <f t="shared" si="1021"/>
        <v>-1</v>
      </c>
      <c r="DQ309" s="152">
        <f t="shared" si="1022"/>
        <v>-5.8594762768991365E-2</v>
      </c>
      <c r="DR309" s="152">
        <f t="shared" si="1023"/>
        <v>7.9268292682926223E-3</v>
      </c>
      <c r="DS309" s="152">
        <f t="shared" si="1024"/>
        <v>-2.0561385547308221E-2</v>
      </c>
      <c r="DT309" s="152" t="e">
        <f t="shared" si="1025"/>
        <v>#DIV/0!</v>
      </c>
      <c r="DU309" s="368">
        <f t="shared" si="1202"/>
        <v>-10.893000000000001</v>
      </c>
      <c r="DV309" s="242">
        <f t="shared" si="1172"/>
        <v>-0.67799999999999905</v>
      </c>
      <c r="DW309" s="368">
        <f t="shared" si="1203"/>
        <v>9.0999999999999304E-2</v>
      </c>
      <c r="DX309" s="355">
        <f t="shared" si="1204"/>
        <v>-0.24099999999999966</v>
      </c>
      <c r="DY309" s="121"/>
      <c r="DZ309" s="121">
        <v>10.893000000000001</v>
      </c>
      <c r="EA309" s="121">
        <v>11.571</v>
      </c>
      <c r="EB309" s="362">
        <v>11.48</v>
      </c>
      <c r="EC309" s="374">
        <v>11.721</v>
      </c>
      <c r="ED309" s="362"/>
      <c r="EE309" s="374"/>
      <c r="EF309" s="382"/>
      <c r="EG309" s="367"/>
      <c r="EH309" s="367"/>
      <c r="EI309" s="367"/>
      <c r="EJ309" s="367"/>
      <c r="EK309" s="367"/>
      <c r="EL309" s="367"/>
      <c r="EM309" s="367"/>
      <c r="EN309" s="367"/>
      <c r="EO309" s="367"/>
      <c r="EP309" s="153">
        <f t="shared" si="1026"/>
        <v>-1</v>
      </c>
      <c r="EQ309" s="153">
        <f t="shared" si="1027"/>
        <v>-5.5588604666534425E-2</v>
      </c>
      <c r="ER309" s="153">
        <f t="shared" si="1028"/>
        <v>-1.5359583468922919E-2</v>
      </c>
      <c r="ES309" s="153">
        <f t="shared" si="1029"/>
        <v>-4.5711446494006519E-2</v>
      </c>
      <c r="ET309" s="153" t="e">
        <f t="shared" si="1030"/>
        <v>#DIV/0!</v>
      </c>
      <c r="EU309" s="368">
        <f t="shared" si="1205"/>
        <v>-14.288</v>
      </c>
      <c r="EV309" s="242">
        <f t="shared" si="1173"/>
        <v>-0.8409999999999993</v>
      </c>
      <c r="EW309" s="368">
        <f t="shared" si="1206"/>
        <v>-0.23600000000000065</v>
      </c>
      <c r="EX309" s="355">
        <f t="shared" si="1207"/>
        <v>-0.73599999999999888</v>
      </c>
      <c r="EY309" s="121"/>
      <c r="EZ309" s="121">
        <v>14.288</v>
      </c>
      <c r="FA309" s="121">
        <v>15.129</v>
      </c>
      <c r="FB309" s="362">
        <v>15.365</v>
      </c>
      <c r="FC309" s="374">
        <v>16.100999999999999</v>
      </c>
      <c r="FD309" s="362"/>
      <c r="FE309" s="374"/>
      <c r="FF309" s="382"/>
      <c r="FG309" s="367"/>
      <c r="FH309" s="367"/>
      <c r="FI309" s="367"/>
      <c r="FJ309" s="367"/>
      <c r="FK309" s="367"/>
      <c r="FL309" s="367"/>
      <c r="FM309" s="367"/>
      <c r="FN309" s="367"/>
      <c r="FO309" s="367"/>
      <c r="FP309" s="153">
        <f t="shared" si="1031"/>
        <v>-1</v>
      </c>
      <c r="FQ309" s="153">
        <f t="shared" si="1032"/>
        <v>-3.8461538461538464E-2</v>
      </c>
      <c r="FR309" s="153">
        <f t="shared" si="1033"/>
        <v>0</v>
      </c>
      <c r="FS309" s="153">
        <f t="shared" si="1034"/>
        <v>-3.7037037037037035E-2</v>
      </c>
      <c r="FT309" s="153" t="e">
        <f t="shared" si="1035"/>
        <v>#DIV/0!</v>
      </c>
      <c r="FU309" s="368">
        <f t="shared" si="990"/>
        <v>-25</v>
      </c>
      <c r="FV309" s="242">
        <f t="shared" si="1174"/>
        <v>-1</v>
      </c>
      <c r="FW309" s="368">
        <f t="shared" si="991"/>
        <v>0</v>
      </c>
      <c r="FX309" s="355">
        <f t="shared" si="992"/>
        <v>-1</v>
      </c>
      <c r="FY309" s="167"/>
      <c r="FZ309" s="167">
        <v>25</v>
      </c>
      <c r="GA309" s="167">
        <v>26</v>
      </c>
      <c r="GB309" s="359">
        <v>26</v>
      </c>
      <c r="GC309" s="377">
        <v>27</v>
      </c>
      <c r="GD309" s="359"/>
      <c r="GE309" s="378"/>
      <c r="GF309" s="359"/>
      <c r="GG309" s="369"/>
      <c r="GH309" s="369"/>
      <c r="GI309" s="369"/>
      <c r="GJ309" s="369"/>
      <c r="GK309" s="369"/>
      <c r="GL309" s="369"/>
      <c r="GM309" s="369"/>
      <c r="GN309" s="369"/>
      <c r="GO309" s="369"/>
      <c r="GP309" s="5"/>
      <c r="GQ309" s="5" t="s">
        <v>386</v>
      </c>
      <c r="GR309" s="5">
        <v>5220</v>
      </c>
      <c r="GS309" s="5" t="s">
        <v>138</v>
      </c>
      <c r="GT309" s="107" t="s">
        <v>78</v>
      </c>
      <c r="GU309" s="172"/>
      <c r="GW309" s="340">
        <f t="shared" si="1036"/>
        <v>-1</v>
      </c>
      <c r="GX309" s="340">
        <f t="shared" si="1037"/>
        <v>0.11029551913458305</v>
      </c>
      <c r="GY309" s="340">
        <f t="shared" si="1038"/>
        <v>2.131510972918238E-2</v>
      </c>
      <c r="GZ309" s="340">
        <f t="shared" si="1039"/>
        <v>-0.16392632251608355</v>
      </c>
      <c r="HA309" s="340" t="e">
        <f t="shared" si="1040"/>
        <v>#VALUE!</v>
      </c>
      <c r="HB309" s="278">
        <f t="shared" si="1175"/>
        <v>-0.23254985754985757</v>
      </c>
      <c r="HC309" s="278"/>
      <c r="HD309" s="278">
        <f t="shared" si="1176"/>
        <v>4.3712465881405871E-3</v>
      </c>
      <c r="HE309" s="263">
        <f t="shared" si="1177"/>
        <v>-4.0208871020709858E-2</v>
      </c>
      <c r="HF309" s="153">
        <f t="shared" si="1041"/>
        <v>0</v>
      </c>
      <c r="HG309" s="153">
        <f t="shared" si="1042"/>
        <v>0.23254985754985757</v>
      </c>
      <c r="HH309" s="153">
        <f t="shared" si="1043"/>
        <v>0.20944861394299596</v>
      </c>
      <c r="HI309" s="153">
        <f t="shared" si="1044"/>
        <v>0.20507736735485538</v>
      </c>
      <c r="HJ309" s="343">
        <f t="shared" si="1045"/>
        <v>0.24528623837556524</v>
      </c>
      <c r="HK309" s="153" t="str">
        <f t="shared" si="1046"/>
        <v>Negativ EK</v>
      </c>
      <c r="HL309" s="343" t="str">
        <f t="shared" si="1047"/>
        <v>Negativ EK</v>
      </c>
      <c r="HM309" s="211" t="str">
        <f t="shared" si="1048"/>
        <v>Negativ EK</v>
      </c>
      <c r="HN309" s="211" t="str">
        <f t="shared" si="1049"/>
        <v>Negativ EK</v>
      </c>
      <c r="HO309" s="211" t="str">
        <f t="shared" si="1050"/>
        <v>Negativ EK</v>
      </c>
      <c r="HP309" s="211" t="str">
        <f t="shared" si="1051"/>
        <v>Negativ EK</v>
      </c>
      <c r="HQ309" s="211" t="str">
        <f t="shared" si="1052"/>
        <v>Negativ EK</v>
      </c>
      <c r="HR309" s="211" t="str">
        <f t="shared" si="1053"/>
        <v>Negativ EK</v>
      </c>
      <c r="HS309" s="211" t="str">
        <f t="shared" si="1054"/>
        <v>Negativ EK</v>
      </c>
      <c r="HT309" s="211" t="str">
        <f t="shared" si="1055"/>
        <v>Negativ EK</v>
      </c>
      <c r="HU309" s="211" t="str">
        <f t="shared" si="1056"/>
        <v>Negativ EK</v>
      </c>
      <c r="HV309" s="153">
        <f t="shared" si="1057"/>
        <v>-1</v>
      </c>
      <c r="HW309" s="153">
        <f t="shared" si="1058"/>
        <v>9.6318272014248155E-2</v>
      </c>
      <c r="HX309" s="153">
        <f t="shared" si="1059"/>
        <v>3.1453777477675839E-2</v>
      </c>
      <c r="HY309" s="150">
        <f t="shared" si="1060"/>
        <v>-0.14694250900742092</v>
      </c>
      <c r="HZ309" s="150" t="e">
        <f t="shared" si="1061"/>
        <v>#VALUE!</v>
      </c>
      <c r="IA309" s="263">
        <f t="shared" si="1178"/>
        <v>-0.17602066832103885</v>
      </c>
      <c r="IB309" s="263"/>
      <c r="IC309" s="263">
        <f t="shared" si="1179"/>
        <v>4.8960974412272373E-3</v>
      </c>
      <c r="ID309" s="356">
        <f t="shared" si="1180"/>
        <v>-2.681306077037468E-2</v>
      </c>
      <c r="IE309" s="153">
        <f t="shared" si="1062"/>
        <v>0</v>
      </c>
      <c r="IF309" s="153">
        <f t="shared" si="1063"/>
        <v>0.17602066832103885</v>
      </c>
      <c r="IG309" s="153">
        <f t="shared" si="1064"/>
        <v>0.16055617498524299</v>
      </c>
      <c r="IH309" s="153">
        <f t="shared" si="1065"/>
        <v>0.15566007754401576</v>
      </c>
      <c r="II309" s="153">
        <f t="shared" si="1066"/>
        <v>0.18247313831439044</v>
      </c>
      <c r="IJ309" s="153" t="str">
        <f t="shared" si="1067"/>
        <v>i.a.</v>
      </c>
      <c r="IK309" s="153" t="str">
        <f t="shared" si="1068"/>
        <v>i.a.</v>
      </c>
      <c r="IL309" s="211" t="str">
        <f t="shared" si="1069"/>
        <v>i.a.</v>
      </c>
      <c r="IM309" s="211" t="str">
        <f t="shared" si="1070"/>
        <v>i.a.</v>
      </c>
      <c r="IN309" s="211" t="str">
        <f t="shared" si="1071"/>
        <v>i.a.</v>
      </c>
      <c r="IO309" s="211" t="str">
        <f t="shared" si="1072"/>
        <v>i.a.</v>
      </c>
      <c r="IP309" s="211" t="str">
        <f t="shared" si="1073"/>
        <v>i.a.</v>
      </c>
      <c r="IQ309" s="211" t="str">
        <f t="shared" si="1074"/>
        <v>i.a.</v>
      </c>
      <c r="IR309" s="211" t="str">
        <f t="shared" si="1075"/>
        <v>i.a.</v>
      </c>
      <c r="IS309" s="211" t="str">
        <f t="shared" si="1076"/>
        <v>i.a.</v>
      </c>
      <c r="IT309" s="211" t="str">
        <f t="shared" si="1077"/>
        <v>i.a.</v>
      </c>
      <c r="IU309" s="153" t="e">
        <f t="shared" si="1078"/>
        <v>#VALUE!</v>
      </c>
      <c r="IV309" s="153">
        <f t="shared" si="1079"/>
        <v>-3.1831023188739608E-3</v>
      </c>
      <c r="IW309" s="153">
        <f t="shared" si="1080"/>
        <v>2.3649661689954166E-2</v>
      </c>
      <c r="IX309" s="150">
        <f t="shared" si="1081"/>
        <v>2.6354775873920537E-2</v>
      </c>
      <c r="IY309" s="150" t="e">
        <f t="shared" si="1082"/>
        <v>#VALUE!</v>
      </c>
      <c r="IZ309" s="263" t="e">
        <f t="shared" si="1181"/>
        <v>#VALUE!</v>
      </c>
      <c r="JA309" s="263"/>
      <c r="JB309" s="263">
        <f t="shared" si="1182"/>
        <v>1.7669906684065984E-2</v>
      </c>
      <c r="JC309" s="356">
        <f t="shared" si="1183"/>
        <v>1.9185412584201145E-2</v>
      </c>
      <c r="JD309" s="153" t="str">
        <f t="shared" si="1083"/>
        <v>i.a.</v>
      </c>
      <c r="JE309" s="153">
        <f t="shared" si="1084"/>
        <v>0.76238801791713329</v>
      </c>
      <c r="JF309" s="153">
        <f t="shared" si="1085"/>
        <v>0.76482252627404324</v>
      </c>
      <c r="JG309" s="153">
        <f t="shared" si="1086"/>
        <v>0.74715261958997725</v>
      </c>
      <c r="JH309" s="153">
        <f t="shared" si="1087"/>
        <v>0.72796720700577611</v>
      </c>
      <c r="JI309" s="153" t="str">
        <f t="shared" si="1088"/>
        <v>i.a.</v>
      </c>
      <c r="JJ309" s="153" t="str">
        <f t="shared" si="1089"/>
        <v>i.a.</v>
      </c>
      <c r="JK309" s="211" t="str">
        <f t="shared" si="1090"/>
        <v>i.a.</v>
      </c>
      <c r="JL309" s="212" t="str">
        <f t="shared" si="1091"/>
        <v>i.a.</v>
      </c>
      <c r="JM309" s="212" t="str">
        <f t="shared" si="1092"/>
        <v>i.a.</v>
      </c>
      <c r="JN309" s="212" t="str">
        <f t="shared" si="1093"/>
        <v>i.a.</v>
      </c>
      <c r="JO309" s="212" t="str">
        <f t="shared" si="1094"/>
        <v>i.a.</v>
      </c>
      <c r="JP309" s="212" t="str">
        <f t="shared" si="1095"/>
        <v>i.a.</v>
      </c>
      <c r="JQ309" s="211" t="str">
        <f t="shared" si="1096"/>
        <v>i.a.</v>
      </c>
      <c r="JR309" s="211" t="str">
        <f t="shared" si="1097"/>
        <v>i.a.</v>
      </c>
      <c r="JS309" s="211" t="str">
        <f t="shared" si="1098"/>
        <v>i.a.</v>
      </c>
      <c r="JT309" s="211" t="str">
        <f t="shared" si="1099"/>
        <v>i.a.</v>
      </c>
      <c r="JU309" s="153" t="e">
        <f t="shared" si="1100"/>
        <v>#VALUE!</v>
      </c>
      <c r="JV309" s="153" t="e">
        <f t="shared" si="1101"/>
        <v>#VALUE!</v>
      </c>
      <c r="JW309" s="153" t="e">
        <f t="shared" si="1102"/>
        <v>#VALUE!</v>
      </c>
      <c r="JX309" s="150" t="e">
        <f t="shared" si="1103"/>
        <v>#VALUE!</v>
      </c>
      <c r="JY309" s="150" t="e">
        <f t="shared" si="1104"/>
        <v>#VALUE!</v>
      </c>
      <c r="JZ309" s="263" t="e">
        <f t="shared" si="1184"/>
        <v>#VALUE!</v>
      </c>
      <c r="KA309" s="263"/>
      <c r="KB309" s="263" t="e">
        <f t="shared" si="1185"/>
        <v>#VALUE!</v>
      </c>
      <c r="KC309" s="356" t="e">
        <f t="shared" si="1186"/>
        <v>#VALUE!</v>
      </c>
      <c r="KD309" s="153" t="str">
        <f t="shared" si="1145"/>
        <v>i.a.</v>
      </c>
      <c r="KE309" s="153" t="str">
        <f t="shared" si="1146"/>
        <v>i.a.</v>
      </c>
      <c r="KF309" s="153" t="str">
        <f t="shared" si="1147"/>
        <v>i.a.</v>
      </c>
      <c r="KG309" s="153" t="str">
        <f t="shared" si="1148"/>
        <v>i.a.</v>
      </c>
      <c r="KH309" s="153" t="str">
        <f t="shared" si="1161"/>
        <v>i.a.</v>
      </c>
      <c r="KI309" s="153" t="str">
        <f t="shared" si="1149"/>
        <v>i.a.</v>
      </c>
      <c r="KJ309" s="153" t="str">
        <f t="shared" si="1150"/>
        <v>i.a.</v>
      </c>
      <c r="KK309" s="211" t="str">
        <f t="shared" si="1151"/>
        <v>i.a.</v>
      </c>
      <c r="KL309" s="212" t="str">
        <f t="shared" si="1152"/>
        <v>i.a.</v>
      </c>
      <c r="KM309" s="212" t="str">
        <f t="shared" si="1153"/>
        <v>i.a.</v>
      </c>
      <c r="KN309" s="212" t="str">
        <f t="shared" si="1154"/>
        <v>i.a.</v>
      </c>
      <c r="KO309" s="212" t="str">
        <f t="shared" si="1155"/>
        <v>i.a.</v>
      </c>
      <c r="KP309" s="212" t="str">
        <f t="shared" si="1156"/>
        <v>i.a.</v>
      </c>
      <c r="KQ309" s="211" t="str">
        <f t="shared" si="1157"/>
        <v>i.a.</v>
      </c>
      <c r="KR309" s="211" t="str">
        <f t="shared" si="1158"/>
        <v>i.a.</v>
      </c>
      <c r="KS309" s="211" t="str">
        <f t="shared" si="1159"/>
        <v>i.a.</v>
      </c>
      <c r="KT309" s="211" t="str">
        <f t="shared" si="1160"/>
        <v>i.a.</v>
      </c>
      <c r="KU309" s="153" t="e">
        <f t="shared" si="1105"/>
        <v>#VALUE!</v>
      </c>
      <c r="KV309" s="153" t="e">
        <f t="shared" si="1106"/>
        <v>#DIV/0!</v>
      </c>
      <c r="KW309" s="153" t="e">
        <f t="shared" si="1107"/>
        <v>#DIV/0!</v>
      </c>
      <c r="KX309" s="150" t="e">
        <f t="shared" si="1108"/>
        <v>#DIV/0!</v>
      </c>
      <c r="KY309" s="150" t="e">
        <f t="shared" si="1109"/>
        <v>#VALUE!</v>
      </c>
      <c r="KZ309" s="263" t="e">
        <f t="shared" si="1187"/>
        <v>#VALUE!</v>
      </c>
      <c r="LA309" s="263"/>
      <c r="LB309" s="263">
        <f t="shared" si="1188"/>
        <v>0</v>
      </c>
      <c r="LC309" s="386">
        <f t="shared" si="1189"/>
        <v>0</v>
      </c>
      <c r="LD309" s="347" t="str">
        <f>IFERROR(Tabel1[[#This Row],[2024 - Omsætning]]/Tabel1[[#This Row],[2024 - Ansatte]],"i.a.")</f>
        <v>i.a.</v>
      </c>
      <c r="LE309" s="347">
        <f>IFERROR(Tabel1[[#This Row],[2023 - Omsætning]]/Tabel1[[#This Row],[2023 - Ansatte]],"i.a.")</f>
        <v>0</v>
      </c>
      <c r="LF309" s="347">
        <f>IFERROR(Tabel1[[#This Row],[2022 - Omsætning]]/Tabel1[[#This Row],[2022 - Ansatte]],"i.a.")</f>
        <v>0</v>
      </c>
      <c r="LG309" s="254">
        <f>IFERROR(Tabel1[[#This Row],[2021 - Omsætning]]/Tabel1[[#This Row],[2021 - Ansatte]],"i.a.")</f>
        <v>0</v>
      </c>
      <c r="LH309" s="254">
        <f>IFERROR(AC309/Tabel1[[#This Row],[2020 - Ansatte]],"i.a.")</f>
        <v>0</v>
      </c>
      <c r="LI309" s="254" t="str">
        <f>IFERROR(Tabel1[[#This Row],[2019 - Omsætning]]/Tabel1[[#This Row],[2019 - Ansatte]],"i.a.")</f>
        <v>i.a.</v>
      </c>
      <c r="LJ309" s="254" t="str">
        <f>IFERROR(Tabel1[[#This Row],[2018 - Omsætning]]/Tabel1[[#This Row],[2018 - Ansatte]],"i.a.")</f>
        <v>i.a.</v>
      </c>
      <c r="LK309" s="259" t="str">
        <f>IFERROR(Tabel1[[#This Row],[2017 - Omsætning]]/Tabel1[[#This Row],[2017 - Ansatte]],"i.a.")</f>
        <v>i.a.</v>
      </c>
      <c r="LL309" s="260" t="str">
        <f>IFERROR(Tabel1[[#This Row],[2016 - Omsætning]]/Tabel1[[#This Row],[2016 - Ansatte]],"i.a.")</f>
        <v>i.a.</v>
      </c>
      <c r="LM309" s="260" t="str">
        <f>IFERROR(Tabel1[[#This Row],[2015 - Omsætning]]/Tabel1[[#This Row],[2015 - Ansatte]],"i.a.")</f>
        <v>i.a.</v>
      </c>
      <c r="LN309" s="260" t="str">
        <f>IFERROR(Tabel1[[#This Row],[2014 - Omsætning]]/Tabel1[[#This Row],[2014 - Ansatte]],"i.a.")</f>
        <v>i.a.</v>
      </c>
      <c r="LO309" s="260" t="str">
        <f>IFERROR(Tabel1[[#This Row],[2013 - Omsætning]]/Tabel1[[#This Row],[2013 - Ansatte]],"i.a.")</f>
        <v>i.a.</v>
      </c>
      <c r="LP309" s="260" t="str">
        <f>IFERROR(Tabel1[[#This Row],[2012 - Omsætning]]/Tabel1[[#This Row],[2012 - Ansatte]],"i.a.")</f>
        <v>i.a.</v>
      </c>
      <c r="LQ309" s="260" t="str">
        <f>IFERROR(Tabel1[[#This Row],[2011 - Omsætning]]/Tabel1[[#This Row],[2011 - Ansatte]],"i.a.")</f>
        <v>i.a.</v>
      </c>
      <c r="LR309" s="260" t="str">
        <f>IFERROR(Tabel1[[#This Row],[2010 - Omsætning]]/Tabel1[[#This Row],[2010 - Ansatte]],"i.a.")</f>
        <v>i.a.</v>
      </c>
      <c r="LS309" s="260" t="str">
        <f>IFERROR(Tabel1[[#This Row],[2009 - Omsætning]]/Tabel1[[#This Row],[2009 - Ansatte]],"i.a.")</f>
        <v>i.a.</v>
      </c>
      <c r="LT309" s="260" t="str">
        <f>IFERROR(Tabel1[[#This Row],[2008 - Omsætning]]/Tabel1[[#This Row],[2008 - Ansatte]],"i.a.")</f>
        <v>i.a.</v>
      </c>
      <c r="LU309" s="254" t="e">
        <f t="shared" si="1110"/>
        <v>#VALUE!</v>
      </c>
      <c r="LV309" s="254">
        <f t="shared" si="1111"/>
        <v>0.12530240265120124</v>
      </c>
      <c r="LW309" s="254">
        <f t="shared" si="1112"/>
        <v>1.471206389239189E-2</v>
      </c>
      <c r="LX309" s="340">
        <f t="shared" si="1113"/>
        <v>-0.14069565217391308</v>
      </c>
      <c r="LY309" s="351" t="e">
        <f t="shared" si="1114"/>
        <v>#VALUE!</v>
      </c>
      <c r="LZ309" s="278" t="e">
        <f t="shared" si="1190"/>
        <v>#VALUE!</v>
      </c>
      <c r="MA309" s="278"/>
      <c r="MB309" s="278">
        <f t="shared" si="1191"/>
        <v>1.346153846153858E-3</v>
      </c>
      <c r="MC309" s="243">
        <f t="shared" si="1192"/>
        <v>-1.4981481481481485E-2</v>
      </c>
      <c r="MD309" s="352" t="str">
        <f t="shared" si="1115"/>
        <v>i.a.</v>
      </c>
      <c r="ME309" s="352">
        <f t="shared" si="1116"/>
        <v>0.10448</v>
      </c>
      <c r="MF309" s="352">
        <f t="shared" si="1117"/>
        <v>9.2846153846153856E-2</v>
      </c>
      <c r="MG309" s="245">
        <f t="shared" si="1118"/>
        <v>9.1499999999999998E-2</v>
      </c>
      <c r="MH309" s="304">
        <f t="shared" si="1119"/>
        <v>0.10648148148148148</v>
      </c>
      <c r="MI309" s="245" t="str">
        <f t="shared" si="1120"/>
        <v>i.a.</v>
      </c>
      <c r="MJ309" s="245" t="str">
        <f t="shared" si="1121"/>
        <v>i.a.</v>
      </c>
      <c r="MK309" s="253" t="str">
        <f t="shared" si="1122"/>
        <v>i.a.</v>
      </c>
      <c r="ML309" s="245" t="str">
        <f t="shared" si="1123"/>
        <v>i.a.</v>
      </c>
      <c r="MM309" s="245" t="str">
        <f t="shared" si="1124"/>
        <v>i.a.</v>
      </c>
      <c r="MN309" s="245" t="str">
        <f t="shared" si="1125"/>
        <v>i.a.</v>
      </c>
      <c r="MO309" s="245" t="str">
        <f t="shared" si="1126"/>
        <v>i.a.</v>
      </c>
      <c r="MP309" s="245" t="str">
        <f t="shared" si="1127"/>
        <v>i.a.</v>
      </c>
      <c r="MQ309" s="245" t="str">
        <f t="shared" si="1128"/>
        <v>i.a.</v>
      </c>
      <c r="MR309" s="245" t="str">
        <f t="shared" si="1129"/>
        <v>i.a.</v>
      </c>
      <c r="MS309" s="245" t="str">
        <f t="shared" si="1130"/>
        <v>i.a.</v>
      </c>
      <c r="MT309" s="245" t="str">
        <f t="shared" si="1131"/>
        <v>i.a.</v>
      </c>
    </row>
    <row r="310" spans="1:358" s="101" customFormat="1" ht="18" customHeight="1" x14ac:dyDescent="0.25">
      <c r="A310" s="20" t="s">
        <v>559</v>
      </c>
      <c r="B310" s="273">
        <v>29789711</v>
      </c>
      <c r="C310" s="5" t="s">
        <v>83</v>
      </c>
      <c r="D310" s="5"/>
      <c r="E310" s="5">
        <v>256200</v>
      </c>
      <c r="F310" s="203">
        <v>45412</v>
      </c>
      <c r="G310" s="148"/>
      <c r="H310" s="148" t="s">
        <v>74</v>
      </c>
      <c r="I310" s="148" t="s">
        <v>74</v>
      </c>
      <c r="J310" s="148" t="s">
        <v>74</v>
      </c>
      <c r="K310" s="148" t="s">
        <v>74</v>
      </c>
      <c r="L310" s="148" t="s">
        <v>74</v>
      </c>
      <c r="M310" s="357" t="s">
        <v>74</v>
      </c>
      <c r="N310" s="357" t="s">
        <v>74</v>
      </c>
      <c r="O310" s="357" t="s">
        <v>74</v>
      </c>
      <c r="P310" s="150" t="e">
        <f>Y310/Tabel1[[#This Row],[2023 - Omsætning]]-1</f>
        <v>#DIV/0!</v>
      </c>
      <c r="Q310" s="150" t="e">
        <f>Z310/Tabel1[[#This Row],[2022 - Omsætning]]-1</f>
        <v>#DIV/0!</v>
      </c>
      <c r="R310" s="150" t="e">
        <f>AA310/Tabel1[[#This Row],[2021 - Omsætning]]-1</f>
        <v>#DIV/0!</v>
      </c>
      <c r="S310" s="150" t="e">
        <f>AB310/Tabel1[[#This Row],[2020 - Omsætning]]-1</f>
        <v>#DIV/0!</v>
      </c>
      <c r="T310" s="150" t="e">
        <f>AC310/Tabel1[[#This Row],[2019 - Omsætning]]-1</f>
        <v>#DIV/0!</v>
      </c>
      <c r="U310" s="242">
        <f t="shared" si="1162"/>
        <v>0</v>
      </c>
      <c r="V310" s="242">
        <f t="shared" ref="V310:V328" si="1210">Z310-AA310</f>
        <v>0</v>
      </c>
      <c r="W310" s="242">
        <f t="shared" si="1209"/>
        <v>0</v>
      </c>
      <c r="X310" s="242">
        <f t="shared" si="1208"/>
        <v>0</v>
      </c>
      <c r="Y310" s="151"/>
      <c r="Z310" s="151"/>
      <c r="AA310" s="151"/>
      <c r="AB310" s="151"/>
      <c r="AC310" s="361"/>
      <c r="AD310" s="361"/>
      <c r="AE310" s="361"/>
      <c r="AF310" s="361"/>
      <c r="AG310" s="361"/>
      <c r="AH310" s="361"/>
      <c r="AI310" s="361"/>
      <c r="AJ310" s="361"/>
      <c r="AK310" s="361"/>
      <c r="AL310" s="361"/>
      <c r="AM310" s="361"/>
      <c r="AN310" s="361"/>
      <c r="AO310" s="361"/>
      <c r="AP310" s="150">
        <f t="shared" si="1006"/>
        <v>-1</v>
      </c>
      <c r="AQ310" s="150">
        <f t="shared" si="1007"/>
        <v>-0.26901950718685835</v>
      </c>
      <c r="AR310" s="150">
        <f t="shared" si="1008"/>
        <v>0.17028626355471463</v>
      </c>
      <c r="AS310" s="150">
        <f t="shared" si="1009"/>
        <v>0.12189121790119288</v>
      </c>
      <c r="AT310" s="150">
        <f t="shared" si="1010"/>
        <v>3.7806456125625137E-2</v>
      </c>
      <c r="AU310" s="242">
        <f t="shared" si="1193"/>
        <v>-28.478999999999999</v>
      </c>
      <c r="AV310" s="242">
        <f t="shared" si="1169"/>
        <v>-10.481000000000002</v>
      </c>
      <c r="AW310" s="242">
        <f t="shared" si="1194"/>
        <v>5.669000000000004</v>
      </c>
      <c r="AX310" s="242">
        <f t="shared" si="1195"/>
        <v>3.6169999999999973</v>
      </c>
      <c r="AY310" s="119"/>
      <c r="AZ310" s="119">
        <v>28.478999999999999</v>
      </c>
      <c r="BA310" s="119">
        <v>38.96</v>
      </c>
      <c r="BB310" s="119">
        <v>33.290999999999997</v>
      </c>
      <c r="BC310" s="119">
        <v>29.673999999999999</v>
      </c>
      <c r="BD310" s="362">
        <v>28.593</v>
      </c>
      <c r="BE310" s="362">
        <v>28.504000000000001</v>
      </c>
      <c r="BF310" s="362">
        <v>21.683</v>
      </c>
      <c r="BG310" s="362">
        <v>17.646000000000001</v>
      </c>
      <c r="BH310" s="362">
        <v>15.417999999999999</v>
      </c>
      <c r="BI310" s="362"/>
      <c r="BJ310" s="362"/>
      <c r="BK310" s="362"/>
      <c r="BL310" s="362"/>
      <c r="BM310" s="362"/>
      <c r="BN310" s="362"/>
      <c r="BO310" s="362"/>
      <c r="BP310" s="152">
        <f t="shared" si="1011"/>
        <v>-1</v>
      </c>
      <c r="BQ310" s="152">
        <f t="shared" si="1012"/>
        <v>-0.71907493725349592</v>
      </c>
      <c r="BR310" s="152">
        <f t="shared" si="1013"/>
        <v>0.36065373826076358</v>
      </c>
      <c r="BS310" s="152">
        <f t="shared" si="1014"/>
        <v>0.24208453264656868</v>
      </c>
      <c r="BT310" s="152">
        <f t="shared" si="1015"/>
        <v>0.30609418282548467</v>
      </c>
      <c r="BU310" s="242">
        <f t="shared" si="1196"/>
        <v>-3.1339999999999999</v>
      </c>
      <c r="BV310" s="242">
        <f t="shared" si="1170"/>
        <v>-8.0220000000000002</v>
      </c>
      <c r="BW310" s="242">
        <f t="shared" si="1197"/>
        <v>2.9570000000000007</v>
      </c>
      <c r="BX310" s="242">
        <f t="shared" si="1198"/>
        <v>1.5979999999999999</v>
      </c>
      <c r="BY310" s="119"/>
      <c r="BZ310" s="119">
        <v>3.1339999999999999</v>
      </c>
      <c r="CA310" s="119">
        <v>11.156000000000001</v>
      </c>
      <c r="CB310" s="119">
        <v>8.1989999999999998</v>
      </c>
      <c r="CC310" s="119">
        <v>6.601</v>
      </c>
      <c r="CD310" s="362">
        <v>5.0540000000000003</v>
      </c>
      <c r="CE310" s="362">
        <v>7.3639999999999999</v>
      </c>
      <c r="CF310" s="362">
        <v>3.67</v>
      </c>
      <c r="CG310" s="362">
        <v>3.7210000000000001</v>
      </c>
      <c r="CH310" s="362">
        <v>3.0259999999999998</v>
      </c>
      <c r="CI310" s="362"/>
      <c r="CJ310" s="362"/>
      <c r="CK310" s="362"/>
      <c r="CL310" s="362"/>
      <c r="CM310" s="362"/>
      <c r="CN310" s="362"/>
      <c r="CO310" s="362"/>
      <c r="CP310" s="152">
        <f t="shared" si="1016"/>
        <v>-1</v>
      </c>
      <c r="CQ310" s="152">
        <f t="shared" si="1017"/>
        <v>-0.73439648061589224</v>
      </c>
      <c r="CR310" s="152">
        <f t="shared" si="1018"/>
        <v>0.35557212076034295</v>
      </c>
      <c r="CS310" s="152">
        <f t="shared" si="1019"/>
        <v>0.24616813748258243</v>
      </c>
      <c r="CT310" s="152">
        <f t="shared" si="1020"/>
        <v>0.31014198782961461</v>
      </c>
      <c r="CU310" s="242">
        <f t="shared" si="1199"/>
        <v>-2.8980000000000001</v>
      </c>
      <c r="CV310" s="242">
        <f t="shared" si="1171"/>
        <v>-8.0129999999999999</v>
      </c>
      <c r="CW310" s="242">
        <f t="shared" si="1200"/>
        <v>2.8620000000000001</v>
      </c>
      <c r="CX310" s="242">
        <f t="shared" si="1201"/>
        <v>1.5899999999999999</v>
      </c>
      <c r="CY310" s="119"/>
      <c r="CZ310" s="119">
        <v>2.8980000000000001</v>
      </c>
      <c r="DA310" s="119">
        <v>10.911</v>
      </c>
      <c r="DB310" s="119">
        <v>8.0489999999999995</v>
      </c>
      <c r="DC310" s="119">
        <v>6.4589999999999996</v>
      </c>
      <c r="DD310" s="362">
        <v>4.93</v>
      </c>
      <c r="DE310" s="362">
        <v>7.234</v>
      </c>
      <c r="DF310" s="362">
        <v>3.5289999999999999</v>
      </c>
      <c r="DG310" s="362">
        <v>3.6930000000000001</v>
      </c>
      <c r="DH310" s="362">
        <v>2.899</v>
      </c>
      <c r="DI310" s="362"/>
      <c r="DJ310" s="362"/>
      <c r="DK310" s="362"/>
      <c r="DL310" s="362"/>
      <c r="DM310" s="362"/>
      <c r="DN310" s="362"/>
      <c r="DO310" s="362"/>
      <c r="DP310" s="152">
        <f t="shared" si="1021"/>
        <v>-1</v>
      </c>
      <c r="DQ310" s="152">
        <f t="shared" si="1022"/>
        <v>-0.28700299063587781</v>
      </c>
      <c r="DR310" s="152">
        <f t="shared" si="1023"/>
        <v>0.1082916757226689</v>
      </c>
      <c r="DS310" s="152">
        <f t="shared" si="1024"/>
        <v>-1.1971868792612819E-2</v>
      </c>
      <c r="DT310" s="152">
        <f t="shared" si="1025"/>
        <v>0.37053932749613716</v>
      </c>
      <c r="DU310" s="242">
        <f t="shared" si="1202"/>
        <v>-14.542999999999999</v>
      </c>
      <c r="DV310" s="242">
        <f t="shared" si="1172"/>
        <v>-5.8539999999999992</v>
      </c>
      <c r="DW310" s="242">
        <f t="shared" si="1203"/>
        <v>1.9929999999999986</v>
      </c>
      <c r="DX310" s="242">
        <f t="shared" si="1204"/>
        <v>-0.22299999999999898</v>
      </c>
      <c r="DY310" s="119"/>
      <c r="DZ310" s="119">
        <v>14.542999999999999</v>
      </c>
      <c r="EA310" s="119">
        <v>20.396999999999998</v>
      </c>
      <c r="EB310" s="119">
        <v>18.404</v>
      </c>
      <c r="EC310" s="119">
        <v>18.626999999999999</v>
      </c>
      <c r="ED310" s="362">
        <v>13.590999999999999</v>
      </c>
      <c r="EE310" s="362">
        <v>15.746</v>
      </c>
      <c r="EF310" s="362">
        <v>12.108000000000001</v>
      </c>
      <c r="EG310" s="362">
        <v>7.8920000000000003</v>
      </c>
      <c r="EH310" s="362">
        <v>6.0119999999999996</v>
      </c>
      <c r="EI310" s="362"/>
      <c r="EJ310" s="362"/>
      <c r="EK310" s="362"/>
      <c r="EL310" s="362"/>
      <c r="EM310" s="362"/>
      <c r="EN310" s="362"/>
      <c r="EO310" s="362"/>
      <c r="EP310" s="153">
        <f t="shared" si="1026"/>
        <v>-1</v>
      </c>
      <c r="EQ310" s="153">
        <f t="shared" si="1027"/>
        <v>-0.24597403756077987</v>
      </c>
      <c r="ER310" s="153">
        <f t="shared" si="1028"/>
        <v>0.19621131270010692</v>
      </c>
      <c r="ES310" s="153">
        <f t="shared" si="1029"/>
        <v>-8.2743936761214859E-2</v>
      </c>
      <c r="ET310" s="153">
        <f t="shared" si="1030"/>
        <v>0.16181404606198452</v>
      </c>
      <c r="EU310" s="242">
        <f t="shared" si="1205"/>
        <v>-33.805999999999997</v>
      </c>
      <c r="EV310" s="242">
        <f t="shared" si="1173"/>
        <v>-11.028000000000006</v>
      </c>
      <c r="EW310" s="242">
        <f t="shared" si="1206"/>
        <v>7.3540000000000063</v>
      </c>
      <c r="EX310" s="242">
        <f t="shared" si="1207"/>
        <v>-3.3810000000000002</v>
      </c>
      <c r="EY310" s="119"/>
      <c r="EZ310" s="119">
        <v>33.805999999999997</v>
      </c>
      <c r="FA310" s="119">
        <v>44.834000000000003</v>
      </c>
      <c r="FB310" s="119">
        <v>37.479999999999997</v>
      </c>
      <c r="FC310" s="119">
        <v>40.860999999999997</v>
      </c>
      <c r="FD310" s="362">
        <v>35.17</v>
      </c>
      <c r="FE310" s="362">
        <v>33.738999999999997</v>
      </c>
      <c r="FF310" s="362">
        <v>30.433</v>
      </c>
      <c r="FG310" s="362">
        <v>12.025</v>
      </c>
      <c r="FH310" s="362">
        <v>10.984999999999999</v>
      </c>
      <c r="FI310" s="362"/>
      <c r="FJ310" s="362"/>
      <c r="FK310" s="362"/>
      <c r="FL310" s="362"/>
      <c r="FM310" s="362"/>
      <c r="FN310" s="362"/>
      <c r="FO310" s="362"/>
      <c r="FP310" s="153">
        <f t="shared" si="1031"/>
        <v>-1</v>
      </c>
      <c r="FQ310" s="153">
        <f t="shared" si="1032"/>
        <v>-8.6956521739130432E-2</v>
      </c>
      <c r="FR310" s="153">
        <f t="shared" si="1033"/>
        <v>-4.1666666666666664E-2</v>
      </c>
      <c r="FS310" s="153">
        <f t="shared" si="1034"/>
        <v>4.3478260869565216E-2</v>
      </c>
      <c r="FT310" s="153">
        <f t="shared" si="1035"/>
        <v>6.9767441860465115E-2</v>
      </c>
      <c r="FU310" s="242">
        <f t="shared" si="990"/>
        <v>-42</v>
      </c>
      <c r="FV310" s="242">
        <f t="shared" si="1174"/>
        <v>-4</v>
      </c>
      <c r="FW310" s="242">
        <f t="shared" si="991"/>
        <v>-2</v>
      </c>
      <c r="FX310" s="242">
        <f t="shared" si="992"/>
        <v>2</v>
      </c>
      <c r="FY310" s="154"/>
      <c r="FZ310" s="154">
        <v>42</v>
      </c>
      <c r="GA310" s="154">
        <v>46</v>
      </c>
      <c r="GB310" s="154">
        <v>48</v>
      </c>
      <c r="GC310" s="154">
        <v>46</v>
      </c>
      <c r="GD310" s="359">
        <v>43</v>
      </c>
      <c r="GE310" s="359">
        <v>42</v>
      </c>
      <c r="GF310" s="359">
        <v>33</v>
      </c>
      <c r="GG310" s="359">
        <v>30</v>
      </c>
      <c r="GH310" s="359">
        <v>28</v>
      </c>
      <c r="GI310" s="359"/>
      <c r="GJ310" s="359"/>
      <c r="GK310" s="359"/>
      <c r="GL310" s="359"/>
      <c r="GM310" s="359"/>
      <c r="GN310" s="359"/>
      <c r="GO310" s="359"/>
      <c r="GP310" s="179"/>
      <c r="GQ310" s="5" t="s">
        <v>389</v>
      </c>
      <c r="GR310" s="5">
        <v>7100</v>
      </c>
      <c r="GS310" s="5" t="s">
        <v>252</v>
      </c>
      <c r="GT310" s="175" t="s">
        <v>78</v>
      </c>
      <c r="GU310" s="172"/>
      <c r="GW310" s="158">
        <f t="shared" si="1036"/>
        <v>-1</v>
      </c>
      <c r="GX310" s="158">
        <f t="shared" si="1037"/>
        <v>-0.70504630350249664</v>
      </c>
      <c r="GY310" s="158">
        <f t="shared" si="1038"/>
        <v>0.29373447086096388</v>
      </c>
      <c r="GZ310" s="158">
        <f t="shared" si="1039"/>
        <v>8.4200941195588463E-2</v>
      </c>
      <c r="HA310" s="158">
        <f t="shared" si="1040"/>
        <v>0.1929863895014404</v>
      </c>
      <c r="HB310" s="263">
        <f t="shared" si="1175"/>
        <v>-0.16588437321121924</v>
      </c>
      <c r="HC310" s="263">
        <f t="shared" ref="HC310:HC328" si="1211">HG310-HH310</f>
        <v>-0.39652381214482829</v>
      </c>
      <c r="HD310" s="263">
        <f t="shared" si="1176"/>
        <v>0.12769132650805531</v>
      </c>
      <c r="HE310" s="263">
        <f t="shared" si="1177"/>
        <v>3.3760871511720525E-2</v>
      </c>
      <c r="HF310" s="153">
        <f t="shared" si="1041"/>
        <v>0</v>
      </c>
      <c r="HG310" s="153">
        <f t="shared" si="1042"/>
        <v>0.16588437321121924</v>
      </c>
      <c r="HH310" s="153">
        <f t="shared" si="1043"/>
        <v>0.56240818535604753</v>
      </c>
      <c r="HI310" s="153">
        <f t="shared" si="1044"/>
        <v>0.43471685884799222</v>
      </c>
      <c r="HJ310" s="153">
        <f t="shared" si="1045"/>
        <v>0.40095598733627169</v>
      </c>
      <c r="HK310" s="153">
        <f t="shared" si="1046"/>
        <v>0.33609435184238334</v>
      </c>
      <c r="HL310" s="153">
        <f t="shared" si="1047"/>
        <v>0.51942270409994973</v>
      </c>
      <c r="HM310" s="153">
        <f t="shared" si="1048"/>
        <v>0.35289999999999999</v>
      </c>
      <c r="HN310" s="153">
        <f t="shared" si="1049"/>
        <v>0.53121403912543153</v>
      </c>
      <c r="HO310" s="153">
        <f t="shared" si="1050"/>
        <v>0.48220226214238193</v>
      </c>
      <c r="HP310" s="153" t="str">
        <f t="shared" si="1051"/>
        <v>Negativ EK</v>
      </c>
      <c r="HQ310" s="153" t="str">
        <f t="shared" si="1052"/>
        <v>Negativ EK</v>
      </c>
      <c r="HR310" s="153" t="str">
        <f t="shared" si="1053"/>
        <v>Negativ EK</v>
      </c>
      <c r="HS310" s="153" t="str">
        <f t="shared" si="1054"/>
        <v>Negativ EK</v>
      </c>
      <c r="HT310" s="153" t="str">
        <f t="shared" si="1055"/>
        <v>Negativ EK</v>
      </c>
      <c r="HU310" s="153" t="str">
        <f t="shared" si="1056"/>
        <v>Negativ EK</v>
      </c>
      <c r="HV310" s="150">
        <f t="shared" si="1057"/>
        <v>-1</v>
      </c>
      <c r="HW310" s="150">
        <f t="shared" si="1058"/>
        <v>-0.7059503355173482</v>
      </c>
      <c r="HX310" s="150">
        <f t="shared" si="1059"/>
        <v>0.29497988810028042</v>
      </c>
      <c r="HY310" s="150">
        <f t="shared" si="1060"/>
        <v>0.2054598371434023</v>
      </c>
      <c r="HZ310" s="150">
        <f t="shared" si="1061"/>
        <v>0.18374931336325059</v>
      </c>
      <c r="IA310" s="263">
        <f t="shared" si="1178"/>
        <v>-7.9704984740590026E-2</v>
      </c>
      <c r="IB310" s="263">
        <f t="shared" ref="IB310:IB328" si="1212">IF310-IG310</f>
        <v>-0.19135461629933032</v>
      </c>
      <c r="IC310" s="263">
        <f t="shared" si="1179"/>
        <v>6.1743917043034918E-2</v>
      </c>
      <c r="ID310" s="263">
        <f t="shared" si="1180"/>
        <v>3.5675984400668104E-2</v>
      </c>
      <c r="IE310" s="153">
        <f t="shared" si="1062"/>
        <v>0</v>
      </c>
      <c r="IF310" s="153">
        <f t="shared" si="1063"/>
        <v>7.9704984740590026E-2</v>
      </c>
      <c r="IG310" s="153">
        <f t="shared" si="1064"/>
        <v>0.27105960103992033</v>
      </c>
      <c r="IH310" s="153">
        <f t="shared" si="1065"/>
        <v>0.20931568399688541</v>
      </c>
      <c r="II310" s="153">
        <f t="shared" si="1066"/>
        <v>0.17363969959621731</v>
      </c>
      <c r="IJ310" s="153">
        <f t="shared" si="1067"/>
        <v>0.14668620934856116</v>
      </c>
      <c r="IK310" s="153">
        <f t="shared" si="1068"/>
        <v>0.22950819672131148</v>
      </c>
      <c r="IL310" s="153">
        <f t="shared" si="1069"/>
        <v>0.17287672523434924</v>
      </c>
      <c r="IM310" s="153">
        <f t="shared" si="1070"/>
        <v>0.3234245980008692</v>
      </c>
      <c r="IN310" s="153">
        <f t="shared" si="1071"/>
        <v>0.27546654528903047</v>
      </c>
      <c r="IO310" s="153" t="str">
        <f t="shared" si="1072"/>
        <v>i.a.</v>
      </c>
      <c r="IP310" s="153" t="str">
        <f t="shared" si="1073"/>
        <v>i.a.</v>
      </c>
      <c r="IQ310" s="153" t="str">
        <f t="shared" si="1074"/>
        <v>i.a.</v>
      </c>
      <c r="IR310" s="153" t="str">
        <f t="shared" si="1075"/>
        <v>i.a.</v>
      </c>
      <c r="IS310" s="153" t="str">
        <f t="shared" si="1076"/>
        <v>i.a.</v>
      </c>
      <c r="IT310" s="153" t="str">
        <f t="shared" si="1077"/>
        <v>i.a.</v>
      </c>
      <c r="IU310" s="150" t="e">
        <f t="shared" si="1078"/>
        <v>#VALUE!</v>
      </c>
      <c r="IV310" s="150">
        <f t="shared" si="1079"/>
        <v>-5.4413183522716083E-2</v>
      </c>
      <c r="IW310" s="150">
        <f t="shared" si="1080"/>
        <v>-7.3498416244688766E-2</v>
      </c>
      <c r="IX310" s="150">
        <f t="shared" si="1081"/>
        <v>7.7156282531084461E-2</v>
      </c>
      <c r="IY310" s="150">
        <f t="shared" si="1082"/>
        <v>0.17965463762607742</v>
      </c>
      <c r="IZ310" s="263" t="e">
        <f t="shared" si="1181"/>
        <v>#VALUE!</v>
      </c>
      <c r="JA310" s="263">
        <f t="shared" ref="JA310:JA328" si="1213">JE310-JF310</f>
        <v>-2.475500076533077E-2</v>
      </c>
      <c r="JB310" s="263">
        <f t="shared" si="1182"/>
        <v>-3.6090310900940559E-2</v>
      </c>
      <c r="JC310" s="263">
        <f t="shared" si="1183"/>
        <v>3.5172660353552543E-2</v>
      </c>
      <c r="JD310" s="153" t="str">
        <f t="shared" si="1083"/>
        <v>i.a.</v>
      </c>
      <c r="JE310" s="153">
        <f t="shared" si="1084"/>
        <v>0.43018990711707983</v>
      </c>
      <c r="JF310" s="153">
        <f t="shared" si="1085"/>
        <v>0.4549449078824106</v>
      </c>
      <c r="JG310" s="153">
        <f t="shared" si="1086"/>
        <v>0.49103521878335116</v>
      </c>
      <c r="JH310" s="153">
        <f t="shared" si="1087"/>
        <v>0.45586255842979861</v>
      </c>
      <c r="JI310" s="153">
        <f t="shared" si="1088"/>
        <v>0.38643730452089847</v>
      </c>
      <c r="JJ310" s="153">
        <f t="shared" si="1089"/>
        <v>0.46670025786182168</v>
      </c>
      <c r="JK310" s="153">
        <f t="shared" si="1090"/>
        <v>0.3978575888016298</v>
      </c>
      <c r="JL310" s="153">
        <f t="shared" si="1091"/>
        <v>0.65629937629937629</v>
      </c>
      <c r="JM310" s="153">
        <f t="shared" si="1092"/>
        <v>0.54729176149294489</v>
      </c>
      <c r="JN310" s="153" t="str">
        <f t="shared" si="1093"/>
        <v>i.a.</v>
      </c>
      <c r="JO310" s="153" t="str">
        <f t="shared" si="1094"/>
        <v>i.a.</v>
      </c>
      <c r="JP310" s="153" t="str">
        <f t="shared" si="1095"/>
        <v>i.a.</v>
      </c>
      <c r="JQ310" s="153" t="str">
        <f t="shared" si="1096"/>
        <v>i.a.</v>
      </c>
      <c r="JR310" s="153" t="str">
        <f t="shared" si="1097"/>
        <v>i.a.</v>
      </c>
      <c r="JS310" s="153" t="str">
        <f t="shared" si="1098"/>
        <v>i.a.</v>
      </c>
      <c r="JT310" s="153" t="str">
        <f t="shared" si="1099"/>
        <v>i.a.</v>
      </c>
      <c r="JU310" s="150" t="e">
        <f t="shared" si="1100"/>
        <v>#VALUE!</v>
      </c>
      <c r="JV310" s="150" t="e">
        <f t="shared" si="1101"/>
        <v>#VALUE!</v>
      </c>
      <c r="JW310" s="150" t="e">
        <f t="shared" si="1102"/>
        <v>#VALUE!</v>
      </c>
      <c r="JX310" s="150" t="e">
        <f t="shared" si="1103"/>
        <v>#VALUE!</v>
      </c>
      <c r="JY310" s="150" t="e">
        <f t="shared" si="1104"/>
        <v>#VALUE!</v>
      </c>
      <c r="JZ310" s="263" t="e">
        <f t="shared" si="1184"/>
        <v>#VALUE!</v>
      </c>
      <c r="KA310" s="263" t="e">
        <f t="shared" ref="KA310:KA328" si="1214">KE310-KF310</f>
        <v>#VALUE!</v>
      </c>
      <c r="KB310" s="263" t="e">
        <f t="shared" si="1185"/>
        <v>#VALUE!</v>
      </c>
      <c r="KC310" s="263" t="e">
        <f t="shared" si="1186"/>
        <v>#VALUE!</v>
      </c>
      <c r="KD310" s="153" t="str">
        <f t="shared" si="1145"/>
        <v>i.a.</v>
      </c>
      <c r="KE310" s="153" t="str">
        <f t="shared" si="1146"/>
        <v>i.a.</v>
      </c>
      <c r="KF310" s="153" t="str">
        <f t="shared" si="1147"/>
        <v>i.a.</v>
      </c>
      <c r="KG310" s="153" t="str">
        <f t="shared" si="1148"/>
        <v>i.a.</v>
      </c>
      <c r="KH310" s="153" t="str">
        <f t="shared" si="1161"/>
        <v>i.a.</v>
      </c>
      <c r="KI310" s="153" t="str">
        <f t="shared" si="1149"/>
        <v>i.a.</v>
      </c>
      <c r="KJ310" s="153" t="str">
        <f t="shared" si="1150"/>
        <v>i.a.</v>
      </c>
      <c r="KK310" s="153" t="str">
        <f t="shared" si="1151"/>
        <v>i.a.</v>
      </c>
      <c r="KL310" s="153" t="str">
        <f t="shared" si="1152"/>
        <v>i.a.</v>
      </c>
      <c r="KM310" s="153" t="str">
        <f t="shared" si="1153"/>
        <v>i.a.</v>
      </c>
      <c r="KN310" s="153" t="str">
        <f t="shared" si="1154"/>
        <v>i.a.</v>
      </c>
      <c r="KO310" s="153" t="str">
        <f t="shared" si="1155"/>
        <v>i.a.</v>
      </c>
      <c r="KP310" s="153" t="str">
        <f t="shared" si="1156"/>
        <v>i.a.</v>
      </c>
      <c r="KQ310" s="153" t="str">
        <f t="shared" si="1157"/>
        <v>i.a.</v>
      </c>
      <c r="KR310" s="153" t="str">
        <f t="shared" si="1158"/>
        <v>i.a.</v>
      </c>
      <c r="KS310" s="153" t="str">
        <f t="shared" si="1159"/>
        <v>i.a.</v>
      </c>
      <c r="KT310" s="153" t="str">
        <f t="shared" si="1160"/>
        <v>i.a.</v>
      </c>
      <c r="KU310" s="150" t="e">
        <f t="shared" si="1105"/>
        <v>#VALUE!</v>
      </c>
      <c r="KV310" s="150" t="e">
        <f t="shared" si="1106"/>
        <v>#DIV/0!</v>
      </c>
      <c r="KW310" s="150" t="e">
        <f t="shared" si="1107"/>
        <v>#DIV/0!</v>
      </c>
      <c r="KX310" s="150" t="e">
        <f t="shared" si="1108"/>
        <v>#DIV/0!</v>
      </c>
      <c r="KY310" s="150" t="e">
        <f t="shared" si="1109"/>
        <v>#DIV/0!</v>
      </c>
      <c r="KZ310" s="243" t="e">
        <f t="shared" si="1187"/>
        <v>#VALUE!</v>
      </c>
      <c r="LA310" s="243">
        <f t="shared" ref="LA310:LA328" si="1215">LE310-LF310</f>
        <v>0</v>
      </c>
      <c r="LB310" s="243">
        <f t="shared" si="1188"/>
        <v>0</v>
      </c>
      <c r="LC310" s="243">
        <f t="shared" si="1189"/>
        <v>0</v>
      </c>
      <c r="LD310" s="254" t="str">
        <f>IFERROR(Tabel1[[#This Row],[2024 - Omsætning]]/Tabel1[[#This Row],[2024 - Ansatte]],"i.a.")</f>
        <v>i.a.</v>
      </c>
      <c r="LE310" s="254">
        <f>IFERROR(Tabel1[[#This Row],[2023 - Omsætning]]/Tabel1[[#This Row],[2023 - Ansatte]],"i.a.")</f>
        <v>0</v>
      </c>
      <c r="LF310" s="254">
        <f>IFERROR(Tabel1[[#This Row],[2022 - Omsætning]]/Tabel1[[#This Row],[2022 - Ansatte]],"i.a.")</f>
        <v>0</v>
      </c>
      <c r="LG310" s="254">
        <f>IFERROR(Tabel1[[#This Row],[2021 - Omsætning]]/Tabel1[[#This Row],[2021 - Ansatte]],"i.a.")</f>
        <v>0</v>
      </c>
      <c r="LH310" s="254">
        <f>IFERROR(AC310/Tabel1[[#This Row],[2020 - Ansatte]],"i.a.")</f>
        <v>0</v>
      </c>
      <c r="LI310" s="254">
        <f>IFERROR(Tabel1[[#This Row],[2019 - Omsætning]]/Tabel1[[#This Row],[2019 - Ansatte]],"i.a.")</f>
        <v>0</v>
      </c>
      <c r="LJ310" s="254">
        <f>IFERROR(Tabel1[[#This Row],[2018 - Omsætning]]/Tabel1[[#This Row],[2018 - Ansatte]],"i.a.")</f>
        <v>0</v>
      </c>
      <c r="LK310" s="254">
        <f>IFERROR(Tabel1[[#This Row],[2017 - Omsætning]]/Tabel1[[#This Row],[2017 - Ansatte]],"i.a.")</f>
        <v>0</v>
      </c>
      <c r="LL310" s="254">
        <f>IFERROR(Tabel1[[#This Row],[2016 - Omsætning]]/Tabel1[[#This Row],[2016 - Ansatte]],"i.a.")</f>
        <v>0</v>
      </c>
      <c r="LM310" s="254">
        <f>IFERROR(Tabel1[[#This Row],[2015 - Omsætning]]/Tabel1[[#This Row],[2015 - Ansatte]],"i.a.")</f>
        <v>0</v>
      </c>
      <c r="LN310" s="254" t="str">
        <f>IFERROR(Tabel1[[#This Row],[2014 - Omsætning]]/Tabel1[[#This Row],[2014 - Ansatte]],"i.a.")</f>
        <v>i.a.</v>
      </c>
      <c r="LO310" s="254" t="str">
        <f>IFERROR(Tabel1[[#This Row],[2013 - Omsætning]]/Tabel1[[#This Row],[2013 - Ansatte]],"i.a.")</f>
        <v>i.a.</v>
      </c>
      <c r="LP310" s="254" t="str">
        <f>IFERROR(Tabel1[[#This Row],[2012 - Omsætning]]/Tabel1[[#This Row],[2012 - Ansatte]],"i.a.")</f>
        <v>i.a.</v>
      </c>
      <c r="LQ310" s="254" t="str">
        <f>IFERROR(Tabel1[[#This Row],[2011 - Omsætning]]/Tabel1[[#This Row],[2011 - Ansatte]],"i.a.")</f>
        <v>i.a.</v>
      </c>
      <c r="LR310" s="254" t="str">
        <f>IFERROR(Tabel1[[#This Row],[2010 - Omsætning]]/Tabel1[[#This Row],[2010 - Ansatte]],"i.a.")</f>
        <v>i.a.</v>
      </c>
      <c r="LS310" s="254" t="str">
        <f>IFERROR(Tabel1[[#This Row],[2009 - Omsætning]]/Tabel1[[#This Row],[2009 - Ansatte]],"i.a.")</f>
        <v>i.a.</v>
      </c>
      <c r="LT310" s="254" t="str">
        <f>IFERROR(Tabel1[[#This Row],[2008 - Omsætning]]/Tabel1[[#This Row],[2008 - Ansatte]],"i.a.")</f>
        <v>i.a.</v>
      </c>
      <c r="LU310" s="158" t="e">
        <f t="shared" si="1110"/>
        <v>#VALUE!</v>
      </c>
      <c r="LV310" s="158">
        <f t="shared" si="1111"/>
        <v>-0.70910090734121523</v>
      </c>
      <c r="LW310" s="158">
        <f t="shared" si="1112"/>
        <v>0.41451003905427086</v>
      </c>
      <c r="LX310" s="158">
        <f t="shared" si="1113"/>
        <v>0.19424446508747481</v>
      </c>
      <c r="LY310" s="158">
        <f t="shared" si="1114"/>
        <v>0.2246979451450746</v>
      </c>
      <c r="LZ310" s="243" t="e">
        <f t="shared" si="1190"/>
        <v>#VALUE!</v>
      </c>
      <c r="MA310" s="243">
        <f t="shared" ref="MA310:MA328" si="1216">ME310-MF310</f>
        <v>-0.16819565217391302</v>
      </c>
      <c r="MB310" s="243">
        <f t="shared" si="1191"/>
        <v>6.950815217391304E-2</v>
      </c>
      <c r="MC310" s="243">
        <f t="shared" si="1192"/>
        <v>2.7274456521739127E-2</v>
      </c>
      <c r="MD310" s="244" t="str">
        <f t="shared" si="1115"/>
        <v>i.a.</v>
      </c>
      <c r="ME310" s="244">
        <f t="shared" si="1116"/>
        <v>6.9000000000000006E-2</v>
      </c>
      <c r="MF310" s="244">
        <f t="shared" si="1117"/>
        <v>0.23719565217391303</v>
      </c>
      <c r="MG310" s="244">
        <f t="shared" si="1118"/>
        <v>0.16768749999999999</v>
      </c>
      <c r="MH310" s="244">
        <f t="shared" si="1119"/>
        <v>0.14041304347826086</v>
      </c>
      <c r="MI310" s="244">
        <f t="shared" si="1120"/>
        <v>0.11465116279069766</v>
      </c>
      <c r="MJ310" s="244">
        <f t="shared" si="1121"/>
        <v>0.17223809523809525</v>
      </c>
      <c r="MK310" s="244">
        <f t="shared" si="1122"/>
        <v>0.10693939393939393</v>
      </c>
      <c r="ML310" s="244">
        <f t="shared" si="1123"/>
        <v>0.1231</v>
      </c>
      <c r="MM310" s="244">
        <f t="shared" si="1124"/>
        <v>0.10353571428571429</v>
      </c>
      <c r="MN310" s="244" t="str">
        <f t="shared" si="1125"/>
        <v>i.a.</v>
      </c>
      <c r="MO310" s="244" t="str">
        <f t="shared" si="1126"/>
        <v>i.a.</v>
      </c>
      <c r="MP310" s="244" t="str">
        <f t="shared" si="1127"/>
        <v>i.a.</v>
      </c>
      <c r="MQ310" s="244" t="str">
        <f t="shared" si="1128"/>
        <v>i.a.</v>
      </c>
      <c r="MR310" s="244" t="str">
        <f t="shared" si="1129"/>
        <v>i.a.</v>
      </c>
      <c r="MS310" s="244" t="str">
        <f t="shared" si="1130"/>
        <v>i.a.</v>
      </c>
      <c r="MT310" s="244" t="str">
        <f t="shared" si="1131"/>
        <v>i.a.</v>
      </c>
    </row>
    <row r="311" spans="1:358" s="101" customFormat="1" ht="18" customHeight="1" x14ac:dyDescent="0.25">
      <c r="A311" s="100" t="s">
        <v>399</v>
      </c>
      <c r="B311" s="273">
        <v>51686519</v>
      </c>
      <c r="C311" s="5" t="s">
        <v>96</v>
      </c>
      <c r="D311" s="5"/>
      <c r="E311" s="118">
        <v>245400</v>
      </c>
      <c r="F311" s="203">
        <v>45729</v>
      </c>
      <c r="G311" s="148" t="s">
        <v>74</v>
      </c>
      <c r="H311" s="148" t="s">
        <v>74</v>
      </c>
      <c r="I311" s="148" t="s">
        <v>74</v>
      </c>
      <c r="J311" s="148" t="s">
        <v>74</v>
      </c>
      <c r="K311" s="148" t="s">
        <v>74</v>
      </c>
      <c r="L311" s="148" t="s">
        <v>74</v>
      </c>
      <c r="M311" s="148" t="s">
        <v>74</v>
      </c>
      <c r="N311" s="357" t="s">
        <v>74</v>
      </c>
      <c r="O311" s="357" t="s">
        <v>74</v>
      </c>
      <c r="P311" s="150" t="e">
        <f>Y311/Tabel1[[#This Row],[2023 - Omsætning]]-1</f>
        <v>#DIV/0!</v>
      </c>
      <c r="Q311" s="150" t="e">
        <f>Z311/Tabel1[[#This Row],[2022 - Omsætning]]-1</f>
        <v>#DIV/0!</v>
      </c>
      <c r="R311" s="150" t="e">
        <f>AA311/Tabel1[[#This Row],[2021 - Omsætning]]-1</f>
        <v>#DIV/0!</v>
      </c>
      <c r="S311" s="150" t="e">
        <f>AB311/Tabel1[[#This Row],[2020 - Omsætning]]-1</f>
        <v>#DIV/0!</v>
      </c>
      <c r="T311" s="150" t="e">
        <f>AC311/Tabel1[[#This Row],[2019 - Omsætning]]-1</f>
        <v>#DIV/0!</v>
      </c>
      <c r="U311" s="242">
        <f t="shared" si="1162"/>
        <v>0</v>
      </c>
      <c r="V311" s="242">
        <f t="shared" si="1210"/>
        <v>0</v>
      </c>
      <c r="W311" s="242">
        <f t="shared" si="1209"/>
        <v>0</v>
      </c>
      <c r="X311" s="242">
        <f t="shared" si="1208"/>
        <v>0</v>
      </c>
      <c r="Y311" s="151"/>
      <c r="Z311" s="151"/>
      <c r="AA311" s="151"/>
      <c r="AB311" s="151"/>
      <c r="AC311" s="361"/>
      <c r="AD311" s="361"/>
      <c r="AE311" s="361"/>
      <c r="AF311" s="361"/>
      <c r="AG311" s="361"/>
      <c r="AH311" s="361"/>
      <c r="AI311" s="361"/>
      <c r="AJ311" s="361"/>
      <c r="AK311" s="361"/>
      <c r="AL311" s="361"/>
      <c r="AM311" s="361"/>
      <c r="AN311" s="361"/>
      <c r="AO311" s="361"/>
      <c r="AP311" s="150">
        <f t="shared" si="1006"/>
        <v>7.4391703230953191E-2</v>
      </c>
      <c r="AQ311" s="150">
        <f t="shared" si="1007"/>
        <v>-0.23671791749124671</v>
      </c>
      <c r="AR311" s="150">
        <f t="shared" si="1008"/>
        <v>-4.7418793503480272E-2</v>
      </c>
      <c r="AS311" s="150">
        <f t="shared" si="1009"/>
        <v>0.12541819665442669</v>
      </c>
      <c r="AT311" s="150">
        <f t="shared" si="1010"/>
        <v>4.8152582962709599E-2</v>
      </c>
      <c r="AU311" s="242">
        <f t="shared" si="1193"/>
        <v>0.74599999999999866</v>
      </c>
      <c r="AV311" s="242">
        <f t="shared" si="1169"/>
        <v>-3.1099999999999994</v>
      </c>
      <c r="AW311" s="242">
        <f t="shared" si="1194"/>
        <v>-0.65399999999999991</v>
      </c>
      <c r="AX311" s="242">
        <f t="shared" si="1195"/>
        <v>1.536999999999999</v>
      </c>
      <c r="AY311" s="119">
        <v>10.773999999999999</v>
      </c>
      <c r="AZ311" s="119">
        <v>10.028</v>
      </c>
      <c r="BA311" s="119">
        <v>13.138</v>
      </c>
      <c r="BB311" s="119">
        <v>13.792</v>
      </c>
      <c r="BC311" s="119">
        <v>12.255000000000001</v>
      </c>
      <c r="BD311" s="362">
        <v>11.692</v>
      </c>
      <c r="BE311" s="362">
        <v>11.632999999999999</v>
      </c>
      <c r="BF311" s="362">
        <v>10.180999999999999</v>
      </c>
      <c r="BG311" s="362">
        <v>9.9879999999999995</v>
      </c>
      <c r="BH311" s="362">
        <v>7.4770000000000003</v>
      </c>
      <c r="BI311" s="362">
        <v>8.4</v>
      </c>
      <c r="BJ311" s="362"/>
      <c r="BK311" s="362"/>
      <c r="BL311" s="362"/>
      <c r="BM311" s="362"/>
      <c r="BN311" s="362"/>
      <c r="BO311" s="362"/>
      <c r="BP311" s="152">
        <f t="shared" si="1011"/>
        <v>0.53893442622950827</v>
      </c>
      <c r="BQ311" s="152">
        <f t="shared" si="1012"/>
        <v>-0.65266903914590746</v>
      </c>
      <c r="BR311" s="152">
        <f t="shared" si="1013"/>
        <v>-0.27408938258847843</v>
      </c>
      <c r="BS311" s="152">
        <f t="shared" si="1014"/>
        <v>0.46573267701628168</v>
      </c>
      <c r="BT311" s="152">
        <f t="shared" si="1015"/>
        <v>0.2600190839694656</v>
      </c>
      <c r="BU311" s="242">
        <f t="shared" si="1196"/>
        <v>0.52600000000000002</v>
      </c>
      <c r="BV311" s="242">
        <f t="shared" si="1170"/>
        <v>-1.8340000000000001</v>
      </c>
      <c r="BW311" s="242">
        <f t="shared" si="1197"/>
        <v>-1.0609999999999999</v>
      </c>
      <c r="BX311" s="242">
        <f t="shared" si="1198"/>
        <v>1.23</v>
      </c>
      <c r="BY311" s="119">
        <v>1.502</v>
      </c>
      <c r="BZ311" s="119">
        <v>0.97599999999999998</v>
      </c>
      <c r="CA311" s="119">
        <v>2.81</v>
      </c>
      <c r="CB311" s="119">
        <v>3.871</v>
      </c>
      <c r="CC311" s="119">
        <v>2.641</v>
      </c>
      <c r="CD311" s="362">
        <v>2.0960000000000001</v>
      </c>
      <c r="CE311" s="362">
        <v>2.99</v>
      </c>
      <c r="CF311" s="362">
        <v>1.6359999999999999</v>
      </c>
      <c r="CG311" s="362">
        <v>1.8819999999999999</v>
      </c>
      <c r="CH311" s="362">
        <v>0.873</v>
      </c>
      <c r="CI311" s="362">
        <v>1.36</v>
      </c>
      <c r="CJ311" s="362"/>
      <c r="CK311" s="362"/>
      <c r="CL311" s="362"/>
      <c r="CM311" s="362"/>
      <c r="CN311" s="362"/>
      <c r="CO311" s="362"/>
      <c r="CP311" s="152">
        <f t="shared" si="1016"/>
        <v>0.62937853107344621</v>
      </c>
      <c r="CQ311" s="152">
        <f t="shared" si="1017"/>
        <v>-0.67222222222222228</v>
      </c>
      <c r="CR311" s="152">
        <f t="shared" si="1018"/>
        <v>-0.28835002635740642</v>
      </c>
      <c r="CS311" s="152">
        <f t="shared" si="1019"/>
        <v>0.4831899921813918</v>
      </c>
      <c r="CT311" s="152">
        <f t="shared" si="1020"/>
        <v>0.27390438247011945</v>
      </c>
      <c r="CU311" s="242">
        <f t="shared" si="1199"/>
        <v>0.55699999999999994</v>
      </c>
      <c r="CV311" s="242">
        <f t="shared" si="1171"/>
        <v>-1.8150000000000002</v>
      </c>
      <c r="CW311" s="242">
        <f t="shared" si="1200"/>
        <v>-1.0939999999999999</v>
      </c>
      <c r="CX311" s="242">
        <f t="shared" si="1201"/>
        <v>1.2360000000000002</v>
      </c>
      <c r="CY311" s="119">
        <v>1.4419999999999999</v>
      </c>
      <c r="CZ311" s="119">
        <v>0.88500000000000001</v>
      </c>
      <c r="DA311" s="119">
        <v>2.7</v>
      </c>
      <c r="DB311" s="119">
        <v>3.794</v>
      </c>
      <c r="DC311" s="119">
        <v>2.5579999999999998</v>
      </c>
      <c r="DD311" s="362">
        <v>2.008</v>
      </c>
      <c r="DE311" s="362">
        <v>2.931</v>
      </c>
      <c r="DF311" s="362">
        <v>1.571</v>
      </c>
      <c r="DG311" s="362">
        <v>1.841</v>
      </c>
      <c r="DH311" s="362">
        <v>1.1930000000000001</v>
      </c>
      <c r="DI311" s="362">
        <v>1.516</v>
      </c>
      <c r="DJ311" s="362"/>
      <c r="DK311" s="362"/>
      <c r="DL311" s="362"/>
      <c r="DM311" s="362"/>
      <c r="DN311" s="362"/>
      <c r="DO311" s="362"/>
      <c r="DP311" s="152">
        <f t="shared" si="1021"/>
        <v>5.2563721114747532E-2</v>
      </c>
      <c r="DQ311" s="152">
        <f t="shared" si="1022"/>
        <v>-0.12230153203342613</v>
      </c>
      <c r="DR311" s="152">
        <f t="shared" si="1023"/>
        <v>-7.1601745595603769E-2</v>
      </c>
      <c r="DS311" s="152">
        <f t="shared" si="1024"/>
        <v>-3.0615533354818123E-3</v>
      </c>
      <c r="DT311" s="152">
        <f t="shared" si="1025"/>
        <v>4.1537299655953763E-2</v>
      </c>
      <c r="DU311" s="242">
        <f t="shared" si="1202"/>
        <v>0.52999999999999936</v>
      </c>
      <c r="DV311" s="242">
        <f t="shared" si="1172"/>
        <v>-1.4049999999999994</v>
      </c>
      <c r="DW311" s="242">
        <f t="shared" si="1203"/>
        <v>-0.88600000000000101</v>
      </c>
      <c r="DX311" s="242">
        <f t="shared" si="1204"/>
        <v>-3.8000000000000256E-2</v>
      </c>
      <c r="DY311" s="119">
        <v>10.613</v>
      </c>
      <c r="DZ311" s="119">
        <v>10.083</v>
      </c>
      <c r="EA311" s="119">
        <v>11.488</v>
      </c>
      <c r="EB311" s="119">
        <v>12.374000000000001</v>
      </c>
      <c r="EC311" s="119">
        <v>12.412000000000001</v>
      </c>
      <c r="ED311" s="362">
        <v>11.917</v>
      </c>
      <c r="EE311" s="362">
        <v>11.552</v>
      </c>
      <c r="EF311" s="362">
        <v>11.992000000000001</v>
      </c>
      <c r="EG311" s="362">
        <v>12.266999999999999</v>
      </c>
      <c r="EH311" s="362">
        <v>11.737</v>
      </c>
      <c r="EI311" s="362">
        <v>11.734</v>
      </c>
      <c r="EJ311" s="362"/>
      <c r="EK311" s="362"/>
      <c r="EL311" s="362"/>
      <c r="EM311" s="362"/>
      <c r="EN311" s="362"/>
      <c r="EO311" s="362"/>
      <c r="EP311" s="153">
        <f t="shared" si="1026"/>
        <v>-9.5414959016392898E-3</v>
      </c>
      <c r="EQ311" s="153">
        <f t="shared" si="1027"/>
        <v>-0.16250134077013842</v>
      </c>
      <c r="ER311" s="153">
        <f t="shared" si="1028"/>
        <v>3.5141286848387222E-2</v>
      </c>
      <c r="ES311" s="153">
        <f t="shared" si="1029"/>
        <v>-9.5672733271017479E-3</v>
      </c>
      <c r="ET311" s="153">
        <f t="shared" si="1030"/>
        <v>5.28540002315619E-2</v>
      </c>
      <c r="EU311" s="242">
        <f t="shared" si="1205"/>
        <v>-0.14899999999999913</v>
      </c>
      <c r="EV311" s="242">
        <f t="shared" si="1173"/>
        <v>-3.0300000000000011</v>
      </c>
      <c r="EW311" s="242">
        <f t="shared" si="1206"/>
        <v>0.63299999999999912</v>
      </c>
      <c r="EX311" s="242">
        <f t="shared" si="1207"/>
        <v>-0.17399999999999949</v>
      </c>
      <c r="EY311" s="119">
        <v>15.467000000000001</v>
      </c>
      <c r="EZ311" s="119">
        <v>15.616</v>
      </c>
      <c r="FA311" s="119">
        <v>18.646000000000001</v>
      </c>
      <c r="FB311" s="119">
        <v>18.013000000000002</v>
      </c>
      <c r="FC311" s="119">
        <v>18.187000000000001</v>
      </c>
      <c r="FD311" s="362">
        <v>17.274000000000001</v>
      </c>
      <c r="FE311" s="362">
        <v>15.715999999999999</v>
      </c>
      <c r="FF311" s="362">
        <v>16.184999999999999</v>
      </c>
      <c r="FG311" s="362">
        <v>17.05</v>
      </c>
      <c r="FH311" s="362">
        <v>17.102</v>
      </c>
      <c r="FI311" s="362">
        <v>16.539000000000001</v>
      </c>
      <c r="FJ311" s="362"/>
      <c r="FK311" s="362"/>
      <c r="FL311" s="362"/>
      <c r="FM311" s="362"/>
      <c r="FN311" s="362"/>
      <c r="FO311" s="362"/>
      <c r="FP311" s="153">
        <f t="shared" si="1031"/>
        <v>0</v>
      </c>
      <c r="FQ311" s="153">
        <f t="shared" si="1032"/>
        <v>-0.14285714285714285</v>
      </c>
      <c r="FR311" s="153">
        <f t="shared" si="1033"/>
        <v>0</v>
      </c>
      <c r="FS311" s="153">
        <f t="shared" si="1034"/>
        <v>0.05</v>
      </c>
      <c r="FT311" s="153">
        <f t="shared" si="1035"/>
        <v>-4.7619047619047616E-2</v>
      </c>
      <c r="FU311" s="242">
        <f t="shared" si="990"/>
        <v>0</v>
      </c>
      <c r="FV311" s="242">
        <f t="shared" si="1174"/>
        <v>-3</v>
      </c>
      <c r="FW311" s="242">
        <f t="shared" si="991"/>
        <v>0</v>
      </c>
      <c r="FX311" s="242">
        <f t="shared" si="992"/>
        <v>1</v>
      </c>
      <c r="FY311" s="154">
        <v>18</v>
      </c>
      <c r="FZ311" s="154">
        <v>18</v>
      </c>
      <c r="GA311" s="154">
        <v>21</v>
      </c>
      <c r="GB311" s="154">
        <v>21</v>
      </c>
      <c r="GC311" s="154">
        <v>20</v>
      </c>
      <c r="GD311" s="359">
        <v>21</v>
      </c>
      <c r="GE311" s="359">
        <v>21</v>
      </c>
      <c r="GF311" s="359">
        <v>21</v>
      </c>
      <c r="GG311" s="359">
        <v>18</v>
      </c>
      <c r="GH311" s="359">
        <v>18</v>
      </c>
      <c r="GI311" s="359">
        <v>19</v>
      </c>
      <c r="GJ311" s="359"/>
      <c r="GK311" s="359"/>
      <c r="GL311" s="359"/>
      <c r="GM311" s="359"/>
      <c r="GN311" s="359"/>
      <c r="GO311" s="359"/>
      <c r="GP311" s="5"/>
      <c r="GQ311" s="5" t="s">
        <v>386</v>
      </c>
      <c r="GR311" s="118">
        <v>8722</v>
      </c>
      <c r="GS311" s="118" t="s">
        <v>190</v>
      </c>
      <c r="GT311" s="160" t="s">
        <v>94</v>
      </c>
      <c r="GU311" s="161"/>
      <c r="GV311" s="162"/>
      <c r="GW311" s="158">
        <f t="shared" si="1036"/>
        <v>0.69826653912762426</v>
      </c>
      <c r="GX311" s="158">
        <f t="shared" si="1037"/>
        <v>-0.63740979401356757</v>
      </c>
      <c r="GY311" s="158">
        <f t="shared" si="1038"/>
        <v>-0.26079304975671252</v>
      </c>
      <c r="GZ311" s="158">
        <f t="shared" si="1039"/>
        <v>0.45584319050193978</v>
      </c>
      <c r="HA311" s="158">
        <f t="shared" si="1040"/>
        <v>0.22887344125082129</v>
      </c>
      <c r="HB311" s="263">
        <f t="shared" si="1175"/>
        <v>5.7295988793096983E-2</v>
      </c>
      <c r="HC311" s="263">
        <f t="shared" si="1211"/>
        <v>-0.14424662172798863</v>
      </c>
      <c r="HD311" s="263">
        <f t="shared" si="1176"/>
        <v>-7.9839331136687425E-2</v>
      </c>
      <c r="HE311" s="263">
        <f t="shared" si="1177"/>
        <v>9.5856540038962712E-2</v>
      </c>
      <c r="HF311" s="153">
        <f t="shared" si="1041"/>
        <v>0.13935059914959413</v>
      </c>
      <c r="HG311" s="153">
        <f t="shared" si="1042"/>
        <v>8.2054610356497151E-2</v>
      </c>
      <c r="HH311" s="153">
        <f t="shared" si="1043"/>
        <v>0.2263012320844858</v>
      </c>
      <c r="HI311" s="153">
        <f t="shared" si="1044"/>
        <v>0.30614056322117322</v>
      </c>
      <c r="HJ311" s="153">
        <f t="shared" si="1045"/>
        <v>0.21028402318221051</v>
      </c>
      <c r="HK311" s="153">
        <f t="shared" si="1046"/>
        <v>0.1711193489283736</v>
      </c>
      <c r="HL311" s="153">
        <f t="shared" si="1047"/>
        <v>0.24898063200815496</v>
      </c>
      <c r="HM311" s="153">
        <f t="shared" si="1048"/>
        <v>0.12951894142380146</v>
      </c>
      <c r="HN311" s="153">
        <f t="shared" si="1049"/>
        <v>0.15339110148308616</v>
      </c>
      <c r="HO311" s="153">
        <f t="shared" si="1050"/>
        <v>0.10165736440714074</v>
      </c>
      <c r="HP311" s="153">
        <f t="shared" si="1051"/>
        <v>0.12919720470427817</v>
      </c>
      <c r="HQ311" s="153" t="str">
        <f t="shared" si="1052"/>
        <v>Negativ EK</v>
      </c>
      <c r="HR311" s="153" t="str">
        <f t="shared" si="1053"/>
        <v>Negativ EK</v>
      </c>
      <c r="HS311" s="153" t="str">
        <f t="shared" si="1054"/>
        <v>Negativ EK</v>
      </c>
      <c r="HT311" s="153" t="str">
        <f t="shared" si="1055"/>
        <v>Negativ EK</v>
      </c>
      <c r="HU311" s="153" t="str">
        <f t="shared" si="1056"/>
        <v>Negativ EK</v>
      </c>
      <c r="HV311" s="150">
        <f t="shared" si="1057"/>
        <v>0.69632826018966676</v>
      </c>
      <c r="HW311" s="150">
        <f t="shared" si="1058"/>
        <v>-0.62836945613361217</v>
      </c>
      <c r="HX311" s="150">
        <f t="shared" si="1059"/>
        <v>-0.28317836410439234</v>
      </c>
      <c r="HY311" s="150">
        <f t="shared" si="1060"/>
        <v>0.43581067568161219</v>
      </c>
      <c r="HZ311" s="150">
        <f t="shared" si="1061"/>
        <v>0.17221819971666533</v>
      </c>
      <c r="IA311" s="263">
        <f t="shared" si="1178"/>
        <v>3.9671728559051704E-2</v>
      </c>
      <c r="IB311" s="263">
        <f t="shared" si="1212"/>
        <v>-9.6332042430805537E-2</v>
      </c>
      <c r="IC311" s="263">
        <f t="shared" si="1179"/>
        <v>-6.0562621405972517E-2</v>
      </c>
      <c r="ID311" s="263">
        <f t="shared" si="1180"/>
        <v>6.4915033105391151E-2</v>
      </c>
      <c r="IE311" s="153">
        <f t="shared" si="1062"/>
        <v>9.6644468037190748E-2</v>
      </c>
      <c r="IF311" s="153">
        <f t="shared" si="1063"/>
        <v>5.6972739478139044E-2</v>
      </c>
      <c r="IG311" s="153">
        <f t="shared" si="1064"/>
        <v>0.15330478190894459</v>
      </c>
      <c r="IH311" s="153">
        <f t="shared" si="1065"/>
        <v>0.2138674033149171</v>
      </c>
      <c r="II311" s="153">
        <f t="shared" si="1066"/>
        <v>0.14895237020952595</v>
      </c>
      <c r="IJ311" s="153">
        <f t="shared" si="1067"/>
        <v>0.12706880872991816</v>
      </c>
      <c r="IK311" s="153">
        <f t="shared" si="1068"/>
        <v>0.1874549387166547</v>
      </c>
      <c r="IL311" s="153">
        <f t="shared" si="1069"/>
        <v>9.8450428764856324E-2</v>
      </c>
      <c r="IM311" s="153">
        <f t="shared" si="1070"/>
        <v>0.11021316467556803</v>
      </c>
      <c r="IN311" s="153">
        <f t="shared" si="1071"/>
        <v>5.1900954192800441E-2</v>
      </c>
      <c r="IO311" s="153">
        <f t="shared" si="1072"/>
        <v>8.2229880887599013E-2</v>
      </c>
      <c r="IP311" s="153" t="str">
        <f t="shared" si="1073"/>
        <v>i.a.</v>
      </c>
      <c r="IQ311" s="153" t="str">
        <f t="shared" si="1074"/>
        <v>i.a.</v>
      </c>
      <c r="IR311" s="153" t="str">
        <f t="shared" si="1075"/>
        <v>i.a.</v>
      </c>
      <c r="IS311" s="153" t="str">
        <f t="shared" si="1076"/>
        <v>i.a.</v>
      </c>
      <c r="IT311" s="153" t="str">
        <f t="shared" si="1077"/>
        <v>i.a.</v>
      </c>
      <c r="IU311" s="150">
        <f t="shared" si="1078"/>
        <v>6.2703502225893618E-2</v>
      </c>
      <c r="IV311" s="150">
        <f t="shared" si="1079"/>
        <v>4.7999848469821887E-2</v>
      </c>
      <c r="IW311" s="150">
        <f t="shared" si="1080"/>
        <v>-0.10311928796597722</v>
      </c>
      <c r="IX311" s="150">
        <f t="shared" si="1081"/>
        <v>6.5685632314213364E-3</v>
      </c>
      <c r="IY311" s="150">
        <f t="shared" si="1082"/>
        <v>-1.0748594366473596E-2</v>
      </c>
      <c r="IZ311" s="263">
        <f t="shared" si="1181"/>
        <v>4.0486642734611E-2</v>
      </c>
      <c r="JA311" s="263">
        <f t="shared" si="1213"/>
        <v>2.9573219951802732E-2</v>
      </c>
      <c r="JB311" s="263">
        <f t="shared" si="1182"/>
        <v>-7.083762112313341E-2</v>
      </c>
      <c r="JC311" s="263">
        <f t="shared" si="1183"/>
        <v>4.4828177724969276E-3</v>
      </c>
      <c r="JD311" s="153">
        <f t="shared" si="1083"/>
        <v>0.68617055666903726</v>
      </c>
      <c r="JE311" s="153">
        <f t="shared" si="1084"/>
        <v>0.64568391393442626</v>
      </c>
      <c r="JF311" s="153">
        <f t="shared" si="1085"/>
        <v>0.61611069398262353</v>
      </c>
      <c r="JG311" s="153">
        <f t="shared" si="1086"/>
        <v>0.68694831510575693</v>
      </c>
      <c r="JH311" s="153">
        <f t="shared" si="1087"/>
        <v>0.68246549733326001</v>
      </c>
      <c r="JI311" s="153">
        <f t="shared" si="1088"/>
        <v>0.68988074562926938</v>
      </c>
      <c r="JJ311" s="153">
        <f t="shared" si="1089"/>
        <v>0.73504708577246114</v>
      </c>
      <c r="JK311" s="153">
        <f t="shared" si="1090"/>
        <v>0.74093296261970976</v>
      </c>
      <c r="JL311" s="153">
        <f t="shared" si="1091"/>
        <v>0.71947214076246324</v>
      </c>
      <c r="JM311" s="153">
        <f t="shared" si="1092"/>
        <v>0.68629400070167235</v>
      </c>
      <c r="JN311" s="153">
        <f t="shared" si="1093"/>
        <v>0.70947457524638724</v>
      </c>
      <c r="JO311" s="153" t="str">
        <f t="shared" si="1094"/>
        <v>i.a.</v>
      </c>
      <c r="JP311" s="153" t="str">
        <f t="shared" si="1095"/>
        <v>i.a.</v>
      </c>
      <c r="JQ311" s="153" t="str">
        <f t="shared" si="1096"/>
        <v>i.a.</v>
      </c>
      <c r="JR311" s="153" t="str">
        <f t="shared" si="1097"/>
        <v>i.a.</v>
      </c>
      <c r="JS311" s="153" t="str">
        <f t="shared" si="1098"/>
        <v>i.a.</v>
      </c>
      <c r="JT311" s="153" t="str">
        <f t="shared" si="1099"/>
        <v>i.a.</v>
      </c>
      <c r="JU311" s="150" t="e">
        <f t="shared" si="1100"/>
        <v>#VALUE!</v>
      </c>
      <c r="JV311" s="150" t="e">
        <f t="shared" si="1101"/>
        <v>#VALUE!</v>
      </c>
      <c r="JW311" s="150" t="e">
        <f t="shared" si="1102"/>
        <v>#VALUE!</v>
      </c>
      <c r="JX311" s="150" t="e">
        <f t="shared" si="1103"/>
        <v>#VALUE!</v>
      </c>
      <c r="JY311" s="150" t="e">
        <f t="shared" si="1104"/>
        <v>#VALUE!</v>
      </c>
      <c r="JZ311" s="263" t="e">
        <f t="shared" si="1184"/>
        <v>#VALUE!</v>
      </c>
      <c r="KA311" s="263" t="e">
        <f t="shared" si="1214"/>
        <v>#VALUE!</v>
      </c>
      <c r="KB311" s="263" t="e">
        <f t="shared" si="1185"/>
        <v>#VALUE!</v>
      </c>
      <c r="KC311" s="263" t="e">
        <f t="shared" si="1186"/>
        <v>#VALUE!</v>
      </c>
      <c r="KD311" s="153" t="str">
        <f t="shared" si="1145"/>
        <v>i.a.</v>
      </c>
      <c r="KE311" s="153" t="str">
        <f t="shared" si="1146"/>
        <v>i.a.</v>
      </c>
      <c r="KF311" s="153" t="str">
        <f t="shared" si="1147"/>
        <v>i.a.</v>
      </c>
      <c r="KG311" s="153" t="str">
        <f t="shared" si="1148"/>
        <v>i.a.</v>
      </c>
      <c r="KH311" s="153" t="str">
        <f t="shared" si="1161"/>
        <v>i.a.</v>
      </c>
      <c r="KI311" s="153" t="str">
        <f t="shared" si="1149"/>
        <v>i.a.</v>
      </c>
      <c r="KJ311" s="153" t="str">
        <f t="shared" si="1150"/>
        <v>i.a.</v>
      </c>
      <c r="KK311" s="153" t="str">
        <f t="shared" si="1151"/>
        <v>i.a.</v>
      </c>
      <c r="KL311" s="153" t="str">
        <f t="shared" si="1152"/>
        <v>i.a.</v>
      </c>
      <c r="KM311" s="153" t="str">
        <f t="shared" si="1153"/>
        <v>i.a.</v>
      </c>
      <c r="KN311" s="153" t="str">
        <f t="shared" si="1154"/>
        <v>i.a.</v>
      </c>
      <c r="KO311" s="153" t="str">
        <f t="shared" si="1155"/>
        <v>i.a.</v>
      </c>
      <c r="KP311" s="153" t="str">
        <f t="shared" si="1156"/>
        <v>i.a.</v>
      </c>
      <c r="KQ311" s="153" t="str">
        <f t="shared" si="1157"/>
        <v>i.a.</v>
      </c>
      <c r="KR311" s="153" t="str">
        <f t="shared" si="1158"/>
        <v>i.a.</v>
      </c>
      <c r="KS311" s="153" t="str">
        <f t="shared" si="1159"/>
        <v>i.a.</v>
      </c>
      <c r="KT311" s="153" t="str">
        <f t="shared" si="1160"/>
        <v>i.a.</v>
      </c>
      <c r="KU311" s="150" t="e">
        <f t="shared" si="1105"/>
        <v>#DIV/0!</v>
      </c>
      <c r="KV311" s="150" t="e">
        <f t="shared" si="1106"/>
        <v>#DIV/0!</v>
      </c>
      <c r="KW311" s="150" t="e">
        <f t="shared" si="1107"/>
        <v>#DIV/0!</v>
      </c>
      <c r="KX311" s="150" t="e">
        <f t="shared" si="1108"/>
        <v>#DIV/0!</v>
      </c>
      <c r="KY311" s="150" t="e">
        <f t="shared" si="1109"/>
        <v>#DIV/0!</v>
      </c>
      <c r="KZ311" s="243">
        <f t="shared" si="1187"/>
        <v>0</v>
      </c>
      <c r="LA311" s="243">
        <f t="shared" si="1215"/>
        <v>0</v>
      </c>
      <c r="LB311" s="243">
        <f t="shared" si="1188"/>
        <v>0</v>
      </c>
      <c r="LC311" s="243">
        <f t="shared" si="1189"/>
        <v>0</v>
      </c>
      <c r="LD311" s="254">
        <f>IFERROR(Tabel1[[#This Row],[2024 - Omsætning]]/Tabel1[[#This Row],[2024 - Ansatte]],"i.a.")</f>
        <v>0</v>
      </c>
      <c r="LE311" s="254">
        <f>IFERROR(Tabel1[[#This Row],[2023 - Omsætning]]/Tabel1[[#This Row],[2023 - Ansatte]],"i.a.")</f>
        <v>0</v>
      </c>
      <c r="LF311" s="254">
        <f>IFERROR(Tabel1[[#This Row],[2022 - Omsætning]]/Tabel1[[#This Row],[2022 - Ansatte]],"i.a.")</f>
        <v>0</v>
      </c>
      <c r="LG311" s="254">
        <f>IFERROR(Tabel1[[#This Row],[2021 - Omsætning]]/Tabel1[[#This Row],[2021 - Ansatte]],"i.a.")</f>
        <v>0</v>
      </c>
      <c r="LH311" s="254">
        <f>IFERROR(AC311/Tabel1[[#This Row],[2020 - Ansatte]],"i.a.")</f>
        <v>0</v>
      </c>
      <c r="LI311" s="254">
        <f>IFERROR(Tabel1[[#This Row],[2019 - Omsætning]]/Tabel1[[#This Row],[2019 - Ansatte]],"i.a.")</f>
        <v>0</v>
      </c>
      <c r="LJ311" s="254">
        <f>IFERROR(Tabel1[[#This Row],[2018 - Omsætning]]/Tabel1[[#This Row],[2018 - Ansatte]],"i.a.")</f>
        <v>0</v>
      </c>
      <c r="LK311" s="254">
        <f>IFERROR(Tabel1[[#This Row],[2017 - Omsætning]]/Tabel1[[#This Row],[2017 - Ansatte]],"i.a.")</f>
        <v>0</v>
      </c>
      <c r="LL311" s="254">
        <f>IFERROR(Tabel1[[#This Row],[2016 - Omsætning]]/Tabel1[[#This Row],[2016 - Ansatte]],"i.a.")</f>
        <v>0</v>
      </c>
      <c r="LM311" s="254">
        <f>IFERROR(Tabel1[[#This Row],[2015 - Omsætning]]/Tabel1[[#This Row],[2015 - Ansatte]],"i.a.")</f>
        <v>0</v>
      </c>
      <c r="LN311" s="254">
        <f>IFERROR(Tabel1[[#This Row],[2014 - Omsætning]]/Tabel1[[#This Row],[2014 - Ansatte]],"i.a.")</f>
        <v>0</v>
      </c>
      <c r="LO311" s="254" t="str">
        <f>IFERROR(Tabel1[[#This Row],[2013 - Omsætning]]/Tabel1[[#This Row],[2013 - Ansatte]],"i.a.")</f>
        <v>i.a.</v>
      </c>
      <c r="LP311" s="254" t="str">
        <f>IFERROR(Tabel1[[#This Row],[2012 - Omsætning]]/Tabel1[[#This Row],[2012 - Ansatte]],"i.a.")</f>
        <v>i.a.</v>
      </c>
      <c r="LQ311" s="254" t="str">
        <f>IFERROR(Tabel1[[#This Row],[2011 - Omsætning]]/Tabel1[[#This Row],[2011 - Ansatte]],"i.a.")</f>
        <v>i.a.</v>
      </c>
      <c r="LR311" s="254" t="str">
        <f>IFERROR(Tabel1[[#This Row],[2010 - Omsætning]]/Tabel1[[#This Row],[2010 - Ansatte]],"i.a.")</f>
        <v>i.a.</v>
      </c>
      <c r="LS311" s="254" t="str">
        <f>IFERROR(Tabel1[[#This Row],[2009 - Omsætning]]/Tabel1[[#This Row],[2009 - Ansatte]],"i.a.")</f>
        <v>i.a.</v>
      </c>
      <c r="LT311" s="254" t="str">
        <f>IFERROR(Tabel1[[#This Row],[2008 - Omsætning]]/Tabel1[[#This Row],[2008 - Ansatte]],"i.a.")</f>
        <v>i.a.</v>
      </c>
      <c r="LU311" s="158">
        <f t="shared" si="1110"/>
        <v>0.62937853107344632</v>
      </c>
      <c r="LV311" s="158">
        <f t="shared" si="1111"/>
        <v>-0.61759259259259269</v>
      </c>
      <c r="LW311" s="158">
        <f t="shared" si="1112"/>
        <v>-0.28835002635740636</v>
      </c>
      <c r="LX311" s="158">
        <f t="shared" si="1113"/>
        <v>0.41256189731561133</v>
      </c>
      <c r="LY311" s="158">
        <f t="shared" si="1114"/>
        <v>0.3375996015936254</v>
      </c>
      <c r="LZ311" s="243">
        <f t="shared" si="1190"/>
        <v>3.0944444444444441E-2</v>
      </c>
      <c r="MA311" s="243">
        <f t="shared" si="1216"/>
        <v>-7.9404761904761922E-2</v>
      </c>
      <c r="MB311" s="243">
        <f t="shared" si="1191"/>
        <v>-5.2095238095238083E-2</v>
      </c>
      <c r="MC311" s="243">
        <f t="shared" si="1192"/>
        <v>5.2766666666666684E-2</v>
      </c>
      <c r="MD311" s="244">
        <f t="shared" si="1115"/>
        <v>8.0111111111111105E-2</v>
      </c>
      <c r="ME311" s="244">
        <f t="shared" si="1116"/>
        <v>4.9166666666666664E-2</v>
      </c>
      <c r="MF311" s="244">
        <f t="shared" si="1117"/>
        <v>0.12857142857142859</v>
      </c>
      <c r="MG311" s="244">
        <f t="shared" si="1118"/>
        <v>0.18066666666666667</v>
      </c>
      <c r="MH311" s="244">
        <f t="shared" si="1119"/>
        <v>0.12789999999999999</v>
      </c>
      <c r="MI311" s="244">
        <f t="shared" si="1120"/>
        <v>9.5619047619047617E-2</v>
      </c>
      <c r="MJ311" s="244">
        <f t="shared" si="1121"/>
        <v>0.13957142857142857</v>
      </c>
      <c r="MK311" s="244">
        <f t="shared" si="1122"/>
        <v>7.4809523809523812E-2</v>
      </c>
      <c r="ML311" s="244">
        <f t="shared" si="1123"/>
        <v>0.10227777777777777</v>
      </c>
      <c r="MM311" s="244">
        <f t="shared" si="1124"/>
        <v>6.6277777777777783E-2</v>
      </c>
      <c r="MN311" s="244">
        <f t="shared" si="1125"/>
        <v>7.9789473684210521E-2</v>
      </c>
      <c r="MO311" s="244" t="str">
        <f t="shared" si="1126"/>
        <v>i.a.</v>
      </c>
      <c r="MP311" s="244" t="str">
        <f t="shared" si="1127"/>
        <v>i.a.</v>
      </c>
      <c r="MQ311" s="244" t="str">
        <f t="shared" si="1128"/>
        <v>i.a.</v>
      </c>
      <c r="MR311" s="244" t="str">
        <f t="shared" si="1129"/>
        <v>i.a.</v>
      </c>
      <c r="MS311" s="244" t="str">
        <f t="shared" si="1130"/>
        <v>i.a.</v>
      </c>
      <c r="MT311" s="244" t="str">
        <f t="shared" si="1131"/>
        <v>i.a.</v>
      </c>
    </row>
    <row r="312" spans="1:358" s="101" customFormat="1" ht="18" customHeight="1" x14ac:dyDescent="0.25">
      <c r="A312" s="3" t="s">
        <v>330</v>
      </c>
      <c r="B312" s="273">
        <v>83135719</v>
      </c>
      <c r="C312" s="5" t="s">
        <v>104</v>
      </c>
      <c r="D312" s="5"/>
      <c r="E312" s="5">
        <v>245100</v>
      </c>
      <c r="F312" s="203">
        <v>45462</v>
      </c>
      <c r="G312" s="148"/>
      <c r="H312" s="148" t="s">
        <v>74</v>
      </c>
      <c r="I312" s="148" t="s">
        <v>74</v>
      </c>
      <c r="J312" s="148" t="s">
        <v>74</v>
      </c>
      <c r="K312" s="148" t="s">
        <v>74</v>
      </c>
      <c r="L312" s="148" t="s">
        <v>74</v>
      </c>
      <c r="M312" s="148" t="s">
        <v>74</v>
      </c>
      <c r="N312" s="148" t="s">
        <v>74</v>
      </c>
      <c r="O312" s="148" t="s">
        <v>74</v>
      </c>
      <c r="P312" s="150">
        <f>Y312/Tabel1[[#This Row],[2023 - Omsætning]]-1</f>
        <v>-1</v>
      </c>
      <c r="Q312" s="150">
        <f>Z312/Tabel1[[#This Row],[2022 - Omsætning]]-1</f>
        <v>-9.4978265843056464E-2</v>
      </c>
      <c r="R312" s="150">
        <f>AA312/Tabel1[[#This Row],[2021 - Omsætning]]-1</f>
        <v>0.50118487481539997</v>
      </c>
      <c r="S312" s="150">
        <f>AB312/Tabel1[[#This Row],[2020 - Omsætning]]-1</f>
        <v>0.14473865267048014</v>
      </c>
      <c r="T312" s="150">
        <f>AC312/Tabel1[[#This Row],[2019 - Omsætning]]-1</f>
        <v>-0.10510853885937432</v>
      </c>
      <c r="U312" s="242">
        <f t="shared" si="1162"/>
        <v>-79.117000000000004</v>
      </c>
      <c r="V312" s="242">
        <f t="shared" si="1210"/>
        <v>-8.3029999999999973</v>
      </c>
      <c r="W312" s="242">
        <f t="shared" si="1209"/>
        <v>29.186</v>
      </c>
      <c r="X312" s="242">
        <f t="shared" si="1208"/>
        <v>7.3629999999999995</v>
      </c>
      <c r="Y312" s="151"/>
      <c r="Z312" s="151">
        <v>79.117000000000004</v>
      </c>
      <c r="AA312" s="151">
        <v>87.42</v>
      </c>
      <c r="AB312" s="151">
        <v>58.234000000000002</v>
      </c>
      <c r="AC312" s="361">
        <v>50.871000000000002</v>
      </c>
      <c r="AD312" s="151">
        <v>56.845999999999997</v>
      </c>
      <c r="AE312" s="151">
        <v>59.488999999999997</v>
      </c>
      <c r="AF312" s="151">
        <v>51.776000000000003</v>
      </c>
      <c r="AG312" s="361">
        <v>51.911000000000001</v>
      </c>
      <c r="AH312" s="361">
        <v>55.113675999999998</v>
      </c>
      <c r="AI312" s="361">
        <v>54.281548999999998</v>
      </c>
      <c r="AJ312" s="361">
        <v>48.707951999999999</v>
      </c>
      <c r="AK312" s="361">
        <v>55.515982999999999</v>
      </c>
      <c r="AL312" s="361">
        <v>52.875</v>
      </c>
      <c r="AM312" s="361">
        <v>31.257999999999999</v>
      </c>
      <c r="AN312" s="361">
        <v>35.627000000000002</v>
      </c>
      <c r="AO312" s="361">
        <v>65.983000000000004</v>
      </c>
      <c r="AP312" s="150">
        <f t="shared" si="1006"/>
        <v>-1</v>
      </c>
      <c r="AQ312" s="150">
        <f t="shared" si="1007"/>
        <v>9.1034655951782745E-3</v>
      </c>
      <c r="AR312" s="150">
        <f t="shared" si="1008"/>
        <v>0.3254556045602065</v>
      </c>
      <c r="AS312" s="150">
        <f t="shared" si="1009"/>
        <v>0.18464116719242896</v>
      </c>
      <c r="AT312" s="150">
        <f t="shared" si="1010"/>
        <v>-0.16282908310637953</v>
      </c>
      <c r="AU312" s="242">
        <f t="shared" si="1193"/>
        <v>-16.073</v>
      </c>
      <c r="AV312" s="242">
        <f t="shared" si="1169"/>
        <v>0.14499999999999957</v>
      </c>
      <c r="AW312" s="242">
        <f t="shared" si="1194"/>
        <v>3.9110000000000014</v>
      </c>
      <c r="AX312" s="242">
        <f t="shared" si="1195"/>
        <v>1.8729999999999993</v>
      </c>
      <c r="AY312" s="119"/>
      <c r="AZ312" s="119">
        <v>16.073</v>
      </c>
      <c r="BA312" s="119">
        <v>15.928000000000001</v>
      </c>
      <c r="BB312" s="119">
        <v>12.016999999999999</v>
      </c>
      <c r="BC312" s="119">
        <v>10.144</v>
      </c>
      <c r="BD312" s="119">
        <v>12.117000000000001</v>
      </c>
      <c r="BE312" s="119">
        <v>11.929</v>
      </c>
      <c r="BF312" s="119">
        <v>8.3439999999999994</v>
      </c>
      <c r="BG312" s="362">
        <v>9.3650000000000002</v>
      </c>
      <c r="BH312" s="362">
        <v>8.8886850000000006</v>
      </c>
      <c r="BI312" s="362">
        <v>7.756602</v>
      </c>
      <c r="BJ312" s="362">
        <v>1.7973239999999999</v>
      </c>
      <c r="BK312" s="362">
        <v>6.6116279999999996</v>
      </c>
      <c r="BL312" s="362">
        <v>7.8680000000000003</v>
      </c>
      <c r="BM312" s="362">
        <v>5.5919999999999996</v>
      </c>
      <c r="BN312" s="362">
        <v>2.8519999999999999</v>
      </c>
      <c r="BO312" s="362">
        <v>6.0309999999999997</v>
      </c>
      <c r="BP312" s="152">
        <f t="shared" si="1011"/>
        <v>-1</v>
      </c>
      <c r="BQ312" s="152">
        <f t="shared" si="1012"/>
        <v>-0.15935434947459648</v>
      </c>
      <c r="BR312" s="152">
        <f t="shared" si="1013"/>
        <v>0.33395953757225433</v>
      </c>
      <c r="BS312" s="152">
        <f t="shared" si="1014"/>
        <v>0.37656654068032619</v>
      </c>
      <c r="BT312" s="152">
        <f t="shared" si="1015"/>
        <v>-0.17237405334211389</v>
      </c>
      <c r="BU312" s="242">
        <f t="shared" si="1196"/>
        <v>-7.76</v>
      </c>
      <c r="BV312" s="242">
        <f t="shared" si="1170"/>
        <v>-1.4710000000000001</v>
      </c>
      <c r="BW312" s="242">
        <f t="shared" si="1197"/>
        <v>2.3109999999999999</v>
      </c>
      <c r="BX312" s="242">
        <f t="shared" si="1198"/>
        <v>1.8929999999999998</v>
      </c>
      <c r="BY312" s="119"/>
      <c r="BZ312" s="119">
        <v>7.76</v>
      </c>
      <c r="CA312" s="119">
        <v>9.2309999999999999</v>
      </c>
      <c r="CB312" s="119">
        <v>6.92</v>
      </c>
      <c r="CC312" s="119">
        <v>5.0270000000000001</v>
      </c>
      <c r="CD312" s="119">
        <v>6.0739999999999998</v>
      </c>
      <c r="CE312" s="119">
        <v>6.6280000000000001</v>
      </c>
      <c r="CF312" s="119">
        <v>4.1440000000000001</v>
      </c>
      <c r="CG312" s="362">
        <v>4.9109999999999996</v>
      </c>
      <c r="CH312" s="362">
        <v>1.895195</v>
      </c>
      <c r="CI312" s="362">
        <v>2.3146949999999999</v>
      </c>
      <c r="CJ312" s="362">
        <v>-3.6751839999999998</v>
      </c>
      <c r="CK312" s="362">
        <v>1.548308</v>
      </c>
      <c r="CL312" s="362">
        <v>4.1710000000000003</v>
      </c>
      <c r="CM312" s="362">
        <v>3.3029999999999999</v>
      </c>
      <c r="CN312" s="362">
        <v>-0.45100000000000001</v>
      </c>
      <c r="CO312" s="362">
        <v>1.732</v>
      </c>
      <c r="CP312" s="152">
        <f t="shared" si="1016"/>
        <v>-1</v>
      </c>
      <c r="CQ312" s="152">
        <f t="shared" si="1017"/>
        <v>-0.16697406965390046</v>
      </c>
      <c r="CR312" s="152">
        <f t="shared" si="1018"/>
        <v>0.32790664169428047</v>
      </c>
      <c r="CS312" s="152">
        <f t="shared" si="1019"/>
        <v>0.3711971552745949</v>
      </c>
      <c r="CT312" s="152">
        <f t="shared" si="1020"/>
        <v>-0.16496205872649289</v>
      </c>
      <c r="CU312" s="242">
        <f t="shared" si="1199"/>
        <v>-7.6779999999999999</v>
      </c>
      <c r="CV312" s="242">
        <f t="shared" si="1171"/>
        <v>-1.5390000000000006</v>
      </c>
      <c r="CW312" s="242">
        <f t="shared" si="1200"/>
        <v>2.2760000000000007</v>
      </c>
      <c r="CX312" s="242">
        <f t="shared" si="1201"/>
        <v>1.8789999999999996</v>
      </c>
      <c r="CY312" s="119"/>
      <c r="CZ312" s="119">
        <v>7.6779999999999999</v>
      </c>
      <c r="DA312" s="119">
        <v>9.2170000000000005</v>
      </c>
      <c r="DB312" s="119">
        <v>6.9409999999999998</v>
      </c>
      <c r="DC312" s="119">
        <v>5.0620000000000003</v>
      </c>
      <c r="DD312" s="119">
        <v>6.0620000000000003</v>
      </c>
      <c r="DE312" s="119">
        <v>6.6189999999999998</v>
      </c>
      <c r="DF312" s="119">
        <v>4.8109999999999999</v>
      </c>
      <c r="DG312" s="362">
        <v>5.1210000000000004</v>
      </c>
      <c r="DH312" s="362">
        <v>2.20478</v>
      </c>
      <c r="DI312" s="362">
        <v>2.638163</v>
      </c>
      <c r="DJ312" s="362">
        <v>-3.8058480000000001</v>
      </c>
      <c r="DK312" s="362">
        <v>2.0968830000000001</v>
      </c>
      <c r="DL312" s="362">
        <v>4.5839999999999996</v>
      </c>
      <c r="DM312" s="362">
        <v>3.6360000000000001</v>
      </c>
      <c r="DN312" s="362">
        <v>5.8000000000000003E-2</v>
      </c>
      <c r="DO312" s="362">
        <v>2.6360000000000001</v>
      </c>
      <c r="DP312" s="152">
        <f t="shared" si="1021"/>
        <v>-1</v>
      </c>
      <c r="DQ312" s="152">
        <f t="shared" si="1022"/>
        <v>-3.8382885008651842E-2</v>
      </c>
      <c r="DR312" s="152">
        <f t="shared" si="1023"/>
        <v>9.6318013279296455E-2</v>
      </c>
      <c r="DS312" s="152">
        <f t="shared" si="1024"/>
        <v>-8.0588258611804867E-2</v>
      </c>
      <c r="DT312" s="152">
        <f t="shared" si="1025"/>
        <v>-4.0178061865083929E-2</v>
      </c>
      <c r="DU312" s="242">
        <f t="shared" si="1202"/>
        <v>-24.452000000000002</v>
      </c>
      <c r="DV312" s="242">
        <f t="shared" si="1172"/>
        <v>-0.97599999999999909</v>
      </c>
      <c r="DW312" s="242">
        <f t="shared" si="1203"/>
        <v>2.2340000000000018</v>
      </c>
      <c r="DX312" s="242">
        <f t="shared" si="1204"/>
        <v>-2.0330000000000013</v>
      </c>
      <c r="DY312" s="119"/>
      <c r="DZ312" s="119">
        <v>24.452000000000002</v>
      </c>
      <c r="EA312" s="119">
        <v>25.428000000000001</v>
      </c>
      <c r="EB312" s="119">
        <v>23.193999999999999</v>
      </c>
      <c r="EC312" s="119">
        <v>25.227</v>
      </c>
      <c r="ED312" s="119">
        <v>26.283000000000001</v>
      </c>
      <c r="EE312" s="119">
        <v>31.556000000000001</v>
      </c>
      <c r="EF312" s="119">
        <v>28.396999999999998</v>
      </c>
      <c r="EG312" s="362">
        <v>26.46</v>
      </c>
      <c r="EH312" s="362">
        <v>24.426841</v>
      </c>
      <c r="EI312" s="362">
        <v>22.698819</v>
      </c>
      <c r="EJ312" s="362">
        <v>20.548732999999999</v>
      </c>
      <c r="EK312" s="362">
        <v>23.233602000000001</v>
      </c>
      <c r="EL312" s="362">
        <v>21.504999999999999</v>
      </c>
      <c r="EM312" s="362">
        <v>18.545000000000002</v>
      </c>
      <c r="EN312" s="362">
        <v>16.300999999999998</v>
      </c>
      <c r="EO312" s="362">
        <v>16.048999999999999</v>
      </c>
      <c r="EP312" s="153">
        <f t="shared" si="1026"/>
        <v>-1</v>
      </c>
      <c r="EQ312" s="153">
        <f t="shared" si="1027"/>
        <v>7.3248491555344603E-2</v>
      </c>
      <c r="ER312" s="153">
        <f t="shared" si="1028"/>
        <v>0.1272387062282814</v>
      </c>
      <c r="ES312" s="153">
        <f t="shared" si="1029"/>
        <v>-2.2443528250392059E-2</v>
      </c>
      <c r="ET312" s="153">
        <f t="shared" si="1030"/>
        <v>-7.7858099062918365E-2</v>
      </c>
      <c r="EU312" s="242">
        <f t="shared" si="1205"/>
        <v>-40.732999999999997</v>
      </c>
      <c r="EV312" s="242">
        <f t="shared" si="1173"/>
        <v>2.779999999999994</v>
      </c>
      <c r="EW312" s="242">
        <f t="shared" si="1206"/>
        <v>4.284000000000006</v>
      </c>
      <c r="EX312" s="242">
        <f t="shared" si="1207"/>
        <v>-0.77300000000000324</v>
      </c>
      <c r="EY312" s="119"/>
      <c r="EZ312" s="119">
        <v>40.732999999999997</v>
      </c>
      <c r="FA312" s="119">
        <v>37.953000000000003</v>
      </c>
      <c r="FB312" s="119">
        <v>33.668999999999997</v>
      </c>
      <c r="FC312" s="119">
        <v>34.442</v>
      </c>
      <c r="FD312" s="119">
        <v>37.35</v>
      </c>
      <c r="FE312" s="119">
        <v>40.793999999999997</v>
      </c>
      <c r="FF312" s="119">
        <v>35.886000000000003</v>
      </c>
      <c r="FG312" s="362">
        <v>35.387</v>
      </c>
      <c r="FH312" s="362">
        <v>35.499935000000001</v>
      </c>
      <c r="FI312" s="362">
        <v>33.308155999999997</v>
      </c>
      <c r="FJ312" s="362">
        <v>31.226268999999998</v>
      </c>
      <c r="FK312" s="362">
        <v>31.943999999999999</v>
      </c>
      <c r="FL312" s="362">
        <v>34.908999999999999</v>
      </c>
      <c r="FM312" s="362">
        <v>30.875</v>
      </c>
      <c r="FN312" s="362">
        <v>28.632999999999999</v>
      </c>
      <c r="FO312" s="362">
        <v>31.609000000000002</v>
      </c>
      <c r="FP312" s="153">
        <f t="shared" si="1031"/>
        <v>-1</v>
      </c>
      <c r="FQ312" s="153">
        <f t="shared" si="1032"/>
        <v>5.0847457627118647E-2</v>
      </c>
      <c r="FR312" s="153">
        <f t="shared" si="1033"/>
        <v>0.18</v>
      </c>
      <c r="FS312" s="153">
        <f t="shared" si="1034"/>
        <v>0.19047619047619047</v>
      </c>
      <c r="FT312" s="153">
        <f t="shared" si="1035"/>
        <v>-0.14285714285714285</v>
      </c>
      <c r="FU312" s="242">
        <f t="shared" si="990"/>
        <v>-62</v>
      </c>
      <c r="FV312" s="242">
        <f t="shared" si="1174"/>
        <v>3</v>
      </c>
      <c r="FW312" s="242">
        <f t="shared" si="991"/>
        <v>9</v>
      </c>
      <c r="FX312" s="242">
        <f t="shared" si="992"/>
        <v>8</v>
      </c>
      <c r="FY312" s="154"/>
      <c r="FZ312" s="154">
        <v>62</v>
      </c>
      <c r="GA312" s="154">
        <v>59</v>
      </c>
      <c r="GB312" s="154">
        <v>50</v>
      </c>
      <c r="GC312" s="154">
        <v>42</v>
      </c>
      <c r="GD312" s="154">
        <v>49</v>
      </c>
      <c r="GE312" s="154">
        <v>49</v>
      </c>
      <c r="GF312" s="154">
        <v>46</v>
      </c>
      <c r="GG312" s="359">
        <v>45</v>
      </c>
      <c r="GH312" s="359">
        <v>49</v>
      </c>
      <c r="GI312" s="359">
        <v>51</v>
      </c>
      <c r="GJ312" s="359">
        <v>54</v>
      </c>
      <c r="GK312" s="359">
        <v>55</v>
      </c>
      <c r="GL312" s="359">
        <v>46</v>
      </c>
      <c r="GM312" s="359">
        <v>41</v>
      </c>
      <c r="GN312" s="359">
        <v>49</v>
      </c>
      <c r="GO312" s="359">
        <v>67</v>
      </c>
      <c r="GP312" s="5"/>
      <c r="GQ312" s="5" t="s">
        <v>386</v>
      </c>
      <c r="GR312" s="5">
        <v>6600</v>
      </c>
      <c r="GS312" s="5" t="s">
        <v>307</v>
      </c>
      <c r="GT312" s="174" t="s">
        <v>78</v>
      </c>
      <c r="GU312" s="216" t="s">
        <v>73</v>
      </c>
      <c r="GV312" s="3"/>
      <c r="GW312" s="158">
        <f t="shared" si="1036"/>
        <v>-1</v>
      </c>
      <c r="GX312" s="158">
        <f t="shared" si="1037"/>
        <v>-0.18798342451307037</v>
      </c>
      <c r="GY312" s="158">
        <f t="shared" si="1038"/>
        <v>0.3224171670741382</v>
      </c>
      <c r="GZ312" s="158">
        <f t="shared" si="1039"/>
        <v>0.45867217670420685</v>
      </c>
      <c r="HA312" s="158">
        <f t="shared" si="1040"/>
        <v>-6.2361493199022087E-2</v>
      </c>
      <c r="HB312" s="263">
        <f t="shared" si="1175"/>
        <v>-0.30785886126704087</v>
      </c>
      <c r="HC312" s="263">
        <f t="shared" si="1211"/>
        <v>-7.1269928169839569E-2</v>
      </c>
      <c r="HD312" s="263">
        <f t="shared" si="1176"/>
        <v>9.2434999552326202E-2</v>
      </c>
      <c r="HE312" s="263">
        <f t="shared" si="1177"/>
        <v>9.0149429566169476E-2</v>
      </c>
      <c r="HF312" s="153">
        <f t="shared" si="1041"/>
        <v>0</v>
      </c>
      <c r="HG312" s="153">
        <f t="shared" si="1042"/>
        <v>0.30785886126704087</v>
      </c>
      <c r="HH312" s="153">
        <f t="shared" si="1043"/>
        <v>0.37912878943688044</v>
      </c>
      <c r="HI312" s="153">
        <f t="shared" si="1044"/>
        <v>0.28669378988455424</v>
      </c>
      <c r="HJ312" s="153">
        <f t="shared" si="1045"/>
        <v>0.19654436031838476</v>
      </c>
      <c r="HK312" s="153">
        <f t="shared" si="1046"/>
        <v>0.20961634883037397</v>
      </c>
      <c r="HL312" s="153">
        <f t="shared" si="1047"/>
        <v>0.22080629826697579</v>
      </c>
      <c r="HM312" s="153">
        <f t="shared" si="1048"/>
        <v>0.17540149844140218</v>
      </c>
      <c r="HN312" s="153">
        <f t="shared" si="1049"/>
        <v>0.20127010831739389</v>
      </c>
      <c r="HO312" s="153">
        <f t="shared" si="1050"/>
        <v>9.3570254506780387E-2</v>
      </c>
      <c r="HP312" s="153">
        <f t="shared" si="1051"/>
        <v>0.12200288238279938</v>
      </c>
      <c r="HQ312" s="153">
        <f t="shared" si="1052"/>
        <v>-0.17385313049201234</v>
      </c>
      <c r="HR312" s="153">
        <f t="shared" si="1053"/>
        <v>9.3739317111428744E-2</v>
      </c>
      <c r="HS312" s="153">
        <f t="shared" si="1054"/>
        <v>0.22891385767790262</v>
      </c>
      <c r="HT312" s="153">
        <f t="shared" si="1055"/>
        <v>0.20868966308902023</v>
      </c>
      <c r="HU312" s="153">
        <f t="shared" si="1056"/>
        <v>3.5857805255023194E-3</v>
      </c>
      <c r="HV312" s="150">
        <f t="shared" si="1057"/>
        <v>-1</v>
      </c>
      <c r="HW312" s="150">
        <f t="shared" si="1058"/>
        <v>-0.23482293188203171</v>
      </c>
      <c r="HX312" s="150">
        <f t="shared" si="1059"/>
        <v>0.2685671729857278</v>
      </c>
      <c r="HY312" s="150">
        <f t="shared" si="1060"/>
        <v>0.4509618870449999</v>
      </c>
      <c r="HZ312" s="150">
        <f t="shared" si="1061"/>
        <v>-9.9147509811206652E-2</v>
      </c>
      <c r="IA312" s="263">
        <f t="shared" si="1178"/>
        <v>-0.19723966143913782</v>
      </c>
      <c r="IB312" s="263">
        <f t="shared" si="1212"/>
        <v>-6.0530297512022407E-2</v>
      </c>
      <c r="IC312" s="263">
        <f t="shared" si="1179"/>
        <v>5.4572237584567446E-2</v>
      </c>
      <c r="ID312" s="263">
        <f t="shared" si="1180"/>
        <v>6.3154262485380391E-2</v>
      </c>
      <c r="IE312" s="153">
        <f t="shared" si="1062"/>
        <v>0</v>
      </c>
      <c r="IF312" s="153">
        <f t="shared" si="1063"/>
        <v>0.19723966143913782</v>
      </c>
      <c r="IG312" s="153">
        <f t="shared" si="1064"/>
        <v>0.25776995895116023</v>
      </c>
      <c r="IH312" s="153">
        <f t="shared" si="1065"/>
        <v>0.20319772136659278</v>
      </c>
      <c r="II312" s="153">
        <f t="shared" si="1066"/>
        <v>0.14004345888121239</v>
      </c>
      <c r="IJ312" s="153">
        <f t="shared" si="1067"/>
        <v>0.15545659295659295</v>
      </c>
      <c r="IK312" s="153">
        <f t="shared" si="1068"/>
        <v>0.17287428273343766</v>
      </c>
      <c r="IL312" s="153">
        <f t="shared" si="1069"/>
        <v>0.1162852693165715</v>
      </c>
      <c r="IM312" s="153">
        <f t="shared" si="1070"/>
        <v>0.13855867798487831</v>
      </c>
      <c r="IN312" s="153">
        <f t="shared" si="1071"/>
        <v>5.5086399650296949E-2</v>
      </c>
      <c r="IO312" s="153">
        <f t="shared" si="1072"/>
        <v>7.1735201793461392E-2</v>
      </c>
      <c r="IP312" s="153">
        <f t="shared" si="1073"/>
        <v>-0.11635802912284575</v>
      </c>
      <c r="IQ312" s="153">
        <f t="shared" si="1074"/>
        <v>4.6319776225449874E-2</v>
      </c>
      <c r="IR312" s="153">
        <f t="shared" si="1075"/>
        <v>0.12680895050468202</v>
      </c>
      <c r="IS312" s="153">
        <f t="shared" si="1076"/>
        <v>0.11101028433151845</v>
      </c>
      <c r="IT312" s="153">
        <f t="shared" si="1077"/>
        <v>-1.4972942465389594E-2</v>
      </c>
      <c r="IU312" s="150" t="e">
        <f t="shared" si="1078"/>
        <v>#VALUE!</v>
      </c>
      <c r="IV312" s="150">
        <f t="shared" si="1079"/>
        <v>-0.1040126097938615</v>
      </c>
      <c r="IW312" s="150">
        <f t="shared" si="1080"/>
        <v>-2.7430474821473233E-2</v>
      </c>
      <c r="IX312" s="150">
        <f t="shared" si="1081"/>
        <v>-5.9479663877982134E-2</v>
      </c>
      <c r="IY312" s="150">
        <f t="shared" si="1082"/>
        <v>4.086143050168746E-2</v>
      </c>
      <c r="IZ312" s="263" t="e">
        <f t="shared" si="1181"/>
        <v>#VALUE!</v>
      </c>
      <c r="JA312" s="263">
        <f t="shared" si="1213"/>
        <v>-6.9687050874458145E-2</v>
      </c>
      <c r="JB312" s="263">
        <f t="shared" si="1182"/>
        <v>-1.8896386379436581E-2</v>
      </c>
      <c r="JC312" s="263">
        <f t="shared" si="1183"/>
        <v>-4.3565805721208273E-2</v>
      </c>
      <c r="JD312" s="153" t="str">
        <f t="shared" si="1083"/>
        <v>i.a.</v>
      </c>
      <c r="JE312" s="153">
        <f t="shared" si="1084"/>
        <v>0.60029951145263061</v>
      </c>
      <c r="JF312" s="153">
        <f t="shared" si="1085"/>
        <v>0.66998656232708875</v>
      </c>
      <c r="JG312" s="153">
        <f t="shared" si="1086"/>
        <v>0.68888294870652533</v>
      </c>
      <c r="JH312" s="153">
        <f t="shared" si="1087"/>
        <v>0.73244875442773361</v>
      </c>
      <c r="JI312" s="153">
        <f t="shared" si="1088"/>
        <v>0.70369477911646583</v>
      </c>
      <c r="JJ312" s="153">
        <f t="shared" si="1089"/>
        <v>0.77354512918566465</v>
      </c>
      <c r="JK312" s="153">
        <f t="shared" si="1090"/>
        <v>0.79131137490943537</v>
      </c>
      <c r="JL312" s="153">
        <f t="shared" si="1091"/>
        <v>0.74773221804617518</v>
      </c>
      <c r="JM312" s="153">
        <f t="shared" si="1092"/>
        <v>0.6880812880361612</v>
      </c>
      <c r="JN312" s="153">
        <f t="shared" si="1093"/>
        <v>0.68147930494861386</v>
      </c>
      <c r="JO312" s="153">
        <f t="shared" si="1094"/>
        <v>0.65805918087748494</v>
      </c>
      <c r="JP312" s="153">
        <f t="shared" si="1095"/>
        <v>0.72732287753568747</v>
      </c>
      <c r="JQ312" s="153">
        <f t="shared" si="1096"/>
        <v>0.61603025007877621</v>
      </c>
      <c r="JR312" s="153">
        <f t="shared" si="1097"/>
        <v>0.60064777327935226</v>
      </c>
      <c r="JS312" s="153">
        <f t="shared" si="1098"/>
        <v>0.56930814095623927</v>
      </c>
      <c r="JT312" s="153">
        <f t="shared" si="1099"/>
        <v>0.50773513872631204</v>
      </c>
      <c r="JU312" s="150" t="e">
        <f t="shared" si="1100"/>
        <v>#VALUE!</v>
      </c>
      <c r="JV312" s="150">
        <f t="shared" si="1101"/>
        <v>-7.1132085785219692E-2</v>
      </c>
      <c r="JW312" s="150">
        <f t="shared" si="1102"/>
        <v>-0.11139556496244954</v>
      </c>
      <c r="JX312" s="150">
        <f t="shared" si="1103"/>
        <v>0.20251599565458117</v>
      </c>
      <c r="JY312" s="150">
        <f t="shared" si="1104"/>
        <v>-7.5166115002374939E-2</v>
      </c>
      <c r="JZ312" s="263" t="e">
        <f t="shared" si="1184"/>
        <v>#VALUE!</v>
      </c>
      <c r="KA312" s="263">
        <f t="shared" si="1214"/>
        <v>-7.5110991064214483E-3</v>
      </c>
      <c r="KB312" s="263">
        <f t="shared" si="1185"/>
        <v>-1.3237237860015641E-2</v>
      </c>
      <c r="KC312" s="263">
        <f t="shared" si="1186"/>
        <v>2.0012343184831818E-2</v>
      </c>
      <c r="KD312" s="153" t="str">
        <f t="shared" si="1145"/>
        <v>i.a.</v>
      </c>
      <c r="KE312" s="153">
        <f t="shared" si="1146"/>
        <v>9.808258654903497E-2</v>
      </c>
      <c r="KF312" s="153">
        <f t="shared" si="1147"/>
        <v>0.10559368565545642</v>
      </c>
      <c r="KG312" s="153">
        <f t="shared" si="1148"/>
        <v>0.11883092351547206</v>
      </c>
      <c r="KH312" s="153">
        <f t="shared" si="1161"/>
        <v>9.881858033064024E-2</v>
      </c>
      <c r="KI312" s="153">
        <f t="shared" si="1149"/>
        <v>0.10685008619779757</v>
      </c>
      <c r="KJ312" s="153">
        <f t="shared" si="1150"/>
        <v>0.11141555581704181</v>
      </c>
      <c r="KK312" s="153">
        <f t="shared" si="1151"/>
        <v>8.0037082818294192E-2</v>
      </c>
      <c r="KL312" s="153">
        <f t="shared" si="1152"/>
        <v>9.4604226464525806E-2</v>
      </c>
      <c r="KM312" s="153">
        <f t="shared" si="1153"/>
        <v>3.4387018568676132E-2</v>
      </c>
      <c r="KN312" s="153">
        <f t="shared" si="1154"/>
        <v>4.2642390326775678E-2</v>
      </c>
      <c r="KO312" s="153">
        <f t="shared" si="1155"/>
        <v>-7.5453470102787315E-2</v>
      </c>
      <c r="KP312" s="153">
        <f t="shared" si="1156"/>
        <v>2.7889409793932677E-2</v>
      </c>
      <c r="KQ312" s="153">
        <f t="shared" si="1157"/>
        <v>7.888416075650119E-2</v>
      </c>
      <c r="KR312" s="153">
        <f t="shared" si="1158"/>
        <v>0.10566894874912022</v>
      </c>
      <c r="KS312" s="153">
        <f t="shared" si="1159"/>
        <v>-1.2658938445560951E-2</v>
      </c>
      <c r="KT312" s="153">
        <f t="shared" si="1160"/>
        <v>2.6249185396238422E-2</v>
      </c>
      <c r="KU312" s="150" t="e">
        <f t="shared" si="1105"/>
        <v>#VALUE!</v>
      </c>
      <c r="KV312" s="150">
        <f t="shared" si="1106"/>
        <v>-0.13876964007645692</v>
      </c>
      <c r="KW312" s="150">
        <f t="shared" si="1107"/>
        <v>0.27219057187745771</v>
      </c>
      <c r="KX312" s="150">
        <f t="shared" si="1108"/>
        <v>-3.8419531756796722E-2</v>
      </c>
      <c r="KY312" s="150">
        <f t="shared" si="1109"/>
        <v>4.4040037997396558E-2</v>
      </c>
      <c r="KZ312" s="243" t="e">
        <f t="shared" si="1187"/>
        <v>#VALUE!</v>
      </c>
      <c r="LA312" s="243">
        <f t="shared" si="1215"/>
        <v>-0.20561427009294686</v>
      </c>
      <c r="LB312" s="243">
        <f t="shared" si="1188"/>
        <v>0.31701491525423742</v>
      </c>
      <c r="LC312" s="243">
        <f t="shared" si="1189"/>
        <v>-4.6534285714285861E-2</v>
      </c>
      <c r="LD312" s="254" t="str">
        <f>IFERROR(Tabel1[[#This Row],[2024 - Omsætning]]/Tabel1[[#This Row],[2024 - Ansatte]],"i.a.")</f>
        <v>i.a.</v>
      </c>
      <c r="LE312" s="254">
        <f>IFERROR(Tabel1[[#This Row],[2023 - Omsætning]]/Tabel1[[#This Row],[2023 - Ansatte]],"i.a.")</f>
        <v>1.2760806451612905</v>
      </c>
      <c r="LF312" s="254">
        <f>IFERROR(Tabel1[[#This Row],[2022 - Omsætning]]/Tabel1[[#This Row],[2022 - Ansatte]],"i.a.")</f>
        <v>1.4816949152542374</v>
      </c>
      <c r="LG312" s="254">
        <f>IFERROR(Tabel1[[#This Row],[2021 - Omsætning]]/Tabel1[[#This Row],[2021 - Ansatte]],"i.a.")</f>
        <v>1.1646799999999999</v>
      </c>
      <c r="LH312" s="254">
        <f>IFERROR(AC312/Tabel1[[#This Row],[2020 - Ansatte]],"i.a.")</f>
        <v>1.2112142857142858</v>
      </c>
      <c r="LI312" s="254">
        <f>IFERROR(Tabel1[[#This Row],[2019 - Omsætning]]/Tabel1[[#This Row],[2019 - Ansatte]],"i.a.")</f>
        <v>1.1601224489795918</v>
      </c>
      <c r="LJ312" s="254">
        <f>IFERROR(Tabel1[[#This Row],[2018 - Omsætning]]/Tabel1[[#This Row],[2018 - Ansatte]],"i.a.")</f>
        <v>1.2140612244897959</v>
      </c>
      <c r="LK312" s="254">
        <f>IFERROR(Tabel1[[#This Row],[2017 - Omsætning]]/Tabel1[[#This Row],[2017 - Ansatte]],"i.a.")</f>
        <v>1.1255652173913044</v>
      </c>
      <c r="LL312" s="254">
        <f>IFERROR(Tabel1[[#This Row],[2016 - Omsætning]]/Tabel1[[#This Row],[2016 - Ansatte]],"i.a.")</f>
        <v>1.1535777777777778</v>
      </c>
      <c r="LM312" s="254">
        <f>IFERROR(Tabel1[[#This Row],[2015 - Omsætning]]/Tabel1[[#This Row],[2015 - Ansatte]],"i.a.")</f>
        <v>1.1247688979591837</v>
      </c>
      <c r="LN312" s="254">
        <f>IFERROR(Tabel1[[#This Row],[2014 - Omsætning]]/Tabel1[[#This Row],[2014 - Ansatte]],"i.a.")</f>
        <v>1.0643440980392156</v>
      </c>
      <c r="LO312" s="254">
        <f>IFERROR(Tabel1[[#This Row],[2013 - Omsætning]]/Tabel1[[#This Row],[2013 - Ansatte]],"i.a.")</f>
        <v>0.90199911111111108</v>
      </c>
      <c r="LP312" s="254">
        <f>IFERROR(Tabel1[[#This Row],[2012 - Omsætning]]/Tabel1[[#This Row],[2012 - Ansatte]],"i.a.")</f>
        <v>1.0093815090909091</v>
      </c>
      <c r="LQ312" s="254">
        <f>IFERROR(Tabel1[[#This Row],[2011 - Omsætning]]/Tabel1[[#This Row],[2011 - Ansatte]],"i.a.")</f>
        <v>1.1494565217391304</v>
      </c>
      <c r="LR312" s="254">
        <f>IFERROR(Tabel1[[#This Row],[2010 - Omsætning]]/Tabel1[[#This Row],[2010 - Ansatte]],"i.a.")</f>
        <v>0.76239024390243904</v>
      </c>
      <c r="LS312" s="254">
        <f>IFERROR(Tabel1[[#This Row],[2009 - Omsætning]]/Tabel1[[#This Row],[2009 - Ansatte]],"i.a.")</f>
        <v>0.72708163265306125</v>
      </c>
      <c r="LT312" s="254">
        <f>IFERROR(Tabel1[[#This Row],[2008 - Omsætning]]/Tabel1[[#This Row],[2008 - Ansatte]],"i.a.")</f>
        <v>0.98482089552238816</v>
      </c>
      <c r="LU312" s="158" t="e">
        <f t="shared" si="1110"/>
        <v>#VALUE!</v>
      </c>
      <c r="LV312" s="158">
        <f t="shared" si="1111"/>
        <v>-0.20728177596096978</v>
      </c>
      <c r="LW312" s="158">
        <f t="shared" si="1112"/>
        <v>0.12534461160532237</v>
      </c>
      <c r="LX312" s="158">
        <f t="shared" si="1113"/>
        <v>0.15180561043065971</v>
      </c>
      <c r="LY312" s="158">
        <f t="shared" si="1114"/>
        <v>-2.5789068514241703E-2</v>
      </c>
      <c r="LZ312" s="243" t="e">
        <f t="shared" si="1190"/>
        <v>#VALUE!</v>
      </c>
      <c r="MA312" s="243">
        <f t="shared" si="1216"/>
        <v>-3.2381629305631501E-2</v>
      </c>
      <c r="MB312" s="243">
        <f t="shared" si="1191"/>
        <v>1.740033898305085E-2</v>
      </c>
      <c r="MC312" s="243">
        <f t="shared" si="1192"/>
        <v>1.8296190476190466E-2</v>
      </c>
      <c r="MD312" s="244" t="str">
        <f t="shared" si="1115"/>
        <v>i.a.</v>
      </c>
      <c r="ME312" s="244">
        <f t="shared" si="1116"/>
        <v>0.12383870967741935</v>
      </c>
      <c r="MF312" s="244">
        <f t="shared" si="1117"/>
        <v>0.15622033898305085</v>
      </c>
      <c r="MG312" s="244">
        <f t="shared" si="1118"/>
        <v>0.13882</v>
      </c>
      <c r="MH312" s="244">
        <f t="shared" si="1119"/>
        <v>0.12052380952380953</v>
      </c>
      <c r="MI312" s="244">
        <f t="shared" si="1120"/>
        <v>0.12371428571428572</v>
      </c>
      <c r="MJ312" s="244">
        <f t="shared" si="1121"/>
        <v>0.13508163265306122</v>
      </c>
      <c r="MK312" s="244">
        <f t="shared" si="1122"/>
        <v>0.10458695652173913</v>
      </c>
      <c r="ML312" s="244">
        <f t="shared" si="1123"/>
        <v>0.11380000000000001</v>
      </c>
      <c r="MM312" s="244">
        <f t="shared" si="1124"/>
        <v>4.4995510204081629E-2</v>
      </c>
      <c r="MN312" s="244">
        <f t="shared" si="1125"/>
        <v>5.1728686274509807E-2</v>
      </c>
      <c r="MO312" s="244">
        <f t="shared" si="1126"/>
        <v>-7.0478666666666676E-2</v>
      </c>
      <c r="MP312" s="244">
        <f t="shared" si="1127"/>
        <v>3.8125145454545456E-2</v>
      </c>
      <c r="MQ312" s="244">
        <f t="shared" si="1128"/>
        <v>9.9652173913043471E-2</v>
      </c>
      <c r="MR312" s="244">
        <f t="shared" si="1129"/>
        <v>8.8682926829268302E-2</v>
      </c>
      <c r="MS312" s="244">
        <f t="shared" si="1130"/>
        <v>1.1836734693877551E-3</v>
      </c>
      <c r="MT312" s="244">
        <f t="shared" si="1131"/>
        <v>3.9343283582089557E-2</v>
      </c>
    </row>
    <row r="313" spans="1:358" s="101" customFormat="1" ht="18" customHeight="1" x14ac:dyDescent="0.25">
      <c r="A313" s="20" t="s">
        <v>331</v>
      </c>
      <c r="B313" s="273">
        <v>13827540</v>
      </c>
      <c r="C313" s="117" t="s">
        <v>370</v>
      </c>
      <c r="D313" s="5"/>
      <c r="E313" s="5">
        <v>282900</v>
      </c>
      <c r="F313" s="203">
        <v>45470</v>
      </c>
      <c r="G313" s="148"/>
      <c r="H313" s="148" t="s">
        <v>74</v>
      </c>
      <c r="I313" s="148" t="s">
        <v>74</v>
      </c>
      <c r="J313" s="148" t="s">
        <v>74</v>
      </c>
      <c r="K313" s="148" t="s">
        <v>74</v>
      </c>
      <c r="L313" s="148" t="s">
        <v>74</v>
      </c>
      <c r="M313" s="148" t="s">
        <v>74</v>
      </c>
      <c r="N313" s="357" t="s">
        <v>74</v>
      </c>
      <c r="O313" s="357" t="s">
        <v>74</v>
      </c>
      <c r="P313" s="150">
        <f>Y313/Tabel1[[#This Row],[2023 - Omsætning]]-1</f>
        <v>-1</v>
      </c>
      <c r="Q313" s="150">
        <f>Z313/Tabel1[[#This Row],[2022 - Omsætning]]-1</f>
        <v>0.51881500049360652</v>
      </c>
      <c r="R313" s="150">
        <f>AA313/Tabel1[[#This Row],[2021 - Omsætning]]-1</f>
        <v>8.5147091925961149E-3</v>
      </c>
      <c r="S313" s="150">
        <f>AB313/Tabel1[[#This Row],[2020 - Omsætning]]-1</f>
        <v>-0.11671051021656675</v>
      </c>
      <c r="T313" s="150">
        <f>AC313/Tabel1[[#This Row],[2019 - Omsætning]]-1</f>
        <v>4.779247921565144E-3</v>
      </c>
      <c r="U313" s="242">
        <f t="shared" si="1162"/>
        <v>-353.85199999999998</v>
      </c>
      <c r="V313" s="242">
        <f t="shared" si="1210"/>
        <v>120.87299999999996</v>
      </c>
      <c r="W313" s="242">
        <f t="shared" si="1209"/>
        <v>1.967000000000013</v>
      </c>
      <c r="X313" s="242">
        <f t="shared" si="1208"/>
        <v>-30.524000000000001</v>
      </c>
      <c r="Y313" s="151"/>
      <c r="Z313" s="151">
        <v>353.85199999999998</v>
      </c>
      <c r="AA313" s="151">
        <v>232.97900000000001</v>
      </c>
      <c r="AB313" s="151">
        <v>231.012</v>
      </c>
      <c r="AC313" s="361">
        <v>261.536</v>
      </c>
      <c r="AD313" s="151">
        <v>260.29199999999997</v>
      </c>
      <c r="AE313" s="151">
        <v>202.27799999999999</v>
      </c>
      <c r="AF313" s="151">
        <v>238.86500000000001</v>
      </c>
      <c r="AG313" s="361">
        <v>331.33100000000002</v>
      </c>
      <c r="AH313" s="361">
        <v>533.67499999999995</v>
      </c>
      <c r="AI313" s="361">
        <v>591.95399999999995</v>
      </c>
      <c r="AJ313" s="361">
        <v>678.68899999999996</v>
      </c>
      <c r="AK313" s="361"/>
      <c r="AL313" s="361"/>
      <c r="AM313" s="361"/>
      <c r="AN313" s="361"/>
      <c r="AO313" s="361"/>
      <c r="AP313" s="150" t="e">
        <f t="shared" si="1006"/>
        <v>#DIV/0!</v>
      </c>
      <c r="AQ313" s="150" t="e">
        <f t="shared" si="1007"/>
        <v>#DIV/0!</v>
      </c>
      <c r="AR313" s="150" t="e">
        <f t="shared" si="1008"/>
        <v>#DIV/0!</v>
      </c>
      <c r="AS313" s="150" t="e">
        <f t="shared" si="1009"/>
        <v>#DIV/0!</v>
      </c>
      <c r="AT313" s="150" t="e">
        <f t="shared" si="1010"/>
        <v>#DIV/0!</v>
      </c>
      <c r="AU313" s="242">
        <f t="shared" si="1193"/>
        <v>0</v>
      </c>
      <c r="AV313" s="242">
        <f t="shared" si="1169"/>
        <v>0</v>
      </c>
      <c r="AW313" s="242">
        <f t="shared" si="1194"/>
        <v>0</v>
      </c>
      <c r="AX313" s="242">
        <f t="shared" si="1195"/>
        <v>0</v>
      </c>
      <c r="AY313" s="119"/>
      <c r="AZ313" s="119"/>
      <c r="BA313" s="119"/>
      <c r="BB313" s="119"/>
      <c r="BC313" s="119"/>
      <c r="BD313" s="119"/>
      <c r="BE313" s="119">
        <v>57.768999999999998</v>
      </c>
      <c r="BF313" s="119">
        <v>60.889000000000003</v>
      </c>
      <c r="BG313" s="362">
        <v>84.745000000000005</v>
      </c>
      <c r="BH313" s="362">
        <v>153.239</v>
      </c>
      <c r="BI313" s="362">
        <v>146.79300000000001</v>
      </c>
      <c r="BJ313" s="362">
        <v>188.27799999999999</v>
      </c>
      <c r="BK313" s="362"/>
      <c r="BL313" s="362"/>
      <c r="BM313" s="362"/>
      <c r="BN313" s="362"/>
      <c r="BO313" s="362"/>
      <c r="BP313" s="152" t="e">
        <f t="shared" si="1011"/>
        <v>#DIV/0!</v>
      </c>
      <c r="BQ313" s="152" t="e">
        <f t="shared" si="1012"/>
        <v>#DIV/0!</v>
      </c>
      <c r="BR313" s="152" t="e">
        <f t="shared" si="1013"/>
        <v>#DIV/0!</v>
      </c>
      <c r="BS313" s="152" t="e">
        <f t="shared" si="1014"/>
        <v>#DIV/0!</v>
      </c>
      <c r="BT313" s="152" t="e">
        <f t="shared" si="1015"/>
        <v>#DIV/0!</v>
      </c>
      <c r="BU313" s="242">
        <f t="shared" si="1196"/>
        <v>0</v>
      </c>
      <c r="BV313" s="242">
        <f t="shared" si="1170"/>
        <v>0</v>
      </c>
      <c r="BW313" s="242">
        <f t="shared" si="1197"/>
        <v>0</v>
      </c>
      <c r="BX313" s="242">
        <f t="shared" si="1198"/>
        <v>0</v>
      </c>
      <c r="BY313" s="119"/>
      <c r="BZ313" s="119"/>
      <c r="CA313" s="119"/>
      <c r="CB313" s="119"/>
      <c r="CC313" s="119"/>
      <c r="CD313" s="119"/>
      <c r="CE313" s="119">
        <v>-6.3479999999999999</v>
      </c>
      <c r="CF313" s="119">
        <v>-7.4050000000000002</v>
      </c>
      <c r="CG313" s="362">
        <v>21.507000000000001</v>
      </c>
      <c r="CH313" s="362">
        <v>44.012999999999998</v>
      </c>
      <c r="CI313" s="362">
        <v>26.763999999999999</v>
      </c>
      <c r="CJ313" s="362">
        <v>70.212999999999994</v>
      </c>
      <c r="CK313" s="362"/>
      <c r="CL313" s="362"/>
      <c r="CM313" s="362"/>
      <c r="CN313" s="362"/>
      <c r="CO313" s="362"/>
      <c r="CP313" s="152" t="e">
        <f t="shared" si="1016"/>
        <v>#DIV/0!</v>
      </c>
      <c r="CQ313" s="152" t="e">
        <f t="shared" si="1017"/>
        <v>#DIV/0!</v>
      </c>
      <c r="CR313" s="152" t="e">
        <f t="shared" si="1018"/>
        <v>#DIV/0!</v>
      </c>
      <c r="CS313" s="152" t="e">
        <f t="shared" si="1019"/>
        <v>#DIV/0!</v>
      </c>
      <c r="CT313" s="152" t="e">
        <f t="shared" si="1020"/>
        <v>#DIV/0!</v>
      </c>
      <c r="CU313" s="242">
        <f t="shared" si="1199"/>
        <v>0</v>
      </c>
      <c r="CV313" s="242">
        <f t="shared" si="1171"/>
        <v>0</v>
      </c>
      <c r="CW313" s="242">
        <f t="shared" si="1200"/>
        <v>0</v>
      </c>
      <c r="CX313" s="242">
        <f t="shared" si="1201"/>
        <v>0</v>
      </c>
      <c r="CY313" s="119"/>
      <c r="CZ313" s="119"/>
      <c r="DA313" s="119"/>
      <c r="DB313" s="119"/>
      <c r="DC313" s="119"/>
      <c r="DD313" s="119"/>
      <c r="DE313" s="119">
        <v>-18.254000000000001</v>
      </c>
      <c r="DF313" s="119">
        <v>-2.915</v>
      </c>
      <c r="DG313" s="362">
        <v>67.734999999999999</v>
      </c>
      <c r="DH313" s="362">
        <v>38.271999999999998</v>
      </c>
      <c r="DI313" s="362">
        <v>26.821999999999999</v>
      </c>
      <c r="DJ313" s="362">
        <v>68.483000000000004</v>
      </c>
      <c r="DK313" s="362"/>
      <c r="DL313" s="362"/>
      <c r="DM313" s="362"/>
      <c r="DN313" s="362"/>
      <c r="DO313" s="362"/>
      <c r="DP313" s="152" t="e">
        <f t="shared" si="1021"/>
        <v>#DIV/0!</v>
      </c>
      <c r="DQ313" s="152" t="e">
        <f t="shared" si="1022"/>
        <v>#DIV/0!</v>
      </c>
      <c r="DR313" s="152" t="e">
        <f t="shared" si="1023"/>
        <v>#DIV/0!</v>
      </c>
      <c r="DS313" s="152" t="e">
        <f t="shared" si="1024"/>
        <v>#DIV/0!</v>
      </c>
      <c r="DT313" s="152" t="e">
        <f t="shared" si="1025"/>
        <v>#DIV/0!</v>
      </c>
      <c r="DU313" s="242">
        <f t="shared" si="1202"/>
        <v>0</v>
      </c>
      <c r="DV313" s="242">
        <f t="shared" si="1172"/>
        <v>0</v>
      </c>
      <c r="DW313" s="242">
        <f t="shared" si="1203"/>
        <v>0</v>
      </c>
      <c r="DX313" s="242">
        <f t="shared" si="1204"/>
        <v>0</v>
      </c>
      <c r="DY313" s="119"/>
      <c r="DZ313" s="119"/>
      <c r="EA313" s="119"/>
      <c r="EB313" s="119"/>
      <c r="EC313" s="119"/>
      <c r="ED313" s="119"/>
      <c r="EE313" s="119">
        <v>41.853999999999999</v>
      </c>
      <c r="EF313" s="119">
        <v>61.466999999999999</v>
      </c>
      <c r="EG313" s="362">
        <v>66.305000000000007</v>
      </c>
      <c r="EH313" s="362">
        <v>98.251999999999995</v>
      </c>
      <c r="EI313" s="362">
        <v>69.123999999999995</v>
      </c>
      <c r="EJ313" s="362">
        <v>78.085999999999999</v>
      </c>
      <c r="EK313" s="362"/>
      <c r="EL313" s="362"/>
      <c r="EM313" s="362"/>
      <c r="EN313" s="362"/>
      <c r="EO313" s="362"/>
      <c r="EP313" s="153" t="e">
        <f t="shared" si="1026"/>
        <v>#DIV/0!</v>
      </c>
      <c r="EQ313" s="153" t="e">
        <f t="shared" si="1027"/>
        <v>#DIV/0!</v>
      </c>
      <c r="ER313" s="153" t="e">
        <f t="shared" si="1028"/>
        <v>#DIV/0!</v>
      </c>
      <c r="ES313" s="153" t="e">
        <f t="shared" si="1029"/>
        <v>#DIV/0!</v>
      </c>
      <c r="ET313" s="153" t="e">
        <f t="shared" si="1030"/>
        <v>#DIV/0!</v>
      </c>
      <c r="EU313" s="242">
        <f t="shared" si="1205"/>
        <v>0</v>
      </c>
      <c r="EV313" s="242">
        <f t="shared" si="1173"/>
        <v>0</v>
      </c>
      <c r="EW313" s="242">
        <f t="shared" si="1206"/>
        <v>0</v>
      </c>
      <c r="EX313" s="242">
        <f t="shared" si="1207"/>
        <v>0</v>
      </c>
      <c r="EY313" s="119"/>
      <c r="EZ313" s="119"/>
      <c r="FA313" s="119"/>
      <c r="FB313" s="119"/>
      <c r="FC313" s="119"/>
      <c r="FD313" s="119"/>
      <c r="FE313" s="119">
        <v>205.18299999999999</v>
      </c>
      <c r="FF313" s="119">
        <v>206.95500000000001</v>
      </c>
      <c r="FG313" s="362">
        <v>272.63299999999998</v>
      </c>
      <c r="FH313" s="362">
        <v>411.28399999999999</v>
      </c>
      <c r="FI313" s="362">
        <v>457.00599999999997</v>
      </c>
      <c r="FJ313" s="362">
        <v>506.786</v>
      </c>
      <c r="FK313" s="362"/>
      <c r="FL313" s="362"/>
      <c r="FM313" s="362"/>
      <c r="FN313" s="362"/>
      <c r="FO313" s="362"/>
      <c r="FP313" s="153">
        <f t="shared" si="1031"/>
        <v>-1</v>
      </c>
      <c r="FQ313" s="153">
        <f t="shared" si="1032"/>
        <v>7.9207920792079209E-2</v>
      </c>
      <c r="FR313" s="153">
        <f t="shared" si="1033"/>
        <v>7.4468085106382975E-2</v>
      </c>
      <c r="FS313" s="153">
        <f t="shared" si="1034"/>
        <v>0.17499999999999999</v>
      </c>
      <c r="FT313" s="153">
        <f t="shared" si="1035"/>
        <v>-2.4390243902439025E-2</v>
      </c>
      <c r="FU313" s="242">
        <f t="shared" ref="FU313:FU328" si="1217">FY313-FZ313</f>
        <v>-109</v>
      </c>
      <c r="FV313" s="242">
        <f t="shared" si="1174"/>
        <v>8</v>
      </c>
      <c r="FW313" s="242">
        <f t="shared" ref="FW313:FW328" si="1218">GA313-GB313</f>
        <v>7</v>
      </c>
      <c r="FX313" s="242">
        <f t="shared" ref="FX313:FX328" si="1219">GB313-GC313</f>
        <v>14</v>
      </c>
      <c r="FY313" s="154"/>
      <c r="FZ313" s="154">
        <v>109</v>
      </c>
      <c r="GA313" s="154">
        <v>101</v>
      </c>
      <c r="GB313" s="154">
        <v>94</v>
      </c>
      <c r="GC313" s="154">
        <v>80</v>
      </c>
      <c r="GD313" s="154">
        <v>82</v>
      </c>
      <c r="GE313" s="154">
        <v>87</v>
      </c>
      <c r="GF313" s="154">
        <v>98</v>
      </c>
      <c r="GG313" s="359">
        <v>123</v>
      </c>
      <c r="GH313" s="359">
        <v>229</v>
      </c>
      <c r="GI313" s="359">
        <v>246</v>
      </c>
      <c r="GJ313" s="359">
        <v>243</v>
      </c>
      <c r="GK313" s="359"/>
      <c r="GL313" s="359"/>
      <c r="GM313" s="359"/>
      <c r="GN313" s="359"/>
      <c r="GO313" s="359"/>
      <c r="GP313" s="5"/>
      <c r="GQ313" s="5" t="s">
        <v>389</v>
      </c>
      <c r="GR313" s="5">
        <v>7000</v>
      </c>
      <c r="GS313" s="5" t="s">
        <v>181</v>
      </c>
      <c r="GT313" s="7" t="s">
        <v>78</v>
      </c>
      <c r="GU313" s="16"/>
      <c r="GV313" s="3"/>
      <c r="GW313" s="158" t="e">
        <f t="shared" si="1036"/>
        <v>#VALUE!</v>
      </c>
      <c r="GX313" s="158" t="e">
        <f t="shared" si="1037"/>
        <v>#VALUE!</v>
      </c>
      <c r="GY313" s="158" t="e">
        <f t="shared" si="1038"/>
        <v>#VALUE!</v>
      </c>
      <c r="GZ313" s="158" t="e">
        <f t="shared" si="1039"/>
        <v>#VALUE!</v>
      </c>
      <c r="HA313" s="158" t="e">
        <f t="shared" si="1040"/>
        <v>#VALUE!</v>
      </c>
      <c r="HB313" s="263" t="e">
        <f t="shared" si="1175"/>
        <v>#VALUE!</v>
      </c>
      <c r="HC313" s="263" t="e">
        <f t="shared" si="1211"/>
        <v>#VALUE!</v>
      </c>
      <c r="HD313" s="263" t="e">
        <f t="shared" si="1176"/>
        <v>#VALUE!</v>
      </c>
      <c r="HE313" s="263" t="e">
        <f t="shared" si="1177"/>
        <v>#VALUE!</v>
      </c>
      <c r="HF313" s="153" t="str">
        <f t="shared" si="1041"/>
        <v>Negativ EK</v>
      </c>
      <c r="HG313" s="153" t="str">
        <f t="shared" si="1042"/>
        <v>Negativ EK</v>
      </c>
      <c r="HH313" s="153" t="str">
        <f t="shared" si="1043"/>
        <v>Negativ EK</v>
      </c>
      <c r="HI313" s="153" t="str">
        <f t="shared" si="1044"/>
        <v>Negativ EK</v>
      </c>
      <c r="HJ313" s="153" t="str">
        <f t="shared" si="1045"/>
        <v>Negativ EK</v>
      </c>
      <c r="HK313" s="153">
        <f t="shared" si="1046"/>
        <v>0</v>
      </c>
      <c r="HL313" s="153">
        <f t="shared" si="1047"/>
        <v>-0.35334539928959269</v>
      </c>
      <c r="HM313" s="153">
        <f t="shared" si="1048"/>
        <v>-4.5628150142441225E-2</v>
      </c>
      <c r="HN313" s="153">
        <f t="shared" si="1049"/>
        <v>0.82324057925217398</v>
      </c>
      <c r="HO313" s="153">
        <f t="shared" si="1050"/>
        <v>0.45731765605582647</v>
      </c>
      <c r="HP313" s="153">
        <f t="shared" si="1051"/>
        <v>0.36440459207934245</v>
      </c>
      <c r="HQ313" s="153">
        <f t="shared" si="1052"/>
        <v>0.87702020848807727</v>
      </c>
      <c r="HR313" s="153" t="str">
        <f t="shared" si="1053"/>
        <v>Negativ EK</v>
      </c>
      <c r="HS313" s="153" t="str">
        <f t="shared" si="1054"/>
        <v>Negativ EK</v>
      </c>
      <c r="HT313" s="153" t="str">
        <f t="shared" si="1055"/>
        <v>Negativ EK</v>
      </c>
      <c r="HU313" s="153" t="str">
        <f t="shared" si="1056"/>
        <v>Negativ EK</v>
      </c>
      <c r="HV313" s="150" t="e">
        <f t="shared" si="1057"/>
        <v>#VALUE!</v>
      </c>
      <c r="HW313" s="150" t="e">
        <f t="shared" si="1058"/>
        <v>#VALUE!</v>
      </c>
      <c r="HX313" s="150" t="e">
        <f t="shared" si="1059"/>
        <v>#VALUE!</v>
      </c>
      <c r="HY313" s="150" t="e">
        <f t="shared" si="1060"/>
        <v>#VALUE!</v>
      </c>
      <c r="HZ313" s="150" t="e">
        <f t="shared" si="1061"/>
        <v>#VALUE!</v>
      </c>
      <c r="IA313" s="263" t="e">
        <f t="shared" si="1178"/>
        <v>#VALUE!</v>
      </c>
      <c r="IB313" s="263" t="e">
        <f t="shared" si="1212"/>
        <v>#VALUE!</v>
      </c>
      <c r="IC313" s="263" t="e">
        <f t="shared" si="1179"/>
        <v>#VALUE!</v>
      </c>
      <c r="ID313" s="263" t="e">
        <f t="shared" si="1180"/>
        <v>#VALUE!</v>
      </c>
      <c r="IE313" s="153" t="str">
        <f t="shared" si="1062"/>
        <v>i.a.</v>
      </c>
      <c r="IF313" s="153" t="str">
        <f t="shared" si="1063"/>
        <v>i.a.</v>
      </c>
      <c r="IG313" s="153" t="str">
        <f t="shared" si="1064"/>
        <v>i.a.</v>
      </c>
      <c r="IH313" s="153" t="str">
        <f t="shared" si="1065"/>
        <v>i.a.</v>
      </c>
      <c r="II313" s="153" t="str">
        <f t="shared" si="1066"/>
        <v>i.a.</v>
      </c>
      <c r="IJ313" s="153">
        <f t="shared" si="1067"/>
        <v>0</v>
      </c>
      <c r="IK313" s="153">
        <f t="shared" si="1068"/>
        <v>-3.0805215728712223E-2</v>
      </c>
      <c r="IL313" s="153">
        <f t="shared" si="1069"/>
        <v>-3.0880672577295515E-2</v>
      </c>
      <c r="IM313" s="153">
        <f t="shared" si="1070"/>
        <v>6.2893596737615839E-2</v>
      </c>
      <c r="IN313" s="153">
        <f t="shared" si="1071"/>
        <v>0.10137857167536192</v>
      </c>
      <c r="IO313" s="153">
        <f t="shared" si="1072"/>
        <v>5.5538954463203685E-2</v>
      </c>
      <c r="IP313" s="153">
        <f t="shared" si="1073"/>
        <v>0.13854565832521024</v>
      </c>
      <c r="IQ313" s="153" t="str">
        <f t="shared" si="1074"/>
        <v>i.a.</v>
      </c>
      <c r="IR313" s="153" t="str">
        <f t="shared" si="1075"/>
        <v>i.a.</v>
      </c>
      <c r="IS313" s="153" t="str">
        <f t="shared" si="1076"/>
        <v>i.a.</v>
      </c>
      <c r="IT313" s="153" t="str">
        <f t="shared" si="1077"/>
        <v>i.a.</v>
      </c>
      <c r="IU313" s="150" t="e">
        <f t="shared" si="1078"/>
        <v>#VALUE!</v>
      </c>
      <c r="IV313" s="150" t="e">
        <f t="shared" si="1079"/>
        <v>#VALUE!</v>
      </c>
      <c r="IW313" s="150" t="e">
        <f t="shared" si="1080"/>
        <v>#VALUE!</v>
      </c>
      <c r="IX313" s="150" t="e">
        <f t="shared" si="1081"/>
        <v>#VALUE!</v>
      </c>
      <c r="IY313" s="150" t="e">
        <f t="shared" si="1082"/>
        <v>#VALUE!</v>
      </c>
      <c r="IZ313" s="263" t="e">
        <f t="shared" si="1181"/>
        <v>#VALUE!</v>
      </c>
      <c r="JA313" s="263" t="e">
        <f t="shared" si="1213"/>
        <v>#VALUE!</v>
      </c>
      <c r="JB313" s="263" t="e">
        <f t="shared" si="1182"/>
        <v>#VALUE!</v>
      </c>
      <c r="JC313" s="263" t="e">
        <f t="shared" si="1183"/>
        <v>#VALUE!</v>
      </c>
      <c r="JD313" s="153" t="str">
        <f t="shared" si="1083"/>
        <v>i.a.</v>
      </c>
      <c r="JE313" s="153" t="str">
        <f t="shared" si="1084"/>
        <v>i.a.</v>
      </c>
      <c r="JF313" s="153" t="str">
        <f t="shared" si="1085"/>
        <v>i.a.</v>
      </c>
      <c r="JG313" s="153" t="str">
        <f t="shared" si="1086"/>
        <v>i.a.</v>
      </c>
      <c r="JH313" s="153" t="str">
        <f t="shared" si="1087"/>
        <v>i.a.</v>
      </c>
      <c r="JI313" s="153" t="str">
        <f t="shared" si="1088"/>
        <v>i.a.</v>
      </c>
      <c r="JJ313" s="153">
        <f t="shared" si="1089"/>
        <v>0.20398376083788619</v>
      </c>
      <c r="JK313" s="153">
        <f t="shared" si="1090"/>
        <v>0.2970065956367326</v>
      </c>
      <c r="JL313" s="153">
        <f t="shared" si="1091"/>
        <v>0.24320240029636916</v>
      </c>
      <c r="JM313" s="153">
        <f t="shared" si="1092"/>
        <v>0.23889088804816136</v>
      </c>
      <c r="JN313" s="153">
        <f t="shared" si="1093"/>
        <v>0.15125403167573293</v>
      </c>
      <c r="JO313" s="153">
        <f t="shared" si="1094"/>
        <v>0.15408081517642555</v>
      </c>
      <c r="JP313" s="153" t="str">
        <f t="shared" si="1095"/>
        <v>i.a.</v>
      </c>
      <c r="JQ313" s="153" t="str">
        <f t="shared" si="1096"/>
        <v>i.a.</v>
      </c>
      <c r="JR313" s="153" t="str">
        <f t="shared" si="1097"/>
        <v>i.a.</v>
      </c>
      <c r="JS313" s="153" t="str">
        <f t="shared" si="1098"/>
        <v>i.a.</v>
      </c>
      <c r="JT313" s="153" t="str">
        <f t="shared" si="1099"/>
        <v>i.a.</v>
      </c>
      <c r="JU313" s="150" t="e">
        <f t="shared" si="1100"/>
        <v>#VALUE!</v>
      </c>
      <c r="JV313" s="150" t="e">
        <f t="shared" si="1101"/>
        <v>#DIV/0!</v>
      </c>
      <c r="JW313" s="150" t="e">
        <f t="shared" si="1102"/>
        <v>#DIV/0!</v>
      </c>
      <c r="JX313" s="150" t="e">
        <f t="shared" si="1103"/>
        <v>#DIV/0!</v>
      </c>
      <c r="JY313" s="150" t="e">
        <f t="shared" si="1104"/>
        <v>#DIV/0!</v>
      </c>
      <c r="JZ313" s="263" t="e">
        <f t="shared" si="1184"/>
        <v>#VALUE!</v>
      </c>
      <c r="KA313" s="263">
        <f t="shared" si="1214"/>
        <v>0</v>
      </c>
      <c r="KB313" s="263">
        <f t="shared" si="1185"/>
        <v>0</v>
      </c>
      <c r="KC313" s="263">
        <f t="shared" si="1186"/>
        <v>0</v>
      </c>
      <c r="KD313" s="153" t="str">
        <f t="shared" si="1145"/>
        <v>i.a.</v>
      </c>
      <c r="KE313" s="153">
        <f t="shared" si="1146"/>
        <v>0</v>
      </c>
      <c r="KF313" s="153">
        <f t="shared" si="1147"/>
        <v>0</v>
      </c>
      <c r="KG313" s="153">
        <f t="shared" si="1148"/>
        <v>0</v>
      </c>
      <c r="KH313" s="153">
        <f t="shared" si="1161"/>
        <v>0</v>
      </c>
      <c r="KI313" s="153">
        <f t="shared" si="1149"/>
        <v>0</v>
      </c>
      <c r="KJ313" s="153">
        <f t="shared" si="1150"/>
        <v>-3.1382552724468306E-2</v>
      </c>
      <c r="KK313" s="153">
        <f t="shared" si="1151"/>
        <v>-3.1000774496054255E-2</v>
      </c>
      <c r="KL313" s="153">
        <f t="shared" si="1152"/>
        <v>6.4910919895814156E-2</v>
      </c>
      <c r="KM313" s="153">
        <f t="shared" si="1153"/>
        <v>8.2471541668618545E-2</v>
      </c>
      <c r="KN313" s="153">
        <f t="shared" si="1154"/>
        <v>4.5212972629630005E-2</v>
      </c>
      <c r="KO313" s="153">
        <f t="shared" si="1155"/>
        <v>0.10345386473038461</v>
      </c>
      <c r="KP313" s="153" t="str">
        <f t="shared" si="1156"/>
        <v>i.a.</v>
      </c>
      <c r="KQ313" s="153" t="str">
        <f t="shared" si="1157"/>
        <v>i.a.</v>
      </c>
      <c r="KR313" s="153" t="str">
        <f t="shared" si="1158"/>
        <v>i.a.</v>
      </c>
      <c r="KS313" s="153" t="str">
        <f t="shared" si="1159"/>
        <v>i.a.</v>
      </c>
      <c r="KT313" s="153" t="str">
        <f t="shared" si="1160"/>
        <v>i.a.</v>
      </c>
      <c r="KU313" s="150" t="e">
        <f t="shared" si="1105"/>
        <v>#VALUE!</v>
      </c>
      <c r="KV313" s="150">
        <f t="shared" si="1106"/>
        <v>0.40734233990691987</v>
      </c>
      <c r="KW313" s="150">
        <f t="shared" si="1107"/>
        <v>-6.1382349860356171E-2</v>
      </c>
      <c r="KX313" s="150">
        <f t="shared" si="1108"/>
        <v>-0.24826426401409937</v>
      </c>
      <c r="KY313" s="150">
        <f t="shared" si="1109"/>
        <v>2.9898729119604336E-2</v>
      </c>
      <c r="KZ313" s="243" t="e">
        <f t="shared" si="1187"/>
        <v>#VALUE!</v>
      </c>
      <c r="LA313" s="243">
        <f t="shared" si="1215"/>
        <v>0.939625851575983</v>
      </c>
      <c r="LB313" s="243">
        <f t="shared" si="1188"/>
        <v>-0.15085169580787872</v>
      </c>
      <c r="LC313" s="243">
        <f t="shared" si="1189"/>
        <v>-0.81162553191489373</v>
      </c>
      <c r="LD313" s="254" t="str">
        <f>IFERROR(Tabel1[[#This Row],[2024 - Omsætning]]/Tabel1[[#This Row],[2024 - Ansatte]],"i.a.")</f>
        <v>i.a.</v>
      </c>
      <c r="LE313" s="254">
        <f>IFERROR(Tabel1[[#This Row],[2023 - Omsætning]]/Tabel1[[#This Row],[2023 - Ansatte]],"i.a.")</f>
        <v>3.2463486238532107</v>
      </c>
      <c r="LF313" s="254">
        <f>IFERROR(Tabel1[[#This Row],[2022 - Omsætning]]/Tabel1[[#This Row],[2022 - Ansatte]],"i.a.")</f>
        <v>2.3067227722772277</v>
      </c>
      <c r="LG313" s="254">
        <f>IFERROR(Tabel1[[#This Row],[2021 - Omsætning]]/Tabel1[[#This Row],[2021 - Ansatte]],"i.a.")</f>
        <v>2.4575744680851064</v>
      </c>
      <c r="LH313" s="254">
        <f>IFERROR(AC313/Tabel1[[#This Row],[2020 - Ansatte]],"i.a.")</f>
        <v>3.2692000000000001</v>
      </c>
      <c r="LI313" s="254">
        <f>IFERROR(Tabel1[[#This Row],[2019 - Omsætning]]/Tabel1[[#This Row],[2019 - Ansatte]],"i.a.")</f>
        <v>3.1742926829268288</v>
      </c>
      <c r="LJ313" s="254">
        <f>IFERROR(Tabel1[[#This Row],[2018 - Omsætning]]/Tabel1[[#This Row],[2018 - Ansatte]],"i.a.")</f>
        <v>2.3250344827586207</v>
      </c>
      <c r="LK313" s="254">
        <f>IFERROR(Tabel1[[#This Row],[2017 - Omsætning]]/Tabel1[[#This Row],[2017 - Ansatte]],"i.a.")</f>
        <v>2.4373979591836736</v>
      </c>
      <c r="LL313" s="254">
        <f>IFERROR(Tabel1[[#This Row],[2016 - Omsætning]]/Tabel1[[#This Row],[2016 - Ansatte]],"i.a.")</f>
        <v>2.6937479674796752</v>
      </c>
      <c r="LM313" s="254">
        <f>IFERROR(Tabel1[[#This Row],[2015 - Omsætning]]/Tabel1[[#This Row],[2015 - Ansatte]],"i.a.")</f>
        <v>2.3304585152838424</v>
      </c>
      <c r="LN313" s="254">
        <f>IFERROR(Tabel1[[#This Row],[2014 - Omsætning]]/Tabel1[[#This Row],[2014 - Ansatte]],"i.a.")</f>
        <v>2.4063170731707313</v>
      </c>
      <c r="LO313" s="254">
        <f>IFERROR(Tabel1[[#This Row],[2013 - Omsætning]]/Tabel1[[#This Row],[2013 - Ansatte]],"i.a.")</f>
        <v>2.7929588477366254</v>
      </c>
      <c r="LP313" s="254" t="str">
        <f>IFERROR(Tabel1[[#This Row],[2012 - Omsætning]]/Tabel1[[#This Row],[2012 - Ansatte]],"i.a.")</f>
        <v>i.a.</v>
      </c>
      <c r="LQ313" s="254" t="str">
        <f>IFERROR(Tabel1[[#This Row],[2011 - Omsætning]]/Tabel1[[#This Row],[2011 - Ansatte]],"i.a.")</f>
        <v>i.a.</v>
      </c>
      <c r="LR313" s="254" t="str">
        <f>IFERROR(Tabel1[[#This Row],[2010 - Omsætning]]/Tabel1[[#This Row],[2010 - Ansatte]],"i.a.")</f>
        <v>i.a.</v>
      </c>
      <c r="LS313" s="254" t="str">
        <f>IFERROR(Tabel1[[#This Row],[2009 - Omsætning]]/Tabel1[[#This Row],[2009 - Ansatte]],"i.a.")</f>
        <v>i.a.</v>
      </c>
      <c r="LT313" s="254" t="str">
        <f>IFERROR(Tabel1[[#This Row],[2008 - Omsætning]]/Tabel1[[#This Row],[2008 - Ansatte]],"i.a.")</f>
        <v>i.a.</v>
      </c>
      <c r="LU313" s="158" t="e">
        <f t="shared" si="1110"/>
        <v>#VALUE!</v>
      </c>
      <c r="LV313" s="158" t="e">
        <f t="shared" si="1111"/>
        <v>#DIV/0!</v>
      </c>
      <c r="LW313" s="158" t="e">
        <f t="shared" si="1112"/>
        <v>#DIV/0!</v>
      </c>
      <c r="LX313" s="158" t="e">
        <f t="shared" si="1113"/>
        <v>#DIV/0!</v>
      </c>
      <c r="LY313" s="158" t="e">
        <f t="shared" si="1114"/>
        <v>#DIV/0!</v>
      </c>
      <c r="LZ313" s="243" t="e">
        <f t="shared" si="1190"/>
        <v>#VALUE!</v>
      </c>
      <c r="MA313" s="243">
        <f t="shared" si="1216"/>
        <v>0</v>
      </c>
      <c r="MB313" s="243">
        <f t="shared" si="1191"/>
        <v>0</v>
      </c>
      <c r="MC313" s="243">
        <f t="shared" si="1192"/>
        <v>0</v>
      </c>
      <c r="MD313" s="244" t="str">
        <f t="shared" si="1115"/>
        <v>i.a.</v>
      </c>
      <c r="ME313" s="244">
        <f t="shared" si="1116"/>
        <v>0</v>
      </c>
      <c r="MF313" s="244">
        <f t="shared" si="1117"/>
        <v>0</v>
      </c>
      <c r="MG313" s="244">
        <f t="shared" si="1118"/>
        <v>0</v>
      </c>
      <c r="MH313" s="244">
        <f t="shared" si="1119"/>
        <v>0</v>
      </c>
      <c r="MI313" s="244">
        <f t="shared" si="1120"/>
        <v>0</v>
      </c>
      <c r="MJ313" s="244">
        <f t="shared" si="1121"/>
        <v>-0.20981609195402301</v>
      </c>
      <c r="MK313" s="244">
        <f t="shared" si="1122"/>
        <v>-2.9744897959183673E-2</v>
      </c>
      <c r="ML313" s="244">
        <f t="shared" si="1123"/>
        <v>0.55069105691056908</v>
      </c>
      <c r="MM313" s="244">
        <f t="shared" si="1124"/>
        <v>0.16712663755458515</v>
      </c>
      <c r="MN313" s="244">
        <f t="shared" si="1125"/>
        <v>0.10903252032520325</v>
      </c>
      <c r="MO313" s="244">
        <f t="shared" si="1126"/>
        <v>0.28182304526748975</v>
      </c>
      <c r="MP313" s="244" t="str">
        <f t="shared" si="1127"/>
        <v>i.a.</v>
      </c>
      <c r="MQ313" s="244" t="str">
        <f t="shared" si="1128"/>
        <v>i.a.</v>
      </c>
      <c r="MR313" s="244" t="str">
        <f t="shared" si="1129"/>
        <v>i.a.</v>
      </c>
      <c r="MS313" s="244" t="str">
        <f t="shared" si="1130"/>
        <v>i.a.</v>
      </c>
      <c r="MT313" s="244" t="str">
        <f t="shared" si="1131"/>
        <v>i.a.</v>
      </c>
    </row>
    <row r="314" spans="1:358" s="101" customFormat="1" ht="18" customHeight="1" x14ac:dyDescent="0.25">
      <c r="A314" t="s">
        <v>953</v>
      </c>
      <c r="B314" s="273">
        <v>29138060</v>
      </c>
      <c r="C314" s="117" t="s">
        <v>588</v>
      </c>
      <c r="D314" s="5" t="s">
        <v>137</v>
      </c>
      <c r="E314" s="5">
        <v>721900</v>
      </c>
      <c r="F314" s="203">
        <v>45737</v>
      </c>
      <c r="G314" s="148" t="s">
        <v>74</v>
      </c>
      <c r="H314" s="148" t="s">
        <v>74</v>
      </c>
      <c r="I314" s="148" t="s">
        <v>74</v>
      </c>
      <c r="J314" s="148" t="s">
        <v>74</v>
      </c>
      <c r="K314" s="148" t="s">
        <v>74</v>
      </c>
      <c r="L314" s="148" t="s">
        <v>74</v>
      </c>
      <c r="M314" s="148" t="s">
        <v>74</v>
      </c>
      <c r="N314" s="148" t="s">
        <v>74</v>
      </c>
      <c r="O314" s="357" t="s">
        <v>74</v>
      </c>
      <c r="P314" s="150">
        <f>Y314/Tabel1[[#This Row],[2023 - Omsætning]]-1</f>
        <v>-2.0598266690890488E-2</v>
      </c>
      <c r="Q314" s="150">
        <f>Z314/Tabel1[[#This Row],[2022 - Omsætning]]-1</f>
        <v>0.12450904477546643</v>
      </c>
      <c r="R314" s="150">
        <f>AA314/Tabel1[[#This Row],[2021 - Omsætning]]-1</f>
        <v>0.17622874056022209</v>
      </c>
      <c r="S314" s="150">
        <f>AB314/Tabel1[[#This Row],[2020 - Omsætning]]-1</f>
        <v>0.35166460095620833</v>
      </c>
      <c r="T314" s="150">
        <f>AC314/Tabel1[[#This Row],[2019 - Omsætning]]-1</f>
        <v>-0.13312528111769384</v>
      </c>
      <c r="U314" s="242">
        <f t="shared" si="1162"/>
        <v>-52.946999999999662</v>
      </c>
      <c r="V314" s="242">
        <f t="shared" si="1210"/>
        <v>284.60899999999992</v>
      </c>
      <c r="W314" s="242">
        <f t="shared" si="1209"/>
        <v>342.47799999999984</v>
      </c>
      <c r="X314" s="242">
        <f t="shared" si="1208"/>
        <v>505.61000000000013</v>
      </c>
      <c r="Y314" s="151">
        <v>2517.5120000000002</v>
      </c>
      <c r="Z314" s="151">
        <v>2570.4589999999998</v>
      </c>
      <c r="AA314" s="151">
        <v>2285.85</v>
      </c>
      <c r="AB314" s="361">
        <v>1943.3720000000001</v>
      </c>
      <c r="AC314" s="361">
        <v>1437.7619999999999</v>
      </c>
      <c r="AD314" s="361">
        <v>1658.558</v>
      </c>
      <c r="AE314" s="361">
        <v>1479.1859999999999</v>
      </c>
      <c r="AF314" s="361">
        <v>1125.376</v>
      </c>
      <c r="AG314" s="361">
        <v>662.46600000000001</v>
      </c>
      <c r="AH314" s="361">
        <v>409.70600000000002</v>
      </c>
      <c r="AI314" s="361">
        <v>218.38499999999999</v>
      </c>
      <c r="AJ314" s="361">
        <v>128.137</v>
      </c>
      <c r="AK314" s="361">
        <v>76.052999999999997</v>
      </c>
      <c r="AL314" s="361">
        <v>40.320999999999998</v>
      </c>
      <c r="AM314" s="361">
        <v>16.937000000000001</v>
      </c>
      <c r="AN314" s="361">
        <v>3.129</v>
      </c>
      <c r="AO314" s="361">
        <v>1.5760000000000001</v>
      </c>
      <c r="AP314" s="150">
        <f t="shared" si="1006"/>
        <v>-0.18843584860613191</v>
      </c>
      <c r="AQ314" s="150">
        <f t="shared" si="1007"/>
        <v>-0.10625185344490833</v>
      </c>
      <c r="AR314" s="150">
        <f t="shared" si="1008"/>
        <v>0.15333583956500091</v>
      </c>
      <c r="AS314" s="150">
        <f t="shared" si="1009"/>
        <v>0.42805117824246708</v>
      </c>
      <c r="AT314" s="150">
        <f t="shared" si="1010"/>
        <v>-0.18472966418120901</v>
      </c>
      <c r="AU314" s="242">
        <f t="shared" si="1193"/>
        <v>-200.47199999999998</v>
      </c>
      <c r="AV314" s="242">
        <f t="shared" si="1169"/>
        <v>-126.47700000000009</v>
      </c>
      <c r="AW314" s="242">
        <f t="shared" si="1194"/>
        <v>158.25700000000006</v>
      </c>
      <c r="AX314" s="242">
        <f t="shared" si="1195"/>
        <v>309.36500000000001</v>
      </c>
      <c r="AY314" s="119">
        <v>863.40200000000004</v>
      </c>
      <c r="AZ314" s="119">
        <v>1063.874</v>
      </c>
      <c r="BA314" s="119">
        <v>1190.3510000000001</v>
      </c>
      <c r="BB314" s="362">
        <v>1032.0940000000001</v>
      </c>
      <c r="BC314" s="362">
        <v>722.72900000000004</v>
      </c>
      <c r="BD314" s="362">
        <v>886.49</v>
      </c>
      <c r="BE314" s="362">
        <v>843.38199999999995</v>
      </c>
      <c r="BF314" s="362">
        <v>579.28800000000001</v>
      </c>
      <c r="BG314" s="362">
        <v>300.59100000000001</v>
      </c>
      <c r="BH314" s="362">
        <v>188.52199999999999</v>
      </c>
      <c r="BI314" s="362">
        <v>78.543000000000006</v>
      </c>
      <c r="BJ314" s="362">
        <v>48.462000000000003</v>
      </c>
      <c r="BK314" s="362">
        <v>24.975999999999999</v>
      </c>
      <c r="BL314" s="362">
        <v>12.606</v>
      </c>
      <c r="BM314" s="362">
        <v>2.8839999999999999</v>
      </c>
      <c r="BN314" s="362">
        <v>-2.2549999999999999</v>
      </c>
      <c r="BO314" s="362">
        <v>-0.27500000000000002</v>
      </c>
      <c r="BP314" s="152">
        <f t="shared" si="1011"/>
        <v>-1.9172188259416769</v>
      </c>
      <c r="BQ314" s="152">
        <f t="shared" si="1012"/>
        <v>-0.38041870436319469</v>
      </c>
      <c r="BR314" s="152">
        <f t="shared" si="1013"/>
        <v>-0.1027943927452911</v>
      </c>
      <c r="BS314" s="152">
        <f t="shared" si="1014"/>
        <v>0.89258463996804172</v>
      </c>
      <c r="BT314" s="152">
        <f t="shared" si="1015"/>
        <v>-0.26861959526826895</v>
      </c>
      <c r="BU314" s="242">
        <f t="shared" si="1196"/>
        <v>-403.935</v>
      </c>
      <c r="BV314" s="242">
        <f t="shared" si="1170"/>
        <v>-129.36099999999999</v>
      </c>
      <c r="BW314" s="242">
        <f t="shared" si="1197"/>
        <v>-38.960000000000036</v>
      </c>
      <c r="BX314" s="242">
        <f t="shared" si="1198"/>
        <v>178.74900000000002</v>
      </c>
      <c r="BY314" s="119">
        <v>-193.24700000000001</v>
      </c>
      <c r="BZ314" s="119">
        <v>210.68799999999999</v>
      </c>
      <c r="CA314" s="119">
        <v>340.04899999999998</v>
      </c>
      <c r="CB314" s="362">
        <v>379.00900000000001</v>
      </c>
      <c r="CC314" s="362">
        <v>200.26</v>
      </c>
      <c r="CD314" s="362">
        <v>273.81099999999998</v>
      </c>
      <c r="CE314" s="362">
        <v>287.39699999999999</v>
      </c>
      <c r="CF314" s="362">
        <v>231.22200000000001</v>
      </c>
      <c r="CG314" s="362">
        <v>81.096000000000004</v>
      </c>
      <c r="CH314" s="362">
        <v>54.957000000000001</v>
      </c>
      <c r="CI314" s="362">
        <v>30.577000000000002</v>
      </c>
      <c r="CJ314" s="362">
        <v>15.106999999999999</v>
      </c>
      <c r="CK314" s="362">
        <v>4.6790000000000003</v>
      </c>
      <c r="CL314" s="362">
        <v>1.24</v>
      </c>
      <c r="CM314" s="362">
        <v>-3.8730000000000002</v>
      </c>
      <c r="CN314" s="362">
        <v>-6.9779999999999998</v>
      </c>
      <c r="CO314" s="362">
        <v>-1.544</v>
      </c>
      <c r="CP314" s="152">
        <f t="shared" si="1016"/>
        <v>-1.9568190282295106</v>
      </c>
      <c r="CQ314" s="152">
        <f t="shared" si="1017"/>
        <v>-0.41238175271509192</v>
      </c>
      <c r="CR314" s="152">
        <f t="shared" si="1018"/>
        <v>-0.11165199539643537</v>
      </c>
      <c r="CS314" s="152">
        <f t="shared" si="1019"/>
        <v>1.1058756741413569</v>
      </c>
      <c r="CT314" s="152">
        <f t="shared" si="1020"/>
        <v>-0.33140878019583725</v>
      </c>
      <c r="CU314" s="242">
        <f t="shared" si="1199"/>
        <v>-394.07399999999996</v>
      </c>
      <c r="CV314" s="242">
        <f t="shared" si="1171"/>
        <v>-141.32900000000001</v>
      </c>
      <c r="CW314" s="242">
        <f t="shared" si="1200"/>
        <v>-43.074000000000012</v>
      </c>
      <c r="CX314" s="242">
        <f t="shared" si="1201"/>
        <v>202.59200000000001</v>
      </c>
      <c r="CY314" s="119">
        <v>-192.68899999999999</v>
      </c>
      <c r="CZ314" s="119">
        <v>201.38499999999999</v>
      </c>
      <c r="DA314" s="119">
        <v>342.714</v>
      </c>
      <c r="DB314" s="362">
        <v>385.78800000000001</v>
      </c>
      <c r="DC314" s="362">
        <v>183.196</v>
      </c>
      <c r="DD314" s="362">
        <v>274.00299999999999</v>
      </c>
      <c r="DE314" s="362">
        <v>287.23399999999998</v>
      </c>
      <c r="DF314" s="362">
        <v>224.47300000000001</v>
      </c>
      <c r="DG314" s="362">
        <v>91.978999999999999</v>
      </c>
      <c r="DH314" s="362">
        <v>60.223999999999997</v>
      </c>
      <c r="DI314" s="362">
        <v>29.492999999999999</v>
      </c>
      <c r="DJ314" s="362">
        <v>14.702999999999999</v>
      </c>
      <c r="DK314" s="362">
        <v>4.1609999999999996</v>
      </c>
      <c r="DL314" s="362">
        <v>0.89900000000000002</v>
      </c>
      <c r="DM314" s="362">
        <v>-4.2359999999999998</v>
      </c>
      <c r="DN314" s="362">
        <v>-6.9740000000000002</v>
      </c>
      <c r="DO314" s="362">
        <v>-1.643</v>
      </c>
      <c r="DP314" s="152">
        <f t="shared" si="1021"/>
        <v>0.5193218329324899</v>
      </c>
      <c r="DQ314" s="152">
        <f t="shared" si="1022"/>
        <v>0.45156570249616551</v>
      </c>
      <c r="DR314" s="152">
        <f t="shared" si="1023"/>
        <v>0.1104864115279684</v>
      </c>
      <c r="DS314" s="152">
        <f t="shared" si="1024"/>
        <v>0.10286942543333955</v>
      </c>
      <c r="DT314" s="152">
        <f t="shared" si="1025"/>
        <v>1.6147232216760364E-2</v>
      </c>
      <c r="DU314" s="242">
        <f t="shared" si="1202"/>
        <v>555.36899999999991</v>
      </c>
      <c r="DV314" s="242">
        <f t="shared" si="1172"/>
        <v>332.68200000000002</v>
      </c>
      <c r="DW314" s="242">
        <f t="shared" si="1203"/>
        <v>73.300000000000068</v>
      </c>
      <c r="DX314" s="242">
        <f t="shared" si="1204"/>
        <v>61.880999999999972</v>
      </c>
      <c r="DY314" s="119">
        <v>1624.7809999999999</v>
      </c>
      <c r="DZ314" s="119">
        <v>1069.412</v>
      </c>
      <c r="EA314" s="119">
        <v>736.73</v>
      </c>
      <c r="EB314" s="362">
        <v>663.43</v>
      </c>
      <c r="EC314" s="362">
        <v>601.54899999999998</v>
      </c>
      <c r="ED314" s="362">
        <v>591.99</v>
      </c>
      <c r="EE314" s="362">
        <v>453.24299999999999</v>
      </c>
      <c r="EF314" s="362">
        <v>246.995</v>
      </c>
      <c r="EG314" s="362">
        <v>142.673</v>
      </c>
      <c r="EH314" s="362">
        <v>68.477000000000004</v>
      </c>
      <c r="EI314" s="362">
        <v>43.713000000000001</v>
      </c>
      <c r="EJ314" s="362">
        <v>25.536000000000001</v>
      </c>
      <c r="EK314" s="362">
        <v>14.475</v>
      </c>
      <c r="EL314" s="362">
        <v>11.445</v>
      </c>
      <c r="EM314" s="362">
        <v>0.92100000000000004</v>
      </c>
      <c r="EN314" s="362">
        <v>2.9079999999999999</v>
      </c>
      <c r="EO314" s="362">
        <v>2.63</v>
      </c>
      <c r="EP314" s="153">
        <f t="shared" si="1026"/>
        <v>6.0321263491645544E-2</v>
      </c>
      <c r="EQ314" s="153">
        <f t="shared" si="1027"/>
        <v>0.87884222057884254</v>
      </c>
      <c r="ER314" s="153">
        <f t="shared" si="1028"/>
        <v>2.0939970957579646E-2</v>
      </c>
      <c r="ES314" s="153">
        <f t="shared" si="1029"/>
        <v>0.32776830581957833</v>
      </c>
      <c r="ET314" s="153">
        <f t="shared" si="1030"/>
        <v>1.5788549045464569E-2</v>
      </c>
      <c r="EU314" s="242">
        <f t="shared" si="1205"/>
        <v>143.90499999999975</v>
      </c>
      <c r="EV314" s="242">
        <f t="shared" si="1173"/>
        <v>1115.902</v>
      </c>
      <c r="EW314" s="242">
        <f t="shared" si="1206"/>
        <v>26.042999999999893</v>
      </c>
      <c r="EX314" s="242">
        <f t="shared" si="1207"/>
        <v>307.0150000000001</v>
      </c>
      <c r="EY314" s="119">
        <v>2529.5479999999998</v>
      </c>
      <c r="EZ314" s="119">
        <v>2385.643</v>
      </c>
      <c r="FA314" s="119">
        <v>1269.741</v>
      </c>
      <c r="FB314" s="362">
        <v>1243.6980000000001</v>
      </c>
      <c r="FC314" s="362">
        <v>936.68299999999999</v>
      </c>
      <c r="FD314" s="362">
        <v>922.12400000000002</v>
      </c>
      <c r="FE314" s="362">
        <v>823.21699999999998</v>
      </c>
      <c r="FF314" s="362">
        <v>534.23599999999999</v>
      </c>
      <c r="FG314" s="362">
        <v>329.91399999999999</v>
      </c>
      <c r="FH314" s="362">
        <v>207.49600000000001</v>
      </c>
      <c r="FI314" s="362">
        <v>106.38500000000001</v>
      </c>
      <c r="FJ314" s="362">
        <v>55.878</v>
      </c>
      <c r="FK314" s="362">
        <v>35.938000000000002</v>
      </c>
      <c r="FL314" s="362">
        <v>21.402999999999999</v>
      </c>
      <c r="FM314" s="362">
        <v>10.253</v>
      </c>
      <c r="FN314" s="362">
        <v>4.5860000000000003</v>
      </c>
      <c r="FO314" s="362">
        <v>3.5329999999999999</v>
      </c>
      <c r="FP314" s="153">
        <f t="shared" si="1031"/>
        <v>-8.6277732128184056E-2</v>
      </c>
      <c r="FQ314" s="153">
        <f t="shared" si="1032"/>
        <v>0.635752688172043</v>
      </c>
      <c r="FR314" s="153">
        <f t="shared" si="1033"/>
        <v>0.10714285714285714</v>
      </c>
      <c r="FS314" s="153">
        <f t="shared" si="1034"/>
        <v>-8.8495575221238937E-3</v>
      </c>
      <c r="FT314" s="153">
        <f t="shared" si="1035"/>
        <v>0.12624584717607973</v>
      </c>
      <c r="FU314" s="242">
        <f t="shared" si="1217"/>
        <v>-105</v>
      </c>
      <c r="FV314" s="242">
        <f t="shared" si="1174"/>
        <v>473</v>
      </c>
      <c r="FW314" s="242">
        <f t="shared" si="1218"/>
        <v>72</v>
      </c>
      <c r="FX314" s="242">
        <f t="shared" si="1219"/>
        <v>-6</v>
      </c>
      <c r="FY314" s="154">
        <v>1112</v>
      </c>
      <c r="FZ314" s="154">
        <v>1217</v>
      </c>
      <c r="GA314" s="154">
        <v>744</v>
      </c>
      <c r="GB314" s="359">
        <v>672</v>
      </c>
      <c r="GC314" s="359">
        <v>678</v>
      </c>
      <c r="GD314" s="359">
        <v>602</v>
      </c>
      <c r="GE314" s="359">
        <v>489</v>
      </c>
      <c r="GF314" s="359">
        <v>315</v>
      </c>
      <c r="GG314" s="359">
        <v>236</v>
      </c>
      <c r="GH314" s="359">
        <v>154</v>
      </c>
      <c r="GI314" s="359">
        <v>92</v>
      </c>
      <c r="GJ314" s="359">
        <v>62</v>
      </c>
      <c r="GK314" s="359">
        <v>35</v>
      </c>
      <c r="GL314" s="359">
        <v>22</v>
      </c>
      <c r="GM314" s="359"/>
      <c r="GN314" s="359"/>
      <c r="GO314" s="359"/>
      <c r="GP314" s="5"/>
      <c r="GQ314" s="5" t="s">
        <v>390</v>
      </c>
      <c r="GR314" s="5">
        <v>5260</v>
      </c>
      <c r="GS314" s="5" t="s">
        <v>207</v>
      </c>
      <c r="GT314" s="107" t="s">
        <v>78</v>
      </c>
      <c r="GU314" s="172" t="s">
        <v>73</v>
      </c>
      <c r="GW314" s="158">
        <f t="shared" si="1036"/>
        <v>-1.6414354997153155</v>
      </c>
      <c r="GX314" s="158">
        <f t="shared" si="1037"/>
        <v>-0.54446573684769151</v>
      </c>
      <c r="GY314" s="158">
        <f t="shared" si="1038"/>
        <v>-0.19741917315491617</v>
      </c>
      <c r="GZ314" s="158">
        <f t="shared" si="1039"/>
        <v>0.98694582774812933</v>
      </c>
      <c r="HA314" s="158">
        <f t="shared" si="1040"/>
        <v>-0.41448615717662807</v>
      </c>
      <c r="HB314" s="263">
        <f t="shared" si="1175"/>
        <v>-0.36604041997823955</v>
      </c>
      <c r="HC314" s="263">
        <f t="shared" si="1211"/>
        <v>-0.26653529673468712</v>
      </c>
      <c r="HD314" s="263">
        <f t="shared" si="1176"/>
        <v>-0.12041614599623995</v>
      </c>
      <c r="HE314" s="263">
        <f t="shared" si="1177"/>
        <v>0.30297213222214997</v>
      </c>
      <c r="HF314" s="153">
        <f t="shared" si="1041"/>
        <v>-0.14304023505368768</v>
      </c>
      <c r="HG314" s="153">
        <f t="shared" si="1042"/>
        <v>0.22300018492455187</v>
      </c>
      <c r="HH314" s="153">
        <f t="shared" si="1043"/>
        <v>0.48953548165923899</v>
      </c>
      <c r="HI314" s="153">
        <f t="shared" si="1044"/>
        <v>0.60995162765547895</v>
      </c>
      <c r="HJ314" s="153">
        <f t="shared" si="1045"/>
        <v>0.30697949543332897</v>
      </c>
      <c r="HK314" s="153">
        <f t="shared" si="1046"/>
        <v>0.52429075622373189</v>
      </c>
      <c r="HL314" s="153">
        <f t="shared" si="1047"/>
        <v>0.82038963895132788</v>
      </c>
      <c r="HM314" s="153">
        <f t="shared" si="1048"/>
        <v>1.1521243725427801</v>
      </c>
      <c r="HN314" s="153">
        <f t="shared" si="1049"/>
        <v>0.87121951219512195</v>
      </c>
      <c r="HO314" s="153">
        <f t="shared" si="1050"/>
        <v>1.0736072733755235</v>
      </c>
      <c r="HP314" s="153">
        <f t="shared" si="1051"/>
        <v>0.85179569380063247</v>
      </c>
      <c r="HQ314" s="153">
        <f t="shared" si="1052"/>
        <v>0.73494788933043409</v>
      </c>
      <c r="HR314" s="153">
        <f t="shared" si="1053"/>
        <v>0.32106481481481475</v>
      </c>
      <c r="HS314" s="153">
        <f t="shared" si="1054"/>
        <v>0.14539867378295326</v>
      </c>
      <c r="HT314" s="153">
        <f t="shared" si="1055"/>
        <v>-2.2125881431183076</v>
      </c>
      <c r="HU314" s="153">
        <f t="shared" si="1056"/>
        <v>-2.518598772119899</v>
      </c>
      <c r="HV314" s="150">
        <f t="shared" si="1057"/>
        <v>-1.6821275146471399</v>
      </c>
      <c r="HW314" s="150">
        <f t="shared" si="1058"/>
        <v>-0.57397641612370232</v>
      </c>
      <c r="HX314" s="150">
        <f t="shared" si="1059"/>
        <v>-0.22168389240732339</v>
      </c>
      <c r="HY314" s="150">
        <f t="shared" si="1060"/>
        <v>0.61345635320848735</v>
      </c>
      <c r="HZ314" s="150">
        <f t="shared" si="1061"/>
        <v>-0.31326479458336226</v>
      </c>
      <c r="IA314" s="263">
        <f t="shared" si="1178"/>
        <v>-0.19390798986151747</v>
      </c>
      <c r="IB314" s="263">
        <f t="shared" si="1212"/>
        <v>-0.15530920489930233</v>
      </c>
      <c r="IC314" s="263">
        <f t="shared" si="1179"/>
        <v>-7.7069274018996881E-2</v>
      </c>
      <c r="ID314" s="263">
        <f t="shared" si="1180"/>
        <v>0.13218238288701481</v>
      </c>
      <c r="IE314" s="153">
        <f t="shared" si="1062"/>
        <v>-7.863254957945684E-2</v>
      </c>
      <c r="IF314" s="153">
        <f t="shared" si="1063"/>
        <v>0.11527544028206065</v>
      </c>
      <c r="IG314" s="153">
        <f t="shared" si="1064"/>
        <v>0.27058464518136299</v>
      </c>
      <c r="IH314" s="153">
        <f t="shared" si="1065"/>
        <v>0.34765391920035987</v>
      </c>
      <c r="II314" s="153">
        <f t="shared" si="1066"/>
        <v>0.21547153631334506</v>
      </c>
      <c r="IJ314" s="153">
        <f t="shared" si="1067"/>
        <v>0.31376218171692521</v>
      </c>
      <c r="IK314" s="153">
        <f t="shared" si="1068"/>
        <v>0.42343565486245194</v>
      </c>
      <c r="IL314" s="153">
        <f t="shared" si="1069"/>
        <v>0.53514320430480822</v>
      </c>
      <c r="IM314" s="153">
        <f t="shared" si="1070"/>
        <v>0.30180309261085581</v>
      </c>
      <c r="IN314" s="153">
        <f t="shared" si="1071"/>
        <v>0.35017729649134544</v>
      </c>
      <c r="IO314" s="153">
        <f t="shared" si="1072"/>
        <v>0.37688197555819875</v>
      </c>
      <c r="IP314" s="153">
        <f t="shared" si="1073"/>
        <v>0.32907118584996076</v>
      </c>
      <c r="IQ314" s="153">
        <f t="shared" si="1074"/>
        <v>0.16319910709614413</v>
      </c>
      <c r="IR314" s="153">
        <f t="shared" si="1075"/>
        <v>7.834217841799343E-2</v>
      </c>
      <c r="IS314" s="153">
        <f t="shared" si="1076"/>
        <v>-0.52200283037940565</v>
      </c>
      <c r="IT314" s="153">
        <f t="shared" si="1077"/>
        <v>-1.7189309028205444</v>
      </c>
      <c r="IU314" s="150">
        <f t="shared" si="1078"/>
        <v>0.43288820590973737</v>
      </c>
      <c r="IV314" s="150">
        <f t="shared" si="1079"/>
        <v>-0.22741479481498972</v>
      </c>
      <c r="IW314" s="150">
        <f t="shared" si="1080"/>
        <v>8.7709799907627964E-2</v>
      </c>
      <c r="IX314" s="150">
        <f t="shared" si="1081"/>
        <v>-0.16938111822711244</v>
      </c>
      <c r="IY314" s="150">
        <f t="shared" si="1082"/>
        <v>3.5310810663570524E-4</v>
      </c>
      <c r="IZ314" s="263">
        <f t="shared" si="1181"/>
        <v>0.19405076202027882</v>
      </c>
      <c r="JA314" s="263">
        <f t="shared" si="1213"/>
        <v>-0.13195076931755956</v>
      </c>
      <c r="JB314" s="263">
        <f t="shared" si="1182"/>
        <v>4.6787333060532066E-2</v>
      </c>
      <c r="JC314" s="263">
        <f t="shared" si="1183"/>
        <v>-0.10877857534342061</v>
      </c>
      <c r="JD314" s="153">
        <f t="shared" si="1083"/>
        <v>0.64232068337900683</v>
      </c>
      <c r="JE314" s="153">
        <f t="shared" si="1084"/>
        <v>0.44826992135872801</v>
      </c>
      <c r="JF314" s="153">
        <f t="shared" si="1085"/>
        <v>0.58022069067628756</v>
      </c>
      <c r="JG314" s="153">
        <f t="shared" si="1086"/>
        <v>0.5334333576157555</v>
      </c>
      <c r="JH314" s="153">
        <f t="shared" si="1087"/>
        <v>0.64221193295917611</v>
      </c>
      <c r="JI314" s="153">
        <f t="shared" si="1088"/>
        <v>0.64198524276561508</v>
      </c>
      <c r="JJ314" s="153">
        <f t="shared" si="1089"/>
        <v>0.55057536469727908</v>
      </c>
      <c r="JK314" s="153">
        <f t="shared" si="1090"/>
        <v>0.46233312618393368</v>
      </c>
      <c r="JL314" s="153">
        <f t="shared" si="1091"/>
        <v>0.43245512466885311</v>
      </c>
      <c r="JM314" s="153">
        <f t="shared" si="1092"/>
        <v>0.33001600030843969</v>
      </c>
      <c r="JN314" s="153">
        <f t="shared" si="1093"/>
        <v>0.41089439300653285</v>
      </c>
      <c r="JO314" s="153">
        <f t="shared" si="1094"/>
        <v>0.4569955975518093</v>
      </c>
      <c r="JP314" s="153">
        <f t="shared" si="1095"/>
        <v>0.40277700484167173</v>
      </c>
      <c r="JQ314" s="153">
        <f t="shared" si="1096"/>
        <v>0.53473812082418359</v>
      </c>
      <c r="JR314" s="153">
        <f t="shared" si="1097"/>
        <v>8.9827367599726912E-2</v>
      </c>
      <c r="JS314" s="153">
        <f t="shared" si="1098"/>
        <v>0.63410379415612728</v>
      </c>
      <c r="JT314" s="153">
        <f t="shared" si="1099"/>
        <v>0.74440984998584769</v>
      </c>
      <c r="JU314" s="150">
        <f t="shared" si="1100"/>
        <v>-1.9365092941408883</v>
      </c>
      <c r="JV314" s="150">
        <f t="shared" si="1101"/>
        <v>-0.44902062058512066</v>
      </c>
      <c r="JW314" s="150">
        <f t="shared" si="1102"/>
        <v>-0.2372184284262755</v>
      </c>
      <c r="JX314" s="150">
        <f t="shared" si="1103"/>
        <v>0.40018806339173951</v>
      </c>
      <c r="JY314" s="150">
        <f t="shared" si="1104"/>
        <v>-0.15630207133652838</v>
      </c>
      <c r="JZ314" s="263">
        <f t="shared" si="1184"/>
        <v>-0.15872623144891845</v>
      </c>
      <c r="KA314" s="263">
        <f t="shared" si="1214"/>
        <v>-6.6797477091388183E-2</v>
      </c>
      <c r="KB314" s="263">
        <f t="shared" si="1185"/>
        <v>-4.6263875027228063E-2</v>
      </c>
      <c r="KC314" s="263">
        <f t="shared" si="1186"/>
        <v>5.5740561772275071E-2</v>
      </c>
      <c r="KD314" s="153">
        <f t="shared" si="1145"/>
        <v>-7.6761103819961929E-2</v>
      </c>
      <c r="KE314" s="153">
        <f t="shared" si="1146"/>
        <v>8.1965127628956538E-2</v>
      </c>
      <c r="KF314" s="153">
        <f t="shared" si="1147"/>
        <v>0.14876260472034472</v>
      </c>
      <c r="KG314" s="153">
        <f t="shared" si="1148"/>
        <v>0.19502647974757278</v>
      </c>
      <c r="KH314" s="153">
        <f t="shared" si="1161"/>
        <v>0.13928591797529771</v>
      </c>
      <c r="KI314" s="153">
        <f t="shared" si="1149"/>
        <v>0.16508979487000153</v>
      </c>
      <c r="KJ314" s="153">
        <f t="shared" si="1150"/>
        <v>0.19429402387529357</v>
      </c>
      <c r="KK314" s="153">
        <f t="shared" si="1151"/>
        <v>0.20546199670154688</v>
      </c>
      <c r="KL314" s="153">
        <f t="shared" si="1152"/>
        <v>0.12241533905136263</v>
      </c>
      <c r="KM314" s="153">
        <f t="shared" si="1153"/>
        <v>0.13413764992458005</v>
      </c>
      <c r="KN314" s="153">
        <f t="shared" si="1154"/>
        <v>0.14001419511413332</v>
      </c>
      <c r="KO314" s="153">
        <f t="shared" si="1155"/>
        <v>0.11789725059896829</v>
      </c>
      <c r="KP314" s="153">
        <f t="shared" si="1156"/>
        <v>6.1522885356264718E-2</v>
      </c>
      <c r="KQ314" s="153">
        <f t="shared" si="1157"/>
        <v>3.0753205525656607E-2</v>
      </c>
      <c r="KR314" s="153">
        <f t="shared" si="1158"/>
        <v>-0.22867095707622365</v>
      </c>
      <c r="KS314" s="153">
        <f t="shared" si="1159"/>
        <v>-2.2301054650047938</v>
      </c>
      <c r="KT314" s="153">
        <f t="shared" si="1160"/>
        <v>-0.97969543147208116</v>
      </c>
      <c r="KU314" s="150">
        <f t="shared" si="1105"/>
        <v>7.1881213522649673E-2</v>
      </c>
      <c r="KV314" s="150">
        <f t="shared" si="1106"/>
        <v>-0.31254336128763599</v>
      </c>
      <c r="KW314" s="150">
        <f t="shared" si="1107"/>
        <v>6.2400152764071563E-2</v>
      </c>
      <c r="KX314" s="150">
        <f t="shared" si="1108"/>
        <v>0.36373303489331743</v>
      </c>
      <c r="KY314" s="150">
        <f t="shared" si="1109"/>
        <v>-0.23029707851453057</v>
      </c>
      <c r="KZ314" s="243">
        <f t="shared" si="1187"/>
        <v>0.15182227792129543</v>
      </c>
      <c r="LA314" s="243">
        <f t="shared" si="1215"/>
        <v>-0.96025166989158972</v>
      </c>
      <c r="LB314" s="243">
        <f t="shared" si="1188"/>
        <v>0.18045641321044537</v>
      </c>
      <c r="LC314" s="243">
        <f t="shared" si="1189"/>
        <v>0.77132969869363688</v>
      </c>
      <c r="LD314" s="254">
        <f>IFERROR(Tabel1[[#This Row],[2024 - Omsætning]]/Tabel1[[#This Row],[2024 - Ansatte]],"i.a.")</f>
        <v>2.2639496402877701</v>
      </c>
      <c r="LE314" s="254">
        <f>IFERROR(Tabel1[[#This Row],[2023 - Omsætning]]/Tabel1[[#This Row],[2023 - Ansatte]],"i.a.")</f>
        <v>2.1121273623664747</v>
      </c>
      <c r="LF314" s="254">
        <f>IFERROR(Tabel1[[#This Row],[2022 - Omsætning]]/Tabel1[[#This Row],[2022 - Ansatte]],"i.a.")</f>
        <v>3.0723790322580644</v>
      </c>
      <c r="LG314" s="254">
        <f>IFERROR(Tabel1[[#This Row],[2021 - Omsætning]]/Tabel1[[#This Row],[2021 - Ansatte]],"i.a.")</f>
        <v>2.891922619047619</v>
      </c>
      <c r="LH314" s="254">
        <f>IFERROR(AC314/Tabel1[[#This Row],[2020 - Ansatte]],"i.a.")</f>
        <v>2.1205929203539822</v>
      </c>
      <c r="LI314" s="254">
        <f>IFERROR(Tabel1[[#This Row],[2019 - Omsætning]]/Tabel1[[#This Row],[2019 - Ansatte]],"i.a.")</f>
        <v>2.7550797342192692</v>
      </c>
      <c r="LJ314" s="254">
        <f>IFERROR(Tabel1[[#This Row],[2018 - Omsætning]]/Tabel1[[#This Row],[2018 - Ansatte]],"i.a.")</f>
        <v>3.0249202453987727</v>
      </c>
      <c r="LK314" s="254">
        <f>IFERROR(Tabel1[[#This Row],[2017 - Omsætning]]/Tabel1[[#This Row],[2017 - Ansatte]],"i.a.")</f>
        <v>3.5726222222222224</v>
      </c>
      <c r="LL314" s="254">
        <f>IFERROR(Tabel1[[#This Row],[2016 - Omsætning]]/Tabel1[[#This Row],[2016 - Ansatte]],"i.a.")</f>
        <v>2.8070593220338984</v>
      </c>
      <c r="LM314" s="254">
        <f>IFERROR(Tabel1[[#This Row],[2015 - Omsætning]]/Tabel1[[#This Row],[2015 - Ansatte]],"i.a.")</f>
        <v>2.6604285714285716</v>
      </c>
      <c r="LN314" s="254">
        <f>IFERROR(Tabel1[[#This Row],[2014 - Omsætning]]/Tabel1[[#This Row],[2014 - Ansatte]],"i.a.")</f>
        <v>2.3737499999999998</v>
      </c>
      <c r="LO314" s="254">
        <f>IFERROR(Tabel1[[#This Row],[2013 - Omsætning]]/Tabel1[[#This Row],[2013 - Ansatte]],"i.a.")</f>
        <v>2.066725806451613</v>
      </c>
      <c r="LP314" s="254">
        <f>IFERROR(Tabel1[[#This Row],[2012 - Omsætning]]/Tabel1[[#This Row],[2012 - Ansatte]],"i.a.")</f>
        <v>2.1729428571428571</v>
      </c>
      <c r="LQ314" s="254">
        <f>IFERROR(Tabel1[[#This Row],[2011 - Omsætning]]/Tabel1[[#This Row],[2011 - Ansatte]],"i.a.")</f>
        <v>1.8327727272727272</v>
      </c>
      <c r="LR314" s="254" t="str">
        <f>IFERROR(Tabel1[[#This Row],[2010 - Omsætning]]/Tabel1[[#This Row],[2010 - Ansatte]],"i.a.")</f>
        <v>i.a.</v>
      </c>
      <c r="LS314" s="254" t="str">
        <f>IFERROR(Tabel1[[#This Row],[2009 - Omsætning]]/Tabel1[[#This Row],[2009 - Ansatte]],"i.a.")</f>
        <v>i.a.</v>
      </c>
      <c r="LT314" s="254" t="str">
        <f>IFERROR(Tabel1[[#This Row],[2008 - Omsætning]]/Tabel1[[#This Row],[2008 - Ansatte]],"i.a.")</f>
        <v>i.a.</v>
      </c>
      <c r="LU314" s="158">
        <f t="shared" si="1110"/>
        <v>-2.0471661487008226</v>
      </c>
      <c r="LV314" s="158">
        <f t="shared" si="1111"/>
        <v>-0.64076583732130521</v>
      </c>
      <c r="LW314" s="158">
        <f t="shared" si="1112"/>
        <v>-0.19762115713226419</v>
      </c>
      <c r="LX314" s="158">
        <f t="shared" si="1113"/>
        <v>1.1246781355176192</v>
      </c>
      <c r="LY314" s="158">
        <f t="shared" si="1114"/>
        <v>-0.40635410866946026</v>
      </c>
      <c r="LZ314" s="243">
        <f t="shared" si="1190"/>
        <v>-0.33875805657856622</v>
      </c>
      <c r="MA314" s="243">
        <f t="shared" si="1216"/>
        <v>-0.29516051501577123</v>
      </c>
      <c r="MB314" s="243">
        <f t="shared" si="1191"/>
        <v>-0.11345218894009218</v>
      </c>
      <c r="MC314" s="243">
        <f t="shared" si="1192"/>
        <v>0.3038886957437843</v>
      </c>
      <c r="MD314" s="244">
        <f t="shared" si="1115"/>
        <v>-0.17328147482014389</v>
      </c>
      <c r="ME314" s="244">
        <f t="shared" si="1116"/>
        <v>0.16547658175842234</v>
      </c>
      <c r="MF314" s="244">
        <f t="shared" si="1117"/>
        <v>0.46063709677419357</v>
      </c>
      <c r="MG314" s="244">
        <f t="shared" si="1118"/>
        <v>0.57408928571428575</v>
      </c>
      <c r="MH314" s="245">
        <f t="shared" si="1119"/>
        <v>0.27020058997050145</v>
      </c>
      <c r="MI314" s="245">
        <f t="shared" si="1120"/>
        <v>0.45515448504983386</v>
      </c>
      <c r="MJ314" s="245">
        <f t="shared" si="1121"/>
        <v>0.58739059304703467</v>
      </c>
      <c r="MK314" s="245">
        <f t="shared" si="1122"/>
        <v>0.71261269841269848</v>
      </c>
      <c r="ML314" s="245">
        <f t="shared" si="1123"/>
        <v>0.38974152542372881</v>
      </c>
      <c r="MM314" s="245">
        <f t="shared" si="1124"/>
        <v>0.39106493506493506</v>
      </c>
      <c r="MN314" s="245">
        <f t="shared" si="1125"/>
        <v>0.32057608695652173</v>
      </c>
      <c r="MO314" s="245">
        <f t="shared" si="1126"/>
        <v>0.23714516129032256</v>
      </c>
      <c r="MP314" s="245">
        <f t="shared" si="1127"/>
        <v>0.11888571428571428</v>
      </c>
      <c r="MQ314" s="245">
        <f t="shared" si="1128"/>
        <v>4.0863636363636366E-2</v>
      </c>
      <c r="MR314" s="245" t="str">
        <f t="shared" si="1129"/>
        <v>i.a.</v>
      </c>
      <c r="MS314" s="245" t="str">
        <f t="shared" si="1130"/>
        <v>i.a.</v>
      </c>
      <c r="MT314" s="245" t="str">
        <f t="shared" si="1131"/>
        <v>i.a.</v>
      </c>
    </row>
    <row r="315" spans="1:358" s="101" customFormat="1" ht="18" customHeight="1" x14ac:dyDescent="0.25">
      <c r="A315" s="20" t="s">
        <v>332</v>
      </c>
      <c r="B315" s="273">
        <v>27706746</v>
      </c>
      <c r="C315" s="117" t="s">
        <v>370</v>
      </c>
      <c r="D315" s="5"/>
      <c r="E315" s="5">
        <v>282200</v>
      </c>
      <c r="F315" s="203">
        <v>45747</v>
      </c>
      <c r="G315" s="148" t="s">
        <v>84</v>
      </c>
      <c r="H315" s="148" t="s">
        <v>84</v>
      </c>
      <c r="I315" s="148" t="s">
        <v>84</v>
      </c>
      <c r="J315" s="148" t="s">
        <v>84</v>
      </c>
      <c r="K315" s="148" t="s">
        <v>84</v>
      </c>
      <c r="L315" s="148" t="s">
        <v>84</v>
      </c>
      <c r="M315" s="148" t="s">
        <v>84</v>
      </c>
      <c r="N315" s="357" t="s">
        <v>84</v>
      </c>
      <c r="O315" s="357" t="s">
        <v>84</v>
      </c>
      <c r="P315" s="150">
        <f>Y315/Tabel1[[#This Row],[2023 - Omsætning]]-1</f>
        <v>0.1001915678975811</v>
      </c>
      <c r="Q315" s="150">
        <f>Z315/Tabel1[[#This Row],[2022 - Omsætning]]-1</f>
        <v>8.0081922515655046E-2</v>
      </c>
      <c r="R315" s="150">
        <f>AA315/Tabel1[[#This Row],[2021 - Omsætning]]-1</f>
        <v>0.15530697485347256</v>
      </c>
      <c r="S315" s="150">
        <f>AB315/Tabel1[[#This Row],[2020 - Omsætning]]-1</f>
        <v>6.3665476319674452E-2</v>
      </c>
      <c r="T315" s="150">
        <f>AC315/Tabel1[[#This Row],[2019 - Omsætning]]-1</f>
        <v>1.3821432126708721E-2</v>
      </c>
      <c r="U315" s="242">
        <f t="shared" si="1162"/>
        <v>77.195999999999913</v>
      </c>
      <c r="V315" s="242">
        <f t="shared" si="1210"/>
        <v>57.127000000000066</v>
      </c>
      <c r="W315" s="242">
        <f t="shared" si="1209"/>
        <v>95.895999999999958</v>
      </c>
      <c r="X315" s="242">
        <f t="shared" si="1208"/>
        <v>36.95799999999997</v>
      </c>
      <c r="Y315" s="151">
        <v>847.68</v>
      </c>
      <c r="Z315" s="151">
        <v>770.48400000000004</v>
      </c>
      <c r="AA315" s="151">
        <v>713.35699999999997</v>
      </c>
      <c r="AB315" s="151">
        <v>617.46100000000001</v>
      </c>
      <c r="AC315" s="361">
        <v>580.50300000000004</v>
      </c>
      <c r="AD315" s="151">
        <v>572.58900000000006</v>
      </c>
      <c r="AE315" s="151">
        <v>485.73599999999999</v>
      </c>
      <c r="AF315" s="151">
        <v>440.47</v>
      </c>
      <c r="AG315" s="361">
        <v>401.01400000000001</v>
      </c>
      <c r="AH315" s="361">
        <v>365.06599999999997</v>
      </c>
      <c r="AI315" s="361">
        <v>370.00900000000001</v>
      </c>
      <c r="AJ315" s="361">
        <v>402.93400000000003</v>
      </c>
      <c r="AK315" s="361"/>
      <c r="AL315" s="361"/>
      <c r="AM315" s="361"/>
      <c r="AN315" s="361"/>
      <c r="AO315" s="361"/>
      <c r="AP315" s="150" t="e">
        <f t="shared" si="1006"/>
        <v>#DIV/0!</v>
      </c>
      <c r="AQ315" s="150" t="e">
        <f t="shared" si="1007"/>
        <v>#DIV/0!</v>
      </c>
      <c r="AR315" s="150" t="e">
        <f t="shared" si="1008"/>
        <v>#DIV/0!</v>
      </c>
      <c r="AS315" s="150" t="e">
        <f t="shared" si="1009"/>
        <v>#DIV/0!</v>
      </c>
      <c r="AT315" s="150" t="e">
        <f t="shared" si="1010"/>
        <v>#DIV/0!</v>
      </c>
      <c r="AU315" s="242">
        <f t="shared" si="1193"/>
        <v>0</v>
      </c>
      <c r="AV315" s="242">
        <f t="shared" si="1169"/>
        <v>0</v>
      </c>
      <c r="AW315" s="242">
        <f t="shared" si="1194"/>
        <v>0</v>
      </c>
      <c r="AX315" s="242">
        <f t="shared" si="1195"/>
        <v>0</v>
      </c>
      <c r="AY315" s="119"/>
      <c r="AZ315" s="119"/>
      <c r="BA315" s="119"/>
      <c r="BB315" s="119"/>
      <c r="BC315" s="119"/>
      <c r="BD315" s="119"/>
      <c r="BE315" s="119">
        <v>239.22</v>
      </c>
      <c r="BF315" s="119">
        <v>214.16800000000001</v>
      </c>
      <c r="BG315" s="362">
        <v>186.501</v>
      </c>
      <c r="BH315" s="362">
        <v>169.916</v>
      </c>
      <c r="BI315" s="362">
        <v>168.69399999999999</v>
      </c>
      <c r="BJ315" s="362">
        <v>178.762</v>
      </c>
      <c r="BK315" s="362"/>
      <c r="BL315" s="362"/>
      <c r="BM315" s="362"/>
      <c r="BN315" s="362"/>
      <c r="BO315" s="362"/>
      <c r="BP315" s="152" t="e">
        <f t="shared" si="1011"/>
        <v>#DIV/0!</v>
      </c>
      <c r="BQ315" s="152" t="e">
        <f t="shared" si="1012"/>
        <v>#DIV/0!</v>
      </c>
      <c r="BR315" s="152" t="e">
        <f t="shared" si="1013"/>
        <v>#DIV/0!</v>
      </c>
      <c r="BS315" s="152" t="e">
        <f t="shared" si="1014"/>
        <v>#DIV/0!</v>
      </c>
      <c r="BT315" s="152" t="e">
        <f t="shared" si="1015"/>
        <v>#DIV/0!</v>
      </c>
      <c r="BU315" s="242">
        <f t="shared" si="1196"/>
        <v>0</v>
      </c>
      <c r="BV315" s="242">
        <f t="shared" si="1170"/>
        <v>0</v>
      </c>
      <c r="BW315" s="242">
        <f t="shared" si="1197"/>
        <v>0</v>
      </c>
      <c r="BX315" s="242">
        <f t="shared" si="1198"/>
        <v>0</v>
      </c>
      <c r="BY315" s="119"/>
      <c r="BZ315" s="119"/>
      <c r="CA315" s="119"/>
      <c r="CB315" s="119"/>
      <c r="CC315" s="119"/>
      <c r="CD315" s="119"/>
      <c r="CE315" s="119">
        <v>31.945</v>
      </c>
      <c r="CF315" s="119">
        <v>17.594000000000001</v>
      </c>
      <c r="CG315" s="362">
        <v>2.0910000000000002</v>
      </c>
      <c r="CH315" s="362">
        <v>-14.141</v>
      </c>
      <c r="CI315" s="362">
        <v>10.737</v>
      </c>
      <c r="CJ315" s="362">
        <v>23.946999999999999</v>
      </c>
      <c r="CK315" s="362"/>
      <c r="CL315" s="362"/>
      <c r="CM315" s="362"/>
      <c r="CN315" s="362"/>
      <c r="CO315" s="362"/>
      <c r="CP315" s="152" t="e">
        <f t="shared" si="1016"/>
        <v>#DIV/0!</v>
      </c>
      <c r="CQ315" s="152" t="e">
        <f t="shared" si="1017"/>
        <v>#DIV/0!</v>
      </c>
      <c r="CR315" s="152" t="e">
        <f t="shared" si="1018"/>
        <v>#DIV/0!</v>
      </c>
      <c r="CS315" s="152" t="e">
        <f t="shared" si="1019"/>
        <v>#DIV/0!</v>
      </c>
      <c r="CT315" s="152" t="e">
        <f t="shared" si="1020"/>
        <v>#DIV/0!</v>
      </c>
      <c r="CU315" s="242">
        <f t="shared" si="1199"/>
        <v>0</v>
      </c>
      <c r="CV315" s="242">
        <f t="shared" si="1171"/>
        <v>0</v>
      </c>
      <c r="CW315" s="242">
        <f t="shared" si="1200"/>
        <v>0</v>
      </c>
      <c r="CX315" s="242">
        <f t="shared" si="1201"/>
        <v>0</v>
      </c>
      <c r="CY315" s="119"/>
      <c r="CZ315" s="119"/>
      <c r="DA315" s="119"/>
      <c r="DB315" s="119"/>
      <c r="DC315" s="119"/>
      <c r="DD315" s="119"/>
      <c r="DE315" s="119">
        <v>28.635000000000002</v>
      </c>
      <c r="DF315" s="119">
        <v>18.268000000000001</v>
      </c>
      <c r="DG315" s="362">
        <v>-1.319</v>
      </c>
      <c r="DH315" s="362">
        <v>-15.413</v>
      </c>
      <c r="DI315" s="362">
        <v>10.77</v>
      </c>
      <c r="DJ315" s="362">
        <v>19.693000000000001</v>
      </c>
      <c r="DK315" s="362"/>
      <c r="DL315" s="362"/>
      <c r="DM315" s="362"/>
      <c r="DN315" s="362"/>
      <c r="DO315" s="362"/>
      <c r="DP315" s="152" t="e">
        <f t="shared" si="1021"/>
        <v>#DIV/0!</v>
      </c>
      <c r="DQ315" s="152" t="e">
        <f t="shared" si="1022"/>
        <v>#DIV/0!</v>
      </c>
      <c r="DR315" s="152" t="e">
        <f t="shared" si="1023"/>
        <v>#DIV/0!</v>
      </c>
      <c r="DS315" s="152" t="e">
        <f t="shared" si="1024"/>
        <v>#DIV/0!</v>
      </c>
      <c r="DT315" s="152" t="e">
        <f t="shared" si="1025"/>
        <v>#DIV/0!</v>
      </c>
      <c r="DU315" s="242">
        <f t="shared" si="1202"/>
        <v>0</v>
      </c>
      <c r="DV315" s="242">
        <f t="shared" si="1172"/>
        <v>0</v>
      </c>
      <c r="DW315" s="242">
        <f t="shared" si="1203"/>
        <v>0</v>
      </c>
      <c r="DX315" s="242">
        <f t="shared" si="1204"/>
        <v>0</v>
      </c>
      <c r="DY315" s="119"/>
      <c r="DZ315" s="119"/>
      <c r="EA315" s="119"/>
      <c r="EB315" s="119"/>
      <c r="EC315" s="119"/>
      <c r="ED315" s="119"/>
      <c r="EE315" s="119">
        <v>108.327</v>
      </c>
      <c r="EF315" s="119">
        <v>90.855999999999995</v>
      </c>
      <c r="EG315" s="362">
        <v>80.588999999999999</v>
      </c>
      <c r="EH315" s="362">
        <v>77.233999999999995</v>
      </c>
      <c r="EI315" s="362">
        <v>96.531000000000006</v>
      </c>
      <c r="EJ315" s="362">
        <v>96.228999999999999</v>
      </c>
      <c r="EK315" s="362"/>
      <c r="EL315" s="362"/>
      <c r="EM315" s="362"/>
      <c r="EN315" s="362"/>
      <c r="EO315" s="362"/>
      <c r="EP315" s="153" t="e">
        <f t="shared" si="1026"/>
        <v>#DIV/0!</v>
      </c>
      <c r="EQ315" s="153" t="e">
        <f t="shared" si="1027"/>
        <v>#DIV/0!</v>
      </c>
      <c r="ER315" s="153" t="e">
        <f t="shared" si="1028"/>
        <v>#DIV/0!</v>
      </c>
      <c r="ES315" s="153" t="e">
        <f t="shared" si="1029"/>
        <v>#DIV/0!</v>
      </c>
      <c r="ET315" s="153" t="e">
        <f t="shared" si="1030"/>
        <v>#DIV/0!</v>
      </c>
      <c r="EU315" s="242">
        <f t="shared" si="1205"/>
        <v>0</v>
      </c>
      <c r="EV315" s="242">
        <f t="shared" si="1173"/>
        <v>0</v>
      </c>
      <c r="EW315" s="242">
        <f t="shared" si="1206"/>
        <v>0</v>
      </c>
      <c r="EX315" s="242">
        <f t="shared" si="1207"/>
        <v>0</v>
      </c>
      <c r="EY315" s="119"/>
      <c r="EZ315" s="119"/>
      <c r="FA315" s="119"/>
      <c r="FB315" s="119"/>
      <c r="FC315" s="119"/>
      <c r="FD315" s="119"/>
      <c r="FE315" s="119">
        <v>262.17899999999997</v>
      </c>
      <c r="FF315" s="119">
        <v>238.04499999999999</v>
      </c>
      <c r="FG315" s="362">
        <v>205.97200000000001</v>
      </c>
      <c r="FH315" s="362">
        <v>220.07599999999999</v>
      </c>
      <c r="FI315" s="362">
        <v>204.95</v>
      </c>
      <c r="FJ315" s="362">
        <v>215.83199999999999</v>
      </c>
      <c r="FK315" s="362"/>
      <c r="FL315" s="362"/>
      <c r="FM315" s="362"/>
      <c r="FN315" s="362"/>
      <c r="FO315" s="362"/>
      <c r="FP315" s="153">
        <f t="shared" si="1031"/>
        <v>3.4129692832764505E-3</v>
      </c>
      <c r="FQ315" s="153">
        <f t="shared" si="1032"/>
        <v>4.642857142857143E-2</v>
      </c>
      <c r="FR315" s="153">
        <f t="shared" si="1033"/>
        <v>0.17400419287211741</v>
      </c>
      <c r="FS315" s="153">
        <f t="shared" si="1034"/>
        <v>4.3763676148796497E-2</v>
      </c>
      <c r="FT315" s="153">
        <f t="shared" si="1035"/>
        <v>0.10386473429951691</v>
      </c>
      <c r="FU315" s="242">
        <f t="shared" si="1217"/>
        <v>2</v>
      </c>
      <c r="FV315" s="242">
        <f t="shared" si="1174"/>
        <v>26</v>
      </c>
      <c r="FW315" s="242">
        <f t="shared" si="1218"/>
        <v>83</v>
      </c>
      <c r="FX315" s="242">
        <f t="shared" si="1219"/>
        <v>20</v>
      </c>
      <c r="FY315" s="154">
        <v>588</v>
      </c>
      <c r="FZ315" s="154">
        <v>586</v>
      </c>
      <c r="GA315" s="154">
        <v>560</v>
      </c>
      <c r="GB315" s="154">
        <v>477</v>
      </c>
      <c r="GC315" s="154">
        <v>457</v>
      </c>
      <c r="GD315" s="154">
        <v>414</v>
      </c>
      <c r="GE315" s="154">
        <v>392</v>
      </c>
      <c r="GF315" s="154">
        <v>351</v>
      </c>
      <c r="GG315" s="359">
        <v>340</v>
      </c>
      <c r="GH315" s="359">
        <v>330</v>
      </c>
      <c r="GI315" s="359">
        <v>317</v>
      </c>
      <c r="GJ315" s="359">
        <v>307</v>
      </c>
      <c r="GK315" s="359"/>
      <c r="GL315" s="359"/>
      <c r="GM315" s="359"/>
      <c r="GN315" s="359"/>
      <c r="GO315" s="359"/>
      <c r="GP315" s="5"/>
      <c r="GQ315" s="5" t="s">
        <v>386</v>
      </c>
      <c r="GR315" s="5">
        <v>8200</v>
      </c>
      <c r="GS315" s="5" t="s">
        <v>131</v>
      </c>
      <c r="GT315" s="7" t="s">
        <v>94</v>
      </c>
      <c r="GU315" s="16"/>
      <c r="GV315" s="3"/>
      <c r="GW315" s="158" t="e">
        <f t="shared" si="1036"/>
        <v>#VALUE!</v>
      </c>
      <c r="GX315" s="158" t="e">
        <f t="shared" si="1037"/>
        <v>#VALUE!</v>
      </c>
      <c r="GY315" s="158" t="e">
        <f t="shared" si="1038"/>
        <v>#VALUE!</v>
      </c>
      <c r="GZ315" s="158" t="e">
        <f t="shared" si="1039"/>
        <v>#VALUE!</v>
      </c>
      <c r="HA315" s="158" t="e">
        <f t="shared" si="1040"/>
        <v>#VALUE!</v>
      </c>
      <c r="HB315" s="263" t="e">
        <f t="shared" si="1175"/>
        <v>#VALUE!</v>
      </c>
      <c r="HC315" s="263" t="e">
        <f t="shared" si="1211"/>
        <v>#VALUE!</v>
      </c>
      <c r="HD315" s="263" t="e">
        <f t="shared" si="1176"/>
        <v>#VALUE!</v>
      </c>
      <c r="HE315" s="263" t="e">
        <f t="shared" si="1177"/>
        <v>#VALUE!</v>
      </c>
      <c r="HF315" s="153" t="str">
        <f t="shared" si="1041"/>
        <v>Negativ EK</v>
      </c>
      <c r="HG315" s="153" t="str">
        <f t="shared" si="1042"/>
        <v>Negativ EK</v>
      </c>
      <c r="HH315" s="153" t="str">
        <f t="shared" si="1043"/>
        <v>Negativ EK</v>
      </c>
      <c r="HI315" s="153" t="str">
        <f t="shared" si="1044"/>
        <v>Negativ EK</v>
      </c>
      <c r="HJ315" s="153" t="str">
        <f t="shared" si="1045"/>
        <v>Negativ EK</v>
      </c>
      <c r="HK315" s="153">
        <f t="shared" si="1046"/>
        <v>0</v>
      </c>
      <c r="HL315" s="153">
        <f t="shared" si="1047"/>
        <v>0.28752453773665426</v>
      </c>
      <c r="HM315" s="153">
        <f t="shared" si="1048"/>
        <v>0.21310624398495145</v>
      </c>
      <c r="HN315" s="153">
        <f t="shared" si="1049"/>
        <v>-1.671492748205268E-2</v>
      </c>
      <c r="HO315" s="153">
        <f t="shared" si="1050"/>
        <v>-0.17740051218599834</v>
      </c>
      <c r="HP315" s="153">
        <f t="shared" si="1051"/>
        <v>0.11174517534758249</v>
      </c>
      <c r="HQ315" s="153">
        <f t="shared" si="1052"/>
        <v>0.20464724771118895</v>
      </c>
      <c r="HR315" s="153" t="str">
        <f t="shared" si="1053"/>
        <v>Negativ EK</v>
      </c>
      <c r="HS315" s="153" t="str">
        <f t="shared" si="1054"/>
        <v>Negativ EK</v>
      </c>
      <c r="HT315" s="153" t="str">
        <f t="shared" si="1055"/>
        <v>Negativ EK</v>
      </c>
      <c r="HU315" s="153" t="str">
        <f t="shared" si="1056"/>
        <v>Negativ EK</v>
      </c>
      <c r="HV315" s="150" t="e">
        <f t="shared" si="1057"/>
        <v>#VALUE!</v>
      </c>
      <c r="HW315" s="150" t="e">
        <f t="shared" si="1058"/>
        <v>#VALUE!</v>
      </c>
      <c r="HX315" s="150" t="e">
        <f t="shared" si="1059"/>
        <v>#VALUE!</v>
      </c>
      <c r="HY315" s="150" t="e">
        <f t="shared" si="1060"/>
        <v>#VALUE!</v>
      </c>
      <c r="HZ315" s="150" t="e">
        <f t="shared" si="1061"/>
        <v>#VALUE!</v>
      </c>
      <c r="IA315" s="263" t="e">
        <f t="shared" si="1178"/>
        <v>#VALUE!</v>
      </c>
      <c r="IB315" s="263" t="e">
        <f t="shared" si="1212"/>
        <v>#VALUE!</v>
      </c>
      <c r="IC315" s="263" t="e">
        <f t="shared" si="1179"/>
        <v>#VALUE!</v>
      </c>
      <c r="ID315" s="263" t="e">
        <f t="shared" si="1180"/>
        <v>#VALUE!</v>
      </c>
      <c r="IE315" s="153" t="str">
        <f t="shared" si="1062"/>
        <v>i.a.</v>
      </c>
      <c r="IF315" s="153" t="str">
        <f t="shared" si="1063"/>
        <v>i.a.</v>
      </c>
      <c r="IG315" s="153" t="str">
        <f t="shared" si="1064"/>
        <v>i.a.</v>
      </c>
      <c r="IH315" s="153" t="str">
        <f t="shared" si="1065"/>
        <v>i.a.</v>
      </c>
      <c r="II315" s="153" t="str">
        <f t="shared" si="1066"/>
        <v>i.a.</v>
      </c>
      <c r="IJ315" s="153">
        <f t="shared" si="1067"/>
        <v>0</v>
      </c>
      <c r="IK315" s="153">
        <f t="shared" si="1068"/>
        <v>0.12772278019447289</v>
      </c>
      <c r="IL315" s="153">
        <f t="shared" si="1069"/>
        <v>7.9249217935349323E-2</v>
      </c>
      <c r="IM315" s="153">
        <f t="shared" si="1070"/>
        <v>9.8157954033348364E-3</v>
      </c>
      <c r="IN315" s="153">
        <f t="shared" si="1071"/>
        <v>-6.6541811559763409E-2</v>
      </c>
      <c r="IO315" s="153">
        <f t="shared" si="1072"/>
        <v>5.1033551815429373E-2</v>
      </c>
      <c r="IP315" s="153">
        <f t="shared" si="1073"/>
        <v>0.11095203676933911</v>
      </c>
      <c r="IQ315" s="153" t="str">
        <f t="shared" si="1074"/>
        <v>i.a.</v>
      </c>
      <c r="IR315" s="153" t="str">
        <f t="shared" si="1075"/>
        <v>i.a.</v>
      </c>
      <c r="IS315" s="153" t="str">
        <f t="shared" si="1076"/>
        <v>i.a.</v>
      </c>
      <c r="IT315" s="153" t="str">
        <f t="shared" si="1077"/>
        <v>i.a.</v>
      </c>
      <c r="IU315" s="150" t="e">
        <f t="shared" si="1078"/>
        <v>#VALUE!</v>
      </c>
      <c r="IV315" s="150" t="e">
        <f t="shared" si="1079"/>
        <v>#VALUE!</v>
      </c>
      <c r="IW315" s="150" t="e">
        <f t="shared" si="1080"/>
        <v>#VALUE!</v>
      </c>
      <c r="IX315" s="150" t="e">
        <f t="shared" si="1081"/>
        <v>#VALUE!</v>
      </c>
      <c r="IY315" s="150" t="e">
        <f t="shared" si="1082"/>
        <v>#VALUE!</v>
      </c>
      <c r="IZ315" s="263" t="e">
        <f t="shared" si="1181"/>
        <v>#VALUE!</v>
      </c>
      <c r="JA315" s="263" t="e">
        <f t="shared" si="1213"/>
        <v>#VALUE!</v>
      </c>
      <c r="JB315" s="263" t="e">
        <f t="shared" si="1182"/>
        <v>#VALUE!</v>
      </c>
      <c r="JC315" s="263" t="e">
        <f t="shared" si="1183"/>
        <v>#VALUE!</v>
      </c>
      <c r="JD315" s="153" t="str">
        <f t="shared" si="1083"/>
        <v>i.a.</v>
      </c>
      <c r="JE315" s="153" t="str">
        <f t="shared" si="1084"/>
        <v>i.a.</v>
      </c>
      <c r="JF315" s="153" t="str">
        <f t="shared" si="1085"/>
        <v>i.a.</v>
      </c>
      <c r="JG315" s="153" t="str">
        <f t="shared" si="1086"/>
        <v>i.a.</v>
      </c>
      <c r="JH315" s="153" t="str">
        <f t="shared" si="1087"/>
        <v>i.a.</v>
      </c>
      <c r="JI315" s="153" t="str">
        <f t="shared" si="1088"/>
        <v>i.a.</v>
      </c>
      <c r="JJ315" s="153">
        <f t="shared" si="1089"/>
        <v>0.41317954527250472</v>
      </c>
      <c r="JK315" s="153">
        <f t="shared" si="1090"/>
        <v>0.38167573357978535</v>
      </c>
      <c r="JL315" s="153">
        <f t="shared" si="1091"/>
        <v>0.39126191909579938</v>
      </c>
      <c r="JM315" s="153">
        <f t="shared" si="1092"/>
        <v>0.3509424017157709</v>
      </c>
      <c r="JN315" s="153">
        <f t="shared" si="1093"/>
        <v>0.47099780434252264</v>
      </c>
      <c r="JO315" s="153">
        <f t="shared" si="1094"/>
        <v>0.44585140294302977</v>
      </c>
      <c r="JP315" s="153" t="str">
        <f t="shared" si="1095"/>
        <v>i.a.</v>
      </c>
      <c r="JQ315" s="153" t="str">
        <f t="shared" si="1096"/>
        <v>i.a.</v>
      </c>
      <c r="JR315" s="153" t="str">
        <f t="shared" si="1097"/>
        <v>i.a.</v>
      </c>
      <c r="JS315" s="153" t="str">
        <f t="shared" si="1098"/>
        <v>i.a.</v>
      </c>
      <c r="JT315" s="153" t="str">
        <f t="shared" si="1099"/>
        <v>i.a.</v>
      </c>
      <c r="JU315" s="150" t="e">
        <f t="shared" si="1100"/>
        <v>#DIV/0!</v>
      </c>
      <c r="JV315" s="150" t="e">
        <f t="shared" si="1101"/>
        <v>#DIV/0!</v>
      </c>
      <c r="JW315" s="150" t="e">
        <f t="shared" si="1102"/>
        <v>#DIV/0!</v>
      </c>
      <c r="JX315" s="150" t="e">
        <f t="shared" si="1103"/>
        <v>#DIV/0!</v>
      </c>
      <c r="JY315" s="150" t="e">
        <f t="shared" si="1104"/>
        <v>#DIV/0!</v>
      </c>
      <c r="JZ315" s="263">
        <f t="shared" si="1184"/>
        <v>0</v>
      </c>
      <c r="KA315" s="263">
        <f t="shared" si="1214"/>
        <v>0</v>
      </c>
      <c r="KB315" s="263">
        <f t="shared" si="1185"/>
        <v>0</v>
      </c>
      <c r="KC315" s="263">
        <f t="shared" si="1186"/>
        <v>0</v>
      </c>
      <c r="KD315" s="153">
        <f t="shared" si="1145"/>
        <v>0</v>
      </c>
      <c r="KE315" s="153">
        <f t="shared" si="1146"/>
        <v>0</v>
      </c>
      <c r="KF315" s="153">
        <f t="shared" si="1147"/>
        <v>0</v>
      </c>
      <c r="KG315" s="153">
        <f t="shared" si="1148"/>
        <v>0</v>
      </c>
      <c r="KH315" s="153">
        <f t="shared" si="1161"/>
        <v>0</v>
      </c>
      <c r="KI315" s="153">
        <f t="shared" si="1149"/>
        <v>0</v>
      </c>
      <c r="KJ315" s="153">
        <f t="shared" si="1150"/>
        <v>6.5766177512064164E-2</v>
      </c>
      <c r="KK315" s="153">
        <f t="shared" si="1151"/>
        <v>3.9943696506004947E-2</v>
      </c>
      <c r="KL315" s="153">
        <f t="shared" si="1152"/>
        <v>5.214281795648033E-3</v>
      </c>
      <c r="KM315" s="153">
        <f t="shared" si="1153"/>
        <v>-3.873546153298308E-2</v>
      </c>
      <c r="KN315" s="153">
        <f t="shared" si="1154"/>
        <v>2.901821307049288E-2</v>
      </c>
      <c r="KO315" s="153">
        <f t="shared" si="1155"/>
        <v>5.943156943817101E-2</v>
      </c>
      <c r="KP315" s="153" t="str">
        <f t="shared" si="1156"/>
        <v>i.a.</v>
      </c>
      <c r="KQ315" s="153" t="str">
        <f t="shared" si="1157"/>
        <v>i.a.</v>
      </c>
      <c r="KR315" s="153" t="str">
        <f t="shared" si="1158"/>
        <v>i.a.</v>
      </c>
      <c r="KS315" s="153" t="str">
        <f t="shared" si="1159"/>
        <v>i.a.</v>
      </c>
      <c r="KT315" s="153" t="str">
        <f t="shared" si="1160"/>
        <v>i.a.</v>
      </c>
      <c r="KU315" s="150">
        <f t="shared" si="1105"/>
        <v>9.6449419707453327E-2</v>
      </c>
      <c r="KV315" s="150">
        <f t="shared" si="1106"/>
        <v>3.2160198991069582E-2</v>
      </c>
      <c r="KW315" s="150">
        <f t="shared" si="1107"/>
        <v>-1.5926023205167134E-2</v>
      </c>
      <c r="KX315" s="150">
        <f t="shared" si="1108"/>
        <v>1.9067343140652431E-2</v>
      </c>
      <c r="KY315" s="150">
        <f t="shared" si="1109"/>
        <v>-8.1570956454141433E-2</v>
      </c>
      <c r="KZ315" s="243">
        <f t="shared" si="1187"/>
        <v>0.126813540433238</v>
      </c>
      <c r="LA315" s="243">
        <f t="shared" si="1215"/>
        <v>4.0967326913700752E-2</v>
      </c>
      <c r="LB315" s="243">
        <f t="shared" si="1188"/>
        <v>-2.061571952680441E-2</v>
      </c>
      <c r="LC315" s="243">
        <f t="shared" si="1189"/>
        <v>2.4220240470849363E-2</v>
      </c>
      <c r="LD315" s="254">
        <f>IFERROR(Tabel1[[#This Row],[2024 - Omsætning]]/Tabel1[[#This Row],[2024 - Ansatte]],"i.a.")</f>
        <v>1.4416326530612245</v>
      </c>
      <c r="LE315" s="254">
        <f>IFERROR(Tabel1[[#This Row],[2023 - Omsætning]]/Tabel1[[#This Row],[2023 - Ansatte]],"i.a.")</f>
        <v>1.3148191126279865</v>
      </c>
      <c r="LF315" s="254">
        <f>IFERROR(Tabel1[[#This Row],[2022 - Omsætning]]/Tabel1[[#This Row],[2022 - Ansatte]],"i.a.")</f>
        <v>1.2738517857142857</v>
      </c>
      <c r="LG315" s="254">
        <f>IFERROR(Tabel1[[#This Row],[2021 - Omsætning]]/Tabel1[[#This Row],[2021 - Ansatte]],"i.a.")</f>
        <v>1.2944675052410901</v>
      </c>
      <c r="LH315" s="254">
        <f>IFERROR(AC315/Tabel1[[#This Row],[2020 - Ansatte]],"i.a.")</f>
        <v>1.2702472647702407</v>
      </c>
      <c r="LI315" s="254">
        <f>IFERROR(Tabel1[[#This Row],[2019 - Omsætning]]/Tabel1[[#This Row],[2019 - Ansatte]],"i.a.")</f>
        <v>1.3830652173913045</v>
      </c>
      <c r="LJ315" s="254">
        <f>IFERROR(Tabel1[[#This Row],[2018 - Omsætning]]/Tabel1[[#This Row],[2018 - Ansatte]],"i.a.")</f>
        <v>1.2391224489795918</v>
      </c>
      <c r="LK315" s="254">
        <f>IFERROR(Tabel1[[#This Row],[2017 - Omsætning]]/Tabel1[[#This Row],[2017 - Ansatte]],"i.a.")</f>
        <v>1.254900284900285</v>
      </c>
      <c r="LL315" s="254">
        <f>IFERROR(Tabel1[[#This Row],[2016 - Omsætning]]/Tabel1[[#This Row],[2016 - Ansatte]],"i.a.")</f>
        <v>1.1794529411764707</v>
      </c>
      <c r="LM315" s="254">
        <f>IFERROR(Tabel1[[#This Row],[2015 - Omsætning]]/Tabel1[[#This Row],[2015 - Ansatte]],"i.a.")</f>
        <v>1.1062606060606059</v>
      </c>
      <c r="LN315" s="254">
        <f>IFERROR(Tabel1[[#This Row],[2014 - Omsætning]]/Tabel1[[#This Row],[2014 - Ansatte]],"i.a.")</f>
        <v>1.1672208201892744</v>
      </c>
      <c r="LO315" s="254">
        <f>IFERROR(Tabel1[[#This Row],[2013 - Omsætning]]/Tabel1[[#This Row],[2013 - Ansatte]],"i.a.")</f>
        <v>1.3124885993485342</v>
      </c>
      <c r="LP315" s="254" t="str">
        <f>IFERROR(Tabel1[[#This Row],[2012 - Omsætning]]/Tabel1[[#This Row],[2012 - Ansatte]],"i.a.")</f>
        <v>i.a.</v>
      </c>
      <c r="LQ315" s="254" t="str">
        <f>IFERROR(Tabel1[[#This Row],[2011 - Omsætning]]/Tabel1[[#This Row],[2011 - Ansatte]],"i.a.")</f>
        <v>i.a.</v>
      </c>
      <c r="LR315" s="254" t="str">
        <f>IFERROR(Tabel1[[#This Row],[2010 - Omsætning]]/Tabel1[[#This Row],[2010 - Ansatte]],"i.a.")</f>
        <v>i.a.</v>
      </c>
      <c r="LS315" s="254" t="str">
        <f>IFERROR(Tabel1[[#This Row],[2009 - Omsætning]]/Tabel1[[#This Row],[2009 - Ansatte]],"i.a.")</f>
        <v>i.a.</v>
      </c>
      <c r="LT315" s="254" t="str">
        <f>IFERROR(Tabel1[[#This Row],[2008 - Omsætning]]/Tabel1[[#This Row],[2008 - Ansatte]],"i.a.")</f>
        <v>i.a.</v>
      </c>
      <c r="LU315" s="158" t="e">
        <f t="shared" si="1110"/>
        <v>#DIV/0!</v>
      </c>
      <c r="LV315" s="158" t="e">
        <f t="shared" si="1111"/>
        <v>#DIV/0!</v>
      </c>
      <c r="LW315" s="158" t="e">
        <f t="shared" si="1112"/>
        <v>#DIV/0!</v>
      </c>
      <c r="LX315" s="158" t="e">
        <f t="shared" si="1113"/>
        <v>#DIV/0!</v>
      </c>
      <c r="LY315" s="158" t="e">
        <f t="shared" si="1114"/>
        <v>#DIV/0!</v>
      </c>
      <c r="LZ315" s="243">
        <f t="shared" si="1190"/>
        <v>0</v>
      </c>
      <c r="MA315" s="243">
        <f t="shared" si="1216"/>
        <v>0</v>
      </c>
      <c r="MB315" s="243">
        <f t="shared" si="1191"/>
        <v>0</v>
      </c>
      <c r="MC315" s="243">
        <f t="shared" si="1192"/>
        <v>0</v>
      </c>
      <c r="MD315" s="244">
        <f t="shared" si="1115"/>
        <v>0</v>
      </c>
      <c r="ME315" s="244">
        <f t="shared" si="1116"/>
        <v>0</v>
      </c>
      <c r="MF315" s="244">
        <f t="shared" si="1117"/>
        <v>0</v>
      </c>
      <c r="MG315" s="244">
        <f t="shared" si="1118"/>
        <v>0</v>
      </c>
      <c r="MH315" s="244">
        <f t="shared" si="1119"/>
        <v>0</v>
      </c>
      <c r="MI315" s="244">
        <f t="shared" si="1120"/>
        <v>0</v>
      </c>
      <c r="MJ315" s="244">
        <f t="shared" si="1121"/>
        <v>7.3048469387755111E-2</v>
      </c>
      <c r="MK315" s="244">
        <f t="shared" si="1122"/>
        <v>5.2045584045584049E-2</v>
      </c>
      <c r="ML315" s="244">
        <f t="shared" si="1123"/>
        <v>-3.8794117647058821E-3</v>
      </c>
      <c r="MM315" s="244">
        <f t="shared" si="1124"/>
        <v>-4.6706060606060605E-2</v>
      </c>
      <c r="MN315" s="244">
        <f t="shared" si="1125"/>
        <v>3.3974763406940063E-2</v>
      </c>
      <c r="MO315" s="244">
        <f t="shared" si="1126"/>
        <v>6.4146579804560261E-2</v>
      </c>
      <c r="MP315" s="244" t="str">
        <f t="shared" si="1127"/>
        <v>i.a.</v>
      </c>
      <c r="MQ315" s="244" t="str">
        <f t="shared" si="1128"/>
        <v>i.a.</v>
      </c>
      <c r="MR315" s="244" t="str">
        <f t="shared" si="1129"/>
        <v>i.a.</v>
      </c>
      <c r="MS315" s="244" t="str">
        <f t="shared" si="1130"/>
        <v>i.a.</v>
      </c>
      <c r="MT315" s="244" t="str">
        <f t="shared" si="1131"/>
        <v>i.a.</v>
      </c>
    </row>
    <row r="316" spans="1:358" s="101" customFormat="1" ht="18" customHeight="1" x14ac:dyDescent="0.25">
      <c r="A316" s="3" t="s">
        <v>333</v>
      </c>
      <c r="B316" s="273">
        <v>26681111</v>
      </c>
      <c r="C316" s="292" t="s">
        <v>104</v>
      </c>
      <c r="D316" s="5"/>
      <c r="E316" s="5">
        <v>245100</v>
      </c>
      <c r="F316" s="203">
        <v>45460</v>
      </c>
      <c r="G316" s="148"/>
      <c r="H316" s="148" t="s">
        <v>74</v>
      </c>
      <c r="I316" s="148" t="s">
        <v>74</v>
      </c>
      <c r="J316" s="148" t="s">
        <v>74</v>
      </c>
      <c r="K316" s="148" t="s">
        <v>74</v>
      </c>
      <c r="L316" s="148" t="s">
        <v>74</v>
      </c>
      <c r="M316" s="148" t="s">
        <v>74</v>
      </c>
      <c r="N316" s="148" t="s">
        <v>74</v>
      </c>
      <c r="O316" s="148" t="s">
        <v>74</v>
      </c>
      <c r="P316" s="150">
        <f>Y316/Tabel1[[#This Row],[2023 - Omsætning]]-1</f>
        <v>-1</v>
      </c>
      <c r="Q316" s="150">
        <f>Z316/Tabel1[[#This Row],[2022 - Omsætning]]-1</f>
        <v>-4.9452396988564296E-2</v>
      </c>
      <c r="R316" s="150">
        <f>AA316/Tabel1[[#This Row],[2021 - Omsætning]]-1</f>
        <v>0.33765593151243367</v>
      </c>
      <c r="S316" s="150">
        <f>AB316/Tabel1[[#This Row],[2020 - Omsætning]]-1</f>
        <v>0.39447628973423643</v>
      </c>
      <c r="T316" s="150">
        <f>AC316/Tabel1[[#This Row],[2019 - Omsætning]]-1</f>
        <v>-0.22529411591998749</v>
      </c>
      <c r="U316" s="242">
        <f t="shared" si="1162"/>
        <v>-935.70100000000002</v>
      </c>
      <c r="V316" s="242">
        <f t="shared" si="1210"/>
        <v>-48.67999999999995</v>
      </c>
      <c r="W316" s="242">
        <f t="shared" si="1209"/>
        <v>248.48099999999999</v>
      </c>
      <c r="X316" s="242">
        <f t="shared" si="1208"/>
        <v>208.17499999999995</v>
      </c>
      <c r="Y316" s="151"/>
      <c r="Z316" s="151">
        <v>935.70100000000002</v>
      </c>
      <c r="AA316" s="151">
        <v>984.38099999999997</v>
      </c>
      <c r="AB316" s="151">
        <v>735.9</v>
      </c>
      <c r="AC316" s="361">
        <v>527.72500000000002</v>
      </c>
      <c r="AD316" s="151">
        <v>681.19399999999996</v>
      </c>
      <c r="AE316" s="151">
        <v>727.62699999999995</v>
      </c>
      <c r="AF316" s="151">
        <v>616.94799999999998</v>
      </c>
      <c r="AG316" s="361">
        <v>551.40700000000004</v>
      </c>
      <c r="AH316" s="361">
        <v>553.99</v>
      </c>
      <c r="AI316" s="361">
        <v>555.13300000000004</v>
      </c>
      <c r="AJ316" s="361">
        <v>570.19100000000003</v>
      </c>
      <c r="AK316" s="361">
        <v>579.96</v>
      </c>
      <c r="AL316" s="361">
        <v>595.96</v>
      </c>
      <c r="AM316" s="361">
        <v>318.81900000000002</v>
      </c>
      <c r="AN316" s="361">
        <v>298.69299999999998</v>
      </c>
      <c r="AO316" s="361">
        <v>509.26400000000001</v>
      </c>
      <c r="AP316" s="150">
        <f t="shared" si="1006"/>
        <v>-1</v>
      </c>
      <c r="AQ316" s="150">
        <f t="shared" si="1007"/>
        <v>1.203871558748373</v>
      </c>
      <c r="AR316" s="150">
        <f t="shared" si="1008"/>
        <v>0.89208173690932313</v>
      </c>
      <c r="AS316" s="150">
        <f t="shared" si="1009"/>
        <v>4.9318181818181808</v>
      </c>
      <c r="AT316" s="150">
        <f t="shared" si="1010"/>
        <v>-0.88601036269430045</v>
      </c>
      <c r="AU316" s="242">
        <f t="shared" si="1193"/>
        <v>-91.421000000000006</v>
      </c>
      <c r="AV316" s="242">
        <f t="shared" si="1169"/>
        <v>49.939000000000007</v>
      </c>
      <c r="AW316" s="242">
        <f t="shared" si="1194"/>
        <v>19.558</v>
      </c>
      <c r="AX316" s="242">
        <f t="shared" si="1195"/>
        <v>18.227999999999998</v>
      </c>
      <c r="AY316" s="119"/>
      <c r="AZ316" s="119">
        <v>91.421000000000006</v>
      </c>
      <c r="BA316" s="119">
        <v>41.481999999999999</v>
      </c>
      <c r="BB316" s="119">
        <v>21.923999999999999</v>
      </c>
      <c r="BC316" s="119">
        <v>3.6960000000000002</v>
      </c>
      <c r="BD316" s="119">
        <v>32.423999999999999</v>
      </c>
      <c r="BE316" s="119">
        <v>60.045999999999999</v>
      </c>
      <c r="BF316" s="119">
        <v>77.668000000000006</v>
      </c>
      <c r="BG316" s="362">
        <v>64.194000000000003</v>
      </c>
      <c r="BH316" s="362">
        <v>72.936999999999998</v>
      </c>
      <c r="BI316" s="362">
        <v>64.040999999999997</v>
      </c>
      <c r="BJ316" s="362">
        <v>85.747</v>
      </c>
      <c r="BK316" s="362">
        <v>86.037000000000006</v>
      </c>
      <c r="BL316" s="362">
        <v>98.94</v>
      </c>
      <c r="BM316" s="362">
        <v>47.134</v>
      </c>
      <c r="BN316" s="362">
        <v>-23.259</v>
      </c>
      <c r="BO316" s="362">
        <v>-5.7930000000000001</v>
      </c>
      <c r="BP316" s="152">
        <f t="shared" si="1011"/>
        <v>-1</v>
      </c>
      <c r="BQ316" s="152">
        <f t="shared" si="1012"/>
        <v>3.2314335060449051</v>
      </c>
      <c r="BR316" s="152">
        <f t="shared" si="1013"/>
        <v>0.64557595993322203</v>
      </c>
      <c r="BS316" s="152">
        <f t="shared" si="1014"/>
        <v>-0.61979448350459709</v>
      </c>
      <c r="BT316" s="152">
        <f t="shared" si="1015"/>
        <v>-0.59971160778658972</v>
      </c>
      <c r="BU316" s="242">
        <f t="shared" si="1196"/>
        <v>-28.423999999999999</v>
      </c>
      <c r="BV316" s="242">
        <f t="shared" si="1170"/>
        <v>41.161999999999999</v>
      </c>
      <c r="BW316" s="242">
        <f t="shared" si="1197"/>
        <v>23.201999999999998</v>
      </c>
      <c r="BX316" s="242">
        <f t="shared" si="1198"/>
        <v>-13.751999999999999</v>
      </c>
      <c r="BY316" s="119"/>
      <c r="BZ316" s="119">
        <v>28.423999999999999</v>
      </c>
      <c r="CA316" s="119">
        <v>-12.738</v>
      </c>
      <c r="CB316" s="119">
        <v>-35.94</v>
      </c>
      <c r="CC316" s="119">
        <v>-22.187999999999999</v>
      </c>
      <c r="CD316" s="119">
        <v>-13.87</v>
      </c>
      <c r="CE316" s="119">
        <v>10.491</v>
      </c>
      <c r="CF316" s="119">
        <v>32.905000000000001</v>
      </c>
      <c r="CG316" s="362">
        <v>20.731000000000002</v>
      </c>
      <c r="CH316" s="362">
        <v>26.123999999999999</v>
      </c>
      <c r="CI316" s="362">
        <v>21.013000000000002</v>
      </c>
      <c r="CJ316" s="362">
        <v>42.9</v>
      </c>
      <c r="CK316" s="362">
        <v>43.756</v>
      </c>
      <c r="CL316" s="362">
        <v>62.94</v>
      </c>
      <c r="CM316" s="362">
        <v>28.181000000000001</v>
      </c>
      <c r="CN316" s="362">
        <v>-48.548000000000002</v>
      </c>
      <c r="CO316" s="362">
        <v>-40.512</v>
      </c>
      <c r="CP316" s="152">
        <f t="shared" si="1016"/>
        <v>-1</v>
      </c>
      <c r="CQ316" s="152">
        <f t="shared" si="1017"/>
        <v>1.8162032698115176</v>
      </c>
      <c r="CR316" s="152">
        <f t="shared" si="1018"/>
        <v>21.595294117647057</v>
      </c>
      <c r="CS316" s="152">
        <f t="shared" si="1019"/>
        <v>1.0654399876818847</v>
      </c>
      <c r="CT316" s="152">
        <f t="shared" si="1020"/>
        <v>-1.7449281487743029</v>
      </c>
      <c r="CU316" s="242">
        <f t="shared" si="1199"/>
        <v>-54.088000000000001</v>
      </c>
      <c r="CV316" s="242">
        <f t="shared" si="1171"/>
        <v>34.882000000000005</v>
      </c>
      <c r="CW316" s="242">
        <f t="shared" si="1200"/>
        <v>18.355999999999998</v>
      </c>
      <c r="CX316" s="242">
        <f t="shared" si="1201"/>
        <v>13.839</v>
      </c>
      <c r="CY316" s="119"/>
      <c r="CZ316" s="119">
        <v>54.088000000000001</v>
      </c>
      <c r="DA316" s="119">
        <v>19.206</v>
      </c>
      <c r="DB316" s="119">
        <v>0.85</v>
      </c>
      <c r="DC316" s="119">
        <v>-12.989000000000001</v>
      </c>
      <c r="DD316" s="119">
        <v>-4.7320000000000002</v>
      </c>
      <c r="DE316" s="119">
        <v>19.449000000000002</v>
      </c>
      <c r="DF316" s="119">
        <v>43.393999999999998</v>
      </c>
      <c r="DG316" s="362">
        <v>24.792000000000002</v>
      </c>
      <c r="DH316" s="362">
        <v>30.274000000000001</v>
      </c>
      <c r="DI316" s="362">
        <v>26.786000000000001</v>
      </c>
      <c r="DJ316" s="362">
        <v>51.136000000000003</v>
      </c>
      <c r="DK316" s="362">
        <v>56.688000000000002</v>
      </c>
      <c r="DL316" s="362">
        <v>73.625</v>
      </c>
      <c r="DM316" s="362">
        <v>22.234000000000002</v>
      </c>
      <c r="DN316" s="362">
        <v>-53.566000000000003</v>
      </c>
      <c r="DO316" s="362">
        <v>-55.401000000000003</v>
      </c>
      <c r="DP316" s="152">
        <f t="shared" si="1021"/>
        <v>-1</v>
      </c>
      <c r="DQ316" s="152">
        <f t="shared" si="1022"/>
        <v>9.3128337282564852E-2</v>
      </c>
      <c r="DR316" s="152">
        <f t="shared" si="1023"/>
        <v>4.7920156720585055E-2</v>
      </c>
      <c r="DS316" s="152">
        <f t="shared" si="1024"/>
        <v>1.2968226222986712E-2</v>
      </c>
      <c r="DT316" s="152">
        <f t="shared" si="1025"/>
        <v>-1.7257601888198051E-2</v>
      </c>
      <c r="DU316" s="242">
        <f t="shared" si="1202"/>
        <v>-500.53800000000001</v>
      </c>
      <c r="DV316" s="242">
        <f t="shared" si="1172"/>
        <v>42.643000000000029</v>
      </c>
      <c r="DW316" s="242">
        <f t="shared" si="1203"/>
        <v>20.938999999999965</v>
      </c>
      <c r="DX316" s="242">
        <f t="shared" si="1204"/>
        <v>5.5939999999999941</v>
      </c>
      <c r="DY316" s="119"/>
      <c r="DZ316" s="119">
        <v>500.53800000000001</v>
      </c>
      <c r="EA316" s="119">
        <v>457.89499999999998</v>
      </c>
      <c r="EB316" s="119">
        <v>436.95600000000002</v>
      </c>
      <c r="EC316" s="119">
        <v>431.36200000000002</v>
      </c>
      <c r="ED316" s="119">
        <v>438.93700000000001</v>
      </c>
      <c r="EE316" s="119">
        <v>450.78899999999999</v>
      </c>
      <c r="EF316" s="119">
        <v>454.15899999999999</v>
      </c>
      <c r="EG316" s="362">
        <v>427.70299999999997</v>
      </c>
      <c r="EH316" s="362">
        <v>417.892</v>
      </c>
      <c r="EI316" s="362">
        <v>404.22800000000001</v>
      </c>
      <c r="EJ316" s="362">
        <v>384.05099999999999</v>
      </c>
      <c r="EK316" s="362">
        <v>359.05500000000001</v>
      </c>
      <c r="EL316" s="362">
        <v>335.43700000000001</v>
      </c>
      <c r="EM316" s="362">
        <v>293.63400000000001</v>
      </c>
      <c r="EN316" s="362">
        <v>281.072</v>
      </c>
      <c r="EO316" s="362">
        <v>320.31200000000001</v>
      </c>
      <c r="EP316" s="153">
        <f t="shared" si="1026"/>
        <v>-1</v>
      </c>
      <c r="EQ316" s="153">
        <f t="shared" si="1027"/>
        <v>1.8138522056757599E-2</v>
      </c>
      <c r="ER316" s="153">
        <f t="shared" si="1028"/>
        <v>-0.1088442017282264</v>
      </c>
      <c r="ES316" s="153">
        <f t="shared" si="1029"/>
        <v>0.34846791484476558</v>
      </c>
      <c r="ET316" s="153">
        <f t="shared" si="1030"/>
        <v>-1.06479818942551E-2</v>
      </c>
      <c r="EU316" s="242">
        <f t="shared" si="1205"/>
        <v>-724.71100000000001</v>
      </c>
      <c r="EV316" s="242">
        <f t="shared" si="1173"/>
        <v>12.911000000000058</v>
      </c>
      <c r="EW316" s="242">
        <f t="shared" si="1206"/>
        <v>-86.938000000000102</v>
      </c>
      <c r="EX316" s="242">
        <f t="shared" si="1207"/>
        <v>206.40800000000002</v>
      </c>
      <c r="EY316" s="119"/>
      <c r="EZ316" s="119">
        <v>724.71100000000001</v>
      </c>
      <c r="FA316" s="119">
        <v>711.8</v>
      </c>
      <c r="FB316" s="119">
        <v>798.73800000000006</v>
      </c>
      <c r="FC316" s="119">
        <v>592.33000000000004</v>
      </c>
      <c r="FD316" s="119">
        <v>598.70500000000004</v>
      </c>
      <c r="FE316" s="119">
        <v>659.26199999999994</v>
      </c>
      <c r="FF316" s="119">
        <v>635.58799999999997</v>
      </c>
      <c r="FG316" s="362">
        <v>547.44299999999998</v>
      </c>
      <c r="FH316" s="362">
        <v>541.74</v>
      </c>
      <c r="FI316" s="362">
        <v>529.03099999999995</v>
      </c>
      <c r="FJ316" s="362">
        <v>526.80499999999995</v>
      </c>
      <c r="FK316" s="362">
        <v>519.07600000000002</v>
      </c>
      <c r="FL316" s="362">
        <v>513.36099999999999</v>
      </c>
      <c r="FM316" s="362">
        <v>488.298</v>
      </c>
      <c r="FN316" s="362">
        <v>458.36900000000003</v>
      </c>
      <c r="FO316" s="362">
        <v>500.97800000000001</v>
      </c>
      <c r="FP316" s="153">
        <f t="shared" si="1031"/>
        <v>-1</v>
      </c>
      <c r="FQ316" s="153">
        <f t="shared" si="1032"/>
        <v>-5.7915057915057912E-3</v>
      </c>
      <c r="FR316" s="153">
        <f t="shared" si="1033"/>
        <v>4.0160642570281124E-2</v>
      </c>
      <c r="FS316" s="153">
        <f t="shared" si="1034"/>
        <v>3.5343035343035345E-2</v>
      </c>
      <c r="FT316" s="153">
        <f t="shared" si="1035"/>
        <v>-0.15316901408450703</v>
      </c>
      <c r="FU316" s="242">
        <f t="shared" si="1217"/>
        <v>-515</v>
      </c>
      <c r="FV316" s="242">
        <f t="shared" si="1174"/>
        <v>-3</v>
      </c>
      <c r="FW316" s="242">
        <f t="shared" si="1218"/>
        <v>20</v>
      </c>
      <c r="FX316" s="242">
        <f t="shared" si="1219"/>
        <v>17</v>
      </c>
      <c r="FY316" s="154"/>
      <c r="FZ316" s="154">
        <v>515</v>
      </c>
      <c r="GA316" s="154">
        <v>518</v>
      </c>
      <c r="GB316" s="154">
        <v>498</v>
      </c>
      <c r="GC316" s="154">
        <v>481</v>
      </c>
      <c r="GD316" s="154">
        <v>568</v>
      </c>
      <c r="GE316" s="154">
        <v>558</v>
      </c>
      <c r="GF316" s="154">
        <v>494</v>
      </c>
      <c r="GG316" s="359">
        <v>451</v>
      </c>
      <c r="GH316" s="359">
        <v>438</v>
      </c>
      <c r="GI316" s="359">
        <v>440</v>
      </c>
      <c r="GJ316" s="359">
        <v>440</v>
      </c>
      <c r="GK316" s="359">
        <v>440</v>
      </c>
      <c r="GL316" s="359">
        <v>442</v>
      </c>
      <c r="GM316" s="359">
        <v>410</v>
      </c>
      <c r="GN316" s="359">
        <v>362</v>
      </c>
      <c r="GO316" s="359"/>
      <c r="GP316" s="5" t="s">
        <v>726</v>
      </c>
      <c r="GQ316" s="5" t="s">
        <v>386</v>
      </c>
      <c r="GR316" s="5">
        <v>7500</v>
      </c>
      <c r="GS316" s="5" t="s">
        <v>294</v>
      </c>
      <c r="GT316" s="174" t="s">
        <v>94</v>
      </c>
      <c r="GU316" s="172" t="s">
        <v>73</v>
      </c>
      <c r="GV316" s="3"/>
      <c r="GW316" s="158">
        <f t="shared" si="1036"/>
        <v>-1</v>
      </c>
      <c r="GX316" s="158">
        <f t="shared" si="1037"/>
        <v>1.6293776531005366</v>
      </c>
      <c r="GY316" s="158">
        <f t="shared" si="1038"/>
        <v>20.925326783617674</v>
      </c>
      <c r="GZ316" s="158">
        <f t="shared" si="1039"/>
        <v>1.0655892839254242</v>
      </c>
      <c r="HA316" s="158">
        <f t="shared" si="1040"/>
        <v>-1.8062010206795198</v>
      </c>
      <c r="HB316" s="263">
        <f t="shared" si="1175"/>
        <v>-0.11286756612094952</v>
      </c>
      <c r="HC316" s="263">
        <f t="shared" si="1211"/>
        <v>6.9941984096679566E-2</v>
      </c>
      <c r="HD316" s="263">
        <f t="shared" si="1176"/>
        <v>4.0967773940134886E-2</v>
      </c>
      <c r="HE316" s="263">
        <f t="shared" si="1177"/>
        <v>3.180731957386447E-2</v>
      </c>
      <c r="HF316" s="153">
        <f t="shared" si="1041"/>
        <v>0</v>
      </c>
      <c r="HG316" s="153">
        <f t="shared" si="1042"/>
        <v>0.11286756612094952</v>
      </c>
      <c r="HH316" s="153">
        <f t="shared" si="1043"/>
        <v>4.2925582024269958E-2</v>
      </c>
      <c r="HI316" s="153">
        <f t="shared" si="1044"/>
        <v>1.9578080841350749E-3</v>
      </c>
      <c r="HJ316" s="153">
        <f t="shared" si="1045"/>
        <v>-2.9849511489729395E-2</v>
      </c>
      <c r="HK316" s="153">
        <f t="shared" si="1046"/>
        <v>-1.0636982621616093E-2</v>
      </c>
      <c r="HL316" s="153">
        <f t="shared" si="1047"/>
        <v>4.2983685250423231E-2</v>
      </c>
      <c r="HM316" s="153">
        <f t="shared" si="1048"/>
        <v>9.8414491156212647E-2</v>
      </c>
      <c r="HN316" s="153">
        <f t="shared" si="1049"/>
        <v>5.8638000461213702E-2</v>
      </c>
      <c r="HO316" s="153">
        <f t="shared" si="1050"/>
        <v>7.3648615773852968E-2</v>
      </c>
      <c r="HP316" s="153">
        <f t="shared" si="1051"/>
        <v>6.7960709342758094E-2</v>
      </c>
      <c r="HQ316" s="153">
        <f t="shared" si="1052"/>
        <v>0.13762774086065785</v>
      </c>
      <c r="HR316" s="153">
        <f t="shared" si="1053"/>
        <v>0.16325026062215262</v>
      </c>
      <c r="HS316" s="153">
        <f t="shared" si="1054"/>
        <v>0.23407532695037603</v>
      </c>
      <c r="HT316" s="153">
        <f t="shared" si="1055"/>
        <v>7.7375214457479136E-2</v>
      </c>
      <c r="HU316" s="153">
        <f t="shared" si="1056"/>
        <v>-0.17814241815545476</v>
      </c>
      <c r="HV316" s="150">
        <f t="shared" si="1057"/>
        <v>-1</v>
      </c>
      <c r="HW316" s="150">
        <f t="shared" si="1058"/>
        <v>3.3464248483680659</v>
      </c>
      <c r="HX316" s="150">
        <f t="shared" si="1059"/>
        <v>0.67360772084673626</v>
      </c>
      <c r="HY316" s="150">
        <f t="shared" si="1060"/>
        <v>-0.38687103913029242</v>
      </c>
      <c r="HZ316" s="150">
        <f t="shared" si="1061"/>
        <v>-0.68960980333279276</v>
      </c>
      <c r="IA316" s="263">
        <f t="shared" si="1178"/>
        <v>-3.9573661461694339E-2</v>
      </c>
      <c r="IB316" s="263">
        <f t="shared" si="1212"/>
        <v>5.6439175603013522E-2</v>
      </c>
      <c r="IC316" s="263">
        <f t="shared" si="1179"/>
        <v>3.4807013729352833E-2</v>
      </c>
      <c r="ID316" s="263">
        <f t="shared" si="1180"/>
        <v>-1.44141769405986E-2</v>
      </c>
      <c r="IE316" s="153">
        <f t="shared" si="1062"/>
        <v>0</v>
      </c>
      <c r="IF316" s="153">
        <f t="shared" si="1063"/>
        <v>3.9573661461694339E-2</v>
      </c>
      <c r="IG316" s="153">
        <f t="shared" si="1064"/>
        <v>-1.6865514141319184E-2</v>
      </c>
      <c r="IH316" s="153">
        <f t="shared" si="1065"/>
        <v>-5.1672527870672016E-2</v>
      </c>
      <c r="II316" s="153">
        <f t="shared" si="1066"/>
        <v>-3.7258350930073417E-2</v>
      </c>
      <c r="IJ316" s="153">
        <f t="shared" si="1067"/>
        <v>-2.2051452860051175E-2</v>
      </c>
      <c r="IK316" s="153">
        <f t="shared" si="1068"/>
        <v>1.6204193535930802E-2</v>
      </c>
      <c r="IL316" s="153">
        <f t="shared" si="1069"/>
        <v>5.5628297145214285E-2</v>
      </c>
      <c r="IM316" s="153">
        <f t="shared" si="1070"/>
        <v>3.8067064946845482E-2</v>
      </c>
      <c r="IN316" s="153">
        <f t="shared" si="1071"/>
        <v>4.8794746962702577E-2</v>
      </c>
      <c r="IO316" s="153">
        <f t="shared" si="1072"/>
        <v>3.9803530093688803E-2</v>
      </c>
      <c r="IP316" s="153">
        <f t="shared" si="1073"/>
        <v>8.2036101621503793E-2</v>
      </c>
      <c r="IQ316" s="153">
        <f t="shared" si="1074"/>
        <v>8.4762556940520345E-2</v>
      </c>
      <c r="IR316" s="153">
        <f t="shared" si="1075"/>
        <v>0.12567151096331186</v>
      </c>
      <c r="IS316" s="153">
        <f t="shared" si="1076"/>
        <v>5.9537302979822897E-2</v>
      </c>
      <c r="IT316" s="153">
        <f t="shared" si="1077"/>
        <v>-0.10121051089960151</v>
      </c>
      <c r="IU316" s="150" t="e">
        <f t="shared" si="1078"/>
        <v>#VALUE!</v>
      </c>
      <c r="IV316" s="150">
        <f t="shared" si="1079"/>
        <v>7.365384336339531E-2</v>
      </c>
      <c r="IW316" s="150">
        <f t="shared" si="1080"/>
        <v>0.17591128145362014</v>
      </c>
      <c r="IX316" s="150">
        <f t="shared" si="1081"/>
        <v>-0.24880064622108666</v>
      </c>
      <c r="IY316" s="150">
        <f t="shared" si="1082"/>
        <v>-6.6807565689289156E-3</v>
      </c>
      <c r="IZ316" s="263" t="e">
        <f t="shared" si="1181"/>
        <v>#VALUE!</v>
      </c>
      <c r="JA316" s="263">
        <f t="shared" si="1213"/>
        <v>4.7380902791348545E-2</v>
      </c>
      <c r="JB316" s="263">
        <f t="shared" si="1182"/>
        <v>9.623367098954605E-2</v>
      </c>
      <c r="JC316" s="263">
        <f t="shared" si="1183"/>
        <v>-0.18118809507406408</v>
      </c>
      <c r="JD316" s="153" t="str">
        <f t="shared" si="1083"/>
        <v>i.a.</v>
      </c>
      <c r="JE316" s="153">
        <f t="shared" si="1084"/>
        <v>0.69067255775060676</v>
      </c>
      <c r="JF316" s="153">
        <f t="shared" si="1085"/>
        <v>0.64329165495925822</v>
      </c>
      <c r="JG316" s="153">
        <f t="shared" si="1086"/>
        <v>0.54705798396971217</v>
      </c>
      <c r="JH316" s="153">
        <f t="shared" si="1087"/>
        <v>0.72824607904377625</v>
      </c>
      <c r="JI316" s="153">
        <f t="shared" si="1088"/>
        <v>0.73314403587743548</v>
      </c>
      <c r="JJ316" s="153">
        <f t="shared" si="1089"/>
        <v>0.68377822474221184</v>
      </c>
      <c r="JK316" s="153">
        <f t="shared" si="1090"/>
        <v>0.71454936216542797</v>
      </c>
      <c r="JL316" s="153">
        <f t="shared" si="1091"/>
        <v>0.78127403218234592</v>
      </c>
      <c r="JM316" s="153">
        <f t="shared" si="1092"/>
        <v>0.77138848894303536</v>
      </c>
      <c r="JN316" s="153">
        <f t="shared" si="1093"/>
        <v>0.76409132924157575</v>
      </c>
      <c r="JO316" s="153">
        <f t="shared" si="1094"/>
        <v>0.72901927658241672</v>
      </c>
      <c r="JP316" s="153">
        <f t="shared" si="1095"/>
        <v>0.69171951698787848</v>
      </c>
      <c r="JQ316" s="153">
        <f t="shared" si="1096"/>
        <v>0.65341348485763429</v>
      </c>
      <c r="JR316" s="153">
        <f t="shared" si="1097"/>
        <v>0.60134180357077038</v>
      </c>
      <c r="JS316" s="153">
        <f t="shared" si="1098"/>
        <v>0.61320028186897457</v>
      </c>
      <c r="JT316" s="153">
        <f t="shared" si="1099"/>
        <v>0.63937338565765367</v>
      </c>
      <c r="JU316" s="150" t="e">
        <f t="shared" si="1100"/>
        <v>#VALUE!</v>
      </c>
      <c r="JV316" s="150">
        <f t="shared" si="1101"/>
        <v>3.3475242049693112</v>
      </c>
      <c r="JW316" s="150">
        <f t="shared" si="1102"/>
        <v>0.73504095356864685</v>
      </c>
      <c r="JX316" s="150">
        <f t="shared" si="1103"/>
        <v>-0.16157907841753438</v>
      </c>
      <c r="JY316" s="150">
        <f t="shared" si="1104"/>
        <v>-1.0649276592061738</v>
      </c>
      <c r="JZ316" s="263" t="e">
        <f t="shared" si="1184"/>
        <v>#VALUE!</v>
      </c>
      <c r="KA316" s="263">
        <f t="shared" si="1214"/>
        <v>4.3317336806479492E-2</v>
      </c>
      <c r="KB316" s="263">
        <f t="shared" si="1185"/>
        <v>3.5898045755207456E-2</v>
      </c>
      <c r="KC316" s="263">
        <f t="shared" si="1186"/>
        <v>-6.7935318431536357E-3</v>
      </c>
      <c r="KD316" s="153" t="str">
        <f t="shared" si="1145"/>
        <v>i.a.</v>
      </c>
      <c r="KE316" s="153">
        <f t="shared" si="1146"/>
        <v>3.0377225203350216E-2</v>
      </c>
      <c r="KF316" s="153">
        <f t="shared" si="1147"/>
        <v>-1.2940111603129276E-2</v>
      </c>
      <c r="KG316" s="153">
        <f t="shared" si="1148"/>
        <v>-4.8838157358336728E-2</v>
      </c>
      <c r="KH316" s="153">
        <f t="shared" si="1161"/>
        <v>-4.2044625515183093E-2</v>
      </c>
      <c r="KI316" s="153">
        <f t="shared" si="1149"/>
        <v>-2.0361306764299158E-2</v>
      </c>
      <c r="KJ316" s="153">
        <f t="shared" si="1150"/>
        <v>1.4418101582266739E-2</v>
      </c>
      <c r="KK316" s="153">
        <f t="shared" si="1151"/>
        <v>5.333512710957812E-2</v>
      </c>
      <c r="KL316" s="153">
        <f t="shared" si="1152"/>
        <v>3.7596548466015123E-2</v>
      </c>
      <c r="KM316" s="153">
        <f t="shared" si="1153"/>
        <v>4.7156085849925089E-2</v>
      </c>
      <c r="KN316" s="153">
        <f t="shared" si="1154"/>
        <v>3.7852190375999989E-2</v>
      </c>
      <c r="KO316" s="153">
        <f t="shared" si="1155"/>
        <v>7.5237946582811716E-2</v>
      </c>
      <c r="KP316" s="153">
        <f t="shared" si="1156"/>
        <v>7.5446582522932612E-2</v>
      </c>
      <c r="KQ316" s="153">
        <f t="shared" si="1157"/>
        <v>0.10561111483992214</v>
      </c>
      <c r="KR316" s="153">
        <f t="shared" si="1158"/>
        <v>8.8391846157224008E-2</v>
      </c>
      <c r="KS316" s="153">
        <f t="shared" si="1159"/>
        <v>-0.16253477650966044</v>
      </c>
      <c r="KT316" s="153">
        <f t="shared" si="1160"/>
        <v>-7.9550095824562503E-2</v>
      </c>
      <c r="KU316" s="150" t="e">
        <f t="shared" si="1105"/>
        <v>#VALUE!</v>
      </c>
      <c r="KV316" s="150">
        <f t="shared" si="1106"/>
        <v>-4.3915226485585053E-2</v>
      </c>
      <c r="KW316" s="150">
        <f t="shared" si="1107"/>
        <v>0.28600898434979138</v>
      </c>
      <c r="KX316" s="150">
        <f t="shared" si="1108"/>
        <v>0.34687368546620051</v>
      </c>
      <c r="KY316" s="150">
        <f t="shared" si="1109"/>
        <v>-8.5170598425265961E-2</v>
      </c>
      <c r="KZ316" s="243" t="e">
        <f t="shared" si="1187"/>
        <v>#VALUE!</v>
      </c>
      <c r="LA316" s="243">
        <f t="shared" si="1215"/>
        <v>-8.3454275218352691E-2</v>
      </c>
      <c r="LB316" s="243">
        <f t="shared" si="1188"/>
        <v>0.4226385774759267</v>
      </c>
      <c r="LC316" s="243">
        <f t="shared" si="1189"/>
        <v>0.38056947123212193</v>
      </c>
      <c r="LD316" s="254" t="str">
        <f>IFERROR(Tabel1[[#This Row],[2024 - Omsætning]]/Tabel1[[#This Row],[2024 - Ansatte]],"i.a.")</f>
        <v>i.a.</v>
      </c>
      <c r="LE316" s="254">
        <f>IFERROR(Tabel1[[#This Row],[2023 - Omsætning]]/Tabel1[[#This Row],[2023 - Ansatte]],"i.a.")</f>
        <v>1.816895145631068</v>
      </c>
      <c r="LF316" s="254">
        <f>IFERROR(Tabel1[[#This Row],[2022 - Omsætning]]/Tabel1[[#This Row],[2022 - Ansatte]],"i.a.")</f>
        <v>1.9003494208494207</v>
      </c>
      <c r="LG316" s="254">
        <f>IFERROR(Tabel1[[#This Row],[2021 - Omsætning]]/Tabel1[[#This Row],[2021 - Ansatte]],"i.a.")</f>
        <v>1.477710843373494</v>
      </c>
      <c r="LH316" s="254">
        <f>IFERROR(AC316/Tabel1[[#This Row],[2020 - Ansatte]],"i.a.")</f>
        <v>1.0971413721413721</v>
      </c>
      <c r="LI316" s="254">
        <f>IFERROR(Tabel1[[#This Row],[2019 - Omsætning]]/Tabel1[[#This Row],[2019 - Ansatte]],"i.a.")</f>
        <v>1.1992852112676056</v>
      </c>
      <c r="LJ316" s="254">
        <f>IFERROR(Tabel1[[#This Row],[2018 - Omsætning]]/Tabel1[[#This Row],[2018 - Ansatte]],"i.a.")</f>
        <v>1.3039910394265233</v>
      </c>
      <c r="LK316" s="254">
        <f>IFERROR(Tabel1[[#This Row],[2017 - Omsætning]]/Tabel1[[#This Row],[2017 - Ansatte]],"i.a.")</f>
        <v>1.2488825910931174</v>
      </c>
      <c r="LL316" s="254">
        <f>IFERROR(Tabel1[[#This Row],[2016 - Omsætning]]/Tabel1[[#This Row],[2016 - Ansatte]],"i.a.")</f>
        <v>1.2226319290465633</v>
      </c>
      <c r="LM316" s="254">
        <f>IFERROR(Tabel1[[#This Row],[2015 - Omsætning]]/Tabel1[[#This Row],[2015 - Ansatte]],"i.a.")</f>
        <v>1.2648173515981735</v>
      </c>
      <c r="LN316" s="254">
        <f>IFERROR(Tabel1[[#This Row],[2014 - Omsætning]]/Tabel1[[#This Row],[2014 - Ansatte]],"i.a.")</f>
        <v>1.2616659090909093</v>
      </c>
      <c r="LO316" s="254">
        <f>IFERROR(Tabel1[[#This Row],[2013 - Omsætning]]/Tabel1[[#This Row],[2013 - Ansatte]],"i.a.")</f>
        <v>1.2958886363636364</v>
      </c>
      <c r="LP316" s="254">
        <f>IFERROR(Tabel1[[#This Row],[2012 - Omsætning]]/Tabel1[[#This Row],[2012 - Ansatte]],"i.a.")</f>
        <v>1.3180909090909092</v>
      </c>
      <c r="LQ316" s="254">
        <f>IFERROR(Tabel1[[#This Row],[2011 - Omsætning]]/Tabel1[[#This Row],[2011 - Ansatte]],"i.a.")</f>
        <v>1.3483257918552036</v>
      </c>
      <c r="LR316" s="254">
        <f>IFERROR(Tabel1[[#This Row],[2010 - Omsætning]]/Tabel1[[#This Row],[2010 - Ansatte]],"i.a.")</f>
        <v>0.77760731707317077</v>
      </c>
      <c r="LS316" s="254">
        <f>IFERROR(Tabel1[[#This Row],[2009 - Omsætning]]/Tabel1[[#This Row],[2009 - Ansatte]],"i.a.")</f>
        <v>0.82511878453038667</v>
      </c>
      <c r="LT316" s="254" t="str">
        <f>IFERROR(Tabel1[[#This Row],[2008 - Omsætning]]/Tabel1[[#This Row],[2008 - Ansatte]],"i.a.")</f>
        <v>i.a.</v>
      </c>
      <c r="LU316" s="158" t="e">
        <f t="shared" si="1110"/>
        <v>#VALUE!</v>
      </c>
      <c r="LV316" s="158">
        <f t="shared" si="1111"/>
        <v>1.8326083374026518</v>
      </c>
      <c r="LW316" s="158">
        <f t="shared" si="1112"/>
        <v>20.722888939359528</v>
      </c>
      <c r="LX316" s="158">
        <f t="shared" si="1113"/>
        <v>1.0632060925200533</v>
      </c>
      <c r="LY316" s="158">
        <f t="shared" si="1114"/>
        <v>-2.2414120343114425</v>
      </c>
      <c r="LZ316" s="243" t="e">
        <f t="shared" si="1190"/>
        <v>#VALUE!</v>
      </c>
      <c r="MA316" s="243">
        <f t="shared" si="1216"/>
        <v>6.7948022641226513E-2</v>
      </c>
      <c r="MB316" s="243">
        <f t="shared" si="1191"/>
        <v>3.5370392767983129E-2</v>
      </c>
      <c r="MC316" s="243">
        <f t="shared" si="1192"/>
        <v>2.871098531339495E-2</v>
      </c>
      <c r="MD316" s="244" t="str">
        <f t="shared" si="1115"/>
        <v>i.a.</v>
      </c>
      <c r="ME316" s="244">
        <f t="shared" si="1116"/>
        <v>0.1050252427184466</v>
      </c>
      <c r="MF316" s="244">
        <f t="shared" si="1117"/>
        <v>3.7077220077220079E-2</v>
      </c>
      <c r="MG316" s="244">
        <f t="shared" si="1118"/>
        <v>1.7068273092369479E-3</v>
      </c>
      <c r="MH316" s="244">
        <f t="shared" si="1119"/>
        <v>-2.7004158004158004E-2</v>
      </c>
      <c r="MI316" s="244">
        <f t="shared" si="1120"/>
        <v>-8.3309859154929583E-3</v>
      </c>
      <c r="MJ316" s="244">
        <f t="shared" si="1121"/>
        <v>3.485483870967742E-2</v>
      </c>
      <c r="MK316" s="244">
        <f t="shared" si="1122"/>
        <v>8.7842105263157888E-2</v>
      </c>
      <c r="ML316" s="244">
        <f t="shared" si="1123"/>
        <v>5.4971175166297119E-2</v>
      </c>
      <c r="MM316" s="244">
        <f t="shared" si="1124"/>
        <v>6.9118721461187221E-2</v>
      </c>
      <c r="MN316" s="244">
        <f t="shared" si="1125"/>
        <v>6.0877272727272731E-2</v>
      </c>
      <c r="MO316" s="244">
        <f t="shared" si="1126"/>
        <v>0.11621818181818182</v>
      </c>
      <c r="MP316" s="244">
        <f t="shared" si="1127"/>
        <v>0.12883636363636364</v>
      </c>
      <c r="MQ316" s="244">
        <f t="shared" si="1128"/>
        <v>0.16657239819004524</v>
      </c>
      <c r="MR316" s="244">
        <f t="shared" si="1129"/>
        <v>5.4229268292682931E-2</v>
      </c>
      <c r="MS316" s="244">
        <f t="shared" si="1130"/>
        <v>-0.14797237569060775</v>
      </c>
      <c r="MT316" s="244" t="str">
        <f t="shared" si="1131"/>
        <v>i.a.</v>
      </c>
    </row>
    <row r="317" spans="1:358" s="101" customFormat="1" ht="18" customHeight="1" x14ac:dyDescent="0.25">
      <c r="A317" s="3" t="s">
        <v>335</v>
      </c>
      <c r="B317" s="273">
        <v>10403782</v>
      </c>
      <c r="C317" s="117" t="s">
        <v>588</v>
      </c>
      <c r="D317" s="5" t="s">
        <v>370</v>
      </c>
      <c r="E317" s="5">
        <v>721900</v>
      </c>
      <c r="F317" s="203">
        <v>45398</v>
      </c>
      <c r="G317" s="148"/>
      <c r="H317" s="148" t="s">
        <v>74</v>
      </c>
      <c r="I317" s="148" t="s">
        <v>74</v>
      </c>
      <c r="J317" s="148" t="s">
        <v>74</v>
      </c>
      <c r="K317" s="148" t="s">
        <v>74</v>
      </c>
      <c r="L317" s="148" t="s">
        <v>74</v>
      </c>
      <c r="M317" s="148" t="s">
        <v>74</v>
      </c>
      <c r="N317" s="148" t="s">
        <v>74</v>
      </c>
      <c r="O317" s="357" t="s">
        <v>74</v>
      </c>
      <c r="P317" s="150">
        <f>Y317/Tabel1[[#This Row],[2023 - Omsætning]]-1</f>
        <v>0.12435785284113088</v>
      </c>
      <c r="Q317" s="150">
        <f>Z317/Tabel1[[#This Row],[2022 - Omsætning]]-1</f>
        <v>6.4906964272127832E-2</v>
      </c>
      <c r="R317" s="150">
        <f>AA317/Tabel1[[#This Row],[2021 - Omsætning]]-1</f>
        <v>-8.8434131344015787E-2</v>
      </c>
      <c r="S317" s="150">
        <f>AB317/Tabel1[[#This Row],[2020 - Omsætning]]-1</f>
        <v>7.0922464403806007E-2</v>
      </c>
      <c r="T317" s="150">
        <f>AC317/Tabel1[[#This Row],[2019 - Omsætning]]-1</f>
        <v>0.2199720095496831</v>
      </c>
      <c r="U317" s="242">
        <f t="shared" si="1162"/>
        <v>14272.699999999997</v>
      </c>
      <c r="V317" s="242">
        <f t="shared" si="1210"/>
        <v>6995.3999999999942</v>
      </c>
      <c r="W317" s="242">
        <f t="shared" si="1209"/>
        <v>-10455.699999999997</v>
      </c>
      <c r="X317" s="242">
        <f t="shared" si="1208"/>
        <v>7829.9499999999971</v>
      </c>
      <c r="Y317" s="151">
        <v>129043.9</v>
      </c>
      <c r="Z317" s="151">
        <v>114771.2</v>
      </c>
      <c r="AA317" s="151">
        <v>107775.8</v>
      </c>
      <c r="AB317" s="151">
        <v>118231.5</v>
      </c>
      <c r="AC317" s="361">
        <v>110401.55</v>
      </c>
      <c r="AD317" s="151">
        <v>90495.15</v>
      </c>
      <c r="AE317" s="151">
        <v>75599.64</v>
      </c>
      <c r="AF317" s="151">
        <v>74149.850000000006</v>
      </c>
      <c r="AG317" s="361">
        <v>76163.28</v>
      </c>
      <c r="AH317" s="361">
        <v>62667.12</v>
      </c>
      <c r="AI317" s="361">
        <v>51410.400000000001</v>
      </c>
      <c r="AJ317" s="361">
        <v>45264.959999999999</v>
      </c>
      <c r="AK317" s="361">
        <v>53687.040000000001</v>
      </c>
      <c r="AL317" s="361">
        <v>43390.080000000002</v>
      </c>
      <c r="AM317" s="361">
        <v>51484.800000000003</v>
      </c>
      <c r="AN317" s="361">
        <v>49371.840000000004</v>
      </c>
      <c r="AO317" s="361">
        <v>44900.4</v>
      </c>
      <c r="AP317" s="150" t="e">
        <f t="shared" si="1006"/>
        <v>#DIV/0!</v>
      </c>
      <c r="AQ317" s="150" t="e">
        <f t="shared" si="1007"/>
        <v>#DIV/0!</v>
      </c>
      <c r="AR317" s="150" t="e">
        <f t="shared" si="1008"/>
        <v>#DIV/0!</v>
      </c>
      <c r="AS317" s="150" t="e">
        <f t="shared" si="1009"/>
        <v>#DIV/0!</v>
      </c>
      <c r="AT317" s="150" t="e">
        <f t="shared" si="1010"/>
        <v>#DIV/0!</v>
      </c>
      <c r="AU317" s="242">
        <f t="shared" si="1193"/>
        <v>0</v>
      </c>
      <c r="AV317" s="242">
        <f t="shared" si="1169"/>
        <v>0</v>
      </c>
      <c r="AW317" s="242">
        <f t="shared" si="1194"/>
        <v>0</v>
      </c>
      <c r="AX317" s="242">
        <f t="shared" si="1195"/>
        <v>0</v>
      </c>
      <c r="AY317" s="119"/>
      <c r="AZ317" s="119"/>
      <c r="BA317" s="119"/>
      <c r="BB317" s="119"/>
      <c r="BC317" s="119"/>
      <c r="BD317" s="119"/>
      <c r="BE317" s="119">
        <v>12167.26</v>
      </c>
      <c r="BF317" s="119">
        <v>14624.35</v>
      </c>
      <c r="BG317" s="362">
        <v>16040.64</v>
      </c>
      <c r="BH317" s="362">
        <v>11197.2</v>
      </c>
      <c r="BI317" s="362">
        <v>8764.32</v>
      </c>
      <c r="BJ317" s="362">
        <v>6666.24</v>
      </c>
      <c r="BK317" s="362">
        <v>5922.24</v>
      </c>
      <c r="BL317" s="362">
        <v>5394</v>
      </c>
      <c r="BM317" s="362">
        <v>8742</v>
      </c>
      <c r="BN317" s="362">
        <v>10721.04</v>
      </c>
      <c r="BO317" s="362">
        <v>13213.44</v>
      </c>
      <c r="BP317" s="152" t="e">
        <f t="shared" si="1011"/>
        <v>#DIV/0!</v>
      </c>
      <c r="BQ317" s="152" t="e">
        <f t="shared" si="1012"/>
        <v>#DIV/0!</v>
      </c>
      <c r="BR317" s="152" t="e">
        <f t="shared" si="1013"/>
        <v>#DIV/0!</v>
      </c>
      <c r="BS317" s="152" t="e">
        <f t="shared" si="1014"/>
        <v>#DIV/0!</v>
      </c>
      <c r="BT317" s="152" t="e">
        <f t="shared" si="1015"/>
        <v>#DIV/0!</v>
      </c>
      <c r="BU317" s="242">
        <f t="shared" si="1196"/>
        <v>0</v>
      </c>
      <c r="BV317" s="242">
        <f t="shared" si="1170"/>
        <v>0</v>
      </c>
      <c r="BW317" s="242">
        <f t="shared" si="1197"/>
        <v>0</v>
      </c>
      <c r="BX317" s="242">
        <f t="shared" si="1198"/>
        <v>0</v>
      </c>
      <c r="BY317" s="119"/>
      <c r="BZ317" s="119"/>
      <c r="CA317" s="119"/>
      <c r="CB317" s="119"/>
      <c r="CC317" s="119"/>
      <c r="CD317" s="119"/>
      <c r="CE317" s="119">
        <v>6870.66</v>
      </c>
      <c r="CF317" s="119">
        <v>9163.5</v>
      </c>
      <c r="CG317" s="362">
        <v>10572.24</v>
      </c>
      <c r="CH317" s="362">
        <v>6740.64</v>
      </c>
      <c r="CI317" s="362">
        <v>4516.08</v>
      </c>
      <c r="CJ317" s="362">
        <v>758.88</v>
      </c>
      <c r="CK317" s="362">
        <v>-5185.68</v>
      </c>
      <c r="CL317" s="362">
        <v>-446.40000000000003</v>
      </c>
      <c r="CM317" s="362">
        <v>2306.4</v>
      </c>
      <c r="CN317" s="362">
        <v>6368.64</v>
      </c>
      <c r="CO317" s="362">
        <v>4969.92</v>
      </c>
      <c r="CP317" s="152" t="e">
        <f t="shared" si="1016"/>
        <v>#DIV/0!</v>
      </c>
      <c r="CQ317" s="152" t="e">
        <f t="shared" si="1017"/>
        <v>#DIV/0!</v>
      </c>
      <c r="CR317" s="152" t="e">
        <f t="shared" si="1018"/>
        <v>#DIV/0!</v>
      </c>
      <c r="CS317" s="152" t="e">
        <f t="shared" si="1019"/>
        <v>#DIV/0!</v>
      </c>
      <c r="CT317" s="152" t="e">
        <f t="shared" si="1020"/>
        <v>#DIV/0!</v>
      </c>
      <c r="CU317" s="242">
        <f t="shared" si="1199"/>
        <v>0</v>
      </c>
      <c r="CV317" s="242">
        <f t="shared" si="1171"/>
        <v>0</v>
      </c>
      <c r="CW317" s="242">
        <f t="shared" si="1200"/>
        <v>0</v>
      </c>
      <c r="CX317" s="242">
        <f t="shared" si="1201"/>
        <v>0</v>
      </c>
      <c r="CY317" s="119"/>
      <c r="CZ317" s="119"/>
      <c r="DA317" s="119"/>
      <c r="DB317" s="119"/>
      <c r="DC317" s="119"/>
      <c r="DD317" s="119"/>
      <c r="DE317" s="119">
        <v>6788.6</v>
      </c>
      <c r="DF317" s="119">
        <v>8880.4</v>
      </c>
      <c r="DG317" s="362">
        <v>9575.2800000000007</v>
      </c>
      <c r="DH317" s="362">
        <v>6882</v>
      </c>
      <c r="DI317" s="362">
        <v>3891.12</v>
      </c>
      <c r="DJ317" s="362">
        <v>-610.08000000000004</v>
      </c>
      <c r="DK317" s="362">
        <v>-5304.72</v>
      </c>
      <c r="DL317" s="362">
        <v>-1138.3200000000002</v>
      </c>
      <c r="DM317" s="362">
        <v>1770.72</v>
      </c>
      <c r="DN317" s="362">
        <v>6018.96</v>
      </c>
      <c r="DO317" s="362">
        <v>5312.16</v>
      </c>
      <c r="DP317" s="152" t="e">
        <f t="shared" si="1021"/>
        <v>#DIV/0!</v>
      </c>
      <c r="DQ317" s="152" t="e">
        <f t="shared" si="1022"/>
        <v>#DIV/0!</v>
      </c>
      <c r="DR317" s="152" t="e">
        <f t="shared" si="1023"/>
        <v>#DIV/0!</v>
      </c>
      <c r="DS317" s="152" t="e">
        <f t="shared" si="1024"/>
        <v>#DIV/0!</v>
      </c>
      <c r="DT317" s="152" t="e">
        <f t="shared" si="1025"/>
        <v>#DIV/0!</v>
      </c>
      <c r="DU317" s="242">
        <f t="shared" si="1202"/>
        <v>0</v>
      </c>
      <c r="DV317" s="242">
        <f t="shared" si="1172"/>
        <v>0</v>
      </c>
      <c r="DW317" s="242">
        <f t="shared" si="1203"/>
        <v>0</v>
      </c>
      <c r="DX317" s="242">
        <f t="shared" si="1204"/>
        <v>0</v>
      </c>
      <c r="DY317" s="119"/>
      <c r="DZ317" s="119"/>
      <c r="EA317" s="119"/>
      <c r="EB317" s="119"/>
      <c r="EC317" s="119"/>
      <c r="ED317" s="119"/>
      <c r="EE317" s="119">
        <v>23155.84</v>
      </c>
      <c r="EF317" s="119">
        <v>23184.400000000001</v>
      </c>
      <c r="EG317" s="362">
        <v>23733.599999999999</v>
      </c>
      <c r="EH317" s="362">
        <v>21568.560000000001</v>
      </c>
      <c r="EI317" s="362">
        <v>17699.759999999998</v>
      </c>
      <c r="EJ317" s="362">
        <v>11388.56</v>
      </c>
      <c r="EK317" s="362">
        <v>12967.68</v>
      </c>
      <c r="EL317" s="362">
        <v>19165.440000000002</v>
      </c>
      <c r="EM317" s="362">
        <v>20489.760000000002</v>
      </c>
      <c r="EN317" s="362">
        <v>25028.16</v>
      </c>
      <c r="EO317" s="362">
        <v>14545.2</v>
      </c>
      <c r="EP317" s="153" t="e">
        <f t="shared" si="1026"/>
        <v>#DIV/0!</v>
      </c>
      <c r="EQ317" s="153" t="e">
        <f t="shared" si="1027"/>
        <v>#DIV/0!</v>
      </c>
      <c r="ER317" s="153" t="e">
        <f t="shared" si="1028"/>
        <v>#DIV/0!</v>
      </c>
      <c r="ES317" s="153" t="e">
        <f t="shared" si="1029"/>
        <v>#DIV/0!</v>
      </c>
      <c r="ET317" s="153" t="e">
        <f t="shared" si="1030"/>
        <v>#DIV/0!</v>
      </c>
      <c r="EU317" s="242">
        <f t="shared" si="1205"/>
        <v>0</v>
      </c>
      <c r="EV317" s="242">
        <f t="shared" si="1173"/>
        <v>0</v>
      </c>
      <c r="EW317" s="242">
        <f t="shared" si="1206"/>
        <v>0</v>
      </c>
      <c r="EX317" s="242">
        <f t="shared" si="1207"/>
        <v>0</v>
      </c>
      <c r="EY317" s="119"/>
      <c r="EZ317" s="119"/>
      <c r="FA317" s="119"/>
      <c r="FB317" s="119"/>
      <c r="FC317" s="119"/>
      <c r="FD317" s="119"/>
      <c r="FE317" s="119">
        <v>88766.54</v>
      </c>
      <c r="FF317" s="119">
        <v>80988.95</v>
      </c>
      <c r="FG317" s="362">
        <v>73886.64</v>
      </c>
      <c r="FH317" s="362">
        <v>63887.28</v>
      </c>
      <c r="FI317" s="362">
        <v>52057.68</v>
      </c>
      <c r="FJ317" s="362">
        <v>41961.599999999999</v>
      </c>
      <c r="FK317" s="362">
        <v>51871.68</v>
      </c>
      <c r="FL317" s="362">
        <v>57206.16</v>
      </c>
      <c r="FM317" s="362">
        <v>52571.040000000001</v>
      </c>
      <c r="FN317" s="362">
        <v>47876.4</v>
      </c>
      <c r="FO317" s="362">
        <v>39491.520000000004</v>
      </c>
      <c r="FP317" s="153">
        <f t="shared" si="1031"/>
        <v>0.11085089773614364</v>
      </c>
      <c r="FQ317" s="153">
        <f t="shared" si="1032"/>
        <v>2.3767330345043261E-2</v>
      </c>
      <c r="FR317" s="153">
        <f t="shared" si="1033"/>
        <v>-1.3201206967494172E-2</v>
      </c>
      <c r="FS317" s="153">
        <f t="shared" si="1034"/>
        <v>0.11649630565445428</v>
      </c>
      <c r="FT317" s="153">
        <f t="shared" si="1035"/>
        <v>4.6346739304598622E-2</v>
      </c>
      <c r="FU317" s="242">
        <f t="shared" si="1217"/>
        <v>3266</v>
      </c>
      <c r="FV317" s="242">
        <f t="shared" si="1174"/>
        <v>684</v>
      </c>
      <c r="FW317" s="242">
        <f t="shared" si="1218"/>
        <v>-385</v>
      </c>
      <c r="FX317" s="242">
        <f t="shared" si="1219"/>
        <v>3043</v>
      </c>
      <c r="FY317" s="154">
        <v>32729</v>
      </c>
      <c r="FZ317" s="154">
        <v>29463</v>
      </c>
      <c r="GA317" s="154">
        <v>28779</v>
      </c>
      <c r="GB317" s="154">
        <v>29164</v>
      </c>
      <c r="GC317" s="154">
        <v>26121</v>
      </c>
      <c r="GD317" s="154">
        <v>24964</v>
      </c>
      <c r="GE317" s="154">
        <v>24648</v>
      </c>
      <c r="GF317" s="154">
        <v>22504</v>
      </c>
      <c r="GG317" s="359">
        <v>21625</v>
      </c>
      <c r="GH317" s="359">
        <v>18986</v>
      </c>
      <c r="GI317" s="359">
        <v>17905</v>
      </c>
      <c r="GJ317" s="359">
        <v>17051</v>
      </c>
      <c r="GK317" s="359">
        <v>21033</v>
      </c>
      <c r="GL317" s="359">
        <v>22926</v>
      </c>
      <c r="GM317" s="359">
        <v>22216</v>
      </c>
      <c r="GN317" s="359">
        <v>20832</v>
      </c>
      <c r="GO317" s="359">
        <v>17924</v>
      </c>
      <c r="GP317" s="209"/>
      <c r="GQ317" s="5" t="s">
        <v>389</v>
      </c>
      <c r="GR317" s="5">
        <v>8200</v>
      </c>
      <c r="GS317" s="5" t="s">
        <v>131</v>
      </c>
      <c r="GT317" s="157" t="s">
        <v>94</v>
      </c>
      <c r="GU317" s="172" t="s">
        <v>73</v>
      </c>
      <c r="GV317" s="3"/>
      <c r="GW317" s="158" t="e">
        <f t="shared" si="1036"/>
        <v>#VALUE!</v>
      </c>
      <c r="GX317" s="158" t="e">
        <f t="shared" si="1037"/>
        <v>#VALUE!</v>
      </c>
      <c r="GY317" s="158" t="e">
        <f t="shared" si="1038"/>
        <v>#VALUE!</v>
      </c>
      <c r="GZ317" s="158" t="e">
        <f t="shared" si="1039"/>
        <v>#VALUE!</v>
      </c>
      <c r="HA317" s="158" t="e">
        <f t="shared" si="1040"/>
        <v>#VALUE!</v>
      </c>
      <c r="HB317" s="263" t="e">
        <f t="shared" si="1175"/>
        <v>#VALUE!</v>
      </c>
      <c r="HC317" s="263" t="e">
        <f t="shared" si="1211"/>
        <v>#VALUE!</v>
      </c>
      <c r="HD317" s="263" t="e">
        <f t="shared" si="1176"/>
        <v>#VALUE!</v>
      </c>
      <c r="HE317" s="263" t="e">
        <f t="shared" si="1177"/>
        <v>#VALUE!</v>
      </c>
      <c r="HF317" s="153" t="str">
        <f t="shared" si="1041"/>
        <v>Negativ EK</v>
      </c>
      <c r="HG317" s="153" t="str">
        <f t="shared" si="1042"/>
        <v>Negativ EK</v>
      </c>
      <c r="HH317" s="153" t="str">
        <f t="shared" si="1043"/>
        <v>Negativ EK</v>
      </c>
      <c r="HI317" s="153" t="str">
        <f t="shared" si="1044"/>
        <v>Negativ EK</v>
      </c>
      <c r="HJ317" s="153" t="str">
        <f t="shared" si="1045"/>
        <v>Negativ EK</v>
      </c>
      <c r="HK317" s="153">
        <f t="shared" si="1046"/>
        <v>0</v>
      </c>
      <c r="HL317" s="153">
        <f t="shared" si="1047"/>
        <v>0.29298941913119136</v>
      </c>
      <c r="HM317" s="153">
        <f t="shared" si="1048"/>
        <v>0.37854981030734469</v>
      </c>
      <c r="HN317" s="153">
        <f t="shared" si="1049"/>
        <v>0.42272951223517818</v>
      </c>
      <c r="HO317" s="153">
        <f t="shared" si="1050"/>
        <v>0.35051155740810913</v>
      </c>
      <c r="HP317" s="153">
        <f t="shared" si="1051"/>
        <v>0.26753831090967095</v>
      </c>
      <c r="HQ317" s="153">
        <f t="shared" si="1052"/>
        <v>-5.0096402400370506E-2</v>
      </c>
      <c r="HR317" s="153">
        <f t="shared" si="1053"/>
        <v>-0.33017148661567874</v>
      </c>
      <c r="HS317" s="153">
        <f t="shared" si="1054"/>
        <v>-5.7410881801125704E-2</v>
      </c>
      <c r="HT317" s="153">
        <f t="shared" si="1055"/>
        <v>7.780320366132723E-2</v>
      </c>
      <c r="HU317" s="153">
        <f t="shared" si="1056"/>
        <v>0.30419251739048692</v>
      </c>
      <c r="HV317" s="150" t="e">
        <f t="shared" si="1057"/>
        <v>#VALUE!</v>
      </c>
      <c r="HW317" s="150" t="e">
        <f t="shared" si="1058"/>
        <v>#VALUE!</v>
      </c>
      <c r="HX317" s="150" t="e">
        <f t="shared" si="1059"/>
        <v>#VALUE!</v>
      </c>
      <c r="HY317" s="150" t="e">
        <f t="shared" si="1060"/>
        <v>#VALUE!</v>
      </c>
      <c r="HZ317" s="150" t="e">
        <f t="shared" si="1061"/>
        <v>#VALUE!</v>
      </c>
      <c r="IA317" s="263" t="e">
        <f t="shared" si="1178"/>
        <v>#VALUE!</v>
      </c>
      <c r="IB317" s="263" t="e">
        <f t="shared" si="1212"/>
        <v>#VALUE!</v>
      </c>
      <c r="IC317" s="263" t="e">
        <f t="shared" si="1179"/>
        <v>#VALUE!</v>
      </c>
      <c r="ID317" s="263" t="e">
        <f t="shared" si="1180"/>
        <v>#VALUE!</v>
      </c>
      <c r="IE317" s="153" t="str">
        <f t="shared" si="1062"/>
        <v>i.a.</v>
      </c>
      <c r="IF317" s="153" t="str">
        <f t="shared" si="1063"/>
        <v>i.a.</v>
      </c>
      <c r="IG317" s="153" t="str">
        <f t="shared" si="1064"/>
        <v>i.a.</v>
      </c>
      <c r="IH317" s="153" t="str">
        <f t="shared" si="1065"/>
        <v>i.a.</v>
      </c>
      <c r="II317" s="153" t="str">
        <f t="shared" si="1066"/>
        <v>i.a.</v>
      </c>
      <c r="IJ317" s="153">
        <f t="shared" si="1067"/>
        <v>0</v>
      </c>
      <c r="IK317" s="153">
        <f t="shared" si="1068"/>
        <v>8.0947720748236182E-2</v>
      </c>
      <c r="IL317" s="153">
        <f t="shared" si="1069"/>
        <v>0.1183336896408272</v>
      </c>
      <c r="IM317" s="153">
        <f t="shared" si="1070"/>
        <v>0.15347229722432229</v>
      </c>
      <c r="IN317" s="153">
        <f t="shared" si="1071"/>
        <v>0.11627310061601644</v>
      </c>
      <c r="IO317" s="153">
        <f t="shared" si="1072"/>
        <v>9.6067104534304032E-2</v>
      </c>
      <c r="IP317" s="153">
        <f t="shared" si="1073"/>
        <v>1.6175071360608945E-2</v>
      </c>
      <c r="IQ317" s="153">
        <f t="shared" si="1074"/>
        <v>-9.508219084646341E-2</v>
      </c>
      <c r="IR317" s="153">
        <f t="shared" si="1075"/>
        <v>-8.1328363266689255E-3</v>
      </c>
      <c r="IS317" s="153">
        <f t="shared" si="1076"/>
        <v>4.5922524257462412E-2</v>
      </c>
      <c r="IT317" s="153">
        <f t="shared" si="1077"/>
        <v>0.14578898066933491</v>
      </c>
      <c r="IU317" s="150" t="e">
        <f t="shared" si="1078"/>
        <v>#VALUE!</v>
      </c>
      <c r="IV317" s="150" t="e">
        <f t="shared" si="1079"/>
        <v>#VALUE!</v>
      </c>
      <c r="IW317" s="150" t="e">
        <f t="shared" si="1080"/>
        <v>#VALUE!</v>
      </c>
      <c r="IX317" s="150" t="e">
        <f t="shared" si="1081"/>
        <v>#VALUE!</v>
      </c>
      <c r="IY317" s="150" t="e">
        <f t="shared" si="1082"/>
        <v>#VALUE!</v>
      </c>
      <c r="IZ317" s="263" t="e">
        <f t="shared" si="1181"/>
        <v>#VALUE!</v>
      </c>
      <c r="JA317" s="263" t="e">
        <f t="shared" si="1213"/>
        <v>#VALUE!</v>
      </c>
      <c r="JB317" s="263" t="e">
        <f t="shared" si="1182"/>
        <v>#VALUE!</v>
      </c>
      <c r="JC317" s="263" t="e">
        <f t="shared" si="1183"/>
        <v>#VALUE!</v>
      </c>
      <c r="JD317" s="153" t="str">
        <f t="shared" si="1083"/>
        <v>i.a.</v>
      </c>
      <c r="JE317" s="153" t="str">
        <f t="shared" si="1084"/>
        <v>i.a.</v>
      </c>
      <c r="JF317" s="153" t="str">
        <f t="shared" si="1085"/>
        <v>i.a.</v>
      </c>
      <c r="JG317" s="153" t="str">
        <f t="shared" si="1086"/>
        <v>i.a.</v>
      </c>
      <c r="JH317" s="153" t="str">
        <f t="shared" si="1087"/>
        <v>i.a.</v>
      </c>
      <c r="JI317" s="153" t="str">
        <f t="shared" si="1088"/>
        <v>i.a.</v>
      </c>
      <c r="JJ317" s="153">
        <f t="shared" si="1089"/>
        <v>0.26086225733254897</v>
      </c>
      <c r="JK317" s="153">
        <f t="shared" si="1090"/>
        <v>0.2862662128599025</v>
      </c>
      <c r="JL317" s="153">
        <f t="shared" si="1091"/>
        <v>0.32121639311247607</v>
      </c>
      <c r="JM317" s="153">
        <f t="shared" si="1092"/>
        <v>0.33760335390706886</v>
      </c>
      <c r="JN317" s="153">
        <f t="shared" si="1093"/>
        <v>0.34000285836787192</v>
      </c>
      <c r="JO317" s="153">
        <f t="shared" si="1094"/>
        <v>0.27140433157934873</v>
      </c>
      <c r="JP317" s="153">
        <f t="shared" si="1095"/>
        <v>0.24999537319786058</v>
      </c>
      <c r="JQ317" s="153">
        <f t="shared" si="1096"/>
        <v>0.33502406034594878</v>
      </c>
      <c r="JR317" s="153">
        <f t="shared" si="1097"/>
        <v>0.38975375035380699</v>
      </c>
      <c r="JS317" s="153">
        <f t="shared" si="1098"/>
        <v>0.52276612276612278</v>
      </c>
      <c r="JT317" s="153">
        <f t="shared" si="1099"/>
        <v>0.36831198191409192</v>
      </c>
      <c r="JU317" s="150" t="e">
        <f t="shared" si="1100"/>
        <v>#DIV/0!</v>
      </c>
      <c r="JV317" s="150" t="e">
        <f t="shared" si="1101"/>
        <v>#DIV/0!</v>
      </c>
      <c r="JW317" s="150" t="e">
        <f t="shared" si="1102"/>
        <v>#DIV/0!</v>
      </c>
      <c r="JX317" s="150" t="e">
        <f t="shared" si="1103"/>
        <v>#DIV/0!</v>
      </c>
      <c r="JY317" s="150" t="e">
        <f t="shared" si="1104"/>
        <v>#DIV/0!</v>
      </c>
      <c r="JZ317" s="263">
        <f t="shared" si="1184"/>
        <v>0</v>
      </c>
      <c r="KA317" s="263">
        <f t="shared" si="1214"/>
        <v>0</v>
      </c>
      <c r="KB317" s="263">
        <f t="shared" si="1185"/>
        <v>0</v>
      </c>
      <c r="KC317" s="263">
        <f t="shared" si="1186"/>
        <v>0</v>
      </c>
      <c r="KD317" s="153">
        <f t="shared" si="1145"/>
        <v>0</v>
      </c>
      <c r="KE317" s="153">
        <f t="shared" si="1146"/>
        <v>0</v>
      </c>
      <c r="KF317" s="153">
        <f t="shared" si="1147"/>
        <v>0</v>
      </c>
      <c r="KG317" s="153">
        <f t="shared" si="1148"/>
        <v>0</v>
      </c>
      <c r="KH317" s="153">
        <f t="shared" si="1161"/>
        <v>0</v>
      </c>
      <c r="KI317" s="153">
        <f t="shared" si="1149"/>
        <v>0</v>
      </c>
      <c r="KJ317" s="153">
        <f t="shared" si="1150"/>
        <v>9.0882178804026048E-2</v>
      </c>
      <c r="KK317" s="153">
        <f t="shared" si="1151"/>
        <v>0.1235808299005325</v>
      </c>
      <c r="KL317" s="153">
        <f t="shared" si="1152"/>
        <v>0.13881019830028329</v>
      </c>
      <c r="KM317" s="153">
        <f t="shared" si="1153"/>
        <v>0.1075626261427045</v>
      </c>
      <c r="KN317" s="153">
        <f t="shared" si="1154"/>
        <v>8.7843704775687412E-2</v>
      </c>
      <c r="KO317" s="153">
        <f t="shared" si="1155"/>
        <v>1.6765285996055226E-2</v>
      </c>
      <c r="KP317" s="153">
        <f t="shared" si="1156"/>
        <v>-9.6590909090909088E-2</v>
      </c>
      <c r="KQ317" s="153">
        <f t="shared" si="1157"/>
        <v>-1.0288065843621399E-2</v>
      </c>
      <c r="KR317" s="153">
        <f t="shared" si="1158"/>
        <v>4.4797687861271675E-2</v>
      </c>
      <c r="KS317" s="153">
        <f t="shared" si="1159"/>
        <v>0.12899336949969861</v>
      </c>
      <c r="KT317" s="153">
        <f t="shared" si="1160"/>
        <v>0.11068765534382767</v>
      </c>
      <c r="KU317" s="150">
        <f t="shared" si="1105"/>
        <v>1.2159107160568309E-2</v>
      </c>
      <c r="KV317" s="150">
        <f t="shared" si="1106"/>
        <v>4.0184554349101141E-2</v>
      </c>
      <c r="KW317" s="150">
        <f t="shared" si="1107"/>
        <v>-7.6239376160286171E-2</v>
      </c>
      <c r="KX317" s="150">
        <f t="shared" si="1108"/>
        <v>-4.0818622524625821E-2</v>
      </c>
      <c r="KY317" s="150">
        <f t="shared" si="1109"/>
        <v>0.16593473628108771</v>
      </c>
      <c r="KZ317" s="243">
        <f t="shared" si="1187"/>
        <v>4.7365011022197923E-2</v>
      </c>
      <c r="LA317" s="243">
        <f t="shared" si="1215"/>
        <v>0.15048898476729056</v>
      </c>
      <c r="LB317" s="243">
        <f t="shared" si="1188"/>
        <v>-0.30907611447314753</v>
      </c>
      <c r="LC317" s="243">
        <f t="shared" si="1189"/>
        <v>-0.1725216950187054</v>
      </c>
      <c r="LD317" s="254">
        <f>IFERROR(Tabel1[[#This Row],[2024 - Omsætning]]/Tabel1[[#This Row],[2024 - Ansatte]],"i.a.")</f>
        <v>3.9427999633352684</v>
      </c>
      <c r="LE317" s="254">
        <f>IFERROR(Tabel1[[#This Row],[2023 - Omsætning]]/Tabel1[[#This Row],[2023 - Ansatte]],"i.a.")</f>
        <v>3.8954349523130705</v>
      </c>
      <c r="LF317" s="254">
        <f>IFERROR(Tabel1[[#This Row],[2022 - Omsætning]]/Tabel1[[#This Row],[2022 - Ansatte]],"i.a.")</f>
        <v>3.7449459675457799</v>
      </c>
      <c r="LG317" s="254">
        <f>IFERROR(Tabel1[[#This Row],[2021 - Omsætning]]/Tabel1[[#This Row],[2021 - Ansatte]],"i.a.")</f>
        <v>4.0540220820189274</v>
      </c>
      <c r="LH317" s="254">
        <f>IFERROR(AC317/Tabel1[[#This Row],[2020 - Ansatte]],"i.a.")</f>
        <v>4.2265437770376328</v>
      </c>
      <c r="LI317" s="254">
        <f>IFERROR(Tabel1[[#This Row],[2019 - Omsætning]]/Tabel1[[#This Row],[2019 - Ansatte]],"i.a.")</f>
        <v>3.6250260374939911</v>
      </c>
      <c r="LJ317" s="254">
        <f>IFERROR(Tabel1[[#This Row],[2018 - Omsætning]]/Tabel1[[#This Row],[2018 - Ansatte]],"i.a.")</f>
        <v>3.0671713729308667</v>
      </c>
      <c r="LK317" s="254">
        <f>IFERROR(Tabel1[[#This Row],[2017 - Omsætning]]/Tabel1[[#This Row],[2017 - Ansatte]],"i.a.")</f>
        <v>3.2949631176679706</v>
      </c>
      <c r="LL317" s="254">
        <f>IFERROR(Tabel1[[#This Row],[2016 - Omsætning]]/Tabel1[[#This Row],[2016 - Ansatte]],"i.a.")</f>
        <v>3.522001387283237</v>
      </c>
      <c r="LM317" s="254">
        <f>IFERROR(Tabel1[[#This Row],[2015 - Omsætning]]/Tabel1[[#This Row],[2015 - Ansatte]],"i.a.")</f>
        <v>3.3007015695775834</v>
      </c>
      <c r="LN317" s="254">
        <f>IFERROR(Tabel1[[#This Row],[2014 - Omsætning]]/Tabel1[[#This Row],[2014 - Ansatte]],"i.a.")</f>
        <v>2.871287349902262</v>
      </c>
      <c r="LO317" s="254">
        <f>IFERROR(Tabel1[[#This Row],[2013 - Omsætning]]/Tabel1[[#This Row],[2013 - Ansatte]],"i.a.")</f>
        <v>2.654680663890681</v>
      </c>
      <c r="LP317" s="254">
        <f>IFERROR(Tabel1[[#This Row],[2012 - Omsætning]]/Tabel1[[#This Row],[2012 - Ansatte]],"i.a.")</f>
        <v>2.5525146198830408</v>
      </c>
      <c r="LQ317" s="254">
        <f>IFERROR(Tabel1[[#This Row],[2011 - Omsætning]]/Tabel1[[#This Row],[2011 - Ansatte]],"i.a.")</f>
        <v>1.8926144988222979</v>
      </c>
      <c r="LR317" s="254">
        <f>IFERROR(Tabel1[[#This Row],[2010 - Omsætning]]/Tabel1[[#This Row],[2010 - Ansatte]],"i.a.")</f>
        <v>2.3174648901692474</v>
      </c>
      <c r="LS317" s="254">
        <f>IFERROR(Tabel1[[#This Row],[2009 - Omsætning]]/Tabel1[[#This Row],[2009 - Ansatte]],"i.a.")</f>
        <v>2.37</v>
      </c>
      <c r="LT317" s="254">
        <f>IFERROR(Tabel1[[#This Row],[2008 - Omsætning]]/Tabel1[[#This Row],[2008 - Ansatte]],"i.a.")</f>
        <v>2.5050435170720822</v>
      </c>
      <c r="LU317" s="158" t="e">
        <f t="shared" si="1110"/>
        <v>#DIV/0!</v>
      </c>
      <c r="LV317" s="158" t="e">
        <f t="shared" si="1111"/>
        <v>#DIV/0!</v>
      </c>
      <c r="LW317" s="158" t="e">
        <f t="shared" si="1112"/>
        <v>#DIV/0!</v>
      </c>
      <c r="LX317" s="158" t="e">
        <f t="shared" si="1113"/>
        <v>#DIV/0!</v>
      </c>
      <c r="LY317" s="158" t="e">
        <f t="shared" si="1114"/>
        <v>#DIV/0!</v>
      </c>
      <c r="LZ317" s="243">
        <f t="shared" si="1190"/>
        <v>0</v>
      </c>
      <c r="MA317" s="243">
        <f t="shared" si="1216"/>
        <v>0</v>
      </c>
      <c r="MB317" s="243">
        <f t="shared" si="1191"/>
        <v>0</v>
      </c>
      <c r="MC317" s="243">
        <f t="shared" si="1192"/>
        <v>0</v>
      </c>
      <c r="MD317" s="244">
        <f t="shared" si="1115"/>
        <v>0</v>
      </c>
      <c r="ME317" s="244">
        <f t="shared" si="1116"/>
        <v>0</v>
      </c>
      <c r="MF317" s="244">
        <f t="shared" si="1117"/>
        <v>0</v>
      </c>
      <c r="MG317" s="244">
        <f t="shared" si="1118"/>
        <v>0</v>
      </c>
      <c r="MH317" s="244">
        <f t="shared" si="1119"/>
        <v>0</v>
      </c>
      <c r="MI317" s="244">
        <f t="shared" si="1120"/>
        <v>0</v>
      </c>
      <c r="MJ317" s="244">
        <f t="shared" si="1121"/>
        <v>0.27542194092827005</v>
      </c>
      <c r="MK317" s="244">
        <f t="shared" si="1122"/>
        <v>0.39461429079274796</v>
      </c>
      <c r="ML317" s="244">
        <f t="shared" si="1123"/>
        <v>0.44278751445086706</v>
      </c>
      <c r="MM317" s="244">
        <f t="shared" si="1124"/>
        <v>0.36247761508479931</v>
      </c>
      <c r="MN317" s="244">
        <f t="shared" si="1125"/>
        <v>0.21732030159173416</v>
      </c>
      <c r="MO317" s="244">
        <f t="shared" si="1126"/>
        <v>-3.577971966453581E-2</v>
      </c>
      <c r="MP317" s="244">
        <f t="shared" si="1127"/>
        <v>-0.25220938525174724</v>
      </c>
      <c r="MQ317" s="244">
        <f t="shared" si="1128"/>
        <v>-4.9651923580214613E-2</v>
      </c>
      <c r="MR317" s="244">
        <f t="shared" si="1129"/>
        <v>7.9704717320849841E-2</v>
      </c>
      <c r="MS317" s="244">
        <f t="shared" si="1130"/>
        <v>0.28892857142857142</v>
      </c>
      <c r="MT317" s="244">
        <f t="shared" si="1131"/>
        <v>0.29637134568176743</v>
      </c>
    </row>
    <row r="318" spans="1:358" s="101" customFormat="1" ht="18" customHeight="1" x14ac:dyDescent="0.25">
      <c r="A318" s="101" t="s">
        <v>859</v>
      </c>
      <c r="B318" s="273">
        <v>57372710</v>
      </c>
      <c r="C318" s="5" t="s">
        <v>80</v>
      </c>
      <c r="D318" s="5"/>
      <c r="E318" s="5">
        <v>256100</v>
      </c>
      <c r="F318" s="203">
        <v>45665</v>
      </c>
      <c r="G318" s="148" t="s">
        <v>70</v>
      </c>
      <c r="H318" s="148" t="s">
        <v>70</v>
      </c>
      <c r="I318" s="148" t="s">
        <v>70</v>
      </c>
      <c r="J318" s="148" t="s">
        <v>70</v>
      </c>
      <c r="K318" s="148" t="s">
        <v>70</v>
      </c>
      <c r="L318" s="148" t="s">
        <v>70</v>
      </c>
      <c r="M318" s="148" t="s">
        <v>70</v>
      </c>
      <c r="N318" s="148" t="s">
        <v>70</v>
      </c>
      <c r="O318" s="357" t="s">
        <v>70</v>
      </c>
      <c r="P318" s="150" t="e">
        <f>Y318/Tabel1[[#This Row],[2023 - Omsætning]]-1</f>
        <v>#DIV/0!</v>
      </c>
      <c r="Q318" s="150" t="e">
        <f>Z318/Tabel1[[#This Row],[2022 - Omsætning]]-1</f>
        <v>#DIV/0!</v>
      </c>
      <c r="R318" s="150" t="e">
        <f>AA318/Tabel1[[#This Row],[2021 - Omsætning]]-1</f>
        <v>#DIV/0!</v>
      </c>
      <c r="S318" s="150" t="e">
        <f>AB318/Tabel1[[#This Row],[2020 - Omsætning]]-1</f>
        <v>#DIV/0!</v>
      </c>
      <c r="T318" s="150" t="e">
        <f>AC318/Tabel1[[#This Row],[2019 - Omsætning]]-1</f>
        <v>#DIV/0!</v>
      </c>
      <c r="U318" s="242">
        <f t="shared" si="1162"/>
        <v>0</v>
      </c>
      <c r="V318" s="242">
        <f t="shared" si="1210"/>
        <v>0</v>
      </c>
      <c r="W318" s="242">
        <f t="shared" si="1209"/>
        <v>0</v>
      </c>
      <c r="X318" s="242">
        <f t="shared" si="1208"/>
        <v>0</v>
      </c>
      <c r="Y318" s="151"/>
      <c r="Z318" s="151"/>
      <c r="AA318" s="151"/>
      <c r="AB318" s="151"/>
      <c r="AC318" s="361"/>
      <c r="AD318" s="151"/>
      <c r="AE318" s="151"/>
      <c r="AF318" s="151"/>
      <c r="AG318" s="361"/>
      <c r="AH318" s="361"/>
      <c r="AI318" s="361"/>
      <c r="AJ318" s="361"/>
      <c r="AK318" s="361"/>
      <c r="AL318" s="361"/>
      <c r="AM318" s="361"/>
      <c r="AN318" s="361"/>
      <c r="AO318" s="361"/>
      <c r="AP318" s="150">
        <f t="shared" si="1006"/>
        <v>-7.5195933065028931E-3</v>
      </c>
      <c r="AQ318" s="150">
        <f t="shared" si="1007"/>
        <v>-0.10462763939815396</v>
      </c>
      <c r="AR318" s="150">
        <f t="shared" si="1008"/>
        <v>-0.14167887568506154</v>
      </c>
      <c r="AS318" s="150">
        <f t="shared" si="1009"/>
        <v>0.25937062220248053</v>
      </c>
      <c r="AT318" s="150">
        <f t="shared" si="1010"/>
        <v>0.49260505915952668</v>
      </c>
      <c r="AU318" s="242">
        <f t="shared" si="1193"/>
        <v>-0.21300000000000097</v>
      </c>
      <c r="AV318" s="242">
        <f t="shared" si="1169"/>
        <v>-3.3099999999999987</v>
      </c>
      <c r="AW318" s="242">
        <f t="shared" si="1194"/>
        <v>-5.2219999999999978</v>
      </c>
      <c r="AX318" s="242">
        <f t="shared" si="1195"/>
        <v>7.5909999999999975</v>
      </c>
      <c r="AY318" s="119">
        <v>28.113</v>
      </c>
      <c r="AZ318" s="119">
        <v>28.326000000000001</v>
      </c>
      <c r="BA318" s="119">
        <v>31.635999999999999</v>
      </c>
      <c r="BB318" s="119">
        <v>36.857999999999997</v>
      </c>
      <c r="BC318" s="119">
        <v>29.266999999999999</v>
      </c>
      <c r="BD318" s="362">
        <v>19.608000000000001</v>
      </c>
      <c r="BE318" s="362">
        <v>16.059000000000001</v>
      </c>
      <c r="BF318" s="362">
        <v>5.359</v>
      </c>
      <c r="BG318" s="362">
        <v>5.1880620000000004</v>
      </c>
      <c r="BH318" s="362">
        <v>5.3167929999999997</v>
      </c>
      <c r="BI318" s="362">
        <v>3.669921</v>
      </c>
      <c r="BJ318" s="362">
        <v>4.3918520000000001</v>
      </c>
      <c r="BK318" s="362">
        <v>5.6269999999999998</v>
      </c>
      <c r="BL318" s="362">
        <v>6.2069999999999999</v>
      </c>
      <c r="BM318" s="362">
        <v>7.657</v>
      </c>
      <c r="BN318" s="362">
        <v>6.3949999999999996</v>
      </c>
      <c r="BO318" s="362"/>
      <c r="BP318" s="152">
        <f t="shared" si="1011"/>
        <v>0.997907220090687</v>
      </c>
      <c r="BQ318" s="152">
        <f t="shared" si="1012"/>
        <v>-0.45700757575757578</v>
      </c>
      <c r="BR318" s="152">
        <f t="shared" si="1013"/>
        <v>-0.26534019757896199</v>
      </c>
      <c r="BS318" s="152">
        <f t="shared" si="1014"/>
        <v>0.11460918114143918</v>
      </c>
      <c r="BT318" s="152">
        <f t="shared" si="1015"/>
        <v>0.90206489675516233</v>
      </c>
      <c r="BU318" s="242">
        <f t="shared" si="1196"/>
        <v>2.8609999999999998</v>
      </c>
      <c r="BV318" s="242">
        <f t="shared" si="1170"/>
        <v>-2.4130000000000003</v>
      </c>
      <c r="BW318" s="242">
        <f t="shared" si="1197"/>
        <v>-1.907</v>
      </c>
      <c r="BX318" s="242">
        <f t="shared" si="1198"/>
        <v>0.73899999999999988</v>
      </c>
      <c r="BY318" s="119">
        <v>5.7279999999999998</v>
      </c>
      <c r="BZ318" s="119">
        <v>2.867</v>
      </c>
      <c r="CA318" s="119">
        <v>5.28</v>
      </c>
      <c r="CB318" s="119">
        <v>7.1870000000000003</v>
      </c>
      <c r="CC318" s="119">
        <v>6.4480000000000004</v>
      </c>
      <c r="CD318" s="362">
        <v>3.39</v>
      </c>
      <c r="CE318" s="362">
        <v>0.59099999999999997</v>
      </c>
      <c r="CF318" s="362">
        <v>0.99</v>
      </c>
      <c r="CG318" s="362">
        <v>1.1216079999999999</v>
      </c>
      <c r="CH318" s="362">
        <v>0.81230400000000003</v>
      </c>
      <c r="CI318" s="362">
        <v>-0.19074099999999999</v>
      </c>
      <c r="CJ318" s="362">
        <v>-0.21493200000000001</v>
      </c>
      <c r="CK318" s="362">
        <v>1.004</v>
      </c>
      <c r="CL318" s="362">
        <v>1.698</v>
      </c>
      <c r="CM318" s="362">
        <v>2.9340000000000002</v>
      </c>
      <c r="CN318" s="362">
        <v>1.619</v>
      </c>
      <c r="CO318" s="362"/>
      <c r="CP318" s="152">
        <f t="shared" si="1016"/>
        <v>-0.31341662140141224</v>
      </c>
      <c r="CQ318" s="152">
        <f t="shared" si="1017"/>
        <v>-0.74914838533860195</v>
      </c>
      <c r="CR318" s="152">
        <f t="shared" si="1018"/>
        <v>5.9018759018759123E-2</v>
      </c>
      <c r="CS318" s="152">
        <f t="shared" si="1019"/>
        <v>0.2083696599825631</v>
      </c>
      <c r="CT318" s="152">
        <f t="shared" si="1020"/>
        <v>1.0689033189033192</v>
      </c>
      <c r="CU318" s="242">
        <f t="shared" si="1199"/>
        <v>-0.57699999999999996</v>
      </c>
      <c r="CV318" s="242">
        <f t="shared" si="1171"/>
        <v>-5.4980000000000002</v>
      </c>
      <c r="CW318" s="242">
        <f t="shared" si="1200"/>
        <v>0.4090000000000007</v>
      </c>
      <c r="CX318" s="242">
        <f t="shared" si="1201"/>
        <v>1.1949999999999994</v>
      </c>
      <c r="CY318" s="119">
        <v>1.264</v>
      </c>
      <c r="CZ318" s="119">
        <v>1.841</v>
      </c>
      <c r="DA318" s="119">
        <v>7.3390000000000004</v>
      </c>
      <c r="DB318" s="119">
        <v>6.93</v>
      </c>
      <c r="DC318" s="119">
        <v>5.7350000000000003</v>
      </c>
      <c r="DD318" s="362">
        <v>2.7719999999999998</v>
      </c>
      <c r="DE318" s="362">
        <v>1.7240000000000001E-3</v>
      </c>
      <c r="DF318" s="362">
        <v>0.94699999999999995</v>
      </c>
      <c r="DG318" s="362">
        <v>1.1206640000000001</v>
      </c>
      <c r="DH318" s="362">
        <v>0.79665200000000003</v>
      </c>
      <c r="DI318" s="362">
        <v>-0.2059</v>
      </c>
      <c r="DJ318" s="362">
        <v>-0.20185500000000001</v>
      </c>
      <c r="DK318" s="362">
        <v>1.097</v>
      </c>
      <c r="DL318" s="362">
        <v>1.734</v>
      </c>
      <c r="DM318" s="362">
        <v>3.0179999999999998</v>
      </c>
      <c r="DN318" s="362">
        <v>1.78</v>
      </c>
      <c r="DO318" s="362"/>
      <c r="DP318" s="152">
        <f t="shared" si="1021"/>
        <v>4.0911747516072048E-3</v>
      </c>
      <c r="DQ318" s="152">
        <f t="shared" si="1022"/>
        <v>-9.5324420273434574E-2</v>
      </c>
      <c r="DR318" s="152">
        <f t="shared" si="1023"/>
        <v>0.11542674193276611</v>
      </c>
      <c r="DS318" s="152">
        <f t="shared" si="1024"/>
        <v>0.83560160841323838</v>
      </c>
      <c r="DT318" s="152">
        <f t="shared" si="1025"/>
        <v>0.15691536947575591</v>
      </c>
      <c r="DU318" s="242">
        <f t="shared" si="1202"/>
        <v>4.8999999999999488E-2</v>
      </c>
      <c r="DV318" s="242">
        <f t="shared" si="1172"/>
        <v>-1.2620000000000005</v>
      </c>
      <c r="DW318" s="242">
        <f t="shared" si="1203"/>
        <v>1.370000000000001</v>
      </c>
      <c r="DX318" s="242">
        <f t="shared" si="1204"/>
        <v>5.4029999999999996</v>
      </c>
      <c r="DY318" s="119">
        <v>12.026</v>
      </c>
      <c r="DZ318" s="119">
        <v>11.977</v>
      </c>
      <c r="EA318" s="119">
        <v>13.239000000000001</v>
      </c>
      <c r="EB318" s="119">
        <v>11.869</v>
      </c>
      <c r="EC318" s="119">
        <v>6.4660000000000002</v>
      </c>
      <c r="ED318" s="362">
        <v>5.5890000000000004</v>
      </c>
      <c r="EE318" s="362">
        <v>3.468</v>
      </c>
      <c r="EF318" s="362">
        <v>4.2080000000000002</v>
      </c>
      <c r="EG318" s="362">
        <v>4.3418320000000001</v>
      </c>
      <c r="EH318" s="362">
        <v>3.4713189999999998</v>
      </c>
      <c r="EI318" s="362">
        <v>2.8656429999999999</v>
      </c>
      <c r="EJ318" s="362">
        <v>3.0273530000000002</v>
      </c>
      <c r="EK318" s="362">
        <v>6.3239999999999998</v>
      </c>
      <c r="EL318" s="362">
        <v>6.8040000000000003</v>
      </c>
      <c r="EM318" s="362">
        <v>7.7569999999999997</v>
      </c>
      <c r="EN318" s="362">
        <v>6.8470000000000004</v>
      </c>
      <c r="EO318" s="362"/>
      <c r="EP318" s="153">
        <f t="shared" si="1026"/>
        <v>5.0295927751184952E-2</v>
      </c>
      <c r="EQ318" s="153">
        <f t="shared" si="1027"/>
        <v>-3.2089467077484855E-2</v>
      </c>
      <c r="ER318" s="153">
        <f t="shared" si="1028"/>
        <v>0.12121910026101629</v>
      </c>
      <c r="ES318" s="153">
        <f t="shared" si="1029"/>
        <v>0.29064006869674364</v>
      </c>
      <c r="ET318" s="153">
        <f t="shared" si="1030"/>
        <v>0.27368332492007408</v>
      </c>
      <c r="EU318" s="242">
        <f t="shared" si="1205"/>
        <v>2.1330000000000027</v>
      </c>
      <c r="EV318" s="242">
        <f t="shared" si="1173"/>
        <v>-1.4059999999999988</v>
      </c>
      <c r="EW318" s="242">
        <f t="shared" si="1206"/>
        <v>4.7369999999999948</v>
      </c>
      <c r="EX318" s="242">
        <f t="shared" si="1207"/>
        <v>8.8000000000000043</v>
      </c>
      <c r="EY318" s="119">
        <v>44.542000000000002</v>
      </c>
      <c r="EZ318" s="119">
        <v>42.408999999999999</v>
      </c>
      <c r="FA318" s="119">
        <v>43.814999999999998</v>
      </c>
      <c r="FB318" s="119">
        <v>39.078000000000003</v>
      </c>
      <c r="FC318" s="119">
        <v>30.277999999999999</v>
      </c>
      <c r="FD318" s="362">
        <v>23.771999999999998</v>
      </c>
      <c r="FE318" s="362">
        <v>23.527999999999999</v>
      </c>
      <c r="FF318" s="362">
        <v>21.896000000000001</v>
      </c>
      <c r="FG318" s="362">
        <v>12.133957000000001</v>
      </c>
      <c r="FH318" s="362">
        <v>8.8749230000000008</v>
      </c>
      <c r="FI318" s="362">
        <v>7.0432639999999997</v>
      </c>
      <c r="FJ318" s="362">
        <v>6.763954</v>
      </c>
      <c r="FK318" s="362">
        <v>11.427</v>
      </c>
      <c r="FL318" s="362">
        <v>10.788</v>
      </c>
      <c r="FM318" s="362">
        <v>13.215</v>
      </c>
      <c r="FN318" s="362">
        <v>12.101000000000001</v>
      </c>
      <c r="FO318" s="362"/>
      <c r="FP318" s="153">
        <f t="shared" si="1031"/>
        <v>0</v>
      </c>
      <c r="FQ318" s="153">
        <f t="shared" si="1032"/>
        <v>6.3829787234042548E-2</v>
      </c>
      <c r="FR318" s="153">
        <f t="shared" si="1033"/>
        <v>0</v>
      </c>
      <c r="FS318" s="153">
        <f t="shared" si="1034"/>
        <v>6.8181818181818177E-2</v>
      </c>
      <c r="FT318" s="153">
        <f t="shared" si="1035"/>
        <v>0.1891891891891892</v>
      </c>
      <c r="FU318" s="242">
        <f t="shared" si="1217"/>
        <v>0</v>
      </c>
      <c r="FV318" s="242">
        <f t="shared" si="1174"/>
        <v>3</v>
      </c>
      <c r="FW318" s="242">
        <f t="shared" si="1218"/>
        <v>0</v>
      </c>
      <c r="FX318" s="242">
        <f t="shared" si="1219"/>
        <v>3</v>
      </c>
      <c r="FY318" s="154">
        <v>50</v>
      </c>
      <c r="FZ318" s="154">
        <v>50</v>
      </c>
      <c r="GA318" s="154">
        <v>47</v>
      </c>
      <c r="GB318" s="154">
        <v>47</v>
      </c>
      <c r="GC318" s="154">
        <v>44</v>
      </c>
      <c r="GD318" s="359">
        <v>37</v>
      </c>
      <c r="GE318" s="359">
        <v>40</v>
      </c>
      <c r="GF318" s="359">
        <v>40</v>
      </c>
      <c r="GG318" s="359">
        <v>37</v>
      </c>
      <c r="GH318" s="359">
        <v>33</v>
      </c>
      <c r="GI318" s="359">
        <v>25</v>
      </c>
      <c r="GJ318" s="359"/>
      <c r="GK318" s="359"/>
      <c r="GL318" s="359"/>
      <c r="GM318" s="359"/>
      <c r="GN318" s="359"/>
      <c r="GO318" s="359"/>
      <c r="GP318" s="5"/>
      <c r="GQ318" s="5" t="s">
        <v>389</v>
      </c>
      <c r="GR318" s="5">
        <v>6900</v>
      </c>
      <c r="GS318" s="5" t="s">
        <v>198</v>
      </c>
      <c r="GT318" s="107" t="s">
        <v>94</v>
      </c>
      <c r="GU318" s="172" t="s">
        <v>73</v>
      </c>
      <c r="GV318" s="3"/>
      <c r="GW318" s="158">
        <f t="shared" si="1036"/>
        <v>-0.27871989023280475</v>
      </c>
      <c r="GX318" s="158">
        <f t="shared" si="1037"/>
        <v>-0.75022278153083832</v>
      </c>
      <c r="GY318" s="158">
        <f t="shared" si="1038"/>
        <v>-0.22665648611562259</v>
      </c>
      <c r="GZ318" s="158">
        <f t="shared" si="1039"/>
        <v>-0.20551424864522508</v>
      </c>
      <c r="HA318" s="158">
        <f t="shared" si="1040"/>
        <v>0.55438053581977276</v>
      </c>
      <c r="HB318" s="263">
        <f t="shared" si="1175"/>
        <v>-4.0698232702934128E-2</v>
      </c>
      <c r="HC318" s="263">
        <f t="shared" si="1211"/>
        <v>-0.43857615052213017</v>
      </c>
      <c r="HD318" s="263">
        <f t="shared" si="1176"/>
        <v>-0.17133672743728001</v>
      </c>
      <c r="HE318" s="263">
        <f t="shared" si="1177"/>
        <v>-0.19554113910914406</v>
      </c>
      <c r="HF318" s="153">
        <f t="shared" si="1041"/>
        <v>0.10532016831229429</v>
      </c>
      <c r="HG318" s="153">
        <f t="shared" si="1042"/>
        <v>0.14601840101522842</v>
      </c>
      <c r="HH318" s="153">
        <f t="shared" si="1043"/>
        <v>0.58459455153735862</v>
      </c>
      <c r="HI318" s="153">
        <f t="shared" si="1044"/>
        <v>0.75593127897463863</v>
      </c>
      <c r="HJ318" s="153">
        <f t="shared" si="1045"/>
        <v>0.95147241808378269</v>
      </c>
      <c r="HK318" s="153">
        <f t="shared" si="1046"/>
        <v>0.61212321960914207</v>
      </c>
      <c r="HL318" s="153">
        <f t="shared" si="1047"/>
        <v>4.491922876498176E-4</v>
      </c>
      <c r="HM318" s="153">
        <f t="shared" si="1048"/>
        <v>0.22152482060466216</v>
      </c>
      <c r="HN318" s="153">
        <f t="shared" si="1049"/>
        <v>0.28686608002328384</v>
      </c>
      <c r="HO318" s="153">
        <f t="shared" si="1050"/>
        <v>0.25143025948396097</v>
      </c>
      <c r="HP318" s="153">
        <f t="shared" si="1051"/>
        <v>-6.9879565504541316E-2</v>
      </c>
      <c r="HQ318" s="153">
        <f t="shared" si="1052"/>
        <v>-4.3171292966910781E-2</v>
      </c>
      <c r="HR318" s="153">
        <f t="shared" si="1053"/>
        <v>0.16712370505789154</v>
      </c>
      <c r="HS318" s="153">
        <f t="shared" si="1054"/>
        <v>0.23817045532587047</v>
      </c>
      <c r="HT318" s="153">
        <f t="shared" si="1055"/>
        <v>0.41331142152834838</v>
      </c>
      <c r="HU318" s="153">
        <f t="shared" si="1056"/>
        <v>0.25996786913976921</v>
      </c>
      <c r="HV318" s="150">
        <f t="shared" si="1057"/>
        <v>0.9812026560373015</v>
      </c>
      <c r="HW318" s="150">
        <f t="shared" si="1058"/>
        <v>-0.47798442402663671</v>
      </c>
      <c r="HX318" s="150">
        <f t="shared" si="1059"/>
        <v>-0.38531522255542078</v>
      </c>
      <c r="HY318" s="150">
        <f t="shared" si="1060"/>
        <v>-0.13137109636232208</v>
      </c>
      <c r="HZ318" s="150">
        <f t="shared" si="1061"/>
        <v>0.66452672741016039</v>
      </c>
      <c r="IA318" s="263">
        <f t="shared" si="1178"/>
        <v>6.5251160114560766E-2</v>
      </c>
      <c r="IB318" s="263">
        <f t="shared" si="1212"/>
        <v>-6.0891939219491195E-2</v>
      </c>
      <c r="IC318" s="263">
        <f t="shared" si="1179"/>
        <v>-7.9856407650551048E-2</v>
      </c>
      <c r="ID318" s="263">
        <f t="shared" si="1180"/>
        <v>-3.134434151135071E-2</v>
      </c>
      <c r="IE318" s="153">
        <f t="shared" si="1062"/>
        <v>0.13175236627525849</v>
      </c>
      <c r="IF318" s="153">
        <f t="shared" si="1063"/>
        <v>6.6501206160697726E-2</v>
      </c>
      <c r="IG318" s="153">
        <f t="shared" si="1064"/>
        <v>0.12739314538018892</v>
      </c>
      <c r="IH318" s="153">
        <f t="shared" si="1065"/>
        <v>0.20724955303073997</v>
      </c>
      <c r="II318" s="153">
        <f t="shared" si="1066"/>
        <v>0.23859389454209068</v>
      </c>
      <c r="IJ318" s="153">
        <f t="shared" si="1067"/>
        <v>0.1433403805496829</v>
      </c>
      <c r="IK318" s="153">
        <f t="shared" si="1068"/>
        <v>2.602148643888693E-2</v>
      </c>
      <c r="IL318" s="153">
        <f t="shared" si="1069"/>
        <v>5.8184028854341478E-2</v>
      </c>
      <c r="IM318" s="153">
        <f t="shared" si="1070"/>
        <v>0.1067746590965344</v>
      </c>
      <c r="IN318" s="153">
        <f t="shared" si="1071"/>
        <v>0.10205986397822818</v>
      </c>
      <c r="IO318" s="153">
        <f t="shared" si="1072"/>
        <v>-2.7629171930217949E-2</v>
      </c>
      <c r="IP318" s="153">
        <f t="shared" si="1073"/>
        <v>-2.3630646309149045E-2</v>
      </c>
      <c r="IQ318" s="153">
        <f t="shared" si="1074"/>
        <v>9.03893765473779E-2</v>
      </c>
      <c r="IR318" s="153">
        <f t="shared" si="1075"/>
        <v>0.14148231471066117</v>
      </c>
      <c r="IS318" s="153">
        <f t="shared" si="1076"/>
        <v>0.2317901722231</v>
      </c>
      <c r="IT318" s="153">
        <f t="shared" si="1077"/>
        <v>0.1337905958185274</v>
      </c>
      <c r="IU318" s="150">
        <f t="shared" si="1078"/>
        <v>-4.3992128102893685E-2</v>
      </c>
      <c r="IV318" s="150">
        <f t="shared" si="1079"/>
        <v>-6.5331403105014008E-2</v>
      </c>
      <c r="IW318" s="150">
        <f t="shared" si="1080"/>
        <v>-5.1661252710568754E-3</v>
      </c>
      <c r="IX318" s="150">
        <f t="shared" si="1081"/>
        <v>0.42224129944050426</v>
      </c>
      <c r="IY318" s="150">
        <f t="shared" si="1082"/>
        <v>-9.1677384134431994E-2</v>
      </c>
      <c r="IZ318" s="263">
        <f t="shared" si="1181"/>
        <v>-1.2424101447531366E-2</v>
      </c>
      <c r="JA318" s="263">
        <f t="shared" si="1213"/>
        <v>-1.9740327415434911E-2</v>
      </c>
      <c r="JB318" s="263">
        <f t="shared" si="1182"/>
        <v>-1.5690859522538014E-3</v>
      </c>
      <c r="JC318" s="263">
        <f t="shared" si="1183"/>
        <v>9.0171485639153864E-2</v>
      </c>
      <c r="JD318" s="153">
        <f t="shared" si="1083"/>
        <v>0.26999236675497285</v>
      </c>
      <c r="JE318" s="153">
        <f t="shared" si="1084"/>
        <v>0.28241646820250421</v>
      </c>
      <c r="JF318" s="153">
        <f t="shared" si="1085"/>
        <v>0.30215679561793912</v>
      </c>
      <c r="JG318" s="153">
        <f t="shared" si="1086"/>
        <v>0.30372588157019292</v>
      </c>
      <c r="JH318" s="153">
        <f t="shared" si="1087"/>
        <v>0.21355439593103906</v>
      </c>
      <c r="JI318" s="153">
        <f t="shared" si="1088"/>
        <v>0.23510853104492685</v>
      </c>
      <c r="JJ318" s="153">
        <f t="shared" si="1089"/>
        <v>0.14739884393063585</v>
      </c>
      <c r="JK318" s="153">
        <f t="shared" si="1090"/>
        <v>0.19218122031421264</v>
      </c>
      <c r="JL318" s="153">
        <f t="shared" si="1091"/>
        <v>0.35782490411001128</v>
      </c>
      <c r="JM318" s="153">
        <f t="shared" si="1092"/>
        <v>0.39113792874597331</v>
      </c>
      <c r="JN318" s="153">
        <f t="shared" si="1093"/>
        <v>0.4068629260524666</v>
      </c>
      <c r="JO318" s="153">
        <f t="shared" si="1094"/>
        <v>0.44757149442471078</v>
      </c>
      <c r="JP318" s="153">
        <f t="shared" si="1095"/>
        <v>0.55342609608821214</v>
      </c>
      <c r="JQ318" s="153">
        <f t="shared" si="1096"/>
        <v>0.63070077864293661</v>
      </c>
      <c r="JR318" s="153">
        <f t="shared" si="1097"/>
        <v>0.58698448732500941</v>
      </c>
      <c r="JS318" s="153">
        <f t="shared" si="1098"/>
        <v>0.56582100652838607</v>
      </c>
      <c r="JT318" s="153" t="str">
        <f t="shared" si="1099"/>
        <v>i.a.</v>
      </c>
      <c r="JU318" s="150" t="e">
        <f t="shared" si="1100"/>
        <v>#VALUE!</v>
      </c>
      <c r="JV318" s="150" t="e">
        <f t="shared" si="1101"/>
        <v>#VALUE!</v>
      </c>
      <c r="JW318" s="150" t="e">
        <f t="shared" si="1102"/>
        <v>#VALUE!</v>
      </c>
      <c r="JX318" s="150" t="e">
        <f t="shared" si="1103"/>
        <v>#VALUE!</v>
      </c>
      <c r="JY318" s="150" t="e">
        <f t="shared" si="1104"/>
        <v>#VALUE!</v>
      </c>
      <c r="JZ318" s="263" t="e">
        <f t="shared" si="1184"/>
        <v>#VALUE!</v>
      </c>
      <c r="KA318" s="263" t="e">
        <f t="shared" si="1214"/>
        <v>#VALUE!</v>
      </c>
      <c r="KB318" s="263" t="e">
        <f t="shared" si="1185"/>
        <v>#VALUE!</v>
      </c>
      <c r="KC318" s="263" t="e">
        <f t="shared" si="1186"/>
        <v>#VALUE!</v>
      </c>
      <c r="KD318" s="153" t="str">
        <f t="shared" si="1145"/>
        <v>i.a.</v>
      </c>
      <c r="KE318" s="153" t="str">
        <f t="shared" si="1146"/>
        <v>i.a.</v>
      </c>
      <c r="KF318" s="153" t="str">
        <f t="shared" si="1147"/>
        <v>i.a.</v>
      </c>
      <c r="KG318" s="153" t="str">
        <f t="shared" si="1148"/>
        <v>i.a.</v>
      </c>
      <c r="KH318" s="153" t="str">
        <f t="shared" si="1161"/>
        <v>i.a.</v>
      </c>
      <c r="KI318" s="153" t="str">
        <f t="shared" si="1149"/>
        <v>i.a.</v>
      </c>
      <c r="KJ318" s="153" t="str">
        <f t="shared" si="1150"/>
        <v>i.a.</v>
      </c>
      <c r="KK318" s="153" t="str">
        <f t="shared" si="1151"/>
        <v>i.a.</v>
      </c>
      <c r="KL318" s="153" t="str">
        <f t="shared" si="1152"/>
        <v>i.a.</v>
      </c>
      <c r="KM318" s="153" t="str">
        <f t="shared" si="1153"/>
        <v>i.a.</v>
      </c>
      <c r="KN318" s="153" t="str">
        <f t="shared" si="1154"/>
        <v>i.a.</v>
      </c>
      <c r="KO318" s="153" t="str">
        <f t="shared" si="1155"/>
        <v>i.a.</v>
      </c>
      <c r="KP318" s="153" t="str">
        <f t="shared" si="1156"/>
        <v>i.a.</v>
      </c>
      <c r="KQ318" s="153" t="str">
        <f t="shared" si="1157"/>
        <v>i.a.</v>
      </c>
      <c r="KR318" s="153" t="str">
        <f t="shared" si="1158"/>
        <v>i.a.</v>
      </c>
      <c r="KS318" s="153" t="str">
        <f t="shared" si="1159"/>
        <v>i.a.</v>
      </c>
      <c r="KT318" s="153" t="str">
        <f t="shared" si="1160"/>
        <v>i.a.</v>
      </c>
      <c r="KU318" s="150" t="e">
        <f t="shared" si="1105"/>
        <v>#DIV/0!</v>
      </c>
      <c r="KV318" s="150" t="e">
        <f t="shared" si="1106"/>
        <v>#DIV/0!</v>
      </c>
      <c r="KW318" s="150" t="e">
        <f t="shared" si="1107"/>
        <v>#DIV/0!</v>
      </c>
      <c r="KX318" s="150" t="e">
        <f t="shared" si="1108"/>
        <v>#DIV/0!</v>
      </c>
      <c r="KY318" s="150" t="e">
        <f t="shared" si="1109"/>
        <v>#DIV/0!</v>
      </c>
      <c r="KZ318" s="243">
        <f t="shared" si="1187"/>
        <v>0</v>
      </c>
      <c r="LA318" s="243">
        <f t="shared" si="1215"/>
        <v>0</v>
      </c>
      <c r="LB318" s="243">
        <f t="shared" si="1188"/>
        <v>0</v>
      </c>
      <c r="LC318" s="243">
        <f t="shared" si="1189"/>
        <v>0</v>
      </c>
      <c r="LD318" s="254">
        <f>IFERROR(Tabel1[[#This Row],[2024 - Omsætning]]/Tabel1[[#This Row],[2024 - Ansatte]],"i.a.")</f>
        <v>0</v>
      </c>
      <c r="LE318" s="254">
        <f>IFERROR(Tabel1[[#This Row],[2023 - Omsætning]]/Tabel1[[#This Row],[2023 - Ansatte]],"i.a.")</f>
        <v>0</v>
      </c>
      <c r="LF318" s="254">
        <f>IFERROR(Tabel1[[#This Row],[2022 - Omsætning]]/Tabel1[[#This Row],[2022 - Ansatte]],"i.a.")</f>
        <v>0</v>
      </c>
      <c r="LG318" s="254">
        <f>IFERROR(Tabel1[[#This Row],[2021 - Omsætning]]/Tabel1[[#This Row],[2021 - Ansatte]],"i.a.")</f>
        <v>0</v>
      </c>
      <c r="LH318" s="254">
        <f>IFERROR(AC318/Tabel1[[#This Row],[2020 - Ansatte]],"i.a.")</f>
        <v>0</v>
      </c>
      <c r="LI318" s="254">
        <f>IFERROR(Tabel1[[#This Row],[2019 - Omsætning]]/Tabel1[[#This Row],[2019 - Ansatte]],"i.a.")</f>
        <v>0</v>
      </c>
      <c r="LJ318" s="254">
        <f>IFERROR(Tabel1[[#This Row],[2018 - Omsætning]]/Tabel1[[#This Row],[2018 - Ansatte]],"i.a.")</f>
        <v>0</v>
      </c>
      <c r="LK318" s="254">
        <f>IFERROR(Tabel1[[#This Row],[2017 - Omsætning]]/Tabel1[[#This Row],[2017 - Ansatte]],"i.a.")</f>
        <v>0</v>
      </c>
      <c r="LL318" s="254">
        <f>IFERROR(Tabel1[[#This Row],[2016 - Omsætning]]/Tabel1[[#This Row],[2016 - Ansatte]],"i.a.")</f>
        <v>0</v>
      </c>
      <c r="LM318" s="254">
        <f>IFERROR(Tabel1[[#This Row],[2015 - Omsætning]]/Tabel1[[#This Row],[2015 - Ansatte]],"i.a.")</f>
        <v>0</v>
      </c>
      <c r="LN318" s="254">
        <f>IFERROR(Tabel1[[#This Row],[2014 - Omsætning]]/Tabel1[[#This Row],[2014 - Ansatte]],"i.a.")</f>
        <v>0</v>
      </c>
      <c r="LO318" s="254" t="str">
        <f>IFERROR(Tabel1[[#This Row],[2013 - Omsætning]]/Tabel1[[#This Row],[2013 - Ansatte]],"i.a.")</f>
        <v>i.a.</v>
      </c>
      <c r="LP318" s="254" t="str">
        <f>IFERROR(Tabel1[[#This Row],[2012 - Omsætning]]/Tabel1[[#This Row],[2012 - Ansatte]],"i.a.")</f>
        <v>i.a.</v>
      </c>
      <c r="LQ318" s="254" t="str">
        <f>IFERROR(Tabel1[[#This Row],[2011 - Omsætning]]/Tabel1[[#This Row],[2011 - Ansatte]],"i.a.")</f>
        <v>i.a.</v>
      </c>
      <c r="LR318" s="254" t="str">
        <f>IFERROR(Tabel1[[#This Row],[2010 - Omsætning]]/Tabel1[[#This Row],[2010 - Ansatte]],"i.a.")</f>
        <v>i.a.</v>
      </c>
      <c r="LS318" s="254" t="str">
        <f>IFERROR(Tabel1[[#This Row],[2009 - Omsætning]]/Tabel1[[#This Row],[2009 - Ansatte]],"i.a.")</f>
        <v>i.a.</v>
      </c>
      <c r="LT318" s="254" t="str">
        <f>IFERROR(Tabel1[[#This Row],[2008 - Omsætning]]/Tabel1[[#This Row],[2008 - Ansatte]],"i.a.")</f>
        <v>i.a.</v>
      </c>
      <c r="LU318" s="158">
        <f t="shared" si="1110"/>
        <v>-0.31341662140141224</v>
      </c>
      <c r="LV318" s="158">
        <f t="shared" si="1111"/>
        <v>-0.76419948221828593</v>
      </c>
      <c r="LW318" s="158">
        <f t="shared" si="1112"/>
        <v>5.9018759018759116E-2</v>
      </c>
      <c r="LX318" s="158">
        <f t="shared" si="1113"/>
        <v>0.13123968168580383</v>
      </c>
      <c r="LY318" s="158">
        <f t="shared" si="1114"/>
        <v>0.73975960907779104</v>
      </c>
      <c r="LZ318" s="243">
        <f t="shared" si="1190"/>
        <v>-1.1539999999999998E-2</v>
      </c>
      <c r="MA318" s="243">
        <f t="shared" si="1216"/>
        <v>-0.11932893617021278</v>
      </c>
      <c r="MB318" s="243">
        <f t="shared" si="1191"/>
        <v>8.7021276595744823E-3</v>
      </c>
      <c r="MC318" s="243">
        <f t="shared" si="1192"/>
        <v>1.7105899419729204E-2</v>
      </c>
      <c r="MD318" s="244">
        <f t="shared" si="1115"/>
        <v>2.528E-2</v>
      </c>
      <c r="ME318" s="244">
        <f t="shared" si="1116"/>
        <v>3.6819999999999999E-2</v>
      </c>
      <c r="MF318" s="244">
        <f t="shared" si="1117"/>
        <v>0.15614893617021278</v>
      </c>
      <c r="MG318" s="244">
        <f t="shared" si="1118"/>
        <v>0.14744680851063829</v>
      </c>
      <c r="MH318" s="244">
        <f t="shared" si="1119"/>
        <v>0.13034090909090909</v>
      </c>
      <c r="MI318" s="244">
        <f t="shared" si="1120"/>
        <v>7.4918918918918914E-2</v>
      </c>
      <c r="MJ318" s="244">
        <f t="shared" si="1121"/>
        <v>4.3100000000000004E-5</v>
      </c>
      <c r="MK318" s="244">
        <f t="shared" si="1122"/>
        <v>2.3674999999999998E-2</v>
      </c>
      <c r="ML318" s="244">
        <f t="shared" si="1123"/>
        <v>3.0288216216216218E-2</v>
      </c>
      <c r="MM318" s="244">
        <f t="shared" si="1124"/>
        <v>2.4140969696969699E-2</v>
      </c>
      <c r="MN318" s="244">
        <f t="shared" si="1125"/>
        <v>-8.2360000000000003E-3</v>
      </c>
      <c r="MO318" s="244" t="str">
        <f t="shared" si="1126"/>
        <v>i.a.</v>
      </c>
      <c r="MP318" s="244" t="str">
        <f t="shared" si="1127"/>
        <v>i.a.</v>
      </c>
      <c r="MQ318" s="244" t="str">
        <f t="shared" si="1128"/>
        <v>i.a.</v>
      </c>
      <c r="MR318" s="244" t="str">
        <f t="shared" si="1129"/>
        <v>i.a.</v>
      </c>
      <c r="MS318" s="244" t="str">
        <f t="shared" si="1130"/>
        <v>i.a.</v>
      </c>
      <c r="MT318" s="244" t="str">
        <f t="shared" si="1131"/>
        <v>i.a.</v>
      </c>
    </row>
    <row r="319" spans="1:358" s="101" customFormat="1" ht="18" customHeight="1" x14ac:dyDescent="0.25">
      <c r="A319" s="3" t="s">
        <v>336</v>
      </c>
      <c r="B319" s="273">
        <v>32890210</v>
      </c>
      <c r="C319" s="5" t="s">
        <v>135</v>
      </c>
      <c r="D319" s="5"/>
      <c r="E319" s="5">
        <v>281500</v>
      </c>
      <c r="F319" s="203">
        <v>45649</v>
      </c>
      <c r="G319" s="148" t="s">
        <v>70</v>
      </c>
      <c r="H319" s="148" t="s">
        <v>70</v>
      </c>
      <c r="I319" s="148" t="s">
        <v>70</v>
      </c>
      <c r="J319" s="148" t="s">
        <v>70</v>
      </c>
      <c r="K319" s="148" t="s">
        <v>70</v>
      </c>
      <c r="L319" s="148" t="s">
        <v>70</v>
      </c>
      <c r="M319" s="148" t="s">
        <v>70</v>
      </c>
      <c r="N319" s="148" t="s">
        <v>70</v>
      </c>
      <c r="O319" s="357" t="s">
        <v>70</v>
      </c>
      <c r="P319" s="150" t="e">
        <f>Y319/Tabel1[[#This Row],[2023 - Omsætning]]-1</f>
        <v>#DIV/0!</v>
      </c>
      <c r="Q319" s="150" t="e">
        <f>Z319/Tabel1[[#This Row],[2022 - Omsætning]]-1</f>
        <v>#DIV/0!</v>
      </c>
      <c r="R319" s="150" t="e">
        <f>AA319/Tabel1[[#This Row],[2021 - Omsætning]]-1</f>
        <v>#DIV/0!</v>
      </c>
      <c r="S319" s="150" t="e">
        <f>AB319/Tabel1[[#This Row],[2020 - Omsætning]]-1</f>
        <v>#DIV/0!</v>
      </c>
      <c r="T319" s="150" t="e">
        <f>AC319/Tabel1[[#This Row],[2019 - Omsætning]]-1</f>
        <v>#DIV/0!</v>
      </c>
      <c r="U319" s="242">
        <f t="shared" si="1162"/>
        <v>0</v>
      </c>
      <c r="V319" s="242">
        <f t="shared" si="1210"/>
        <v>0</v>
      </c>
      <c r="W319" s="242">
        <f t="shared" si="1209"/>
        <v>0</v>
      </c>
      <c r="X319" s="242">
        <f t="shared" si="1208"/>
        <v>0</v>
      </c>
      <c r="Y319" s="151"/>
      <c r="Z319" s="151"/>
      <c r="AA319" s="151"/>
      <c r="AB319" s="151"/>
      <c r="AC319" s="361"/>
      <c r="AD319" s="151"/>
      <c r="AE319" s="151"/>
      <c r="AF319" s="151"/>
      <c r="AG319" s="361"/>
      <c r="AH319" s="361"/>
      <c r="AI319" s="361"/>
      <c r="AJ319" s="361"/>
      <c r="AK319" s="361"/>
      <c r="AL319" s="361"/>
      <c r="AM319" s="361"/>
      <c r="AN319" s="361"/>
      <c r="AO319" s="361"/>
      <c r="AP319" s="150">
        <f t="shared" si="1006"/>
        <v>0.19279429374707135</v>
      </c>
      <c r="AQ319" s="150">
        <f t="shared" si="1007"/>
        <v>0.18058884996004687</v>
      </c>
      <c r="AR319" s="150">
        <f t="shared" si="1008"/>
        <v>0.19704216025310861</v>
      </c>
      <c r="AS319" s="150">
        <f t="shared" si="1009"/>
        <v>-0.18946803435114512</v>
      </c>
      <c r="AT319" s="150">
        <f t="shared" si="1010"/>
        <v>9.344636452559503E-2</v>
      </c>
      <c r="AU319" s="242">
        <f t="shared" si="1193"/>
        <v>3.7029999999999994</v>
      </c>
      <c r="AV319" s="242">
        <f t="shared" si="1169"/>
        <v>2.9380000000000024</v>
      </c>
      <c r="AW319" s="242">
        <f t="shared" si="1194"/>
        <v>2.677999999999999</v>
      </c>
      <c r="AX319" s="242">
        <f t="shared" si="1195"/>
        <v>-3.1770000000000014</v>
      </c>
      <c r="AY319" s="119">
        <v>22.91</v>
      </c>
      <c r="AZ319" s="119">
        <v>19.207000000000001</v>
      </c>
      <c r="BA319" s="119">
        <v>16.268999999999998</v>
      </c>
      <c r="BB319" s="119">
        <v>13.590999999999999</v>
      </c>
      <c r="BC319" s="119">
        <v>16.768000000000001</v>
      </c>
      <c r="BD319" s="119">
        <v>15.335000000000001</v>
      </c>
      <c r="BE319" s="119">
        <v>16.198</v>
      </c>
      <c r="BF319" s="119">
        <v>15.555</v>
      </c>
      <c r="BG319" s="362">
        <v>14.797343</v>
      </c>
      <c r="BH319" s="362">
        <v>16.174617999999999</v>
      </c>
      <c r="BI319" s="362">
        <v>15.847232999999999</v>
      </c>
      <c r="BJ319" s="362">
        <v>15.285</v>
      </c>
      <c r="BK319" s="362">
        <v>17.248999999999999</v>
      </c>
      <c r="BL319" s="362">
        <v>11.215</v>
      </c>
      <c r="BM319" s="362">
        <v>10.012</v>
      </c>
      <c r="BN319" s="362">
        <v>14.62</v>
      </c>
      <c r="BO319" s="362">
        <v>20.068999999999999</v>
      </c>
      <c r="BP319" s="152">
        <f t="shared" si="1011"/>
        <v>0.6691046658259775</v>
      </c>
      <c r="BQ319" s="152">
        <f t="shared" si="1012"/>
        <v>0.78442844284428437</v>
      </c>
      <c r="BR319" s="152">
        <f t="shared" si="1013"/>
        <v>0.1489141675284385</v>
      </c>
      <c r="BS319" s="152">
        <f t="shared" si="1014"/>
        <v>6.5843137254901949</v>
      </c>
      <c r="BT319" s="152">
        <f t="shared" si="1015"/>
        <v>-0.36408977556109728</v>
      </c>
      <c r="BU319" s="242">
        <f t="shared" si="1196"/>
        <v>2.6530000000000005</v>
      </c>
      <c r="BV319" s="242">
        <f t="shared" si="1170"/>
        <v>1.7429999999999999</v>
      </c>
      <c r="BW319" s="242">
        <f t="shared" si="1197"/>
        <v>0.28800000000000003</v>
      </c>
      <c r="BX319" s="242">
        <f t="shared" si="1198"/>
        <v>1.6789999999999998</v>
      </c>
      <c r="BY319" s="119">
        <v>6.6180000000000003</v>
      </c>
      <c r="BZ319" s="119">
        <v>3.9649999999999999</v>
      </c>
      <c r="CA319" s="119">
        <v>2.222</v>
      </c>
      <c r="CB319" s="119">
        <v>1.9339999999999999</v>
      </c>
      <c r="CC319" s="119">
        <v>0.255</v>
      </c>
      <c r="CD319" s="119">
        <v>0.40100000000000002</v>
      </c>
      <c r="CE319" s="119">
        <v>0.65600000000000003</v>
      </c>
      <c r="CF319" s="119">
        <v>-0.17199999999999999</v>
      </c>
      <c r="CG319" s="362">
        <v>-1.2557449999999999</v>
      </c>
      <c r="CH319" s="362">
        <v>0.82768299999999995</v>
      </c>
      <c r="CI319" s="362">
        <v>1.4848589999999999</v>
      </c>
      <c r="CJ319" s="362">
        <v>0.66800000000000004</v>
      </c>
      <c r="CK319" s="362">
        <v>2.4289999999999998</v>
      </c>
      <c r="CL319" s="362">
        <v>-3.0859999999999999</v>
      </c>
      <c r="CM319" s="362">
        <v>-5.1529999999999996</v>
      </c>
      <c r="CN319" s="362">
        <v>-1.6870000000000001</v>
      </c>
      <c r="CO319" s="362">
        <v>2.7120000000000002</v>
      </c>
      <c r="CP319" s="152">
        <f t="shared" si="1016"/>
        <v>0.65242094861660083</v>
      </c>
      <c r="CQ319" s="152">
        <f t="shared" si="1017"/>
        <v>0.85602934433745981</v>
      </c>
      <c r="CR319" s="152">
        <f t="shared" si="1018"/>
        <v>0.14789473684210536</v>
      </c>
      <c r="CS319" s="152">
        <f t="shared" si="1019"/>
        <v>6.4803149606299204</v>
      </c>
      <c r="CT319" s="152">
        <f t="shared" si="1020"/>
        <v>-0.34366925064599485</v>
      </c>
      <c r="CU319" s="242">
        <f t="shared" si="1199"/>
        <v>2.641</v>
      </c>
      <c r="CV319" s="242">
        <f t="shared" si="1171"/>
        <v>1.867</v>
      </c>
      <c r="CW319" s="242">
        <f t="shared" si="1200"/>
        <v>0.28100000000000014</v>
      </c>
      <c r="CX319" s="242">
        <f t="shared" si="1201"/>
        <v>1.6459999999999999</v>
      </c>
      <c r="CY319" s="119">
        <v>6.6890000000000001</v>
      </c>
      <c r="CZ319" s="119">
        <v>4.048</v>
      </c>
      <c r="DA319" s="119">
        <v>2.181</v>
      </c>
      <c r="DB319" s="119">
        <v>1.9</v>
      </c>
      <c r="DC319" s="119">
        <v>0.254</v>
      </c>
      <c r="DD319" s="119">
        <v>0.38700000000000001</v>
      </c>
      <c r="DE319" s="119">
        <v>0.622</v>
      </c>
      <c r="DF319" s="119">
        <v>-0.23100000000000001</v>
      </c>
      <c r="DG319" s="362">
        <v>-1.333272</v>
      </c>
      <c r="DH319" s="362">
        <v>0.68433999999999995</v>
      </c>
      <c r="DI319" s="362">
        <v>1.3306640000000001</v>
      </c>
      <c r="DJ319" s="362">
        <v>0.42199999999999999</v>
      </c>
      <c r="DK319" s="362">
        <v>2.1080000000000001</v>
      </c>
      <c r="DL319" s="362">
        <v>-3.3220000000000001</v>
      </c>
      <c r="DM319" s="362">
        <v>-5.3949999999999996</v>
      </c>
      <c r="DN319" s="362">
        <v>-1.9930000000000001</v>
      </c>
      <c r="DO319" s="362">
        <v>2.206</v>
      </c>
      <c r="DP319" s="152">
        <f t="shared" si="1021"/>
        <v>0.21145859394545904</v>
      </c>
      <c r="DQ319" s="152">
        <f t="shared" si="1022"/>
        <v>0.15413490413490416</v>
      </c>
      <c r="DR319" s="152">
        <f t="shared" si="1023"/>
        <v>0.1098577105499294</v>
      </c>
      <c r="DS319" s="152">
        <f t="shared" si="1024"/>
        <v>0.10487925784292895</v>
      </c>
      <c r="DT319" s="152">
        <f t="shared" si="1025"/>
        <v>1.407540394973068E-2</v>
      </c>
      <c r="DU319" s="242">
        <f t="shared" si="1202"/>
        <v>4.2259999999999991</v>
      </c>
      <c r="DV319" s="242">
        <f t="shared" si="1172"/>
        <v>2.6690000000000005</v>
      </c>
      <c r="DW319" s="242">
        <f t="shared" si="1203"/>
        <v>1.7139999999999986</v>
      </c>
      <c r="DX319" s="242">
        <f t="shared" si="1204"/>
        <v>1.4809999999999999</v>
      </c>
      <c r="DY319" s="119">
        <v>24.210999999999999</v>
      </c>
      <c r="DZ319" s="119">
        <v>19.984999999999999</v>
      </c>
      <c r="EA319" s="119">
        <v>17.315999999999999</v>
      </c>
      <c r="EB319" s="119">
        <v>15.602</v>
      </c>
      <c r="EC319" s="119">
        <v>14.121</v>
      </c>
      <c r="ED319" s="119">
        <v>13.925000000000001</v>
      </c>
      <c r="EE319" s="119">
        <v>13.63</v>
      </c>
      <c r="EF319" s="119">
        <v>13.144</v>
      </c>
      <c r="EG319" s="362">
        <v>13.324559000000001</v>
      </c>
      <c r="EH319" s="362">
        <v>14.35796</v>
      </c>
      <c r="EI319" s="362">
        <v>14.326753</v>
      </c>
      <c r="EJ319" s="362">
        <v>13.28838</v>
      </c>
      <c r="EK319" s="362">
        <v>13.316000000000001</v>
      </c>
      <c r="EL319" s="362">
        <v>11.739000000000001</v>
      </c>
      <c r="EM319" s="362">
        <v>14.143000000000001</v>
      </c>
      <c r="EN319" s="362">
        <v>18.27</v>
      </c>
      <c r="EO319" s="362">
        <v>19.814</v>
      </c>
      <c r="EP319" s="153">
        <f t="shared" si="1026"/>
        <v>7.900309996623793E-2</v>
      </c>
      <c r="EQ319" s="153">
        <f t="shared" si="1027"/>
        <v>0.24231678486997651</v>
      </c>
      <c r="ER319" s="153">
        <f t="shared" si="1028"/>
        <v>0.14444056554372486</v>
      </c>
      <c r="ES319" s="153">
        <f t="shared" si="1029"/>
        <v>-0.14911629288578637</v>
      </c>
      <c r="ET319" s="153">
        <f t="shared" si="1030"/>
        <v>0.32350484053270423</v>
      </c>
      <c r="EU319" s="242">
        <f t="shared" si="1205"/>
        <v>2.5739999999999981</v>
      </c>
      <c r="EV319" s="242">
        <f t="shared" si="1173"/>
        <v>6.355000000000004</v>
      </c>
      <c r="EW319" s="242">
        <f t="shared" si="1206"/>
        <v>3.3099999999999987</v>
      </c>
      <c r="EX319" s="242">
        <f t="shared" si="1207"/>
        <v>-4.0159999999999982</v>
      </c>
      <c r="EY319" s="119">
        <v>35.155000000000001</v>
      </c>
      <c r="EZ319" s="119">
        <v>32.581000000000003</v>
      </c>
      <c r="FA319" s="119">
        <v>26.225999999999999</v>
      </c>
      <c r="FB319" s="119">
        <v>22.916</v>
      </c>
      <c r="FC319" s="119">
        <v>26.931999999999999</v>
      </c>
      <c r="FD319" s="119">
        <v>20.349</v>
      </c>
      <c r="FE319" s="119">
        <v>21.073</v>
      </c>
      <c r="FF319" s="119">
        <v>20.774000000000001</v>
      </c>
      <c r="FG319" s="362">
        <v>22.134974</v>
      </c>
      <c r="FH319" s="362">
        <v>21.519324000000001</v>
      </c>
      <c r="FI319" s="362">
        <v>22.627749999999999</v>
      </c>
      <c r="FJ319" s="362">
        <v>20.305</v>
      </c>
      <c r="FK319" s="362">
        <v>24.207999999999998</v>
      </c>
      <c r="FL319" s="362">
        <v>23.161999999999999</v>
      </c>
      <c r="FM319" s="362">
        <v>25.885999999999999</v>
      </c>
      <c r="FN319" s="362">
        <v>25.873999999999999</v>
      </c>
      <c r="FO319" s="362">
        <v>28.382999999999999</v>
      </c>
      <c r="FP319" s="153">
        <f t="shared" si="1031"/>
        <v>0</v>
      </c>
      <c r="FQ319" s="153">
        <f t="shared" si="1032"/>
        <v>8.3333333333333329E-2</v>
      </c>
      <c r="FR319" s="153">
        <f t="shared" si="1033"/>
        <v>0</v>
      </c>
      <c r="FS319" s="153">
        <f t="shared" si="1034"/>
        <v>-0.2</v>
      </c>
      <c r="FT319" s="153">
        <f t="shared" si="1035"/>
        <v>0</v>
      </c>
      <c r="FU319" s="242">
        <f t="shared" si="1217"/>
        <v>0</v>
      </c>
      <c r="FV319" s="242">
        <f t="shared" si="1174"/>
        <v>2</v>
      </c>
      <c r="FW319" s="242">
        <f t="shared" si="1218"/>
        <v>0</v>
      </c>
      <c r="FX319" s="242">
        <f t="shared" si="1219"/>
        <v>-6</v>
      </c>
      <c r="FY319" s="154">
        <v>26</v>
      </c>
      <c r="FZ319" s="154">
        <v>26</v>
      </c>
      <c r="GA319" s="154">
        <v>24</v>
      </c>
      <c r="GB319" s="154">
        <v>24</v>
      </c>
      <c r="GC319" s="154">
        <v>30</v>
      </c>
      <c r="GD319" s="154">
        <v>30</v>
      </c>
      <c r="GE319" s="154">
        <v>29</v>
      </c>
      <c r="GF319" s="154">
        <v>30</v>
      </c>
      <c r="GG319" s="359">
        <v>30</v>
      </c>
      <c r="GH319" s="359"/>
      <c r="GI319" s="359"/>
      <c r="GJ319" s="359"/>
      <c r="GK319" s="359"/>
      <c r="GL319" s="359"/>
      <c r="GM319" s="359"/>
      <c r="GN319" s="359"/>
      <c r="GO319" s="359"/>
      <c r="GP319" s="156"/>
      <c r="GQ319" s="5" t="s">
        <v>386</v>
      </c>
      <c r="GR319" s="5">
        <v>8700</v>
      </c>
      <c r="GS319" s="5" t="s">
        <v>93</v>
      </c>
      <c r="GT319" s="174" t="s">
        <v>94</v>
      </c>
      <c r="GU319" s="16"/>
      <c r="GV319" s="3"/>
      <c r="GW319" s="158">
        <f t="shared" si="1036"/>
        <v>0.3946274279198983</v>
      </c>
      <c r="GX319" s="158">
        <f t="shared" si="1037"/>
        <v>0.63793930342083316</v>
      </c>
      <c r="GY319" s="158">
        <f t="shared" si="1038"/>
        <v>3.6480808772036487E-2</v>
      </c>
      <c r="GZ319" s="158">
        <f t="shared" si="1039"/>
        <v>6.0582684582924591</v>
      </c>
      <c r="HA319" s="158">
        <f t="shared" si="1040"/>
        <v>-0.35515960213757347</v>
      </c>
      <c r="HB319" s="263">
        <f t="shared" si="1175"/>
        <v>8.5651957224725794E-2</v>
      </c>
      <c r="HC319" s="263">
        <f t="shared" si="1211"/>
        <v>8.4534031275340982E-2</v>
      </c>
      <c r="HD319" s="263">
        <f t="shared" si="1176"/>
        <v>4.6639664008928661E-3</v>
      </c>
      <c r="HE319" s="263">
        <f t="shared" si="1177"/>
        <v>0.10973402185026633</v>
      </c>
      <c r="HF319" s="153">
        <f t="shared" si="1041"/>
        <v>0.30269707665852114</v>
      </c>
      <c r="HG319" s="153">
        <f t="shared" si="1042"/>
        <v>0.21704511943379534</v>
      </c>
      <c r="HH319" s="153">
        <f t="shared" si="1043"/>
        <v>0.13251108815845436</v>
      </c>
      <c r="HI319" s="153">
        <f t="shared" si="1044"/>
        <v>0.12784712175756149</v>
      </c>
      <c r="HJ319" s="153">
        <f t="shared" si="1045"/>
        <v>1.811309990729516E-2</v>
      </c>
      <c r="HK319" s="153">
        <f t="shared" si="1046"/>
        <v>2.8089275993467611E-2</v>
      </c>
      <c r="HL319" s="153">
        <f t="shared" si="1047"/>
        <v>4.6462986479420335E-2</v>
      </c>
      <c r="HM319" s="153">
        <f t="shared" si="1048"/>
        <v>-1.7454671408443506E-2</v>
      </c>
      <c r="HN319" s="153">
        <f t="shared" si="1049"/>
        <v>-9.6325916004970508E-2</v>
      </c>
      <c r="HO319" s="153">
        <f t="shared" si="1050"/>
        <v>4.7714613703821955E-2</v>
      </c>
      <c r="HP319" s="153">
        <f t="shared" si="1051"/>
        <v>9.637208700026903E-2</v>
      </c>
      <c r="HQ319" s="153">
        <f t="shared" si="1052"/>
        <v>3.1724099565560257E-2</v>
      </c>
      <c r="HR319" s="153">
        <f t="shared" si="1053"/>
        <v>0.16826980642586312</v>
      </c>
      <c r="HS319" s="153">
        <f t="shared" si="1054"/>
        <v>-0.25670350050227958</v>
      </c>
      <c r="HT319" s="153">
        <f t="shared" si="1055"/>
        <v>-0.33289112393175579</v>
      </c>
      <c r="HU319" s="153">
        <f t="shared" si="1056"/>
        <v>-0.10466337569583027</v>
      </c>
      <c r="HV319" s="150">
        <f t="shared" si="1057"/>
        <v>0.44908229129603522</v>
      </c>
      <c r="HW319" s="150">
        <f t="shared" si="1058"/>
        <v>0.49115551785083111</v>
      </c>
      <c r="HX319" s="150">
        <f t="shared" si="1059"/>
        <v>0.1654200769801312</v>
      </c>
      <c r="HY319" s="150">
        <f t="shared" si="1060"/>
        <v>6.1937477382222346</v>
      </c>
      <c r="HZ319" s="150">
        <f t="shared" si="1061"/>
        <v>-0.44289094315458155</v>
      </c>
      <c r="IA319" s="263">
        <f t="shared" si="1178"/>
        <v>6.0557800431539771E-2</v>
      </c>
      <c r="IB319" s="263">
        <f t="shared" si="1212"/>
        <v>4.4416082400575749E-2</v>
      </c>
      <c r="IC319" s="263">
        <f t="shared" si="1179"/>
        <v>1.28359183469577E-2</v>
      </c>
      <c r="ID319" s="263">
        <f t="shared" si="1180"/>
        <v>6.6809317622159844E-2</v>
      </c>
      <c r="IE319" s="153">
        <f t="shared" si="1062"/>
        <v>0.19540569268926419</v>
      </c>
      <c r="IF319" s="153">
        <f t="shared" si="1063"/>
        <v>0.13484789225772442</v>
      </c>
      <c r="IG319" s="153">
        <f t="shared" si="1064"/>
        <v>9.0431809857148673E-2</v>
      </c>
      <c r="IH319" s="153">
        <f t="shared" si="1065"/>
        <v>7.7595891510190973E-2</v>
      </c>
      <c r="II319" s="153">
        <f t="shared" si="1066"/>
        <v>1.0786573888031134E-2</v>
      </c>
      <c r="IJ319" s="153">
        <f t="shared" si="1067"/>
        <v>1.9361691854570037E-2</v>
      </c>
      <c r="IK319" s="153">
        <f t="shared" si="1068"/>
        <v>3.1352307214376179E-2</v>
      </c>
      <c r="IL319" s="153">
        <f t="shared" si="1069"/>
        <v>-8.0169709953913128E-3</v>
      </c>
      <c r="IM319" s="153">
        <f t="shared" si="1070"/>
        <v>-5.7531334028095009E-2</v>
      </c>
      <c r="IN319" s="153">
        <f t="shared" si="1071"/>
        <v>3.7496618688704027E-2</v>
      </c>
      <c r="IO319" s="153">
        <f t="shared" si="1072"/>
        <v>6.9171390139229377E-2</v>
      </c>
      <c r="IP319" s="153">
        <f t="shared" si="1073"/>
        <v>3.0013703861793188E-2</v>
      </c>
      <c r="IQ319" s="153">
        <f t="shared" si="1074"/>
        <v>0.10255435929913446</v>
      </c>
      <c r="IR319" s="153">
        <f t="shared" si="1075"/>
        <v>-0.12583591583754689</v>
      </c>
      <c r="IS319" s="153">
        <f t="shared" si="1076"/>
        <v>-0.1991112828438949</v>
      </c>
      <c r="IT319" s="153">
        <f t="shared" si="1077"/>
        <v>-6.2185524448458269E-2</v>
      </c>
      <c r="IU319" s="150">
        <f t="shared" si="1078"/>
        <v>0.12275728770692654</v>
      </c>
      <c r="IV319" s="150">
        <f t="shared" si="1079"/>
        <v>-7.0981799335748122E-2</v>
      </c>
      <c r="IW319" s="150">
        <f t="shared" si="1080"/>
        <v>-3.0218131054595265E-2</v>
      </c>
      <c r="IX319" s="150">
        <f t="shared" si="1081"/>
        <v>0.29850794956474797</v>
      </c>
      <c r="IY319" s="150">
        <f t="shared" si="1082"/>
        <v>-0.23379547025942865</v>
      </c>
      <c r="IZ319" s="263">
        <f t="shared" si="1181"/>
        <v>7.5298621737298621E-2</v>
      </c>
      <c r="JA319" s="263">
        <f t="shared" si="1213"/>
        <v>-4.6866500316396498E-2</v>
      </c>
      <c r="JB319" s="263">
        <f t="shared" si="1182"/>
        <v>-2.0573541661450312E-2</v>
      </c>
      <c r="JC319" s="263">
        <f t="shared" si="1183"/>
        <v>0.15651384062839024</v>
      </c>
      <c r="JD319" s="153">
        <f t="shared" si="1083"/>
        <v>0.68869293130422404</v>
      </c>
      <c r="JE319" s="153">
        <f t="shared" si="1084"/>
        <v>0.61339430956692542</v>
      </c>
      <c r="JF319" s="153">
        <f t="shared" si="1085"/>
        <v>0.66026080988332192</v>
      </c>
      <c r="JG319" s="153">
        <f t="shared" si="1086"/>
        <v>0.68083435154477223</v>
      </c>
      <c r="JH319" s="153">
        <f t="shared" si="1087"/>
        <v>0.52432051091638199</v>
      </c>
      <c r="JI319" s="153">
        <f t="shared" si="1088"/>
        <v>0.68430881124379583</v>
      </c>
      <c r="JJ319" s="153">
        <f t="shared" si="1089"/>
        <v>0.64679922175295401</v>
      </c>
      <c r="JK319" s="153">
        <f t="shared" si="1090"/>
        <v>0.63271396938480795</v>
      </c>
      <c r="JL319" s="153">
        <f t="shared" si="1091"/>
        <v>0.6019685860033086</v>
      </c>
      <c r="JM319" s="153">
        <f t="shared" si="1092"/>
        <v>0.66721240871692811</v>
      </c>
      <c r="JN319" s="153">
        <f t="shared" si="1093"/>
        <v>0.63314969451226921</v>
      </c>
      <c r="JO319" s="153">
        <f t="shared" si="1094"/>
        <v>0.65443880817532629</v>
      </c>
      <c r="JP319" s="153">
        <f t="shared" si="1095"/>
        <v>0.55006609385327176</v>
      </c>
      <c r="JQ319" s="153">
        <f t="shared" si="1096"/>
        <v>0.50682151800362674</v>
      </c>
      <c r="JR319" s="153">
        <f t="shared" si="1097"/>
        <v>0.54635710422622275</v>
      </c>
      <c r="JS319" s="153">
        <f t="shared" si="1098"/>
        <v>0.70611424596119654</v>
      </c>
      <c r="JT319" s="153">
        <f t="shared" si="1099"/>
        <v>0.69809392946482052</v>
      </c>
      <c r="JU319" s="150" t="e">
        <f t="shared" si="1100"/>
        <v>#VALUE!</v>
      </c>
      <c r="JV319" s="150" t="e">
        <f t="shared" si="1101"/>
        <v>#VALUE!</v>
      </c>
      <c r="JW319" s="150" t="e">
        <f t="shared" si="1102"/>
        <v>#VALUE!</v>
      </c>
      <c r="JX319" s="150" t="e">
        <f t="shared" si="1103"/>
        <v>#VALUE!</v>
      </c>
      <c r="JY319" s="150" t="e">
        <f t="shared" si="1104"/>
        <v>#VALUE!</v>
      </c>
      <c r="JZ319" s="263" t="e">
        <f t="shared" si="1184"/>
        <v>#VALUE!</v>
      </c>
      <c r="KA319" s="263" t="e">
        <f t="shared" si="1214"/>
        <v>#VALUE!</v>
      </c>
      <c r="KB319" s="263" t="e">
        <f t="shared" si="1185"/>
        <v>#VALUE!</v>
      </c>
      <c r="KC319" s="263" t="e">
        <f t="shared" si="1186"/>
        <v>#VALUE!</v>
      </c>
      <c r="KD319" s="153" t="str">
        <f t="shared" si="1145"/>
        <v>i.a.</v>
      </c>
      <c r="KE319" s="153" t="str">
        <f t="shared" si="1146"/>
        <v>i.a.</v>
      </c>
      <c r="KF319" s="153" t="str">
        <f t="shared" si="1147"/>
        <v>i.a.</v>
      </c>
      <c r="KG319" s="153" t="str">
        <f t="shared" si="1148"/>
        <v>i.a.</v>
      </c>
      <c r="KH319" s="153" t="str">
        <f t="shared" si="1161"/>
        <v>i.a.</v>
      </c>
      <c r="KI319" s="153" t="str">
        <f t="shared" si="1149"/>
        <v>i.a.</v>
      </c>
      <c r="KJ319" s="153" t="str">
        <f t="shared" si="1150"/>
        <v>i.a.</v>
      </c>
      <c r="KK319" s="153" t="str">
        <f t="shared" si="1151"/>
        <v>i.a.</v>
      </c>
      <c r="KL319" s="153" t="str">
        <f t="shared" si="1152"/>
        <v>i.a.</v>
      </c>
      <c r="KM319" s="153" t="str">
        <f t="shared" si="1153"/>
        <v>i.a.</v>
      </c>
      <c r="KN319" s="153" t="str">
        <f t="shared" si="1154"/>
        <v>i.a.</v>
      </c>
      <c r="KO319" s="153" t="str">
        <f t="shared" si="1155"/>
        <v>i.a.</v>
      </c>
      <c r="KP319" s="153" t="str">
        <f t="shared" si="1156"/>
        <v>i.a.</v>
      </c>
      <c r="KQ319" s="153" t="str">
        <f t="shared" si="1157"/>
        <v>i.a.</v>
      </c>
      <c r="KR319" s="153" t="str">
        <f t="shared" si="1158"/>
        <v>i.a.</v>
      </c>
      <c r="KS319" s="153" t="str">
        <f t="shared" si="1159"/>
        <v>i.a.</v>
      </c>
      <c r="KT319" s="153" t="str">
        <f t="shared" si="1160"/>
        <v>i.a.</v>
      </c>
      <c r="KU319" s="150" t="e">
        <f t="shared" si="1105"/>
        <v>#DIV/0!</v>
      </c>
      <c r="KV319" s="150" t="e">
        <f t="shared" si="1106"/>
        <v>#DIV/0!</v>
      </c>
      <c r="KW319" s="150" t="e">
        <f t="shared" si="1107"/>
        <v>#DIV/0!</v>
      </c>
      <c r="KX319" s="150" t="e">
        <f t="shared" si="1108"/>
        <v>#DIV/0!</v>
      </c>
      <c r="KY319" s="150" t="e">
        <f t="shared" si="1109"/>
        <v>#DIV/0!</v>
      </c>
      <c r="KZ319" s="243">
        <f t="shared" si="1187"/>
        <v>0</v>
      </c>
      <c r="LA319" s="243">
        <f t="shared" si="1215"/>
        <v>0</v>
      </c>
      <c r="LB319" s="243">
        <f t="shared" si="1188"/>
        <v>0</v>
      </c>
      <c r="LC319" s="243">
        <f t="shared" si="1189"/>
        <v>0</v>
      </c>
      <c r="LD319" s="254">
        <f>IFERROR(Tabel1[[#This Row],[2024 - Omsætning]]/Tabel1[[#This Row],[2024 - Ansatte]],"i.a.")</f>
        <v>0</v>
      </c>
      <c r="LE319" s="254">
        <f>IFERROR(Tabel1[[#This Row],[2023 - Omsætning]]/Tabel1[[#This Row],[2023 - Ansatte]],"i.a.")</f>
        <v>0</v>
      </c>
      <c r="LF319" s="254">
        <f>IFERROR(Tabel1[[#This Row],[2022 - Omsætning]]/Tabel1[[#This Row],[2022 - Ansatte]],"i.a.")</f>
        <v>0</v>
      </c>
      <c r="LG319" s="254">
        <f>IFERROR(Tabel1[[#This Row],[2021 - Omsætning]]/Tabel1[[#This Row],[2021 - Ansatte]],"i.a.")</f>
        <v>0</v>
      </c>
      <c r="LH319" s="254">
        <f>IFERROR(AC319/Tabel1[[#This Row],[2020 - Ansatte]],"i.a.")</f>
        <v>0</v>
      </c>
      <c r="LI319" s="254">
        <f>IFERROR(Tabel1[[#This Row],[2019 - Omsætning]]/Tabel1[[#This Row],[2019 - Ansatte]],"i.a.")</f>
        <v>0</v>
      </c>
      <c r="LJ319" s="254">
        <f>IFERROR(Tabel1[[#This Row],[2018 - Omsætning]]/Tabel1[[#This Row],[2018 - Ansatte]],"i.a.")</f>
        <v>0</v>
      </c>
      <c r="LK319" s="254">
        <f>IFERROR(Tabel1[[#This Row],[2017 - Omsætning]]/Tabel1[[#This Row],[2017 - Ansatte]],"i.a.")</f>
        <v>0</v>
      </c>
      <c r="LL319" s="254">
        <f>IFERROR(Tabel1[[#This Row],[2016 - Omsætning]]/Tabel1[[#This Row],[2016 - Ansatte]],"i.a.")</f>
        <v>0</v>
      </c>
      <c r="LM319" s="254" t="str">
        <f>IFERROR(Tabel1[[#This Row],[2015 - Omsætning]]/Tabel1[[#This Row],[2015 - Ansatte]],"i.a.")</f>
        <v>i.a.</v>
      </c>
      <c r="LN319" s="254" t="str">
        <f>IFERROR(Tabel1[[#This Row],[2014 - Omsætning]]/Tabel1[[#This Row],[2014 - Ansatte]],"i.a.")</f>
        <v>i.a.</v>
      </c>
      <c r="LO319" s="254" t="str">
        <f>IFERROR(Tabel1[[#This Row],[2013 - Omsætning]]/Tabel1[[#This Row],[2013 - Ansatte]],"i.a.")</f>
        <v>i.a.</v>
      </c>
      <c r="LP319" s="254" t="str">
        <f>IFERROR(Tabel1[[#This Row],[2012 - Omsætning]]/Tabel1[[#This Row],[2012 - Ansatte]],"i.a.")</f>
        <v>i.a.</v>
      </c>
      <c r="LQ319" s="254" t="str">
        <f>IFERROR(Tabel1[[#This Row],[2011 - Omsætning]]/Tabel1[[#This Row],[2011 - Ansatte]],"i.a.")</f>
        <v>i.a.</v>
      </c>
      <c r="LR319" s="254" t="str">
        <f>IFERROR(Tabel1[[#This Row],[2010 - Omsætning]]/Tabel1[[#This Row],[2010 - Ansatte]],"i.a.")</f>
        <v>i.a.</v>
      </c>
      <c r="LS319" s="254" t="str">
        <f>IFERROR(Tabel1[[#This Row],[2009 - Omsætning]]/Tabel1[[#This Row],[2009 - Ansatte]],"i.a.")</f>
        <v>i.a.</v>
      </c>
      <c r="LT319" s="254" t="str">
        <f>IFERROR(Tabel1[[#This Row],[2008 - Omsætning]]/Tabel1[[#This Row],[2008 - Ansatte]],"i.a.")</f>
        <v>i.a.</v>
      </c>
      <c r="LU319" s="158">
        <f t="shared" si="1110"/>
        <v>0.65242094861660072</v>
      </c>
      <c r="LV319" s="158">
        <f t="shared" si="1111"/>
        <v>0.7132578563115014</v>
      </c>
      <c r="LW319" s="158">
        <f t="shared" si="1112"/>
        <v>0.14789473684210527</v>
      </c>
      <c r="LX319" s="158">
        <f t="shared" si="1113"/>
        <v>8.3503937007874001</v>
      </c>
      <c r="LY319" s="158">
        <f t="shared" si="1114"/>
        <v>-0.34366925064599479</v>
      </c>
      <c r="LZ319" s="243">
        <f t="shared" si="1190"/>
        <v>0.10157692307692306</v>
      </c>
      <c r="MA319" s="243">
        <f t="shared" si="1216"/>
        <v>6.4817307692307688E-2</v>
      </c>
      <c r="MB319" s="243">
        <f t="shared" si="1191"/>
        <v>1.1708333333333334E-2</v>
      </c>
      <c r="MC319" s="243">
        <f t="shared" si="1192"/>
        <v>7.0699999999999999E-2</v>
      </c>
      <c r="MD319" s="244">
        <f t="shared" si="1115"/>
        <v>0.25726923076923075</v>
      </c>
      <c r="ME319" s="244">
        <f t="shared" si="1116"/>
        <v>0.15569230769230769</v>
      </c>
      <c r="MF319" s="244">
        <f t="shared" si="1117"/>
        <v>9.0874999999999997E-2</v>
      </c>
      <c r="MG319" s="244">
        <f t="shared" si="1118"/>
        <v>7.9166666666666663E-2</v>
      </c>
      <c r="MH319" s="244">
        <f t="shared" si="1119"/>
        <v>8.4666666666666675E-3</v>
      </c>
      <c r="MI319" s="244">
        <f t="shared" si="1120"/>
        <v>1.29E-2</v>
      </c>
      <c r="MJ319" s="244">
        <f t="shared" si="1121"/>
        <v>2.1448275862068964E-2</v>
      </c>
      <c r="MK319" s="244">
        <f t="shared" si="1122"/>
        <v>-7.7000000000000002E-3</v>
      </c>
      <c r="ML319" s="244">
        <f t="shared" si="1123"/>
        <v>-4.44424E-2</v>
      </c>
      <c r="MM319" s="244" t="str">
        <f t="shared" si="1124"/>
        <v>i.a.</v>
      </c>
      <c r="MN319" s="244" t="str">
        <f t="shared" si="1125"/>
        <v>i.a.</v>
      </c>
      <c r="MO319" s="244" t="str">
        <f t="shared" si="1126"/>
        <v>i.a.</v>
      </c>
      <c r="MP319" s="244" t="str">
        <f t="shared" si="1127"/>
        <v>i.a.</v>
      </c>
      <c r="MQ319" s="244" t="str">
        <f t="shared" si="1128"/>
        <v>i.a.</v>
      </c>
      <c r="MR319" s="244" t="str">
        <f t="shared" si="1129"/>
        <v>i.a.</v>
      </c>
      <c r="MS319" s="244" t="str">
        <f t="shared" si="1130"/>
        <v>i.a.</v>
      </c>
      <c r="MT319" s="244" t="str">
        <f t="shared" si="1131"/>
        <v>i.a.</v>
      </c>
    </row>
    <row r="320" spans="1:358" s="101" customFormat="1" ht="18" customHeight="1" x14ac:dyDescent="0.25">
      <c r="A320" s="20" t="s">
        <v>541</v>
      </c>
      <c r="B320" s="273">
        <v>71148319</v>
      </c>
      <c r="C320" s="403" t="s">
        <v>87</v>
      </c>
      <c r="D320" s="5"/>
      <c r="E320" s="5">
        <v>251100</v>
      </c>
      <c r="F320" s="203">
        <v>45551</v>
      </c>
      <c r="G320" s="148"/>
      <c r="H320" s="148" t="s">
        <v>917</v>
      </c>
      <c r="I320" s="148" t="s">
        <v>119</v>
      </c>
      <c r="J320" s="148" t="s">
        <v>119</v>
      </c>
      <c r="K320" s="148" t="s">
        <v>119</v>
      </c>
      <c r="L320" s="148" t="s">
        <v>119</v>
      </c>
      <c r="M320" s="357" t="s">
        <v>119</v>
      </c>
      <c r="N320" s="357" t="s">
        <v>119</v>
      </c>
      <c r="O320" s="357" t="s">
        <v>119</v>
      </c>
      <c r="P320" s="150" t="e">
        <f>Y320/Tabel1[[#This Row],[2023 - Omsætning]]-1</f>
        <v>#DIV/0!</v>
      </c>
      <c r="Q320" s="150" t="e">
        <f>Z320/Tabel1[[#This Row],[2022 - Omsætning]]-1</f>
        <v>#DIV/0!</v>
      </c>
      <c r="R320" s="150" t="e">
        <f>AA320/Tabel1[[#This Row],[2021 - Omsætning]]-1</f>
        <v>#DIV/0!</v>
      </c>
      <c r="S320" s="150" t="e">
        <f>AB320/Tabel1[[#This Row],[2020 - Omsætning]]-1</f>
        <v>#DIV/0!</v>
      </c>
      <c r="T320" s="150" t="e">
        <f>AC320/Tabel1[[#This Row],[2019 - Omsætning]]-1</f>
        <v>#DIV/0!</v>
      </c>
      <c r="U320" s="242">
        <f t="shared" si="1162"/>
        <v>0</v>
      </c>
      <c r="V320" s="242">
        <f t="shared" si="1210"/>
        <v>0</v>
      </c>
      <c r="W320" s="242">
        <f t="shared" si="1209"/>
        <v>0</v>
      </c>
      <c r="X320" s="242">
        <f t="shared" si="1208"/>
        <v>0</v>
      </c>
      <c r="Y320" s="151"/>
      <c r="Z320" s="151"/>
      <c r="AA320" s="151"/>
      <c r="AB320" s="151"/>
      <c r="AC320" s="361"/>
      <c r="AD320" s="361"/>
      <c r="AE320" s="361"/>
      <c r="AF320" s="361"/>
      <c r="AG320" s="361"/>
      <c r="AH320" s="361"/>
      <c r="AI320" s="361"/>
      <c r="AJ320" s="361"/>
      <c r="AK320" s="361"/>
      <c r="AL320" s="361"/>
      <c r="AM320" s="361"/>
      <c r="AN320" s="361"/>
      <c r="AO320" s="361"/>
      <c r="AP320" s="150">
        <f t="shared" si="1006"/>
        <v>-1</v>
      </c>
      <c r="AQ320" s="150">
        <f t="shared" si="1007"/>
        <v>-7.6645572171389495E-2</v>
      </c>
      <c r="AR320" s="150">
        <f t="shared" si="1008"/>
        <v>0.26299445094944762</v>
      </c>
      <c r="AS320" s="150">
        <f t="shared" si="1009"/>
        <v>-0.15403001787290851</v>
      </c>
      <c r="AT320" s="150">
        <f t="shared" si="1010"/>
        <v>0.1168859279924962</v>
      </c>
      <c r="AU320" s="242">
        <f t="shared" si="1193"/>
        <v>-45.814999999999998</v>
      </c>
      <c r="AV320" s="242">
        <f t="shared" si="1169"/>
        <v>-3.8030000000000044</v>
      </c>
      <c r="AW320" s="242">
        <f t="shared" si="1194"/>
        <v>10.332000000000001</v>
      </c>
      <c r="AX320" s="242">
        <f t="shared" si="1195"/>
        <v>-7.1529999999999987</v>
      </c>
      <c r="AY320" s="119"/>
      <c r="AZ320" s="119">
        <v>45.814999999999998</v>
      </c>
      <c r="BA320" s="119">
        <v>49.618000000000002</v>
      </c>
      <c r="BB320" s="119">
        <v>39.286000000000001</v>
      </c>
      <c r="BC320" s="119">
        <v>46.439</v>
      </c>
      <c r="BD320" s="362">
        <v>41.579000000000001</v>
      </c>
      <c r="BE320" s="362">
        <v>28.53</v>
      </c>
      <c r="BF320" s="362">
        <v>35.804000000000002</v>
      </c>
      <c r="BG320" s="362">
        <v>42.613999999999997</v>
      </c>
      <c r="BH320" s="362">
        <v>46.042999999999999</v>
      </c>
      <c r="BI320" s="362"/>
      <c r="BJ320" s="362"/>
      <c r="BK320" s="362"/>
      <c r="BL320" s="362"/>
      <c r="BM320" s="362"/>
      <c r="BN320" s="362"/>
      <c r="BO320" s="362"/>
      <c r="BP320" s="152">
        <f t="shared" si="1011"/>
        <v>1</v>
      </c>
      <c r="BQ320" s="152">
        <f t="shared" si="1012"/>
        <v>0.52092274678111583</v>
      </c>
      <c r="BR320" s="152">
        <f t="shared" si="1013"/>
        <v>0.39604708931850097</v>
      </c>
      <c r="BS320" s="152">
        <f t="shared" si="1014"/>
        <v>-2.0061688311688313</v>
      </c>
      <c r="BT320" s="152">
        <f t="shared" si="1015"/>
        <v>0.32203389830508478</v>
      </c>
      <c r="BU320" s="242">
        <f t="shared" si="1196"/>
        <v>2.6789999999999998</v>
      </c>
      <c r="BV320" s="242">
        <f t="shared" si="1170"/>
        <v>2.9129999999999998</v>
      </c>
      <c r="BW320" s="242">
        <f t="shared" si="1197"/>
        <v>3.6670000000000007</v>
      </c>
      <c r="BX320" s="242">
        <f t="shared" si="1198"/>
        <v>-6.1790000000000003</v>
      </c>
      <c r="BY320" s="119"/>
      <c r="BZ320" s="119">
        <v>-2.6789999999999998</v>
      </c>
      <c r="CA320" s="119">
        <v>-5.5919999999999996</v>
      </c>
      <c r="CB320" s="119">
        <v>-9.2590000000000003</v>
      </c>
      <c r="CC320" s="119">
        <v>-3.08</v>
      </c>
      <c r="CD320" s="362">
        <v>-4.5430000000000001</v>
      </c>
      <c r="CE320" s="362">
        <v>-11.289</v>
      </c>
      <c r="CF320" s="362">
        <v>-5.1890000000000001</v>
      </c>
      <c r="CG320" s="362">
        <v>-3.137</v>
      </c>
      <c r="CH320" s="362">
        <v>3.4329999999999998</v>
      </c>
      <c r="CI320" s="362"/>
      <c r="CJ320" s="362"/>
      <c r="CK320" s="362"/>
      <c r="CL320" s="362"/>
      <c r="CM320" s="362"/>
      <c r="CN320" s="362"/>
      <c r="CO320" s="362"/>
      <c r="CP320" s="152">
        <f t="shared" si="1016"/>
        <v>1</v>
      </c>
      <c r="CQ320" s="152">
        <f t="shared" si="1017"/>
        <v>0.35470214696099184</v>
      </c>
      <c r="CR320" s="152">
        <f t="shared" si="1018"/>
        <v>0.29608343976160073</v>
      </c>
      <c r="CS320" s="152">
        <f t="shared" si="1019"/>
        <v>-1.4006131834440472</v>
      </c>
      <c r="CT320" s="152">
        <f t="shared" si="1020"/>
        <v>0.20171323679379963</v>
      </c>
      <c r="CU320" s="242">
        <f t="shared" si="1199"/>
        <v>4.2679999999999998</v>
      </c>
      <c r="CV320" s="242">
        <f t="shared" si="1171"/>
        <v>2.3460000000000001</v>
      </c>
      <c r="CW320" s="242">
        <f t="shared" si="1200"/>
        <v>2.7820000000000009</v>
      </c>
      <c r="CX320" s="242">
        <f t="shared" si="1201"/>
        <v>-5.4820000000000011</v>
      </c>
      <c r="CY320" s="119"/>
      <c r="CZ320" s="119">
        <v>-4.2679999999999998</v>
      </c>
      <c r="DA320" s="119">
        <v>-6.6139999999999999</v>
      </c>
      <c r="DB320" s="119">
        <v>-9.3960000000000008</v>
      </c>
      <c r="DC320" s="119">
        <v>-3.9140000000000001</v>
      </c>
      <c r="DD320" s="362">
        <v>-4.9029999999999996</v>
      </c>
      <c r="DE320" s="362">
        <v>-11.797000000000001</v>
      </c>
      <c r="DF320" s="362">
        <v>-5.77</v>
      </c>
      <c r="DG320" s="362">
        <v>-3.431</v>
      </c>
      <c r="DH320" s="362">
        <v>2.9060000000000001</v>
      </c>
      <c r="DI320" s="362"/>
      <c r="DJ320" s="362"/>
      <c r="DK320" s="362"/>
      <c r="DL320" s="362"/>
      <c r="DM320" s="362"/>
      <c r="DN320" s="362"/>
      <c r="DO320" s="362"/>
      <c r="DP320" s="152">
        <f t="shared" si="1021"/>
        <v>-1</v>
      </c>
      <c r="DQ320" s="152">
        <f t="shared" si="1022"/>
        <v>-0.1871849598110894</v>
      </c>
      <c r="DR320" s="152">
        <f t="shared" si="1023"/>
        <v>0.21784094679792057</v>
      </c>
      <c r="DS320" s="152">
        <f t="shared" si="1024"/>
        <v>7.3243114909781679E-2</v>
      </c>
      <c r="DT320" s="152">
        <f t="shared" si="1025"/>
        <v>-0.15848359222816052</v>
      </c>
      <c r="DU320" s="242">
        <f t="shared" si="1202"/>
        <v>-17.899000000000001</v>
      </c>
      <c r="DV320" s="242">
        <f t="shared" si="1172"/>
        <v>-4.1219999999999999</v>
      </c>
      <c r="DW320" s="242">
        <f t="shared" si="1203"/>
        <v>3.9390000000000001</v>
      </c>
      <c r="DX320" s="242">
        <f t="shared" si="1204"/>
        <v>1.2340000000000018</v>
      </c>
      <c r="DY320" s="119"/>
      <c r="DZ320" s="119">
        <v>17.899000000000001</v>
      </c>
      <c r="EA320" s="119">
        <v>22.021000000000001</v>
      </c>
      <c r="EB320" s="119">
        <v>18.082000000000001</v>
      </c>
      <c r="EC320" s="119">
        <v>16.847999999999999</v>
      </c>
      <c r="ED320" s="362">
        <v>20.021000000000001</v>
      </c>
      <c r="EE320" s="362">
        <v>23.521999999999998</v>
      </c>
      <c r="EF320" s="362">
        <v>32.542999999999999</v>
      </c>
      <c r="EG320" s="362">
        <v>36.625</v>
      </c>
      <c r="EH320" s="362">
        <v>40.767000000000003</v>
      </c>
      <c r="EI320" s="362"/>
      <c r="EJ320" s="362"/>
      <c r="EK320" s="362"/>
      <c r="EL320" s="362"/>
      <c r="EM320" s="362"/>
      <c r="EN320" s="362"/>
      <c r="EO320" s="362"/>
      <c r="EP320" s="153">
        <f t="shared" si="1026"/>
        <v>-1</v>
      </c>
      <c r="EQ320" s="153">
        <f t="shared" si="1027"/>
        <v>-0.22319312421453938</v>
      </c>
      <c r="ER320" s="153">
        <f t="shared" si="1028"/>
        <v>-7.6181645342766655E-2</v>
      </c>
      <c r="ES320" s="153">
        <f t="shared" si="1029"/>
        <v>0.2577224617796941</v>
      </c>
      <c r="ET320" s="153">
        <f t="shared" si="1030"/>
        <v>0.27062398047492753</v>
      </c>
      <c r="EU320" s="242">
        <f t="shared" si="1205"/>
        <v>-92.099000000000004</v>
      </c>
      <c r="EV320" s="242">
        <f t="shared" si="1173"/>
        <v>-26.462000000000003</v>
      </c>
      <c r="EW320" s="242">
        <f t="shared" si="1206"/>
        <v>-9.7769999999999868</v>
      </c>
      <c r="EX320" s="242">
        <f t="shared" si="1207"/>
        <v>26.297999999999988</v>
      </c>
      <c r="EY320" s="119"/>
      <c r="EZ320" s="119">
        <v>92.099000000000004</v>
      </c>
      <c r="FA320" s="119">
        <v>118.56100000000001</v>
      </c>
      <c r="FB320" s="119">
        <v>128.33799999999999</v>
      </c>
      <c r="FC320" s="119">
        <v>102.04</v>
      </c>
      <c r="FD320" s="362">
        <v>80.307000000000002</v>
      </c>
      <c r="FE320" s="362">
        <v>86.674999999999997</v>
      </c>
      <c r="FF320" s="362">
        <v>96.613</v>
      </c>
      <c r="FG320" s="362">
        <v>94.977999999999994</v>
      </c>
      <c r="FH320" s="362">
        <v>86.236999999999995</v>
      </c>
      <c r="FI320" s="362"/>
      <c r="FJ320" s="362"/>
      <c r="FK320" s="362"/>
      <c r="FL320" s="362"/>
      <c r="FM320" s="362"/>
      <c r="FN320" s="362"/>
      <c r="FO320" s="362"/>
      <c r="FP320" s="153">
        <f t="shared" si="1031"/>
        <v>-1</v>
      </c>
      <c r="FQ320" s="153">
        <f t="shared" si="1032"/>
        <v>-9.1836734693877556E-2</v>
      </c>
      <c r="FR320" s="153">
        <f t="shared" si="1033"/>
        <v>0.1951219512195122</v>
      </c>
      <c r="FS320" s="153">
        <f t="shared" si="1034"/>
        <v>-8.8888888888888892E-2</v>
      </c>
      <c r="FT320" s="153">
        <f t="shared" si="1035"/>
        <v>0.1111111111111111</v>
      </c>
      <c r="FU320" s="242">
        <f t="shared" si="1217"/>
        <v>-89</v>
      </c>
      <c r="FV320" s="242">
        <f t="shared" si="1174"/>
        <v>-9</v>
      </c>
      <c r="FW320" s="242">
        <f t="shared" si="1218"/>
        <v>16</v>
      </c>
      <c r="FX320" s="242">
        <f t="shared" si="1219"/>
        <v>-8</v>
      </c>
      <c r="FY320" s="154"/>
      <c r="FZ320" s="154">
        <v>89</v>
      </c>
      <c r="GA320" s="154">
        <v>98</v>
      </c>
      <c r="GB320" s="154">
        <v>82</v>
      </c>
      <c r="GC320" s="154">
        <v>90</v>
      </c>
      <c r="GD320" s="359">
        <v>81</v>
      </c>
      <c r="GE320" s="359">
        <v>75</v>
      </c>
      <c r="GF320" s="359">
        <v>78</v>
      </c>
      <c r="GG320" s="359">
        <v>88</v>
      </c>
      <c r="GH320" s="359">
        <v>90</v>
      </c>
      <c r="GI320" s="359"/>
      <c r="GJ320" s="359"/>
      <c r="GK320" s="359"/>
      <c r="GL320" s="359"/>
      <c r="GM320" s="359"/>
      <c r="GN320" s="359"/>
      <c r="GO320" s="359"/>
      <c r="GP320" s="179"/>
      <c r="GQ320" s="5" t="s">
        <v>389</v>
      </c>
      <c r="GR320" s="5">
        <v>6715</v>
      </c>
      <c r="GS320" s="5" t="s">
        <v>193</v>
      </c>
      <c r="GT320" s="175" t="s">
        <v>78</v>
      </c>
      <c r="GU320" s="172" t="s">
        <v>73</v>
      </c>
      <c r="GW320" s="158">
        <f t="shared" si="1036"/>
        <v>1</v>
      </c>
      <c r="GX320" s="158">
        <f t="shared" si="1037"/>
        <v>0.35174399297536707</v>
      </c>
      <c r="GY320" s="158">
        <f t="shared" si="1038"/>
        <v>0.38688363840293044</v>
      </c>
      <c r="GZ320" s="158">
        <f t="shared" si="1039"/>
        <v>-1.5338736747895385</v>
      </c>
      <c r="HA320" s="158">
        <f t="shared" si="1040"/>
        <v>5.7207938097383088E-2</v>
      </c>
      <c r="HB320" s="263">
        <f t="shared" si="1175"/>
        <v>0.21382765531062123</v>
      </c>
      <c r="HC320" s="263">
        <f t="shared" si="1211"/>
        <v>0.11602297930524288</v>
      </c>
      <c r="HD320" s="263">
        <f t="shared" si="1176"/>
        <v>0.20813963163091526</v>
      </c>
      <c r="HE320" s="263">
        <f t="shared" si="1177"/>
        <v>-0.32567097361611402</v>
      </c>
      <c r="HF320" s="153">
        <f t="shared" si="1041"/>
        <v>0</v>
      </c>
      <c r="HG320" s="153">
        <f t="shared" si="1042"/>
        <v>-0.21382765531062123</v>
      </c>
      <c r="HH320" s="153">
        <f t="shared" si="1043"/>
        <v>-0.32985063461586411</v>
      </c>
      <c r="HI320" s="153">
        <f t="shared" si="1044"/>
        <v>-0.53799026624677937</v>
      </c>
      <c r="HJ320" s="153">
        <f t="shared" si="1045"/>
        <v>-0.21231929263066535</v>
      </c>
      <c r="HK320" s="153">
        <f t="shared" si="1046"/>
        <v>-0.22520267321957604</v>
      </c>
      <c r="HL320" s="153">
        <f t="shared" si="1047"/>
        <v>-0.42083296174083656</v>
      </c>
      <c r="HM320" s="153">
        <f t="shared" si="1048"/>
        <v>-0.16684015729817253</v>
      </c>
      <c r="HN320" s="153">
        <f t="shared" si="1049"/>
        <v>-8.8665495141616715E-2</v>
      </c>
      <c r="HO320" s="153">
        <f t="shared" si="1050"/>
        <v>7.1283145681556165E-2</v>
      </c>
      <c r="HP320" s="153" t="str">
        <f t="shared" si="1051"/>
        <v>Negativ EK</v>
      </c>
      <c r="HQ320" s="153" t="str">
        <f t="shared" si="1052"/>
        <v>Negativ EK</v>
      </c>
      <c r="HR320" s="153" t="str">
        <f t="shared" si="1053"/>
        <v>Negativ EK</v>
      </c>
      <c r="HS320" s="153" t="str">
        <f t="shared" si="1054"/>
        <v>Negativ EK</v>
      </c>
      <c r="HT320" s="153" t="str">
        <f t="shared" si="1055"/>
        <v>Negativ EK</v>
      </c>
      <c r="HU320" s="153" t="str">
        <f t="shared" si="1056"/>
        <v>Negativ EK</v>
      </c>
      <c r="HV320" s="150">
        <f t="shared" si="1057"/>
        <v>1</v>
      </c>
      <c r="HW320" s="150">
        <f t="shared" si="1058"/>
        <v>0.43850899676023325</v>
      </c>
      <c r="HX320" s="150">
        <f t="shared" si="1059"/>
        <v>0.43645999515193507</v>
      </c>
      <c r="HY320" s="150">
        <f t="shared" si="1060"/>
        <v>-1.3794193362957525</v>
      </c>
      <c r="HZ320" s="150">
        <f t="shared" si="1061"/>
        <v>0.37916096457183102</v>
      </c>
      <c r="IA320" s="263">
        <f t="shared" si="1178"/>
        <v>2.5434349188265447E-2</v>
      </c>
      <c r="IB320" s="263">
        <f t="shared" si="1212"/>
        <v>1.9863525651243823E-2</v>
      </c>
      <c r="IC320" s="263">
        <f t="shared" si="1179"/>
        <v>3.5083064312666723E-2</v>
      </c>
      <c r="ID320" s="263">
        <f t="shared" si="1180"/>
        <v>-4.6599193359813079E-2</v>
      </c>
      <c r="IE320" s="153">
        <f t="shared" si="1062"/>
        <v>0</v>
      </c>
      <c r="IF320" s="153">
        <f t="shared" si="1063"/>
        <v>-2.5434349188265447E-2</v>
      </c>
      <c r="IG320" s="153">
        <f t="shared" si="1064"/>
        <v>-4.529787483950927E-2</v>
      </c>
      <c r="IH320" s="153">
        <f t="shared" si="1065"/>
        <v>-8.0380939152175993E-2</v>
      </c>
      <c r="II320" s="153">
        <f t="shared" si="1066"/>
        <v>-3.3781745792362913E-2</v>
      </c>
      <c r="IJ320" s="153">
        <f t="shared" si="1067"/>
        <v>-5.4413050508438039E-2</v>
      </c>
      <c r="IK320" s="153">
        <f t="shared" si="1068"/>
        <v>-0.12318318711535943</v>
      </c>
      <c r="IL320" s="153">
        <f t="shared" si="1069"/>
        <v>-5.4167471332160697E-2</v>
      </c>
      <c r="IM320" s="153">
        <f t="shared" si="1070"/>
        <v>-3.4621858013961324E-2</v>
      </c>
      <c r="IN320" s="153">
        <f t="shared" si="1071"/>
        <v>3.9808898732562589E-2</v>
      </c>
      <c r="IO320" s="153" t="str">
        <f t="shared" si="1072"/>
        <v>i.a.</v>
      </c>
      <c r="IP320" s="153" t="str">
        <f t="shared" si="1073"/>
        <v>i.a.</v>
      </c>
      <c r="IQ320" s="153" t="str">
        <f t="shared" si="1074"/>
        <v>i.a.</v>
      </c>
      <c r="IR320" s="153" t="str">
        <f t="shared" si="1075"/>
        <v>i.a.</v>
      </c>
      <c r="IS320" s="153" t="str">
        <f t="shared" si="1076"/>
        <v>i.a.</v>
      </c>
      <c r="IT320" s="153" t="str">
        <f t="shared" si="1077"/>
        <v>i.a.</v>
      </c>
      <c r="IU320" s="150" t="e">
        <f t="shared" si="1078"/>
        <v>#VALUE!</v>
      </c>
      <c r="IV320" s="150">
        <f t="shared" si="1079"/>
        <v>4.6354075286783036E-2</v>
      </c>
      <c r="IW320" s="150">
        <f t="shared" si="1080"/>
        <v>0.31826883570610504</v>
      </c>
      <c r="IX320" s="150">
        <f t="shared" si="1081"/>
        <v>-0.14667730956229541</v>
      </c>
      <c r="IY320" s="150">
        <f t="shared" si="1082"/>
        <v>-0.33771405175486957</v>
      </c>
      <c r="IZ320" s="263" t="e">
        <f t="shared" si="1181"/>
        <v>#VALUE!</v>
      </c>
      <c r="JA320" s="263">
        <f t="shared" si="1213"/>
        <v>8.6096025833979906E-3</v>
      </c>
      <c r="JB320" s="263">
        <f t="shared" si="1182"/>
        <v>4.4842034995385555E-2</v>
      </c>
      <c r="JC320" s="263">
        <f t="shared" si="1183"/>
        <v>-2.4218142997898401E-2</v>
      </c>
      <c r="JD320" s="153" t="str">
        <f t="shared" si="1083"/>
        <v>i.a.</v>
      </c>
      <c r="JE320" s="153">
        <f t="shared" si="1084"/>
        <v>0.19434521547465228</v>
      </c>
      <c r="JF320" s="153">
        <f t="shared" si="1085"/>
        <v>0.18573561289125429</v>
      </c>
      <c r="JG320" s="153">
        <f t="shared" si="1086"/>
        <v>0.14089357789586873</v>
      </c>
      <c r="JH320" s="153">
        <f t="shared" si="1087"/>
        <v>0.16511172089376713</v>
      </c>
      <c r="JI320" s="153">
        <f t="shared" si="1088"/>
        <v>0.24930578903457981</v>
      </c>
      <c r="JJ320" s="153">
        <f t="shared" si="1089"/>
        <v>0.2713815979232766</v>
      </c>
      <c r="JK320" s="153">
        <f t="shared" si="1090"/>
        <v>0.33683872770745138</v>
      </c>
      <c r="JL320" s="153">
        <f t="shared" si="1091"/>
        <v>0.38561561624797325</v>
      </c>
      <c r="JM320" s="153">
        <f t="shared" si="1092"/>
        <v>0.47273212194301756</v>
      </c>
      <c r="JN320" s="153" t="str">
        <f t="shared" si="1093"/>
        <v>i.a.</v>
      </c>
      <c r="JO320" s="153" t="str">
        <f t="shared" si="1094"/>
        <v>i.a.</v>
      </c>
      <c r="JP320" s="153" t="str">
        <f t="shared" si="1095"/>
        <v>i.a.</v>
      </c>
      <c r="JQ320" s="153" t="str">
        <f t="shared" si="1096"/>
        <v>i.a.</v>
      </c>
      <c r="JR320" s="153" t="str">
        <f t="shared" si="1097"/>
        <v>i.a.</v>
      </c>
      <c r="JS320" s="153" t="str">
        <f t="shared" si="1098"/>
        <v>i.a.</v>
      </c>
      <c r="JT320" s="153" t="str">
        <f t="shared" si="1099"/>
        <v>i.a.</v>
      </c>
      <c r="JU320" s="150" t="e">
        <f t="shared" si="1100"/>
        <v>#VALUE!</v>
      </c>
      <c r="JV320" s="150" t="e">
        <f t="shared" si="1101"/>
        <v>#VALUE!</v>
      </c>
      <c r="JW320" s="150" t="e">
        <f t="shared" si="1102"/>
        <v>#VALUE!</v>
      </c>
      <c r="JX320" s="150" t="e">
        <f t="shared" si="1103"/>
        <v>#VALUE!</v>
      </c>
      <c r="JY320" s="150" t="e">
        <f t="shared" si="1104"/>
        <v>#VALUE!</v>
      </c>
      <c r="JZ320" s="263" t="e">
        <f t="shared" si="1184"/>
        <v>#VALUE!</v>
      </c>
      <c r="KA320" s="263" t="e">
        <f t="shared" si="1214"/>
        <v>#VALUE!</v>
      </c>
      <c r="KB320" s="263" t="e">
        <f t="shared" si="1185"/>
        <v>#VALUE!</v>
      </c>
      <c r="KC320" s="263" t="e">
        <f t="shared" si="1186"/>
        <v>#VALUE!</v>
      </c>
      <c r="KD320" s="153" t="str">
        <f t="shared" si="1145"/>
        <v>i.a.</v>
      </c>
      <c r="KE320" s="153" t="str">
        <f t="shared" si="1146"/>
        <v>i.a.</v>
      </c>
      <c r="KF320" s="153" t="str">
        <f t="shared" si="1147"/>
        <v>i.a.</v>
      </c>
      <c r="KG320" s="153" t="str">
        <f t="shared" si="1148"/>
        <v>i.a.</v>
      </c>
      <c r="KH320" s="153" t="str">
        <f t="shared" si="1161"/>
        <v>i.a.</v>
      </c>
      <c r="KI320" s="153" t="str">
        <f t="shared" si="1149"/>
        <v>i.a.</v>
      </c>
      <c r="KJ320" s="153" t="str">
        <f t="shared" si="1150"/>
        <v>i.a.</v>
      </c>
      <c r="KK320" s="153" t="str">
        <f t="shared" si="1151"/>
        <v>i.a.</v>
      </c>
      <c r="KL320" s="153" t="str">
        <f t="shared" si="1152"/>
        <v>i.a.</v>
      </c>
      <c r="KM320" s="153" t="str">
        <f t="shared" si="1153"/>
        <v>i.a.</v>
      </c>
      <c r="KN320" s="153" t="str">
        <f t="shared" si="1154"/>
        <v>i.a.</v>
      </c>
      <c r="KO320" s="153" t="str">
        <f t="shared" si="1155"/>
        <v>i.a.</v>
      </c>
      <c r="KP320" s="153" t="str">
        <f t="shared" si="1156"/>
        <v>i.a.</v>
      </c>
      <c r="KQ320" s="153" t="str">
        <f t="shared" si="1157"/>
        <v>i.a.</v>
      </c>
      <c r="KR320" s="153" t="str">
        <f t="shared" si="1158"/>
        <v>i.a.</v>
      </c>
      <c r="KS320" s="153" t="str">
        <f t="shared" si="1159"/>
        <v>i.a.</v>
      </c>
      <c r="KT320" s="153" t="str">
        <f t="shared" si="1160"/>
        <v>i.a.</v>
      </c>
      <c r="KU320" s="150" t="e">
        <f t="shared" si="1105"/>
        <v>#VALUE!</v>
      </c>
      <c r="KV320" s="150" t="e">
        <f t="shared" si="1106"/>
        <v>#DIV/0!</v>
      </c>
      <c r="KW320" s="150" t="e">
        <f t="shared" si="1107"/>
        <v>#DIV/0!</v>
      </c>
      <c r="KX320" s="150" t="e">
        <f t="shared" si="1108"/>
        <v>#DIV/0!</v>
      </c>
      <c r="KY320" s="150" t="e">
        <f t="shared" si="1109"/>
        <v>#DIV/0!</v>
      </c>
      <c r="KZ320" s="243" t="e">
        <f t="shared" si="1187"/>
        <v>#VALUE!</v>
      </c>
      <c r="LA320" s="243">
        <f t="shared" si="1215"/>
        <v>0</v>
      </c>
      <c r="LB320" s="243">
        <f t="shared" si="1188"/>
        <v>0</v>
      </c>
      <c r="LC320" s="243">
        <f t="shared" si="1189"/>
        <v>0</v>
      </c>
      <c r="LD320" s="254" t="str">
        <f>IFERROR(Tabel1[[#This Row],[2024 - Omsætning]]/Tabel1[[#This Row],[2024 - Ansatte]],"i.a.")</f>
        <v>i.a.</v>
      </c>
      <c r="LE320" s="254">
        <f>IFERROR(Tabel1[[#This Row],[2023 - Omsætning]]/Tabel1[[#This Row],[2023 - Ansatte]],"i.a.")</f>
        <v>0</v>
      </c>
      <c r="LF320" s="254">
        <f>IFERROR(Tabel1[[#This Row],[2022 - Omsætning]]/Tabel1[[#This Row],[2022 - Ansatte]],"i.a.")</f>
        <v>0</v>
      </c>
      <c r="LG320" s="254">
        <f>IFERROR(Tabel1[[#This Row],[2021 - Omsætning]]/Tabel1[[#This Row],[2021 - Ansatte]],"i.a.")</f>
        <v>0</v>
      </c>
      <c r="LH320" s="254">
        <f>IFERROR(AC320/Tabel1[[#This Row],[2020 - Ansatte]],"i.a.")</f>
        <v>0</v>
      </c>
      <c r="LI320" s="254">
        <f>IFERROR(Tabel1[[#This Row],[2019 - Omsætning]]/Tabel1[[#This Row],[2019 - Ansatte]],"i.a.")</f>
        <v>0</v>
      </c>
      <c r="LJ320" s="254">
        <f>IFERROR(Tabel1[[#This Row],[2018 - Omsætning]]/Tabel1[[#This Row],[2018 - Ansatte]],"i.a.")</f>
        <v>0</v>
      </c>
      <c r="LK320" s="254">
        <f>IFERROR(Tabel1[[#This Row],[2017 - Omsætning]]/Tabel1[[#This Row],[2017 - Ansatte]],"i.a.")</f>
        <v>0</v>
      </c>
      <c r="LL320" s="254">
        <f>IFERROR(Tabel1[[#This Row],[2016 - Omsætning]]/Tabel1[[#This Row],[2016 - Ansatte]],"i.a.")</f>
        <v>0</v>
      </c>
      <c r="LM320" s="254">
        <f>IFERROR(Tabel1[[#This Row],[2015 - Omsætning]]/Tabel1[[#This Row],[2015 - Ansatte]],"i.a.")</f>
        <v>0</v>
      </c>
      <c r="LN320" s="254" t="str">
        <f>IFERROR(Tabel1[[#This Row],[2014 - Omsætning]]/Tabel1[[#This Row],[2014 - Ansatte]],"i.a.")</f>
        <v>i.a.</v>
      </c>
      <c r="LO320" s="254" t="str">
        <f>IFERROR(Tabel1[[#This Row],[2013 - Omsætning]]/Tabel1[[#This Row],[2013 - Ansatte]],"i.a.")</f>
        <v>i.a.</v>
      </c>
      <c r="LP320" s="254" t="str">
        <f>IFERROR(Tabel1[[#This Row],[2012 - Omsætning]]/Tabel1[[#This Row],[2012 - Ansatte]],"i.a.")</f>
        <v>i.a.</v>
      </c>
      <c r="LQ320" s="254" t="str">
        <f>IFERROR(Tabel1[[#This Row],[2011 - Omsætning]]/Tabel1[[#This Row],[2011 - Ansatte]],"i.a.")</f>
        <v>i.a.</v>
      </c>
      <c r="LR320" s="254" t="str">
        <f>IFERROR(Tabel1[[#This Row],[2010 - Omsætning]]/Tabel1[[#This Row],[2010 - Ansatte]],"i.a.")</f>
        <v>i.a.</v>
      </c>
      <c r="LS320" s="254" t="str">
        <f>IFERROR(Tabel1[[#This Row],[2009 - Omsætning]]/Tabel1[[#This Row],[2009 - Ansatte]],"i.a.")</f>
        <v>i.a.</v>
      </c>
      <c r="LT320" s="254" t="str">
        <f>IFERROR(Tabel1[[#This Row],[2008 - Omsætning]]/Tabel1[[#This Row],[2008 - Ansatte]],"i.a.")</f>
        <v>i.a.</v>
      </c>
      <c r="LU320" s="158" t="e">
        <f t="shared" si="1110"/>
        <v>#VALUE!</v>
      </c>
      <c r="LV320" s="158">
        <f t="shared" si="1111"/>
        <v>0.28944730788963147</v>
      </c>
      <c r="LW320" s="158">
        <f t="shared" si="1112"/>
        <v>0.41100859245358429</v>
      </c>
      <c r="LX320" s="158">
        <f t="shared" si="1113"/>
        <v>-1.6348193476824906</v>
      </c>
      <c r="LY320" s="158">
        <f t="shared" si="1114"/>
        <v>0.28154191311441962</v>
      </c>
      <c r="LZ320" s="243" t="e">
        <f t="shared" si="1190"/>
        <v>#VALUE!</v>
      </c>
      <c r="MA320" s="243">
        <f t="shared" si="1216"/>
        <v>1.9534739738592065E-2</v>
      </c>
      <c r="MB320" s="243">
        <f t="shared" si="1191"/>
        <v>4.7095569935291196E-2</v>
      </c>
      <c r="MC320" s="243">
        <f t="shared" si="1192"/>
        <v>-7.1096476964769645E-2</v>
      </c>
      <c r="MD320" s="244" t="str">
        <f t="shared" si="1115"/>
        <v>i.a.</v>
      </c>
      <c r="ME320" s="244">
        <f t="shared" si="1116"/>
        <v>-4.7955056179775281E-2</v>
      </c>
      <c r="MF320" s="244">
        <f t="shared" si="1117"/>
        <v>-6.7489795918367346E-2</v>
      </c>
      <c r="MG320" s="244">
        <f t="shared" si="1118"/>
        <v>-0.11458536585365854</v>
      </c>
      <c r="MH320" s="244">
        <f t="shared" si="1119"/>
        <v>-4.3488888888888889E-2</v>
      </c>
      <c r="MI320" s="244">
        <f t="shared" si="1120"/>
        <v>-6.0530864197530856E-2</v>
      </c>
      <c r="MJ320" s="244">
        <f t="shared" si="1121"/>
        <v>-0.15729333333333334</v>
      </c>
      <c r="MK320" s="244">
        <f t="shared" si="1122"/>
        <v>-7.3974358974358972E-2</v>
      </c>
      <c r="ML320" s="244">
        <f t="shared" si="1123"/>
        <v>-3.8988636363636364E-2</v>
      </c>
      <c r="MM320" s="244">
        <f t="shared" si="1124"/>
        <v>3.2288888888888888E-2</v>
      </c>
      <c r="MN320" s="244" t="str">
        <f t="shared" si="1125"/>
        <v>i.a.</v>
      </c>
      <c r="MO320" s="244" t="str">
        <f t="shared" si="1126"/>
        <v>i.a.</v>
      </c>
      <c r="MP320" s="244" t="str">
        <f t="shared" si="1127"/>
        <v>i.a.</v>
      </c>
      <c r="MQ320" s="244" t="str">
        <f t="shared" si="1128"/>
        <v>i.a.</v>
      </c>
      <c r="MR320" s="244" t="str">
        <f t="shared" si="1129"/>
        <v>i.a.</v>
      </c>
      <c r="MS320" s="244" t="str">
        <f t="shared" si="1130"/>
        <v>i.a.</v>
      </c>
      <c r="MT320" s="244" t="str">
        <f t="shared" si="1131"/>
        <v>i.a.</v>
      </c>
    </row>
    <row r="321" spans="1:358" s="101" customFormat="1" ht="18" customHeight="1" x14ac:dyDescent="0.25">
      <c r="A321" s="20" t="s">
        <v>337</v>
      </c>
      <c r="B321" s="273">
        <v>25770684</v>
      </c>
      <c r="C321" s="117" t="s">
        <v>370</v>
      </c>
      <c r="D321" s="5"/>
      <c r="E321" s="5">
        <v>642020</v>
      </c>
      <c r="F321" s="203">
        <v>45797</v>
      </c>
      <c r="G321" s="148"/>
      <c r="H321" s="148" t="s">
        <v>74</v>
      </c>
      <c r="I321" s="148" t="s">
        <v>74</v>
      </c>
      <c r="J321" s="148" t="s">
        <v>74</v>
      </c>
      <c r="K321" s="148" t="s">
        <v>74</v>
      </c>
      <c r="L321" s="148" t="s">
        <v>74</v>
      </c>
      <c r="M321" s="148" t="s">
        <v>74</v>
      </c>
      <c r="N321" s="357" t="s">
        <v>74</v>
      </c>
      <c r="O321" s="357" t="s">
        <v>74</v>
      </c>
      <c r="P321" s="150">
        <f>Y321/Tabel1[[#This Row],[2023 - Omsætning]]-1</f>
        <v>-6.7945586296413785E-2</v>
      </c>
      <c r="Q321" s="150">
        <f>Z321/Tabel1[[#This Row],[2022 - Omsætning]]-1</f>
        <v>-0.16748137654060991</v>
      </c>
      <c r="R321" s="150">
        <f>AA321/Tabel1[[#This Row],[2021 - Omsætning]]-1</f>
        <v>5.6001437470052373E-3</v>
      </c>
      <c r="S321" s="150">
        <f>AB321/Tabel1[[#This Row],[2020 - Omsætning]]-1</f>
        <v>0.11268517460680139</v>
      </c>
      <c r="T321" s="150">
        <f>AC321/Tabel1[[#This Row],[2019 - Omsætning]]-1</f>
        <v>2.5872425210231809E-2</v>
      </c>
      <c r="U321" s="242">
        <f t="shared" si="1162"/>
        <v>-26.592000000000041</v>
      </c>
      <c r="V321" s="242">
        <f t="shared" si="1210"/>
        <v>-78.73399999999998</v>
      </c>
      <c r="W321" s="242">
        <f t="shared" si="1209"/>
        <v>2.617999999999995</v>
      </c>
      <c r="X321" s="242">
        <f t="shared" si="1208"/>
        <v>47.343999999999994</v>
      </c>
      <c r="Y321" s="151">
        <v>364.78</v>
      </c>
      <c r="Z321" s="151">
        <v>391.37200000000001</v>
      </c>
      <c r="AA321" s="151">
        <v>470.10599999999999</v>
      </c>
      <c r="AB321" s="151">
        <v>467.488</v>
      </c>
      <c r="AC321" s="361">
        <v>420.14400000000001</v>
      </c>
      <c r="AD321" s="151">
        <v>409.548</v>
      </c>
      <c r="AE321" s="151">
        <v>417.11</v>
      </c>
      <c r="AF321" s="151">
        <v>402.15600000000001</v>
      </c>
      <c r="AG321" s="361">
        <v>377.26299999999998</v>
      </c>
      <c r="AH321" s="361">
        <v>333.43799999999999</v>
      </c>
      <c r="AI321" s="361">
        <v>305.04700000000003</v>
      </c>
      <c r="AJ321" s="361">
        <v>261.19400000000002</v>
      </c>
      <c r="AK321" s="361"/>
      <c r="AL321" s="361"/>
      <c r="AM321" s="361"/>
      <c r="AN321" s="361"/>
      <c r="AO321" s="361"/>
      <c r="AP321" s="150" t="e">
        <f t="shared" si="1006"/>
        <v>#DIV/0!</v>
      </c>
      <c r="AQ321" s="150" t="e">
        <f t="shared" si="1007"/>
        <v>#DIV/0!</v>
      </c>
      <c r="AR321" s="150" t="e">
        <f t="shared" si="1008"/>
        <v>#DIV/0!</v>
      </c>
      <c r="AS321" s="150" t="e">
        <f t="shared" si="1009"/>
        <v>#DIV/0!</v>
      </c>
      <c r="AT321" s="150">
        <f t="shared" si="1010"/>
        <v>-1</v>
      </c>
      <c r="AU321" s="242">
        <f t="shared" si="1193"/>
        <v>0</v>
      </c>
      <c r="AV321" s="242">
        <f t="shared" si="1169"/>
        <v>0</v>
      </c>
      <c r="AW321" s="242">
        <f t="shared" si="1194"/>
        <v>0</v>
      </c>
      <c r="AX321" s="242">
        <f t="shared" si="1195"/>
        <v>0</v>
      </c>
      <c r="AY321" s="119"/>
      <c r="AZ321" s="119"/>
      <c r="BA321" s="119"/>
      <c r="BB321" s="119"/>
      <c r="BC321" s="119"/>
      <c r="BD321" s="119">
        <v>233.12</v>
      </c>
      <c r="BE321" s="119">
        <v>230.149</v>
      </c>
      <c r="BF321" s="119">
        <v>235.35300000000001</v>
      </c>
      <c r="BG321" s="362">
        <v>224.69</v>
      </c>
      <c r="BH321" s="362">
        <v>190.67400000000001</v>
      </c>
      <c r="BI321" s="362">
        <v>176.958</v>
      </c>
      <c r="BJ321" s="362">
        <v>145.209</v>
      </c>
      <c r="BK321" s="362"/>
      <c r="BL321" s="362"/>
      <c r="BM321" s="362"/>
      <c r="BN321" s="362"/>
      <c r="BO321" s="362"/>
      <c r="BP321" s="152" t="e">
        <f t="shared" si="1011"/>
        <v>#DIV/0!</v>
      </c>
      <c r="BQ321" s="152" t="e">
        <f t="shared" si="1012"/>
        <v>#DIV/0!</v>
      </c>
      <c r="BR321" s="152" t="e">
        <f t="shared" si="1013"/>
        <v>#DIV/0!</v>
      </c>
      <c r="BS321" s="152" t="e">
        <f t="shared" si="1014"/>
        <v>#DIV/0!</v>
      </c>
      <c r="BT321" s="152">
        <f t="shared" si="1015"/>
        <v>-1</v>
      </c>
      <c r="BU321" s="242">
        <f t="shared" si="1196"/>
        <v>0</v>
      </c>
      <c r="BV321" s="242">
        <f t="shared" si="1170"/>
        <v>0</v>
      </c>
      <c r="BW321" s="242">
        <f t="shared" si="1197"/>
        <v>0</v>
      </c>
      <c r="BX321" s="242">
        <f t="shared" si="1198"/>
        <v>0</v>
      </c>
      <c r="BY321" s="119"/>
      <c r="BZ321" s="119"/>
      <c r="CA321" s="119"/>
      <c r="CB321" s="119"/>
      <c r="CC321" s="119"/>
      <c r="CD321" s="119">
        <v>80.009</v>
      </c>
      <c r="CE321" s="119">
        <v>81.385000000000005</v>
      </c>
      <c r="CF321" s="119">
        <v>91.025999999999996</v>
      </c>
      <c r="CG321" s="362">
        <v>93.168000000000006</v>
      </c>
      <c r="CH321" s="362">
        <v>68.712000000000003</v>
      </c>
      <c r="CI321" s="362">
        <v>66.084000000000003</v>
      </c>
      <c r="CJ321" s="362">
        <v>44.04</v>
      </c>
      <c r="CK321" s="362"/>
      <c r="CL321" s="362"/>
      <c r="CM321" s="362"/>
      <c r="CN321" s="362"/>
      <c r="CO321" s="362"/>
      <c r="CP321" s="152" t="e">
        <f t="shared" si="1016"/>
        <v>#DIV/0!</v>
      </c>
      <c r="CQ321" s="152" t="e">
        <f t="shared" si="1017"/>
        <v>#DIV/0!</v>
      </c>
      <c r="CR321" s="152" t="e">
        <f t="shared" si="1018"/>
        <v>#DIV/0!</v>
      </c>
      <c r="CS321" s="152" t="e">
        <f t="shared" si="1019"/>
        <v>#DIV/0!</v>
      </c>
      <c r="CT321" s="152">
        <f t="shared" si="1020"/>
        <v>-1</v>
      </c>
      <c r="CU321" s="242">
        <f t="shared" si="1199"/>
        <v>0</v>
      </c>
      <c r="CV321" s="242">
        <f t="shared" si="1171"/>
        <v>0</v>
      </c>
      <c r="CW321" s="242">
        <f t="shared" si="1200"/>
        <v>0</v>
      </c>
      <c r="CX321" s="242">
        <f t="shared" si="1201"/>
        <v>0</v>
      </c>
      <c r="CY321" s="119"/>
      <c r="CZ321" s="119"/>
      <c r="DA321" s="119"/>
      <c r="DB321" s="119"/>
      <c r="DC321" s="119"/>
      <c r="DD321" s="119">
        <v>62.616999999999997</v>
      </c>
      <c r="DE321" s="119">
        <v>22.895</v>
      </c>
      <c r="DF321" s="119">
        <v>91.036000000000001</v>
      </c>
      <c r="DG321" s="362">
        <v>90.427999999999997</v>
      </c>
      <c r="DH321" s="362">
        <v>68.382000000000005</v>
      </c>
      <c r="DI321" s="362">
        <v>65.218000000000004</v>
      </c>
      <c r="DJ321" s="362">
        <v>42.49</v>
      </c>
      <c r="DK321" s="362"/>
      <c r="DL321" s="362"/>
      <c r="DM321" s="362"/>
      <c r="DN321" s="362"/>
      <c r="DO321" s="362"/>
      <c r="DP321" s="152" t="e">
        <f t="shared" si="1021"/>
        <v>#DIV/0!</v>
      </c>
      <c r="DQ321" s="152" t="e">
        <f t="shared" si="1022"/>
        <v>#DIV/0!</v>
      </c>
      <c r="DR321" s="152" t="e">
        <f t="shared" si="1023"/>
        <v>#DIV/0!</v>
      </c>
      <c r="DS321" s="152" t="e">
        <f t="shared" si="1024"/>
        <v>#DIV/0!</v>
      </c>
      <c r="DT321" s="152">
        <f t="shared" si="1025"/>
        <v>-1</v>
      </c>
      <c r="DU321" s="242">
        <f t="shared" si="1202"/>
        <v>0</v>
      </c>
      <c r="DV321" s="242">
        <f t="shared" si="1172"/>
        <v>0</v>
      </c>
      <c r="DW321" s="242">
        <f t="shared" si="1203"/>
        <v>0</v>
      </c>
      <c r="DX321" s="242">
        <f t="shared" si="1204"/>
        <v>0</v>
      </c>
      <c r="DY321" s="119"/>
      <c r="DZ321" s="119"/>
      <c r="EA321" s="119"/>
      <c r="EB321" s="119"/>
      <c r="EC321" s="119"/>
      <c r="ED321" s="119">
        <v>243.298</v>
      </c>
      <c r="EE321" s="119">
        <v>202.51599999999999</v>
      </c>
      <c r="EF321" s="119">
        <v>204.52500000000001</v>
      </c>
      <c r="EG321" s="362">
        <v>290.791</v>
      </c>
      <c r="EH321" s="362">
        <v>229.58099999999999</v>
      </c>
      <c r="EI321" s="362">
        <v>175.54599999999999</v>
      </c>
      <c r="EJ321" s="362">
        <v>145.42699999999999</v>
      </c>
      <c r="EK321" s="362"/>
      <c r="EL321" s="362"/>
      <c r="EM321" s="362"/>
      <c r="EN321" s="362"/>
      <c r="EO321" s="362"/>
      <c r="EP321" s="153" t="e">
        <f t="shared" si="1026"/>
        <v>#DIV/0!</v>
      </c>
      <c r="EQ321" s="153" t="e">
        <f t="shared" si="1027"/>
        <v>#DIV/0!</v>
      </c>
      <c r="ER321" s="153" t="e">
        <f t="shared" si="1028"/>
        <v>#DIV/0!</v>
      </c>
      <c r="ES321" s="153" t="e">
        <f t="shared" si="1029"/>
        <v>#DIV/0!</v>
      </c>
      <c r="ET321" s="153">
        <f t="shared" si="1030"/>
        <v>-1</v>
      </c>
      <c r="EU321" s="242">
        <f t="shared" si="1205"/>
        <v>0</v>
      </c>
      <c r="EV321" s="242">
        <f t="shared" si="1173"/>
        <v>0</v>
      </c>
      <c r="EW321" s="242">
        <f t="shared" si="1206"/>
        <v>0</v>
      </c>
      <c r="EX321" s="242">
        <f t="shared" si="1207"/>
        <v>0</v>
      </c>
      <c r="EY321" s="119"/>
      <c r="EZ321" s="119"/>
      <c r="FA321" s="119"/>
      <c r="FB321" s="119"/>
      <c r="FC321" s="119"/>
      <c r="FD321" s="119">
        <v>390.91</v>
      </c>
      <c r="FE321" s="119">
        <v>487</v>
      </c>
      <c r="FF321" s="119">
        <v>457.81400000000002</v>
      </c>
      <c r="FG321" s="362">
        <v>386.64800000000002</v>
      </c>
      <c r="FH321" s="362">
        <v>319.26100000000002</v>
      </c>
      <c r="FI321" s="362">
        <v>268.25200000000001</v>
      </c>
      <c r="FJ321" s="362">
        <v>241.57599999999999</v>
      </c>
      <c r="FK321" s="362"/>
      <c r="FL321" s="362"/>
      <c r="FM321" s="362"/>
      <c r="FN321" s="362"/>
      <c r="FO321" s="362"/>
      <c r="FP321" s="153">
        <f t="shared" si="1031"/>
        <v>-3.0418250950570342E-2</v>
      </c>
      <c r="FQ321" s="153">
        <f t="shared" si="1032"/>
        <v>-6.0714285714285714E-2</v>
      </c>
      <c r="FR321" s="153">
        <f t="shared" si="1033"/>
        <v>0</v>
      </c>
      <c r="FS321" s="153">
        <f t="shared" si="1034"/>
        <v>4.8689138576779027E-2</v>
      </c>
      <c r="FT321" s="153">
        <f t="shared" si="1035"/>
        <v>-1.4760147601476014E-2</v>
      </c>
      <c r="FU321" s="242">
        <f t="shared" si="1217"/>
        <v>-8</v>
      </c>
      <c r="FV321" s="242">
        <f t="shared" si="1174"/>
        <v>-17</v>
      </c>
      <c r="FW321" s="242">
        <f t="shared" si="1218"/>
        <v>0</v>
      </c>
      <c r="FX321" s="242">
        <f t="shared" si="1219"/>
        <v>13</v>
      </c>
      <c r="FY321" s="154">
        <v>255</v>
      </c>
      <c r="FZ321" s="154">
        <v>263</v>
      </c>
      <c r="GA321" s="154">
        <v>280</v>
      </c>
      <c r="GB321" s="154">
        <v>280</v>
      </c>
      <c r="GC321" s="154">
        <v>267</v>
      </c>
      <c r="GD321" s="154">
        <v>271</v>
      </c>
      <c r="GE321" s="154">
        <v>268</v>
      </c>
      <c r="GF321" s="154">
        <v>258</v>
      </c>
      <c r="GG321" s="359">
        <v>243</v>
      </c>
      <c r="GH321" s="359">
        <v>235</v>
      </c>
      <c r="GI321" s="359">
        <v>218</v>
      </c>
      <c r="GJ321" s="359">
        <v>205</v>
      </c>
      <c r="GK321" s="359"/>
      <c r="GL321" s="359"/>
      <c r="GM321" s="359"/>
      <c r="GN321" s="359"/>
      <c r="GO321" s="359"/>
      <c r="GP321" s="5"/>
      <c r="GQ321" s="5" t="s">
        <v>389</v>
      </c>
      <c r="GR321" s="5">
        <v>8700</v>
      </c>
      <c r="GS321" s="5" t="s">
        <v>93</v>
      </c>
      <c r="GT321" s="7" t="s">
        <v>94</v>
      </c>
      <c r="GU321" s="16"/>
      <c r="GV321" s="3"/>
      <c r="GW321" s="158" t="e">
        <f t="shared" si="1036"/>
        <v>#VALUE!</v>
      </c>
      <c r="GX321" s="158" t="e">
        <f t="shared" si="1037"/>
        <v>#VALUE!</v>
      </c>
      <c r="GY321" s="158" t="e">
        <f t="shared" si="1038"/>
        <v>#VALUE!</v>
      </c>
      <c r="GZ321" s="158" t="e">
        <f t="shared" si="1039"/>
        <v>#VALUE!</v>
      </c>
      <c r="HA321" s="158">
        <f t="shared" si="1040"/>
        <v>-1</v>
      </c>
      <c r="HB321" s="263" t="e">
        <f t="shared" si="1175"/>
        <v>#VALUE!</v>
      </c>
      <c r="HC321" s="263" t="e">
        <f t="shared" si="1211"/>
        <v>#VALUE!</v>
      </c>
      <c r="HD321" s="263" t="e">
        <f t="shared" si="1176"/>
        <v>#VALUE!</v>
      </c>
      <c r="HE321" s="263" t="e">
        <f t="shared" si="1177"/>
        <v>#VALUE!</v>
      </c>
      <c r="HF321" s="153" t="str">
        <f t="shared" si="1041"/>
        <v>Negativ EK</v>
      </c>
      <c r="HG321" s="153" t="str">
        <f t="shared" si="1042"/>
        <v>Negativ EK</v>
      </c>
      <c r="HH321" s="153" t="str">
        <f t="shared" si="1043"/>
        <v>Negativ EK</v>
      </c>
      <c r="HI321" s="153" t="str">
        <f t="shared" si="1044"/>
        <v>Negativ EK</v>
      </c>
      <c r="HJ321" s="153">
        <f t="shared" si="1045"/>
        <v>0</v>
      </c>
      <c r="HK321" s="153">
        <f t="shared" si="1046"/>
        <v>0.28091087314440555</v>
      </c>
      <c r="HL321" s="153">
        <f t="shared" si="1047"/>
        <v>0.11249481010512455</v>
      </c>
      <c r="HM321" s="153">
        <f t="shared" si="1048"/>
        <v>0.36758756026455836</v>
      </c>
      <c r="HN321" s="153">
        <f t="shared" si="1049"/>
        <v>0.34755136709892154</v>
      </c>
      <c r="HO321" s="153">
        <f t="shared" si="1050"/>
        <v>0.33758302951913849</v>
      </c>
      <c r="HP321" s="153">
        <f t="shared" si="1051"/>
        <v>0.40637686035897108</v>
      </c>
      <c r="HQ321" s="153">
        <f t="shared" si="1052"/>
        <v>0.29217408046648835</v>
      </c>
      <c r="HR321" s="153" t="str">
        <f t="shared" si="1053"/>
        <v>Negativ EK</v>
      </c>
      <c r="HS321" s="153" t="str">
        <f t="shared" si="1054"/>
        <v>Negativ EK</v>
      </c>
      <c r="HT321" s="153" t="str">
        <f t="shared" si="1055"/>
        <v>Negativ EK</v>
      </c>
      <c r="HU321" s="153" t="str">
        <f t="shared" si="1056"/>
        <v>Negativ EK</v>
      </c>
      <c r="HV321" s="150" t="e">
        <f t="shared" si="1057"/>
        <v>#VALUE!</v>
      </c>
      <c r="HW321" s="150" t="e">
        <f t="shared" si="1058"/>
        <v>#VALUE!</v>
      </c>
      <c r="HX321" s="150" t="e">
        <f t="shared" si="1059"/>
        <v>#VALUE!</v>
      </c>
      <c r="HY321" s="150" t="e">
        <f t="shared" si="1060"/>
        <v>#VALUE!</v>
      </c>
      <c r="HZ321" s="150">
        <f t="shared" si="1061"/>
        <v>-1</v>
      </c>
      <c r="IA321" s="263" t="e">
        <f t="shared" si="1178"/>
        <v>#VALUE!</v>
      </c>
      <c r="IB321" s="263" t="e">
        <f t="shared" si="1212"/>
        <v>#VALUE!</v>
      </c>
      <c r="IC321" s="263" t="e">
        <f t="shared" si="1179"/>
        <v>#VALUE!</v>
      </c>
      <c r="ID321" s="263" t="e">
        <f t="shared" si="1180"/>
        <v>#VALUE!</v>
      </c>
      <c r="IE321" s="153" t="str">
        <f t="shared" si="1062"/>
        <v>i.a.</v>
      </c>
      <c r="IF321" s="153" t="str">
        <f t="shared" si="1063"/>
        <v>i.a.</v>
      </c>
      <c r="IG321" s="153" t="str">
        <f t="shared" si="1064"/>
        <v>i.a.</v>
      </c>
      <c r="IH321" s="153" t="str">
        <f t="shared" si="1065"/>
        <v>i.a.</v>
      </c>
      <c r="II321" s="153">
        <f t="shared" si="1066"/>
        <v>0</v>
      </c>
      <c r="IJ321" s="153">
        <f t="shared" si="1067"/>
        <v>0.18227153125035594</v>
      </c>
      <c r="IK321" s="153">
        <f t="shared" si="1068"/>
        <v>0.17227729479029735</v>
      </c>
      <c r="IL321" s="153">
        <f t="shared" si="1069"/>
        <v>0.21558341287115346</v>
      </c>
      <c r="IM321" s="153">
        <f t="shared" si="1070"/>
        <v>0.26396603528216805</v>
      </c>
      <c r="IN321" s="153">
        <f t="shared" si="1071"/>
        <v>0.23390801565241962</v>
      </c>
      <c r="IO321" s="153">
        <f t="shared" si="1072"/>
        <v>0.25924037126246502</v>
      </c>
      <c r="IP321" s="153">
        <f t="shared" si="1073"/>
        <v>0.18230287776931484</v>
      </c>
      <c r="IQ321" s="153" t="str">
        <f t="shared" si="1074"/>
        <v>i.a.</v>
      </c>
      <c r="IR321" s="153" t="str">
        <f t="shared" si="1075"/>
        <v>i.a.</v>
      </c>
      <c r="IS321" s="153" t="str">
        <f t="shared" si="1076"/>
        <v>i.a.</v>
      </c>
      <c r="IT321" s="153" t="str">
        <f t="shared" si="1077"/>
        <v>i.a.</v>
      </c>
      <c r="IU321" s="150" t="e">
        <f t="shared" si="1078"/>
        <v>#VALUE!</v>
      </c>
      <c r="IV321" s="150" t="e">
        <f t="shared" si="1079"/>
        <v>#VALUE!</v>
      </c>
      <c r="IW321" s="150" t="e">
        <f t="shared" si="1080"/>
        <v>#VALUE!</v>
      </c>
      <c r="IX321" s="150" t="e">
        <f t="shared" si="1081"/>
        <v>#VALUE!</v>
      </c>
      <c r="IY321" s="150" t="e">
        <f t="shared" si="1082"/>
        <v>#VALUE!</v>
      </c>
      <c r="IZ321" s="263" t="e">
        <f t="shared" si="1181"/>
        <v>#VALUE!</v>
      </c>
      <c r="JA321" s="263" t="e">
        <f t="shared" si="1213"/>
        <v>#VALUE!</v>
      </c>
      <c r="JB321" s="263" t="e">
        <f t="shared" si="1182"/>
        <v>#VALUE!</v>
      </c>
      <c r="JC321" s="263" t="e">
        <f t="shared" si="1183"/>
        <v>#VALUE!</v>
      </c>
      <c r="JD321" s="153" t="str">
        <f t="shared" si="1083"/>
        <v>i.a.</v>
      </c>
      <c r="JE321" s="153" t="str">
        <f t="shared" si="1084"/>
        <v>i.a.</v>
      </c>
      <c r="JF321" s="153" t="str">
        <f t="shared" si="1085"/>
        <v>i.a.</v>
      </c>
      <c r="JG321" s="153" t="str">
        <f t="shared" si="1086"/>
        <v>i.a.</v>
      </c>
      <c r="JH321" s="153" t="str">
        <f t="shared" si="1087"/>
        <v>i.a.</v>
      </c>
      <c r="JI321" s="153">
        <f t="shared" si="1088"/>
        <v>0.62238878514236007</v>
      </c>
      <c r="JJ321" s="153">
        <f t="shared" si="1089"/>
        <v>0.41584394250513346</v>
      </c>
      <c r="JK321" s="153">
        <f t="shared" si="1090"/>
        <v>0.44674256357385311</v>
      </c>
      <c r="JL321" s="153">
        <f t="shared" si="1091"/>
        <v>0.75208199706192702</v>
      </c>
      <c r="JM321" s="153">
        <f t="shared" si="1092"/>
        <v>0.71910129956367974</v>
      </c>
      <c r="JN321" s="153">
        <f t="shared" si="1093"/>
        <v>0.65440705008723132</v>
      </c>
      <c r="JO321" s="153">
        <f t="shared" si="1094"/>
        <v>0.60199274762393618</v>
      </c>
      <c r="JP321" s="153" t="str">
        <f t="shared" si="1095"/>
        <v>i.a.</v>
      </c>
      <c r="JQ321" s="153" t="str">
        <f t="shared" si="1096"/>
        <v>i.a.</v>
      </c>
      <c r="JR321" s="153" t="str">
        <f t="shared" si="1097"/>
        <v>i.a.</v>
      </c>
      <c r="JS321" s="153" t="str">
        <f t="shared" si="1098"/>
        <v>i.a.</v>
      </c>
      <c r="JT321" s="153" t="str">
        <f t="shared" si="1099"/>
        <v>i.a.</v>
      </c>
      <c r="JU321" s="150" t="e">
        <f t="shared" si="1100"/>
        <v>#DIV/0!</v>
      </c>
      <c r="JV321" s="150" t="e">
        <f t="shared" si="1101"/>
        <v>#DIV/0!</v>
      </c>
      <c r="JW321" s="150" t="e">
        <f t="shared" si="1102"/>
        <v>#DIV/0!</v>
      </c>
      <c r="JX321" s="150" t="e">
        <f t="shared" si="1103"/>
        <v>#DIV/0!</v>
      </c>
      <c r="JY321" s="150">
        <f t="shared" si="1104"/>
        <v>-1</v>
      </c>
      <c r="JZ321" s="263">
        <f t="shared" si="1184"/>
        <v>0</v>
      </c>
      <c r="KA321" s="263">
        <f t="shared" si="1214"/>
        <v>0</v>
      </c>
      <c r="KB321" s="263">
        <f t="shared" si="1185"/>
        <v>0</v>
      </c>
      <c r="KC321" s="263">
        <f t="shared" si="1186"/>
        <v>0</v>
      </c>
      <c r="KD321" s="153">
        <f t="shared" si="1145"/>
        <v>0</v>
      </c>
      <c r="KE321" s="153">
        <f t="shared" si="1146"/>
        <v>0</v>
      </c>
      <c r="KF321" s="153">
        <f t="shared" si="1147"/>
        <v>0</v>
      </c>
      <c r="KG321" s="153">
        <f t="shared" si="1148"/>
        <v>0</v>
      </c>
      <c r="KH321" s="153">
        <f t="shared" si="1161"/>
        <v>0</v>
      </c>
      <c r="KI321" s="153">
        <f t="shared" si="1149"/>
        <v>0.19535927412659809</v>
      </c>
      <c r="KJ321" s="153">
        <f t="shared" si="1150"/>
        <v>0.19511639615449164</v>
      </c>
      <c r="KK321" s="153">
        <f t="shared" si="1151"/>
        <v>0.22634500044758749</v>
      </c>
      <c r="KL321" s="153">
        <f t="shared" si="1152"/>
        <v>0.24695769264412362</v>
      </c>
      <c r="KM321" s="153">
        <f t="shared" si="1153"/>
        <v>0.20607129361380527</v>
      </c>
      <c r="KN321" s="153">
        <f t="shared" si="1154"/>
        <v>0.21663546928833916</v>
      </c>
      <c r="KO321" s="153">
        <f t="shared" si="1155"/>
        <v>0.16861030498403484</v>
      </c>
      <c r="KP321" s="153" t="str">
        <f t="shared" si="1156"/>
        <v>i.a.</v>
      </c>
      <c r="KQ321" s="153" t="str">
        <f t="shared" si="1157"/>
        <v>i.a.</v>
      </c>
      <c r="KR321" s="153" t="str">
        <f t="shared" si="1158"/>
        <v>i.a.</v>
      </c>
      <c r="KS321" s="153" t="str">
        <f t="shared" si="1159"/>
        <v>i.a.</v>
      </c>
      <c r="KT321" s="153" t="str">
        <f t="shared" si="1160"/>
        <v>i.a.</v>
      </c>
      <c r="KU321" s="150">
        <f t="shared" si="1105"/>
        <v>-3.8704663513556156E-2</v>
      </c>
      <c r="KV321" s="150">
        <f t="shared" si="1106"/>
        <v>-0.11366838567061135</v>
      </c>
      <c r="KW321" s="150">
        <f t="shared" si="1107"/>
        <v>5.6001437470052529E-3</v>
      </c>
      <c r="KX321" s="150">
        <f t="shared" si="1108"/>
        <v>6.1024791500057032E-2</v>
      </c>
      <c r="KY321" s="150">
        <f t="shared" si="1109"/>
        <v>4.124130049428025E-2</v>
      </c>
      <c r="KZ321" s="243">
        <f t="shared" si="1187"/>
        <v>-5.7596659956758556E-2</v>
      </c>
      <c r="LA321" s="243">
        <f t="shared" si="1215"/>
        <v>-0.19084353612167293</v>
      </c>
      <c r="LB321" s="243">
        <f t="shared" si="1188"/>
        <v>9.3499999999999694E-3</v>
      </c>
      <c r="LC321" s="243">
        <f t="shared" si="1189"/>
        <v>9.6026966292134697E-2</v>
      </c>
      <c r="LD321" s="254">
        <f>IFERROR(Tabel1[[#This Row],[2024 - Omsætning]]/Tabel1[[#This Row],[2024 - Ansatte]],"i.a.")</f>
        <v>1.4305098039215685</v>
      </c>
      <c r="LE321" s="254">
        <f>IFERROR(Tabel1[[#This Row],[2023 - Omsætning]]/Tabel1[[#This Row],[2023 - Ansatte]],"i.a.")</f>
        <v>1.488106463878327</v>
      </c>
      <c r="LF321" s="254">
        <f>IFERROR(Tabel1[[#This Row],[2022 - Omsætning]]/Tabel1[[#This Row],[2022 - Ansatte]],"i.a.")</f>
        <v>1.6789499999999999</v>
      </c>
      <c r="LG321" s="254">
        <f>IFERROR(Tabel1[[#This Row],[2021 - Omsætning]]/Tabel1[[#This Row],[2021 - Ansatte]],"i.a.")</f>
        <v>1.6696</v>
      </c>
      <c r="LH321" s="254">
        <f>IFERROR(AC321/Tabel1[[#This Row],[2020 - Ansatte]],"i.a.")</f>
        <v>1.5735730337078653</v>
      </c>
      <c r="LI321" s="254">
        <f>IFERROR(Tabel1[[#This Row],[2019 - Omsætning]]/Tabel1[[#This Row],[2019 - Ansatte]],"i.a.")</f>
        <v>1.5112472324723247</v>
      </c>
      <c r="LJ321" s="254">
        <f>IFERROR(Tabel1[[#This Row],[2018 - Omsætning]]/Tabel1[[#This Row],[2018 - Ansatte]],"i.a.")</f>
        <v>1.5563805970149254</v>
      </c>
      <c r="LK321" s="254">
        <f>IFERROR(Tabel1[[#This Row],[2017 - Omsætning]]/Tabel1[[#This Row],[2017 - Ansatte]],"i.a.")</f>
        <v>1.5587441860465117</v>
      </c>
      <c r="LL321" s="254">
        <f>IFERROR(Tabel1[[#This Row],[2016 - Omsætning]]/Tabel1[[#This Row],[2016 - Ansatte]],"i.a.")</f>
        <v>1.5525226337448559</v>
      </c>
      <c r="LM321" s="254">
        <f>IFERROR(Tabel1[[#This Row],[2015 - Omsætning]]/Tabel1[[#This Row],[2015 - Ansatte]],"i.a.")</f>
        <v>1.4188851063829786</v>
      </c>
      <c r="LN321" s="254">
        <f>IFERROR(Tabel1[[#This Row],[2014 - Omsætning]]/Tabel1[[#This Row],[2014 - Ansatte]],"i.a.")</f>
        <v>1.3992981651376148</v>
      </c>
      <c r="LO321" s="254">
        <f>IFERROR(Tabel1[[#This Row],[2013 - Omsætning]]/Tabel1[[#This Row],[2013 - Ansatte]],"i.a.")</f>
        <v>1.2741170731707319</v>
      </c>
      <c r="LP321" s="254" t="str">
        <f>IFERROR(Tabel1[[#This Row],[2012 - Omsætning]]/Tabel1[[#This Row],[2012 - Ansatte]],"i.a.")</f>
        <v>i.a.</v>
      </c>
      <c r="LQ321" s="254" t="str">
        <f>IFERROR(Tabel1[[#This Row],[2011 - Omsætning]]/Tabel1[[#This Row],[2011 - Ansatte]],"i.a.")</f>
        <v>i.a.</v>
      </c>
      <c r="LR321" s="254" t="str">
        <f>IFERROR(Tabel1[[#This Row],[2010 - Omsætning]]/Tabel1[[#This Row],[2010 - Ansatte]],"i.a.")</f>
        <v>i.a.</v>
      </c>
      <c r="LS321" s="254" t="str">
        <f>IFERROR(Tabel1[[#This Row],[2009 - Omsætning]]/Tabel1[[#This Row],[2009 - Ansatte]],"i.a.")</f>
        <v>i.a.</v>
      </c>
      <c r="LT321" s="254" t="str">
        <f>IFERROR(Tabel1[[#This Row],[2008 - Omsætning]]/Tabel1[[#This Row],[2008 - Ansatte]],"i.a.")</f>
        <v>i.a.</v>
      </c>
      <c r="LU321" s="158" t="e">
        <f t="shared" si="1110"/>
        <v>#DIV/0!</v>
      </c>
      <c r="LV321" s="158" t="e">
        <f t="shared" si="1111"/>
        <v>#DIV/0!</v>
      </c>
      <c r="LW321" s="158" t="e">
        <f t="shared" si="1112"/>
        <v>#DIV/0!</v>
      </c>
      <c r="LX321" s="158" t="e">
        <f t="shared" si="1113"/>
        <v>#DIV/0!</v>
      </c>
      <c r="LY321" s="158">
        <f t="shared" si="1114"/>
        <v>-1</v>
      </c>
      <c r="LZ321" s="243">
        <f t="shared" si="1190"/>
        <v>0</v>
      </c>
      <c r="MA321" s="243">
        <f t="shared" si="1216"/>
        <v>0</v>
      </c>
      <c r="MB321" s="243">
        <f t="shared" si="1191"/>
        <v>0</v>
      </c>
      <c r="MC321" s="243">
        <f t="shared" si="1192"/>
        <v>0</v>
      </c>
      <c r="MD321" s="244">
        <f t="shared" si="1115"/>
        <v>0</v>
      </c>
      <c r="ME321" s="244">
        <f t="shared" si="1116"/>
        <v>0</v>
      </c>
      <c r="MF321" s="244">
        <f t="shared" si="1117"/>
        <v>0</v>
      </c>
      <c r="MG321" s="244">
        <f t="shared" si="1118"/>
        <v>0</v>
      </c>
      <c r="MH321" s="244">
        <f t="shared" si="1119"/>
        <v>0</v>
      </c>
      <c r="MI321" s="244">
        <f t="shared" si="1120"/>
        <v>0.23105904059040588</v>
      </c>
      <c r="MJ321" s="244">
        <f t="shared" si="1121"/>
        <v>8.5429104477611942E-2</v>
      </c>
      <c r="MK321" s="244">
        <f t="shared" si="1122"/>
        <v>0.35285271317829459</v>
      </c>
      <c r="ML321" s="244">
        <f t="shared" si="1123"/>
        <v>0.37213168724279833</v>
      </c>
      <c r="MM321" s="244">
        <f t="shared" si="1124"/>
        <v>0.29098723404255322</v>
      </c>
      <c r="MN321" s="244">
        <f t="shared" si="1125"/>
        <v>0.29916513761467889</v>
      </c>
      <c r="MO321" s="244">
        <f t="shared" si="1126"/>
        <v>0.20726829268292685</v>
      </c>
      <c r="MP321" s="244" t="str">
        <f t="shared" si="1127"/>
        <v>i.a.</v>
      </c>
      <c r="MQ321" s="244" t="str">
        <f t="shared" si="1128"/>
        <v>i.a.</v>
      </c>
      <c r="MR321" s="244" t="str">
        <f t="shared" si="1129"/>
        <v>i.a.</v>
      </c>
      <c r="MS321" s="244" t="str">
        <f t="shared" si="1130"/>
        <v>i.a.</v>
      </c>
      <c r="MT321" s="244" t="str">
        <f t="shared" si="1131"/>
        <v>i.a.</v>
      </c>
    </row>
    <row r="322" spans="1:358" s="101" customFormat="1" ht="18" customHeight="1" x14ac:dyDescent="0.25">
      <c r="A322" s="101" t="s">
        <v>338</v>
      </c>
      <c r="B322" s="273">
        <v>31491401</v>
      </c>
      <c r="C322" s="401" t="s">
        <v>87</v>
      </c>
      <c r="D322" s="5"/>
      <c r="E322" s="5">
        <v>251100</v>
      </c>
      <c r="F322" s="203">
        <v>45593</v>
      </c>
      <c r="G322" s="148"/>
      <c r="H322" s="148" t="s">
        <v>210</v>
      </c>
      <c r="I322" s="148" t="s">
        <v>210</v>
      </c>
      <c r="J322" s="148" t="s">
        <v>210</v>
      </c>
      <c r="K322" s="148" t="s">
        <v>210</v>
      </c>
      <c r="L322" s="148" t="s">
        <v>210</v>
      </c>
      <c r="M322" s="148" t="s">
        <v>210</v>
      </c>
      <c r="N322" s="148" t="s">
        <v>210</v>
      </c>
      <c r="O322" s="148" t="s">
        <v>210</v>
      </c>
      <c r="P322" s="150">
        <f>Y322/Tabel1[[#This Row],[2023 - Omsætning]]-1</f>
        <v>-1</v>
      </c>
      <c r="Q322" s="150">
        <f>Z322/Tabel1[[#This Row],[2022 - Omsætning]]-1</f>
        <v>0.19956747147468801</v>
      </c>
      <c r="R322" s="150">
        <f>AA322/Tabel1[[#This Row],[2021 - Omsætning]]-1</f>
        <v>0.51724994075093966</v>
      </c>
      <c r="S322" s="150">
        <f>AB322/Tabel1[[#This Row],[2020 - Omsætning]]-1</f>
        <v>-4.2284880500425559E-2</v>
      </c>
      <c r="T322" s="150">
        <f>AC322/Tabel1[[#This Row],[2019 - Omsætning]]-1</f>
        <v>0.25724448128494837</v>
      </c>
      <c r="U322" s="242">
        <f t="shared" si="1162"/>
        <v>-1290.1780000000001</v>
      </c>
      <c r="V322" s="242">
        <f t="shared" si="1210"/>
        <v>214.64200000000005</v>
      </c>
      <c r="W322" s="242">
        <f t="shared" si="1209"/>
        <v>366.6640000000001</v>
      </c>
      <c r="X322" s="242">
        <f t="shared" si="1208"/>
        <v>-31.298000000000002</v>
      </c>
      <c r="Y322" s="151"/>
      <c r="Z322" s="151">
        <v>1290.1780000000001</v>
      </c>
      <c r="AA322" s="151">
        <v>1075.5360000000001</v>
      </c>
      <c r="AB322" s="151">
        <v>708.87199999999996</v>
      </c>
      <c r="AC322" s="361">
        <v>740.17</v>
      </c>
      <c r="AD322" s="361">
        <v>588.72400000000005</v>
      </c>
      <c r="AE322" s="361">
        <v>619.86199999999997</v>
      </c>
      <c r="AF322" s="361">
        <v>434.41199999999998</v>
      </c>
      <c r="AG322" s="361">
        <v>604.55399999999997</v>
      </c>
      <c r="AH322" s="361">
        <v>546.62</v>
      </c>
      <c r="AI322" s="361">
        <v>380.83300000000003</v>
      </c>
      <c r="AJ322" s="361">
        <v>369.11599999999999</v>
      </c>
      <c r="AK322" s="361">
        <v>396.89</v>
      </c>
      <c r="AL322" s="361"/>
      <c r="AM322" s="361"/>
      <c r="AN322" s="361"/>
      <c r="AO322" s="361"/>
      <c r="AP322" s="150" t="e">
        <f t="shared" ref="AP322:AP328" si="1220">(AY322-AZ322)/ABS(AZ322)</f>
        <v>#DIV/0!</v>
      </c>
      <c r="AQ322" s="150" t="e">
        <f t="shared" ref="AQ322:AQ328" si="1221">(AZ322-BA322)/ABS(BA322)</f>
        <v>#DIV/0!</v>
      </c>
      <c r="AR322" s="150" t="e">
        <f t="shared" ref="AR322:AR328" si="1222">(BA322-BB322)/ABS(BB322)</f>
        <v>#DIV/0!</v>
      </c>
      <c r="AS322" s="150" t="e">
        <f t="shared" ref="AS322:AS328" si="1223">(BB322-BC322)/ABS(BC322)</f>
        <v>#DIV/0!</v>
      </c>
      <c r="AT322" s="150" t="e">
        <f t="shared" ref="AT322:AT328" si="1224">(BC322-BD322)/ABS(BD322)</f>
        <v>#DIV/0!</v>
      </c>
      <c r="AU322" s="242">
        <f t="shared" si="1193"/>
        <v>0</v>
      </c>
      <c r="AV322" s="242">
        <f t="shared" si="1169"/>
        <v>0</v>
      </c>
      <c r="AW322" s="242">
        <f t="shared" si="1194"/>
        <v>0</v>
      </c>
      <c r="AX322" s="242">
        <f t="shared" si="1195"/>
        <v>0</v>
      </c>
      <c r="AY322" s="119"/>
      <c r="AZ322" s="119"/>
      <c r="BA322" s="119"/>
      <c r="BB322" s="119"/>
      <c r="BC322" s="119"/>
      <c r="BD322" s="362"/>
      <c r="BE322" s="362">
        <v>207.565</v>
      </c>
      <c r="BF322" s="362">
        <v>219.541</v>
      </c>
      <c r="BG322" s="362">
        <v>224.68600000000001</v>
      </c>
      <c r="BH322" s="362">
        <v>203.13900000000001</v>
      </c>
      <c r="BI322" s="362">
        <v>109.44799999999999</v>
      </c>
      <c r="BJ322" s="362">
        <v>127.05500000000001</v>
      </c>
      <c r="BK322" s="362">
        <v>107.481951</v>
      </c>
      <c r="BL322" s="362">
        <v>61.765999999999998</v>
      </c>
      <c r="BM322" s="362">
        <v>28.251999999999999</v>
      </c>
      <c r="BN322" s="362">
        <v>-0.23300000000000001</v>
      </c>
      <c r="BO322" s="362">
        <v>-0.23100000000000001</v>
      </c>
      <c r="BP322" s="152" t="e">
        <f t="shared" ref="BP322:BP328" si="1225">(BY322-BZ322)/ABS(BZ322)</f>
        <v>#DIV/0!</v>
      </c>
      <c r="BQ322" s="152" t="e">
        <f t="shared" ref="BQ322:BQ328" si="1226">(BZ322-CA322)/ABS(CA322)</f>
        <v>#DIV/0!</v>
      </c>
      <c r="BR322" s="152" t="e">
        <f t="shared" ref="BR322:BR328" si="1227">(CA322-CB322)/ABS(CB322)</f>
        <v>#DIV/0!</v>
      </c>
      <c r="BS322" s="152" t="e">
        <f t="shared" ref="BS322:BS328" si="1228">(CB322-CC322)/ABS(CC322)</f>
        <v>#DIV/0!</v>
      </c>
      <c r="BT322" s="152" t="e">
        <f t="shared" ref="BT322:BT328" si="1229">(CC322-CD322)/ABS(CD322)</f>
        <v>#DIV/0!</v>
      </c>
      <c r="BU322" s="242">
        <f t="shared" si="1196"/>
        <v>0</v>
      </c>
      <c r="BV322" s="242">
        <f t="shared" si="1170"/>
        <v>0</v>
      </c>
      <c r="BW322" s="242">
        <f t="shared" si="1197"/>
        <v>0</v>
      </c>
      <c r="BX322" s="242">
        <f t="shared" si="1198"/>
        <v>0</v>
      </c>
      <c r="BY322" s="119"/>
      <c r="BZ322" s="119"/>
      <c r="CA322" s="119"/>
      <c r="CB322" s="119"/>
      <c r="CC322" s="119"/>
      <c r="CD322" s="362"/>
      <c r="CE322" s="362">
        <v>9.8819999999999997</v>
      </c>
      <c r="CF322" s="362">
        <v>52.372999999999998</v>
      </c>
      <c r="CG322" s="362">
        <v>44.853999999999999</v>
      </c>
      <c r="CH322" s="362">
        <v>50.609000000000002</v>
      </c>
      <c r="CI322" s="362">
        <v>10.015634</v>
      </c>
      <c r="CJ322" s="362">
        <v>27.852</v>
      </c>
      <c r="CK322" s="362">
        <v>24.683146000000001</v>
      </c>
      <c r="CL322" s="362">
        <v>8.7159999999999993</v>
      </c>
      <c r="CM322" s="362">
        <v>15.587</v>
      </c>
      <c r="CN322" s="362">
        <v>146.96600000000001</v>
      </c>
      <c r="CO322" s="362">
        <v>-1.105</v>
      </c>
      <c r="CP322" s="152" t="e">
        <f t="shared" ref="CP322:CP328" si="1230">(CY322-CZ322)/ABS(CZ322)</f>
        <v>#DIV/0!</v>
      </c>
      <c r="CQ322" s="152" t="e">
        <f t="shared" ref="CQ322:CQ328" si="1231">(CZ322-DA322)/ABS(DA322)</f>
        <v>#DIV/0!</v>
      </c>
      <c r="CR322" s="152" t="e">
        <f t="shared" ref="CR322:CR328" si="1232">(DA322-DB322)/ABS(DB322)</f>
        <v>#DIV/0!</v>
      </c>
      <c r="CS322" s="152" t="e">
        <f t="shared" ref="CS322:CS328" si="1233">(DB322-DC322)/ABS(DC322)</f>
        <v>#DIV/0!</v>
      </c>
      <c r="CT322" s="152" t="e">
        <f t="shared" ref="CT322:CT328" si="1234">(DC322-DD322)/ABS(DD322)</f>
        <v>#DIV/0!</v>
      </c>
      <c r="CU322" s="242">
        <f t="shared" si="1199"/>
        <v>0</v>
      </c>
      <c r="CV322" s="242">
        <f t="shared" si="1171"/>
        <v>0</v>
      </c>
      <c r="CW322" s="242">
        <f t="shared" si="1200"/>
        <v>0</v>
      </c>
      <c r="CX322" s="242">
        <f t="shared" si="1201"/>
        <v>0</v>
      </c>
      <c r="CY322" s="119"/>
      <c r="CZ322" s="119"/>
      <c r="DA322" s="119"/>
      <c r="DB322" s="119"/>
      <c r="DC322" s="119"/>
      <c r="DD322" s="362"/>
      <c r="DE322" s="362">
        <v>9.5410000000000004</v>
      </c>
      <c r="DF322" s="362">
        <v>52.206000000000003</v>
      </c>
      <c r="DG322" s="362">
        <v>43.820999999999998</v>
      </c>
      <c r="DH322" s="362">
        <v>50.460999999999999</v>
      </c>
      <c r="DI322" s="362">
        <v>10.043229</v>
      </c>
      <c r="DJ322" s="362">
        <v>28.909980999999998</v>
      </c>
      <c r="DK322" s="362">
        <v>25.054310000000001</v>
      </c>
      <c r="DL322" s="362">
        <v>10.768000000000001</v>
      </c>
      <c r="DM322" s="362">
        <v>9.3610000000000007</v>
      </c>
      <c r="DN322" s="362">
        <v>0.127</v>
      </c>
      <c r="DO322" s="362">
        <v>-0.95599999999999996</v>
      </c>
      <c r="DP322" s="152" t="e">
        <f t="shared" ref="DP322:DP328" si="1235">(DY322-DZ322)/ABS(DZ322)</f>
        <v>#DIV/0!</v>
      </c>
      <c r="DQ322" s="152" t="e">
        <f t="shared" ref="DQ322:DQ328" si="1236">(DZ322-EA322)/ABS(EA322)</f>
        <v>#DIV/0!</v>
      </c>
      <c r="DR322" s="152" t="e">
        <f t="shared" ref="DR322:DR328" si="1237">(EA322-EB322)/ABS(EB322)</f>
        <v>#DIV/0!</v>
      </c>
      <c r="DS322" s="152" t="e">
        <f t="shared" ref="DS322:DS328" si="1238">(EB322-EC322)/ABS(EC322)</f>
        <v>#DIV/0!</v>
      </c>
      <c r="DT322" s="152" t="e">
        <f t="shared" ref="DT322:DT328" si="1239">(EC322-ED322)/ABS(ED322)</f>
        <v>#DIV/0!</v>
      </c>
      <c r="DU322" s="242">
        <f t="shared" si="1202"/>
        <v>0</v>
      </c>
      <c r="DV322" s="242">
        <f t="shared" si="1172"/>
        <v>0</v>
      </c>
      <c r="DW322" s="242">
        <f t="shared" si="1203"/>
        <v>0</v>
      </c>
      <c r="DX322" s="242">
        <f t="shared" si="1204"/>
        <v>0</v>
      </c>
      <c r="DY322" s="119"/>
      <c r="DZ322" s="119"/>
      <c r="EA322" s="119"/>
      <c r="EB322" s="119"/>
      <c r="EC322" s="119"/>
      <c r="ED322" s="362"/>
      <c r="EE322" s="362">
        <v>80.251000000000005</v>
      </c>
      <c r="EF322" s="362">
        <v>82.82</v>
      </c>
      <c r="EG322" s="362">
        <v>72.06</v>
      </c>
      <c r="EH322" s="362">
        <v>92.644000000000005</v>
      </c>
      <c r="EI322" s="362">
        <v>53.284730000000003</v>
      </c>
      <c r="EJ322" s="362">
        <v>65.498667999999995</v>
      </c>
      <c r="EK322" s="362">
        <v>63.704822999999998</v>
      </c>
      <c r="EL322" s="362">
        <v>45.366999999999997</v>
      </c>
      <c r="EM322" s="362">
        <v>36.896000000000001</v>
      </c>
      <c r="EN322" s="362">
        <v>4.484</v>
      </c>
      <c r="EO322" s="362">
        <v>4.2830000000000004</v>
      </c>
      <c r="EP322" s="153" t="e">
        <f t="shared" ref="EP322:EP328" si="1240">(EY322-EZ322)/ABS(EZ322)</f>
        <v>#DIV/0!</v>
      </c>
      <c r="EQ322" s="153" t="e">
        <f t="shared" ref="EQ322:EQ328" si="1241">(EZ322-FA322)/ABS(FA322)</f>
        <v>#DIV/0!</v>
      </c>
      <c r="ER322" s="153" t="e">
        <f t="shared" ref="ER322:ER328" si="1242">(FA322-FB322)/ABS(FB322)</f>
        <v>#DIV/0!</v>
      </c>
      <c r="ES322" s="153" t="e">
        <f t="shared" ref="ES322:ES328" si="1243">(FB322-FC322)/ABS(FC322)</f>
        <v>#DIV/0!</v>
      </c>
      <c r="ET322" s="153" t="e">
        <f t="shared" ref="ET322:ET328" si="1244">(FC322-FD322)/ABS(FD322)</f>
        <v>#DIV/0!</v>
      </c>
      <c r="EU322" s="242">
        <f t="shared" si="1205"/>
        <v>0</v>
      </c>
      <c r="EV322" s="242">
        <f t="shared" si="1173"/>
        <v>0</v>
      </c>
      <c r="EW322" s="242">
        <f t="shared" si="1206"/>
        <v>0</v>
      </c>
      <c r="EX322" s="242">
        <f t="shared" si="1207"/>
        <v>0</v>
      </c>
      <c r="EY322" s="119"/>
      <c r="EZ322" s="119"/>
      <c r="FA322" s="119"/>
      <c r="FB322" s="119"/>
      <c r="FC322" s="119"/>
      <c r="FD322" s="362"/>
      <c r="FE322" s="362">
        <v>301.50200000000001</v>
      </c>
      <c r="FF322" s="362">
        <v>174.215</v>
      </c>
      <c r="FG322" s="362">
        <v>207.304</v>
      </c>
      <c r="FH322" s="362">
        <v>226.798</v>
      </c>
      <c r="FI322" s="362">
        <v>186.54300000000001</v>
      </c>
      <c r="FJ322" s="362">
        <v>148.27026000000001</v>
      </c>
      <c r="FK322" s="362">
        <v>143.10996800000001</v>
      </c>
      <c r="FL322" s="362">
        <v>110.273</v>
      </c>
      <c r="FM322" s="362">
        <v>68.12</v>
      </c>
      <c r="FN322" s="362">
        <v>4.5019999999999998</v>
      </c>
      <c r="FO322" s="362">
        <v>4.3730000000000002</v>
      </c>
      <c r="FP322" s="153">
        <f t="shared" ref="FP322:FP328" si="1245">(FY322-FZ322)/ABS(FZ322)</f>
        <v>-1</v>
      </c>
      <c r="FQ322" s="153">
        <f t="shared" ref="FQ322:FQ328" si="1246">(FZ322-GA322)/ABS(GA322)</f>
        <v>0.27768595041322314</v>
      </c>
      <c r="FR322" s="153">
        <f t="shared" ref="FR322:FR328" si="1247">(GA322-GB322)/ABS(GB322)</f>
        <v>0.39400921658986177</v>
      </c>
      <c r="FS322" s="153">
        <f t="shared" ref="FS322:FS328" si="1248">(GB322-GC322)/ABS(GC322)</f>
        <v>4.3269230769230768E-2</v>
      </c>
      <c r="FT322" s="153">
        <f t="shared" ref="FT322:FT328" si="1249">(GC322-GD322)/ABS(GD322)</f>
        <v>0.1523545706371191</v>
      </c>
      <c r="FU322" s="242">
        <f t="shared" si="1217"/>
        <v>-773</v>
      </c>
      <c r="FV322" s="242">
        <f t="shared" si="1174"/>
        <v>168</v>
      </c>
      <c r="FW322" s="242">
        <f t="shared" si="1218"/>
        <v>171</v>
      </c>
      <c r="FX322" s="242">
        <f t="shared" si="1219"/>
        <v>18</v>
      </c>
      <c r="FY322" s="154"/>
      <c r="FZ322" s="154">
        <v>773</v>
      </c>
      <c r="GA322" s="154">
        <v>605</v>
      </c>
      <c r="GB322" s="154">
        <v>434</v>
      </c>
      <c r="GC322" s="154">
        <v>416</v>
      </c>
      <c r="GD322" s="359">
        <v>361</v>
      </c>
      <c r="GE322" s="359">
        <v>348</v>
      </c>
      <c r="GF322" s="359">
        <v>302</v>
      </c>
      <c r="GG322" s="359">
        <v>322</v>
      </c>
      <c r="GH322" s="359">
        <v>237</v>
      </c>
      <c r="GI322" s="359">
        <v>190</v>
      </c>
      <c r="GJ322" s="359">
        <v>205</v>
      </c>
      <c r="GK322" s="359">
        <v>156</v>
      </c>
      <c r="GL322" s="359">
        <v>96</v>
      </c>
      <c r="GM322" s="359">
        <v>30</v>
      </c>
      <c r="GN322" s="359"/>
      <c r="GO322" s="359"/>
      <c r="GP322" s="5"/>
      <c r="GQ322" s="5" t="s">
        <v>386</v>
      </c>
      <c r="GR322" s="5">
        <v>7323</v>
      </c>
      <c r="GS322" s="5" t="s">
        <v>339</v>
      </c>
      <c r="GT322" s="7" t="s">
        <v>94</v>
      </c>
      <c r="GU322" s="172" t="s">
        <v>73</v>
      </c>
      <c r="GV322" s="3"/>
      <c r="GW322" s="158" t="e">
        <f t="shared" ref="GW322:GW328" si="1250">(HF322-HG322)/ABS(HG322)</f>
        <v>#VALUE!</v>
      </c>
      <c r="GX322" s="158" t="e">
        <f t="shared" ref="GX322:GX328" si="1251">(HG322-HH322)/ABS(HH322)</f>
        <v>#VALUE!</v>
      </c>
      <c r="GY322" s="158" t="e">
        <f t="shared" ref="GY322:GY328" si="1252">(HH322-HI322)/ABS(HI322)</f>
        <v>#VALUE!</v>
      </c>
      <c r="GZ322" s="158" t="e">
        <f t="shared" ref="GZ322:GZ328" si="1253">(HI322-HJ322)/ABS(HJ322)</f>
        <v>#VALUE!</v>
      </c>
      <c r="HA322" s="158" t="e">
        <f t="shared" ref="HA322:HA328" si="1254">(HJ322-HK322)/ABS(HK322)</f>
        <v>#VALUE!</v>
      </c>
      <c r="HB322" s="263" t="e">
        <f t="shared" si="1175"/>
        <v>#VALUE!</v>
      </c>
      <c r="HC322" s="263" t="e">
        <f t="shared" si="1211"/>
        <v>#VALUE!</v>
      </c>
      <c r="HD322" s="263" t="e">
        <f t="shared" si="1176"/>
        <v>#VALUE!</v>
      </c>
      <c r="HE322" s="263" t="e">
        <f t="shared" si="1177"/>
        <v>#VALUE!</v>
      </c>
      <c r="HF322" s="153" t="str">
        <f t="shared" ref="HF322:HF328" si="1255">IFERROR(CY322/MAX(AVERAGE(DY322:DZ322),0),"Negativ EK")</f>
        <v>Negativ EK</v>
      </c>
      <c r="HG322" s="153" t="str">
        <f t="shared" ref="HG322:HG328" si="1256">IFERROR(CZ322/MAX(AVERAGE(DZ322:EA322),0),"Negativ EK")</f>
        <v>Negativ EK</v>
      </c>
      <c r="HH322" s="153" t="str">
        <f t="shared" ref="HH322:HH328" si="1257">IFERROR(DA322/MAX(AVERAGE(EA322:EB322),0),"Negativ EK")</f>
        <v>Negativ EK</v>
      </c>
      <c r="HI322" s="153" t="str">
        <f t="shared" ref="HI322:HI328" si="1258">IFERROR(DB322/MAX(AVERAGE(EB322:EC322),0),"Negativ EK")</f>
        <v>Negativ EK</v>
      </c>
      <c r="HJ322" s="153" t="str">
        <f t="shared" ref="HJ322:HJ328" si="1259">IFERROR(DC322/MAX(AVERAGE(EC322:ED322),0),"Negativ EK")</f>
        <v>Negativ EK</v>
      </c>
      <c r="HK322" s="153">
        <f t="shared" ref="HK322:HK328" si="1260">IFERROR(DD322/MAX(AVERAGE(ED322:EE322),0),"Negativ EK")</f>
        <v>0</v>
      </c>
      <c r="HL322" s="153">
        <f t="shared" ref="HL322:HL328" si="1261">IFERROR(DE322/MAX(AVERAGE(EE322:EF322),0),"Negativ EK")</f>
        <v>0.11701651427905636</v>
      </c>
      <c r="HM322" s="153">
        <f t="shared" ref="HM322:HM328" si="1262">IFERROR(DF322/MAX(AVERAGE(EF322:EG322),0),"Negativ EK")</f>
        <v>0.67414772727272732</v>
      </c>
      <c r="HN322" s="153">
        <f t="shared" ref="HN322:HN328" si="1263">IFERROR(DG322/MAX(AVERAGE(EG322:EH322),0),"Negativ EK")</f>
        <v>0.53211822420827659</v>
      </c>
      <c r="HO322" s="153">
        <f t="shared" ref="HO322:HO328" si="1264">IFERROR(DH322/MAX(AVERAGE(EH322:EI322),0),"Negativ EK")</f>
        <v>0.69158417263002281</v>
      </c>
      <c r="HP322" s="153">
        <f t="shared" ref="HP322:HP328" si="1265">IFERROR(DI322/MAX(AVERAGE(EI322:EJ322),0),"Negativ EK")</f>
        <v>0.16910156080902822</v>
      </c>
      <c r="HQ322" s="153">
        <f t="shared" ref="HQ322:HQ328" si="1266">IFERROR(DJ322/MAX(AVERAGE(EJ322:EK322),0),"Negativ EK")</f>
        <v>0.44751083389844321</v>
      </c>
      <c r="HR322" s="153">
        <f t="shared" ref="HR322:HR328" si="1267">IFERROR(DK322/MAX(AVERAGE(EK322:EL322),0),"Negativ EK")</f>
        <v>0.45940939301986367</v>
      </c>
      <c r="HS322" s="153">
        <f t="shared" ref="HS322:HS328" si="1268">IFERROR(DL322/MAX(AVERAGE(EL322:EM322),0),"Negativ EK")</f>
        <v>0.26179448840912684</v>
      </c>
      <c r="HT322" s="153">
        <f t="shared" ref="HT322:HT328" si="1269">IFERROR(DM322/MAX(AVERAGE(EM322:EN322),0),"Negativ EK")</f>
        <v>0.45244079265345577</v>
      </c>
      <c r="HU322" s="153">
        <f t="shared" ref="HU322:HU328" si="1270">IFERROR(DN322/MAX(AVERAGE(EN322:EO322),0),"Negativ EK")</f>
        <v>2.8972282422721572E-2</v>
      </c>
      <c r="HV322" s="150" t="e">
        <f t="shared" ref="HV322:HV328" si="1271">(IE322-IF322)/ABS(IF322)</f>
        <v>#VALUE!</v>
      </c>
      <c r="HW322" s="150" t="e">
        <f t="shared" ref="HW322:HW328" si="1272">(IF322-IG322)/ABS(IG322)</f>
        <v>#VALUE!</v>
      </c>
      <c r="HX322" s="150" t="e">
        <f t="shared" ref="HX322:HX328" si="1273">(IG322-IH322)/ABS(IH322)</f>
        <v>#VALUE!</v>
      </c>
      <c r="HY322" s="150" t="e">
        <f t="shared" ref="HY322:HY328" si="1274">(IH322-II322)/ABS(II322)</f>
        <v>#VALUE!</v>
      </c>
      <c r="HZ322" s="150" t="e">
        <f t="shared" ref="HZ322:HZ328" si="1275">(II322-IJ322)/ABS(IJ322)</f>
        <v>#VALUE!</v>
      </c>
      <c r="IA322" s="263" t="e">
        <f t="shared" si="1178"/>
        <v>#VALUE!</v>
      </c>
      <c r="IB322" s="263" t="e">
        <f t="shared" si="1212"/>
        <v>#VALUE!</v>
      </c>
      <c r="IC322" s="263" t="e">
        <f t="shared" si="1179"/>
        <v>#VALUE!</v>
      </c>
      <c r="ID322" s="263" t="e">
        <f t="shared" si="1180"/>
        <v>#VALUE!</v>
      </c>
      <c r="IE322" s="153" t="str">
        <f t="shared" ref="IE322:IE328" si="1276">IFERROR(BY322/AVERAGE(EY322:EZ322),"i.a.")</f>
        <v>i.a.</v>
      </c>
      <c r="IF322" s="153" t="str">
        <f t="shared" ref="IF322:IF328" si="1277">IFERROR(BZ322/AVERAGE(EZ322:FA322),"i.a.")</f>
        <v>i.a.</v>
      </c>
      <c r="IG322" s="153" t="str">
        <f t="shared" ref="IG322:IG328" si="1278">IFERROR(CA322/AVERAGE(FA322:FB322),"i.a.")</f>
        <v>i.a.</v>
      </c>
      <c r="IH322" s="153" t="str">
        <f t="shared" ref="IH322:IH328" si="1279">IFERROR(CB322/AVERAGE(FB322:FC322),"i.a.")</f>
        <v>i.a.</v>
      </c>
      <c r="II322" s="153" t="str">
        <f t="shared" ref="II322:II328" si="1280">IFERROR(CC322/AVERAGE(FC322:FD322),"i.a.")</f>
        <v>i.a.</v>
      </c>
      <c r="IJ322" s="153">
        <f t="shared" ref="IJ322:IJ328" si="1281">IFERROR(CD322/AVERAGE(FD322:FE322),"i.a.")</f>
        <v>0</v>
      </c>
      <c r="IK322" s="153">
        <f t="shared" ref="IK322:IK328" si="1282">IFERROR(CE322/AVERAGE(FE322:FF322),"i.a.")</f>
        <v>4.1545708898357639E-2</v>
      </c>
      <c r="IL322" s="153">
        <f t="shared" ref="IL322:IL328" si="1283">IFERROR(CF322/AVERAGE(FF322:FG322),"i.a.")</f>
        <v>0.2745498913553453</v>
      </c>
      <c r="IM322" s="153">
        <f t="shared" ref="IM322:IM328" si="1284">IFERROR(CG322/AVERAGE(FG322:FH322),"i.a.")</f>
        <v>0.20665189287310357</v>
      </c>
      <c r="IN322" s="153">
        <f t="shared" ref="IN322:IN328" si="1285">IFERROR(CH322/AVERAGE(FH322:FI322),"i.a.")</f>
        <v>0.2448777159778488</v>
      </c>
      <c r="IO322" s="153">
        <f t="shared" ref="IO322:IO328" si="1286">IFERROR(CI322/AVERAGE(FI322:FJ322),"i.a.")</f>
        <v>5.9828180042809535E-2</v>
      </c>
      <c r="IP322" s="153">
        <f t="shared" ref="IP322:IP328" si="1287">IFERROR(CJ322/AVERAGE(FJ322:FK322),"i.a.")</f>
        <v>0.19117288905409191</v>
      </c>
      <c r="IQ322" s="153">
        <f t="shared" ref="IQ322:IQ328" si="1288">IFERROR(CK322/AVERAGE(FK322:FL322),"i.a.")</f>
        <v>0.19482877002214294</v>
      </c>
      <c r="IR322" s="153">
        <f t="shared" ref="IR322:IR328" si="1289">IFERROR(CL322/AVERAGE(FL322:FM322),"i.a.")</f>
        <v>9.7716838665194247E-2</v>
      </c>
      <c r="IS322" s="153">
        <f t="shared" ref="IS322:IS328" si="1290">IFERROR(CM322/AVERAGE(FM322:FN322),"i.a.")</f>
        <v>0.42926385943653439</v>
      </c>
      <c r="IT322" s="153">
        <f t="shared" ref="IT322:IT328" si="1291">IFERROR(CN322/AVERAGE(FN322:FO322),"i.a.")</f>
        <v>33.119098591549296</v>
      </c>
      <c r="IU322" s="150" t="e">
        <f t="shared" ref="IU322:IU328" si="1292">(JD322-JE322)/ABS(JE322)</f>
        <v>#VALUE!</v>
      </c>
      <c r="IV322" s="150" t="e">
        <f t="shared" ref="IV322:IV328" si="1293">(JE322-JF322)/ABS(JF322)</f>
        <v>#VALUE!</v>
      </c>
      <c r="IW322" s="150" t="e">
        <f t="shared" ref="IW322:IW328" si="1294">(JF322-JG322)/ABS(JG322)</f>
        <v>#VALUE!</v>
      </c>
      <c r="IX322" s="150" t="e">
        <f t="shared" ref="IX322:IX328" si="1295">(JG322-JH322)/ABS(JH322)</f>
        <v>#VALUE!</v>
      </c>
      <c r="IY322" s="150" t="e">
        <f t="shared" ref="IY322:IY328" si="1296">(JH322-JI322)/ABS(JI322)</f>
        <v>#VALUE!</v>
      </c>
      <c r="IZ322" s="263" t="e">
        <f t="shared" si="1181"/>
        <v>#VALUE!</v>
      </c>
      <c r="JA322" s="263" t="e">
        <f t="shared" si="1213"/>
        <v>#VALUE!</v>
      </c>
      <c r="JB322" s="263" t="e">
        <f t="shared" si="1182"/>
        <v>#VALUE!</v>
      </c>
      <c r="JC322" s="263" t="e">
        <f t="shared" si="1183"/>
        <v>#VALUE!</v>
      </c>
      <c r="JD322" s="153" t="str">
        <f t="shared" ref="JD322:JD328" si="1297">IFERROR(DY322/EY322,"i.a.")</f>
        <v>i.a.</v>
      </c>
      <c r="JE322" s="153" t="str">
        <f t="shared" ref="JE322:JE328" si="1298">IFERROR(DZ322/EZ322,"i.a.")</f>
        <v>i.a.</v>
      </c>
      <c r="JF322" s="153" t="str">
        <f t="shared" ref="JF322:JF328" si="1299">IFERROR(EA322/FA322,"i.a.")</f>
        <v>i.a.</v>
      </c>
      <c r="JG322" s="153" t="str">
        <f t="shared" ref="JG322:JG328" si="1300">IFERROR(EB322/FB322,"i.a.")</f>
        <v>i.a.</v>
      </c>
      <c r="JH322" s="153" t="str">
        <f t="shared" ref="JH322:JH328" si="1301">IFERROR(EC322/FC322,"i.a.")</f>
        <v>i.a.</v>
      </c>
      <c r="JI322" s="153" t="str">
        <f t="shared" ref="JI322:JI328" si="1302">IFERROR(ED322/FD322,"i.a.")</f>
        <v>i.a.</v>
      </c>
      <c r="JJ322" s="153">
        <f t="shared" ref="JJ322:JJ328" si="1303">IFERROR(EE322/FE322,"i.a.")</f>
        <v>0.26617070533528797</v>
      </c>
      <c r="JK322" s="153">
        <f t="shared" ref="JK322:JK328" si="1304">IFERROR(EF322/FF322,"i.a.")</f>
        <v>0.47538960479866826</v>
      </c>
      <c r="JL322" s="153">
        <f t="shared" ref="JL322:JL328" si="1305">IFERROR(EG322/FG322,"i.a.")</f>
        <v>0.34760544900243123</v>
      </c>
      <c r="JM322" s="153">
        <f t="shared" ref="JM322:JM328" si="1306">IFERROR(EH322/FH322,"i.a.")</f>
        <v>0.40848684732669605</v>
      </c>
      <c r="JN322" s="153">
        <f t="shared" ref="JN322:JN328" si="1307">IFERROR(EI322/FI322,"i.a.")</f>
        <v>0.28564314930069745</v>
      </c>
      <c r="JO322" s="153">
        <f t="shared" ref="JO322:JO328" si="1308">IFERROR(EJ322/FJ322,"i.a.")</f>
        <v>0.44175189279360533</v>
      </c>
      <c r="JP322" s="153">
        <f t="shared" ref="JP322:JP328" si="1309">IFERROR(EK322/FK322,"i.a.")</f>
        <v>0.44514595237698601</v>
      </c>
      <c r="JQ322" s="153">
        <f t="shared" ref="JQ322:JQ328" si="1310">IFERROR(EL322/FL322,"i.a.")</f>
        <v>0.41140623724755832</v>
      </c>
      <c r="JR322" s="153">
        <f t="shared" ref="JR322:JR328" si="1311">IFERROR(EM322/FM322,"i.a.")</f>
        <v>0.5416324133881385</v>
      </c>
      <c r="JS322" s="153">
        <f t="shared" ref="JS322:JS328" si="1312">IFERROR(EN322/FN322,"i.a.")</f>
        <v>0.99600177698800541</v>
      </c>
      <c r="JT322" s="153">
        <f t="shared" ref="JT322:JT328" si="1313">IFERROR(EO322/FO322,"i.a.")</f>
        <v>0.97941916304596388</v>
      </c>
      <c r="JU322" s="150" t="e">
        <f t="shared" ref="JU322:JU328" si="1314">(KD322-KE322)/ABS(KE322)</f>
        <v>#VALUE!</v>
      </c>
      <c r="JV322" s="150" t="e">
        <f t="shared" ref="JV322:JV328" si="1315">(KE322-KF322)/ABS(KF322)</f>
        <v>#DIV/0!</v>
      </c>
      <c r="JW322" s="150" t="e">
        <f t="shared" ref="JW322:JW328" si="1316">(KF322-KG322)/ABS(KG322)</f>
        <v>#DIV/0!</v>
      </c>
      <c r="JX322" s="150" t="e">
        <f t="shared" ref="JX322:JX328" si="1317">(KG322-KH322)/ABS(KH322)</f>
        <v>#DIV/0!</v>
      </c>
      <c r="JY322" s="150" t="e">
        <f t="shared" ref="JY322:JY328" si="1318">(KH322-KI322)/ABS(KI322)</f>
        <v>#DIV/0!</v>
      </c>
      <c r="JZ322" s="263" t="e">
        <f t="shared" si="1184"/>
        <v>#VALUE!</v>
      </c>
      <c r="KA322" s="263">
        <f t="shared" si="1214"/>
        <v>0</v>
      </c>
      <c r="KB322" s="263">
        <f t="shared" si="1185"/>
        <v>0</v>
      </c>
      <c r="KC322" s="263">
        <f t="shared" si="1186"/>
        <v>0</v>
      </c>
      <c r="KD322" s="153" t="str">
        <f t="shared" si="1145"/>
        <v>i.a.</v>
      </c>
      <c r="KE322" s="153">
        <f t="shared" si="1146"/>
        <v>0</v>
      </c>
      <c r="KF322" s="153">
        <f t="shared" si="1147"/>
        <v>0</v>
      </c>
      <c r="KG322" s="153">
        <f t="shared" si="1148"/>
        <v>0</v>
      </c>
      <c r="KH322" s="153">
        <f t="shared" si="1161"/>
        <v>0</v>
      </c>
      <c r="KI322" s="153">
        <f t="shared" si="1149"/>
        <v>0</v>
      </c>
      <c r="KJ322" s="153">
        <f t="shared" si="1150"/>
        <v>1.5942258115516035E-2</v>
      </c>
      <c r="KK322" s="153">
        <f t="shared" si="1151"/>
        <v>0.12056066591162307</v>
      </c>
      <c r="KL322" s="153">
        <f t="shared" si="1152"/>
        <v>7.4193537715406738E-2</v>
      </c>
      <c r="KM322" s="153">
        <f t="shared" si="1153"/>
        <v>9.2585342651201941E-2</v>
      </c>
      <c r="KN322" s="153">
        <f t="shared" si="1154"/>
        <v>2.6299280787116661E-2</v>
      </c>
      <c r="KO322" s="153">
        <f t="shared" si="1155"/>
        <v>7.5455954225771851E-2</v>
      </c>
      <c r="KP322" s="153">
        <f t="shared" si="1156"/>
        <v>6.2191403159565624E-2</v>
      </c>
      <c r="KQ322" s="153" t="str">
        <f t="shared" si="1157"/>
        <v>i.a.</v>
      </c>
      <c r="KR322" s="153" t="str">
        <f t="shared" si="1158"/>
        <v>i.a.</v>
      </c>
      <c r="KS322" s="153" t="str">
        <f t="shared" si="1159"/>
        <v>i.a.</v>
      </c>
      <c r="KT322" s="153" t="str">
        <f t="shared" si="1160"/>
        <v>i.a.</v>
      </c>
      <c r="KU322" s="150" t="e">
        <f t="shared" ref="KU322:KU328" si="1319">(LD322-LE322)/ABS(LE322)</f>
        <v>#VALUE!</v>
      </c>
      <c r="KV322" s="150">
        <f t="shared" ref="KV322:KV328" si="1320">(LE322-LF322)/ABS(LF322)</f>
        <v>-6.114059477078107E-2</v>
      </c>
      <c r="KW322" s="150">
        <f t="shared" ref="KW322:KW328" si="1321">(LF322-LG322)/ABS(LG322)</f>
        <v>8.8407395513897355E-2</v>
      </c>
      <c r="KX322" s="150">
        <f t="shared" ref="KX322:KX328" si="1322">(LG322-LH322)/ABS(LH322)</f>
        <v>-8.2005784074140692E-2</v>
      </c>
      <c r="KY322" s="150">
        <f t="shared" ref="KY322:KY328" si="1323">(LH322-LI322)/ABS(LI322)</f>
        <v>9.1022254191986382E-2</v>
      </c>
      <c r="KZ322" s="243" t="e">
        <f t="shared" si="1187"/>
        <v>#VALUE!</v>
      </c>
      <c r="LA322" s="243">
        <f t="shared" si="1215"/>
        <v>-0.10869241444196165</v>
      </c>
      <c r="LB322" s="243">
        <f t="shared" si="1188"/>
        <v>0.14439983242563925</v>
      </c>
      <c r="LC322" s="243">
        <f t="shared" si="1189"/>
        <v>-0.14590918557249211</v>
      </c>
      <c r="LD322" s="254" t="str">
        <f>IFERROR(Tabel1[[#This Row],[2024 - Omsætning]]/Tabel1[[#This Row],[2024 - Ansatte]],"i.a.")</f>
        <v>i.a.</v>
      </c>
      <c r="LE322" s="254">
        <f>IFERROR(Tabel1[[#This Row],[2023 - Omsætning]]/Tabel1[[#This Row],[2023 - Ansatte]],"i.a.")</f>
        <v>1.6690530401034931</v>
      </c>
      <c r="LF322" s="254">
        <f>IFERROR(Tabel1[[#This Row],[2022 - Omsætning]]/Tabel1[[#This Row],[2022 - Ansatte]],"i.a.")</f>
        <v>1.7777454545454547</v>
      </c>
      <c r="LG322" s="254">
        <f>IFERROR(Tabel1[[#This Row],[2021 - Omsætning]]/Tabel1[[#This Row],[2021 - Ansatte]],"i.a.")</f>
        <v>1.6333456221198155</v>
      </c>
      <c r="LH322" s="254">
        <f>IFERROR(AC322/Tabel1[[#This Row],[2020 - Ansatte]],"i.a.")</f>
        <v>1.7792548076923076</v>
      </c>
      <c r="LI322" s="254">
        <f>IFERROR(Tabel1[[#This Row],[2019 - Omsætning]]/Tabel1[[#This Row],[2019 - Ansatte]],"i.a.")</f>
        <v>1.6308144044321331</v>
      </c>
      <c r="LJ322" s="254">
        <f>IFERROR(Tabel1[[#This Row],[2018 - Omsætning]]/Tabel1[[#This Row],[2018 - Ansatte]],"i.a.")</f>
        <v>1.7812126436781608</v>
      </c>
      <c r="LK322" s="254">
        <f>IFERROR(Tabel1[[#This Row],[2017 - Omsætning]]/Tabel1[[#This Row],[2017 - Ansatte]],"i.a.")</f>
        <v>1.4384503311258277</v>
      </c>
      <c r="LL322" s="254">
        <f>IFERROR(Tabel1[[#This Row],[2016 - Omsætning]]/Tabel1[[#This Row],[2016 - Ansatte]],"i.a.")</f>
        <v>1.8774968944099377</v>
      </c>
      <c r="LM322" s="254">
        <f>IFERROR(Tabel1[[#This Row],[2015 - Omsætning]]/Tabel1[[#This Row],[2015 - Ansatte]],"i.a.")</f>
        <v>2.3064135021097045</v>
      </c>
      <c r="LN322" s="254">
        <f>IFERROR(Tabel1[[#This Row],[2014 - Omsætning]]/Tabel1[[#This Row],[2014 - Ansatte]],"i.a.")</f>
        <v>2.0043842105263159</v>
      </c>
      <c r="LO322" s="254">
        <f>IFERROR(Tabel1[[#This Row],[2013 - Omsætning]]/Tabel1[[#This Row],[2013 - Ansatte]],"i.a.")</f>
        <v>1.8005658536585365</v>
      </c>
      <c r="LP322" s="254">
        <f>IFERROR(Tabel1[[#This Row],[2012 - Omsætning]]/Tabel1[[#This Row],[2012 - Ansatte]],"i.a.")</f>
        <v>2.5441666666666665</v>
      </c>
      <c r="LQ322" s="254">
        <f>IFERROR(Tabel1[[#This Row],[2011 - Omsætning]]/Tabel1[[#This Row],[2011 - Ansatte]],"i.a.")</f>
        <v>0</v>
      </c>
      <c r="LR322" s="254">
        <f>IFERROR(Tabel1[[#This Row],[2010 - Omsætning]]/Tabel1[[#This Row],[2010 - Ansatte]],"i.a.")</f>
        <v>0</v>
      </c>
      <c r="LS322" s="254" t="str">
        <f>IFERROR(Tabel1[[#This Row],[2009 - Omsætning]]/Tabel1[[#This Row],[2009 - Ansatte]],"i.a.")</f>
        <v>i.a.</v>
      </c>
      <c r="LT322" s="254" t="str">
        <f>IFERROR(Tabel1[[#This Row],[2008 - Omsætning]]/Tabel1[[#This Row],[2008 - Ansatte]],"i.a.")</f>
        <v>i.a.</v>
      </c>
      <c r="LU322" s="158" t="e">
        <f t="shared" ref="LU322:LU328" si="1324">(MD322-ME322)/ABS(ME322)</f>
        <v>#VALUE!</v>
      </c>
      <c r="LV322" s="158" t="e">
        <f t="shared" ref="LV322:LV328" si="1325">(ME322-MF322)/ABS(MF322)</f>
        <v>#DIV/0!</v>
      </c>
      <c r="LW322" s="158" t="e">
        <f t="shared" ref="LW322:LW328" si="1326">(MF322-MG322)/ABS(MG322)</f>
        <v>#DIV/0!</v>
      </c>
      <c r="LX322" s="158" t="e">
        <f t="shared" ref="LX322:LX328" si="1327">(MG322-MH322)/ABS(MH322)</f>
        <v>#DIV/0!</v>
      </c>
      <c r="LY322" s="158" t="e">
        <f t="shared" ref="LY322:LY328" si="1328">(MH322-MI322)/ABS(MI322)</f>
        <v>#DIV/0!</v>
      </c>
      <c r="LZ322" s="243" t="e">
        <f t="shared" si="1190"/>
        <v>#VALUE!</v>
      </c>
      <c r="MA322" s="243">
        <f t="shared" si="1216"/>
        <v>0</v>
      </c>
      <c r="MB322" s="243">
        <f t="shared" si="1191"/>
        <v>0</v>
      </c>
      <c r="MC322" s="243">
        <f t="shared" si="1192"/>
        <v>0</v>
      </c>
      <c r="MD322" s="244" t="str">
        <f t="shared" ref="MD322:MD328" si="1329">IFERROR(CY322/FY322,"i.a.")</f>
        <v>i.a.</v>
      </c>
      <c r="ME322" s="244">
        <f t="shared" ref="ME322:ME328" si="1330">IFERROR(CZ322/FZ322,"i.a.")</f>
        <v>0</v>
      </c>
      <c r="MF322" s="244">
        <f t="shared" ref="MF322:MF328" si="1331">IFERROR(DA322/GA322,"i.a.")</f>
        <v>0</v>
      </c>
      <c r="MG322" s="244">
        <f t="shared" ref="MG322:MG328" si="1332">IFERROR(DB322/GB322,"i.a.")</f>
        <v>0</v>
      </c>
      <c r="MH322" s="244">
        <f t="shared" ref="MH322:MH328" si="1333">IFERROR(DC322/GC322,"i.a.")</f>
        <v>0</v>
      </c>
      <c r="MI322" s="244">
        <f t="shared" ref="MI322:MI328" si="1334">IFERROR(DD322/GD322,"i.a.")</f>
        <v>0</v>
      </c>
      <c r="MJ322" s="244">
        <f t="shared" ref="MJ322:MJ328" si="1335">IFERROR(DE322/GE322,"i.a.")</f>
        <v>2.7416666666666669E-2</v>
      </c>
      <c r="MK322" s="244">
        <f t="shared" ref="MK322:MK328" si="1336">IFERROR(DF322/GF322,"i.a.")</f>
        <v>0.17286754966887419</v>
      </c>
      <c r="ML322" s="244">
        <f t="shared" ref="ML322:ML328" si="1337">IFERROR(DG322/GG322,"i.a.")</f>
        <v>0.13609006211180125</v>
      </c>
      <c r="MM322" s="244">
        <f t="shared" ref="MM322:MM328" si="1338">IFERROR(DH322/GH322,"i.a.")</f>
        <v>0.21291561181434598</v>
      </c>
      <c r="MN322" s="244">
        <f t="shared" ref="MN322:MN328" si="1339">IFERROR(DI322/GI322,"i.a.")</f>
        <v>5.2859099999999999E-2</v>
      </c>
      <c r="MO322" s="244">
        <f t="shared" ref="MO322:MO328" si="1340">IFERROR(DJ322/GJ322,"i.a.")</f>
        <v>0.14102429756097559</v>
      </c>
      <c r="MP322" s="244">
        <f t="shared" ref="MP322:MP328" si="1341">IFERROR(DK322/GK322,"i.a.")</f>
        <v>0.16060455128205128</v>
      </c>
      <c r="MQ322" s="244">
        <f t="shared" ref="MQ322:MQ328" si="1342">IFERROR(DL322/GL322,"i.a.")</f>
        <v>0.11216666666666668</v>
      </c>
      <c r="MR322" s="244">
        <f t="shared" ref="MR322:MR328" si="1343">IFERROR(DM322/GM322,"i.a.")</f>
        <v>0.31203333333333333</v>
      </c>
      <c r="MS322" s="244" t="str">
        <f t="shared" ref="MS322:MS328" si="1344">IFERROR(DN322/GN322,"i.a.")</f>
        <v>i.a.</v>
      </c>
      <c r="MT322" s="244" t="str">
        <f t="shared" ref="MT322:MT328" si="1345">IFERROR(DO322/GO322,"i.a.")</f>
        <v>i.a.</v>
      </c>
    </row>
    <row r="323" spans="1:358" s="101" customFormat="1" ht="18" customHeight="1" x14ac:dyDescent="0.25">
      <c r="A323" s="3" t="s">
        <v>340</v>
      </c>
      <c r="B323" s="273">
        <v>13478805</v>
      </c>
      <c r="C323" s="117" t="s">
        <v>588</v>
      </c>
      <c r="D323" s="5" t="s">
        <v>370</v>
      </c>
      <c r="E323" s="5">
        <v>91000</v>
      </c>
      <c r="F323" s="203">
        <v>45461</v>
      </c>
      <c r="G323" s="148"/>
      <c r="H323" s="148" t="s">
        <v>74</v>
      </c>
      <c r="I323" s="148" t="s">
        <v>74</v>
      </c>
      <c r="J323" s="148" t="s">
        <v>74</v>
      </c>
      <c r="K323" s="148" t="s">
        <v>74</v>
      </c>
      <c r="L323" s="148" t="s">
        <v>74</v>
      </c>
      <c r="M323" s="148" t="s">
        <v>74</v>
      </c>
      <c r="N323" s="148" t="s">
        <v>74</v>
      </c>
      <c r="O323" s="357" t="s">
        <v>74</v>
      </c>
      <c r="P323" s="150">
        <f>Y323/Tabel1[[#This Row],[2023 - Omsætning]]-1</f>
        <v>-1</v>
      </c>
      <c r="Q323" s="150">
        <f>Z323/Tabel1[[#This Row],[2022 - Omsætning]]-1</f>
        <v>0.27338043256478262</v>
      </c>
      <c r="R323" s="150">
        <f>AA323/Tabel1[[#This Row],[2021 - Omsætning]]-1</f>
        <v>-0.24776293507011771</v>
      </c>
      <c r="S323" s="150">
        <f>AB323/Tabel1[[#This Row],[2020 - Omsætning]]-1</f>
        <v>0.19449106942501504</v>
      </c>
      <c r="T323" s="150">
        <f>AC323/Tabel1[[#This Row],[2019 - Omsætning]]-1</f>
        <v>-0.24224117830659231</v>
      </c>
      <c r="U323" s="242">
        <f t="shared" si="1162"/>
        <v>-1497.8009999999999</v>
      </c>
      <c r="V323" s="242">
        <f t="shared" si="1210"/>
        <v>321.56099999999992</v>
      </c>
      <c r="W323" s="242">
        <f t="shared" si="1209"/>
        <v>-387.41599999999994</v>
      </c>
      <c r="X323" s="242">
        <f t="shared" si="1208"/>
        <v>254.59974999999986</v>
      </c>
      <c r="Y323" s="151"/>
      <c r="Z323" s="151">
        <v>1497.8009999999999</v>
      </c>
      <c r="AA323" s="151">
        <v>1176.24</v>
      </c>
      <c r="AB323" s="151">
        <v>1563.6559999999999</v>
      </c>
      <c r="AC323" s="361">
        <v>1309.0562500000001</v>
      </c>
      <c r="AD323" s="151">
        <v>1727.5367999999999</v>
      </c>
      <c r="AE323" s="151">
        <v>1565.1306</v>
      </c>
      <c r="AF323" s="151">
        <v>1129.1099999999999</v>
      </c>
      <c r="AG323" s="361">
        <v>1258.8199200000001</v>
      </c>
      <c r="AH323" s="361">
        <v>1636.5351600000001</v>
      </c>
      <c r="AI323" s="361">
        <v>2297.7599400000004</v>
      </c>
      <c r="AJ323" s="361">
        <v>2138.9589000000001</v>
      </c>
      <c r="AK323" s="361">
        <v>1701.0250000000001</v>
      </c>
      <c r="AL323" s="361">
        <v>1219.922</v>
      </c>
      <c r="AM323" s="361">
        <v>926.61199999999997</v>
      </c>
      <c r="AN323" s="361">
        <v>722.71799999999996</v>
      </c>
      <c r="AO323" s="361">
        <v>662.673</v>
      </c>
      <c r="AP323" s="150" t="e">
        <f t="shared" si="1220"/>
        <v>#DIV/0!</v>
      </c>
      <c r="AQ323" s="150" t="e">
        <f t="shared" si="1221"/>
        <v>#DIV/0!</v>
      </c>
      <c r="AR323" s="150" t="e">
        <f t="shared" si="1222"/>
        <v>#DIV/0!</v>
      </c>
      <c r="AS323" s="150" t="e">
        <f t="shared" si="1223"/>
        <v>#DIV/0!</v>
      </c>
      <c r="AT323" s="150">
        <f t="shared" si="1224"/>
        <v>-1</v>
      </c>
      <c r="AU323" s="242">
        <f t="shared" si="1193"/>
        <v>0</v>
      </c>
      <c r="AV323" s="242">
        <f t="shared" si="1169"/>
        <v>0</v>
      </c>
      <c r="AW323" s="242">
        <f t="shared" si="1194"/>
        <v>0</v>
      </c>
      <c r="AX323" s="242">
        <f t="shared" si="1195"/>
        <v>0</v>
      </c>
      <c r="AY323" s="119"/>
      <c r="AZ323" s="119"/>
      <c r="BA323" s="119"/>
      <c r="BB323" s="119"/>
      <c r="BC323" s="119"/>
      <c r="BD323" s="119">
        <v>790.7328</v>
      </c>
      <c r="BE323" s="119">
        <v>575.4144</v>
      </c>
      <c r="BF323" s="119">
        <v>287.32600000000002</v>
      </c>
      <c r="BG323" s="362">
        <v>413.65260000000001</v>
      </c>
      <c r="BH323" s="362">
        <v>668.96370000000002</v>
      </c>
      <c r="BI323" s="362">
        <v>1170.9145799999999</v>
      </c>
      <c r="BJ323" s="362">
        <v>1102.2100200000002</v>
      </c>
      <c r="BK323" s="362">
        <v>959.50599999999997</v>
      </c>
      <c r="BL323" s="362">
        <v>703.51900000000001</v>
      </c>
      <c r="BM323" s="362">
        <v>570.60299999999995</v>
      </c>
      <c r="BN323" s="362">
        <v>446.35899999999998</v>
      </c>
      <c r="BO323" s="362">
        <v>425.76799999999997</v>
      </c>
      <c r="BP323" s="152" t="e">
        <f t="shared" si="1225"/>
        <v>#DIV/0!</v>
      </c>
      <c r="BQ323" s="152" t="e">
        <f t="shared" si="1226"/>
        <v>#DIV/0!</v>
      </c>
      <c r="BR323" s="152" t="e">
        <f t="shared" si="1227"/>
        <v>#DIV/0!</v>
      </c>
      <c r="BS323" s="152" t="e">
        <f t="shared" si="1228"/>
        <v>#DIV/0!</v>
      </c>
      <c r="BT323" s="152">
        <f t="shared" si="1229"/>
        <v>-1</v>
      </c>
      <c r="BU323" s="242">
        <f t="shared" si="1196"/>
        <v>0</v>
      </c>
      <c r="BV323" s="242">
        <f t="shared" si="1170"/>
        <v>0</v>
      </c>
      <c r="BW323" s="242">
        <f t="shared" si="1197"/>
        <v>0</v>
      </c>
      <c r="BX323" s="242">
        <f t="shared" si="1198"/>
        <v>0</v>
      </c>
      <c r="BY323" s="119"/>
      <c r="BZ323" s="119"/>
      <c r="CA323" s="119"/>
      <c r="CB323" s="119"/>
      <c r="CC323" s="119"/>
      <c r="CD323" s="119">
        <v>377.70479999999998</v>
      </c>
      <c r="CE323" s="119">
        <v>86.690999999999988</v>
      </c>
      <c r="CF323" s="119">
        <v>-134.04599999999999</v>
      </c>
      <c r="CG323" s="362">
        <v>20.106540000000003</v>
      </c>
      <c r="CH323" s="362">
        <v>162.33750000000001</v>
      </c>
      <c r="CI323" s="362">
        <v>569.28347999999994</v>
      </c>
      <c r="CJ323" s="362">
        <v>518.6142000000001</v>
      </c>
      <c r="CK323" s="362">
        <v>550.09699999999998</v>
      </c>
      <c r="CL323" s="362">
        <v>348.58100000000002</v>
      </c>
      <c r="CM323" s="362">
        <v>327.916</v>
      </c>
      <c r="CN323" s="362">
        <v>259.98200000000003</v>
      </c>
      <c r="CO323" s="362">
        <v>241.822</v>
      </c>
      <c r="CP323" s="152" t="e">
        <f t="shared" si="1230"/>
        <v>#DIV/0!</v>
      </c>
      <c r="CQ323" s="152" t="e">
        <f t="shared" si="1231"/>
        <v>#DIV/0!</v>
      </c>
      <c r="CR323" s="152" t="e">
        <f t="shared" si="1232"/>
        <v>#DIV/0!</v>
      </c>
      <c r="CS323" s="152" t="e">
        <f t="shared" si="1233"/>
        <v>#DIV/0!</v>
      </c>
      <c r="CT323" s="152">
        <f t="shared" si="1234"/>
        <v>-1</v>
      </c>
      <c r="CU323" s="242">
        <f t="shared" si="1199"/>
        <v>0</v>
      </c>
      <c r="CV323" s="242">
        <f t="shared" si="1171"/>
        <v>0</v>
      </c>
      <c r="CW323" s="242">
        <f t="shared" si="1200"/>
        <v>0</v>
      </c>
      <c r="CX323" s="242">
        <f t="shared" si="1201"/>
        <v>0</v>
      </c>
      <c r="CY323" s="119"/>
      <c r="CZ323" s="119"/>
      <c r="DA323" s="119"/>
      <c r="DB323" s="119"/>
      <c r="DC323" s="119"/>
      <c r="DD323" s="119">
        <v>218.49959999999999</v>
      </c>
      <c r="DE323" s="119">
        <v>-39.573599999999999</v>
      </c>
      <c r="DF323" s="119">
        <v>-247.952</v>
      </c>
      <c r="DG323" s="362">
        <v>-156.21029999999999</v>
      </c>
      <c r="DH323" s="362">
        <v>-106.88634</v>
      </c>
      <c r="DI323" s="362">
        <v>341.97102000000001</v>
      </c>
      <c r="DJ323" s="362">
        <v>451.30158000000006</v>
      </c>
      <c r="DK323" s="362">
        <v>414.14600000000002</v>
      </c>
      <c r="DL323" s="362">
        <v>298.81</v>
      </c>
      <c r="DM323" s="362">
        <v>282.28199999999998</v>
      </c>
      <c r="DN323" s="362">
        <v>199.114</v>
      </c>
      <c r="DO323" s="362">
        <v>209.47800000000001</v>
      </c>
      <c r="DP323" s="152" t="e">
        <f t="shared" si="1235"/>
        <v>#DIV/0!</v>
      </c>
      <c r="DQ323" s="152" t="e">
        <f t="shared" si="1236"/>
        <v>#DIV/0!</v>
      </c>
      <c r="DR323" s="152" t="e">
        <f t="shared" si="1237"/>
        <v>#DIV/0!</v>
      </c>
      <c r="DS323" s="152" t="e">
        <f t="shared" si="1238"/>
        <v>#DIV/0!</v>
      </c>
      <c r="DT323" s="152">
        <f t="shared" si="1239"/>
        <v>-1</v>
      </c>
      <c r="DU323" s="242">
        <f t="shared" si="1202"/>
        <v>0</v>
      </c>
      <c r="DV323" s="242">
        <f t="shared" si="1172"/>
        <v>0</v>
      </c>
      <c r="DW323" s="242">
        <f t="shared" si="1203"/>
        <v>0</v>
      </c>
      <c r="DX323" s="242">
        <f t="shared" si="1204"/>
        <v>0</v>
      </c>
      <c r="DY323" s="119"/>
      <c r="DZ323" s="119"/>
      <c r="EA323" s="119"/>
      <c r="EB323" s="119"/>
      <c r="EC323" s="119"/>
      <c r="ED323" s="119">
        <v>316.92539999999997</v>
      </c>
      <c r="EE323" s="119">
        <v>169.07220000000001</v>
      </c>
      <c r="EF323" s="119">
        <v>324.06200000000001</v>
      </c>
      <c r="EG323" s="362">
        <v>372.70692000000003</v>
      </c>
      <c r="EH323" s="362">
        <v>518.37444000000005</v>
      </c>
      <c r="EI323" s="362">
        <v>834.02513999999996</v>
      </c>
      <c r="EJ323" s="362">
        <v>843.51563999999996</v>
      </c>
      <c r="EK323" s="362">
        <v>469.25299999999999</v>
      </c>
      <c r="EL323" s="362">
        <v>933.24400000000003</v>
      </c>
      <c r="EM323" s="362">
        <v>736.98699999999997</v>
      </c>
      <c r="EN323" s="362">
        <v>528.96199999999999</v>
      </c>
      <c r="EO323" s="362">
        <v>353.005</v>
      </c>
      <c r="EP323" s="153" t="e">
        <f t="shared" si="1240"/>
        <v>#DIV/0!</v>
      </c>
      <c r="EQ323" s="153" t="e">
        <f t="shared" si="1241"/>
        <v>#DIV/0!</v>
      </c>
      <c r="ER323" s="153" t="e">
        <f t="shared" si="1242"/>
        <v>#DIV/0!</v>
      </c>
      <c r="ES323" s="153" t="e">
        <f t="shared" si="1243"/>
        <v>#DIV/0!</v>
      </c>
      <c r="ET323" s="153">
        <f t="shared" si="1244"/>
        <v>-1</v>
      </c>
      <c r="EU323" s="242">
        <f t="shared" si="1205"/>
        <v>0</v>
      </c>
      <c r="EV323" s="242">
        <f t="shared" si="1173"/>
        <v>0</v>
      </c>
      <c r="EW323" s="242">
        <f t="shared" si="1206"/>
        <v>0</v>
      </c>
      <c r="EX323" s="242">
        <f t="shared" si="1207"/>
        <v>0</v>
      </c>
      <c r="EY323" s="119"/>
      <c r="EZ323" s="119"/>
      <c r="FA323" s="119"/>
      <c r="FB323" s="119"/>
      <c r="FC323" s="119"/>
      <c r="FD323" s="119">
        <v>3278.22</v>
      </c>
      <c r="FE323" s="119">
        <v>2808.2934</v>
      </c>
      <c r="FF323" s="119">
        <v>2922.1880000000001</v>
      </c>
      <c r="FG323" s="362">
        <v>2974.1895</v>
      </c>
      <c r="FH323" s="362">
        <v>3411.1387800000002</v>
      </c>
      <c r="FI323" s="362">
        <v>3775.7138399999999</v>
      </c>
      <c r="FJ323" s="362">
        <v>3937.0989599999998</v>
      </c>
      <c r="FK323" s="362">
        <v>2879.6289999999999</v>
      </c>
      <c r="FL323" s="362">
        <v>1719.4749999999999</v>
      </c>
      <c r="FM323" s="362">
        <v>1409.1120000000001</v>
      </c>
      <c r="FN323" s="362">
        <v>1168.6410000000001</v>
      </c>
      <c r="FO323" s="362">
        <v>944.702</v>
      </c>
      <c r="FP323" s="153">
        <f t="shared" si="1245"/>
        <v>-1</v>
      </c>
      <c r="FQ323" s="153">
        <f t="shared" si="1246"/>
        <v>4.8034934497816595E-2</v>
      </c>
      <c r="FR323" s="153">
        <f t="shared" si="1247"/>
        <v>6.0185185185185182E-2</v>
      </c>
      <c r="FS323" s="153">
        <f t="shared" si="1248"/>
        <v>-0.72484076433121014</v>
      </c>
      <c r="FT323" s="153">
        <f t="shared" si="1249"/>
        <v>-0.10388127853881278</v>
      </c>
      <c r="FU323" s="242">
        <f t="shared" si="1217"/>
        <v>-240</v>
      </c>
      <c r="FV323" s="242">
        <f t="shared" si="1174"/>
        <v>11</v>
      </c>
      <c r="FW323" s="242">
        <f t="shared" si="1218"/>
        <v>13</v>
      </c>
      <c r="FX323" s="242">
        <f t="shared" si="1219"/>
        <v>-569</v>
      </c>
      <c r="FY323" s="154"/>
      <c r="FZ323" s="154">
        <v>240</v>
      </c>
      <c r="GA323" s="154">
        <v>229</v>
      </c>
      <c r="GB323" s="154">
        <v>216</v>
      </c>
      <c r="GC323" s="154">
        <v>785</v>
      </c>
      <c r="GD323" s="154">
        <v>876</v>
      </c>
      <c r="GE323" s="154">
        <v>802</v>
      </c>
      <c r="GF323" s="154">
        <v>731</v>
      </c>
      <c r="GG323" s="359">
        <v>736</v>
      </c>
      <c r="GH323" s="359">
        <v>894</v>
      </c>
      <c r="GI323" s="359">
        <v>1013</v>
      </c>
      <c r="GJ323" s="359">
        <v>1055</v>
      </c>
      <c r="GK323" s="359">
        <v>916</v>
      </c>
      <c r="GL323" s="359">
        <v>730</v>
      </c>
      <c r="GM323" s="359">
        <v>590</v>
      </c>
      <c r="GN323" s="359">
        <v>527</v>
      </c>
      <c r="GO323" s="359">
        <v>544</v>
      </c>
      <c r="GP323" s="5" t="s">
        <v>669</v>
      </c>
      <c r="GQ323" s="5" t="s">
        <v>389</v>
      </c>
      <c r="GR323" s="5">
        <v>3450</v>
      </c>
      <c r="GS323" s="5" t="s">
        <v>341</v>
      </c>
      <c r="GT323" s="7" t="s">
        <v>76</v>
      </c>
      <c r="GU323" s="172" t="s">
        <v>73</v>
      </c>
      <c r="GW323" s="158" t="e">
        <f t="shared" si="1250"/>
        <v>#VALUE!</v>
      </c>
      <c r="GX323" s="158" t="e">
        <f t="shared" si="1251"/>
        <v>#VALUE!</v>
      </c>
      <c r="GY323" s="158" t="e">
        <f t="shared" si="1252"/>
        <v>#VALUE!</v>
      </c>
      <c r="GZ323" s="158" t="e">
        <f t="shared" si="1253"/>
        <v>#VALUE!</v>
      </c>
      <c r="HA323" s="158">
        <f t="shared" si="1254"/>
        <v>-1</v>
      </c>
      <c r="HB323" s="263" t="e">
        <f t="shared" si="1175"/>
        <v>#VALUE!</v>
      </c>
      <c r="HC323" s="263" t="e">
        <f t="shared" si="1211"/>
        <v>#VALUE!</v>
      </c>
      <c r="HD323" s="263" t="e">
        <f t="shared" si="1176"/>
        <v>#VALUE!</v>
      </c>
      <c r="HE323" s="263" t="e">
        <f t="shared" si="1177"/>
        <v>#VALUE!</v>
      </c>
      <c r="HF323" s="153" t="str">
        <f t="shared" si="1255"/>
        <v>Negativ EK</v>
      </c>
      <c r="HG323" s="153" t="str">
        <f t="shared" si="1256"/>
        <v>Negativ EK</v>
      </c>
      <c r="HH323" s="153" t="str">
        <f t="shared" si="1257"/>
        <v>Negativ EK</v>
      </c>
      <c r="HI323" s="153" t="str">
        <f t="shared" si="1258"/>
        <v>Negativ EK</v>
      </c>
      <c r="HJ323" s="153">
        <f t="shared" si="1259"/>
        <v>0</v>
      </c>
      <c r="HK323" s="153">
        <f t="shared" si="1260"/>
        <v>0.89917974903579767</v>
      </c>
      <c r="HL323" s="153">
        <f t="shared" si="1261"/>
        <v>-0.16049829843478711</v>
      </c>
      <c r="HM323" s="153">
        <f t="shared" si="1262"/>
        <v>-0.71171946073599268</v>
      </c>
      <c r="HN323" s="153">
        <f t="shared" si="1263"/>
        <v>-0.35060838889054974</v>
      </c>
      <c r="HO323" s="153">
        <f t="shared" si="1264"/>
        <v>-0.15806917065147269</v>
      </c>
      <c r="HP323" s="153">
        <f t="shared" si="1265"/>
        <v>0.40770516469948354</v>
      </c>
      <c r="HQ323" s="153">
        <f t="shared" si="1266"/>
        <v>0.68755691787396755</v>
      </c>
      <c r="HR323" s="153">
        <f t="shared" si="1267"/>
        <v>0.59058379447513965</v>
      </c>
      <c r="HS323" s="153">
        <f t="shared" si="1268"/>
        <v>0.35780679438951857</v>
      </c>
      <c r="HT323" s="153">
        <f t="shared" si="1269"/>
        <v>0.44596109321939503</v>
      </c>
      <c r="HU323" s="153">
        <f t="shared" si="1270"/>
        <v>0.45152256263556351</v>
      </c>
      <c r="HV323" s="150" t="e">
        <f t="shared" si="1271"/>
        <v>#VALUE!</v>
      </c>
      <c r="HW323" s="150" t="e">
        <f t="shared" si="1272"/>
        <v>#VALUE!</v>
      </c>
      <c r="HX323" s="150" t="e">
        <f t="shared" si="1273"/>
        <v>#VALUE!</v>
      </c>
      <c r="HY323" s="150" t="e">
        <f t="shared" si="1274"/>
        <v>#VALUE!</v>
      </c>
      <c r="HZ323" s="150">
        <f t="shared" si="1275"/>
        <v>-1</v>
      </c>
      <c r="IA323" s="263" t="e">
        <f t="shared" si="1178"/>
        <v>#VALUE!</v>
      </c>
      <c r="IB323" s="263" t="e">
        <f t="shared" si="1212"/>
        <v>#VALUE!</v>
      </c>
      <c r="IC323" s="263" t="e">
        <f t="shared" si="1179"/>
        <v>#VALUE!</v>
      </c>
      <c r="ID323" s="263" t="e">
        <f t="shared" si="1180"/>
        <v>#VALUE!</v>
      </c>
      <c r="IE323" s="153" t="str">
        <f t="shared" si="1276"/>
        <v>i.a.</v>
      </c>
      <c r="IF323" s="153" t="str">
        <f t="shared" si="1277"/>
        <v>i.a.</v>
      </c>
      <c r="IG323" s="153" t="str">
        <f t="shared" si="1278"/>
        <v>i.a.</v>
      </c>
      <c r="IH323" s="153" t="str">
        <f t="shared" si="1279"/>
        <v>i.a.</v>
      </c>
      <c r="II323" s="153">
        <f t="shared" si="1280"/>
        <v>0</v>
      </c>
      <c r="IJ323" s="153">
        <f t="shared" si="1281"/>
        <v>0.12411204089355984</v>
      </c>
      <c r="IK323" s="153">
        <f t="shared" si="1282"/>
        <v>3.0256096808899853E-2</v>
      </c>
      <c r="IL323" s="153">
        <f t="shared" si="1283"/>
        <v>-4.5467238147489701E-2</v>
      </c>
      <c r="IM323" s="153">
        <f t="shared" si="1284"/>
        <v>6.2977310228441389E-3</v>
      </c>
      <c r="IN323" s="153">
        <f t="shared" si="1285"/>
        <v>4.5176242949031005E-2</v>
      </c>
      <c r="IO323" s="153">
        <f t="shared" si="1286"/>
        <v>0.14762019894998618</v>
      </c>
      <c r="IP323" s="153">
        <f t="shared" si="1287"/>
        <v>0.15215927730817061</v>
      </c>
      <c r="IQ323" s="153">
        <f t="shared" si="1288"/>
        <v>0.2392192044363424</v>
      </c>
      <c r="IR323" s="153">
        <f t="shared" si="1289"/>
        <v>0.22283605985705368</v>
      </c>
      <c r="IS323" s="153">
        <f t="shared" si="1290"/>
        <v>0.25442003170978755</v>
      </c>
      <c r="IT323" s="153">
        <f t="shared" si="1291"/>
        <v>0.24603862222081324</v>
      </c>
      <c r="IU323" s="150" t="e">
        <f t="shared" si="1292"/>
        <v>#VALUE!</v>
      </c>
      <c r="IV323" s="150" t="e">
        <f t="shared" si="1293"/>
        <v>#VALUE!</v>
      </c>
      <c r="IW323" s="150" t="e">
        <f t="shared" si="1294"/>
        <v>#VALUE!</v>
      </c>
      <c r="IX323" s="150" t="e">
        <f t="shared" si="1295"/>
        <v>#VALUE!</v>
      </c>
      <c r="IY323" s="150" t="e">
        <f t="shared" si="1296"/>
        <v>#VALUE!</v>
      </c>
      <c r="IZ323" s="263" t="e">
        <f t="shared" si="1181"/>
        <v>#VALUE!</v>
      </c>
      <c r="JA323" s="263" t="e">
        <f t="shared" si="1213"/>
        <v>#VALUE!</v>
      </c>
      <c r="JB323" s="263" t="e">
        <f t="shared" si="1182"/>
        <v>#VALUE!</v>
      </c>
      <c r="JC323" s="263" t="e">
        <f t="shared" si="1183"/>
        <v>#VALUE!</v>
      </c>
      <c r="JD323" s="153" t="str">
        <f t="shared" si="1297"/>
        <v>i.a.</v>
      </c>
      <c r="JE323" s="153" t="str">
        <f t="shared" si="1298"/>
        <v>i.a.</v>
      </c>
      <c r="JF323" s="153" t="str">
        <f t="shared" si="1299"/>
        <v>i.a.</v>
      </c>
      <c r="JG323" s="153" t="str">
        <f t="shared" si="1300"/>
        <v>i.a.</v>
      </c>
      <c r="JH323" s="153" t="str">
        <f t="shared" si="1301"/>
        <v>i.a.</v>
      </c>
      <c r="JI323" s="153">
        <f t="shared" si="1302"/>
        <v>9.6676062009261113E-2</v>
      </c>
      <c r="JJ323" s="153">
        <f t="shared" si="1303"/>
        <v>6.020460682633802E-2</v>
      </c>
      <c r="JK323" s="153">
        <f t="shared" si="1304"/>
        <v>0.1108970401630559</v>
      </c>
      <c r="JL323" s="153">
        <f t="shared" si="1305"/>
        <v>0.12531377708111741</v>
      </c>
      <c r="JM323" s="153">
        <f t="shared" si="1306"/>
        <v>0.15196521555772058</v>
      </c>
      <c r="JN323" s="153">
        <f t="shared" si="1307"/>
        <v>0.22089204196682447</v>
      </c>
      <c r="JO323" s="153">
        <f t="shared" si="1308"/>
        <v>0.21424801575218724</v>
      </c>
      <c r="JP323" s="153">
        <f t="shared" si="1309"/>
        <v>0.16295606135373689</v>
      </c>
      <c r="JQ323" s="153">
        <f t="shared" si="1310"/>
        <v>0.5427493857136626</v>
      </c>
      <c r="JR323" s="153">
        <f t="shared" si="1311"/>
        <v>0.52301520390146417</v>
      </c>
      <c r="JS323" s="153">
        <f t="shared" si="1312"/>
        <v>0.4526300206821427</v>
      </c>
      <c r="JT323" s="153">
        <f t="shared" si="1313"/>
        <v>0.3736680985114883</v>
      </c>
      <c r="JU323" s="150" t="e">
        <f t="shared" si="1314"/>
        <v>#VALUE!</v>
      </c>
      <c r="JV323" s="150" t="e">
        <f t="shared" si="1315"/>
        <v>#DIV/0!</v>
      </c>
      <c r="JW323" s="150" t="e">
        <f t="shared" si="1316"/>
        <v>#DIV/0!</v>
      </c>
      <c r="JX323" s="150" t="e">
        <f t="shared" si="1317"/>
        <v>#DIV/0!</v>
      </c>
      <c r="JY323" s="150">
        <f t="shared" si="1318"/>
        <v>-1</v>
      </c>
      <c r="JZ323" s="263" t="e">
        <f t="shared" si="1184"/>
        <v>#VALUE!</v>
      </c>
      <c r="KA323" s="263">
        <f t="shared" si="1214"/>
        <v>0</v>
      </c>
      <c r="KB323" s="263">
        <f t="shared" si="1185"/>
        <v>0</v>
      </c>
      <c r="KC323" s="263">
        <f t="shared" si="1186"/>
        <v>0</v>
      </c>
      <c r="KD323" s="153" t="str">
        <f t="shared" si="1145"/>
        <v>i.a.</v>
      </c>
      <c r="KE323" s="153">
        <f t="shared" si="1146"/>
        <v>0</v>
      </c>
      <c r="KF323" s="153">
        <f t="shared" si="1147"/>
        <v>0</v>
      </c>
      <c r="KG323" s="153">
        <f t="shared" si="1148"/>
        <v>0</v>
      </c>
      <c r="KH323" s="153">
        <f t="shared" si="1161"/>
        <v>0</v>
      </c>
      <c r="KI323" s="153">
        <f t="shared" si="1149"/>
        <v>0.21863777373657106</v>
      </c>
      <c r="KJ323" s="153">
        <f t="shared" si="1150"/>
        <v>5.5388987986050485E-2</v>
      </c>
      <c r="KK323" s="153">
        <f t="shared" si="1151"/>
        <v>-0.11871828254111645</v>
      </c>
      <c r="KL323" s="153">
        <f t="shared" si="1152"/>
        <v>1.597253084460246E-2</v>
      </c>
      <c r="KM323" s="153">
        <f t="shared" si="1153"/>
        <v>9.9195852290762873E-2</v>
      </c>
      <c r="KN323" s="153">
        <f t="shared" si="1154"/>
        <v>0.24775585564434544</v>
      </c>
      <c r="KO323" s="153">
        <f t="shared" si="1155"/>
        <v>0.24246104027524795</v>
      </c>
      <c r="KP323" s="153">
        <f t="shared" si="1156"/>
        <v>0.32339148454608246</v>
      </c>
      <c r="KQ323" s="153">
        <f t="shared" si="1157"/>
        <v>0.28574039979605254</v>
      </c>
      <c r="KR323" s="153">
        <f t="shared" si="1158"/>
        <v>0.35388706384117624</v>
      </c>
      <c r="KS323" s="153">
        <f t="shared" si="1159"/>
        <v>0.35972813739245463</v>
      </c>
      <c r="KT323" s="153">
        <f t="shared" si="1160"/>
        <v>0.36491904755437449</v>
      </c>
      <c r="KU323" s="150" t="e">
        <f t="shared" si="1319"/>
        <v>#VALUE!</v>
      </c>
      <c r="KV323" s="150">
        <f t="shared" si="1320"/>
        <v>0.21501716273889684</v>
      </c>
      <c r="KW323" s="150">
        <f t="shared" si="1321"/>
        <v>-0.29046634923644299</v>
      </c>
      <c r="KX323" s="150">
        <f t="shared" si="1322"/>
        <v>3.3410902291603555</v>
      </c>
      <c r="KY323" s="150">
        <f t="shared" si="1323"/>
        <v>-0.15439907286187876</v>
      </c>
      <c r="KZ323" s="243" t="e">
        <f t="shared" si="1187"/>
        <v>#VALUE!</v>
      </c>
      <c r="LA323" s="243">
        <f t="shared" si="1215"/>
        <v>1.1044182860262008</v>
      </c>
      <c r="LB323" s="243">
        <f t="shared" si="1188"/>
        <v>-2.1027289341743494</v>
      </c>
      <c r="LC323" s="243">
        <f t="shared" si="1189"/>
        <v>5.5715605685303133</v>
      </c>
      <c r="LD323" s="254" t="str">
        <f>IFERROR(Tabel1[[#This Row],[2024 - Omsætning]]/Tabel1[[#This Row],[2024 - Ansatte]],"i.a.")</f>
        <v>i.a.</v>
      </c>
      <c r="LE323" s="254">
        <f>IFERROR(Tabel1[[#This Row],[2023 - Omsætning]]/Tabel1[[#This Row],[2023 - Ansatte]],"i.a.")</f>
        <v>6.2408374999999996</v>
      </c>
      <c r="LF323" s="254">
        <f>IFERROR(Tabel1[[#This Row],[2022 - Omsætning]]/Tabel1[[#This Row],[2022 - Ansatte]],"i.a.")</f>
        <v>5.1364192139737987</v>
      </c>
      <c r="LG323" s="254">
        <f>IFERROR(Tabel1[[#This Row],[2021 - Omsætning]]/Tabel1[[#This Row],[2021 - Ansatte]],"i.a.")</f>
        <v>7.2391481481481481</v>
      </c>
      <c r="LH323" s="254">
        <f>IFERROR(AC323/Tabel1[[#This Row],[2020 - Ansatte]],"i.a.")</f>
        <v>1.6675875796178345</v>
      </c>
      <c r="LI323" s="254">
        <f>IFERROR(Tabel1[[#This Row],[2019 - Omsætning]]/Tabel1[[#This Row],[2019 - Ansatte]],"i.a.")</f>
        <v>1.9720739726027396</v>
      </c>
      <c r="LJ323" s="254">
        <f>IFERROR(Tabel1[[#This Row],[2018 - Omsætning]]/Tabel1[[#This Row],[2018 - Ansatte]],"i.a.")</f>
        <v>1.9515344139650872</v>
      </c>
      <c r="LK323" s="254">
        <f>IFERROR(Tabel1[[#This Row],[2017 - Omsætning]]/Tabel1[[#This Row],[2017 - Ansatte]],"i.a.")</f>
        <v>1.544610123119015</v>
      </c>
      <c r="LL323" s="254">
        <f>IFERROR(Tabel1[[#This Row],[2016 - Omsætning]]/Tabel1[[#This Row],[2016 - Ansatte]],"i.a.")</f>
        <v>1.7103531521739133</v>
      </c>
      <c r="LM323" s="254">
        <f>IFERROR(Tabel1[[#This Row],[2015 - Omsætning]]/Tabel1[[#This Row],[2015 - Ansatte]],"i.a.")</f>
        <v>1.8305762416107385</v>
      </c>
      <c r="LN323" s="254">
        <f>IFERROR(Tabel1[[#This Row],[2014 - Omsætning]]/Tabel1[[#This Row],[2014 - Ansatte]],"i.a.")</f>
        <v>2.2682723988154003</v>
      </c>
      <c r="LO323" s="254">
        <f>IFERROR(Tabel1[[#This Row],[2013 - Omsætning]]/Tabel1[[#This Row],[2013 - Ansatte]],"i.a.")</f>
        <v>2.0274491943127964</v>
      </c>
      <c r="LP323" s="254">
        <f>IFERROR(Tabel1[[#This Row],[2012 - Omsætning]]/Tabel1[[#This Row],[2012 - Ansatte]],"i.a.")</f>
        <v>1.8570141921397381</v>
      </c>
      <c r="LQ323" s="254">
        <f>IFERROR(Tabel1[[#This Row],[2011 - Omsætning]]/Tabel1[[#This Row],[2011 - Ansatte]],"i.a.")</f>
        <v>1.6711260273972603</v>
      </c>
      <c r="LR323" s="254">
        <f>IFERROR(Tabel1[[#This Row],[2010 - Omsætning]]/Tabel1[[#This Row],[2010 - Ansatte]],"i.a.")</f>
        <v>1.5705288135593221</v>
      </c>
      <c r="LS323" s="254">
        <f>IFERROR(Tabel1[[#This Row],[2009 - Omsætning]]/Tabel1[[#This Row],[2009 - Ansatte]],"i.a.")</f>
        <v>1.3713814041745729</v>
      </c>
      <c r="LT323" s="254">
        <f>IFERROR(Tabel1[[#This Row],[2008 - Omsætning]]/Tabel1[[#This Row],[2008 - Ansatte]],"i.a.")</f>
        <v>1.2181488970588235</v>
      </c>
      <c r="LU323" s="158" t="e">
        <f t="shared" si="1324"/>
        <v>#VALUE!</v>
      </c>
      <c r="LV323" s="158" t="e">
        <f t="shared" si="1325"/>
        <v>#DIV/0!</v>
      </c>
      <c r="LW323" s="158" t="e">
        <f t="shared" si="1326"/>
        <v>#DIV/0!</v>
      </c>
      <c r="LX323" s="158" t="e">
        <f t="shared" si="1327"/>
        <v>#DIV/0!</v>
      </c>
      <c r="LY323" s="158">
        <f t="shared" si="1328"/>
        <v>-1</v>
      </c>
      <c r="LZ323" s="243" t="e">
        <f t="shared" si="1190"/>
        <v>#VALUE!</v>
      </c>
      <c r="MA323" s="243">
        <f t="shared" si="1216"/>
        <v>0</v>
      </c>
      <c r="MB323" s="243">
        <f t="shared" si="1191"/>
        <v>0</v>
      </c>
      <c r="MC323" s="243">
        <f t="shared" si="1192"/>
        <v>0</v>
      </c>
      <c r="MD323" s="244" t="str">
        <f t="shared" si="1329"/>
        <v>i.a.</v>
      </c>
      <c r="ME323" s="244">
        <f t="shared" si="1330"/>
        <v>0</v>
      </c>
      <c r="MF323" s="244">
        <f t="shared" si="1331"/>
        <v>0</v>
      </c>
      <c r="MG323" s="244">
        <f t="shared" si="1332"/>
        <v>0</v>
      </c>
      <c r="MH323" s="244">
        <f t="shared" si="1333"/>
        <v>0</v>
      </c>
      <c r="MI323" s="244">
        <f t="shared" si="1334"/>
        <v>0.24942876712328765</v>
      </c>
      <c r="MJ323" s="244">
        <f t="shared" si="1335"/>
        <v>-4.9343640897755607E-2</v>
      </c>
      <c r="MK323" s="244">
        <f t="shared" si="1336"/>
        <v>-0.33919562243502049</v>
      </c>
      <c r="ML323" s="244">
        <f t="shared" si="1337"/>
        <v>-0.21224225543478259</v>
      </c>
      <c r="MM323" s="244">
        <f t="shared" si="1338"/>
        <v>-0.1195596644295302</v>
      </c>
      <c r="MN323" s="244">
        <f t="shared" si="1339"/>
        <v>0.33758244817374139</v>
      </c>
      <c r="MO323" s="244">
        <f t="shared" si="1340"/>
        <v>0.42777400947867306</v>
      </c>
      <c r="MP323" s="244">
        <f t="shared" si="1341"/>
        <v>0.45212445414847163</v>
      </c>
      <c r="MQ323" s="244">
        <f t="shared" si="1342"/>
        <v>0.4093287671232877</v>
      </c>
      <c r="MR323" s="244">
        <f t="shared" si="1343"/>
        <v>0.47844406779661014</v>
      </c>
      <c r="MS323" s="244">
        <f t="shared" si="1344"/>
        <v>0.37782542694497157</v>
      </c>
      <c r="MT323" s="244">
        <f t="shared" si="1345"/>
        <v>0.38506985294117646</v>
      </c>
    </row>
    <row r="324" spans="1:358" s="101" customFormat="1" ht="18" customHeight="1" x14ac:dyDescent="0.25">
      <c r="A324" s="101" t="s">
        <v>945</v>
      </c>
      <c r="B324" s="273">
        <v>33656319</v>
      </c>
      <c r="C324" s="5" t="s">
        <v>790</v>
      </c>
      <c r="D324" s="5" t="s">
        <v>790</v>
      </c>
      <c r="E324" s="5">
        <v>467200</v>
      </c>
      <c r="F324" s="203">
        <v>45712</v>
      </c>
      <c r="G324" s="148" t="s">
        <v>84</v>
      </c>
      <c r="H324" s="148" t="s">
        <v>84</v>
      </c>
      <c r="I324" s="148" t="s">
        <v>84</v>
      </c>
      <c r="J324" s="148" t="s">
        <v>84</v>
      </c>
      <c r="K324" s="148" t="s">
        <v>84</v>
      </c>
      <c r="L324" s="148" t="s">
        <v>84</v>
      </c>
      <c r="M324" s="148" t="s">
        <v>84</v>
      </c>
      <c r="N324" s="357" t="s">
        <v>84</v>
      </c>
      <c r="O324" s="357" t="s">
        <v>84</v>
      </c>
      <c r="P324" s="150" t="e">
        <f>Y324/Tabel1[[#This Row],[2023 - Omsætning]]-1</f>
        <v>#DIV/0!</v>
      </c>
      <c r="Q324" s="150" t="e">
        <f>Z324/Tabel1[[#This Row],[2022 - Omsætning]]-1</f>
        <v>#DIV/0!</v>
      </c>
      <c r="R324" s="150" t="e">
        <f>AA324/Tabel1[[#This Row],[2021 - Omsætning]]-1</f>
        <v>#DIV/0!</v>
      </c>
      <c r="S324" s="150" t="e">
        <f>AB324/Tabel1[[#This Row],[2020 - Omsætning]]-1</f>
        <v>#DIV/0!</v>
      </c>
      <c r="T324" s="150" t="e">
        <f>AC324/Tabel1[[#This Row],[2019 - Omsætning]]-1</f>
        <v>#DIV/0!</v>
      </c>
      <c r="U324" s="242">
        <f t="shared" si="1162"/>
        <v>0</v>
      </c>
      <c r="V324" s="242">
        <f t="shared" si="1210"/>
        <v>0</v>
      </c>
      <c r="W324" s="242">
        <f t="shared" si="1209"/>
        <v>0</v>
      </c>
      <c r="X324" s="242">
        <f t="shared" si="1208"/>
        <v>0</v>
      </c>
      <c r="Y324" s="151"/>
      <c r="Z324" s="151"/>
      <c r="AA324" s="151"/>
      <c r="AB324" s="151"/>
      <c r="AC324" s="361"/>
      <c r="AD324" s="151"/>
      <c r="AE324" s="151"/>
      <c r="AF324" s="151"/>
      <c r="AG324" s="361"/>
      <c r="AH324" s="361"/>
      <c r="AI324" s="361"/>
      <c r="AJ324" s="361"/>
      <c r="AK324" s="361"/>
      <c r="AL324" s="361"/>
      <c r="AM324" s="361"/>
      <c r="AN324" s="361"/>
      <c r="AO324" s="361"/>
      <c r="AP324" s="150">
        <f t="shared" si="1220"/>
        <v>-3.4176698632931962E-2</v>
      </c>
      <c r="AQ324" s="150">
        <f t="shared" si="1221"/>
        <v>-0.33971034018187946</v>
      </c>
      <c r="AR324" s="150">
        <f t="shared" si="1222"/>
        <v>0.62613648811479916</v>
      </c>
      <c r="AS324" s="150">
        <f t="shared" si="1223"/>
        <v>0.35364768683274017</v>
      </c>
      <c r="AT324" s="150">
        <f t="shared" si="1224"/>
        <v>9.3562510134587315E-2</v>
      </c>
      <c r="AU324" s="242">
        <f t="shared" si="1193"/>
        <v>-0.33499999999999908</v>
      </c>
      <c r="AV324" s="242">
        <f t="shared" si="1169"/>
        <v>-5.043000000000001</v>
      </c>
      <c r="AW324" s="242">
        <f t="shared" si="1194"/>
        <v>5.7160000000000011</v>
      </c>
      <c r="AX324" s="242">
        <f t="shared" si="1195"/>
        <v>2.3849999999999998</v>
      </c>
      <c r="AY324" s="119">
        <v>9.4670000000000005</v>
      </c>
      <c r="AZ324" s="119">
        <v>9.8019999999999996</v>
      </c>
      <c r="BA324" s="119">
        <v>14.845000000000001</v>
      </c>
      <c r="BB324" s="119">
        <v>9.1289999999999996</v>
      </c>
      <c r="BC324" s="119">
        <v>6.7439999999999998</v>
      </c>
      <c r="BD324" s="119">
        <v>6.1669999999999998</v>
      </c>
      <c r="BE324" s="119">
        <v>6.9039999999999999</v>
      </c>
      <c r="BF324" s="362">
        <v>8.2080000000000002</v>
      </c>
      <c r="BG324" s="362">
        <v>6.8789619999999996</v>
      </c>
      <c r="BH324" s="362">
        <v>7.2435</v>
      </c>
      <c r="BI324" s="362">
        <v>6.9154710000000001</v>
      </c>
      <c r="BJ324" s="362">
        <v>4.3892709999999999</v>
      </c>
      <c r="BK324" s="362">
        <v>4.5700989999999999</v>
      </c>
      <c r="BL324" s="362">
        <v>4.9329999999999998</v>
      </c>
      <c r="BM324" s="362">
        <v>5.3449999999999998</v>
      </c>
      <c r="BN324" s="362">
        <v>6.1760000000000002</v>
      </c>
      <c r="BO324" s="362"/>
      <c r="BP324" s="152">
        <f t="shared" si="1225"/>
        <v>2.3264831329972016E-3</v>
      </c>
      <c r="BQ324" s="152">
        <f t="shared" si="1226"/>
        <v>-0.4039750404437254</v>
      </c>
      <c r="BR324" s="152">
        <f t="shared" si="1227"/>
        <v>1.1771069182389937</v>
      </c>
      <c r="BS324" s="152">
        <f t="shared" si="1228"/>
        <v>1.893013100436681</v>
      </c>
      <c r="BT324" s="152">
        <f t="shared" si="1229"/>
        <v>-3.8488453463960765E-2</v>
      </c>
      <c r="BU324" s="242">
        <f t="shared" si="1196"/>
        <v>1.1999999999999567E-2</v>
      </c>
      <c r="BV324" s="242">
        <f t="shared" si="1170"/>
        <v>-3.4959999999999996</v>
      </c>
      <c r="BW324" s="242">
        <f t="shared" si="1197"/>
        <v>4.6790000000000003</v>
      </c>
      <c r="BX324" s="242">
        <f t="shared" si="1198"/>
        <v>2.601</v>
      </c>
      <c r="BY324" s="119">
        <v>5.17</v>
      </c>
      <c r="BZ324" s="119">
        <v>5.1580000000000004</v>
      </c>
      <c r="CA324" s="119">
        <v>8.6539999999999999</v>
      </c>
      <c r="CB324" s="119">
        <v>3.9750000000000001</v>
      </c>
      <c r="CC324" s="119">
        <v>1.3740000000000001</v>
      </c>
      <c r="CD324" s="119">
        <v>1.429</v>
      </c>
      <c r="CE324" s="119">
        <v>1.7589999999999999</v>
      </c>
      <c r="CF324" s="362">
        <v>2.6749999999999998</v>
      </c>
      <c r="CG324" s="362">
        <v>1.7294339999999999</v>
      </c>
      <c r="CH324" s="362">
        <v>2.1550020000000001</v>
      </c>
      <c r="CI324" s="362">
        <v>1.4626239999999999</v>
      </c>
      <c r="CJ324" s="362">
        <v>-0.58621500000000004</v>
      </c>
      <c r="CK324" s="362">
        <v>-0.23345399999999999</v>
      </c>
      <c r="CL324" s="362">
        <v>0.2</v>
      </c>
      <c r="CM324" s="362">
        <v>0.46899999999999997</v>
      </c>
      <c r="CN324" s="362">
        <v>1.413</v>
      </c>
      <c r="CO324" s="362"/>
      <c r="CP324" s="152">
        <f t="shared" si="1230"/>
        <v>3.1558567279767719E-2</v>
      </c>
      <c r="CQ324" s="152">
        <f t="shared" si="1231"/>
        <v>-0.39178049929345271</v>
      </c>
      <c r="CR324" s="152">
        <f t="shared" si="1232"/>
        <v>1.5425149700598806</v>
      </c>
      <c r="CS324" s="152">
        <f t="shared" si="1233"/>
        <v>0.18903524385902445</v>
      </c>
      <c r="CT324" s="152">
        <f t="shared" si="1234"/>
        <v>1.0384615384615388</v>
      </c>
      <c r="CU324" s="242">
        <f t="shared" si="1199"/>
        <v>0.16300000000000026</v>
      </c>
      <c r="CV324" s="242">
        <f t="shared" si="1171"/>
        <v>-3.3270000000000008</v>
      </c>
      <c r="CW324" s="242">
        <f t="shared" si="1200"/>
        <v>5.152000000000001</v>
      </c>
      <c r="CX324" s="242">
        <f t="shared" si="1201"/>
        <v>0.53099999999999969</v>
      </c>
      <c r="CY324" s="119">
        <v>5.3280000000000003</v>
      </c>
      <c r="CZ324" s="119">
        <v>5.165</v>
      </c>
      <c r="DA324" s="119">
        <v>8.4920000000000009</v>
      </c>
      <c r="DB324" s="119">
        <v>3.34</v>
      </c>
      <c r="DC324" s="119">
        <v>2.8090000000000002</v>
      </c>
      <c r="DD324" s="119">
        <v>1.3779999999999999</v>
      </c>
      <c r="DE324" s="119">
        <v>1.7130000000000001</v>
      </c>
      <c r="DF324" s="362">
        <v>2.6579999999999999</v>
      </c>
      <c r="DG324" s="362">
        <v>1.709878</v>
      </c>
      <c r="DH324" s="362">
        <v>2.081575</v>
      </c>
      <c r="DI324" s="362">
        <v>1.290767</v>
      </c>
      <c r="DJ324" s="362">
        <v>-0.87325399999999997</v>
      </c>
      <c r="DK324" s="362">
        <v>-0.422014</v>
      </c>
      <c r="DL324" s="362">
        <v>1.0999999999999999E-2</v>
      </c>
      <c r="DM324" s="362">
        <v>0.40500000000000003</v>
      </c>
      <c r="DN324" s="362">
        <v>1.3360000000000001</v>
      </c>
      <c r="DO324" s="362"/>
      <c r="DP324" s="152">
        <f t="shared" si="1235"/>
        <v>8.083787053841493E-2</v>
      </c>
      <c r="DQ324" s="152">
        <f t="shared" si="1236"/>
        <v>6.0677762181672416E-2</v>
      </c>
      <c r="DR324" s="152">
        <f t="shared" si="1237"/>
        <v>0.35700680272108837</v>
      </c>
      <c r="DS324" s="152">
        <f t="shared" si="1238"/>
        <v>0.16489159376188672</v>
      </c>
      <c r="DT324" s="152">
        <f t="shared" si="1239"/>
        <v>-2.6596729404504735E-2</v>
      </c>
      <c r="DU324" s="242">
        <f t="shared" si="1202"/>
        <v>2.1379999999999981</v>
      </c>
      <c r="DV324" s="242">
        <f t="shared" si="1172"/>
        <v>1.5130000000000017</v>
      </c>
      <c r="DW324" s="242">
        <f t="shared" si="1203"/>
        <v>6.5599999999999987</v>
      </c>
      <c r="DX324" s="242">
        <f t="shared" si="1204"/>
        <v>2.6010000000000009</v>
      </c>
      <c r="DY324" s="119">
        <v>28.585999999999999</v>
      </c>
      <c r="DZ324" s="119">
        <v>26.448</v>
      </c>
      <c r="EA324" s="119">
        <v>24.934999999999999</v>
      </c>
      <c r="EB324" s="119">
        <v>18.375</v>
      </c>
      <c r="EC324" s="119">
        <v>15.773999999999999</v>
      </c>
      <c r="ED324" s="119">
        <v>16.204999999999998</v>
      </c>
      <c r="EE324" s="119">
        <v>16.431999999999999</v>
      </c>
      <c r="EF324" s="362">
        <v>15.098000000000001</v>
      </c>
      <c r="EG324" s="362">
        <v>13.026507000000001</v>
      </c>
      <c r="EH324" s="362">
        <v>11.694677</v>
      </c>
      <c r="EI324" s="362">
        <v>9.7321770000000001</v>
      </c>
      <c r="EJ324" s="362">
        <v>8.3732439999999997</v>
      </c>
      <c r="EK324" s="362">
        <v>9.7248800000000006</v>
      </c>
      <c r="EL324" s="362">
        <v>10.647</v>
      </c>
      <c r="EM324" s="362">
        <v>10.641999999999999</v>
      </c>
      <c r="EN324" s="362">
        <v>10.343999999999999</v>
      </c>
      <c r="EO324" s="362"/>
      <c r="EP324" s="153">
        <f t="shared" si="1240"/>
        <v>0.11871455576559549</v>
      </c>
      <c r="EQ324" s="153">
        <f t="shared" si="1241"/>
        <v>1.2453109449562344E-2</v>
      </c>
      <c r="ER324" s="153">
        <f t="shared" si="1242"/>
        <v>-4.6521813182802484E-2</v>
      </c>
      <c r="ES324" s="153">
        <f t="shared" si="1243"/>
        <v>0.33598803757760931</v>
      </c>
      <c r="ET324" s="153">
        <f t="shared" si="1244"/>
        <v>0.20299546378851879</v>
      </c>
      <c r="EU324" s="242">
        <f t="shared" si="1205"/>
        <v>4.7100000000000009</v>
      </c>
      <c r="EV324" s="242">
        <f t="shared" si="1173"/>
        <v>0.48799999999999955</v>
      </c>
      <c r="EW324" s="242">
        <f t="shared" si="1206"/>
        <v>-1.911999999999999</v>
      </c>
      <c r="EX324" s="242">
        <f t="shared" si="1207"/>
        <v>10.335999999999995</v>
      </c>
      <c r="EY324" s="119">
        <v>44.384999999999998</v>
      </c>
      <c r="EZ324" s="119">
        <v>39.674999999999997</v>
      </c>
      <c r="FA324" s="119">
        <v>39.186999999999998</v>
      </c>
      <c r="FB324" s="119">
        <v>41.098999999999997</v>
      </c>
      <c r="FC324" s="119">
        <v>30.763000000000002</v>
      </c>
      <c r="FD324" s="119">
        <v>25.571999999999999</v>
      </c>
      <c r="FE324" s="119">
        <v>26.516999999999999</v>
      </c>
      <c r="FF324" s="362">
        <v>24.963000000000001</v>
      </c>
      <c r="FG324" s="362">
        <v>21.469199</v>
      </c>
      <c r="FH324" s="362">
        <v>21.091464999999999</v>
      </c>
      <c r="FI324" s="362">
        <v>19.814602000000001</v>
      </c>
      <c r="FJ324" s="362">
        <v>23.635328000000001</v>
      </c>
      <c r="FK324" s="362">
        <v>23.469170999999999</v>
      </c>
      <c r="FL324" s="362">
        <v>24.699000000000002</v>
      </c>
      <c r="FM324" s="362">
        <v>29.922000000000001</v>
      </c>
      <c r="FN324" s="362">
        <v>27.884</v>
      </c>
      <c r="FO324" s="362"/>
      <c r="FP324" s="153">
        <f t="shared" si="1245"/>
        <v>0</v>
      </c>
      <c r="FQ324" s="153">
        <f t="shared" si="1246"/>
        <v>-0.14285714285714285</v>
      </c>
      <c r="FR324" s="153">
        <f t="shared" si="1247"/>
        <v>0.16666666666666666</v>
      </c>
      <c r="FS324" s="153">
        <f t="shared" si="1248"/>
        <v>-0.14285714285714285</v>
      </c>
      <c r="FT324" s="153">
        <f t="shared" si="1249"/>
        <v>0.16666666666666666</v>
      </c>
      <c r="FU324" s="242">
        <f t="shared" si="1217"/>
        <v>0</v>
      </c>
      <c r="FV324" s="242">
        <f t="shared" si="1174"/>
        <v>-1</v>
      </c>
      <c r="FW324" s="242">
        <f t="shared" si="1218"/>
        <v>1</v>
      </c>
      <c r="FX324" s="242">
        <f t="shared" si="1219"/>
        <v>-1</v>
      </c>
      <c r="FY324" s="154">
        <v>6</v>
      </c>
      <c r="FZ324" s="154">
        <v>6</v>
      </c>
      <c r="GA324" s="154">
        <v>7</v>
      </c>
      <c r="GB324" s="154">
        <v>6</v>
      </c>
      <c r="GC324" s="154">
        <v>7</v>
      </c>
      <c r="GD324" s="154">
        <v>6</v>
      </c>
      <c r="GE324" s="154">
        <v>7</v>
      </c>
      <c r="GF324" s="154">
        <v>8</v>
      </c>
      <c r="GG324" s="154">
        <v>8</v>
      </c>
      <c r="GH324" s="359"/>
      <c r="GI324" s="359">
        <v>9</v>
      </c>
      <c r="GJ324" s="359">
        <v>9</v>
      </c>
      <c r="GK324" s="359">
        <v>9</v>
      </c>
      <c r="GL324" s="359">
        <v>9</v>
      </c>
      <c r="GM324" s="359">
        <v>9</v>
      </c>
      <c r="GN324" s="359">
        <v>9</v>
      </c>
      <c r="GO324" s="359"/>
      <c r="GP324" s="192"/>
      <c r="GQ324" s="5" t="s">
        <v>386</v>
      </c>
      <c r="GR324" s="5">
        <v>2650</v>
      </c>
      <c r="GS324" s="5" t="s">
        <v>146</v>
      </c>
      <c r="GT324" s="174" t="s">
        <v>76</v>
      </c>
      <c r="GU324" s="16"/>
      <c r="GV324" s="3"/>
      <c r="GW324" s="158">
        <f t="shared" si="1250"/>
        <v>-3.6875861057958738E-2</v>
      </c>
      <c r="GX324" s="158">
        <f t="shared" si="1251"/>
        <v>-0.48734043213513095</v>
      </c>
      <c r="GY324" s="158">
        <f t="shared" si="1252"/>
        <v>1.0047181646865588</v>
      </c>
      <c r="GZ324" s="158">
        <f t="shared" si="1253"/>
        <v>0.11347793678783397</v>
      </c>
      <c r="HA324" s="158">
        <f t="shared" si="1254"/>
        <v>1.0804049291963238</v>
      </c>
      <c r="HB324" s="263">
        <f t="shared" si="1175"/>
        <v>-7.4134956061092938E-3</v>
      </c>
      <c r="HC324" s="263">
        <f t="shared" si="1211"/>
        <v>-0.19111036479757712</v>
      </c>
      <c r="HD324" s="263">
        <f t="shared" si="1176"/>
        <v>0.19653627749293429</v>
      </c>
      <c r="HE324" s="263">
        <f t="shared" si="1177"/>
        <v>1.9935552983959826E-2</v>
      </c>
      <c r="HF324" s="153">
        <f t="shared" si="1255"/>
        <v>0.19362575862194281</v>
      </c>
      <c r="HG324" s="153">
        <f t="shared" si="1256"/>
        <v>0.20103925422805211</v>
      </c>
      <c r="HH324" s="153">
        <f t="shared" si="1257"/>
        <v>0.39214961902562923</v>
      </c>
      <c r="HI324" s="153">
        <f t="shared" si="1258"/>
        <v>0.19561334153269494</v>
      </c>
      <c r="HJ324" s="153">
        <f t="shared" si="1259"/>
        <v>0.17567778854873511</v>
      </c>
      <c r="HK324" s="153">
        <f t="shared" si="1260"/>
        <v>8.4444035910163306E-2</v>
      </c>
      <c r="HL324" s="153">
        <f t="shared" si="1261"/>
        <v>0.10865842055185537</v>
      </c>
      <c r="HM324" s="153">
        <f t="shared" si="1262"/>
        <v>0.18901664658512946</v>
      </c>
      <c r="HN324" s="153">
        <f t="shared" si="1263"/>
        <v>0.13833301835381348</v>
      </c>
      <c r="HO324" s="153">
        <f t="shared" si="1264"/>
        <v>0.19429590550250636</v>
      </c>
      <c r="HP324" s="153">
        <f t="shared" si="1265"/>
        <v>0.14258348369805926</v>
      </c>
      <c r="HQ324" s="153">
        <f t="shared" si="1266"/>
        <v>-9.6502156798130026E-2</v>
      </c>
      <c r="HR324" s="153">
        <f t="shared" si="1267"/>
        <v>-4.1431031402109179E-2</v>
      </c>
      <c r="HS324" s="153">
        <f t="shared" si="1268"/>
        <v>1.0333975292404526E-3</v>
      </c>
      <c r="HT324" s="153">
        <f t="shared" si="1269"/>
        <v>3.8597160011436205E-2</v>
      </c>
      <c r="HU324" s="153">
        <f t="shared" si="1270"/>
        <v>0.12915699922660481</v>
      </c>
      <c r="HV324" s="150">
        <f t="shared" si="1271"/>
        <v>-5.9654162350292521E-2</v>
      </c>
      <c r="HW324" s="150">
        <f t="shared" si="1272"/>
        <v>-0.39321270189780788</v>
      </c>
      <c r="HX324" s="150">
        <f t="shared" si="1273"/>
        <v>0.94867420669220714</v>
      </c>
      <c r="HY324" s="150">
        <f t="shared" si="1274"/>
        <v>1.2679287107664752</v>
      </c>
      <c r="HZ324" s="150">
        <f t="shared" si="1275"/>
        <v>-0.11095810867993711</v>
      </c>
      <c r="IA324" s="263">
        <f t="shared" si="1178"/>
        <v>-7.8034077097412918E-3</v>
      </c>
      <c r="IB324" s="263">
        <f t="shared" si="1212"/>
        <v>-8.4768520594465518E-2</v>
      </c>
      <c r="IC324" s="263">
        <f t="shared" si="1179"/>
        <v>0.10495059897029094</v>
      </c>
      <c r="ID324" s="263">
        <f t="shared" si="1180"/>
        <v>6.1849083113273702E-2</v>
      </c>
      <c r="IE324" s="153">
        <f t="shared" si="1276"/>
        <v>0.12300737568403521</v>
      </c>
      <c r="IF324" s="153">
        <f t="shared" si="1277"/>
        <v>0.1308107833937765</v>
      </c>
      <c r="IG324" s="153">
        <f t="shared" si="1278"/>
        <v>0.21557930398824202</v>
      </c>
      <c r="IH324" s="153">
        <f t="shared" si="1279"/>
        <v>0.11062870501795108</v>
      </c>
      <c r="II324" s="153">
        <f t="shared" si="1280"/>
        <v>4.8779621904677377E-2</v>
      </c>
      <c r="IJ324" s="153">
        <f t="shared" si="1281"/>
        <v>5.4867630401812285E-2</v>
      </c>
      <c r="IK324" s="153">
        <f t="shared" si="1282"/>
        <v>6.8337218337218328E-2</v>
      </c>
      <c r="IL324" s="153">
        <f t="shared" si="1283"/>
        <v>0.11522176668824149</v>
      </c>
      <c r="IM324" s="153">
        <f t="shared" si="1284"/>
        <v>8.1269126816254547E-2</v>
      </c>
      <c r="IN324" s="153">
        <f t="shared" si="1285"/>
        <v>0.10536344156479283</v>
      </c>
      <c r="IO324" s="153">
        <f t="shared" si="1286"/>
        <v>6.7324573365250523E-2</v>
      </c>
      <c r="IP324" s="153">
        <f t="shared" si="1287"/>
        <v>-2.488997919285799E-2</v>
      </c>
      <c r="IQ324" s="153">
        <f t="shared" si="1288"/>
        <v>-9.6932889563110039E-3</v>
      </c>
      <c r="IR324" s="153">
        <f t="shared" si="1289"/>
        <v>7.3231907141941745E-3</v>
      </c>
      <c r="IS324" s="153">
        <f t="shared" si="1290"/>
        <v>1.6226689271009929E-2</v>
      </c>
      <c r="IT324" s="153">
        <f t="shared" si="1291"/>
        <v>5.0674221775928847E-2</v>
      </c>
      <c r="IU324" s="150">
        <f t="shared" si="1292"/>
        <v>-3.385732761942975E-2</v>
      </c>
      <c r="IV324" s="150">
        <f t="shared" si="1293"/>
        <v>4.7631492542235664E-2</v>
      </c>
      <c r="IW324" s="150">
        <f t="shared" si="1294"/>
        <v>0.42321745948998413</v>
      </c>
      <c r="IX324" s="150">
        <f t="shared" si="1295"/>
        <v>-0.12806734716423943</v>
      </c>
      <c r="IY324" s="150">
        <f t="shared" si="1296"/>
        <v>-0.19085042305145783</v>
      </c>
      <c r="IZ324" s="263">
        <f t="shared" si="1181"/>
        <v>-2.25698450126951E-2</v>
      </c>
      <c r="JA324" s="263">
        <f t="shared" si="1213"/>
        <v>3.0308297816639351E-2</v>
      </c>
      <c r="JB324" s="263">
        <f t="shared" si="1182"/>
        <v>0.18921678917074525</v>
      </c>
      <c r="JC324" s="263">
        <f t="shared" si="1183"/>
        <v>-6.5667663562354539E-2</v>
      </c>
      <c r="JD324" s="153">
        <f t="shared" si="1297"/>
        <v>0.64404641207615188</v>
      </c>
      <c r="JE324" s="153">
        <f t="shared" si="1298"/>
        <v>0.66661625708884698</v>
      </c>
      <c r="JF324" s="153">
        <f t="shared" si="1299"/>
        <v>0.63630795927220762</v>
      </c>
      <c r="JG324" s="153">
        <f t="shared" si="1300"/>
        <v>0.44709117010146238</v>
      </c>
      <c r="JH324" s="153">
        <f t="shared" si="1301"/>
        <v>0.51275883366381692</v>
      </c>
      <c r="JI324" s="153">
        <f t="shared" si="1302"/>
        <v>0.63370092288440483</v>
      </c>
      <c r="JJ324" s="153">
        <f t="shared" si="1303"/>
        <v>0.61967794245201191</v>
      </c>
      <c r="JK324" s="153">
        <f t="shared" si="1304"/>
        <v>0.60481512638705281</v>
      </c>
      <c r="JL324" s="153">
        <f t="shared" si="1305"/>
        <v>0.60675328408852147</v>
      </c>
      <c r="JM324" s="153">
        <f t="shared" si="1306"/>
        <v>0.55447438098775981</v>
      </c>
      <c r="JN324" s="153">
        <f t="shared" si="1307"/>
        <v>0.49116187143198736</v>
      </c>
      <c r="JO324" s="153">
        <f t="shared" si="1308"/>
        <v>0.35426815316461863</v>
      </c>
      <c r="JP324" s="153">
        <f t="shared" si="1309"/>
        <v>0.41436827913521107</v>
      </c>
      <c r="JQ324" s="153">
        <f t="shared" si="1310"/>
        <v>0.43107008380906109</v>
      </c>
      <c r="JR324" s="153">
        <f t="shared" si="1311"/>
        <v>0.3556580442483791</v>
      </c>
      <c r="JS324" s="153">
        <f t="shared" si="1312"/>
        <v>0.3709654282025534</v>
      </c>
      <c r="JT324" s="153" t="str">
        <f t="shared" si="1313"/>
        <v>i.a.</v>
      </c>
      <c r="JU324" s="150" t="e">
        <f t="shared" si="1314"/>
        <v>#VALUE!</v>
      </c>
      <c r="JV324" s="150" t="e">
        <f t="shared" si="1315"/>
        <v>#VALUE!</v>
      </c>
      <c r="JW324" s="150" t="e">
        <f t="shared" si="1316"/>
        <v>#VALUE!</v>
      </c>
      <c r="JX324" s="150" t="e">
        <f t="shared" si="1317"/>
        <v>#VALUE!</v>
      </c>
      <c r="JY324" s="150" t="e">
        <f t="shared" si="1318"/>
        <v>#VALUE!</v>
      </c>
      <c r="JZ324" s="263" t="e">
        <f t="shared" si="1184"/>
        <v>#VALUE!</v>
      </c>
      <c r="KA324" s="263" t="e">
        <f t="shared" si="1214"/>
        <v>#VALUE!</v>
      </c>
      <c r="KB324" s="263" t="e">
        <f t="shared" si="1185"/>
        <v>#VALUE!</v>
      </c>
      <c r="KC324" s="263" t="e">
        <f t="shared" si="1186"/>
        <v>#VALUE!</v>
      </c>
      <c r="KD324" s="153" t="str">
        <f t="shared" si="1145"/>
        <v>i.a.</v>
      </c>
      <c r="KE324" s="153" t="str">
        <f t="shared" si="1146"/>
        <v>i.a.</v>
      </c>
      <c r="KF324" s="153" t="str">
        <f t="shared" si="1147"/>
        <v>i.a.</v>
      </c>
      <c r="KG324" s="153" t="str">
        <f t="shared" si="1148"/>
        <v>i.a.</v>
      </c>
      <c r="KH324" s="153" t="str">
        <f t="shared" si="1161"/>
        <v>i.a.</v>
      </c>
      <c r="KI324" s="153" t="str">
        <f t="shared" si="1149"/>
        <v>i.a.</v>
      </c>
      <c r="KJ324" s="153" t="str">
        <f t="shared" si="1150"/>
        <v>i.a.</v>
      </c>
      <c r="KK324" s="153" t="str">
        <f t="shared" si="1151"/>
        <v>i.a.</v>
      </c>
      <c r="KL324" s="153" t="str">
        <f t="shared" si="1152"/>
        <v>i.a.</v>
      </c>
      <c r="KM324" s="153" t="str">
        <f t="shared" si="1153"/>
        <v>i.a.</v>
      </c>
      <c r="KN324" s="153" t="str">
        <f t="shared" si="1154"/>
        <v>i.a.</v>
      </c>
      <c r="KO324" s="153" t="str">
        <f t="shared" si="1155"/>
        <v>i.a.</v>
      </c>
      <c r="KP324" s="153" t="str">
        <f t="shared" si="1156"/>
        <v>i.a.</v>
      </c>
      <c r="KQ324" s="153" t="str">
        <f t="shared" si="1157"/>
        <v>i.a.</v>
      </c>
      <c r="KR324" s="153" t="str">
        <f t="shared" si="1158"/>
        <v>i.a.</v>
      </c>
      <c r="KS324" s="153" t="str">
        <f t="shared" si="1159"/>
        <v>i.a.</v>
      </c>
      <c r="KT324" s="153" t="str">
        <f t="shared" si="1160"/>
        <v>i.a.</v>
      </c>
      <c r="KU324" s="150" t="e">
        <f t="shared" si="1319"/>
        <v>#DIV/0!</v>
      </c>
      <c r="KV324" s="150" t="e">
        <f t="shared" si="1320"/>
        <v>#DIV/0!</v>
      </c>
      <c r="KW324" s="150" t="e">
        <f t="shared" si="1321"/>
        <v>#DIV/0!</v>
      </c>
      <c r="KX324" s="150" t="e">
        <f t="shared" si="1322"/>
        <v>#DIV/0!</v>
      </c>
      <c r="KY324" s="150" t="e">
        <f t="shared" si="1323"/>
        <v>#DIV/0!</v>
      </c>
      <c r="KZ324" s="243">
        <f t="shared" si="1187"/>
        <v>0</v>
      </c>
      <c r="LA324" s="243">
        <f t="shared" si="1215"/>
        <v>0</v>
      </c>
      <c r="LB324" s="243">
        <f t="shared" si="1188"/>
        <v>0</v>
      </c>
      <c r="LC324" s="243">
        <f t="shared" si="1189"/>
        <v>0</v>
      </c>
      <c r="LD324" s="254">
        <f>IFERROR(Tabel1[[#This Row],[2024 - Omsætning]]/Tabel1[[#This Row],[2024 - Ansatte]],"i.a.")</f>
        <v>0</v>
      </c>
      <c r="LE324" s="254">
        <f>IFERROR(Tabel1[[#This Row],[2023 - Omsætning]]/Tabel1[[#This Row],[2023 - Ansatte]],"i.a.")</f>
        <v>0</v>
      </c>
      <c r="LF324" s="254">
        <f>IFERROR(Tabel1[[#This Row],[2022 - Omsætning]]/Tabel1[[#This Row],[2022 - Ansatte]],"i.a.")</f>
        <v>0</v>
      </c>
      <c r="LG324" s="254">
        <f>IFERROR(Tabel1[[#This Row],[2021 - Omsætning]]/Tabel1[[#This Row],[2021 - Ansatte]],"i.a.")</f>
        <v>0</v>
      </c>
      <c r="LH324" s="254">
        <f>IFERROR(AC324/Tabel1[[#This Row],[2020 - Ansatte]],"i.a.")</f>
        <v>0</v>
      </c>
      <c r="LI324" s="254">
        <f>IFERROR(Tabel1[[#This Row],[2019 - Omsætning]]/Tabel1[[#This Row],[2019 - Ansatte]],"i.a.")</f>
        <v>0</v>
      </c>
      <c r="LJ324" s="254">
        <f>IFERROR(Tabel1[[#This Row],[2018 - Omsætning]]/Tabel1[[#This Row],[2018 - Ansatte]],"i.a.")</f>
        <v>0</v>
      </c>
      <c r="LK324" s="254">
        <f>IFERROR(Tabel1[[#This Row],[2017 - Omsætning]]/Tabel1[[#This Row],[2017 - Ansatte]],"i.a.")</f>
        <v>0</v>
      </c>
      <c r="LL324" s="254">
        <f>IFERROR(Tabel1[[#This Row],[2016 - Omsætning]]/Tabel1[[#This Row],[2016 - Ansatte]],"i.a.")</f>
        <v>0</v>
      </c>
      <c r="LM324" s="254" t="str">
        <f>IFERROR(Tabel1[[#This Row],[2015 - Omsætning]]/Tabel1[[#This Row],[2015 - Ansatte]],"i.a.")</f>
        <v>i.a.</v>
      </c>
      <c r="LN324" s="254">
        <f>IFERROR(Tabel1[[#This Row],[2014 - Omsætning]]/Tabel1[[#This Row],[2014 - Ansatte]],"i.a.")</f>
        <v>0</v>
      </c>
      <c r="LO324" s="254">
        <f>IFERROR(Tabel1[[#This Row],[2013 - Omsætning]]/Tabel1[[#This Row],[2013 - Ansatte]],"i.a.")</f>
        <v>0</v>
      </c>
      <c r="LP324" s="254">
        <f>IFERROR(Tabel1[[#This Row],[2012 - Omsætning]]/Tabel1[[#This Row],[2012 - Ansatte]],"i.a.")</f>
        <v>0</v>
      </c>
      <c r="LQ324" s="254">
        <f>IFERROR(Tabel1[[#This Row],[2011 - Omsætning]]/Tabel1[[#This Row],[2011 - Ansatte]],"i.a.")</f>
        <v>0</v>
      </c>
      <c r="LR324" s="254">
        <f>IFERROR(Tabel1[[#This Row],[2010 - Omsætning]]/Tabel1[[#This Row],[2010 - Ansatte]],"i.a.")</f>
        <v>0</v>
      </c>
      <c r="LS324" s="254">
        <f>IFERROR(Tabel1[[#This Row],[2009 - Omsætning]]/Tabel1[[#This Row],[2009 - Ansatte]],"i.a.")</f>
        <v>0</v>
      </c>
      <c r="LT324" s="254" t="str">
        <f>IFERROR(Tabel1[[#This Row],[2008 - Omsætning]]/Tabel1[[#This Row],[2008 - Ansatte]],"i.a.")</f>
        <v>i.a.</v>
      </c>
      <c r="LU324" s="158">
        <f t="shared" si="1324"/>
        <v>3.155856727976767E-2</v>
      </c>
      <c r="LV324" s="158">
        <f t="shared" si="1325"/>
        <v>-0.29041058250902818</v>
      </c>
      <c r="LW324" s="158">
        <f t="shared" si="1326"/>
        <v>1.179298545765612</v>
      </c>
      <c r="LX324" s="158">
        <f t="shared" si="1327"/>
        <v>0.38720778450219523</v>
      </c>
      <c r="LY324" s="158">
        <f t="shared" si="1328"/>
        <v>0.74725274725274737</v>
      </c>
      <c r="LZ324" s="243">
        <f t="shared" si="1190"/>
        <v>2.7166666666666672E-2</v>
      </c>
      <c r="MA324" s="243">
        <f t="shared" si="1216"/>
        <v>-0.35230952380952396</v>
      </c>
      <c r="MB324" s="243">
        <f t="shared" si="1191"/>
        <v>0.65647619047619066</v>
      </c>
      <c r="MC324" s="243">
        <f t="shared" si="1192"/>
        <v>0.15538095238095234</v>
      </c>
      <c r="MD324" s="244">
        <f t="shared" si="1329"/>
        <v>0.88800000000000001</v>
      </c>
      <c r="ME324" s="244">
        <f t="shared" si="1330"/>
        <v>0.86083333333333334</v>
      </c>
      <c r="MF324" s="244">
        <f t="shared" si="1331"/>
        <v>1.2131428571428573</v>
      </c>
      <c r="MG324" s="244">
        <f t="shared" si="1332"/>
        <v>0.55666666666666664</v>
      </c>
      <c r="MH324" s="244">
        <f t="shared" si="1333"/>
        <v>0.4012857142857143</v>
      </c>
      <c r="MI324" s="244">
        <f t="shared" si="1334"/>
        <v>0.22966666666666666</v>
      </c>
      <c r="MJ324" s="244">
        <f t="shared" si="1335"/>
        <v>0.24471428571428572</v>
      </c>
      <c r="MK324" s="244">
        <f t="shared" si="1336"/>
        <v>0.33224999999999999</v>
      </c>
      <c r="ML324" s="244">
        <f t="shared" si="1337"/>
        <v>0.21373475</v>
      </c>
      <c r="MM324" s="244" t="str">
        <f t="shared" si="1338"/>
        <v>i.a.</v>
      </c>
      <c r="MN324" s="244">
        <f t="shared" si="1339"/>
        <v>0.14341855555555555</v>
      </c>
      <c r="MO324" s="244">
        <f t="shared" si="1340"/>
        <v>-9.7028222222222224E-2</v>
      </c>
      <c r="MP324" s="244">
        <f t="shared" si="1341"/>
        <v>-4.6890444444444443E-2</v>
      </c>
      <c r="MQ324" s="244">
        <f t="shared" si="1342"/>
        <v>1.2222222222222222E-3</v>
      </c>
      <c r="MR324" s="244">
        <f t="shared" si="1343"/>
        <v>4.5000000000000005E-2</v>
      </c>
      <c r="MS324" s="244">
        <f t="shared" si="1344"/>
        <v>0.14844444444444446</v>
      </c>
      <c r="MT324" s="244" t="str">
        <f t="shared" si="1345"/>
        <v>i.a.</v>
      </c>
    </row>
    <row r="325" spans="1:358" ht="18" customHeight="1" x14ac:dyDescent="0.25">
      <c r="A325" t="s">
        <v>652</v>
      </c>
      <c r="B325" s="273">
        <v>86986213</v>
      </c>
      <c r="C325" s="5" t="s">
        <v>92</v>
      </c>
      <c r="D325" s="5"/>
      <c r="E325" s="5">
        <v>256100</v>
      </c>
      <c r="F325" s="203">
        <v>45610</v>
      </c>
      <c r="G325" s="148" t="s">
        <v>84</v>
      </c>
      <c r="H325" s="148" t="s">
        <v>84</v>
      </c>
      <c r="I325" s="148" t="s">
        <v>84</v>
      </c>
      <c r="J325" s="148" t="s">
        <v>84</v>
      </c>
      <c r="K325" s="148" t="s">
        <v>70</v>
      </c>
      <c r="L325" s="148" t="s">
        <v>70</v>
      </c>
      <c r="M325" s="148" t="s">
        <v>70</v>
      </c>
      <c r="N325" s="148" t="s">
        <v>70</v>
      </c>
      <c r="O325" s="357" t="s">
        <v>70</v>
      </c>
      <c r="P325" s="150" t="e">
        <f>Y325/Tabel1[[#This Row],[2023 - Omsætning]]-1</f>
        <v>#DIV/0!</v>
      </c>
      <c r="Q325" s="150" t="e">
        <f>Z325/Tabel1[[#This Row],[2022 - Omsætning]]-1</f>
        <v>#DIV/0!</v>
      </c>
      <c r="R325" s="150" t="e">
        <f>AA325/Tabel1[[#This Row],[2021 - Omsætning]]-1</f>
        <v>#DIV/0!</v>
      </c>
      <c r="S325" s="150" t="e">
        <f>AB325/Tabel1[[#This Row],[2020 - Omsætning]]-1</f>
        <v>#DIV/0!</v>
      </c>
      <c r="T325" s="150" t="e">
        <f>AC325/Tabel1[[#This Row],[2019 - Omsætning]]-1</f>
        <v>#DIV/0!</v>
      </c>
      <c r="U325" s="242">
        <f t="shared" si="1162"/>
        <v>0</v>
      </c>
      <c r="V325" s="242">
        <f t="shared" si="1210"/>
        <v>0</v>
      </c>
      <c r="W325" s="242">
        <f t="shared" si="1209"/>
        <v>0</v>
      </c>
      <c r="X325" s="242">
        <f t="shared" si="1208"/>
        <v>0</v>
      </c>
      <c r="Y325" s="151"/>
      <c r="Z325" s="151"/>
      <c r="AA325" s="151"/>
      <c r="AB325" s="151"/>
      <c r="AC325" s="361"/>
      <c r="AD325" s="151"/>
      <c r="AE325" s="151"/>
      <c r="AF325" s="151"/>
      <c r="AG325" s="361"/>
      <c r="AH325" s="361"/>
      <c r="AI325" s="361"/>
      <c r="AJ325" s="361"/>
      <c r="AK325" s="361"/>
      <c r="AL325" s="361"/>
      <c r="AM325" s="361"/>
      <c r="AN325" s="361"/>
      <c r="AO325" s="361"/>
      <c r="AP325" s="150">
        <f t="shared" si="1220"/>
        <v>-0.1368432271128637</v>
      </c>
      <c r="AQ325" s="150">
        <f t="shared" si="1221"/>
        <v>0.14109086486815164</v>
      </c>
      <c r="AR325" s="150">
        <f t="shared" si="1222"/>
        <v>-9.680549199084662E-2</v>
      </c>
      <c r="AS325" s="150">
        <f t="shared" si="1223"/>
        <v>-6.1684073107049625E-2</v>
      </c>
      <c r="AT325" s="150">
        <f t="shared" si="1224"/>
        <v>1.5418963231703069E-2</v>
      </c>
      <c r="AU325" s="242">
        <f t="shared" si="1193"/>
        <v>-7.7040000000000006</v>
      </c>
      <c r="AV325" s="242">
        <f t="shared" si="1169"/>
        <v>6.9609999999999985</v>
      </c>
      <c r="AW325" s="242">
        <f t="shared" si="1194"/>
        <v>-5.2879999999999967</v>
      </c>
      <c r="AX325" s="242">
        <f t="shared" si="1195"/>
        <v>-3.5910000000000011</v>
      </c>
      <c r="AY325" s="119">
        <v>48.594000000000001</v>
      </c>
      <c r="AZ325" s="119">
        <v>56.298000000000002</v>
      </c>
      <c r="BA325" s="119">
        <v>49.337000000000003</v>
      </c>
      <c r="BB325" s="119">
        <v>54.625</v>
      </c>
      <c r="BC325" s="119">
        <v>58.216000000000001</v>
      </c>
      <c r="BD325" s="362">
        <v>57.332000000000001</v>
      </c>
      <c r="BE325" s="362">
        <v>48.66</v>
      </c>
      <c r="BF325" s="362">
        <v>46.244</v>
      </c>
      <c r="BG325" s="362">
        <v>46.959212000000001</v>
      </c>
      <c r="BH325" s="362">
        <v>38.435535999999999</v>
      </c>
      <c r="BI325" s="362">
        <v>34.303350999999999</v>
      </c>
      <c r="BJ325" s="362">
        <v>32.111296000000003</v>
      </c>
      <c r="BK325" s="362">
        <v>39.06</v>
      </c>
      <c r="BL325" s="362">
        <v>36.941000000000003</v>
      </c>
      <c r="BM325" s="362">
        <v>33.061</v>
      </c>
      <c r="BN325" s="362">
        <v>45.182000000000002</v>
      </c>
      <c r="BO325" s="362"/>
      <c r="BP325" s="152">
        <f t="shared" si="1225"/>
        <v>-0.8367620003345041</v>
      </c>
      <c r="BQ325" s="152">
        <f t="shared" si="1226"/>
        <v>5.5241793152135496E-2</v>
      </c>
      <c r="BR325" s="152">
        <f t="shared" si="1227"/>
        <v>-5.5509251541923536E-2</v>
      </c>
      <c r="BS325" s="152">
        <f t="shared" si="1228"/>
        <v>-0.30325203252032518</v>
      </c>
      <c r="BT325" s="152">
        <f t="shared" si="1229"/>
        <v>6.381664298511136E-2</v>
      </c>
      <c r="BU325" s="242">
        <f t="shared" si="1196"/>
        <v>-10.006</v>
      </c>
      <c r="BV325" s="242">
        <f t="shared" si="1170"/>
        <v>0.62599999999999945</v>
      </c>
      <c r="BW325" s="242">
        <f t="shared" si="1197"/>
        <v>-0.66599999999999859</v>
      </c>
      <c r="BX325" s="242">
        <f t="shared" si="1198"/>
        <v>-5.2219999999999995</v>
      </c>
      <c r="BY325" s="119">
        <v>1.952</v>
      </c>
      <c r="BZ325" s="119">
        <v>11.958</v>
      </c>
      <c r="CA325" s="119">
        <v>11.332000000000001</v>
      </c>
      <c r="CB325" s="119">
        <v>11.997999999999999</v>
      </c>
      <c r="CC325" s="119">
        <v>17.22</v>
      </c>
      <c r="CD325" s="362">
        <v>16.187000000000001</v>
      </c>
      <c r="CE325" s="362">
        <v>7.8</v>
      </c>
      <c r="CF325" s="362">
        <v>6.31</v>
      </c>
      <c r="CG325" s="362">
        <v>8.6887100000000004</v>
      </c>
      <c r="CH325" s="362">
        <v>1.9904919999999999</v>
      </c>
      <c r="CI325" s="362">
        <v>1.7444040000000001</v>
      </c>
      <c r="CJ325" s="362">
        <v>0.56349499999999997</v>
      </c>
      <c r="CK325" s="362">
        <v>4.4320000000000004</v>
      </c>
      <c r="CL325" s="362">
        <v>4.3109999999999999</v>
      </c>
      <c r="CM325" s="362">
        <v>1.5069999999999999</v>
      </c>
      <c r="CN325" s="362">
        <v>12.577</v>
      </c>
      <c r="CO325" s="362"/>
      <c r="CP325" s="152">
        <f t="shared" si="1230"/>
        <v>-0.82854471268276098</v>
      </c>
      <c r="CQ325" s="152">
        <f t="shared" si="1231"/>
        <v>5.2706935123042378E-2</v>
      </c>
      <c r="CR325" s="152">
        <f t="shared" si="1232"/>
        <v>-6.6961676546714505E-2</v>
      </c>
      <c r="CS325" s="152">
        <f t="shared" si="1233"/>
        <v>-0.29991816693944356</v>
      </c>
      <c r="CT325" s="152">
        <f t="shared" si="1234"/>
        <v>6.6517050059223246E-2</v>
      </c>
      <c r="CU325" s="242">
        <f t="shared" si="1199"/>
        <v>-9.7469999999999999</v>
      </c>
      <c r="CV325" s="242">
        <f t="shared" si="1171"/>
        <v>0.58899999999999864</v>
      </c>
      <c r="CW325" s="242">
        <f t="shared" si="1200"/>
        <v>-0.8019999999999996</v>
      </c>
      <c r="CX325" s="242">
        <f t="shared" si="1201"/>
        <v>-5.1310000000000002</v>
      </c>
      <c r="CY325" s="119">
        <v>2.0169999999999999</v>
      </c>
      <c r="CZ325" s="119">
        <v>11.763999999999999</v>
      </c>
      <c r="DA325" s="119">
        <v>11.175000000000001</v>
      </c>
      <c r="DB325" s="119">
        <v>11.977</v>
      </c>
      <c r="DC325" s="119">
        <v>17.108000000000001</v>
      </c>
      <c r="DD325" s="362">
        <v>16.041</v>
      </c>
      <c r="DE325" s="362">
        <v>7.657</v>
      </c>
      <c r="DF325" s="362">
        <v>6.2229999999999999</v>
      </c>
      <c r="DG325" s="362">
        <v>8.4679269999999995</v>
      </c>
      <c r="DH325" s="362">
        <v>1.8565769999999999</v>
      </c>
      <c r="DI325" s="362">
        <v>1.515695</v>
      </c>
      <c r="DJ325" s="362">
        <v>0.25329299999999999</v>
      </c>
      <c r="DK325" s="362">
        <v>4.0579999999999998</v>
      </c>
      <c r="DL325" s="362">
        <v>3.91</v>
      </c>
      <c r="DM325" s="362">
        <v>1.0049999999999999</v>
      </c>
      <c r="DN325" s="362">
        <v>10.488</v>
      </c>
      <c r="DO325" s="362"/>
      <c r="DP325" s="152">
        <f t="shared" si="1235"/>
        <v>3.4489585808188748E-2</v>
      </c>
      <c r="DQ325" s="152">
        <f t="shared" si="1236"/>
        <v>7.0356870390777315E-2</v>
      </c>
      <c r="DR325" s="152">
        <f t="shared" si="1237"/>
        <v>5.4621848739495854E-2</v>
      </c>
      <c r="DS325" s="152">
        <f t="shared" si="1238"/>
        <v>-2.0318794885268814E-2</v>
      </c>
      <c r="DT325" s="152">
        <f t="shared" si="1239"/>
        <v>6.0117914674341869E-2</v>
      </c>
      <c r="DU325" s="242">
        <f t="shared" si="1202"/>
        <v>0.87099999999999866</v>
      </c>
      <c r="DV325" s="242">
        <f t="shared" si="1172"/>
        <v>1.6600000000000001</v>
      </c>
      <c r="DW325" s="242">
        <f t="shared" si="1203"/>
        <v>1.2220000000000013</v>
      </c>
      <c r="DX325" s="242">
        <f t="shared" si="1204"/>
        <v>-0.46399999999999864</v>
      </c>
      <c r="DY325" s="119">
        <v>26.125</v>
      </c>
      <c r="DZ325" s="119">
        <v>25.254000000000001</v>
      </c>
      <c r="EA325" s="119">
        <v>23.594000000000001</v>
      </c>
      <c r="EB325" s="119">
        <v>22.372</v>
      </c>
      <c r="EC325" s="119">
        <v>22.835999999999999</v>
      </c>
      <c r="ED325" s="362">
        <v>21.541</v>
      </c>
      <c r="EE325" s="362">
        <v>15.518000000000001</v>
      </c>
      <c r="EF325" s="362">
        <v>14.324</v>
      </c>
      <c r="EG325" s="362">
        <v>15.477059000000001</v>
      </c>
      <c r="EH325" s="362">
        <v>10.272944000000001</v>
      </c>
      <c r="EI325" s="362">
        <v>9.8942879999999995</v>
      </c>
      <c r="EJ325" s="362">
        <v>11.529868</v>
      </c>
      <c r="EK325" s="362">
        <v>13.859</v>
      </c>
      <c r="EL325" s="362">
        <v>13.765000000000001</v>
      </c>
      <c r="EM325" s="362">
        <v>16.344000000000001</v>
      </c>
      <c r="EN325" s="362">
        <v>20.760999999999999</v>
      </c>
      <c r="EO325" s="362"/>
      <c r="EP325" s="153">
        <f t="shared" si="1240"/>
        <v>1.3241981987337713E-2</v>
      </c>
      <c r="EQ325" s="153">
        <f t="shared" si="1241"/>
        <v>0.10460649440194372</v>
      </c>
      <c r="ER325" s="153">
        <f t="shared" si="1242"/>
        <v>0.19457954188892385</v>
      </c>
      <c r="ES325" s="153">
        <f t="shared" si="1243"/>
        <v>-7.9350750176034143E-2</v>
      </c>
      <c r="ET325" s="153">
        <f t="shared" si="1244"/>
        <v>0.1909646067174128</v>
      </c>
      <c r="EU325" s="242">
        <f t="shared" si="1205"/>
        <v>0.89100000000000534</v>
      </c>
      <c r="EV325" s="242">
        <f t="shared" si="1173"/>
        <v>6.3719999999999999</v>
      </c>
      <c r="EW325" s="242">
        <f t="shared" si="1206"/>
        <v>9.9220000000000041</v>
      </c>
      <c r="EX325" s="242">
        <f t="shared" si="1207"/>
        <v>-4.3950000000000031</v>
      </c>
      <c r="EY325" s="119">
        <v>68.177000000000007</v>
      </c>
      <c r="EZ325" s="119">
        <v>67.286000000000001</v>
      </c>
      <c r="FA325" s="119">
        <v>60.914000000000001</v>
      </c>
      <c r="FB325" s="119">
        <v>50.991999999999997</v>
      </c>
      <c r="FC325" s="119">
        <v>55.387</v>
      </c>
      <c r="FD325" s="362">
        <v>46.506</v>
      </c>
      <c r="FE325" s="362">
        <v>39.494999999999997</v>
      </c>
      <c r="FF325" s="362">
        <v>39</v>
      </c>
      <c r="FG325" s="362">
        <v>37.430135999999997</v>
      </c>
      <c r="FH325" s="362">
        <v>35.104308000000003</v>
      </c>
      <c r="FI325" s="362">
        <v>31.580973</v>
      </c>
      <c r="FJ325" s="362">
        <v>34.656163999999997</v>
      </c>
      <c r="FK325" s="362">
        <v>39.01</v>
      </c>
      <c r="FL325" s="362">
        <v>37.984999999999999</v>
      </c>
      <c r="FM325" s="362">
        <v>41.439</v>
      </c>
      <c r="FN325" s="362">
        <v>51.771999999999998</v>
      </c>
      <c r="FO325" s="362"/>
      <c r="FP325" s="153">
        <f t="shared" si="1245"/>
        <v>-4.5977011494252873E-2</v>
      </c>
      <c r="FQ325" s="153">
        <f t="shared" si="1246"/>
        <v>0.14473684210526316</v>
      </c>
      <c r="FR325" s="153">
        <f t="shared" si="1247"/>
        <v>-0.12643678160919541</v>
      </c>
      <c r="FS325" s="153">
        <f t="shared" si="1248"/>
        <v>3.5714285714285712E-2</v>
      </c>
      <c r="FT325" s="153">
        <f t="shared" si="1249"/>
        <v>-2.3255813953488372E-2</v>
      </c>
      <c r="FU325" s="242">
        <f t="shared" si="1217"/>
        <v>-4</v>
      </c>
      <c r="FV325" s="242">
        <f t="shared" si="1174"/>
        <v>11</v>
      </c>
      <c r="FW325" s="242">
        <f t="shared" si="1218"/>
        <v>-11</v>
      </c>
      <c r="FX325" s="242">
        <f t="shared" si="1219"/>
        <v>3</v>
      </c>
      <c r="FY325" s="154">
        <v>83</v>
      </c>
      <c r="FZ325" s="154">
        <v>87</v>
      </c>
      <c r="GA325" s="154">
        <v>76</v>
      </c>
      <c r="GB325" s="154">
        <v>87</v>
      </c>
      <c r="GC325" s="154">
        <v>84</v>
      </c>
      <c r="GD325" s="359">
        <v>86</v>
      </c>
      <c r="GE325" s="359">
        <v>91</v>
      </c>
      <c r="GF325" s="359">
        <v>90</v>
      </c>
      <c r="GG325" s="359">
        <v>86</v>
      </c>
      <c r="GH325" s="359">
        <v>80</v>
      </c>
      <c r="GI325" s="359">
        <v>73</v>
      </c>
      <c r="GJ325" s="359">
        <v>72</v>
      </c>
      <c r="GK325" s="359">
        <v>78</v>
      </c>
      <c r="GL325" s="359">
        <v>69</v>
      </c>
      <c r="GM325" s="359">
        <v>68</v>
      </c>
      <c r="GN325" s="359">
        <v>78</v>
      </c>
      <c r="GO325" s="359"/>
      <c r="GP325" s="5"/>
      <c r="GQ325" s="5" t="s">
        <v>390</v>
      </c>
      <c r="GR325" s="5">
        <v>7500</v>
      </c>
      <c r="GS325" s="5" t="s">
        <v>294</v>
      </c>
      <c r="GT325" s="107" t="s">
        <v>94</v>
      </c>
      <c r="GU325" s="172" t="s">
        <v>73</v>
      </c>
      <c r="GV325" s="24"/>
      <c r="GW325" s="158">
        <f t="shared" si="1250"/>
        <v>-0.83699083526591622</v>
      </c>
      <c r="GX325" s="158">
        <f t="shared" si="1251"/>
        <v>-9.4020844279035128E-3</v>
      </c>
      <c r="GY325" s="158">
        <f t="shared" si="1252"/>
        <v>-8.2347897866333217E-2</v>
      </c>
      <c r="GZ325" s="158">
        <f t="shared" si="1253"/>
        <v>-0.31278686281790136</v>
      </c>
      <c r="HA325" s="158">
        <f t="shared" si="1254"/>
        <v>-0.10935720399881124</v>
      </c>
      <c r="HB325" s="263">
        <f t="shared" si="1175"/>
        <v>-0.40314281796872903</v>
      </c>
      <c r="HC325" s="263">
        <f t="shared" si="1211"/>
        <v>-4.5715656564339624E-3</v>
      </c>
      <c r="HD325" s="263">
        <f t="shared" si="1176"/>
        <v>-4.3633019498543313E-2</v>
      </c>
      <c r="HE325" s="263">
        <f t="shared" si="1177"/>
        <v>-0.24116806675028313</v>
      </c>
      <c r="HF325" s="153">
        <f t="shared" si="1255"/>
        <v>7.8514568208801247E-2</v>
      </c>
      <c r="HG325" s="153">
        <f t="shared" si="1256"/>
        <v>0.48165738617753029</v>
      </c>
      <c r="HH325" s="153">
        <f t="shared" si="1257"/>
        <v>0.48622895183396425</v>
      </c>
      <c r="HI325" s="153">
        <f t="shared" si="1258"/>
        <v>0.52986197133250756</v>
      </c>
      <c r="HJ325" s="153">
        <f t="shared" si="1259"/>
        <v>0.77103003808279069</v>
      </c>
      <c r="HK325" s="153">
        <f t="shared" si="1260"/>
        <v>0.86570063952076426</v>
      </c>
      <c r="HL325" s="153">
        <f t="shared" si="1261"/>
        <v>0.51316935862207624</v>
      </c>
      <c r="HM325" s="153">
        <f t="shared" si="1262"/>
        <v>0.41763616521144431</v>
      </c>
      <c r="HN325" s="153">
        <f t="shared" si="1263"/>
        <v>0.65770299133557375</v>
      </c>
      <c r="HO325" s="153">
        <f t="shared" si="1264"/>
        <v>0.18411817744745537</v>
      </c>
      <c r="HP325" s="153">
        <f t="shared" si="1265"/>
        <v>0.14149402198154271</v>
      </c>
      <c r="HQ325" s="153">
        <f t="shared" si="1266"/>
        <v>1.9953075497497561E-2</v>
      </c>
      <c r="HR325" s="153">
        <f t="shared" si="1267"/>
        <v>0.29380249058789454</v>
      </c>
      <c r="HS325" s="153">
        <f t="shared" si="1268"/>
        <v>0.25972300641004348</v>
      </c>
      <c r="HT325" s="153">
        <f t="shared" si="1269"/>
        <v>5.417059695458832E-2</v>
      </c>
      <c r="HU325" s="153">
        <f t="shared" si="1270"/>
        <v>0.50517797793940566</v>
      </c>
      <c r="HV325" s="150">
        <f t="shared" si="1271"/>
        <v>-0.84551418795452216</v>
      </c>
      <c r="HW325" s="150">
        <f t="shared" si="1272"/>
        <v>-7.8877627890149057E-2</v>
      </c>
      <c r="HX325" s="150">
        <f t="shared" si="1273"/>
        <v>-0.10215733445729712</v>
      </c>
      <c r="HY325" s="150">
        <f t="shared" si="1274"/>
        <v>-0.33263387839323072</v>
      </c>
      <c r="HZ325" s="150">
        <f t="shared" si="1275"/>
        <v>-0.10210421605642621</v>
      </c>
      <c r="IA325" s="263">
        <f t="shared" si="1178"/>
        <v>-0.15773258439251447</v>
      </c>
      <c r="IB325" s="263">
        <f t="shared" si="1212"/>
        <v>-1.5974858886050242E-2</v>
      </c>
      <c r="IC325" s="263">
        <f t="shared" si="1179"/>
        <v>-2.3043715372745577E-2</v>
      </c>
      <c r="ID325" s="263">
        <f t="shared" si="1180"/>
        <v>-0.11243079281072169</v>
      </c>
      <c r="IE325" s="153">
        <f t="shared" si="1276"/>
        <v>2.8819677697969181E-2</v>
      </c>
      <c r="IF325" s="153">
        <f t="shared" si="1277"/>
        <v>0.18655226209048364</v>
      </c>
      <c r="IG325" s="153">
        <f t="shared" si="1278"/>
        <v>0.20252712097653389</v>
      </c>
      <c r="IH325" s="153">
        <f t="shared" si="1279"/>
        <v>0.22557083634927946</v>
      </c>
      <c r="II325" s="153">
        <f t="shared" si="1280"/>
        <v>0.33800162916000115</v>
      </c>
      <c r="IJ325" s="153">
        <f t="shared" si="1281"/>
        <v>0.37643748328507809</v>
      </c>
      <c r="IK325" s="153">
        <f t="shared" si="1282"/>
        <v>0.19873877317026561</v>
      </c>
      <c r="IL325" s="153">
        <f t="shared" si="1283"/>
        <v>0.16511811518953726</v>
      </c>
      <c r="IM325" s="153">
        <f t="shared" si="1284"/>
        <v>0.23957473224720657</v>
      </c>
      <c r="IN325" s="153">
        <f t="shared" si="1285"/>
        <v>5.9698091397410467E-2</v>
      </c>
      <c r="IO325" s="153">
        <f t="shared" si="1286"/>
        <v>5.2671479445133638E-2</v>
      </c>
      <c r="IP325" s="153">
        <f t="shared" si="1287"/>
        <v>1.5298611177853649E-2</v>
      </c>
      <c r="IQ325" s="153">
        <f t="shared" si="1288"/>
        <v>0.11512435872459251</v>
      </c>
      <c r="IR325" s="153">
        <f t="shared" si="1289"/>
        <v>0.10855660757453665</v>
      </c>
      <c r="IS325" s="153">
        <f t="shared" si="1290"/>
        <v>3.2335239403074742E-2</v>
      </c>
      <c r="IT325" s="153">
        <f t="shared" si="1291"/>
        <v>0.24293054160550104</v>
      </c>
      <c r="IU325" s="150">
        <f t="shared" si="1292"/>
        <v>2.0969920511166331E-2</v>
      </c>
      <c r="IV325" s="150">
        <f t="shared" si="1293"/>
        <v>-3.1006176574862453E-2</v>
      </c>
      <c r="IW325" s="150">
        <f t="shared" si="1294"/>
        <v>-0.11716063120260745</v>
      </c>
      <c r="IX325" s="150">
        <f t="shared" si="1295"/>
        <v>6.4119918961594385E-2</v>
      </c>
      <c r="IY325" s="150">
        <f t="shared" si="1296"/>
        <v>-0.10986614657148888</v>
      </c>
      <c r="IZ325" s="263">
        <f t="shared" si="1181"/>
        <v>7.8704986563177259E-3</v>
      </c>
      <c r="JA325" s="263">
        <f t="shared" si="1213"/>
        <v>-1.2009714188976339E-2</v>
      </c>
      <c r="JB325" s="263">
        <f t="shared" si="1182"/>
        <v>-5.1402526695652928E-2</v>
      </c>
      <c r="JC325" s="263">
        <f t="shared" si="1183"/>
        <v>2.6436573011843378E-2</v>
      </c>
      <c r="JD325" s="153">
        <f t="shared" si="1297"/>
        <v>0.38319374569136216</v>
      </c>
      <c r="JE325" s="153">
        <f t="shared" si="1298"/>
        <v>0.37532324703504444</v>
      </c>
      <c r="JF325" s="153">
        <f t="shared" si="1299"/>
        <v>0.38733296122402078</v>
      </c>
      <c r="JG325" s="153">
        <f t="shared" si="1300"/>
        <v>0.43873548791967371</v>
      </c>
      <c r="JH325" s="153">
        <f t="shared" si="1301"/>
        <v>0.41229891490783033</v>
      </c>
      <c r="JI325" s="153">
        <f t="shared" si="1302"/>
        <v>0.46318754569302883</v>
      </c>
      <c r="JJ325" s="153">
        <f t="shared" si="1303"/>
        <v>0.39291049499936703</v>
      </c>
      <c r="JK325" s="153">
        <f t="shared" si="1304"/>
        <v>0.36728205128205127</v>
      </c>
      <c r="JL325" s="153">
        <f t="shared" si="1305"/>
        <v>0.41349192532989998</v>
      </c>
      <c r="JM325" s="153">
        <f t="shared" si="1306"/>
        <v>0.29264054998605871</v>
      </c>
      <c r="JN325" s="153">
        <f t="shared" si="1307"/>
        <v>0.31329902343414179</v>
      </c>
      <c r="JO325" s="153">
        <f t="shared" si="1308"/>
        <v>0.3326931393791881</v>
      </c>
      <c r="JP325" s="153">
        <f t="shared" si="1309"/>
        <v>0.35526788003076137</v>
      </c>
      <c r="JQ325" s="153">
        <f t="shared" si="1310"/>
        <v>0.36237988679742006</v>
      </c>
      <c r="JR325" s="153">
        <f t="shared" si="1311"/>
        <v>0.39441106204300297</v>
      </c>
      <c r="JS325" s="153">
        <f t="shared" si="1312"/>
        <v>0.40100826701692033</v>
      </c>
      <c r="JT325" s="153" t="str">
        <f t="shared" si="1313"/>
        <v>i.a.</v>
      </c>
      <c r="JU325" s="150" t="e">
        <f t="shared" si="1314"/>
        <v>#VALUE!</v>
      </c>
      <c r="JV325" s="150" t="e">
        <f t="shared" si="1315"/>
        <v>#VALUE!</v>
      </c>
      <c r="JW325" s="150" t="e">
        <f t="shared" si="1316"/>
        <v>#VALUE!</v>
      </c>
      <c r="JX325" s="150" t="e">
        <f t="shared" si="1317"/>
        <v>#VALUE!</v>
      </c>
      <c r="JY325" s="150" t="e">
        <f t="shared" si="1318"/>
        <v>#VALUE!</v>
      </c>
      <c r="JZ325" s="263" t="e">
        <f t="shared" si="1184"/>
        <v>#VALUE!</v>
      </c>
      <c r="KA325" s="263" t="e">
        <f t="shared" si="1214"/>
        <v>#VALUE!</v>
      </c>
      <c r="KB325" s="263" t="e">
        <f t="shared" si="1185"/>
        <v>#VALUE!</v>
      </c>
      <c r="KC325" s="263" t="e">
        <f t="shared" si="1186"/>
        <v>#VALUE!</v>
      </c>
      <c r="KD325" s="153" t="str">
        <f t="shared" si="1145"/>
        <v>i.a.</v>
      </c>
      <c r="KE325" s="153" t="str">
        <f t="shared" si="1146"/>
        <v>i.a.</v>
      </c>
      <c r="KF325" s="153" t="str">
        <f t="shared" si="1147"/>
        <v>i.a.</v>
      </c>
      <c r="KG325" s="153" t="str">
        <f t="shared" si="1148"/>
        <v>i.a.</v>
      </c>
      <c r="KH325" s="153" t="str">
        <f t="shared" si="1161"/>
        <v>i.a.</v>
      </c>
      <c r="KI325" s="153" t="str">
        <f t="shared" si="1149"/>
        <v>i.a.</v>
      </c>
      <c r="KJ325" s="153" t="str">
        <f t="shared" si="1150"/>
        <v>i.a.</v>
      </c>
      <c r="KK325" s="153" t="str">
        <f t="shared" si="1151"/>
        <v>i.a.</v>
      </c>
      <c r="KL325" s="153" t="str">
        <f t="shared" si="1152"/>
        <v>i.a.</v>
      </c>
      <c r="KM325" s="153" t="str">
        <f t="shared" si="1153"/>
        <v>i.a.</v>
      </c>
      <c r="KN325" s="153" t="str">
        <f t="shared" si="1154"/>
        <v>i.a.</v>
      </c>
      <c r="KO325" s="153" t="str">
        <f t="shared" si="1155"/>
        <v>i.a.</v>
      </c>
      <c r="KP325" s="153" t="str">
        <f t="shared" si="1156"/>
        <v>i.a.</v>
      </c>
      <c r="KQ325" s="153" t="str">
        <f t="shared" si="1157"/>
        <v>i.a.</v>
      </c>
      <c r="KR325" s="153" t="str">
        <f t="shared" si="1158"/>
        <v>i.a.</v>
      </c>
      <c r="KS325" s="153" t="str">
        <f t="shared" si="1159"/>
        <v>i.a.</v>
      </c>
      <c r="KT325" s="153" t="str">
        <f t="shared" si="1160"/>
        <v>i.a.</v>
      </c>
      <c r="KU325" s="150" t="e">
        <f t="shared" si="1319"/>
        <v>#DIV/0!</v>
      </c>
      <c r="KV325" s="150" t="e">
        <f t="shared" si="1320"/>
        <v>#DIV/0!</v>
      </c>
      <c r="KW325" s="150" t="e">
        <f t="shared" si="1321"/>
        <v>#DIV/0!</v>
      </c>
      <c r="KX325" s="150" t="e">
        <f t="shared" si="1322"/>
        <v>#DIV/0!</v>
      </c>
      <c r="KY325" s="150" t="e">
        <f t="shared" si="1323"/>
        <v>#DIV/0!</v>
      </c>
      <c r="KZ325" s="243">
        <f t="shared" si="1187"/>
        <v>0</v>
      </c>
      <c r="LA325" s="243">
        <f t="shared" si="1215"/>
        <v>0</v>
      </c>
      <c r="LB325" s="243">
        <f t="shared" si="1188"/>
        <v>0</v>
      </c>
      <c r="LC325" s="243">
        <f t="shared" si="1189"/>
        <v>0</v>
      </c>
      <c r="LD325" s="254">
        <f>IFERROR(Tabel1[[#This Row],[2024 - Omsætning]]/Tabel1[[#This Row],[2024 - Ansatte]],"i.a.")</f>
        <v>0</v>
      </c>
      <c r="LE325" s="254">
        <f>IFERROR(Tabel1[[#This Row],[2023 - Omsætning]]/Tabel1[[#This Row],[2023 - Ansatte]],"i.a.")</f>
        <v>0</v>
      </c>
      <c r="LF325" s="254">
        <f>IFERROR(Tabel1[[#This Row],[2022 - Omsætning]]/Tabel1[[#This Row],[2022 - Ansatte]],"i.a.")</f>
        <v>0</v>
      </c>
      <c r="LG325" s="254">
        <f>IFERROR(Tabel1[[#This Row],[2021 - Omsætning]]/Tabel1[[#This Row],[2021 - Ansatte]],"i.a.")</f>
        <v>0</v>
      </c>
      <c r="LH325" s="254">
        <f>IFERROR(AC325/Tabel1[[#This Row],[2020 - Ansatte]],"i.a.")</f>
        <v>0</v>
      </c>
      <c r="LI325" s="254">
        <f>IFERROR(Tabel1[[#This Row],[2019 - Omsætning]]/Tabel1[[#This Row],[2019 - Ansatte]],"i.a.")</f>
        <v>0</v>
      </c>
      <c r="LJ325" s="254">
        <f>IFERROR(Tabel1[[#This Row],[2018 - Omsætning]]/Tabel1[[#This Row],[2018 - Ansatte]],"i.a.")</f>
        <v>0</v>
      </c>
      <c r="LK325" s="254">
        <f>IFERROR(Tabel1[[#This Row],[2017 - Omsætning]]/Tabel1[[#This Row],[2017 - Ansatte]],"i.a.")</f>
        <v>0</v>
      </c>
      <c r="LL325" s="254">
        <f>IFERROR(Tabel1[[#This Row],[2016 - Omsætning]]/Tabel1[[#This Row],[2016 - Ansatte]],"i.a.")</f>
        <v>0</v>
      </c>
      <c r="LM325" s="254">
        <f>IFERROR(Tabel1[[#This Row],[2015 - Omsætning]]/Tabel1[[#This Row],[2015 - Ansatte]],"i.a.")</f>
        <v>0</v>
      </c>
      <c r="LN325" s="254">
        <f>IFERROR(Tabel1[[#This Row],[2014 - Omsætning]]/Tabel1[[#This Row],[2014 - Ansatte]],"i.a.")</f>
        <v>0</v>
      </c>
      <c r="LO325" s="254">
        <f>IFERROR(Tabel1[[#This Row],[2013 - Omsætning]]/Tabel1[[#This Row],[2013 - Ansatte]],"i.a.")</f>
        <v>0</v>
      </c>
      <c r="LP325" s="254">
        <f>IFERROR(Tabel1[[#This Row],[2012 - Omsætning]]/Tabel1[[#This Row],[2012 - Ansatte]],"i.a.")</f>
        <v>0</v>
      </c>
      <c r="LQ325" s="254">
        <f>IFERROR(Tabel1[[#This Row],[2011 - Omsætning]]/Tabel1[[#This Row],[2011 - Ansatte]],"i.a.")</f>
        <v>0</v>
      </c>
      <c r="LR325" s="254">
        <f>IFERROR(Tabel1[[#This Row],[2010 - Omsætning]]/Tabel1[[#This Row],[2010 - Ansatte]],"i.a.")</f>
        <v>0</v>
      </c>
      <c r="LS325" s="254">
        <f>IFERROR(Tabel1[[#This Row],[2009 - Omsætning]]/Tabel1[[#This Row],[2009 - Ansatte]],"i.a.")</f>
        <v>0</v>
      </c>
      <c r="LT325" s="254" t="str">
        <f>IFERROR(Tabel1[[#This Row],[2008 - Omsætning]]/Tabel1[[#This Row],[2008 - Ansatte]],"i.a.")</f>
        <v>i.a.</v>
      </c>
      <c r="LU325" s="158">
        <f t="shared" si="1324"/>
        <v>-0.82028180726988198</v>
      </c>
      <c r="LV325" s="158">
        <f t="shared" si="1325"/>
        <v>-8.0393941731595142E-2</v>
      </c>
      <c r="LW325" s="158">
        <f t="shared" si="1326"/>
        <v>6.8083343953103143E-2</v>
      </c>
      <c r="LX325" s="158">
        <f t="shared" si="1327"/>
        <v>-0.32405891980360069</v>
      </c>
      <c r="LY325" s="158">
        <f t="shared" si="1328"/>
        <v>9.1910313155871393E-2</v>
      </c>
      <c r="LZ325" s="243">
        <f t="shared" si="1190"/>
        <v>-0.11091718598532058</v>
      </c>
      <c r="MA325" s="243">
        <f t="shared" si="1216"/>
        <v>-1.1821082879612838E-2</v>
      </c>
      <c r="MB325" s="243">
        <f t="shared" si="1191"/>
        <v>9.372807017543866E-3</v>
      </c>
      <c r="MC325" s="243">
        <f t="shared" si="1192"/>
        <v>-6.6000000000000003E-2</v>
      </c>
      <c r="MD325" s="244">
        <f t="shared" si="1329"/>
        <v>2.4301204819277108E-2</v>
      </c>
      <c r="ME325" s="244">
        <f t="shared" si="1330"/>
        <v>0.13521839080459769</v>
      </c>
      <c r="MF325" s="244">
        <f t="shared" si="1331"/>
        <v>0.14703947368421053</v>
      </c>
      <c r="MG325" s="244">
        <f t="shared" si="1332"/>
        <v>0.13766666666666666</v>
      </c>
      <c r="MH325" s="244">
        <f t="shared" si="1333"/>
        <v>0.20366666666666666</v>
      </c>
      <c r="MI325" s="244">
        <f t="shared" si="1334"/>
        <v>0.18652325581395349</v>
      </c>
      <c r="MJ325" s="244">
        <f t="shared" si="1335"/>
        <v>8.4142857142857144E-2</v>
      </c>
      <c r="MK325" s="244">
        <f t="shared" si="1336"/>
        <v>6.9144444444444439E-2</v>
      </c>
      <c r="ML325" s="244">
        <f t="shared" si="1337"/>
        <v>9.8464267441860459E-2</v>
      </c>
      <c r="MM325" s="244">
        <f t="shared" si="1338"/>
        <v>2.3207212499999998E-2</v>
      </c>
      <c r="MN325" s="244">
        <f t="shared" si="1339"/>
        <v>2.0762945205479451E-2</v>
      </c>
      <c r="MO325" s="244">
        <f t="shared" si="1340"/>
        <v>3.517958333333333E-3</v>
      </c>
      <c r="MP325" s="244">
        <f t="shared" si="1341"/>
        <v>5.2025641025641021E-2</v>
      </c>
      <c r="MQ325" s="244">
        <f t="shared" si="1342"/>
        <v>5.6666666666666671E-2</v>
      </c>
      <c r="MR325" s="244">
        <f t="shared" si="1343"/>
        <v>1.4779411764705881E-2</v>
      </c>
      <c r="MS325" s="244">
        <f t="shared" si="1344"/>
        <v>0.13446153846153847</v>
      </c>
      <c r="MT325" s="244" t="str">
        <f t="shared" si="1345"/>
        <v>i.a.</v>
      </c>
    </row>
    <row r="326" spans="1:358" ht="18" customHeight="1" x14ac:dyDescent="0.25">
      <c r="A326" t="s">
        <v>651</v>
      </c>
      <c r="B326" s="273">
        <v>31457513</v>
      </c>
      <c r="C326" s="5" t="s">
        <v>92</v>
      </c>
      <c r="D326" s="5"/>
      <c r="E326" s="5">
        <v>256100</v>
      </c>
      <c r="F326" s="203">
        <v>45610</v>
      </c>
      <c r="G326" s="148" t="s">
        <v>84</v>
      </c>
      <c r="H326" s="148" t="s">
        <v>84</v>
      </c>
      <c r="I326" s="148" t="s">
        <v>84</v>
      </c>
      <c r="J326" s="148" t="s">
        <v>84</v>
      </c>
      <c r="K326" s="148" t="s">
        <v>70</v>
      </c>
      <c r="L326" s="148" t="s">
        <v>70</v>
      </c>
      <c r="M326" s="148" t="s">
        <v>70</v>
      </c>
      <c r="N326" s="148" t="s">
        <v>70</v>
      </c>
      <c r="O326" s="357" t="s">
        <v>70</v>
      </c>
      <c r="P326" s="150" t="e">
        <f>Y326/Tabel1[[#This Row],[2023 - Omsætning]]-1</f>
        <v>#DIV/0!</v>
      </c>
      <c r="Q326" s="150" t="e">
        <f>Z326/Tabel1[[#This Row],[2022 - Omsætning]]-1</f>
        <v>#DIV/0!</v>
      </c>
      <c r="R326" s="150" t="e">
        <f>AA326/Tabel1[[#This Row],[2021 - Omsætning]]-1</f>
        <v>#DIV/0!</v>
      </c>
      <c r="S326" s="150" t="e">
        <f>AB326/Tabel1[[#This Row],[2020 - Omsætning]]-1</f>
        <v>#DIV/0!</v>
      </c>
      <c r="T326" s="150" t="e">
        <f>AC326/Tabel1[[#This Row],[2019 - Omsætning]]-1</f>
        <v>#DIV/0!</v>
      </c>
      <c r="U326" s="242">
        <f t="shared" si="1162"/>
        <v>0</v>
      </c>
      <c r="V326" s="242">
        <f t="shared" si="1210"/>
        <v>0</v>
      </c>
      <c r="W326" s="242">
        <f t="shared" si="1209"/>
        <v>0</v>
      </c>
      <c r="X326" s="242">
        <f t="shared" si="1208"/>
        <v>0</v>
      </c>
      <c r="Y326" s="151"/>
      <c r="Z326" s="151"/>
      <c r="AA326" s="151"/>
      <c r="AB326" s="151"/>
      <c r="AC326" s="361"/>
      <c r="AD326" s="151"/>
      <c r="AE326" s="151"/>
      <c r="AF326" s="151"/>
      <c r="AG326" s="361"/>
      <c r="AH326" s="361"/>
      <c r="AI326" s="361"/>
      <c r="AJ326" s="361"/>
      <c r="AK326" s="361"/>
      <c r="AL326" s="361"/>
      <c r="AM326" s="361"/>
      <c r="AN326" s="361"/>
      <c r="AO326" s="361"/>
      <c r="AP326" s="150">
        <f t="shared" si="1220"/>
        <v>-1.4184397163120568</v>
      </c>
      <c r="AQ326" s="150">
        <f t="shared" si="1221"/>
        <v>-0.71663715967271158</v>
      </c>
      <c r="AR326" s="150">
        <f t="shared" si="1222"/>
        <v>-4.2077279185955871E-2</v>
      </c>
      <c r="AS326" s="150">
        <f t="shared" si="1223"/>
        <v>-0.22981607653475486</v>
      </c>
      <c r="AT326" s="150">
        <f t="shared" si="1224"/>
        <v>0.13466853595033054</v>
      </c>
      <c r="AU326" s="242">
        <f t="shared" si="1193"/>
        <v>-8.4</v>
      </c>
      <c r="AV326" s="242">
        <f t="shared" si="1169"/>
        <v>-14.977</v>
      </c>
      <c r="AW326" s="242">
        <f t="shared" si="1194"/>
        <v>-0.91799999999999926</v>
      </c>
      <c r="AX326" s="242">
        <f t="shared" si="1195"/>
        <v>-6.5100000000000016</v>
      </c>
      <c r="AY326" s="119">
        <v>-2.4780000000000002</v>
      </c>
      <c r="AZ326" s="119">
        <v>5.9219999999999997</v>
      </c>
      <c r="BA326" s="119">
        <v>20.899000000000001</v>
      </c>
      <c r="BB326" s="119">
        <v>21.817</v>
      </c>
      <c r="BC326" s="119">
        <v>28.327000000000002</v>
      </c>
      <c r="BD326" s="362">
        <v>24.965</v>
      </c>
      <c r="BE326" s="362">
        <v>18.297000000000001</v>
      </c>
      <c r="BF326" s="362">
        <v>17.146000000000001</v>
      </c>
      <c r="BG326" s="362">
        <v>13.064</v>
      </c>
      <c r="BH326" s="362">
        <v>11.406375000000001</v>
      </c>
      <c r="BI326" s="362">
        <v>8.1288129999999992</v>
      </c>
      <c r="BJ326" s="362">
        <v>8.1079030000000003</v>
      </c>
      <c r="BK326" s="362">
        <v>7.8579999999999997</v>
      </c>
      <c r="BL326" s="362">
        <v>6.1740000000000004</v>
      </c>
      <c r="BM326" s="362">
        <v>2.3780000000000001</v>
      </c>
      <c r="BN326" s="362">
        <v>7.9240000000000004</v>
      </c>
      <c r="BO326" s="362"/>
      <c r="BP326" s="152">
        <f t="shared" si="1225"/>
        <v>0.45521986883130844</v>
      </c>
      <c r="BQ326" s="152">
        <f t="shared" si="1226"/>
        <v>-40.411016949152547</v>
      </c>
      <c r="BR326" s="152">
        <f t="shared" si="1227"/>
        <v>1.1081081081081081</v>
      </c>
      <c r="BS326" s="152">
        <f t="shared" si="1228"/>
        <v>-1.4038105808361081</v>
      </c>
      <c r="BT326" s="152">
        <f t="shared" si="1229"/>
        <v>0.3134110787172012</v>
      </c>
      <c r="BU326" s="242">
        <f t="shared" si="1196"/>
        <v>4.234</v>
      </c>
      <c r="BV326" s="242">
        <f t="shared" si="1170"/>
        <v>-9.5370000000000008</v>
      </c>
      <c r="BW326" s="242">
        <f t="shared" si="1197"/>
        <v>2.4189999999999996</v>
      </c>
      <c r="BX326" s="242">
        <f t="shared" si="1198"/>
        <v>-7.5889999999999995</v>
      </c>
      <c r="BY326" s="119">
        <v>-5.0670000000000002</v>
      </c>
      <c r="BZ326" s="119">
        <v>-9.3010000000000002</v>
      </c>
      <c r="CA326" s="119">
        <v>0.23599999999999999</v>
      </c>
      <c r="CB326" s="119">
        <v>-2.1829999999999998</v>
      </c>
      <c r="CC326" s="119">
        <v>5.4059999999999997</v>
      </c>
      <c r="CD326" s="362">
        <v>4.1159999999999997</v>
      </c>
      <c r="CE326" s="362">
        <v>2.4409999999999998</v>
      </c>
      <c r="CF326" s="362">
        <v>3.7559999999999998</v>
      </c>
      <c r="CG326" s="362">
        <v>0.80500000000000005</v>
      </c>
      <c r="CH326" s="362">
        <v>-0.31584400000000001</v>
      </c>
      <c r="CI326" s="362">
        <v>-2.9936539999999998</v>
      </c>
      <c r="CJ326" s="362">
        <v>-3.148774</v>
      </c>
      <c r="CK326" s="362">
        <v>-3.2130000000000001</v>
      </c>
      <c r="CL326" s="362">
        <v>-2.4940000000000002</v>
      </c>
      <c r="CM326" s="362">
        <v>-2.1549999999999998</v>
      </c>
      <c r="CN326" s="362">
        <v>-3.5209999999999999</v>
      </c>
      <c r="CO326" s="362"/>
      <c r="CP326" s="152">
        <f t="shared" si="1230"/>
        <v>0.42000206846623234</v>
      </c>
      <c r="CQ326" s="152">
        <f t="shared" si="1231"/>
        <v>-967.9</v>
      </c>
      <c r="CR326" s="152">
        <f t="shared" si="1232"/>
        <v>1.0042408821034774</v>
      </c>
      <c r="CS326" s="152">
        <f t="shared" si="1233"/>
        <v>-1.4565343659244916</v>
      </c>
      <c r="CT326" s="152">
        <f t="shared" si="1234"/>
        <v>0.35457644899029628</v>
      </c>
      <c r="CU326" s="242">
        <f t="shared" si="1199"/>
        <v>4.0610000000000008</v>
      </c>
      <c r="CV326" s="242">
        <f t="shared" si="1171"/>
        <v>-9.6790000000000003</v>
      </c>
      <c r="CW326" s="242">
        <f t="shared" si="1200"/>
        <v>2.3679999999999999</v>
      </c>
      <c r="CX326" s="242">
        <f t="shared" si="1201"/>
        <v>-7.5229999999999997</v>
      </c>
      <c r="CY326" s="119">
        <v>-5.6079999999999997</v>
      </c>
      <c r="CZ326" s="119">
        <v>-9.6690000000000005</v>
      </c>
      <c r="DA326" s="119">
        <v>0.01</v>
      </c>
      <c r="DB326" s="119">
        <v>-2.3580000000000001</v>
      </c>
      <c r="DC326" s="119">
        <v>5.165</v>
      </c>
      <c r="DD326" s="362">
        <v>3.8130000000000002</v>
      </c>
      <c r="DE326" s="362">
        <v>2.0739999999999998</v>
      </c>
      <c r="DF326" s="362">
        <v>3.335</v>
      </c>
      <c r="DG326" s="362">
        <v>0.33260000000000001</v>
      </c>
      <c r="DH326" s="362">
        <v>-0.90558899999999998</v>
      </c>
      <c r="DI326" s="362">
        <v>-3.6398890000000002</v>
      </c>
      <c r="DJ326" s="362">
        <v>-3.7970670000000002</v>
      </c>
      <c r="DK326" s="362">
        <v>-3.867</v>
      </c>
      <c r="DL326" s="362">
        <v>-3.161</v>
      </c>
      <c r="DM326" s="362">
        <v>-2.621</v>
      </c>
      <c r="DN326" s="362">
        <v>-4.5970000000000004</v>
      </c>
      <c r="DO326" s="362"/>
      <c r="DP326" s="152">
        <f t="shared" si="1235"/>
        <v>-11.63563829787234</v>
      </c>
      <c r="DQ326" s="152">
        <f t="shared" si="1236"/>
        <v>-0.95251326092447586</v>
      </c>
      <c r="DR326" s="152">
        <f t="shared" si="1237"/>
        <v>6.7387158296249123E-3</v>
      </c>
      <c r="DS326" s="152">
        <f t="shared" si="1238"/>
        <v>-0.13893146485657981</v>
      </c>
      <c r="DT326" s="152">
        <f t="shared" si="1239"/>
        <v>0.12779355475984691</v>
      </c>
      <c r="DU326" s="242">
        <f t="shared" si="1202"/>
        <v>-4.375</v>
      </c>
      <c r="DV326" s="242">
        <f t="shared" si="1172"/>
        <v>-7.5419999999999998</v>
      </c>
      <c r="DW326" s="242">
        <f t="shared" si="1203"/>
        <v>5.2999999999999936E-2</v>
      </c>
      <c r="DX326" s="242">
        <f t="shared" si="1204"/>
        <v>-1.2690000000000001</v>
      </c>
      <c r="DY326" s="119">
        <v>-3.9990000000000001</v>
      </c>
      <c r="DZ326" s="119">
        <v>0.376</v>
      </c>
      <c r="EA326" s="119">
        <v>7.9180000000000001</v>
      </c>
      <c r="EB326" s="119">
        <v>7.8650000000000002</v>
      </c>
      <c r="EC326" s="119">
        <v>9.1340000000000003</v>
      </c>
      <c r="ED326" s="362">
        <v>8.0990000000000002</v>
      </c>
      <c r="EE326" s="362">
        <v>5.1260000000000003</v>
      </c>
      <c r="EF326" s="362">
        <v>3.5110000000000001</v>
      </c>
      <c r="EG326" s="362">
        <v>0.91265499999999999</v>
      </c>
      <c r="EH326" s="362">
        <v>0.53304600000000002</v>
      </c>
      <c r="EI326" s="362">
        <v>0.871112</v>
      </c>
      <c r="EJ326" s="362">
        <v>1.0329809999999999</v>
      </c>
      <c r="EK326" s="362">
        <v>1.9</v>
      </c>
      <c r="EL326" s="362">
        <v>4.8239999999999998</v>
      </c>
      <c r="EM326" s="362">
        <v>7.2009999999999996</v>
      </c>
      <c r="EN326" s="362">
        <v>5.3150000000000004</v>
      </c>
      <c r="EO326" s="362"/>
      <c r="EP326" s="153">
        <f t="shared" si="1240"/>
        <v>-0.22675243590956393</v>
      </c>
      <c r="EQ326" s="153">
        <f t="shared" si="1241"/>
        <v>-0.62132827052586326</v>
      </c>
      <c r="ER326" s="153">
        <f t="shared" si="1242"/>
        <v>0.13336851934554017</v>
      </c>
      <c r="ES326" s="153">
        <f t="shared" si="1243"/>
        <v>1.2829474896171766E-2</v>
      </c>
      <c r="ET326" s="153">
        <f t="shared" si="1244"/>
        <v>-0.10364527662083967</v>
      </c>
      <c r="EU326" s="242">
        <f t="shared" si="1205"/>
        <v>-2.3970000000000002</v>
      </c>
      <c r="EV326" s="242">
        <f t="shared" si="1173"/>
        <v>-17.344999999999999</v>
      </c>
      <c r="EW326" s="242">
        <f t="shared" si="1206"/>
        <v>3.2850000000000001</v>
      </c>
      <c r="EX326" s="242">
        <f t="shared" si="1207"/>
        <v>0.31200000000000117</v>
      </c>
      <c r="EY326" s="119">
        <v>8.1739999999999995</v>
      </c>
      <c r="EZ326" s="119">
        <v>10.571</v>
      </c>
      <c r="FA326" s="119">
        <v>27.916</v>
      </c>
      <c r="FB326" s="119">
        <v>24.631</v>
      </c>
      <c r="FC326" s="119">
        <v>24.318999999999999</v>
      </c>
      <c r="FD326" s="362">
        <v>27.131</v>
      </c>
      <c r="FE326" s="362">
        <v>25.466999999999999</v>
      </c>
      <c r="FF326" s="362">
        <v>26.928000000000001</v>
      </c>
      <c r="FG326" s="362">
        <v>21.040602</v>
      </c>
      <c r="FH326" s="362">
        <v>23.197136</v>
      </c>
      <c r="FI326" s="362">
        <v>23.661273000000001</v>
      </c>
      <c r="FJ326" s="362">
        <v>23.328489000000001</v>
      </c>
      <c r="FK326" s="362">
        <v>22.995000000000001</v>
      </c>
      <c r="FL326" s="362">
        <v>24.242000000000001</v>
      </c>
      <c r="FM326" s="362">
        <v>24.425000000000001</v>
      </c>
      <c r="FN326" s="362">
        <v>23.95</v>
      </c>
      <c r="FO326" s="362"/>
      <c r="FP326" s="153">
        <f t="shared" si="1245"/>
        <v>-0.875</v>
      </c>
      <c r="FQ326" s="153">
        <f t="shared" si="1246"/>
        <v>-0.47826086956521741</v>
      </c>
      <c r="FR326" s="153">
        <f t="shared" si="1247"/>
        <v>-9.8039215686274508E-2</v>
      </c>
      <c r="FS326" s="153">
        <f t="shared" si="1248"/>
        <v>-1.9230769230769232E-2</v>
      </c>
      <c r="FT326" s="153">
        <f t="shared" si="1249"/>
        <v>0.10638297872340426</v>
      </c>
      <c r="FU326" s="242">
        <f t="shared" si="1217"/>
        <v>-21</v>
      </c>
      <c r="FV326" s="242">
        <f t="shared" si="1174"/>
        <v>-22</v>
      </c>
      <c r="FW326" s="242">
        <f t="shared" si="1218"/>
        <v>-5</v>
      </c>
      <c r="FX326" s="242">
        <f t="shared" si="1219"/>
        <v>-1</v>
      </c>
      <c r="FY326" s="154">
        <v>3</v>
      </c>
      <c r="FZ326" s="154">
        <v>24</v>
      </c>
      <c r="GA326" s="154">
        <v>46</v>
      </c>
      <c r="GB326" s="154">
        <v>51</v>
      </c>
      <c r="GC326" s="154">
        <v>52</v>
      </c>
      <c r="GD326" s="359">
        <v>47</v>
      </c>
      <c r="GE326" s="359">
        <v>37</v>
      </c>
      <c r="GF326" s="359">
        <v>30</v>
      </c>
      <c r="GG326" s="359">
        <v>28</v>
      </c>
      <c r="GH326" s="359">
        <v>27</v>
      </c>
      <c r="GI326" s="359">
        <v>25</v>
      </c>
      <c r="GJ326" s="359">
        <v>25</v>
      </c>
      <c r="GK326" s="359">
        <v>25</v>
      </c>
      <c r="GL326" s="359">
        <v>20</v>
      </c>
      <c r="GM326" s="359">
        <v>21</v>
      </c>
      <c r="GN326" s="359">
        <v>24</v>
      </c>
      <c r="GO326" s="359"/>
      <c r="GP326" s="5"/>
      <c r="GQ326" s="5" t="s">
        <v>389</v>
      </c>
      <c r="GR326" s="5">
        <v>5220</v>
      </c>
      <c r="GS326" s="5" t="s">
        <v>138</v>
      </c>
      <c r="GT326" s="107" t="s">
        <v>78</v>
      </c>
      <c r="GU326" s="172"/>
      <c r="GW326" s="158" t="e">
        <f t="shared" si="1250"/>
        <v>#VALUE!</v>
      </c>
      <c r="GX326" s="158">
        <f t="shared" si="1251"/>
        <v>-1840.9545092838196</v>
      </c>
      <c r="GY326" s="158">
        <f t="shared" si="1252"/>
        <v>1.0045676205332963</v>
      </c>
      <c r="GZ326" s="158">
        <f t="shared" si="1253"/>
        <v>-1.4628187968690374</v>
      </c>
      <c r="HA326" s="158">
        <f t="shared" si="1254"/>
        <v>3.9533078274048096E-2</v>
      </c>
      <c r="HB326" s="263" t="e">
        <f t="shared" si="1175"/>
        <v>#VALUE!</v>
      </c>
      <c r="HC326" s="263">
        <f t="shared" si="1211"/>
        <v>-2.3328321729504142</v>
      </c>
      <c r="HD326" s="263">
        <f t="shared" si="1176"/>
        <v>0.27869527021795548</v>
      </c>
      <c r="HE326" s="263">
        <f t="shared" si="1177"/>
        <v>-0.87685940762822234</v>
      </c>
      <c r="HF326" s="153" t="str">
        <f t="shared" si="1255"/>
        <v>Negativ EK</v>
      </c>
      <c r="HG326" s="153">
        <f t="shared" si="1256"/>
        <v>-2.3315649867374004</v>
      </c>
      <c r="HH326" s="153">
        <f t="shared" si="1257"/>
        <v>1.2671862130140023E-3</v>
      </c>
      <c r="HI326" s="153">
        <f t="shared" si="1258"/>
        <v>-0.27742808400494146</v>
      </c>
      <c r="HJ326" s="153">
        <f t="shared" si="1259"/>
        <v>0.59943132362328089</v>
      </c>
      <c r="HK326" s="153">
        <f t="shared" si="1260"/>
        <v>0.57663516068052922</v>
      </c>
      <c r="HL326" s="153">
        <f t="shared" si="1261"/>
        <v>0.48025934931110331</v>
      </c>
      <c r="HM326" s="153">
        <f t="shared" si="1262"/>
        <v>1.5078029367118366</v>
      </c>
      <c r="HN326" s="153">
        <f t="shared" si="1263"/>
        <v>0.46012280547637441</v>
      </c>
      <c r="HO326" s="153">
        <f t="shared" si="1264"/>
        <v>-1.2898676644651099</v>
      </c>
      <c r="HP326" s="153">
        <f t="shared" si="1265"/>
        <v>-3.8232260714156294</v>
      </c>
      <c r="HQ326" s="153">
        <f t="shared" si="1266"/>
        <v>-2.5892203188496623</v>
      </c>
      <c r="HR326" s="153">
        <f t="shared" si="1267"/>
        <v>-1.1502082093991672</v>
      </c>
      <c r="HS326" s="153">
        <f t="shared" si="1268"/>
        <v>-0.52573804573804583</v>
      </c>
      <c r="HT326" s="153">
        <f t="shared" si="1269"/>
        <v>-0.4188239054010866</v>
      </c>
      <c r="HU326" s="153">
        <f t="shared" si="1270"/>
        <v>-0.86491063029162751</v>
      </c>
      <c r="HV326" s="150">
        <f t="shared" si="1271"/>
        <v>-0.11853576464600889</v>
      </c>
      <c r="HW326" s="150">
        <f t="shared" si="1272"/>
        <v>-54.808577120251478</v>
      </c>
      <c r="HX326" s="150">
        <f t="shared" si="1273"/>
        <v>1.1007077833537955</v>
      </c>
      <c r="HY326" s="150">
        <f t="shared" si="1274"/>
        <v>-1.4244342060064916</v>
      </c>
      <c r="HZ326" s="150">
        <f t="shared" si="1275"/>
        <v>0.34271712183415631</v>
      </c>
      <c r="IA326" s="263">
        <f t="shared" si="1178"/>
        <v>-5.729213225102131E-2</v>
      </c>
      <c r="IB326" s="263">
        <f t="shared" si="1212"/>
        <v>-0.49231446896604364</v>
      </c>
      <c r="IC326" s="263">
        <f t="shared" si="1179"/>
        <v>9.8175488909554048E-2</v>
      </c>
      <c r="ID326" s="263">
        <f t="shared" si="1180"/>
        <v>-0.29933882673162654</v>
      </c>
      <c r="IE326" s="153">
        <f t="shared" si="1276"/>
        <v>-0.54062416644438527</v>
      </c>
      <c r="IF326" s="153">
        <f t="shared" si="1277"/>
        <v>-0.48333203419336396</v>
      </c>
      <c r="IG326" s="153">
        <f t="shared" si="1278"/>
        <v>8.9824347726796955E-3</v>
      </c>
      <c r="IH326" s="153">
        <f t="shared" si="1279"/>
        <v>-8.9193054136874353E-2</v>
      </c>
      <c r="II326" s="153">
        <f t="shared" si="1280"/>
        <v>0.21014577259475217</v>
      </c>
      <c r="IJ326" s="153">
        <f t="shared" si="1281"/>
        <v>0.15650785200958212</v>
      </c>
      <c r="IK326" s="153">
        <f t="shared" si="1282"/>
        <v>9.3176829850176543E-2</v>
      </c>
      <c r="IL326" s="153">
        <f t="shared" si="1283"/>
        <v>0.15660243756947512</v>
      </c>
      <c r="IM326" s="153">
        <f t="shared" si="1284"/>
        <v>3.6394265909346454E-2</v>
      </c>
      <c r="IN326" s="153">
        <f t="shared" si="1285"/>
        <v>-1.3480782072647836E-2</v>
      </c>
      <c r="IO326" s="153">
        <f t="shared" si="1286"/>
        <v>-0.12741728719545334</v>
      </c>
      <c r="IP326" s="153">
        <f t="shared" si="1287"/>
        <v>-0.13594718653424398</v>
      </c>
      <c r="IQ326" s="153">
        <f t="shared" si="1288"/>
        <v>-0.13603742828714779</v>
      </c>
      <c r="IR326" s="153">
        <f t="shared" si="1289"/>
        <v>-0.10249244868185835</v>
      </c>
      <c r="IS326" s="153">
        <f t="shared" si="1290"/>
        <v>-8.9095607235142107E-2</v>
      </c>
      <c r="IT326" s="153">
        <f t="shared" si="1291"/>
        <v>-0.14701461377870564</v>
      </c>
      <c r="IU326" s="150">
        <f t="shared" si="1292"/>
        <v>-14.754506049279243</v>
      </c>
      <c r="IV326" s="150">
        <f t="shared" si="1293"/>
        <v>-0.87459655585731422</v>
      </c>
      <c r="IW326" s="150">
        <f t="shared" si="1294"/>
        <v>-0.11172871078952963</v>
      </c>
      <c r="IX326" s="150">
        <f t="shared" si="1295"/>
        <v>-0.14983858933243335</v>
      </c>
      <c r="IY326" s="150">
        <f t="shared" si="1296"/>
        <v>0.25820004663799523</v>
      </c>
      <c r="IZ326" s="263">
        <f t="shared" si="1181"/>
        <v>-0.52480316663787674</v>
      </c>
      <c r="JA326" s="263">
        <f t="shared" si="1213"/>
        <v>-0.24806761460374746</v>
      </c>
      <c r="JB326" s="263">
        <f t="shared" si="1182"/>
        <v>-3.5676436618880703E-2</v>
      </c>
      <c r="JC326" s="263">
        <f t="shared" si="1183"/>
        <v>-5.627804083072685E-2</v>
      </c>
      <c r="JD326" s="153">
        <f t="shared" si="1297"/>
        <v>-0.48923415708343532</v>
      </c>
      <c r="JE326" s="153">
        <f t="shared" si="1298"/>
        <v>3.5569009554441394E-2</v>
      </c>
      <c r="JF326" s="153">
        <f t="shared" si="1299"/>
        <v>0.28363662415818885</v>
      </c>
      <c r="JG326" s="153">
        <f t="shared" si="1300"/>
        <v>0.31931306077706956</v>
      </c>
      <c r="JH326" s="153">
        <f t="shared" si="1301"/>
        <v>0.37559110160779641</v>
      </c>
      <c r="JI326" s="153">
        <f t="shared" si="1302"/>
        <v>0.29851461427886922</v>
      </c>
      <c r="JJ326" s="153">
        <f t="shared" si="1303"/>
        <v>0.20128008795696395</v>
      </c>
      <c r="JK326" s="153">
        <f t="shared" si="1304"/>
        <v>0.13038472964943554</v>
      </c>
      <c r="JL326" s="153">
        <f t="shared" si="1305"/>
        <v>4.3375897704828026E-2</v>
      </c>
      <c r="JM326" s="153">
        <f t="shared" si="1306"/>
        <v>2.29789574023276E-2</v>
      </c>
      <c r="JN326" s="153">
        <f t="shared" si="1307"/>
        <v>3.681593970028578E-2</v>
      </c>
      <c r="JO326" s="153">
        <f t="shared" si="1308"/>
        <v>4.4279807406300505E-2</v>
      </c>
      <c r="JP326" s="153">
        <f t="shared" si="1309"/>
        <v>8.2626657969123718E-2</v>
      </c>
      <c r="JQ326" s="153">
        <f t="shared" si="1310"/>
        <v>0.19899348238594175</v>
      </c>
      <c r="JR326" s="153">
        <f t="shared" si="1311"/>
        <v>0.29482088024564995</v>
      </c>
      <c r="JS326" s="153">
        <f t="shared" si="1312"/>
        <v>0.22192066805845514</v>
      </c>
      <c r="JT326" s="153" t="str">
        <f t="shared" si="1313"/>
        <v>i.a.</v>
      </c>
      <c r="JU326" s="150" t="e">
        <f t="shared" si="1314"/>
        <v>#VALUE!</v>
      </c>
      <c r="JV326" s="150" t="e">
        <f t="shared" si="1315"/>
        <v>#VALUE!</v>
      </c>
      <c r="JW326" s="150" t="e">
        <f t="shared" si="1316"/>
        <v>#VALUE!</v>
      </c>
      <c r="JX326" s="150" t="e">
        <f t="shared" si="1317"/>
        <v>#VALUE!</v>
      </c>
      <c r="JY326" s="150" t="e">
        <f t="shared" si="1318"/>
        <v>#VALUE!</v>
      </c>
      <c r="JZ326" s="263" t="e">
        <f t="shared" si="1184"/>
        <v>#VALUE!</v>
      </c>
      <c r="KA326" s="263" t="e">
        <f t="shared" si="1214"/>
        <v>#VALUE!</v>
      </c>
      <c r="KB326" s="263" t="e">
        <f t="shared" si="1185"/>
        <v>#VALUE!</v>
      </c>
      <c r="KC326" s="263" t="e">
        <f t="shared" si="1186"/>
        <v>#VALUE!</v>
      </c>
      <c r="KD326" s="153" t="str">
        <f t="shared" si="1145"/>
        <v>i.a.</v>
      </c>
      <c r="KE326" s="153" t="str">
        <f t="shared" si="1146"/>
        <v>i.a.</v>
      </c>
      <c r="KF326" s="153" t="str">
        <f t="shared" si="1147"/>
        <v>i.a.</v>
      </c>
      <c r="KG326" s="153" t="str">
        <f t="shared" si="1148"/>
        <v>i.a.</v>
      </c>
      <c r="KH326" s="153" t="str">
        <f t="shared" si="1161"/>
        <v>i.a.</v>
      </c>
      <c r="KI326" s="153" t="str">
        <f t="shared" si="1149"/>
        <v>i.a.</v>
      </c>
      <c r="KJ326" s="153" t="str">
        <f t="shared" si="1150"/>
        <v>i.a.</v>
      </c>
      <c r="KK326" s="153" t="str">
        <f t="shared" si="1151"/>
        <v>i.a.</v>
      </c>
      <c r="KL326" s="153" t="str">
        <f t="shared" si="1152"/>
        <v>i.a.</v>
      </c>
      <c r="KM326" s="153" t="str">
        <f t="shared" si="1153"/>
        <v>i.a.</v>
      </c>
      <c r="KN326" s="153" t="str">
        <f t="shared" si="1154"/>
        <v>i.a.</v>
      </c>
      <c r="KO326" s="153" t="str">
        <f t="shared" si="1155"/>
        <v>i.a.</v>
      </c>
      <c r="KP326" s="153" t="str">
        <f t="shared" si="1156"/>
        <v>i.a.</v>
      </c>
      <c r="KQ326" s="153" t="str">
        <f t="shared" si="1157"/>
        <v>i.a.</v>
      </c>
      <c r="KR326" s="153" t="str">
        <f t="shared" si="1158"/>
        <v>i.a.</v>
      </c>
      <c r="KS326" s="153" t="str">
        <f t="shared" si="1159"/>
        <v>i.a.</v>
      </c>
      <c r="KT326" s="153" t="str">
        <f t="shared" si="1160"/>
        <v>i.a.</v>
      </c>
      <c r="KU326" s="150" t="e">
        <f t="shared" si="1319"/>
        <v>#DIV/0!</v>
      </c>
      <c r="KV326" s="150" t="e">
        <f t="shared" si="1320"/>
        <v>#DIV/0!</v>
      </c>
      <c r="KW326" s="150" t="e">
        <f t="shared" si="1321"/>
        <v>#DIV/0!</v>
      </c>
      <c r="KX326" s="150" t="e">
        <f t="shared" si="1322"/>
        <v>#DIV/0!</v>
      </c>
      <c r="KY326" s="150" t="e">
        <f t="shared" si="1323"/>
        <v>#DIV/0!</v>
      </c>
      <c r="KZ326" s="243">
        <f t="shared" si="1187"/>
        <v>0</v>
      </c>
      <c r="LA326" s="243">
        <f t="shared" si="1215"/>
        <v>0</v>
      </c>
      <c r="LB326" s="243">
        <f t="shared" si="1188"/>
        <v>0</v>
      </c>
      <c r="LC326" s="272">
        <f t="shared" si="1189"/>
        <v>0</v>
      </c>
      <c r="LD326" s="254">
        <f>IFERROR(Tabel1[[#This Row],[2024 - Omsætning]]/Tabel1[[#This Row],[2024 - Ansatte]],"i.a.")</f>
        <v>0</v>
      </c>
      <c r="LE326" s="254">
        <f>IFERROR(Tabel1[[#This Row],[2023 - Omsætning]]/Tabel1[[#This Row],[2023 - Ansatte]],"i.a.")</f>
        <v>0</v>
      </c>
      <c r="LF326" s="254">
        <f>IFERROR(Tabel1[[#This Row],[2022 - Omsætning]]/Tabel1[[#This Row],[2022 - Ansatte]],"i.a.")</f>
        <v>0</v>
      </c>
      <c r="LG326" s="254">
        <f>IFERROR(Tabel1[[#This Row],[2021 - Omsætning]]/Tabel1[[#This Row],[2021 - Ansatte]],"i.a.")</f>
        <v>0</v>
      </c>
      <c r="LH326" s="254">
        <f>IFERROR(AC326/Tabel1[[#This Row],[2020 - Ansatte]],"i.a.")</f>
        <v>0</v>
      </c>
      <c r="LI326" s="254">
        <f>IFERROR(Tabel1[[#This Row],[2019 - Omsætning]]/Tabel1[[#This Row],[2019 - Ansatte]],"i.a.")</f>
        <v>0</v>
      </c>
      <c r="LJ326" s="254">
        <f>IFERROR(Tabel1[[#This Row],[2018 - Omsætning]]/Tabel1[[#This Row],[2018 - Ansatte]],"i.a.")</f>
        <v>0</v>
      </c>
      <c r="LK326" s="254">
        <f>IFERROR(Tabel1[[#This Row],[2017 - Omsætning]]/Tabel1[[#This Row],[2017 - Ansatte]],"i.a.")</f>
        <v>0</v>
      </c>
      <c r="LL326" s="254">
        <f>IFERROR(Tabel1[[#This Row],[2016 - Omsætning]]/Tabel1[[#This Row],[2016 - Ansatte]],"i.a.")</f>
        <v>0</v>
      </c>
      <c r="LM326" s="254">
        <f>IFERROR(Tabel1[[#This Row],[2015 - Omsætning]]/Tabel1[[#This Row],[2015 - Ansatte]],"i.a.")</f>
        <v>0</v>
      </c>
      <c r="LN326" s="254">
        <f>IFERROR(Tabel1[[#This Row],[2014 - Omsætning]]/Tabel1[[#This Row],[2014 - Ansatte]],"i.a.")</f>
        <v>0</v>
      </c>
      <c r="LO326" s="254">
        <f>IFERROR(Tabel1[[#This Row],[2013 - Omsætning]]/Tabel1[[#This Row],[2013 - Ansatte]],"i.a.")</f>
        <v>0</v>
      </c>
      <c r="LP326" s="254">
        <f>IFERROR(Tabel1[[#This Row],[2012 - Omsætning]]/Tabel1[[#This Row],[2012 - Ansatte]],"i.a.")</f>
        <v>0</v>
      </c>
      <c r="LQ326" s="254">
        <f>IFERROR(Tabel1[[#This Row],[2011 - Omsætning]]/Tabel1[[#This Row],[2011 - Ansatte]],"i.a.")</f>
        <v>0</v>
      </c>
      <c r="LR326" s="254">
        <f>IFERROR(Tabel1[[#This Row],[2010 - Omsætning]]/Tabel1[[#This Row],[2010 - Ansatte]],"i.a.")</f>
        <v>0</v>
      </c>
      <c r="LS326" s="254">
        <f>IFERROR(Tabel1[[#This Row],[2009 - Omsætning]]/Tabel1[[#This Row],[2009 - Ansatte]],"i.a.")</f>
        <v>0</v>
      </c>
      <c r="LT326" s="254" t="str">
        <f>IFERROR(Tabel1[[#This Row],[2008 - Omsætning]]/Tabel1[[#This Row],[2008 - Ansatte]],"i.a.")</f>
        <v>i.a.</v>
      </c>
      <c r="LU326" s="158">
        <f t="shared" si="1324"/>
        <v>-3.6399834522701409</v>
      </c>
      <c r="LV326" s="158">
        <f t="shared" si="1325"/>
        <v>-1854.2250000000001</v>
      </c>
      <c r="LW326" s="158">
        <f t="shared" si="1326"/>
        <v>1.0047018475495078</v>
      </c>
      <c r="LX326" s="158">
        <f t="shared" si="1327"/>
        <v>-1.4654860201583053</v>
      </c>
      <c r="LY326" s="158">
        <f t="shared" si="1328"/>
        <v>0.2243287135104601</v>
      </c>
      <c r="LZ326" s="243">
        <f t="shared" si="1190"/>
        <v>-1.4664583333333332</v>
      </c>
      <c r="MA326" s="243">
        <f t="shared" si="1216"/>
        <v>-0.40309239130434787</v>
      </c>
      <c r="MB326" s="243">
        <f t="shared" si="1191"/>
        <v>4.6452685421994891E-2</v>
      </c>
      <c r="MC326" s="272">
        <f t="shared" si="1192"/>
        <v>-0.14556221719457013</v>
      </c>
      <c r="MD326" s="244">
        <f t="shared" si="1329"/>
        <v>-1.8693333333333333</v>
      </c>
      <c r="ME326" s="244">
        <f t="shared" si="1330"/>
        <v>-0.40287500000000004</v>
      </c>
      <c r="MF326" s="244">
        <f t="shared" si="1331"/>
        <v>2.173913043478261E-4</v>
      </c>
      <c r="MG326" s="244">
        <f t="shared" si="1332"/>
        <v>-4.6235294117647062E-2</v>
      </c>
      <c r="MH326" s="244">
        <f t="shared" si="1333"/>
        <v>9.9326923076923077E-2</v>
      </c>
      <c r="MI326" s="244">
        <f t="shared" si="1334"/>
        <v>8.1127659574468089E-2</v>
      </c>
      <c r="MJ326" s="244">
        <f t="shared" si="1335"/>
        <v>5.6054054054054052E-2</v>
      </c>
      <c r="MK326" s="244">
        <f t="shared" si="1336"/>
        <v>0.11116666666666666</v>
      </c>
      <c r="ML326" s="244">
        <f t="shared" si="1337"/>
        <v>1.1878571428571429E-2</v>
      </c>
      <c r="MM326" s="244">
        <f t="shared" si="1338"/>
        <v>-3.3540333333333332E-2</v>
      </c>
      <c r="MN326" s="244">
        <f t="shared" si="1339"/>
        <v>-0.14559556000000001</v>
      </c>
      <c r="MO326" s="244">
        <f t="shared" si="1340"/>
        <v>-0.15188268000000002</v>
      </c>
      <c r="MP326" s="244">
        <f t="shared" si="1341"/>
        <v>-0.15468000000000001</v>
      </c>
      <c r="MQ326" s="244">
        <f t="shared" si="1342"/>
        <v>-0.15805</v>
      </c>
      <c r="MR326" s="244">
        <f t="shared" si="1343"/>
        <v>-0.12480952380952381</v>
      </c>
      <c r="MS326" s="244">
        <f t="shared" si="1344"/>
        <v>-0.19154166666666669</v>
      </c>
      <c r="MT326" s="244" t="str">
        <f t="shared" si="1345"/>
        <v>i.a.</v>
      </c>
    </row>
    <row r="327" spans="1:358" ht="18" customHeight="1" x14ac:dyDescent="0.25">
      <c r="A327" s="3" t="s">
        <v>342</v>
      </c>
      <c r="B327" s="273">
        <v>31483646</v>
      </c>
      <c r="C327" s="5" t="s">
        <v>83</v>
      </c>
      <c r="D327" s="5"/>
      <c r="E327" s="5">
        <v>251100</v>
      </c>
      <c r="F327" s="203">
        <v>45760</v>
      </c>
      <c r="G327" s="148" t="s">
        <v>74</v>
      </c>
      <c r="H327" s="148" t="s">
        <v>74</v>
      </c>
      <c r="I327" s="148" t="s">
        <v>74</v>
      </c>
      <c r="J327" s="148" t="s">
        <v>74</v>
      </c>
      <c r="K327" s="148" t="s">
        <v>74</v>
      </c>
      <c r="L327" s="148" t="s">
        <v>74</v>
      </c>
      <c r="M327" s="148" t="s">
        <v>74</v>
      </c>
      <c r="N327" s="148" t="s">
        <v>74</v>
      </c>
      <c r="O327" s="148" t="s">
        <v>74</v>
      </c>
      <c r="P327" s="150" t="e">
        <f>Y327/Tabel1[[#This Row],[2023 - Omsætning]]-1</f>
        <v>#DIV/0!</v>
      </c>
      <c r="Q327" s="150" t="e">
        <f>Z327/Tabel1[[#This Row],[2022 - Omsætning]]-1</f>
        <v>#DIV/0!</v>
      </c>
      <c r="R327" s="150" t="e">
        <f>AA327/Tabel1[[#This Row],[2021 - Omsætning]]-1</f>
        <v>#DIV/0!</v>
      </c>
      <c r="S327" s="150" t="e">
        <f>AB327/Tabel1[[#This Row],[2020 - Omsætning]]-1</f>
        <v>#DIV/0!</v>
      </c>
      <c r="T327" s="150" t="e">
        <f>AC327/Tabel1[[#This Row],[2019 - Omsætning]]-1</f>
        <v>#DIV/0!</v>
      </c>
      <c r="U327" s="242">
        <f t="shared" si="1162"/>
        <v>0</v>
      </c>
      <c r="V327" s="242">
        <f t="shared" si="1210"/>
        <v>0</v>
      </c>
      <c r="W327" s="242">
        <f t="shared" si="1209"/>
        <v>0</v>
      </c>
      <c r="X327" s="242">
        <f t="shared" si="1208"/>
        <v>0</v>
      </c>
      <c r="Y327" s="151"/>
      <c r="Z327" s="151"/>
      <c r="AA327" s="151"/>
      <c r="AB327" s="151"/>
      <c r="AC327" s="361"/>
      <c r="AD327" s="151"/>
      <c r="AE327" s="151"/>
      <c r="AF327" s="151"/>
      <c r="AG327" s="361"/>
      <c r="AH327" s="361"/>
      <c r="AI327" s="361"/>
      <c r="AJ327" s="361"/>
      <c r="AK327" s="361"/>
      <c r="AL327" s="361"/>
      <c r="AM327" s="361"/>
      <c r="AN327" s="361"/>
      <c r="AO327" s="361"/>
      <c r="AP327" s="150">
        <f t="shared" si="1220"/>
        <v>-0.3214145639952935</v>
      </c>
      <c r="AQ327" s="150">
        <f t="shared" si="1221"/>
        <v>0.19004278490859583</v>
      </c>
      <c r="AR327" s="150">
        <f t="shared" si="1222"/>
        <v>0.38852883992222959</v>
      </c>
      <c r="AS327" s="150">
        <f t="shared" si="1223"/>
        <v>0.39616950686170999</v>
      </c>
      <c r="AT327" s="150">
        <f t="shared" si="1224"/>
        <v>-0.34592621818899189</v>
      </c>
      <c r="AU327" s="242">
        <f t="shared" si="1193"/>
        <v>-4.9169999999999998</v>
      </c>
      <c r="AV327" s="242">
        <f t="shared" si="1169"/>
        <v>2.4429999999999996</v>
      </c>
      <c r="AW327" s="242">
        <f t="shared" si="1194"/>
        <v>3.5970000000000013</v>
      </c>
      <c r="AX327" s="242">
        <f t="shared" si="1195"/>
        <v>2.6269999999999989</v>
      </c>
      <c r="AY327" s="119">
        <v>10.381</v>
      </c>
      <c r="AZ327" s="119">
        <v>15.298</v>
      </c>
      <c r="BA327" s="119">
        <v>12.855</v>
      </c>
      <c r="BB327" s="119">
        <v>9.2579999999999991</v>
      </c>
      <c r="BC327" s="119">
        <v>6.6310000000000002</v>
      </c>
      <c r="BD327" s="119">
        <v>10.138</v>
      </c>
      <c r="BE327" s="119">
        <v>22.913</v>
      </c>
      <c r="BF327" s="119">
        <v>18.619</v>
      </c>
      <c r="BG327" s="362">
        <v>18.655773</v>
      </c>
      <c r="BH327" s="362">
        <v>12.041829999999999</v>
      </c>
      <c r="BI327" s="362">
        <v>17.587016999999999</v>
      </c>
      <c r="BJ327" s="362">
        <v>7.8362129999999999</v>
      </c>
      <c r="BK327" s="362">
        <v>8.751322</v>
      </c>
      <c r="BL327" s="362">
        <v>8.3729999999999993</v>
      </c>
      <c r="BM327" s="362">
        <v>5.758</v>
      </c>
      <c r="BN327" s="362">
        <v>5.2569999999999997</v>
      </c>
      <c r="BO327" s="362">
        <v>5.9820000000000002</v>
      </c>
      <c r="BP327" s="152">
        <f t="shared" si="1225"/>
        <v>-0.44211145996860285</v>
      </c>
      <c r="BQ327" s="152">
        <f t="shared" si="1226"/>
        <v>0.17365269461077856</v>
      </c>
      <c r="BR327" s="152">
        <f t="shared" si="1227"/>
        <v>0.70441609421000972</v>
      </c>
      <c r="BS327" s="152">
        <f t="shared" si="1228"/>
        <v>0.8393501805054151</v>
      </c>
      <c r="BT327" s="152">
        <f t="shared" si="1229"/>
        <v>-0.48770112816719069</v>
      </c>
      <c r="BU327" s="242">
        <f t="shared" si="1196"/>
        <v>-4.5060000000000002</v>
      </c>
      <c r="BV327" s="242">
        <f t="shared" si="1170"/>
        <v>1.5080000000000009</v>
      </c>
      <c r="BW327" s="242">
        <f t="shared" si="1197"/>
        <v>3.5889999999999995</v>
      </c>
      <c r="BX327" s="242">
        <f t="shared" si="1198"/>
        <v>2.3249999999999997</v>
      </c>
      <c r="BY327" s="119">
        <v>5.6859999999999999</v>
      </c>
      <c r="BZ327" s="119">
        <v>10.192</v>
      </c>
      <c r="CA327" s="119">
        <v>8.6839999999999993</v>
      </c>
      <c r="CB327" s="119">
        <v>5.0949999999999998</v>
      </c>
      <c r="CC327" s="119">
        <v>2.77</v>
      </c>
      <c r="CD327" s="119">
        <v>5.407</v>
      </c>
      <c r="CE327" s="119">
        <v>17.957999999999998</v>
      </c>
      <c r="CF327" s="119">
        <v>13.909000000000001</v>
      </c>
      <c r="CG327" s="362">
        <v>13.353266</v>
      </c>
      <c r="CH327" s="362">
        <v>7.7403180000000003</v>
      </c>
      <c r="CI327" s="362">
        <v>12.362971</v>
      </c>
      <c r="CJ327" s="362">
        <v>3.2184740000000001</v>
      </c>
      <c r="CK327" s="362">
        <v>4.934507</v>
      </c>
      <c r="CL327" s="362">
        <v>5.0339999999999998</v>
      </c>
      <c r="CM327" s="362">
        <v>2.5219999999999998</v>
      </c>
      <c r="CN327" s="362">
        <v>2.2850000000000001</v>
      </c>
      <c r="CO327" s="362">
        <v>2.8719999999999999</v>
      </c>
      <c r="CP327" s="152">
        <f t="shared" si="1230"/>
        <v>-0.42938351465255314</v>
      </c>
      <c r="CQ327" s="152">
        <f t="shared" si="1231"/>
        <v>0.19655212853289555</v>
      </c>
      <c r="CR327" s="152">
        <f t="shared" si="1232"/>
        <v>0.74376278118609407</v>
      </c>
      <c r="CS327" s="152">
        <f t="shared" si="1233"/>
        <v>1.2712494194147699</v>
      </c>
      <c r="CT327" s="152">
        <f t="shared" si="1234"/>
        <v>-0.62776625172890732</v>
      </c>
      <c r="CU327" s="242">
        <f t="shared" si="1199"/>
        <v>-4.3809999999999993</v>
      </c>
      <c r="CV327" s="242">
        <f t="shared" si="1171"/>
        <v>1.6760000000000002</v>
      </c>
      <c r="CW327" s="242">
        <f t="shared" si="1200"/>
        <v>3.6369999999999996</v>
      </c>
      <c r="CX327" s="242">
        <f t="shared" si="1201"/>
        <v>2.7369999999999997</v>
      </c>
      <c r="CY327" s="119">
        <v>5.8220000000000001</v>
      </c>
      <c r="CZ327" s="119">
        <v>10.202999999999999</v>
      </c>
      <c r="DA327" s="119">
        <v>8.5269999999999992</v>
      </c>
      <c r="DB327" s="119">
        <v>4.8899999999999997</v>
      </c>
      <c r="DC327" s="119">
        <v>2.153</v>
      </c>
      <c r="DD327" s="119">
        <v>5.7839999999999998</v>
      </c>
      <c r="DE327" s="119">
        <v>1.867</v>
      </c>
      <c r="DF327" s="119">
        <v>12.214</v>
      </c>
      <c r="DG327" s="362">
        <v>12.010706000000001</v>
      </c>
      <c r="DH327" s="362">
        <v>6.8495699999999999</v>
      </c>
      <c r="DI327" s="362">
        <v>11.743765</v>
      </c>
      <c r="DJ327" s="362">
        <v>2.4389349999999999</v>
      </c>
      <c r="DK327" s="362">
        <v>4.1619739999999998</v>
      </c>
      <c r="DL327" s="362">
        <v>4.2240000000000002</v>
      </c>
      <c r="DM327" s="362">
        <v>1.7609999999999999</v>
      </c>
      <c r="DN327" s="362">
        <v>1.6739999999999999</v>
      </c>
      <c r="DO327" s="362">
        <v>2.2639999999999998</v>
      </c>
      <c r="DP327" s="152">
        <f t="shared" si="1235"/>
        <v>-5.4526861692414393E-2</v>
      </c>
      <c r="DQ327" s="152">
        <f t="shared" si="1236"/>
        <v>0.11978570260101416</v>
      </c>
      <c r="DR327" s="152">
        <f t="shared" si="1237"/>
        <v>0.17382746867649188</v>
      </c>
      <c r="DS327" s="152">
        <f t="shared" si="1238"/>
        <v>6.6124161932545056E-2</v>
      </c>
      <c r="DT327" s="152">
        <f t="shared" si="1239"/>
        <v>-0.10687022900763347</v>
      </c>
      <c r="DU327" s="242">
        <f t="shared" si="1202"/>
        <v>-1.4929999999999986</v>
      </c>
      <c r="DV327" s="242">
        <f t="shared" si="1172"/>
        <v>2.9289999999999985</v>
      </c>
      <c r="DW327" s="242">
        <f t="shared" si="1203"/>
        <v>3.6210000000000022</v>
      </c>
      <c r="DX327" s="242">
        <f t="shared" si="1204"/>
        <v>1.291999999999998</v>
      </c>
      <c r="DY327" s="119">
        <v>25.888000000000002</v>
      </c>
      <c r="DZ327" s="119">
        <v>27.381</v>
      </c>
      <c r="EA327" s="119">
        <v>24.452000000000002</v>
      </c>
      <c r="EB327" s="119">
        <v>20.831</v>
      </c>
      <c r="EC327" s="119">
        <v>19.539000000000001</v>
      </c>
      <c r="ED327" s="119">
        <v>21.876999999999999</v>
      </c>
      <c r="EE327" s="119">
        <v>42.886000000000003</v>
      </c>
      <c r="EF327" s="119">
        <v>44.509</v>
      </c>
      <c r="EG327" s="362">
        <v>36.945852000000002</v>
      </c>
      <c r="EH327" s="362">
        <v>27.706900999999998</v>
      </c>
      <c r="EI327" s="362">
        <v>32.350923999999999</v>
      </c>
      <c r="EJ327" s="362">
        <v>23.391504000000001</v>
      </c>
      <c r="EK327" s="362">
        <v>21.533118999999999</v>
      </c>
      <c r="EL327" s="362">
        <v>18.213000000000001</v>
      </c>
      <c r="EM327" s="362">
        <v>15.074999999999999</v>
      </c>
      <c r="EN327" s="362">
        <v>14.766999999999999</v>
      </c>
      <c r="EO327" s="362">
        <v>13.779</v>
      </c>
      <c r="EP327" s="153">
        <f t="shared" si="1240"/>
        <v>-0.13619085070127149</v>
      </c>
      <c r="EQ327" s="153">
        <f t="shared" si="1241"/>
        <v>-4.9346753331448619E-3</v>
      </c>
      <c r="ER327" s="153">
        <f t="shared" si="1242"/>
        <v>0.14838854632149176</v>
      </c>
      <c r="ES327" s="153">
        <f t="shared" si="1243"/>
        <v>3.4636842649034015E-2</v>
      </c>
      <c r="ET327" s="153">
        <f t="shared" si="1244"/>
        <v>-0.12997752808988761</v>
      </c>
      <c r="EU327" s="242">
        <f t="shared" si="1205"/>
        <v>-6.2340000000000018</v>
      </c>
      <c r="EV327" s="242">
        <f t="shared" si="1173"/>
        <v>-0.22699999999999676</v>
      </c>
      <c r="EW327" s="242">
        <f t="shared" si="1206"/>
        <v>5.9439999999999955</v>
      </c>
      <c r="EX327" s="242">
        <f t="shared" si="1207"/>
        <v>1.3410000000000011</v>
      </c>
      <c r="EY327" s="119">
        <v>39.54</v>
      </c>
      <c r="EZ327" s="119">
        <v>45.774000000000001</v>
      </c>
      <c r="FA327" s="119">
        <v>46.000999999999998</v>
      </c>
      <c r="FB327" s="119">
        <v>40.057000000000002</v>
      </c>
      <c r="FC327" s="119">
        <v>38.716000000000001</v>
      </c>
      <c r="FD327" s="119">
        <v>44.5</v>
      </c>
      <c r="FE327" s="119">
        <v>73.584000000000003</v>
      </c>
      <c r="FF327" s="119">
        <v>94.938000000000002</v>
      </c>
      <c r="FG327" s="362">
        <v>95.029895999999994</v>
      </c>
      <c r="FH327" s="362">
        <v>76.354928000000001</v>
      </c>
      <c r="FI327" s="362">
        <v>59.388444</v>
      </c>
      <c r="FJ327" s="362">
        <v>53.473829000000002</v>
      </c>
      <c r="FK327" s="362">
        <v>71.923647000000003</v>
      </c>
      <c r="FL327" s="362">
        <v>48.627000000000002</v>
      </c>
      <c r="FM327" s="362">
        <v>41.423000000000002</v>
      </c>
      <c r="FN327" s="362">
        <v>32.197000000000003</v>
      </c>
      <c r="FO327" s="362">
        <v>30.248000000000001</v>
      </c>
      <c r="FP327" s="153">
        <f t="shared" si="1245"/>
        <v>-7.3529411764705885E-2</v>
      </c>
      <c r="FQ327" s="153">
        <f t="shared" si="1246"/>
        <v>6.25E-2</v>
      </c>
      <c r="FR327" s="153">
        <f t="shared" si="1247"/>
        <v>0</v>
      </c>
      <c r="FS327" s="153">
        <f t="shared" si="1248"/>
        <v>-1.5384615384615385E-2</v>
      </c>
      <c r="FT327" s="153">
        <f t="shared" si="1249"/>
        <v>-8.4507042253521125E-2</v>
      </c>
      <c r="FU327" s="242">
        <f t="shared" si="1217"/>
        <v>-5</v>
      </c>
      <c r="FV327" s="242">
        <f t="shared" si="1174"/>
        <v>4</v>
      </c>
      <c r="FW327" s="242">
        <f t="shared" si="1218"/>
        <v>0</v>
      </c>
      <c r="FX327" s="242">
        <f t="shared" si="1219"/>
        <v>-1</v>
      </c>
      <c r="FY327" s="154">
        <v>63</v>
      </c>
      <c r="FZ327" s="154">
        <v>68</v>
      </c>
      <c r="GA327" s="154">
        <v>64</v>
      </c>
      <c r="GB327" s="154">
        <v>64</v>
      </c>
      <c r="GC327" s="154">
        <v>65</v>
      </c>
      <c r="GD327" s="154">
        <v>71</v>
      </c>
      <c r="GE327" s="154">
        <v>75</v>
      </c>
      <c r="GF327" s="154">
        <v>84</v>
      </c>
      <c r="GG327" s="359">
        <v>86</v>
      </c>
      <c r="GH327" s="359">
        <v>70</v>
      </c>
      <c r="GI327" s="359">
        <v>62</v>
      </c>
      <c r="GJ327" s="359">
        <v>59</v>
      </c>
      <c r="GK327" s="359">
        <v>60</v>
      </c>
      <c r="GL327" s="359">
        <v>58</v>
      </c>
      <c r="GM327" s="359">
        <v>55</v>
      </c>
      <c r="GN327" s="359">
        <v>53</v>
      </c>
      <c r="GO327" s="359">
        <v>57</v>
      </c>
      <c r="GP327" s="5"/>
      <c r="GQ327" s="5" t="s">
        <v>386</v>
      </c>
      <c r="GR327" s="5">
        <v>8500</v>
      </c>
      <c r="GS327" s="5" t="s">
        <v>216</v>
      </c>
      <c r="GT327" s="7" t="s">
        <v>94</v>
      </c>
      <c r="GU327" s="172" t="s">
        <v>73</v>
      </c>
      <c r="GW327" s="158">
        <f t="shared" si="1250"/>
        <v>-0.44476591854522873</v>
      </c>
      <c r="GX327" s="158">
        <f t="shared" si="1251"/>
        <v>4.5346980424731585E-2</v>
      </c>
      <c r="GY327" s="158">
        <f t="shared" si="1252"/>
        <v>0.55457243284417146</v>
      </c>
      <c r="GZ327" s="158">
        <f t="shared" si="1253"/>
        <v>1.3300982401407504</v>
      </c>
      <c r="HA327" s="158">
        <f t="shared" si="1254"/>
        <v>-0.41793089049447607</v>
      </c>
      <c r="HB327" s="263">
        <f t="shared" si="1175"/>
        <v>-0.17509874662539188</v>
      </c>
      <c r="HC327" s="263">
        <f t="shared" si="1211"/>
        <v>1.7078095624480982E-2</v>
      </c>
      <c r="HD327" s="263">
        <f t="shared" si="1176"/>
        <v>0.1343502202926925</v>
      </c>
      <c r="HE327" s="263">
        <f t="shared" si="1177"/>
        <v>0.13828962290047497</v>
      </c>
      <c r="HF327" s="153">
        <f t="shared" si="1255"/>
        <v>0.21858867258630721</v>
      </c>
      <c r="HG327" s="153">
        <f t="shared" si="1256"/>
        <v>0.39368741921169909</v>
      </c>
      <c r="HH327" s="153">
        <f t="shared" si="1257"/>
        <v>0.3766093235872181</v>
      </c>
      <c r="HI327" s="153">
        <f t="shared" si="1258"/>
        <v>0.2422591032945256</v>
      </c>
      <c r="HJ327" s="153">
        <f t="shared" si="1259"/>
        <v>0.10396948039405061</v>
      </c>
      <c r="HK327" s="153">
        <f t="shared" si="1260"/>
        <v>0.1786205086237512</v>
      </c>
      <c r="HL327" s="153">
        <f t="shared" si="1261"/>
        <v>4.2725556381944044E-2</v>
      </c>
      <c r="HM327" s="153">
        <f t="shared" si="1262"/>
        <v>0.29989619280138158</v>
      </c>
      <c r="HN327" s="153">
        <f t="shared" si="1263"/>
        <v>0.37154507558247363</v>
      </c>
      <c r="HO327" s="153">
        <f t="shared" si="1264"/>
        <v>0.22809916942546624</v>
      </c>
      <c r="HP327" s="153">
        <f t="shared" si="1265"/>
        <v>0.42135821568446924</v>
      </c>
      <c r="HQ327" s="153">
        <f t="shared" si="1266"/>
        <v>0.10857898573795488</v>
      </c>
      <c r="HR327" s="153">
        <f t="shared" si="1267"/>
        <v>0.20942794439879778</v>
      </c>
      <c r="HS327" s="153">
        <f t="shared" si="1268"/>
        <v>0.25378514780100941</v>
      </c>
      <c r="HT327" s="153">
        <f t="shared" si="1269"/>
        <v>0.11802158032303464</v>
      </c>
      <c r="HU327" s="153">
        <f t="shared" si="1270"/>
        <v>0.11728438310095986</v>
      </c>
      <c r="HV327" s="150">
        <f t="shared" si="1271"/>
        <v>-0.39986144406098073</v>
      </c>
      <c r="HW327" s="150">
        <f t="shared" si="1272"/>
        <v>0.10054158096229211</v>
      </c>
      <c r="HX327" s="150">
        <f t="shared" si="1273"/>
        <v>0.56013350286092056</v>
      </c>
      <c r="HY327" s="150">
        <f t="shared" si="1274"/>
        <v>0.94309426606754398</v>
      </c>
      <c r="HZ327" s="150">
        <f t="shared" si="1275"/>
        <v>-0.27304484736702739</v>
      </c>
      <c r="IA327" s="263">
        <f t="shared" si="1178"/>
        <v>-8.8812592489665276E-2</v>
      </c>
      <c r="IB327" s="263">
        <f t="shared" si="1212"/>
        <v>2.0291038348010521E-2</v>
      </c>
      <c r="IC327" s="263">
        <f t="shared" si="1179"/>
        <v>7.2458334634364324E-2</v>
      </c>
      <c r="ID327" s="263">
        <f t="shared" si="1180"/>
        <v>6.2785308522570096E-2</v>
      </c>
      <c r="IE327" s="153">
        <f t="shared" si="1276"/>
        <v>0.13329582483531427</v>
      </c>
      <c r="IF327" s="153">
        <f t="shared" si="1277"/>
        <v>0.22210841732497955</v>
      </c>
      <c r="IG327" s="153">
        <f t="shared" si="1278"/>
        <v>0.20181737897696903</v>
      </c>
      <c r="IH327" s="153">
        <f t="shared" si="1279"/>
        <v>0.1293590443426047</v>
      </c>
      <c r="II327" s="153">
        <f t="shared" si="1280"/>
        <v>6.6573735820034605E-2</v>
      </c>
      <c r="IJ327" s="153">
        <f t="shared" si="1281"/>
        <v>9.1578876054334207E-2</v>
      </c>
      <c r="IK327" s="153">
        <f t="shared" si="1282"/>
        <v>0.21312350909673514</v>
      </c>
      <c r="IL327" s="153">
        <f t="shared" si="1283"/>
        <v>0.14643526925202141</v>
      </c>
      <c r="IM327" s="153">
        <f t="shared" si="1284"/>
        <v>0.15582786956679434</v>
      </c>
      <c r="IN327" s="153">
        <f t="shared" si="1285"/>
        <v>0.11404340242851785</v>
      </c>
      <c r="IO327" s="153">
        <f t="shared" si="1286"/>
        <v>0.21908066657491471</v>
      </c>
      <c r="IP327" s="153">
        <f t="shared" si="1287"/>
        <v>5.1332356960677575E-2</v>
      </c>
      <c r="IQ327" s="153">
        <f t="shared" si="1288"/>
        <v>8.1866122211687514E-2</v>
      </c>
      <c r="IR327" s="153">
        <f t="shared" si="1289"/>
        <v>0.1118045530260966</v>
      </c>
      <c r="IS327" s="153">
        <f t="shared" si="1290"/>
        <v>6.8513990763379509E-2</v>
      </c>
      <c r="IT327" s="153">
        <f t="shared" si="1291"/>
        <v>7.3184402274001123E-2</v>
      </c>
      <c r="IU327" s="150">
        <f t="shared" si="1292"/>
        <v>9.4539388793409826E-2</v>
      </c>
      <c r="IV327" s="150">
        <f t="shared" si="1293"/>
        <v>0.12533888463645854</v>
      </c>
      <c r="IW327" s="150">
        <f t="shared" si="1294"/>
        <v>2.2151842628948086E-2</v>
      </c>
      <c r="IX327" s="150">
        <f t="shared" si="1295"/>
        <v>3.0433209011668582E-2</v>
      </c>
      <c r="IY327" s="150">
        <f t="shared" si="1296"/>
        <v>2.6559427863423662E-2</v>
      </c>
      <c r="IZ327" s="263">
        <f t="shared" si="1181"/>
        <v>5.6551382980564391E-2</v>
      </c>
      <c r="JA327" s="263">
        <f t="shared" si="1213"/>
        <v>6.6624343104077832E-2</v>
      </c>
      <c r="JB327" s="263">
        <f t="shared" si="1182"/>
        <v>1.1519710257972826E-2</v>
      </c>
      <c r="JC327" s="263">
        <f t="shared" si="1183"/>
        <v>1.5358881880333519E-2</v>
      </c>
      <c r="JD327" s="153">
        <f t="shared" si="1297"/>
        <v>0.654729387961558</v>
      </c>
      <c r="JE327" s="153">
        <f t="shared" si="1298"/>
        <v>0.59817800498099361</v>
      </c>
      <c r="JF327" s="153">
        <f t="shared" si="1299"/>
        <v>0.53155366187691577</v>
      </c>
      <c r="JG327" s="153">
        <f t="shared" si="1300"/>
        <v>0.52003395161894295</v>
      </c>
      <c r="JH327" s="153">
        <f t="shared" si="1301"/>
        <v>0.50467506973860943</v>
      </c>
      <c r="JI327" s="153">
        <f t="shared" si="1302"/>
        <v>0.49161797752808989</v>
      </c>
      <c r="JJ327" s="153">
        <f t="shared" si="1303"/>
        <v>0.58281691672102631</v>
      </c>
      <c r="JK327" s="153">
        <f t="shared" si="1304"/>
        <v>0.46882175735743326</v>
      </c>
      <c r="JL327" s="153">
        <f t="shared" si="1305"/>
        <v>0.38878135781607087</v>
      </c>
      <c r="JM327" s="153">
        <f t="shared" si="1306"/>
        <v>0.36286984646230036</v>
      </c>
      <c r="JN327" s="153">
        <f t="shared" si="1307"/>
        <v>0.54473432575536074</v>
      </c>
      <c r="JO327" s="153">
        <f t="shared" si="1308"/>
        <v>0.43743835886523108</v>
      </c>
      <c r="JP327" s="153">
        <f t="shared" si="1309"/>
        <v>0.29938858634351506</v>
      </c>
      <c r="JQ327" s="153">
        <f t="shared" si="1310"/>
        <v>0.37454500586094147</v>
      </c>
      <c r="JR327" s="153">
        <f t="shared" si="1311"/>
        <v>0.36392825242015303</v>
      </c>
      <c r="JS327" s="153">
        <f t="shared" si="1312"/>
        <v>0.45864521539273839</v>
      </c>
      <c r="JT327" s="153">
        <f t="shared" si="1313"/>
        <v>0.45553425019836019</v>
      </c>
      <c r="JU327" s="150" t="e">
        <f t="shared" si="1314"/>
        <v>#VALUE!</v>
      </c>
      <c r="JV327" s="150" t="e">
        <f t="shared" si="1315"/>
        <v>#VALUE!</v>
      </c>
      <c r="JW327" s="150" t="e">
        <f t="shared" si="1316"/>
        <v>#VALUE!</v>
      </c>
      <c r="JX327" s="150" t="e">
        <f t="shared" si="1317"/>
        <v>#VALUE!</v>
      </c>
      <c r="JY327" s="150" t="e">
        <f t="shared" si="1318"/>
        <v>#VALUE!</v>
      </c>
      <c r="JZ327" s="263" t="e">
        <f t="shared" si="1184"/>
        <v>#VALUE!</v>
      </c>
      <c r="KA327" s="263" t="e">
        <f t="shared" si="1214"/>
        <v>#VALUE!</v>
      </c>
      <c r="KB327" s="263" t="e">
        <f t="shared" si="1185"/>
        <v>#VALUE!</v>
      </c>
      <c r="KC327" s="263" t="e">
        <f t="shared" si="1186"/>
        <v>#VALUE!</v>
      </c>
      <c r="KD327" s="153" t="str">
        <f t="shared" si="1145"/>
        <v>i.a.</v>
      </c>
      <c r="KE327" s="153" t="str">
        <f t="shared" si="1146"/>
        <v>i.a.</v>
      </c>
      <c r="KF327" s="153" t="str">
        <f t="shared" si="1147"/>
        <v>i.a.</v>
      </c>
      <c r="KG327" s="153" t="str">
        <f t="shared" si="1148"/>
        <v>i.a.</v>
      </c>
      <c r="KH327" s="153" t="str">
        <f t="shared" si="1161"/>
        <v>i.a.</v>
      </c>
      <c r="KI327" s="153" t="str">
        <f t="shared" si="1149"/>
        <v>i.a.</v>
      </c>
      <c r="KJ327" s="153" t="str">
        <f t="shared" si="1150"/>
        <v>i.a.</v>
      </c>
      <c r="KK327" s="153" t="str">
        <f t="shared" si="1151"/>
        <v>i.a.</v>
      </c>
      <c r="KL327" s="153" t="str">
        <f t="shared" si="1152"/>
        <v>i.a.</v>
      </c>
      <c r="KM327" s="153" t="str">
        <f t="shared" si="1153"/>
        <v>i.a.</v>
      </c>
      <c r="KN327" s="153" t="str">
        <f t="shared" si="1154"/>
        <v>i.a.</v>
      </c>
      <c r="KO327" s="153" t="str">
        <f t="shared" si="1155"/>
        <v>i.a.</v>
      </c>
      <c r="KP327" s="153" t="str">
        <f t="shared" si="1156"/>
        <v>i.a.</v>
      </c>
      <c r="KQ327" s="153" t="str">
        <f t="shared" si="1157"/>
        <v>i.a.</v>
      </c>
      <c r="KR327" s="153" t="str">
        <f t="shared" si="1158"/>
        <v>i.a.</v>
      </c>
      <c r="KS327" s="153" t="str">
        <f t="shared" si="1159"/>
        <v>i.a.</v>
      </c>
      <c r="KT327" s="153" t="str">
        <f t="shared" si="1160"/>
        <v>i.a.</v>
      </c>
      <c r="KU327" s="150" t="e">
        <f t="shared" si="1319"/>
        <v>#DIV/0!</v>
      </c>
      <c r="KV327" s="150" t="e">
        <f t="shared" si="1320"/>
        <v>#DIV/0!</v>
      </c>
      <c r="KW327" s="150" t="e">
        <f t="shared" si="1321"/>
        <v>#DIV/0!</v>
      </c>
      <c r="KX327" s="150" t="e">
        <f t="shared" si="1322"/>
        <v>#DIV/0!</v>
      </c>
      <c r="KY327" s="150" t="e">
        <f t="shared" si="1323"/>
        <v>#DIV/0!</v>
      </c>
      <c r="KZ327" s="243">
        <f t="shared" si="1187"/>
        <v>0</v>
      </c>
      <c r="LA327" s="243">
        <f t="shared" si="1215"/>
        <v>0</v>
      </c>
      <c r="LB327" s="243">
        <f t="shared" si="1188"/>
        <v>0</v>
      </c>
      <c r="LC327" s="272">
        <f t="shared" si="1189"/>
        <v>0</v>
      </c>
      <c r="LD327" s="254">
        <f>IFERROR(Tabel1[[#This Row],[2024 - Omsætning]]/Tabel1[[#This Row],[2024 - Ansatte]],"i.a.")</f>
        <v>0</v>
      </c>
      <c r="LE327" s="254">
        <f>IFERROR(Tabel1[[#This Row],[2023 - Omsætning]]/Tabel1[[#This Row],[2023 - Ansatte]],"i.a.")</f>
        <v>0</v>
      </c>
      <c r="LF327" s="254">
        <f>IFERROR(Tabel1[[#This Row],[2022 - Omsætning]]/Tabel1[[#This Row],[2022 - Ansatte]],"i.a.")</f>
        <v>0</v>
      </c>
      <c r="LG327" s="254">
        <f>IFERROR(Tabel1[[#This Row],[2021 - Omsætning]]/Tabel1[[#This Row],[2021 - Ansatte]],"i.a.")</f>
        <v>0</v>
      </c>
      <c r="LH327" s="254">
        <f>IFERROR(AC327/Tabel1[[#This Row],[2020 - Ansatte]],"i.a.")</f>
        <v>0</v>
      </c>
      <c r="LI327" s="254">
        <f>IFERROR(Tabel1[[#This Row],[2019 - Omsætning]]/Tabel1[[#This Row],[2019 - Ansatte]],"i.a.")</f>
        <v>0</v>
      </c>
      <c r="LJ327" s="254">
        <f>IFERROR(Tabel1[[#This Row],[2018 - Omsætning]]/Tabel1[[#This Row],[2018 - Ansatte]],"i.a.")</f>
        <v>0</v>
      </c>
      <c r="LK327" s="254">
        <f>IFERROR(Tabel1[[#This Row],[2017 - Omsætning]]/Tabel1[[#This Row],[2017 - Ansatte]],"i.a.")</f>
        <v>0</v>
      </c>
      <c r="LL327" s="254">
        <f>IFERROR(Tabel1[[#This Row],[2016 - Omsætning]]/Tabel1[[#This Row],[2016 - Ansatte]],"i.a.")</f>
        <v>0</v>
      </c>
      <c r="LM327" s="254">
        <f>IFERROR(Tabel1[[#This Row],[2015 - Omsætning]]/Tabel1[[#This Row],[2015 - Ansatte]],"i.a.")</f>
        <v>0</v>
      </c>
      <c r="LN327" s="254">
        <f>IFERROR(Tabel1[[#This Row],[2014 - Omsætning]]/Tabel1[[#This Row],[2014 - Ansatte]],"i.a.")</f>
        <v>0</v>
      </c>
      <c r="LO327" s="254">
        <f>IFERROR(Tabel1[[#This Row],[2013 - Omsætning]]/Tabel1[[#This Row],[2013 - Ansatte]],"i.a.")</f>
        <v>0</v>
      </c>
      <c r="LP327" s="254">
        <f>IFERROR(Tabel1[[#This Row],[2012 - Omsætning]]/Tabel1[[#This Row],[2012 - Ansatte]],"i.a.")</f>
        <v>0</v>
      </c>
      <c r="LQ327" s="254">
        <f>IFERROR(Tabel1[[#This Row],[2011 - Omsætning]]/Tabel1[[#This Row],[2011 - Ansatte]],"i.a.")</f>
        <v>0</v>
      </c>
      <c r="LR327" s="254">
        <f>IFERROR(Tabel1[[#This Row],[2010 - Omsætning]]/Tabel1[[#This Row],[2010 - Ansatte]],"i.a.")</f>
        <v>0</v>
      </c>
      <c r="LS327" s="254">
        <f>IFERROR(Tabel1[[#This Row],[2009 - Omsætning]]/Tabel1[[#This Row],[2009 - Ansatte]],"i.a.")</f>
        <v>0</v>
      </c>
      <c r="LT327" s="254">
        <f>IFERROR(Tabel1[[#This Row],[2008 - Omsætning]]/Tabel1[[#This Row],[2008 - Ansatte]],"i.a.")</f>
        <v>0</v>
      </c>
      <c r="LU327" s="158">
        <f t="shared" si="1324"/>
        <v>-0.38409649200593038</v>
      </c>
      <c r="LV327" s="158">
        <f t="shared" si="1325"/>
        <v>0.1261667092074312</v>
      </c>
      <c r="LW327" s="158">
        <f t="shared" si="1326"/>
        <v>0.74376278118609407</v>
      </c>
      <c r="LX327" s="158">
        <f t="shared" si="1327"/>
        <v>1.3067376915931259</v>
      </c>
      <c r="LY327" s="158">
        <f t="shared" si="1328"/>
        <v>-0.59340621342696032</v>
      </c>
      <c r="LZ327" s="243">
        <f t="shared" si="1190"/>
        <v>-5.7631419234360409E-2</v>
      </c>
      <c r="MA327" s="243">
        <f t="shared" si="1216"/>
        <v>1.680974264705884E-2</v>
      </c>
      <c r="MB327" s="243">
        <f t="shared" si="1191"/>
        <v>5.6828124999999993E-2</v>
      </c>
      <c r="MC327" s="272">
        <f t="shared" si="1192"/>
        <v>4.3283173076923073E-2</v>
      </c>
      <c r="MD327" s="244">
        <f t="shared" si="1329"/>
        <v>9.2412698412698419E-2</v>
      </c>
      <c r="ME327" s="244">
        <f t="shared" si="1330"/>
        <v>0.15004411764705883</v>
      </c>
      <c r="MF327" s="244">
        <f t="shared" si="1331"/>
        <v>0.13323437499999999</v>
      </c>
      <c r="MG327" s="244">
        <f t="shared" si="1332"/>
        <v>7.6406249999999995E-2</v>
      </c>
      <c r="MH327" s="244">
        <f t="shared" si="1333"/>
        <v>3.3123076923076922E-2</v>
      </c>
      <c r="MI327" s="244">
        <f t="shared" si="1334"/>
        <v>8.1464788732394364E-2</v>
      </c>
      <c r="MJ327" s="244">
        <f t="shared" si="1335"/>
        <v>2.4893333333333333E-2</v>
      </c>
      <c r="MK327" s="244">
        <f t="shared" si="1336"/>
        <v>0.1454047619047619</v>
      </c>
      <c r="ML327" s="244">
        <f t="shared" si="1337"/>
        <v>0.13965937209302326</v>
      </c>
      <c r="MM327" s="244">
        <f t="shared" si="1338"/>
        <v>9.7850999999999994E-2</v>
      </c>
      <c r="MN327" s="244">
        <f t="shared" si="1339"/>
        <v>0.18941556451612904</v>
      </c>
      <c r="MO327" s="244">
        <f t="shared" si="1340"/>
        <v>4.13378813559322E-2</v>
      </c>
      <c r="MP327" s="244">
        <f t="shared" si="1341"/>
        <v>6.9366233333333333E-2</v>
      </c>
      <c r="MQ327" s="244">
        <f t="shared" si="1342"/>
        <v>7.2827586206896555E-2</v>
      </c>
      <c r="MR327" s="244">
        <f t="shared" si="1343"/>
        <v>3.2018181818181814E-2</v>
      </c>
      <c r="MS327" s="244">
        <f t="shared" si="1344"/>
        <v>3.158490566037736E-2</v>
      </c>
      <c r="MT327" s="244">
        <f t="shared" si="1345"/>
        <v>3.9719298245614029E-2</v>
      </c>
    </row>
    <row r="328" spans="1:358" ht="18" customHeight="1" thickBot="1" x14ac:dyDescent="0.3">
      <c r="A328" s="20" t="s">
        <v>343</v>
      </c>
      <c r="B328" s="273">
        <v>10422345</v>
      </c>
      <c r="C328" s="117" t="s">
        <v>588</v>
      </c>
      <c r="D328" s="5" t="s">
        <v>370</v>
      </c>
      <c r="E328" s="5">
        <v>289300</v>
      </c>
      <c r="F328" s="203">
        <v>45751</v>
      </c>
      <c r="G328" s="148" t="s">
        <v>74</v>
      </c>
      <c r="H328" s="148" t="s">
        <v>74</v>
      </c>
      <c r="I328" s="148" t="s">
        <v>74</v>
      </c>
      <c r="J328" s="148" t="s">
        <v>74</v>
      </c>
      <c r="K328" s="148" t="s">
        <v>74</v>
      </c>
      <c r="L328" s="148" t="s">
        <v>74</v>
      </c>
      <c r="M328" s="148" t="s">
        <v>74</v>
      </c>
      <c r="N328" s="357" t="s">
        <v>74</v>
      </c>
      <c r="O328" s="357" t="s">
        <v>74</v>
      </c>
      <c r="P328" s="150">
        <f>Y328/Tabel1[[#This Row],[2023 - Omsætning]]-1</f>
        <v>0.38763098444140942</v>
      </c>
      <c r="Q328" s="150">
        <f>Z328/Tabel1[[#This Row],[2022 - Omsætning]]-1</f>
        <v>0.3585322462624716</v>
      </c>
      <c r="R328" s="150">
        <f>AA328/Tabel1[[#This Row],[2021 - Omsætning]]-1</f>
        <v>0.15090171442483635</v>
      </c>
      <c r="S328" s="150">
        <f>AB328/Tabel1[[#This Row],[2020 - Omsætning]]-1</f>
        <v>-0.12312761608780265</v>
      </c>
      <c r="T328" s="150">
        <f>AC328/Tabel1[[#This Row],[2019 - Omsætning]]-1</f>
        <v>-3.0521413848385359E-2</v>
      </c>
      <c r="U328" s="242">
        <f t="shared" si="1162"/>
        <v>303.70499999999993</v>
      </c>
      <c r="V328" s="242">
        <f t="shared" si="1210"/>
        <v>206.77200000000005</v>
      </c>
      <c r="W328" s="242">
        <f t="shared" si="1209"/>
        <v>75.616999999999962</v>
      </c>
      <c r="X328" s="242">
        <f t="shared" si="1208"/>
        <v>-70.363000000000056</v>
      </c>
      <c r="Y328" s="151">
        <v>1087.1949999999999</v>
      </c>
      <c r="Z328" s="151">
        <v>783.49</v>
      </c>
      <c r="AA328" s="151">
        <v>576.71799999999996</v>
      </c>
      <c r="AB328" s="151">
        <v>501.101</v>
      </c>
      <c r="AC328" s="361">
        <v>571.46400000000006</v>
      </c>
      <c r="AD328" s="151">
        <v>589.45500000000004</v>
      </c>
      <c r="AE328" s="151">
        <v>631.71299999999997</v>
      </c>
      <c r="AF328" s="151">
        <v>528.322</v>
      </c>
      <c r="AG328" s="361">
        <v>538.375</v>
      </c>
      <c r="AH328" s="361">
        <v>469.17</v>
      </c>
      <c r="AI328" s="361">
        <v>557.99</v>
      </c>
      <c r="AJ328" s="361">
        <v>479.589</v>
      </c>
      <c r="AK328" s="361"/>
      <c r="AL328" s="361"/>
      <c r="AM328" s="361"/>
      <c r="AN328" s="361"/>
      <c r="AO328" s="361"/>
      <c r="AP328" s="150" t="e">
        <f t="shared" si="1220"/>
        <v>#DIV/0!</v>
      </c>
      <c r="AQ328" s="150" t="e">
        <f t="shared" si="1221"/>
        <v>#DIV/0!</v>
      </c>
      <c r="AR328" s="150" t="e">
        <f t="shared" si="1222"/>
        <v>#DIV/0!</v>
      </c>
      <c r="AS328" s="150" t="e">
        <f t="shared" si="1223"/>
        <v>#DIV/0!</v>
      </c>
      <c r="AT328" s="150">
        <f t="shared" si="1224"/>
        <v>-1</v>
      </c>
      <c r="AU328" s="242">
        <f t="shared" si="1193"/>
        <v>0</v>
      </c>
      <c r="AV328" s="242">
        <f t="shared" si="1169"/>
        <v>0</v>
      </c>
      <c r="AW328" s="242">
        <f t="shared" si="1194"/>
        <v>0</v>
      </c>
      <c r="AX328" s="242">
        <f t="shared" si="1195"/>
        <v>0</v>
      </c>
      <c r="AY328" s="119"/>
      <c r="AZ328" s="119"/>
      <c r="BA328" s="119"/>
      <c r="BB328" s="119"/>
      <c r="BC328" s="119"/>
      <c r="BD328" s="119">
        <v>184.274</v>
      </c>
      <c r="BE328" s="119">
        <v>178.12200000000001</v>
      </c>
      <c r="BF328" s="119">
        <v>110.79</v>
      </c>
      <c r="BG328" s="362">
        <v>128.16</v>
      </c>
      <c r="BH328" s="362">
        <v>120.045</v>
      </c>
      <c r="BI328" s="362">
        <v>182.197</v>
      </c>
      <c r="BJ328" s="362">
        <v>137.256</v>
      </c>
      <c r="BK328" s="362"/>
      <c r="BL328" s="362"/>
      <c r="BM328" s="362"/>
      <c r="BN328" s="362"/>
      <c r="BO328" s="362"/>
      <c r="BP328" s="152" t="e">
        <f t="shared" si="1225"/>
        <v>#DIV/0!</v>
      </c>
      <c r="BQ328" s="152" t="e">
        <f t="shared" si="1226"/>
        <v>#DIV/0!</v>
      </c>
      <c r="BR328" s="152" t="e">
        <f t="shared" si="1227"/>
        <v>#DIV/0!</v>
      </c>
      <c r="BS328" s="152" t="e">
        <f t="shared" si="1228"/>
        <v>#DIV/0!</v>
      </c>
      <c r="BT328" s="152">
        <f t="shared" si="1229"/>
        <v>-1</v>
      </c>
      <c r="BU328" s="242">
        <f t="shared" si="1196"/>
        <v>0</v>
      </c>
      <c r="BV328" s="242">
        <f t="shared" si="1170"/>
        <v>0</v>
      </c>
      <c r="BW328" s="242">
        <f t="shared" si="1197"/>
        <v>0</v>
      </c>
      <c r="BX328" s="242">
        <f t="shared" si="1198"/>
        <v>0</v>
      </c>
      <c r="BY328" s="119"/>
      <c r="BZ328" s="119"/>
      <c r="CA328" s="119"/>
      <c r="CB328" s="119"/>
      <c r="CC328" s="119"/>
      <c r="CD328" s="119">
        <v>45.18</v>
      </c>
      <c r="CE328" s="119">
        <v>24.713000000000001</v>
      </c>
      <c r="CF328" s="119">
        <v>-79.745999999999995</v>
      </c>
      <c r="CG328" s="362">
        <v>24.530999999999999</v>
      </c>
      <c r="CH328" s="362">
        <v>14.54</v>
      </c>
      <c r="CI328" s="362">
        <v>76.492999999999995</v>
      </c>
      <c r="CJ328" s="362">
        <v>53.594000000000001</v>
      </c>
      <c r="CK328" s="362"/>
      <c r="CL328" s="362"/>
      <c r="CM328" s="362"/>
      <c r="CN328" s="362"/>
      <c r="CO328" s="362"/>
      <c r="CP328" s="152" t="e">
        <f t="shared" si="1230"/>
        <v>#DIV/0!</v>
      </c>
      <c r="CQ328" s="152" t="e">
        <f t="shared" si="1231"/>
        <v>#DIV/0!</v>
      </c>
      <c r="CR328" s="152" t="e">
        <f t="shared" si="1232"/>
        <v>#DIV/0!</v>
      </c>
      <c r="CS328" s="152" t="e">
        <f t="shared" si="1233"/>
        <v>#DIV/0!</v>
      </c>
      <c r="CT328" s="152">
        <f t="shared" si="1234"/>
        <v>-1</v>
      </c>
      <c r="CU328" s="242">
        <f t="shared" si="1199"/>
        <v>0</v>
      </c>
      <c r="CV328" s="242">
        <f t="shared" si="1171"/>
        <v>0</v>
      </c>
      <c r="CW328" s="242">
        <f t="shared" si="1200"/>
        <v>0</v>
      </c>
      <c r="CX328" s="242">
        <f t="shared" si="1201"/>
        <v>0</v>
      </c>
      <c r="CY328" s="119"/>
      <c r="CZ328" s="119"/>
      <c r="DA328" s="119"/>
      <c r="DB328" s="119"/>
      <c r="DC328" s="119"/>
      <c r="DD328" s="119">
        <v>39.265000000000001</v>
      </c>
      <c r="DE328" s="119">
        <v>18.920000000000002</v>
      </c>
      <c r="DF328" s="119">
        <v>-85.06</v>
      </c>
      <c r="DG328" s="362">
        <v>19.395</v>
      </c>
      <c r="DH328" s="362">
        <v>9.0050000000000008</v>
      </c>
      <c r="DI328" s="362">
        <v>70.722999999999999</v>
      </c>
      <c r="DJ328" s="362">
        <v>51.924999999999997</v>
      </c>
      <c r="DK328" s="362"/>
      <c r="DL328" s="362"/>
      <c r="DM328" s="362"/>
      <c r="DN328" s="362"/>
      <c r="DO328" s="362"/>
      <c r="DP328" s="152" t="e">
        <f t="shared" si="1235"/>
        <v>#DIV/0!</v>
      </c>
      <c r="DQ328" s="152" t="e">
        <f t="shared" si="1236"/>
        <v>#DIV/0!</v>
      </c>
      <c r="DR328" s="152" t="e">
        <f t="shared" si="1237"/>
        <v>#DIV/0!</v>
      </c>
      <c r="DS328" s="152" t="e">
        <f t="shared" si="1238"/>
        <v>#DIV/0!</v>
      </c>
      <c r="DT328" s="152">
        <f t="shared" si="1239"/>
        <v>-1</v>
      </c>
      <c r="DU328" s="242">
        <f t="shared" si="1202"/>
        <v>0</v>
      </c>
      <c r="DV328" s="242">
        <f t="shared" si="1172"/>
        <v>0</v>
      </c>
      <c r="DW328" s="242">
        <f t="shared" si="1203"/>
        <v>0</v>
      </c>
      <c r="DX328" s="242">
        <f t="shared" si="1204"/>
        <v>0</v>
      </c>
      <c r="DY328" s="119"/>
      <c r="DZ328" s="119"/>
      <c r="EA328" s="119"/>
      <c r="EB328" s="119"/>
      <c r="EC328" s="119"/>
      <c r="ED328" s="119">
        <v>75.95</v>
      </c>
      <c r="EE328" s="119">
        <v>46.7</v>
      </c>
      <c r="EF328" s="119">
        <v>32.704999999999998</v>
      </c>
      <c r="EG328" s="362">
        <v>112.063</v>
      </c>
      <c r="EH328" s="362">
        <v>106.316</v>
      </c>
      <c r="EI328" s="362">
        <v>140.76499999999999</v>
      </c>
      <c r="EJ328" s="362">
        <v>118.526</v>
      </c>
      <c r="EK328" s="362"/>
      <c r="EL328" s="362"/>
      <c r="EM328" s="362"/>
      <c r="EN328" s="362"/>
      <c r="EO328" s="362"/>
      <c r="EP328" s="153" t="e">
        <f t="shared" si="1240"/>
        <v>#DIV/0!</v>
      </c>
      <c r="EQ328" s="153" t="e">
        <f t="shared" si="1241"/>
        <v>#DIV/0!</v>
      </c>
      <c r="ER328" s="153" t="e">
        <f t="shared" si="1242"/>
        <v>#DIV/0!</v>
      </c>
      <c r="ES328" s="153" t="e">
        <f t="shared" si="1243"/>
        <v>#DIV/0!</v>
      </c>
      <c r="ET328" s="153">
        <f t="shared" si="1244"/>
        <v>-1</v>
      </c>
      <c r="EU328" s="242">
        <f t="shared" si="1205"/>
        <v>0</v>
      </c>
      <c r="EV328" s="242">
        <f t="shared" si="1173"/>
        <v>0</v>
      </c>
      <c r="EW328" s="242">
        <f t="shared" si="1206"/>
        <v>0</v>
      </c>
      <c r="EX328" s="242">
        <f t="shared" si="1207"/>
        <v>0</v>
      </c>
      <c r="EY328" s="119"/>
      <c r="EZ328" s="119"/>
      <c r="FA328" s="119"/>
      <c r="FB328" s="119"/>
      <c r="FC328" s="119"/>
      <c r="FD328" s="119">
        <v>237.27799999999999</v>
      </c>
      <c r="FE328" s="119">
        <v>308.798</v>
      </c>
      <c r="FF328" s="119">
        <v>252.62</v>
      </c>
      <c r="FG328" s="362">
        <v>276.15100000000001</v>
      </c>
      <c r="FH328" s="362">
        <v>247.83799999999999</v>
      </c>
      <c r="FI328" s="362">
        <v>270.34500000000003</v>
      </c>
      <c r="FJ328" s="362">
        <v>242.78800000000001</v>
      </c>
      <c r="FK328" s="362"/>
      <c r="FL328" s="362"/>
      <c r="FM328" s="362"/>
      <c r="FN328" s="362"/>
      <c r="FO328" s="362"/>
      <c r="FP328" s="153">
        <f t="shared" si="1245"/>
        <v>0.41520467836257308</v>
      </c>
      <c r="FQ328" s="153">
        <f t="shared" si="1246"/>
        <v>8.2278481012658222E-2</v>
      </c>
      <c r="FR328" s="153">
        <f t="shared" si="1247"/>
        <v>2.5974025974025976E-2</v>
      </c>
      <c r="FS328" s="153">
        <f t="shared" si="1248"/>
        <v>-9.1445427728613568E-2</v>
      </c>
      <c r="FT328" s="153">
        <f t="shared" si="1249"/>
        <v>-1.7391304347826087E-2</v>
      </c>
      <c r="FU328" s="242">
        <f t="shared" si="1217"/>
        <v>142</v>
      </c>
      <c r="FV328" s="242">
        <f t="shared" si="1174"/>
        <v>26</v>
      </c>
      <c r="FW328" s="242">
        <f t="shared" si="1218"/>
        <v>8</v>
      </c>
      <c r="FX328" s="242">
        <f t="shared" si="1219"/>
        <v>-31</v>
      </c>
      <c r="FY328" s="154">
        <v>484</v>
      </c>
      <c r="FZ328" s="154">
        <v>342</v>
      </c>
      <c r="GA328" s="154">
        <v>316</v>
      </c>
      <c r="GB328" s="154">
        <v>308</v>
      </c>
      <c r="GC328" s="154">
        <v>339</v>
      </c>
      <c r="GD328" s="154">
        <v>345</v>
      </c>
      <c r="GE328" s="154">
        <v>391</v>
      </c>
      <c r="GF328" s="154">
        <v>380</v>
      </c>
      <c r="GG328" s="359">
        <v>354</v>
      </c>
      <c r="GH328" s="359">
        <v>322</v>
      </c>
      <c r="GI328" s="359">
        <v>303</v>
      </c>
      <c r="GJ328" s="359">
        <v>263</v>
      </c>
      <c r="GK328" s="359"/>
      <c r="GL328" s="359"/>
      <c r="GM328" s="359"/>
      <c r="GN328" s="359"/>
      <c r="GO328" s="359"/>
      <c r="GP328" s="5"/>
      <c r="GQ328" s="5" t="s">
        <v>386</v>
      </c>
      <c r="GR328" s="5">
        <v>3520</v>
      </c>
      <c r="GS328" s="5" t="s">
        <v>344</v>
      </c>
      <c r="GT328" s="7" t="s">
        <v>76</v>
      </c>
      <c r="GU328" s="172" t="s">
        <v>73</v>
      </c>
      <c r="GW328" s="158" t="e">
        <f t="shared" si="1250"/>
        <v>#VALUE!</v>
      </c>
      <c r="GX328" s="158" t="e">
        <f t="shared" si="1251"/>
        <v>#VALUE!</v>
      </c>
      <c r="GY328" s="158" t="e">
        <f t="shared" si="1252"/>
        <v>#VALUE!</v>
      </c>
      <c r="GZ328" s="158" t="e">
        <f t="shared" si="1253"/>
        <v>#VALUE!</v>
      </c>
      <c r="HA328" s="158">
        <f t="shared" si="1254"/>
        <v>-1</v>
      </c>
      <c r="HB328" s="263" t="e">
        <f t="shared" si="1175"/>
        <v>#VALUE!</v>
      </c>
      <c r="HC328" s="263" t="e">
        <f t="shared" si="1211"/>
        <v>#VALUE!</v>
      </c>
      <c r="HD328" s="264" t="e">
        <f t="shared" si="1176"/>
        <v>#VALUE!</v>
      </c>
      <c r="HE328" s="264" t="e">
        <f t="shared" si="1177"/>
        <v>#VALUE!</v>
      </c>
      <c r="HF328" s="153" t="str">
        <f t="shared" si="1255"/>
        <v>Negativ EK</v>
      </c>
      <c r="HG328" s="153" t="str">
        <f t="shared" si="1256"/>
        <v>Negativ EK</v>
      </c>
      <c r="HH328" s="153" t="str">
        <f t="shared" si="1257"/>
        <v>Negativ EK</v>
      </c>
      <c r="HI328" s="153" t="str">
        <f t="shared" si="1258"/>
        <v>Negativ EK</v>
      </c>
      <c r="HJ328" s="153">
        <f t="shared" si="1259"/>
        <v>0</v>
      </c>
      <c r="HK328" s="153">
        <f t="shared" si="1260"/>
        <v>0.64027721157765993</v>
      </c>
      <c r="HL328" s="153">
        <f t="shared" si="1261"/>
        <v>0.47654429821799638</v>
      </c>
      <c r="HM328" s="153">
        <f t="shared" si="1262"/>
        <v>-1.1751215738284704</v>
      </c>
      <c r="HN328" s="153">
        <f t="shared" si="1263"/>
        <v>0.17762696962620031</v>
      </c>
      <c r="HO328" s="153">
        <f t="shared" si="1264"/>
        <v>7.2891076205778685E-2</v>
      </c>
      <c r="HP328" s="153">
        <f t="shared" si="1265"/>
        <v>0.54551064248277037</v>
      </c>
      <c r="HQ328" s="153">
        <f t="shared" si="1266"/>
        <v>0.43808953309822318</v>
      </c>
      <c r="HR328" s="153" t="str">
        <f t="shared" si="1267"/>
        <v>Negativ EK</v>
      </c>
      <c r="HS328" s="153" t="str">
        <f t="shared" si="1268"/>
        <v>Negativ EK</v>
      </c>
      <c r="HT328" s="153" t="str">
        <f t="shared" si="1269"/>
        <v>Negativ EK</v>
      </c>
      <c r="HU328" s="153" t="str">
        <f t="shared" si="1270"/>
        <v>Negativ EK</v>
      </c>
      <c r="HV328" s="150" t="e">
        <f t="shared" si="1271"/>
        <v>#VALUE!</v>
      </c>
      <c r="HW328" s="150" t="e">
        <f t="shared" si="1272"/>
        <v>#VALUE!</v>
      </c>
      <c r="HX328" s="150" t="e">
        <f t="shared" si="1273"/>
        <v>#VALUE!</v>
      </c>
      <c r="HY328" s="150" t="e">
        <f t="shared" si="1274"/>
        <v>#VALUE!</v>
      </c>
      <c r="HZ328" s="150">
        <f t="shared" si="1275"/>
        <v>-1</v>
      </c>
      <c r="IA328" s="263" t="e">
        <f t="shared" si="1178"/>
        <v>#VALUE!</v>
      </c>
      <c r="IB328" s="263" t="e">
        <f t="shared" si="1212"/>
        <v>#VALUE!</v>
      </c>
      <c r="IC328" s="264" t="e">
        <f t="shared" si="1179"/>
        <v>#VALUE!</v>
      </c>
      <c r="ID328" s="264" t="e">
        <f t="shared" si="1180"/>
        <v>#VALUE!</v>
      </c>
      <c r="IE328" s="153" t="str">
        <f t="shared" si="1276"/>
        <v>i.a.</v>
      </c>
      <c r="IF328" s="153" t="str">
        <f t="shared" si="1277"/>
        <v>i.a.</v>
      </c>
      <c r="IG328" s="153" t="str">
        <f t="shared" si="1278"/>
        <v>i.a.</v>
      </c>
      <c r="IH328" s="153" t="str">
        <f t="shared" si="1279"/>
        <v>i.a.</v>
      </c>
      <c r="II328" s="153">
        <f t="shared" si="1280"/>
        <v>0</v>
      </c>
      <c r="IJ328" s="153">
        <f t="shared" si="1281"/>
        <v>0.16547147283528299</v>
      </c>
      <c r="IK328" s="153">
        <f t="shared" si="1282"/>
        <v>8.8037790024544996E-2</v>
      </c>
      <c r="IL328" s="153">
        <f t="shared" si="1283"/>
        <v>-0.30162773677073818</v>
      </c>
      <c r="IM328" s="153">
        <f t="shared" si="1284"/>
        <v>9.363173654408774E-2</v>
      </c>
      <c r="IN328" s="153">
        <f t="shared" si="1285"/>
        <v>5.6119170254523981E-2</v>
      </c>
      <c r="IO328" s="153">
        <f t="shared" si="1286"/>
        <v>0.2981410277647315</v>
      </c>
      <c r="IP328" s="153">
        <f t="shared" si="1287"/>
        <v>0.22074402359259929</v>
      </c>
      <c r="IQ328" s="153" t="str">
        <f t="shared" si="1288"/>
        <v>i.a.</v>
      </c>
      <c r="IR328" s="153" t="str">
        <f t="shared" si="1289"/>
        <v>i.a.</v>
      </c>
      <c r="IS328" s="153" t="str">
        <f t="shared" si="1290"/>
        <v>i.a.</v>
      </c>
      <c r="IT328" s="153" t="str">
        <f t="shared" si="1291"/>
        <v>i.a.</v>
      </c>
      <c r="IU328" s="150" t="e">
        <f t="shared" si="1292"/>
        <v>#VALUE!</v>
      </c>
      <c r="IV328" s="150" t="e">
        <f t="shared" si="1293"/>
        <v>#VALUE!</v>
      </c>
      <c r="IW328" s="150" t="e">
        <f t="shared" si="1294"/>
        <v>#VALUE!</v>
      </c>
      <c r="IX328" s="150" t="e">
        <f t="shared" si="1295"/>
        <v>#VALUE!</v>
      </c>
      <c r="IY328" s="150" t="e">
        <f t="shared" si="1296"/>
        <v>#VALUE!</v>
      </c>
      <c r="IZ328" s="263" t="e">
        <f t="shared" si="1181"/>
        <v>#VALUE!</v>
      </c>
      <c r="JA328" s="263" t="e">
        <f t="shared" si="1213"/>
        <v>#VALUE!</v>
      </c>
      <c r="JB328" s="264" t="e">
        <f t="shared" si="1182"/>
        <v>#VALUE!</v>
      </c>
      <c r="JC328" s="264" t="e">
        <f t="shared" si="1183"/>
        <v>#VALUE!</v>
      </c>
      <c r="JD328" s="153" t="str">
        <f t="shared" si="1297"/>
        <v>i.a.</v>
      </c>
      <c r="JE328" s="153" t="str">
        <f t="shared" si="1298"/>
        <v>i.a.</v>
      </c>
      <c r="JF328" s="153" t="str">
        <f t="shared" si="1299"/>
        <v>i.a.</v>
      </c>
      <c r="JG328" s="153" t="str">
        <f t="shared" si="1300"/>
        <v>i.a.</v>
      </c>
      <c r="JH328" s="153" t="str">
        <f t="shared" si="1301"/>
        <v>i.a.</v>
      </c>
      <c r="JI328" s="153">
        <f t="shared" si="1302"/>
        <v>0.32008867235900507</v>
      </c>
      <c r="JJ328" s="153">
        <f t="shared" si="1303"/>
        <v>0.1512315494271336</v>
      </c>
      <c r="JK328" s="153">
        <f t="shared" si="1304"/>
        <v>0.12946322539783073</v>
      </c>
      <c r="JL328" s="153">
        <f t="shared" si="1305"/>
        <v>0.4058033467197294</v>
      </c>
      <c r="JM328" s="153">
        <f t="shared" si="1306"/>
        <v>0.42897376512076441</v>
      </c>
      <c r="JN328" s="153">
        <f t="shared" si="1307"/>
        <v>0.52068653017440669</v>
      </c>
      <c r="JO328" s="153">
        <f t="shared" si="1308"/>
        <v>0.48818722506878426</v>
      </c>
      <c r="JP328" s="153" t="str">
        <f t="shared" si="1309"/>
        <v>i.a.</v>
      </c>
      <c r="JQ328" s="153" t="str">
        <f t="shared" si="1310"/>
        <v>i.a.</v>
      </c>
      <c r="JR328" s="153" t="str">
        <f t="shared" si="1311"/>
        <v>i.a.</v>
      </c>
      <c r="JS328" s="153" t="str">
        <f t="shared" si="1312"/>
        <v>i.a.</v>
      </c>
      <c r="JT328" s="153" t="str">
        <f t="shared" si="1313"/>
        <v>i.a.</v>
      </c>
      <c r="JU328" s="150" t="e">
        <f t="shared" si="1314"/>
        <v>#DIV/0!</v>
      </c>
      <c r="JV328" s="150" t="e">
        <f t="shared" si="1315"/>
        <v>#DIV/0!</v>
      </c>
      <c r="JW328" s="150" t="e">
        <f t="shared" si="1316"/>
        <v>#DIV/0!</v>
      </c>
      <c r="JX328" s="150" t="e">
        <f t="shared" si="1317"/>
        <v>#DIV/0!</v>
      </c>
      <c r="JY328" s="150">
        <f t="shared" si="1318"/>
        <v>-1</v>
      </c>
      <c r="JZ328" s="263">
        <f t="shared" si="1184"/>
        <v>0</v>
      </c>
      <c r="KA328" s="263">
        <f t="shared" si="1214"/>
        <v>0</v>
      </c>
      <c r="KB328" s="264">
        <f t="shared" si="1185"/>
        <v>0</v>
      </c>
      <c r="KC328" s="264">
        <f t="shared" si="1186"/>
        <v>0</v>
      </c>
      <c r="KD328" s="153">
        <f t="shared" si="1145"/>
        <v>0</v>
      </c>
      <c r="KE328" s="153">
        <f t="shared" si="1146"/>
        <v>0</v>
      </c>
      <c r="KF328" s="153">
        <f t="shared" si="1147"/>
        <v>0</v>
      </c>
      <c r="KG328" s="153">
        <f t="shared" si="1148"/>
        <v>0</v>
      </c>
      <c r="KH328" s="153">
        <f t="shared" si="1161"/>
        <v>0</v>
      </c>
      <c r="KI328" s="153">
        <f t="shared" si="1149"/>
        <v>7.6647072295595073E-2</v>
      </c>
      <c r="KJ328" s="153">
        <f t="shared" si="1150"/>
        <v>3.9120613316490242E-2</v>
      </c>
      <c r="KK328" s="153">
        <f t="shared" si="1151"/>
        <v>-0.15094203913522433</v>
      </c>
      <c r="KL328" s="153">
        <f t="shared" si="1152"/>
        <v>4.5564894358021822E-2</v>
      </c>
      <c r="KM328" s="153">
        <f t="shared" si="1153"/>
        <v>3.0990898821322759E-2</v>
      </c>
      <c r="KN328" s="153">
        <f t="shared" si="1154"/>
        <v>0.13708668614132868</v>
      </c>
      <c r="KO328" s="153">
        <f t="shared" si="1155"/>
        <v>0.11174985247785083</v>
      </c>
      <c r="KP328" s="153" t="str">
        <f t="shared" si="1156"/>
        <v>i.a.</v>
      </c>
      <c r="KQ328" s="153" t="str">
        <f t="shared" si="1157"/>
        <v>i.a.</v>
      </c>
      <c r="KR328" s="153" t="str">
        <f t="shared" si="1158"/>
        <v>i.a.</v>
      </c>
      <c r="KS328" s="153" t="str">
        <f t="shared" si="1159"/>
        <v>i.a.</v>
      </c>
      <c r="KT328" s="153" t="str">
        <f t="shared" si="1160"/>
        <v>i.a.</v>
      </c>
      <c r="KU328" s="150">
        <f t="shared" si="1319"/>
        <v>-1.9483891159169306E-2</v>
      </c>
      <c r="KV328" s="150">
        <f t="shared" si="1320"/>
        <v>0.25525201701444739</v>
      </c>
      <c r="KW328" s="150">
        <f t="shared" si="1321"/>
        <v>0.12176496216091656</v>
      </c>
      <c r="KX328" s="150">
        <f t="shared" si="1322"/>
        <v>-3.4870980044691906E-2</v>
      </c>
      <c r="KY328" s="150">
        <f t="shared" si="1323"/>
        <v>-1.33625008191532E-2</v>
      </c>
      <c r="KZ328" s="243">
        <f t="shared" si="1187"/>
        <v>-4.4635771591513329E-2</v>
      </c>
      <c r="LA328" s="243">
        <f t="shared" si="1215"/>
        <v>0.46584947072322169</v>
      </c>
      <c r="LB328" s="243">
        <f t="shared" si="1188"/>
        <v>0.19810566332401769</v>
      </c>
      <c r="LC328" s="405">
        <f t="shared" si="1189"/>
        <v>-5.8783214573037812E-2</v>
      </c>
      <c r="LD328" s="254">
        <f>IFERROR(Tabel1[[#This Row],[2024 - Omsætning]]/Tabel1[[#This Row],[2024 - Ansatte]],"i.a.")</f>
        <v>2.2462706611570247</v>
      </c>
      <c r="LE328" s="254">
        <f>IFERROR(Tabel1[[#This Row],[2023 - Omsætning]]/Tabel1[[#This Row],[2023 - Ansatte]],"i.a.")</f>
        <v>2.290906432748538</v>
      </c>
      <c r="LF328" s="254">
        <f>IFERROR(Tabel1[[#This Row],[2022 - Omsætning]]/Tabel1[[#This Row],[2022 - Ansatte]],"i.a.")</f>
        <v>1.8250569620253163</v>
      </c>
      <c r="LG328" s="254">
        <f>IFERROR(Tabel1[[#This Row],[2021 - Omsætning]]/Tabel1[[#This Row],[2021 - Ansatte]],"i.a.")</f>
        <v>1.6269512987012986</v>
      </c>
      <c r="LH328" s="254">
        <f>IFERROR(AC328/Tabel1[[#This Row],[2020 - Ansatte]],"i.a.")</f>
        <v>1.6857345132743364</v>
      </c>
      <c r="LI328" s="254">
        <f>IFERROR(Tabel1[[#This Row],[2019 - Omsætning]]/Tabel1[[#This Row],[2019 - Ansatte]],"i.a.")</f>
        <v>1.7085652173913044</v>
      </c>
      <c r="LJ328" s="254">
        <f>IFERROR(Tabel1[[#This Row],[2018 - Omsætning]]/Tabel1[[#This Row],[2018 - Ansatte]],"i.a.")</f>
        <v>1.6156342710997442</v>
      </c>
      <c r="LK328" s="254">
        <f>IFERROR(Tabel1[[#This Row],[2017 - Omsætning]]/Tabel1[[#This Row],[2017 - Ansatte]],"i.a.")</f>
        <v>1.390321052631579</v>
      </c>
      <c r="LL328" s="254">
        <f>IFERROR(Tabel1[[#This Row],[2016 - Omsætning]]/Tabel1[[#This Row],[2016 - Ansatte]],"i.a.")</f>
        <v>1.5208333333333333</v>
      </c>
      <c r="LM328" s="254">
        <f>IFERROR(Tabel1[[#This Row],[2015 - Omsætning]]/Tabel1[[#This Row],[2015 - Ansatte]],"i.a.")</f>
        <v>1.4570496894409939</v>
      </c>
      <c r="LN328" s="254">
        <f>IFERROR(Tabel1[[#This Row],[2014 - Omsætning]]/Tabel1[[#This Row],[2014 - Ansatte]],"i.a.")</f>
        <v>1.8415511551155115</v>
      </c>
      <c r="LO328" s="254">
        <f>IFERROR(Tabel1[[#This Row],[2013 - Omsætning]]/Tabel1[[#This Row],[2013 - Ansatte]],"i.a.")</f>
        <v>1.8235323193916351</v>
      </c>
      <c r="LP328" s="254" t="str">
        <f>IFERROR(Tabel1[[#This Row],[2012 - Omsætning]]/Tabel1[[#This Row],[2012 - Ansatte]],"i.a.")</f>
        <v>i.a.</v>
      </c>
      <c r="LQ328" s="254" t="str">
        <f>IFERROR(Tabel1[[#This Row],[2011 - Omsætning]]/Tabel1[[#This Row],[2011 - Ansatte]],"i.a.")</f>
        <v>i.a.</v>
      </c>
      <c r="LR328" s="254" t="str">
        <f>IFERROR(Tabel1[[#This Row],[2010 - Omsætning]]/Tabel1[[#This Row],[2010 - Ansatte]],"i.a.")</f>
        <v>i.a.</v>
      </c>
      <c r="LS328" s="254" t="str">
        <f>IFERROR(Tabel1[[#This Row],[2009 - Omsætning]]/Tabel1[[#This Row],[2009 - Ansatte]],"i.a.")</f>
        <v>i.a.</v>
      </c>
      <c r="LT328" s="254" t="str">
        <f>IFERROR(Tabel1[[#This Row],[2008 - Omsætning]]/Tabel1[[#This Row],[2008 - Ansatte]],"i.a.")</f>
        <v>i.a.</v>
      </c>
      <c r="LU328" s="158" t="e">
        <f t="shared" si="1324"/>
        <v>#DIV/0!</v>
      </c>
      <c r="LV328" s="158" t="e">
        <f t="shared" si="1325"/>
        <v>#DIV/0!</v>
      </c>
      <c r="LW328" s="158" t="e">
        <f t="shared" si="1326"/>
        <v>#DIV/0!</v>
      </c>
      <c r="LX328" s="158" t="e">
        <f t="shared" si="1327"/>
        <v>#DIV/0!</v>
      </c>
      <c r="LY328" s="158">
        <f t="shared" si="1328"/>
        <v>-1</v>
      </c>
      <c r="LZ328" s="243">
        <f t="shared" si="1190"/>
        <v>0</v>
      </c>
      <c r="MA328" s="243">
        <f t="shared" si="1216"/>
        <v>0</v>
      </c>
      <c r="MB328" s="405">
        <f t="shared" si="1191"/>
        <v>0</v>
      </c>
      <c r="MC328" s="405">
        <f t="shared" si="1192"/>
        <v>0</v>
      </c>
      <c r="MD328" s="244">
        <f t="shared" si="1329"/>
        <v>0</v>
      </c>
      <c r="ME328" s="244">
        <f t="shared" si="1330"/>
        <v>0</v>
      </c>
      <c r="MF328" s="244">
        <f t="shared" si="1331"/>
        <v>0</v>
      </c>
      <c r="MG328" s="244">
        <f t="shared" si="1332"/>
        <v>0</v>
      </c>
      <c r="MH328" s="244">
        <f t="shared" si="1333"/>
        <v>0</v>
      </c>
      <c r="MI328" s="244">
        <f t="shared" si="1334"/>
        <v>0.11381159420289855</v>
      </c>
      <c r="MJ328" s="244">
        <f t="shared" si="1335"/>
        <v>4.8388746803069059E-2</v>
      </c>
      <c r="MK328" s="244">
        <f t="shared" si="1336"/>
        <v>-0.2238421052631579</v>
      </c>
      <c r="ML328" s="244">
        <f t="shared" si="1337"/>
        <v>5.4788135593220336E-2</v>
      </c>
      <c r="MM328" s="244">
        <f t="shared" si="1338"/>
        <v>2.7965838509316773E-2</v>
      </c>
      <c r="MN328" s="244">
        <f t="shared" si="1339"/>
        <v>0.2334092409240924</v>
      </c>
      <c r="MO328" s="244">
        <f t="shared" si="1340"/>
        <v>0.19743346007604562</v>
      </c>
      <c r="MP328" s="244" t="str">
        <f t="shared" si="1341"/>
        <v>i.a.</v>
      </c>
      <c r="MQ328" s="244" t="str">
        <f t="shared" si="1342"/>
        <v>i.a.</v>
      </c>
      <c r="MR328" s="244" t="str">
        <f t="shared" si="1343"/>
        <v>i.a.</v>
      </c>
      <c r="MS328" s="244" t="str">
        <f t="shared" si="1344"/>
        <v>i.a.</v>
      </c>
      <c r="MT328" s="244" t="str">
        <f t="shared" si="1345"/>
        <v>i.a.</v>
      </c>
    </row>
    <row r="329" spans="1:358" x14ac:dyDescent="0.25">
      <c r="A329" s="20"/>
      <c r="B329" s="25"/>
      <c r="C329" s="5"/>
      <c r="D329" s="5"/>
      <c r="E329" s="5"/>
      <c r="F329" s="22"/>
      <c r="G329" s="22"/>
      <c r="H329" s="22"/>
      <c r="I329" s="22"/>
      <c r="J329" s="22"/>
      <c r="K329" s="22"/>
      <c r="L329" s="22"/>
      <c r="M329" s="22"/>
      <c r="N329" s="22"/>
      <c r="O329" s="21"/>
      <c r="P329" s="21"/>
      <c r="Q329" s="21"/>
      <c r="R329" s="21"/>
      <c r="S329" s="21"/>
      <c r="T329" s="21"/>
      <c r="U329" s="149"/>
      <c r="V329" s="21"/>
      <c r="W329" s="18"/>
      <c r="X329" s="18"/>
      <c r="Y329" s="18"/>
      <c r="Z329" s="164"/>
      <c r="AA329" s="18"/>
      <c r="AB329" s="18"/>
      <c r="AC329" s="18"/>
      <c r="AD329" s="18"/>
      <c r="AE329" s="10"/>
      <c r="AF329" s="8"/>
      <c r="AG329" s="8"/>
      <c r="AH329" s="8"/>
      <c r="AI329" s="8"/>
      <c r="AJ329" s="8"/>
      <c r="AK329" s="8"/>
      <c r="AL329" s="8"/>
      <c r="AM329" s="8"/>
      <c r="AN329" s="18"/>
      <c r="AO329" s="18"/>
      <c r="AP329" s="18"/>
      <c r="AQ329" s="18"/>
      <c r="AR329" s="18"/>
      <c r="AS329" s="18"/>
      <c r="AT329" s="18"/>
      <c r="AU329" s="18"/>
      <c r="AV329" s="1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4"/>
      <c r="CX329" s="14"/>
      <c r="CY329" s="14"/>
      <c r="CZ329" s="14"/>
      <c r="DA329" s="14"/>
      <c r="DB329" s="14"/>
      <c r="DC329" s="14"/>
      <c r="DD329" s="14"/>
      <c r="DE329" s="15"/>
      <c r="DF329" s="23"/>
      <c r="DG329" s="23"/>
      <c r="DH329" s="23"/>
      <c r="DI329" s="23"/>
      <c r="DJ329" s="23"/>
      <c r="DK329" s="18"/>
      <c r="DL329" s="18"/>
      <c r="DM329" s="18"/>
      <c r="DN329" s="14"/>
      <c r="DO329" s="14"/>
      <c r="DP329" s="14"/>
      <c r="DQ329" s="14"/>
      <c r="DR329" s="8"/>
      <c r="DS329" s="8"/>
      <c r="DT329" s="8"/>
      <c r="DU329" s="8"/>
      <c r="DV329" s="8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18"/>
      <c r="EJ329" s="18"/>
      <c r="EK329" s="1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8"/>
      <c r="FI329" s="18"/>
      <c r="FJ329" s="18"/>
      <c r="FK329" s="12"/>
      <c r="FL329" s="12"/>
      <c r="FM329" s="12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5"/>
      <c r="GH329" s="5"/>
      <c r="GI329" s="5"/>
      <c r="GJ329" s="5"/>
      <c r="GK329" s="5"/>
      <c r="GL329" s="7"/>
      <c r="GO329" s="40" t="s">
        <v>345</v>
      </c>
      <c r="GP329" s="40"/>
      <c r="GQ329" s="40" t="s">
        <v>346</v>
      </c>
      <c r="GR329" s="40" t="s">
        <v>346</v>
      </c>
      <c r="GS329" s="40" t="s">
        <v>346</v>
      </c>
      <c r="GT329" s="40"/>
      <c r="GU329" s="24" t="s">
        <v>345</v>
      </c>
      <c r="GV329" s="40"/>
      <c r="GW329" s="40"/>
      <c r="GX329" s="40"/>
      <c r="GY329" s="40"/>
      <c r="GZ329" s="40"/>
      <c r="HA329" s="40"/>
      <c r="HB329" s="40"/>
      <c r="HC329" s="40"/>
      <c r="HD329" s="18"/>
      <c r="HE329" s="18"/>
      <c r="HF329" s="18"/>
      <c r="HG329" s="18"/>
      <c r="HH329" s="18"/>
      <c r="HI329" s="18"/>
      <c r="HJ329" s="18"/>
      <c r="HK329" s="18"/>
      <c r="HL329" s="18"/>
      <c r="HM329" s="18"/>
      <c r="HN329" s="18"/>
      <c r="HO329" s="18"/>
      <c r="HP329" s="18"/>
      <c r="HQ329" s="18"/>
      <c r="HR329" s="18"/>
      <c r="HS329" s="18"/>
      <c r="HT329" s="18"/>
      <c r="HU329" s="18"/>
      <c r="HV329" s="18"/>
      <c r="HW329" s="18"/>
      <c r="HX329" s="18"/>
      <c r="HY329" s="18"/>
      <c r="HZ329" s="18"/>
      <c r="IA329" s="18"/>
      <c r="IB329" s="18"/>
      <c r="IC329" s="18"/>
      <c r="ID329" s="18"/>
      <c r="IE329" s="18"/>
      <c r="IF329" s="18"/>
      <c r="IG329" s="18"/>
      <c r="IH329" s="18"/>
      <c r="II329" s="18"/>
      <c r="IJ329" s="18"/>
      <c r="IK329" s="18"/>
      <c r="IL329" s="18"/>
      <c r="IM329" s="18"/>
      <c r="IN329" s="18"/>
      <c r="IO329" s="18"/>
      <c r="IP329" s="18"/>
      <c r="IQ329" s="18"/>
      <c r="IR329" s="18"/>
      <c r="IS329" s="18"/>
      <c r="IT329" s="18"/>
      <c r="IU329" s="18"/>
      <c r="IV329" s="18"/>
      <c r="IW329" s="19"/>
      <c r="IX329" s="19"/>
      <c r="IY329" s="19"/>
      <c r="IZ329" s="19"/>
      <c r="JA329" s="19"/>
      <c r="JB329" s="19"/>
      <c r="JC329" s="19"/>
      <c r="JD329" s="19"/>
      <c r="JE329" s="19"/>
      <c r="JF329" s="19"/>
      <c r="JG329" s="19"/>
      <c r="JH329" s="19"/>
      <c r="JI329" s="19"/>
      <c r="JJ329" s="19"/>
      <c r="JK329" s="19"/>
      <c r="JL329" s="19"/>
      <c r="JM329" s="19"/>
      <c r="JN329" s="19"/>
      <c r="JO329" s="19"/>
      <c r="JP329" s="19"/>
      <c r="JQ329" s="19"/>
      <c r="JR329" s="19"/>
      <c r="JS329" s="19"/>
      <c r="JT329" s="19"/>
      <c r="JU329" s="19"/>
      <c r="JV329" s="19"/>
      <c r="JW329" s="19"/>
      <c r="JX329" s="19"/>
      <c r="JY329" s="19"/>
      <c r="JZ329" s="19"/>
      <c r="KA329" s="19"/>
      <c r="KB329" s="19"/>
      <c r="KC329" s="19"/>
      <c r="KD329" s="19"/>
      <c r="KE329" s="19"/>
      <c r="KF329" s="19"/>
      <c r="KG329" s="19"/>
      <c r="KH329" s="19"/>
      <c r="KI329" s="19"/>
      <c r="KJ329" s="19"/>
      <c r="KK329" s="19"/>
      <c r="KL329" s="19"/>
      <c r="KM329" s="19"/>
    </row>
    <row r="330" spans="1:358" ht="17.25" customHeight="1" x14ac:dyDescent="0.25">
      <c r="A330" s="20" t="s">
        <v>347</v>
      </c>
      <c r="B330" s="25"/>
      <c r="C330" s="5"/>
      <c r="D330" s="5"/>
      <c r="E330" s="5"/>
      <c r="F330" s="22"/>
      <c r="G330" s="22"/>
      <c r="H330" s="22"/>
      <c r="I330" s="22"/>
      <c r="J330" s="22"/>
      <c r="K330" s="22"/>
      <c r="L330" s="22"/>
      <c r="M330" s="22"/>
      <c r="N330" s="22"/>
      <c r="O330" s="21"/>
      <c r="P330" s="21"/>
      <c r="Q330" s="21"/>
      <c r="R330" s="21"/>
      <c r="S330" s="21"/>
      <c r="T330" s="21"/>
      <c r="U330" s="21"/>
      <c r="V330" s="21"/>
      <c r="W330" s="18"/>
      <c r="X330" s="18"/>
      <c r="Y330" s="18"/>
      <c r="Z330" s="18"/>
      <c r="AA330" s="18"/>
      <c r="AB330" s="18"/>
      <c r="AC330" s="18"/>
      <c r="AD330" s="18"/>
      <c r="AE330" s="10"/>
      <c r="AF330" s="8"/>
      <c r="AG330" s="8"/>
      <c r="AH330" s="8"/>
      <c r="AI330" s="8"/>
      <c r="AJ330" s="8"/>
      <c r="AK330" s="8"/>
      <c r="AL330" s="8"/>
      <c r="AM330" s="8"/>
      <c r="AN330" s="18"/>
      <c r="AO330" s="18"/>
      <c r="AP330" s="18"/>
      <c r="AQ330" s="18"/>
      <c r="AR330" s="18"/>
      <c r="AS330" s="18"/>
      <c r="AT330" s="18"/>
      <c r="AU330" s="18"/>
      <c r="AV330" s="1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4"/>
      <c r="CX330" s="14"/>
      <c r="CY330" s="14"/>
      <c r="CZ330" s="14"/>
      <c r="DA330" s="14"/>
      <c r="DB330" s="14"/>
      <c r="DC330" s="14"/>
      <c r="DD330" s="14"/>
      <c r="DE330" s="15"/>
      <c r="DF330" s="23"/>
      <c r="DG330" s="23"/>
      <c r="DH330" s="23"/>
      <c r="DI330" s="23"/>
      <c r="DJ330" s="23"/>
      <c r="DK330" s="18"/>
      <c r="DL330" s="18"/>
      <c r="DM330" s="18"/>
      <c r="DN330" s="14"/>
      <c r="DO330" s="14"/>
      <c r="DP330" s="14"/>
      <c r="DQ330" s="14"/>
      <c r="DR330" s="8"/>
      <c r="DS330" s="8"/>
      <c r="DT330" s="8"/>
      <c r="DU330" s="8"/>
      <c r="DV330" s="8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18"/>
      <c r="EJ330" s="18"/>
      <c r="EK330" s="1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8"/>
      <c r="FI330" s="18"/>
      <c r="FJ330" s="18"/>
      <c r="FK330" s="12"/>
      <c r="FL330" s="12"/>
      <c r="FM330" s="12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5"/>
      <c r="GH330" s="5"/>
      <c r="GI330" s="5"/>
      <c r="GJ330" s="5"/>
      <c r="GK330" s="5"/>
      <c r="GL330" s="7"/>
      <c r="GP330" s="18"/>
      <c r="GQ330" s="18"/>
      <c r="GR330" s="18"/>
      <c r="GS330" s="18"/>
      <c r="GT330" s="18"/>
      <c r="HD330" s="18"/>
      <c r="HE330" s="18"/>
      <c r="HF330" s="18"/>
      <c r="HG330" s="18"/>
      <c r="HH330" s="18"/>
      <c r="HI330" s="18"/>
      <c r="HJ330" s="18"/>
      <c r="HK330" s="18"/>
      <c r="HL330" s="18"/>
      <c r="HM330" s="18"/>
      <c r="HN330" s="18"/>
      <c r="HO330" s="18"/>
      <c r="HP330" s="18"/>
      <c r="HQ330" s="18"/>
      <c r="HR330" s="18"/>
      <c r="HS330" s="18"/>
      <c r="HT330" s="18"/>
      <c r="HU330" s="18"/>
      <c r="HV330" s="18"/>
      <c r="HW330" s="18"/>
      <c r="HX330" s="18"/>
      <c r="HY330" s="18"/>
      <c r="HZ330" s="18"/>
      <c r="IA330" s="18"/>
      <c r="IB330" s="18"/>
      <c r="IC330" s="18"/>
      <c r="ID330" s="18"/>
      <c r="IE330" s="18"/>
      <c r="IF330" s="18"/>
      <c r="IG330" s="18"/>
      <c r="IH330" s="18"/>
      <c r="II330" s="18"/>
      <c r="IJ330" s="18"/>
      <c r="IK330" s="18"/>
      <c r="IL330" s="18"/>
      <c r="IM330" s="18"/>
      <c r="IN330" s="18"/>
      <c r="IO330" s="18"/>
      <c r="IP330" s="18"/>
      <c r="IQ330" s="18"/>
      <c r="IR330" s="18"/>
      <c r="IS330" s="18"/>
      <c r="IT330" s="18"/>
      <c r="IU330" s="18"/>
      <c r="IV330" s="18"/>
      <c r="IW330" s="19"/>
      <c r="IX330" s="19"/>
      <c r="IY330" s="19"/>
      <c r="IZ330" s="19"/>
      <c r="JA330" s="19"/>
      <c r="JB330" s="19"/>
      <c r="JC330" s="19"/>
      <c r="JD330" s="19"/>
      <c r="JE330" s="19"/>
      <c r="JF330" s="19"/>
      <c r="JG330" s="19"/>
      <c r="JH330" s="19"/>
      <c r="JI330" s="19"/>
      <c r="JJ330" s="19"/>
      <c r="JK330" s="19"/>
      <c r="JL330" s="19"/>
      <c r="JM330" s="19"/>
      <c r="JN330" s="19"/>
      <c r="JO330" s="19"/>
      <c r="JP330" s="19"/>
      <c r="JQ330" s="19"/>
      <c r="JR330" s="19"/>
      <c r="JS330" s="19"/>
      <c r="JT330" s="19"/>
      <c r="JU330" s="19"/>
      <c r="JV330" s="19"/>
      <c r="JW330" s="19"/>
      <c r="JX330" s="19"/>
      <c r="JY330" s="19"/>
      <c r="JZ330" s="19"/>
      <c r="KA330" s="19"/>
      <c r="KB330" s="19"/>
      <c r="KC330" s="19"/>
      <c r="KD330" s="19"/>
      <c r="KE330" s="19"/>
      <c r="KF330" s="19"/>
      <c r="KG330" s="19"/>
      <c r="KH330" s="19"/>
      <c r="KI330" s="19"/>
      <c r="KJ330" s="19"/>
      <c r="KK330" s="19"/>
      <c r="KL330" s="19"/>
      <c r="KM330" s="19"/>
    </row>
    <row r="331" spans="1:358" x14ac:dyDescent="0.25">
      <c r="A331" s="20"/>
      <c r="B331" s="26"/>
      <c r="C331" s="5"/>
      <c r="D331" s="5"/>
      <c r="E331" s="5"/>
      <c r="F331" s="22"/>
      <c r="G331" s="22"/>
      <c r="H331" s="22"/>
      <c r="I331" s="22"/>
      <c r="J331" s="22"/>
      <c r="K331" s="22"/>
      <c r="L331" s="22"/>
      <c r="M331" s="22"/>
      <c r="N331" s="22"/>
      <c r="O331" s="21"/>
      <c r="P331" s="21"/>
      <c r="Q331" s="21"/>
      <c r="R331" s="21"/>
      <c r="S331" s="21"/>
      <c r="T331" s="21"/>
      <c r="U331" s="21"/>
      <c r="V331" s="21"/>
      <c r="W331" s="18"/>
      <c r="X331" s="18"/>
      <c r="Y331" s="18"/>
      <c r="Z331" s="18"/>
      <c r="AA331" s="18"/>
      <c r="AB331" s="18"/>
      <c r="AC331" s="18"/>
      <c r="AD331" s="18"/>
      <c r="AE331" s="10"/>
      <c r="AF331" s="8"/>
      <c r="AG331" s="8"/>
      <c r="AH331" s="8"/>
      <c r="AI331" s="8"/>
      <c r="AJ331" s="8"/>
      <c r="AK331" s="8"/>
      <c r="AL331" s="8"/>
      <c r="AM331" s="8"/>
      <c r="AN331" s="18"/>
      <c r="AO331" s="18"/>
      <c r="AP331" s="18"/>
      <c r="AQ331" s="18"/>
      <c r="AR331" s="18"/>
      <c r="AS331" s="18"/>
      <c r="AT331" s="18"/>
      <c r="AU331" s="18"/>
      <c r="AV331" s="1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4"/>
      <c r="CX331" s="14"/>
      <c r="CY331" s="14"/>
      <c r="CZ331" s="14"/>
      <c r="DA331" s="14"/>
      <c r="DB331" s="14"/>
      <c r="DC331" s="14"/>
      <c r="DD331" s="14"/>
      <c r="DE331" s="15"/>
      <c r="DF331" s="23"/>
      <c r="DG331" s="23"/>
      <c r="DH331" s="23"/>
      <c r="DI331" s="23"/>
      <c r="DJ331" s="23"/>
      <c r="DK331" s="18"/>
      <c r="DL331" s="18"/>
      <c r="DM331" s="18"/>
      <c r="DN331" s="14"/>
      <c r="DO331" s="14"/>
      <c r="DP331" s="14"/>
      <c r="DQ331" s="14"/>
      <c r="DR331" s="8"/>
      <c r="DS331" s="8"/>
      <c r="DT331" s="8"/>
      <c r="DU331" s="8"/>
      <c r="DV331" s="8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18"/>
      <c r="EJ331" s="18"/>
      <c r="EK331" s="1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8"/>
      <c r="FI331" s="18"/>
      <c r="FJ331" s="18"/>
      <c r="FK331" s="12"/>
      <c r="FL331" s="12"/>
      <c r="FM331" s="12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5"/>
      <c r="GH331" s="5"/>
      <c r="GI331" s="5"/>
      <c r="GJ331" s="5"/>
      <c r="GK331" s="5"/>
      <c r="GL331" s="7"/>
      <c r="GP331" s="18"/>
      <c r="GQ331" s="18"/>
      <c r="GR331" s="18"/>
      <c r="GS331" s="18"/>
      <c r="GT331" s="18"/>
      <c r="GU331" s="18"/>
      <c r="GV331" s="18"/>
      <c r="GW331" s="18"/>
      <c r="GX331" s="18"/>
      <c r="GY331" s="18"/>
      <c r="GZ331" s="18"/>
      <c r="HA331" s="18"/>
      <c r="HB331" s="18"/>
      <c r="HC331" s="18"/>
      <c r="HD331" s="18"/>
      <c r="HE331" s="18"/>
      <c r="HF331" s="18"/>
      <c r="HG331" s="18"/>
      <c r="HH331" s="18"/>
      <c r="HI331" s="18"/>
      <c r="HJ331" s="18"/>
      <c r="HK331" s="18"/>
      <c r="HL331" s="18"/>
      <c r="HM331" s="18"/>
      <c r="HN331" s="18"/>
      <c r="HO331" s="18"/>
      <c r="HP331" s="18"/>
      <c r="HQ331" s="18"/>
      <c r="HR331" s="18"/>
      <c r="HS331" s="18"/>
      <c r="HT331" s="18"/>
      <c r="HU331" s="18"/>
      <c r="HV331" s="18"/>
      <c r="HW331" s="18"/>
      <c r="HX331" s="18"/>
      <c r="HY331" s="18"/>
      <c r="HZ331" s="18"/>
      <c r="IA331" s="18"/>
      <c r="IB331" s="18"/>
      <c r="IC331" s="18"/>
      <c r="ID331" s="18"/>
      <c r="IE331" s="18"/>
      <c r="IF331" s="18"/>
      <c r="IG331" s="18"/>
      <c r="IH331" s="18"/>
      <c r="II331" s="18"/>
      <c r="IJ331" s="18"/>
      <c r="IK331" s="18"/>
      <c r="IL331" s="18"/>
      <c r="IM331" s="18"/>
      <c r="IN331" s="18"/>
      <c r="IO331" s="18"/>
      <c r="IP331" s="18"/>
      <c r="IQ331" s="18"/>
      <c r="IR331" s="18"/>
      <c r="IS331" s="18"/>
      <c r="IT331" s="18"/>
      <c r="IU331" s="18"/>
      <c r="IV331" s="18"/>
      <c r="IW331" s="18"/>
      <c r="IX331" s="18"/>
      <c r="IY331" s="18"/>
      <c r="IZ331" s="18"/>
      <c r="JA331" s="18"/>
      <c r="JB331" s="18"/>
      <c r="JC331" s="18"/>
      <c r="JD331" s="18"/>
      <c r="JE331" s="18"/>
      <c r="JF331" s="18"/>
      <c r="JG331" s="18"/>
      <c r="JH331" s="18"/>
      <c r="JI331" s="18"/>
      <c r="JJ331" s="18"/>
      <c r="JK331" s="18"/>
      <c r="JL331" s="18"/>
      <c r="JM331" s="18"/>
      <c r="JN331" s="18"/>
      <c r="JO331" s="18"/>
      <c r="JP331" s="18"/>
      <c r="JQ331" s="18"/>
      <c r="JR331" s="18"/>
      <c r="JS331" s="18"/>
      <c r="JT331" s="18"/>
      <c r="JU331" s="18"/>
      <c r="JV331" s="18"/>
      <c r="JW331" s="18"/>
      <c r="JX331" s="18"/>
      <c r="JY331" s="18"/>
      <c r="JZ331" s="18"/>
      <c r="KA331" s="18"/>
      <c r="KB331" s="18"/>
      <c r="KC331" s="18"/>
      <c r="KD331" s="18"/>
      <c r="KE331" s="18"/>
      <c r="KF331" s="18"/>
      <c r="KG331" s="18"/>
      <c r="KH331" s="18"/>
      <c r="KI331" s="18"/>
      <c r="KJ331" s="18"/>
      <c r="KK331" s="18"/>
      <c r="KL331" s="18"/>
      <c r="KM331" s="18"/>
    </row>
    <row r="332" spans="1:358" ht="16.5" thickBot="1" x14ac:dyDescent="0.3">
      <c r="A332" s="20"/>
      <c r="B332" s="26"/>
      <c r="C332" s="5"/>
      <c r="D332" s="77"/>
      <c r="E332" s="77"/>
      <c r="F332" s="329"/>
      <c r="G332" s="329"/>
      <c r="H332" s="329"/>
      <c r="I332" s="329"/>
      <c r="J332" s="22"/>
      <c r="K332" s="22"/>
      <c r="L332" s="22"/>
      <c r="M332" s="22"/>
      <c r="N332" s="22"/>
      <c r="O332" s="21"/>
      <c r="P332" s="21"/>
      <c r="Q332" s="21"/>
      <c r="R332" s="21"/>
      <c r="S332" s="21"/>
      <c r="T332" s="21"/>
      <c r="U332" s="21"/>
      <c r="V332" s="21"/>
      <c r="W332" s="18"/>
      <c r="X332" s="18"/>
      <c r="Y332" s="18"/>
      <c r="Z332" s="18"/>
      <c r="AA332" s="18"/>
      <c r="AB332" s="18"/>
      <c r="AC332" s="18"/>
      <c r="AD332" s="18"/>
      <c r="AE332" s="10"/>
      <c r="AF332" s="8"/>
      <c r="AG332" s="8"/>
      <c r="AH332" s="8"/>
      <c r="AI332" s="8"/>
      <c r="AJ332" s="8"/>
      <c r="AK332" s="8"/>
      <c r="AL332" s="8"/>
      <c r="AM332" s="8"/>
      <c r="AN332" s="18"/>
      <c r="AO332" s="18"/>
      <c r="AP332" s="18"/>
      <c r="AQ332" s="18"/>
      <c r="AR332" s="18"/>
      <c r="AS332" s="18"/>
      <c r="AT332" s="18"/>
      <c r="AU332" s="18"/>
      <c r="AV332" s="1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4"/>
      <c r="CX332" s="14"/>
      <c r="CY332" s="14"/>
      <c r="CZ332" s="14"/>
      <c r="DA332" s="14"/>
      <c r="DB332" s="14"/>
      <c r="DC332" s="14"/>
      <c r="DD332" s="14"/>
      <c r="DE332" s="15"/>
      <c r="DF332" s="23"/>
      <c r="DG332" s="23"/>
      <c r="DH332" s="23"/>
      <c r="DI332" s="23"/>
      <c r="DJ332" s="23"/>
      <c r="DK332" s="18"/>
      <c r="DL332" s="18"/>
      <c r="DM332" s="18"/>
      <c r="DN332" s="14"/>
      <c r="DO332" s="14"/>
      <c r="DP332" s="14"/>
      <c r="DQ332" s="14"/>
      <c r="DR332" s="8"/>
      <c r="DS332" s="8"/>
      <c r="DT332" s="8"/>
      <c r="DU332" s="8"/>
      <c r="DV332" s="8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18"/>
      <c r="EJ332" s="18"/>
      <c r="EK332" s="1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8"/>
      <c r="FI332" s="18"/>
      <c r="FJ332" s="18"/>
      <c r="FK332" s="12"/>
      <c r="FL332" s="12"/>
      <c r="FM332" s="12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5"/>
      <c r="GH332" s="5"/>
      <c r="GI332" s="5"/>
      <c r="GJ332" s="5"/>
      <c r="GK332" s="5"/>
      <c r="GL332" s="7"/>
      <c r="GP332" s="18"/>
      <c r="GQ332" s="18"/>
      <c r="GR332" s="18"/>
      <c r="GS332" s="18"/>
      <c r="GT332" s="18"/>
      <c r="GU332" s="18"/>
      <c r="GV332" s="18"/>
      <c r="GW332" s="18"/>
      <c r="GX332" s="18"/>
      <c r="GY332" s="18"/>
      <c r="GZ332" s="18"/>
      <c r="HA332" s="18"/>
      <c r="HB332" s="18"/>
      <c r="HC332" s="18"/>
      <c r="HD332" s="18"/>
      <c r="HE332" s="18"/>
      <c r="HF332" s="18"/>
      <c r="HG332" s="18"/>
      <c r="HH332" s="18"/>
      <c r="HI332" s="18"/>
      <c r="HJ332" s="18"/>
      <c r="HK332" s="18"/>
      <c r="HL332" s="18"/>
      <c r="HM332" s="18"/>
      <c r="HN332" s="18"/>
      <c r="HO332" s="18"/>
      <c r="HP332" s="18"/>
      <c r="HQ332" s="18"/>
      <c r="HR332" s="18"/>
      <c r="HS332" s="18"/>
      <c r="HT332" s="18"/>
      <c r="HU332" s="18"/>
      <c r="HV332" s="18"/>
      <c r="HW332" s="18"/>
      <c r="HX332" s="18"/>
      <c r="HY332" s="18"/>
      <c r="HZ332" s="18"/>
      <c r="IA332" s="18"/>
      <c r="IB332" s="18"/>
      <c r="IC332" s="18"/>
      <c r="ID332" s="18"/>
      <c r="IE332" s="18"/>
      <c r="IF332" s="18"/>
      <c r="IG332" s="18"/>
      <c r="IH332" s="18"/>
      <c r="II332" s="18"/>
      <c r="IJ332" s="18"/>
      <c r="IK332" s="18"/>
      <c r="IL332" s="18"/>
      <c r="IM332" s="18"/>
      <c r="IN332" s="18"/>
      <c r="IO332" s="18"/>
      <c r="IP332" s="18"/>
      <c r="IQ332" s="18"/>
      <c r="IR332" s="18"/>
      <c r="IS332" s="18"/>
      <c r="IT332" s="18"/>
      <c r="IU332" s="18"/>
      <c r="IV332" s="18"/>
      <c r="IW332" s="18"/>
      <c r="IX332" s="18"/>
      <c r="IY332" s="18"/>
      <c r="IZ332" s="18"/>
      <c r="JA332" s="18"/>
      <c r="JB332" s="18"/>
      <c r="JC332" s="18"/>
      <c r="JD332" s="18"/>
      <c r="JE332" s="18"/>
      <c r="JF332" s="18"/>
      <c r="JG332" s="18"/>
      <c r="JH332" s="18"/>
      <c r="JI332" s="18"/>
      <c r="JJ332" s="18"/>
      <c r="JK332" s="18"/>
      <c r="JL332" s="18"/>
      <c r="JM332" s="18"/>
      <c r="JN332" s="18"/>
      <c r="JO332" s="18"/>
      <c r="JP332" s="18"/>
      <c r="JQ332" s="18"/>
      <c r="JR332" s="18"/>
      <c r="JS332" s="18"/>
      <c r="JT332" s="18"/>
      <c r="JU332" s="18"/>
      <c r="JV332" s="18"/>
      <c r="JW332" s="18"/>
      <c r="JX332" s="18"/>
      <c r="JY332" s="18"/>
      <c r="JZ332" s="18"/>
      <c r="KA332" s="18"/>
      <c r="KB332" s="18"/>
      <c r="KC332" s="18"/>
      <c r="KD332" s="18"/>
      <c r="KE332" s="18"/>
      <c r="KF332" s="18"/>
      <c r="KG332" s="18"/>
      <c r="KH332" s="18"/>
      <c r="KI332" s="18"/>
      <c r="KJ332" s="18"/>
      <c r="KK332" s="18"/>
      <c r="KL332" s="18"/>
      <c r="KM332" s="18"/>
      <c r="KN332" s="27"/>
      <c r="LN332" s="27"/>
    </row>
    <row r="333" spans="1:358" x14ac:dyDescent="0.25">
      <c r="A333" s="53" t="s">
        <v>348</v>
      </c>
      <c r="B333" s="54"/>
      <c r="C333" s="54"/>
      <c r="D333"/>
      <c r="E333"/>
      <c r="F333"/>
      <c r="G333"/>
      <c r="H333"/>
      <c r="I333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5"/>
      <c r="X333" s="55"/>
      <c r="Y333" s="55">
        <f t="shared" ref="Y333:AN333" si="1346">SUM(Y2:Y328)</f>
        <v>309164.95699999999</v>
      </c>
      <c r="Z333" s="55">
        <f t="shared" si="1346"/>
        <v>433221.0830000001</v>
      </c>
      <c r="AA333" s="55">
        <f t="shared" si="1346"/>
        <v>413780.66899999999</v>
      </c>
      <c r="AB333" s="55">
        <f t="shared" si="1346"/>
        <v>372599.46600000007</v>
      </c>
      <c r="AC333" s="55">
        <f t="shared" si="1346"/>
        <v>327438.02875000006</v>
      </c>
      <c r="AD333" s="55">
        <f t="shared" si="1346"/>
        <v>324594.44431610004</v>
      </c>
      <c r="AE333" s="55">
        <f t="shared" si="1346"/>
        <v>287957.59081999981</v>
      </c>
      <c r="AF333" s="55">
        <f t="shared" si="1346"/>
        <v>284782.57500000001</v>
      </c>
      <c r="AG333" s="55">
        <f t="shared" si="1346"/>
        <v>278759.49837499991</v>
      </c>
      <c r="AH333" s="55">
        <f t="shared" si="1346"/>
        <v>254544.82120499999</v>
      </c>
      <c r="AI333" s="55">
        <f t="shared" si="1346"/>
        <v>237862.54665800004</v>
      </c>
      <c r="AJ333" s="55">
        <f t="shared" si="1346"/>
        <v>226207.36934800001</v>
      </c>
      <c r="AK333" s="55">
        <f t="shared" si="1346"/>
        <v>214479.952058</v>
      </c>
      <c r="AL333" s="55">
        <f t="shared" si="1346"/>
        <v>182688.67199999999</v>
      </c>
      <c r="AM333" s="55">
        <f t="shared" si="1346"/>
        <v>175352.06100000002</v>
      </c>
      <c r="AN333" s="55">
        <f t="shared" si="1346"/>
        <v>161708.68</v>
      </c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>
        <f t="shared" ref="AY333:BN333" si="1347">SUM(AY2:AY328)</f>
        <v>11431.222</v>
      </c>
      <c r="AZ333" s="55">
        <f t="shared" si="1347"/>
        <v>34534.274000000019</v>
      </c>
      <c r="BA333" s="55">
        <f t="shared" si="1347"/>
        <v>34098.495000000017</v>
      </c>
      <c r="BB333" s="55">
        <f t="shared" si="1347"/>
        <v>29383.771000000004</v>
      </c>
      <c r="BC333" s="55">
        <f t="shared" si="1347"/>
        <v>24288.821300000003</v>
      </c>
      <c r="BD333" s="55">
        <f t="shared" si="1347"/>
        <v>56862.985016699953</v>
      </c>
      <c r="BE333" s="55">
        <f t="shared" si="1347"/>
        <v>72926.175265999962</v>
      </c>
      <c r="BF333" s="55">
        <f t="shared" si="1347"/>
        <v>73717.222999999998</v>
      </c>
      <c r="BG333" s="55">
        <f t="shared" si="1347"/>
        <v>73010.999291999949</v>
      </c>
      <c r="BH333" s="55">
        <f t="shared" si="1347"/>
        <v>64453.873123999998</v>
      </c>
      <c r="BI333" s="55">
        <f t="shared" si="1347"/>
        <v>58446.233566000003</v>
      </c>
      <c r="BJ333" s="55">
        <f t="shared" si="1347"/>
        <v>56735.364258999965</v>
      </c>
      <c r="BK333" s="55">
        <f t="shared" si="1347"/>
        <v>52678.299200000009</v>
      </c>
      <c r="BL333" s="55">
        <f t="shared" si="1347"/>
        <v>37063.161999999989</v>
      </c>
      <c r="BM333" s="55">
        <f t="shared" si="1347"/>
        <v>37264.229500000001</v>
      </c>
      <c r="BN333" s="55">
        <f t="shared" si="1347"/>
        <v>35172.332000000009</v>
      </c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>
        <f t="shared" ref="BY333:CN333" si="1348">SUM(BY2:BY328)</f>
        <v>1780.7099999999998</v>
      </c>
      <c r="BZ333" s="55">
        <f t="shared" si="1348"/>
        <v>3567.3640000000023</v>
      </c>
      <c r="CA333" s="55">
        <f t="shared" si="1348"/>
        <v>5028.6626000000006</v>
      </c>
      <c r="CB333" s="55">
        <f t="shared" si="1348"/>
        <v>4321.4069999999974</v>
      </c>
      <c r="CC333" s="55">
        <f t="shared" si="1348"/>
        <v>1974.2573700000019</v>
      </c>
      <c r="CD333" s="55">
        <f t="shared" si="1348"/>
        <v>16306.268881250002</v>
      </c>
      <c r="CE333" s="55">
        <f t="shared" si="1348"/>
        <v>20832.137439999984</v>
      </c>
      <c r="CF333" s="55">
        <f t="shared" si="1348"/>
        <v>23735.999000000007</v>
      </c>
      <c r="CG333" s="55">
        <f t="shared" si="1348"/>
        <v>23984.598307999997</v>
      </c>
      <c r="CH333" s="55">
        <f t="shared" si="1348"/>
        <v>18025.173630999994</v>
      </c>
      <c r="CI333" s="55">
        <f t="shared" si="1348"/>
        <v>14018.269779999995</v>
      </c>
      <c r="CJ333" s="55">
        <f t="shared" si="1348"/>
        <v>12540.622463000003</v>
      </c>
      <c r="CK333" s="55">
        <f t="shared" si="1348"/>
        <v>7515.2443649999968</v>
      </c>
      <c r="CL333" s="55">
        <f t="shared" si="1348"/>
        <v>12693.189899999999</v>
      </c>
      <c r="CM333" s="55">
        <f t="shared" si="1348"/>
        <v>13357.15</v>
      </c>
      <c r="CN333" s="55">
        <f t="shared" si="1348"/>
        <v>9403.2919999999995</v>
      </c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>
        <f t="shared" ref="CY333:DN333" si="1349">SUM(CY2:CY328)</f>
        <v>1426.5370000000009</v>
      </c>
      <c r="CZ333" s="55">
        <f t="shared" si="1349"/>
        <v>2984.1210000000005</v>
      </c>
      <c r="DA333" s="55">
        <f t="shared" si="1349"/>
        <v>4793.2247999999981</v>
      </c>
      <c r="DB333" s="55">
        <f t="shared" si="1349"/>
        <v>4277.3695000000007</v>
      </c>
      <c r="DC333" s="55">
        <f t="shared" si="1349"/>
        <v>1875.5703000000008</v>
      </c>
      <c r="DD333" s="55">
        <f t="shared" si="1349"/>
        <v>15303.155847700004</v>
      </c>
      <c r="DE333" s="55">
        <f t="shared" si="1349"/>
        <v>19441.676824000006</v>
      </c>
      <c r="DF333" s="55">
        <f t="shared" si="1349"/>
        <v>22532.711587000009</v>
      </c>
      <c r="DG333" s="55">
        <f t="shared" si="1349"/>
        <v>22427.958122000011</v>
      </c>
      <c r="DH333" s="55">
        <f t="shared" si="1349"/>
        <v>17726.726266999995</v>
      </c>
      <c r="DI333" s="55">
        <f t="shared" si="1349"/>
        <v>12339.975418999991</v>
      </c>
      <c r="DJ333" s="55">
        <f t="shared" si="1349"/>
        <v>9807.3727289999988</v>
      </c>
      <c r="DK333" s="55">
        <f t="shared" si="1349"/>
        <v>6303.529465999999</v>
      </c>
      <c r="DL333" s="55">
        <f t="shared" si="1349"/>
        <v>10052.018000000002</v>
      </c>
      <c r="DM333" s="55">
        <f t="shared" si="1349"/>
        <v>12269.073000000004</v>
      </c>
      <c r="DN333" s="55">
        <f t="shared" si="1349"/>
        <v>8609.5210000000006</v>
      </c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>
        <f t="shared" ref="DY333:EN333" si="1350">SUM(DY2:DY328)</f>
        <v>12605.732</v>
      </c>
      <c r="DZ333" s="55">
        <f t="shared" si="1350"/>
        <v>19399.811000000005</v>
      </c>
      <c r="EA333" s="55">
        <f t="shared" si="1350"/>
        <v>18881.123</v>
      </c>
      <c r="EB333" s="55">
        <f t="shared" si="1350"/>
        <v>14871.333999999999</v>
      </c>
      <c r="EC333" s="55">
        <f t="shared" si="1350"/>
        <v>11511.964349999998</v>
      </c>
      <c r="ED333" s="55">
        <f t="shared" si="1350"/>
        <v>70970.081425850032</v>
      </c>
      <c r="EE333" s="55">
        <f t="shared" si="1350"/>
        <v>95621.310980000024</v>
      </c>
      <c r="EF333" s="55">
        <f t="shared" si="1350"/>
        <v>93273.030999999974</v>
      </c>
      <c r="EG333" s="55">
        <f t="shared" si="1350"/>
        <v>90564.002882999979</v>
      </c>
      <c r="EH333" s="55">
        <f t="shared" si="1350"/>
        <v>85296.156408000024</v>
      </c>
      <c r="EI333" s="55">
        <f t="shared" si="1350"/>
        <v>76201.702084000004</v>
      </c>
      <c r="EJ333" s="55">
        <f t="shared" si="1350"/>
        <v>67428.700492999982</v>
      </c>
      <c r="EK333" s="55">
        <f t="shared" si="1350"/>
        <v>68451.205210999964</v>
      </c>
      <c r="EL333" s="55">
        <f t="shared" si="1350"/>
        <v>68561.799999999959</v>
      </c>
      <c r="EM333" s="55">
        <f t="shared" si="1350"/>
        <v>64798.623999999996</v>
      </c>
      <c r="EN333" s="55">
        <f t="shared" si="1350"/>
        <v>62716.951999999968</v>
      </c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>
        <f t="shared" ref="EY333:FN333" si="1351">SUM(EY2:EY328)</f>
        <v>28204.770999999993</v>
      </c>
      <c r="EZ333" s="55">
        <f t="shared" si="1351"/>
        <v>48755.291000000019</v>
      </c>
      <c r="FA333" s="55">
        <f t="shared" si="1351"/>
        <v>49911.68200000003</v>
      </c>
      <c r="FB333" s="55">
        <f t="shared" si="1351"/>
        <v>36849.33</v>
      </c>
      <c r="FC333" s="55">
        <f t="shared" si="1351"/>
        <v>28463.381240000002</v>
      </c>
      <c r="FD333" s="55">
        <f t="shared" si="1351"/>
        <v>164826.84574944992</v>
      </c>
      <c r="FE333" s="55">
        <f t="shared" si="1351"/>
        <v>274165.12518999993</v>
      </c>
      <c r="FF333" s="55">
        <f t="shared" si="1351"/>
        <v>261070.03000000003</v>
      </c>
      <c r="FG333" s="55">
        <f t="shared" si="1351"/>
        <v>252612.47461599999</v>
      </c>
      <c r="FH333" s="55">
        <f t="shared" si="1351"/>
        <v>233077.02909399997</v>
      </c>
      <c r="FI333" s="55">
        <f t="shared" si="1351"/>
        <v>215990.79938500002</v>
      </c>
      <c r="FJ333" s="55">
        <f t="shared" si="1351"/>
        <v>190904.00707699993</v>
      </c>
      <c r="FK333" s="55">
        <f t="shared" si="1351"/>
        <v>184864.61887999999</v>
      </c>
      <c r="FL333" s="55">
        <f t="shared" si="1351"/>
        <v>180794.15000000002</v>
      </c>
      <c r="FM333" s="55">
        <f t="shared" si="1351"/>
        <v>167968.72199999992</v>
      </c>
      <c r="FN333" s="55">
        <f t="shared" si="1351"/>
        <v>155975.951</v>
      </c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>
        <f t="shared" ref="FY333:GM333" si="1352">SUM(FY2:FY328)</f>
        <v>124539</v>
      </c>
      <c r="FZ333" s="55">
        <f t="shared" si="1352"/>
        <v>180292</v>
      </c>
      <c r="GA333" s="55">
        <f t="shared" si="1352"/>
        <v>175656</v>
      </c>
      <c r="GB333" s="55">
        <f t="shared" si="1352"/>
        <v>169470</v>
      </c>
      <c r="GC333" s="55">
        <f t="shared" si="1352"/>
        <v>150453.79999999999</v>
      </c>
      <c r="GD333" s="55">
        <f t="shared" si="1352"/>
        <v>150637</v>
      </c>
      <c r="GE333" s="55">
        <f t="shared" si="1352"/>
        <v>146584</v>
      </c>
      <c r="GF333" s="55">
        <f t="shared" si="1352"/>
        <v>142732</v>
      </c>
      <c r="GG333" s="55">
        <f t="shared" si="1352"/>
        <v>137071</v>
      </c>
      <c r="GH333" s="55">
        <f t="shared" si="1352"/>
        <v>128708</v>
      </c>
      <c r="GI333" s="55">
        <f t="shared" si="1352"/>
        <v>124861</v>
      </c>
      <c r="GJ333" s="55">
        <f t="shared" si="1352"/>
        <v>120624</v>
      </c>
      <c r="GK333" s="55">
        <f t="shared" si="1352"/>
        <v>113247</v>
      </c>
      <c r="GL333" s="55">
        <f t="shared" si="1352"/>
        <v>105687</v>
      </c>
      <c r="GM333" s="55">
        <f t="shared" si="1352"/>
        <v>99688</v>
      </c>
      <c r="GN333" s="55">
        <f>SUM(GO2:GO328)</f>
        <v>106153</v>
      </c>
      <c r="GO333" s="55"/>
      <c r="GP333" s="55"/>
      <c r="GQ333" s="55"/>
      <c r="GR333" s="55"/>
      <c r="GS333" s="55"/>
      <c r="GT333" s="103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>
        <f t="shared" ref="HF333:HT333" si="1353">SUM(HF2:HF328)</f>
        <v>17.892074340139601</v>
      </c>
      <c r="HG333" s="55">
        <f t="shared" si="1353"/>
        <v>23.096306272531478</v>
      </c>
      <c r="HH333" s="55">
        <f t="shared" si="1353"/>
        <v>64.138729155101586</v>
      </c>
      <c r="HI333" s="55">
        <f t="shared" si="1353"/>
        <v>69.484105952283116</v>
      </c>
      <c r="HJ333" s="55">
        <f t="shared" si="1353"/>
        <v>45.325966914404873</v>
      </c>
      <c r="HK333" s="55">
        <f t="shared" si="1353"/>
        <v>55.596122774025233</v>
      </c>
      <c r="HL333" s="55">
        <f t="shared" si="1353"/>
        <v>51.566825208226604</v>
      </c>
      <c r="HM333" s="55">
        <f t="shared" si="1353"/>
        <v>38.916959714315219</v>
      </c>
      <c r="HN333" s="55">
        <f t="shared" si="1353"/>
        <v>67.354370148973786</v>
      </c>
      <c r="HO333" s="55">
        <f t="shared" si="1353"/>
        <v>56.858360999006322</v>
      </c>
      <c r="HP333" s="55">
        <f t="shared" si="1353"/>
        <v>45.943824816966448</v>
      </c>
      <c r="HQ333" s="55">
        <f t="shared" si="1353"/>
        <v>32.019399737634828</v>
      </c>
      <c r="HR333" s="55">
        <f t="shared" si="1353"/>
        <v>28.770003439849148</v>
      </c>
      <c r="HS333" s="55">
        <f t="shared" si="1353"/>
        <v>37.93676503408318</v>
      </c>
      <c r="HT333" s="55">
        <f t="shared" si="1353"/>
        <v>12.693188833421889</v>
      </c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>
        <f t="shared" ref="IE333:IS333" si="1354">SUM(IE2:IE328)</f>
        <v>13.8460589215301</v>
      </c>
      <c r="IF333" s="55">
        <f t="shared" si="1354"/>
        <v>26.30009153630732</v>
      </c>
      <c r="IG333" s="55">
        <f t="shared" si="1354"/>
        <v>30.528382288763808</v>
      </c>
      <c r="IH333" s="55">
        <f t="shared" si="1354"/>
        <v>30.192730599716285</v>
      </c>
      <c r="II333" s="55">
        <f t="shared" si="1354"/>
        <v>20.9189046586465</v>
      </c>
      <c r="IJ333" s="55">
        <f t="shared" si="1354"/>
        <v>24.713048835582761</v>
      </c>
      <c r="IK333" s="55">
        <f t="shared" si="1354"/>
        <v>23.112420604368271</v>
      </c>
      <c r="IL333" s="55">
        <f t="shared" si="1354"/>
        <v>29.130912641678638</v>
      </c>
      <c r="IM333" s="55">
        <f t="shared" si="1354"/>
        <v>28.581094138012919</v>
      </c>
      <c r="IN333" s="55">
        <f t="shared" si="1354"/>
        <v>27.198336295486275</v>
      </c>
      <c r="IO333" s="55">
        <f t="shared" si="1354"/>
        <v>24.801323050095842</v>
      </c>
      <c r="IP333" s="55">
        <f t="shared" si="1354"/>
        <v>15.915497133634917</v>
      </c>
      <c r="IQ333" s="55">
        <f t="shared" si="1354"/>
        <v>14.585586875924298</v>
      </c>
      <c r="IR333" s="55">
        <f t="shared" si="1354"/>
        <v>26.139299585677751</v>
      </c>
      <c r="IS333" s="55">
        <f t="shared" si="1354"/>
        <v>7.7996496905142054</v>
      </c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>
        <f t="shared" ref="JD333:JS333" si="1355">SUM(JD2:JD328)</f>
        <v>64.241366949481304</v>
      </c>
      <c r="JE333" s="55">
        <f t="shared" si="1355"/>
        <v>100.78482511898085</v>
      </c>
      <c r="JF333" s="55">
        <f t="shared" si="1355"/>
        <v>102.46405965981442</v>
      </c>
      <c r="JG333" s="55">
        <f t="shared" si="1355"/>
        <v>99.080690227808901</v>
      </c>
      <c r="JH333" s="55">
        <f t="shared" si="1355"/>
        <v>97.057833938512985</v>
      </c>
      <c r="JI333" s="55">
        <f t="shared" si="1355"/>
        <v>108.21727343475014</v>
      </c>
      <c r="JJ333" s="55">
        <f t="shared" si="1355"/>
        <v>104.28414765464287</v>
      </c>
      <c r="JK333" s="55">
        <f t="shared" si="1355"/>
        <v>109.88455395064535</v>
      </c>
      <c r="JL333" s="55">
        <f t="shared" si="1355"/>
        <v>112.05905779537609</v>
      </c>
      <c r="JM333" s="55">
        <f t="shared" si="1355"/>
        <v>104.28414500067514</v>
      </c>
      <c r="JN333" s="55">
        <f t="shared" si="1355"/>
        <v>87.182803316569107</v>
      </c>
      <c r="JO333" s="55">
        <f t="shared" si="1355"/>
        <v>72.854294756727469</v>
      </c>
      <c r="JP333" s="55">
        <f t="shared" si="1355"/>
        <v>56.482992632570152</v>
      </c>
      <c r="JQ333" s="55">
        <f t="shared" si="1355"/>
        <v>44.63452471324932</v>
      </c>
      <c r="JR333" s="55">
        <f t="shared" si="1355"/>
        <v>42.797987383824676</v>
      </c>
      <c r="JS333" s="55">
        <f t="shared" si="1355"/>
        <v>43.168014865196909</v>
      </c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>
        <f t="shared" ref="KD333:KS333" si="1356">SUM(KD2:KD328)</f>
        <v>1.3727170459609783</v>
      </c>
      <c r="KE333" s="55">
        <f t="shared" si="1356"/>
        <v>2.4331692897665578</v>
      </c>
      <c r="KF333" s="55">
        <f t="shared" si="1356"/>
        <v>2.8584800334175666</v>
      </c>
      <c r="KG333" s="55">
        <f t="shared" si="1356"/>
        <v>3.3325725926568182</v>
      </c>
      <c r="KH333" s="55">
        <f t="shared" si="1356"/>
        <v>1.8322456052853735</v>
      </c>
      <c r="KI333" s="55">
        <f t="shared" si="1356"/>
        <v>4.5023255779970244</v>
      </c>
      <c r="KJ333" s="55">
        <f t="shared" si="1356"/>
        <v>-3.3520152804848848</v>
      </c>
      <c r="KK333" s="55">
        <f t="shared" si="1356"/>
        <v>3.5959688215560344</v>
      </c>
      <c r="KL333" s="55">
        <f t="shared" si="1356"/>
        <v>5.2845046175436954</v>
      </c>
      <c r="KM333" s="55">
        <f t="shared" si="1356"/>
        <v>5.773564847422695</v>
      </c>
      <c r="KN333" s="55">
        <f t="shared" si="1356"/>
        <v>5.6202864170470201</v>
      </c>
      <c r="KO333" s="55">
        <f t="shared" si="1356"/>
        <v>5.4451494958077999</v>
      </c>
      <c r="KP333" s="55">
        <f t="shared" si="1356"/>
        <v>3.5799438398628722</v>
      </c>
      <c r="KQ333" s="55">
        <f t="shared" si="1356"/>
        <v>2.6043347604163674</v>
      </c>
      <c r="KR333" s="55">
        <f t="shared" si="1356"/>
        <v>2.0214288816941233</v>
      </c>
      <c r="KS333" s="55">
        <f t="shared" si="1356"/>
        <v>-2.2103678308380594</v>
      </c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>
        <f t="shared" ref="LD333:LS333" si="1357">SUM(LD2:LD328)</f>
        <v>188.23715489208652</v>
      </c>
      <c r="LE333" s="55">
        <f t="shared" si="1357"/>
        <v>536.42935082085148</v>
      </c>
      <c r="LF333" s="55">
        <f t="shared" si="1357"/>
        <v>590.85089945507491</v>
      </c>
      <c r="LG333" s="55">
        <f t="shared" si="1357"/>
        <v>482.68158575465014</v>
      </c>
      <c r="LH333" s="55">
        <f t="shared" si="1357"/>
        <v>319.7279488573779</v>
      </c>
      <c r="LI333" s="55">
        <f t="shared" si="1357"/>
        <v>367.71622741992985</v>
      </c>
      <c r="LJ333" s="55">
        <f t="shared" si="1357"/>
        <v>353.63370368782773</v>
      </c>
      <c r="LK333" s="55">
        <f t="shared" si="1357"/>
        <v>352.95965477410738</v>
      </c>
      <c r="LL333" s="55">
        <f t="shared" si="1357"/>
        <v>322.82445982096095</v>
      </c>
      <c r="LM333" s="55">
        <f t="shared" si="1357"/>
        <v>267.53309403643664</v>
      </c>
      <c r="LN333" s="55">
        <f t="shared" si="1357"/>
        <v>262.53836036620442</v>
      </c>
      <c r="LO333" s="55">
        <f t="shared" si="1357"/>
        <v>250.98515325268338</v>
      </c>
      <c r="LP333" s="55">
        <f t="shared" si="1357"/>
        <v>207.63558333162945</v>
      </c>
      <c r="LQ333" s="55">
        <f t="shared" si="1357"/>
        <v>109.64177440403131</v>
      </c>
      <c r="LR333" s="55">
        <f t="shared" si="1357"/>
        <v>91.408062838978481</v>
      </c>
      <c r="LS333" s="55">
        <f t="shared" si="1357"/>
        <v>77.100284127202684</v>
      </c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>
        <f t="shared" ref="MD333:MR333" si="1358">SUM(MD3:MD329)</f>
        <v>20.476188384077151</v>
      </c>
      <c r="ME333" s="55">
        <f t="shared" si="1358"/>
        <v>34.78605770323469</v>
      </c>
      <c r="MF333" s="55">
        <f t="shared" si="1358"/>
        <v>59.188324034219185</v>
      </c>
      <c r="MG333" s="55">
        <f t="shared" si="1358"/>
        <v>57.79071622409689</v>
      </c>
      <c r="MH333" s="55">
        <f t="shared" si="1358"/>
        <v>25.594345968929044</v>
      </c>
      <c r="MI333" s="55">
        <f t="shared" si="1358"/>
        <v>26.828369502249913</v>
      </c>
      <c r="MJ333" s="55">
        <f t="shared" si="1358"/>
        <v>25.746503396459474</v>
      </c>
      <c r="MK333" s="55">
        <f t="shared" si="1358"/>
        <v>34.895911381720971</v>
      </c>
      <c r="ML333" s="55">
        <f t="shared" si="1358"/>
        <v>32.147930026511929</v>
      </c>
      <c r="MM333" s="55">
        <f t="shared" si="1358"/>
        <v>21.93270707300999</v>
      </c>
      <c r="MN333" s="55">
        <f t="shared" si="1358"/>
        <v>16.508623085724221</v>
      </c>
      <c r="MO333" s="55">
        <f t="shared" si="1358"/>
        <v>12.794948726850148</v>
      </c>
      <c r="MP333" s="55">
        <f t="shared" si="1358"/>
        <v>9.9395635640911397</v>
      </c>
      <c r="MQ333" s="55">
        <f t="shared" si="1358"/>
        <v>8.6012026170709994</v>
      </c>
      <c r="MR333" s="55">
        <f t="shared" si="1358"/>
        <v>7.3802968990149642</v>
      </c>
      <c r="MS333" s="56">
        <f>SUM(MS2:MS328)</f>
        <v>0.35613491571947081</v>
      </c>
    </row>
    <row r="334" spans="1:358" x14ac:dyDescent="0.25">
      <c r="A334" s="57" t="s">
        <v>349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9"/>
      <c r="X334" s="123"/>
      <c r="Y334" s="123">
        <f t="shared" ref="Y334" si="1359">Y333-Z333</f>
        <v>-124056.12600000011</v>
      </c>
      <c r="Z334" s="123">
        <f t="shared" ref="Z334" si="1360">Z333-AA333</f>
        <v>19440.414000000106</v>
      </c>
      <c r="AA334" s="123">
        <f t="shared" ref="AA334" si="1361">AA333-AB333</f>
        <v>41181.202999999921</v>
      </c>
      <c r="AB334" s="123">
        <f t="shared" ref="AB334" si="1362">AB333-AC333</f>
        <v>45161.437250000017</v>
      </c>
      <c r="AC334" s="123">
        <f t="shared" ref="AC334" si="1363">AC333-AD333</f>
        <v>2843.5844339000178</v>
      </c>
      <c r="AD334" s="123">
        <f t="shared" ref="AD334" si="1364">AD333-AE333</f>
        <v>36636.85349610023</v>
      </c>
      <c r="AE334" s="123">
        <f t="shared" ref="AE334" si="1365">AE333-AF333</f>
        <v>3175.0158199997968</v>
      </c>
      <c r="AF334" s="123">
        <f t="shared" ref="AF334" si="1366">AF333-AG333</f>
        <v>6023.0766250001034</v>
      </c>
      <c r="AG334" s="123">
        <f t="shared" ref="AG334" si="1367">AG333-AH333</f>
        <v>24214.677169999923</v>
      </c>
      <c r="AH334" s="123">
        <f t="shared" ref="AH334" si="1368">AH333-AI333</f>
        <v>16682.27454699995</v>
      </c>
      <c r="AI334" s="123">
        <f t="shared" ref="AI334" si="1369">AI333-AJ333</f>
        <v>11655.177310000028</v>
      </c>
      <c r="AJ334" s="123">
        <f t="shared" ref="AJ334" si="1370">AJ333-AK333</f>
        <v>11727.417290000012</v>
      </c>
      <c r="AK334" s="123">
        <f t="shared" ref="AK334" si="1371">AK333-AL333</f>
        <v>31791.280058000004</v>
      </c>
      <c r="AL334" s="123">
        <f t="shared" ref="AL334" si="1372">AL333-AM333</f>
        <v>7336.6109999999753</v>
      </c>
      <c r="AM334" s="123">
        <f t="shared" ref="AM334" si="1373">AM333-AN333</f>
        <v>13643.381000000023</v>
      </c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123"/>
      <c r="AY334" s="123">
        <f t="shared" ref="AY334" si="1374">AY333-AZ333</f>
        <v>-23103.052000000018</v>
      </c>
      <c r="AZ334" s="123">
        <f t="shared" ref="AZ334" si="1375">AZ333-BA333</f>
        <v>435.77900000000227</v>
      </c>
      <c r="BA334" s="123">
        <f t="shared" ref="BA334" si="1376">BA333-BB333</f>
        <v>4714.7240000000129</v>
      </c>
      <c r="BB334" s="123">
        <f t="shared" ref="BB334" si="1377">BB333-BC333</f>
        <v>5094.949700000001</v>
      </c>
      <c r="BC334" s="123">
        <f t="shared" ref="BC334" si="1378">BC333-BD333</f>
        <v>-32574.16371669995</v>
      </c>
      <c r="BD334" s="123">
        <f t="shared" ref="BD334" si="1379">BD333-BE333</f>
        <v>-16063.190249300009</v>
      </c>
      <c r="BE334" s="123">
        <f t="shared" ref="BE334" si="1380">BE333-BF333</f>
        <v>-791.04773400003614</v>
      </c>
      <c r="BF334" s="123">
        <f t="shared" ref="BF334" si="1381">BF333-BG333</f>
        <v>706.22370800004865</v>
      </c>
      <c r="BG334" s="123">
        <f t="shared" ref="BG334" si="1382">BG333-BH333</f>
        <v>8557.1261679999516</v>
      </c>
      <c r="BH334" s="123">
        <f t="shared" ref="BH334" si="1383">BH333-BI333</f>
        <v>6007.6395579999953</v>
      </c>
      <c r="BI334" s="123">
        <f t="shared" ref="BI334" si="1384">BI333-BJ333</f>
        <v>1710.8693070000372</v>
      </c>
      <c r="BJ334" s="123">
        <f t="shared" ref="BJ334" si="1385">BJ333-BK333</f>
        <v>4057.0650589999568</v>
      </c>
      <c r="BK334" s="123">
        <f t="shared" ref="BK334" si="1386">BK333-BL333</f>
        <v>15615.137200000019</v>
      </c>
      <c r="BL334" s="123">
        <f t="shared" ref="BL334" si="1387">BL333-BM333</f>
        <v>-201.06750000001193</v>
      </c>
      <c r="BM334" s="123">
        <f t="shared" ref="BM334" si="1388">BM333-BN333</f>
        <v>2091.8974999999919</v>
      </c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123"/>
      <c r="BY334" s="123">
        <f t="shared" ref="BY334" si="1389">BY333-BZ333</f>
        <v>-1786.6540000000025</v>
      </c>
      <c r="BZ334" s="123">
        <f t="shared" ref="BZ334" si="1390">BZ333-CA333</f>
        <v>-1461.2985999999983</v>
      </c>
      <c r="CA334" s="123">
        <f t="shared" ref="CA334" si="1391">CA333-CB333</f>
        <v>707.25560000000314</v>
      </c>
      <c r="CB334" s="123">
        <f t="shared" ref="CB334" si="1392">CB333-CC333</f>
        <v>2347.1496299999953</v>
      </c>
      <c r="CC334" s="123">
        <f t="shared" ref="CC334" si="1393">CC333-CD333</f>
        <v>-14332.011511250001</v>
      </c>
      <c r="CD334" s="123">
        <f t="shared" ref="CD334" si="1394">CD333-CE333</f>
        <v>-4525.8685587499822</v>
      </c>
      <c r="CE334" s="123">
        <f t="shared" ref="CE334" si="1395">CE333-CF333</f>
        <v>-2903.861560000023</v>
      </c>
      <c r="CF334" s="123">
        <f t="shared" ref="CF334" si="1396">CF333-CG333</f>
        <v>-248.59930799998983</v>
      </c>
      <c r="CG334" s="123">
        <f t="shared" ref="CG334" si="1397">CG333-CH333</f>
        <v>5959.4246770000027</v>
      </c>
      <c r="CH334" s="123">
        <f t="shared" ref="CH334" si="1398">CH333-CI333</f>
        <v>4006.9038509999991</v>
      </c>
      <c r="CI334" s="123">
        <f t="shared" ref="CI334" si="1399">CI333-CJ333</f>
        <v>1477.6473169999917</v>
      </c>
      <c r="CJ334" s="123">
        <f t="shared" ref="CJ334" si="1400">CJ333-CK333</f>
        <v>5025.3780980000065</v>
      </c>
      <c r="CK334" s="123">
        <f t="shared" ref="CK334" si="1401">CK333-CL333</f>
        <v>-5177.9455350000026</v>
      </c>
      <c r="CL334" s="123">
        <f t="shared" ref="CL334" si="1402">CL333-CM333</f>
        <v>-663.96010000000024</v>
      </c>
      <c r="CM334" s="123">
        <f t="shared" ref="CM334" si="1403">CM333-CN333</f>
        <v>3953.8580000000002</v>
      </c>
      <c r="CN334" s="49"/>
      <c r="CO334" s="49"/>
      <c r="CP334" s="49"/>
      <c r="CQ334" s="49"/>
      <c r="CR334" s="49"/>
      <c r="CS334" s="49"/>
      <c r="CT334" s="49"/>
      <c r="CU334" s="49"/>
      <c r="CV334" s="49"/>
      <c r="CW334" s="49"/>
      <c r="CX334" s="123"/>
      <c r="CY334" s="123">
        <f t="shared" ref="CY334" si="1404">CY333-CZ333</f>
        <v>-1557.5839999999996</v>
      </c>
      <c r="CZ334" s="123">
        <f t="shared" ref="CZ334" si="1405">CZ333-DA333</f>
        <v>-1809.1037999999976</v>
      </c>
      <c r="DA334" s="123">
        <f t="shared" ref="DA334" si="1406">DA333-DB333</f>
        <v>515.85529999999744</v>
      </c>
      <c r="DB334" s="123">
        <f t="shared" ref="DB334" si="1407">DB333-DC333</f>
        <v>2401.7991999999999</v>
      </c>
      <c r="DC334" s="123">
        <f t="shared" ref="DC334" si="1408">DC333-DD333</f>
        <v>-13427.585547700002</v>
      </c>
      <c r="DD334" s="123">
        <f t="shared" ref="DD334" si="1409">DD333-DE333</f>
        <v>-4138.5209763000021</v>
      </c>
      <c r="DE334" s="123">
        <f t="shared" ref="DE334" si="1410">DE333-DF333</f>
        <v>-3091.0347630000033</v>
      </c>
      <c r="DF334" s="123">
        <f t="shared" ref="DF334" si="1411">DF333-DG333</f>
        <v>104.75346499999796</v>
      </c>
      <c r="DG334" s="123">
        <f t="shared" ref="DG334" si="1412">DG333-DH333</f>
        <v>4701.2318550000164</v>
      </c>
      <c r="DH334" s="123">
        <f t="shared" ref="DH334" si="1413">DH333-DI333</f>
        <v>5386.7508480000033</v>
      </c>
      <c r="DI334" s="123">
        <f t="shared" ref="DI334" si="1414">DI333-DJ333</f>
        <v>2532.6026899999924</v>
      </c>
      <c r="DJ334" s="123">
        <f t="shared" ref="DJ334" si="1415">DJ333-DK333</f>
        <v>3503.8432629999998</v>
      </c>
      <c r="DK334" s="123">
        <f t="shared" ref="DK334" si="1416">DK333-DL333</f>
        <v>-3748.4885340000028</v>
      </c>
      <c r="DL334" s="123">
        <f t="shared" ref="DL334" si="1417">DL333-DM333</f>
        <v>-2217.0550000000021</v>
      </c>
      <c r="DM334" s="123">
        <f t="shared" ref="DM334" si="1418">DM333-DN333</f>
        <v>3659.5520000000033</v>
      </c>
      <c r="DN334" s="49"/>
      <c r="DO334" s="49"/>
      <c r="DP334" s="49"/>
      <c r="DQ334" s="49"/>
      <c r="DR334" s="49"/>
      <c r="DS334" s="49"/>
      <c r="DT334" s="49"/>
      <c r="DU334" s="49"/>
      <c r="DV334" s="49"/>
      <c r="DW334" s="49"/>
      <c r="DX334" s="123"/>
      <c r="DY334" s="123">
        <f t="shared" ref="DY334" si="1419">DY333-DZ333</f>
        <v>-6794.0790000000052</v>
      </c>
      <c r="DZ334" s="123">
        <f t="shared" ref="DZ334" si="1420">DZ333-EA333</f>
        <v>518.68800000000556</v>
      </c>
      <c r="EA334" s="123">
        <f t="shared" ref="EA334" si="1421">EA333-EB333</f>
        <v>4009.7890000000007</v>
      </c>
      <c r="EB334" s="123">
        <f t="shared" ref="EB334" si="1422">EB333-EC333</f>
        <v>3359.3696500000005</v>
      </c>
      <c r="EC334" s="123">
        <f t="shared" ref="EC334" si="1423">EC333-ED333</f>
        <v>-59458.117075850038</v>
      </c>
      <c r="ED334" s="123">
        <f t="shared" ref="ED334" si="1424">ED333-EE333</f>
        <v>-24651.229554149992</v>
      </c>
      <c r="EE334" s="123">
        <f t="shared" ref="EE334" si="1425">EE333-EF333</f>
        <v>2348.2799800000503</v>
      </c>
      <c r="EF334" s="123">
        <f t="shared" ref="EF334" si="1426">EF333-EG333</f>
        <v>2709.0281169999944</v>
      </c>
      <c r="EG334" s="123">
        <f t="shared" ref="EG334" si="1427">EG333-EH333</f>
        <v>5267.8464749999548</v>
      </c>
      <c r="EH334" s="123">
        <f t="shared" ref="EH334" si="1428">EH333-EI333</f>
        <v>9094.4543240000203</v>
      </c>
      <c r="EI334" s="123">
        <f t="shared" ref="EI334" si="1429">EI333-EJ333</f>
        <v>8773.001591000022</v>
      </c>
      <c r="EJ334" s="123">
        <f t="shared" ref="EJ334" si="1430">EJ333-EK333</f>
        <v>-1022.5047179999819</v>
      </c>
      <c r="EK334" s="123">
        <f t="shared" ref="EK334" si="1431">EK333-EL333</f>
        <v>-110.59478899999522</v>
      </c>
      <c r="EL334" s="123">
        <f t="shared" ref="EL334" si="1432">EL333-EM333</f>
        <v>3763.1759999999631</v>
      </c>
      <c r="EM334" s="123">
        <f t="shared" ref="EM334" si="1433">EM333-EN333</f>
        <v>2081.6720000000278</v>
      </c>
      <c r="EN334" s="49"/>
      <c r="EO334" s="49"/>
      <c r="EP334" s="49"/>
      <c r="EQ334" s="49"/>
      <c r="ER334" s="49"/>
      <c r="ES334" s="49"/>
      <c r="ET334" s="49"/>
      <c r="EU334" s="49"/>
      <c r="EV334" s="49"/>
      <c r="EW334" s="49"/>
      <c r="EX334" s="123"/>
      <c r="EY334" s="123">
        <f t="shared" ref="EY334" si="1434">EY333-EZ333</f>
        <v>-20550.520000000026</v>
      </c>
      <c r="EZ334" s="123">
        <f t="shared" ref="EZ334" si="1435">EZ333-FA333</f>
        <v>-1156.3910000000105</v>
      </c>
      <c r="FA334" s="123">
        <f t="shared" ref="FA334" si="1436">FA333-FB333</f>
        <v>13062.352000000028</v>
      </c>
      <c r="FB334" s="123">
        <f t="shared" ref="FB334" si="1437">FB333-FC333</f>
        <v>8385.9487599999993</v>
      </c>
      <c r="FC334" s="123">
        <f t="shared" ref="FC334" si="1438">FC333-FD333</f>
        <v>-136363.4645094499</v>
      </c>
      <c r="FD334" s="123">
        <f t="shared" ref="FD334" si="1439">FD333-FE333</f>
        <v>-109338.27944055002</v>
      </c>
      <c r="FE334" s="123">
        <f t="shared" ref="FE334" si="1440">FE333-FF333</f>
        <v>13095.095189999905</v>
      </c>
      <c r="FF334" s="123">
        <f t="shared" ref="FF334" si="1441">FF333-FG333</f>
        <v>8457.5553840000357</v>
      </c>
      <c r="FG334" s="123">
        <f t="shared" ref="FG334" si="1442">FG333-FH333</f>
        <v>19535.445522000024</v>
      </c>
      <c r="FH334" s="123">
        <f t="shared" ref="FH334" si="1443">FH333-FI333</f>
        <v>17086.229708999948</v>
      </c>
      <c r="FI334" s="123">
        <f t="shared" ref="FI334" si="1444">FI333-FJ333</f>
        <v>25086.792308000091</v>
      </c>
      <c r="FJ334" s="123">
        <f t="shared" ref="FJ334" si="1445">FJ333-FK333</f>
        <v>6039.3881969999347</v>
      </c>
      <c r="FK334" s="123">
        <f t="shared" ref="FK334" si="1446">FK333-FL333</f>
        <v>4070.4688799999713</v>
      </c>
      <c r="FL334" s="123">
        <f t="shared" ref="FL334" si="1447">FL333-FM333</f>
        <v>12825.428000000102</v>
      </c>
      <c r="FM334" s="123">
        <f t="shared" ref="FM334" si="1448">FM333-FN333</f>
        <v>11992.770999999921</v>
      </c>
      <c r="FN334" s="49"/>
      <c r="FO334" s="49"/>
      <c r="FP334" s="49"/>
      <c r="FQ334" s="49"/>
      <c r="FR334" s="49"/>
      <c r="FS334" s="49"/>
      <c r="FT334" s="49"/>
      <c r="FU334" s="49"/>
      <c r="FV334" s="49"/>
      <c r="FW334" s="49"/>
      <c r="FX334" s="123"/>
      <c r="FY334" s="123">
        <f t="shared" ref="FY334:GM334" si="1449">FY333-FZ333</f>
        <v>-55753</v>
      </c>
      <c r="FZ334" s="123">
        <f t="shared" si="1449"/>
        <v>4636</v>
      </c>
      <c r="GA334" s="123">
        <f t="shared" si="1449"/>
        <v>6186</v>
      </c>
      <c r="GB334" s="123">
        <f>GB333-GC333</f>
        <v>19016.200000000012</v>
      </c>
      <c r="GC334" s="123">
        <f t="shared" si="1449"/>
        <v>-183.20000000001164</v>
      </c>
      <c r="GD334" s="123">
        <f t="shared" si="1449"/>
        <v>4053</v>
      </c>
      <c r="GE334" s="123">
        <f t="shared" si="1449"/>
        <v>3852</v>
      </c>
      <c r="GF334" s="123">
        <f t="shared" si="1449"/>
        <v>5661</v>
      </c>
      <c r="GG334" s="123">
        <f t="shared" si="1449"/>
        <v>8363</v>
      </c>
      <c r="GH334" s="123">
        <f t="shared" si="1449"/>
        <v>3847</v>
      </c>
      <c r="GI334" s="123">
        <f t="shared" si="1449"/>
        <v>4237</v>
      </c>
      <c r="GJ334" s="123">
        <f t="shared" si="1449"/>
        <v>7377</v>
      </c>
      <c r="GK334" s="123">
        <f t="shared" si="1449"/>
        <v>7560</v>
      </c>
      <c r="GL334" s="123">
        <f t="shared" si="1449"/>
        <v>5999</v>
      </c>
      <c r="GM334" s="123">
        <f t="shared" si="1449"/>
        <v>-6465</v>
      </c>
      <c r="GN334" s="49"/>
      <c r="GO334" s="49"/>
      <c r="GP334" s="49"/>
      <c r="GQ334" s="49"/>
      <c r="GR334" s="49"/>
      <c r="GS334" s="49"/>
      <c r="GT334" s="49"/>
      <c r="GU334" s="49"/>
      <c r="GV334" s="49"/>
      <c r="GW334" s="49"/>
      <c r="GX334" s="49"/>
      <c r="GY334" s="49"/>
      <c r="GZ334" s="49"/>
      <c r="HA334" s="49"/>
      <c r="HB334" s="49"/>
      <c r="HC334" s="49"/>
      <c r="HD334" s="49"/>
      <c r="HE334" s="123"/>
      <c r="HF334" s="123">
        <f t="shared" ref="HF334" si="1450">HF333-HG333</f>
        <v>-5.2042319323918775</v>
      </c>
      <c r="HG334" s="123">
        <f t="shared" ref="HG334" si="1451">HG333-HH333</f>
        <v>-41.042422882570108</v>
      </c>
      <c r="HH334" s="123">
        <f t="shared" ref="HH334" si="1452">HH333-HI333</f>
        <v>-5.3453767971815296</v>
      </c>
      <c r="HI334" s="123">
        <f t="shared" ref="HI334" si="1453">HI333-HJ333</f>
        <v>24.158139037878243</v>
      </c>
      <c r="HJ334" s="123">
        <f t="shared" ref="HJ334" si="1454">HJ333-HK333</f>
        <v>-10.27015585962036</v>
      </c>
      <c r="HK334" s="123">
        <f t="shared" ref="HK334" si="1455">HK333-HL333</f>
        <v>4.029297565798629</v>
      </c>
      <c r="HL334" s="123">
        <f t="shared" ref="HL334" si="1456">HL333-HM333</f>
        <v>12.649865493911385</v>
      </c>
      <c r="HM334" s="123">
        <f t="shared" ref="HM334" si="1457">HM333-HN333</f>
        <v>-28.437410434658567</v>
      </c>
      <c r="HN334" s="123">
        <f t="shared" ref="HN334" si="1458">HN333-HO333</f>
        <v>10.496009149967463</v>
      </c>
      <c r="HO334" s="123">
        <f t="shared" ref="HO334" si="1459">HO333-HP333</f>
        <v>10.914536182039875</v>
      </c>
      <c r="HP334" s="123">
        <f t="shared" ref="HP334" si="1460">HP333-HQ333</f>
        <v>13.92442507933162</v>
      </c>
      <c r="HQ334" s="123">
        <f t="shared" ref="HQ334" si="1461">HQ333-HR333</f>
        <v>3.2493962977856796</v>
      </c>
      <c r="HR334" s="123">
        <f t="shared" ref="HR334" si="1462">HR333-HS333</f>
        <v>-9.1667615942340319</v>
      </c>
      <c r="HS334" s="123">
        <f t="shared" ref="HS334" si="1463">HS333-HT333</f>
        <v>25.243576200661291</v>
      </c>
      <c r="HT334" s="127" t="s">
        <v>363</v>
      </c>
      <c r="HU334" s="127"/>
      <c r="HV334" s="127"/>
      <c r="HW334" s="127"/>
      <c r="HX334" s="49"/>
      <c r="HY334" s="49"/>
      <c r="HZ334" s="49"/>
      <c r="IA334" s="49"/>
      <c r="IB334" s="49"/>
      <c r="IC334" s="49"/>
      <c r="ID334" s="123"/>
      <c r="IE334" s="123">
        <f t="shared" ref="IE334" si="1464">IE333-IF333</f>
        <v>-12.454032614777221</v>
      </c>
      <c r="IF334" s="123">
        <f t="shared" ref="IF334" si="1465">IF333-IG333</f>
        <v>-4.2282907524564877</v>
      </c>
      <c r="IG334" s="123">
        <f t="shared" ref="IG334" si="1466">IG333-IH333</f>
        <v>0.3356516890475234</v>
      </c>
      <c r="IH334" s="123">
        <f t="shared" ref="IH334" si="1467">IH333-II333</f>
        <v>9.2738259410697843</v>
      </c>
      <c r="II334" s="123">
        <f t="shared" ref="II334" si="1468">II333-IJ333</f>
        <v>-3.7941441769362605</v>
      </c>
      <c r="IJ334" s="123">
        <f t="shared" ref="IJ334" si="1469">IJ333-IK333</f>
        <v>1.6006282312144897</v>
      </c>
      <c r="IK334" s="123">
        <f t="shared" ref="IK334" si="1470">IK333-IL333</f>
        <v>-6.0184920373103665</v>
      </c>
      <c r="IL334" s="123">
        <f t="shared" ref="IL334" si="1471">IL333-IM333</f>
        <v>0.54981850366571905</v>
      </c>
      <c r="IM334" s="123">
        <f t="shared" ref="IM334" si="1472">IM333-IN333</f>
        <v>1.3827578425266438</v>
      </c>
      <c r="IN334" s="123">
        <f t="shared" ref="IN334" si="1473">IN333-IO333</f>
        <v>2.3970132453904327</v>
      </c>
      <c r="IO334" s="123">
        <f t="shared" ref="IO334" si="1474">IO333-IP333</f>
        <v>8.8858259164609255</v>
      </c>
      <c r="IP334" s="123">
        <f t="shared" ref="IP334" si="1475">IP333-IQ333</f>
        <v>1.329910257710619</v>
      </c>
      <c r="IQ334" s="123">
        <f t="shared" ref="IQ334" si="1476">IQ333-IR333</f>
        <v>-11.553712709753453</v>
      </c>
      <c r="IR334" s="123">
        <f t="shared" ref="IR334" si="1477">IR333-IS333</f>
        <v>18.339649895163546</v>
      </c>
      <c r="IS334" s="127" t="s">
        <v>363</v>
      </c>
      <c r="IT334" s="127"/>
      <c r="IU334" s="127"/>
      <c r="IV334" s="127"/>
      <c r="IW334" s="49"/>
      <c r="IX334" s="49"/>
      <c r="IY334" s="49"/>
      <c r="IZ334" s="49"/>
      <c r="JA334" s="49"/>
      <c r="JB334" s="49"/>
      <c r="JC334" s="123"/>
      <c r="JD334" s="123">
        <f t="shared" ref="JD334" si="1478">JD333-JE333</f>
        <v>-36.543458169499544</v>
      </c>
      <c r="JE334" s="123">
        <f t="shared" ref="JE334" si="1479">JE333-JF333</f>
        <v>-1.6792345408335763</v>
      </c>
      <c r="JF334" s="123">
        <f t="shared" ref="JF334" si="1480">JF333-JG333</f>
        <v>3.383369432005523</v>
      </c>
      <c r="JG334" s="123">
        <f t="shared" ref="JG334" si="1481">JG333-JH333</f>
        <v>2.0228562892959161</v>
      </c>
      <c r="JH334" s="123">
        <f t="shared" ref="JH334" si="1482">JH333-JI333</f>
        <v>-11.159439496237155</v>
      </c>
      <c r="JI334" s="123">
        <f t="shared" ref="JI334" si="1483">JI333-JJ333</f>
        <v>3.9331257801072752</v>
      </c>
      <c r="JJ334" s="123">
        <f t="shared" ref="JJ334" si="1484">JJ333-JK333</f>
        <v>-5.6004062960024896</v>
      </c>
      <c r="JK334" s="123">
        <f t="shared" ref="JK334" si="1485">JK333-JL333</f>
        <v>-2.1745038447307365</v>
      </c>
      <c r="JL334" s="123">
        <f t="shared" ref="JL334" si="1486">JL333-JM333</f>
        <v>7.7749127947009526</v>
      </c>
      <c r="JM334" s="123">
        <f t="shared" ref="JM334" si="1487">JM333-JN333</f>
        <v>17.101341684106032</v>
      </c>
      <c r="JN334" s="123">
        <f t="shared" ref="JN334" si="1488">JN333-JO333</f>
        <v>14.328508559841637</v>
      </c>
      <c r="JO334" s="123">
        <f t="shared" ref="JO334" si="1489">JO333-JP333</f>
        <v>16.371302124157317</v>
      </c>
      <c r="JP334" s="123">
        <f t="shared" ref="JP334" si="1490">JP333-JQ333</f>
        <v>11.848467919320832</v>
      </c>
      <c r="JQ334" s="123">
        <f t="shared" ref="JQ334" si="1491">JQ333-JR333</f>
        <v>1.8365373294246439</v>
      </c>
      <c r="JR334" s="123">
        <f t="shared" ref="JR334" si="1492">JR333-JS333</f>
        <v>-0.37002748137223307</v>
      </c>
      <c r="JS334" s="127" t="s">
        <v>363</v>
      </c>
      <c r="JT334" s="127"/>
      <c r="JU334" s="127"/>
      <c r="JV334" s="127"/>
      <c r="JW334" s="49"/>
      <c r="JX334" s="49"/>
      <c r="JY334" s="49"/>
      <c r="JZ334" s="49"/>
      <c r="KA334" s="49"/>
      <c r="KB334" s="49"/>
      <c r="KC334" s="123"/>
      <c r="KD334" s="123">
        <f t="shared" ref="KD334:KQ334" si="1493">KD333-KE333</f>
        <v>-1.0604522438055795</v>
      </c>
      <c r="KE334" s="123">
        <f t="shared" si="1493"/>
        <v>-0.42531074365100885</v>
      </c>
      <c r="KF334" s="123">
        <f t="shared" si="1493"/>
        <v>-0.47409255923925153</v>
      </c>
      <c r="KG334" s="123">
        <f t="shared" si="1493"/>
        <v>1.5003269873714447</v>
      </c>
      <c r="KH334" s="123">
        <f t="shared" si="1493"/>
        <v>-2.6700799727116511</v>
      </c>
      <c r="KI334" s="123">
        <f t="shared" si="1493"/>
        <v>7.8543408584819092</v>
      </c>
      <c r="KJ334" s="123">
        <f t="shared" si="1493"/>
        <v>-6.9479841020409197</v>
      </c>
      <c r="KK334" s="123">
        <f t="shared" si="1493"/>
        <v>-1.688535795987661</v>
      </c>
      <c r="KL334" s="123">
        <f t="shared" si="1493"/>
        <v>-0.48906022987899966</v>
      </c>
      <c r="KM334" s="123">
        <f t="shared" si="1493"/>
        <v>0.1532784303756749</v>
      </c>
      <c r="KN334" s="123">
        <f t="shared" si="1493"/>
        <v>0.1751369212392202</v>
      </c>
      <c r="KO334" s="123">
        <f t="shared" si="1493"/>
        <v>1.8652056559449277</v>
      </c>
      <c r="KP334" s="123">
        <f t="shared" si="1493"/>
        <v>0.97560907944650488</v>
      </c>
      <c r="KQ334" s="123">
        <f t="shared" si="1493"/>
        <v>0.58290587872224409</v>
      </c>
      <c r="KR334" s="123">
        <f>KR333-KS333</f>
        <v>4.2317967125321827</v>
      </c>
      <c r="KS334" s="125" t="s">
        <v>363</v>
      </c>
      <c r="KT334" s="125"/>
      <c r="KU334" s="125"/>
      <c r="KV334" s="125"/>
      <c r="KW334" s="49"/>
      <c r="KX334" s="49"/>
      <c r="KY334" s="49"/>
      <c r="KZ334" s="49"/>
      <c r="LA334" s="49"/>
      <c r="LB334" s="49"/>
      <c r="LC334" s="126"/>
      <c r="LD334" s="126">
        <f t="shared" ref="LD334" si="1494">LD333-LE333</f>
        <v>-348.19219592876493</v>
      </c>
      <c r="LE334" s="126">
        <f t="shared" ref="LE334" si="1495">LE333-LF333</f>
        <v>-54.421548634223427</v>
      </c>
      <c r="LF334" s="126">
        <f t="shared" ref="LF334" si="1496">LF333-LG333</f>
        <v>108.16931370042477</v>
      </c>
      <c r="LG334" s="126">
        <f t="shared" ref="LG334" si="1497">LG333-LH333</f>
        <v>162.95363689727225</v>
      </c>
      <c r="LH334" s="126">
        <f t="shared" ref="LH334" si="1498">LH333-LI333</f>
        <v>-47.988278562551955</v>
      </c>
      <c r="LI334" s="126">
        <f t="shared" ref="LI334" si="1499">LI333-LJ333</f>
        <v>14.082523732102118</v>
      </c>
      <c r="LJ334" s="126">
        <f t="shared" ref="LJ334" si="1500">LJ333-LK333</f>
        <v>0.67404891372035536</v>
      </c>
      <c r="LK334" s="126">
        <f t="shared" ref="LK334" si="1501">LK333-LL333</f>
        <v>30.135194953146424</v>
      </c>
      <c r="LL334" s="126">
        <f t="shared" ref="LL334" si="1502">LL333-LM333</f>
        <v>55.291365784524316</v>
      </c>
      <c r="LM334" s="126">
        <f t="shared" ref="LM334" si="1503">LM333-LN333</f>
        <v>4.9947336702322218</v>
      </c>
      <c r="LN334" s="126">
        <f t="shared" ref="LN334" si="1504">LN333-LO333</f>
        <v>11.55320711352104</v>
      </c>
      <c r="LO334" s="126">
        <f t="shared" ref="LO334" si="1505">LO333-LP333</f>
        <v>43.349569921053927</v>
      </c>
      <c r="LP334" s="126">
        <f t="shared" ref="LP334" si="1506">LP333-LQ333</f>
        <v>97.993808927598138</v>
      </c>
      <c r="LQ334" s="126">
        <f t="shared" ref="LQ334" si="1507">LQ333-LR333</f>
        <v>18.233711565052829</v>
      </c>
      <c r="LR334" s="126">
        <f t="shared" ref="LR334" si="1508">LR333-LS333</f>
        <v>14.307778711775796</v>
      </c>
      <c r="LS334" s="127" t="s">
        <v>363</v>
      </c>
      <c r="LT334" s="127"/>
      <c r="LU334" s="127"/>
      <c r="LV334" s="127"/>
      <c r="LW334" s="49"/>
      <c r="LX334" s="49"/>
      <c r="LY334" s="49"/>
      <c r="LZ334" s="49"/>
      <c r="MA334" s="49"/>
      <c r="MB334" s="49"/>
      <c r="MC334" s="123"/>
      <c r="MD334" s="123">
        <f t="shared" ref="MD334:MQ334" si="1509">MD333-ME333</f>
        <v>-14.309869319157539</v>
      </c>
      <c r="ME334" s="123">
        <f t="shared" si="1509"/>
        <v>-24.402266330984496</v>
      </c>
      <c r="MF334" s="123">
        <f t="shared" si="1509"/>
        <v>1.3976078101222953</v>
      </c>
      <c r="MG334" s="123">
        <f t="shared" si="1509"/>
        <v>32.196370255167849</v>
      </c>
      <c r="MH334" s="123">
        <f t="shared" si="1509"/>
        <v>-1.2340235333208689</v>
      </c>
      <c r="MI334" s="123">
        <f t="shared" si="1509"/>
        <v>1.0818661057904393</v>
      </c>
      <c r="MJ334" s="123">
        <f t="shared" si="1509"/>
        <v>-9.1494079852614973</v>
      </c>
      <c r="MK334" s="123">
        <f t="shared" si="1509"/>
        <v>2.747981355209042</v>
      </c>
      <c r="ML334" s="123">
        <f t="shared" si="1509"/>
        <v>10.215222953501939</v>
      </c>
      <c r="MM334" s="123">
        <f t="shared" si="1509"/>
        <v>5.4240839872857691</v>
      </c>
      <c r="MN334" s="123">
        <f t="shared" si="1509"/>
        <v>3.7136743588740728</v>
      </c>
      <c r="MO334" s="123">
        <f t="shared" si="1509"/>
        <v>2.8553851627590081</v>
      </c>
      <c r="MP334" s="123">
        <f t="shared" si="1509"/>
        <v>1.3383609470201403</v>
      </c>
      <c r="MQ334" s="123">
        <f t="shared" si="1509"/>
        <v>1.2209057180560352</v>
      </c>
      <c r="MR334" s="123">
        <f>MR333-MS333</f>
        <v>7.0241619832954933</v>
      </c>
      <c r="MS334" s="128" t="s">
        <v>363</v>
      </c>
    </row>
    <row r="335" spans="1:358" x14ac:dyDescent="0.25">
      <c r="A335" s="57" t="s">
        <v>350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1"/>
      <c r="X335" s="41"/>
      <c r="Y335" s="41">
        <f t="shared" ref="Y335" si="1510">(Y333-Z333)/ABS(Z333)</f>
        <v>-0.28635754553062709</v>
      </c>
      <c r="Z335" s="41">
        <f t="shared" ref="Z335" si="1511">(Z333-AA333)/ABS(AA333)</f>
        <v>4.6982412317575196E-2</v>
      </c>
      <c r="AA335" s="41">
        <f t="shared" ref="AA335" si="1512">(AA333-AB333)/ABS(AB333)</f>
        <v>0.11052405265658624</v>
      </c>
      <c r="AB335" s="41">
        <f t="shared" ref="AB335" si="1513">(AB333-AC333)/ABS(AC333)</f>
        <v>0.13792361694334812</v>
      </c>
      <c r="AC335" s="41">
        <f t="shared" ref="AC335" si="1514">(AC333-AD333)/ABS(AD333)</f>
        <v>8.7604223784275483E-3</v>
      </c>
      <c r="AD335" s="41">
        <f t="shared" ref="AD335" si="1515">(AD333-AE333)/ABS(AE333)</f>
        <v>0.12723003200496166</v>
      </c>
      <c r="AE335" s="41">
        <f t="shared" ref="AE335" si="1516">(AE333-AF333)/ABS(AF333)</f>
        <v>1.1148911832122441E-2</v>
      </c>
      <c r="AF335" s="41">
        <f t="shared" ref="AF335" si="1517">(AF333-AG333)/ABS(AG333)</f>
        <v>2.1606713529443891E-2</v>
      </c>
      <c r="AG335" s="41">
        <f t="shared" ref="AG335" si="1518">(AG333-AH333)/ABS(AH333)</f>
        <v>9.5129325575625881E-2</v>
      </c>
      <c r="AH335" s="41">
        <f t="shared" ref="AH335" si="1519">(AH333-AI333)/ABS(AI333)</f>
        <v>7.0134095431954688E-2</v>
      </c>
      <c r="AI335" s="41">
        <f t="shared" ref="AI335" si="1520">(AI333-AJ333)/ABS(AJ333)</f>
        <v>5.1524304197488678E-2</v>
      </c>
      <c r="AJ335" s="41">
        <f t="shared" ref="AJ335" si="1521">(AJ333-AK333)/ABS(AK333)</f>
        <v>5.4678384517862381E-2</v>
      </c>
      <c r="AK335" s="41">
        <f t="shared" ref="AK335" si="1522">(AK333-AL333)/ABS(AL333)</f>
        <v>0.1740188907717278</v>
      </c>
      <c r="AL335" s="41">
        <f t="shared" ref="AL335" si="1523">(AL333-AM333)/ABS(AM333)</f>
        <v>4.1839320040840434E-2</v>
      </c>
      <c r="AM335" s="41">
        <f t="shared" ref="AM335" si="1524">(AM333-AN333)/ABS(AN333)</f>
        <v>8.4370121628597944E-2</v>
      </c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>
        <f t="shared" ref="AY335" si="1525">(AY333-AZ333)/ABS(AZ333)</f>
        <v>-0.66898907444818456</v>
      </c>
      <c r="AZ335" s="41">
        <f t="shared" ref="AZ335" si="1526">(AZ333-BA333)/ABS(BA333)</f>
        <v>1.2780006859540342E-2</v>
      </c>
      <c r="BA335" s="41">
        <f t="shared" ref="BA335" si="1527">(BA333-BB333)/ABS(BB333)</f>
        <v>0.16045333323622799</v>
      </c>
      <c r="BB335" s="41">
        <f t="shared" ref="BB335" si="1528">(BB333-BC333)/ABS(BC333)</f>
        <v>0.20976520997336337</v>
      </c>
      <c r="BC335" s="41">
        <f t="shared" ref="BC335" si="1529">(BC333-BD333)/ABS(BD333)</f>
        <v>-0.57285356558635325</v>
      </c>
      <c r="BD335" s="41">
        <f t="shared" ref="BD335" si="1530">(BD333-BE333)/ABS(BE333)</f>
        <v>-0.22026645701230238</v>
      </c>
      <c r="BE335" s="41">
        <f t="shared" ref="BE335" si="1531">(BE333-BF333)/ABS(BF333)</f>
        <v>-1.0730840118598014E-2</v>
      </c>
      <c r="BF335" s="41">
        <f t="shared" ref="BF335" si="1532">(BF333-BG333)/ABS(BG333)</f>
        <v>9.672839912457298E-3</v>
      </c>
      <c r="BG335" s="41">
        <f t="shared" ref="BG335" si="1533">(BG333-BH333)/ABS(BH333)</f>
        <v>0.13276356800990485</v>
      </c>
      <c r="BH335" s="41">
        <f t="shared" ref="BH335" si="1534">(BH333-BI333)/ABS(BI333)</f>
        <v>0.10278916521140596</v>
      </c>
      <c r="BI335" s="41">
        <f t="shared" ref="BI335" si="1535">(BI333-BJ333)/ABS(BJ333)</f>
        <v>3.0155253770643431E-2</v>
      </c>
      <c r="BJ335" s="41">
        <f t="shared" ref="BJ335" si="1536">(BJ333-BK333)/ABS(BK333)</f>
        <v>7.7015870303571918E-2</v>
      </c>
      <c r="BK335" s="41">
        <f t="shared" ref="BK335" si="1537">(BK333-BL333)/ABS(BL333)</f>
        <v>0.42131152220633589</v>
      </c>
      <c r="BL335" s="41">
        <f t="shared" ref="BL335" si="1538">(BL333-BM333)/ABS(BM333)</f>
        <v>-5.3957240683055567E-3</v>
      </c>
      <c r="BM335" s="41">
        <f t="shared" ref="BM335" si="1539">(BM333-BN333)/ABS(BN333)</f>
        <v>5.9475655466916189E-2</v>
      </c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>
        <f t="shared" ref="BY335" si="1540">(BY333-BZ333)/ABS(BZ333)</f>
        <v>-0.50083310814371662</v>
      </c>
      <c r="BZ335" s="41">
        <f t="shared" ref="BZ335" si="1541">(BZ333-CA333)/ABS(CA333)</f>
        <v>-0.29059388474382791</v>
      </c>
      <c r="CA335" s="41">
        <f t="shared" ref="CA335" si="1542">(CA333-CB333)/ABS(CB333)</f>
        <v>0.1636632698563231</v>
      </c>
      <c r="CB335" s="41">
        <f t="shared" ref="CB335" si="1543">(CB333-CC333)/ABS(CC333)</f>
        <v>1.1888772283017959</v>
      </c>
      <c r="CC335" s="41">
        <f t="shared" ref="CC335" si="1544">(CC333-CD333)/ABS(CD333)</f>
        <v>-0.87892648009317875</v>
      </c>
      <c r="CD335" s="41">
        <f t="shared" ref="CD335" si="1545">(CD333-CE333)/ABS(CE333)</f>
        <v>-0.2172541618345806</v>
      </c>
      <c r="CE335" s="41">
        <f t="shared" ref="CE335" si="1546">(CE333-CF333)/ABS(CF333)</f>
        <v>-0.12233997650572964</v>
      </c>
      <c r="CF335" s="41">
        <f t="shared" ref="CF335" si="1547">(CF333-CG333)/ABS(CG333)</f>
        <v>-1.0364956077545406E-2</v>
      </c>
      <c r="CG335" s="41">
        <f t="shared" ref="CG335" si="1548">(CG333-CH333)/ABS(CH333)</f>
        <v>0.33061676958001029</v>
      </c>
      <c r="CH335" s="41">
        <f t="shared" ref="CH335" si="1549">(CH333-CI333)/ABS(CI333)</f>
        <v>0.28583440851714015</v>
      </c>
      <c r="CI335" s="41">
        <f t="shared" ref="CI335" si="1550">(CI333-CJ333)/ABS(CJ333)</f>
        <v>0.11782886546179501</v>
      </c>
      <c r="CJ335" s="41">
        <f t="shared" ref="CJ335" si="1551">(CJ333-CK333)/ABS(CK333)</f>
        <v>0.66869124328201512</v>
      </c>
      <c r="CK335" s="41">
        <f t="shared" ref="CK335" si="1552">(CK333-CL333)/ABS(CL333)</f>
        <v>-0.40793099101117231</v>
      </c>
      <c r="CL335" s="41">
        <f t="shared" ref="CL335" si="1553">(CL333-CM333)/ABS(CM333)</f>
        <v>-4.9708216198814888E-2</v>
      </c>
      <c r="CM335" s="41">
        <f t="shared" ref="CM335" si="1554">(CM333-CN333)/ABS(CN333)</f>
        <v>0.42047593544898959</v>
      </c>
      <c r="CN335" s="41"/>
      <c r="CO335" s="41"/>
      <c r="CP335" s="41"/>
      <c r="CQ335" s="41"/>
      <c r="CR335" s="41"/>
      <c r="CS335" s="41"/>
      <c r="CT335" s="41"/>
      <c r="CU335" s="41"/>
      <c r="CV335" s="41"/>
      <c r="CW335" s="41"/>
      <c r="CX335" s="41"/>
      <c r="CY335" s="41">
        <f t="shared" ref="CY335" si="1555">(CY333-CZ333)/ABS(CZ333)</f>
        <v>-0.52195738711667505</v>
      </c>
      <c r="CZ335" s="41">
        <f t="shared" ref="CZ335" si="1556">(CZ333-DA333)/ABS(DA333)</f>
        <v>-0.37742936655088621</v>
      </c>
      <c r="DA335" s="41">
        <f t="shared" ref="DA335" si="1557">(DA333-DB333)/ABS(DB333)</f>
        <v>0.12060106100256182</v>
      </c>
      <c r="DB335" s="41">
        <f t="shared" ref="DB335" si="1558">(DB333-DC333)/ABS(DC333)</f>
        <v>1.2805700751392783</v>
      </c>
      <c r="DC335" s="41">
        <f t="shared" ref="DC335" si="1559">(DC333-DD333)/ABS(DD333)</f>
        <v>-0.87743898587545976</v>
      </c>
      <c r="DD335" s="41">
        <f t="shared" ref="DD335" si="1560">(DD333-DE333)/ABS(DE333)</f>
        <v>-0.21286852022924055</v>
      </c>
      <c r="DE335" s="41">
        <f t="shared" ref="DE335" si="1561">(DE333-DF333)/ABS(DF333)</f>
        <v>-0.13717988405724504</v>
      </c>
      <c r="DF335" s="41">
        <f t="shared" ref="DF335" si="1562">(DF333-DG333)/ABS(DG333)</f>
        <v>4.6706643748029514E-3</v>
      </c>
      <c r="DG335" s="41">
        <f t="shared" ref="DG335" si="1563">(DG333-DH333)/ABS(DH333)</f>
        <v>0.26520586961123283</v>
      </c>
      <c r="DH335" s="41">
        <f t="shared" ref="DH335" si="1564">(DH333-DI333)/ABS(DI333)</f>
        <v>0.43652849094869067</v>
      </c>
      <c r="DI335" s="41">
        <f t="shared" ref="DI335" si="1565">(DI333-DJ333)/ABS(DJ333)</f>
        <v>0.25823457107031228</v>
      </c>
      <c r="DJ335" s="41">
        <f t="shared" ref="DJ335" si="1566">(DJ333-DK333)/ABS(DK333)</f>
        <v>0.55585418960901867</v>
      </c>
      <c r="DK335" s="41">
        <f t="shared" ref="DK335" si="1567">(DK333-DL333)/ABS(DL333)</f>
        <v>-0.3729090550772991</v>
      </c>
      <c r="DL335" s="41">
        <f t="shared" ref="DL335" si="1568">(DL333-DM333)/ABS(DM333)</f>
        <v>-0.1807027311680354</v>
      </c>
      <c r="DM335" s="41">
        <f t="shared" ref="DM335" si="1569">(DM333-DN333)/ABS(DN333)</f>
        <v>0.42505872277911894</v>
      </c>
      <c r="DN335" s="41"/>
      <c r="DO335" s="41"/>
      <c r="DP335" s="41"/>
      <c r="DQ335" s="41"/>
      <c r="DR335" s="41"/>
      <c r="DS335" s="41"/>
      <c r="DT335" s="41"/>
      <c r="DU335" s="41"/>
      <c r="DV335" s="41"/>
      <c r="DW335" s="41"/>
      <c r="DX335" s="41"/>
      <c r="DY335" s="41">
        <f t="shared" ref="DY335" si="1570">(DY333-DZ333)/ABS(DZ333)</f>
        <v>-0.35021366960739997</v>
      </c>
      <c r="DZ335" s="41">
        <f t="shared" ref="DZ335" si="1571">(DZ333-EA333)/ABS(EA333)</f>
        <v>2.7471247340531895E-2</v>
      </c>
      <c r="EA335" s="41">
        <f t="shared" ref="EA335" si="1572">(EA333-EB333)/ABS(EB333)</f>
        <v>0.26963209890921697</v>
      </c>
      <c r="EB335" s="41">
        <f t="shared" ref="EB335" si="1573">(EB333-EC333)/ABS(EC333)</f>
        <v>0.29181550149605884</v>
      </c>
      <c r="EC335" s="41">
        <f t="shared" ref="EC335" si="1574">(EC333-ED333)/ABS(ED333)</f>
        <v>-0.83779130418459835</v>
      </c>
      <c r="ED335" s="41">
        <f t="shared" ref="ED335" si="1575">(ED333-EE333)/ABS(EE333)</f>
        <v>-0.257800581287847</v>
      </c>
      <c r="EE335" s="41">
        <f t="shared" ref="EE335" si="1576">(EE333-EF333)/ABS(EF333)</f>
        <v>2.5176409030816752E-2</v>
      </c>
      <c r="EF335" s="41">
        <f t="shared" ref="EF335" si="1577">(EF333-EG333)/ABS(EG333)</f>
        <v>2.9912857545616654E-2</v>
      </c>
      <c r="EG335" s="41">
        <f t="shared" ref="EG335" si="1578">(EG333-EH333)/ABS(EH333)</f>
        <v>6.1759482453137567E-2</v>
      </c>
      <c r="EH335" s="41">
        <f t="shared" ref="EH335" si="1579">(EH333-EI333)/ABS(EI333)</f>
        <v>0.11934712841420342</v>
      </c>
      <c r="EI335" s="41">
        <f t="shared" ref="EI335" si="1580">(EI333-EJ333)/ABS(EJ333)</f>
        <v>0.13010782540456611</v>
      </c>
      <c r="EJ335" s="41">
        <f t="shared" ref="EJ335" si="1581">(EJ333-EK333)/ABS(EK333)</f>
        <v>-1.4937716799114409E-2</v>
      </c>
      <c r="EK335" s="41">
        <f t="shared" ref="EK335" si="1582">(EK333-EL333)/ABS(EL333)</f>
        <v>-1.6130671744323411E-3</v>
      </c>
      <c r="EL335" s="41">
        <f t="shared" ref="EL335" si="1583">(EL333-EM333)/ABS(EM333)</f>
        <v>5.8074936899894097E-2</v>
      </c>
      <c r="EM335" s="41">
        <f t="shared" ref="EM335" si="1584">(EM333-EN333)/ABS(EN333)</f>
        <v>3.3191536476454224E-2</v>
      </c>
      <c r="EN335" s="41"/>
      <c r="EO335" s="41"/>
      <c r="EP335" s="41"/>
      <c r="EQ335" s="41"/>
      <c r="ER335" s="41"/>
      <c r="ES335" s="41"/>
      <c r="ET335" s="41"/>
      <c r="EU335" s="41"/>
      <c r="EV335" s="41"/>
      <c r="EW335" s="41"/>
      <c r="EX335" s="41"/>
      <c r="EY335" s="41">
        <f t="shared" ref="EY335" si="1585">(EY333-EZ333)/ABS(EZ333)</f>
        <v>-0.42150338103817325</v>
      </c>
      <c r="EZ335" s="41">
        <f t="shared" ref="EZ335" si="1586">(EZ333-FA333)/ABS(FA333)</f>
        <v>-2.3168744343258354E-2</v>
      </c>
      <c r="FA335" s="41">
        <f t="shared" ref="FA335" si="1587">(FA333-FB333)/ABS(FB333)</f>
        <v>0.354480040749724</v>
      </c>
      <c r="FB335" s="41">
        <f t="shared" ref="FB335" si="1588">(FB333-FC333)/ABS(FC333)</f>
        <v>0.29462236721950319</v>
      </c>
      <c r="FC335" s="41">
        <f t="shared" ref="FC335" si="1589">(FC333-FD333)/ABS(FD333)</f>
        <v>-0.82731343847186978</v>
      </c>
      <c r="FD335" s="41">
        <f t="shared" ref="FD335" si="1590">(FD333-FE333)/ABS(FE333)</f>
        <v>-0.39880447728272223</v>
      </c>
      <c r="FE335" s="41">
        <f t="shared" ref="FE335" si="1591">(FE333-FF333)/ABS(FF333)</f>
        <v>5.0159320049106761E-2</v>
      </c>
      <c r="FF335" s="41">
        <f t="shared" ref="FF335" si="1592">(FF333-FG333)/ABS(FG333)</f>
        <v>3.3480355223377202E-2</v>
      </c>
      <c r="FG335" s="41">
        <f t="shared" ref="FG335" si="1593">(FG333-FH333)/ABS(FH333)</f>
        <v>8.3815404709493613E-2</v>
      </c>
      <c r="FH335" s="41">
        <f t="shared" ref="FH335" si="1594">(FH333-FI333)/ABS(FI333)</f>
        <v>7.9106284886441058E-2</v>
      </c>
      <c r="FI335" s="41">
        <f t="shared" ref="FI335" si="1595">(FI333-FJ333)/ABS(FJ333)</f>
        <v>0.13141050673641172</v>
      </c>
      <c r="FJ335" s="41">
        <f t="shared" ref="FJ335" si="1596">(FJ333-FK333)/ABS(FK333)</f>
        <v>3.2669248629561963E-2</v>
      </c>
      <c r="FK335" s="41">
        <f t="shared" ref="FK335" si="1597">(FK333-FL333)/ABS(FL333)</f>
        <v>2.2514383789519577E-2</v>
      </c>
      <c r="FL335" s="41">
        <f t="shared" ref="FL335" si="1598">(FL333-FM333)/ABS(FM333)</f>
        <v>7.6356049193492745E-2</v>
      </c>
      <c r="FM335" s="41">
        <f t="shared" ref="FM335" si="1599">(FM333-FN333)/ABS(FN333)</f>
        <v>7.6888590344289173E-2</v>
      </c>
      <c r="FN335" s="41"/>
      <c r="FO335" s="41"/>
      <c r="FP335" s="41"/>
      <c r="FQ335" s="41"/>
      <c r="FR335" s="41"/>
      <c r="FS335" s="41"/>
      <c r="FT335" s="41"/>
      <c r="FU335" s="41"/>
      <c r="FV335" s="41"/>
      <c r="FW335" s="41"/>
      <c r="FX335" s="41"/>
      <c r="FY335" s="41">
        <f t="shared" ref="FY335:GM335" si="1600">(FY333-FZ333)/ABS(FZ333)</f>
        <v>-0.30923723737048786</v>
      </c>
      <c r="FZ335" s="41">
        <f t="shared" si="1600"/>
        <v>2.6392494420913605E-2</v>
      </c>
      <c r="GA335" s="41">
        <f t="shared" si="1600"/>
        <v>3.6502035758541336E-2</v>
      </c>
      <c r="GB335" s="41">
        <f>(GB333-GC333)/ABS(GC333)</f>
        <v>0.12639228786511217</v>
      </c>
      <c r="GC335" s="41">
        <f t="shared" si="1600"/>
        <v>-1.2161686703798644E-3</v>
      </c>
      <c r="GD335" s="41">
        <f t="shared" si="1600"/>
        <v>2.7649675271516672E-2</v>
      </c>
      <c r="GE335" s="41">
        <f t="shared" si="1600"/>
        <v>2.6987641173668132E-2</v>
      </c>
      <c r="GF335" s="41">
        <f t="shared" si="1600"/>
        <v>4.1299764355698869E-2</v>
      </c>
      <c r="GG335" s="41">
        <f t="shared" si="1600"/>
        <v>6.4976536035056098E-2</v>
      </c>
      <c r="GH335" s="41">
        <f t="shared" si="1600"/>
        <v>3.0810261010243391E-2</v>
      </c>
      <c r="GI335" s="41">
        <f t="shared" si="1600"/>
        <v>3.512567979838175E-2</v>
      </c>
      <c r="GJ335" s="41">
        <f t="shared" si="1600"/>
        <v>6.5140798431746541E-2</v>
      </c>
      <c r="GK335" s="41">
        <f t="shared" si="1600"/>
        <v>7.1531976496636299E-2</v>
      </c>
      <c r="GL335" s="41">
        <f t="shared" si="1600"/>
        <v>6.0177754594334325E-2</v>
      </c>
      <c r="GM335" s="41">
        <f t="shared" si="1600"/>
        <v>-6.0902659369023955E-2</v>
      </c>
      <c r="GN335" s="41"/>
      <c r="GO335" s="41"/>
      <c r="GP335" s="41"/>
      <c r="GQ335" s="41"/>
      <c r="GR335" s="41"/>
      <c r="GS335" s="41"/>
      <c r="GT335" s="41"/>
      <c r="GU335" s="41"/>
      <c r="GV335" s="41"/>
      <c r="GW335" s="41"/>
      <c r="GX335" s="41"/>
      <c r="GY335" s="41"/>
      <c r="GZ335" s="41"/>
      <c r="HA335" s="41"/>
      <c r="HB335" s="41"/>
      <c r="HC335" s="41"/>
      <c r="HD335" s="41"/>
      <c r="HE335" s="41"/>
      <c r="HF335" s="41">
        <f t="shared" ref="HF335" si="1601">(HF333-HG333)/ABS(HG333)</f>
        <v>-0.22532745587034797</v>
      </c>
      <c r="HG335" s="41">
        <f t="shared" ref="HG335" si="1602">(HG333-HH333)/ABS(HH333)</f>
        <v>-0.63990078106038684</v>
      </c>
      <c r="HH335" s="41">
        <f t="shared" ref="HH335" si="1603">(HH333-HI333)/ABS(HI333)</f>
        <v>-7.6929489469899276E-2</v>
      </c>
      <c r="HI335" s="41">
        <f t="shared" ref="HI335" si="1604">(HI333-HJ333)/ABS(HJ333)</f>
        <v>0.53298673326703239</v>
      </c>
      <c r="HJ335" s="41">
        <f t="shared" ref="HJ335" si="1605">(HJ333-HK333)/ABS(HK333)</f>
        <v>-0.1847279153146022</v>
      </c>
      <c r="HK335" s="41">
        <f t="shared" ref="HK335" si="1606">(HK333-HL333)/ABS(HL333)</f>
        <v>7.813739840543496E-2</v>
      </c>
      <c r="HL335" s="41">
        <f t="shared" ref="HL335" si="1607">(HL333-HM333)/ABS(HM333)</f>
        <v>0.32504762927969055</v>
      </c>
      <c r="HM335" s="41">
        <f t="shared" ref="HM335" si="1608">(HM333-HN333)/ABS(HN333)</f>
        <v>-0.42220586981603364</v>
      </c>
      <c r="HN335" s="41">
        <f t="shared" ref="HN335" si="1609">(HN333-HO333)/ABS(HO333)</f>
        <v>0.18459922103894089</v>
      </c>
      <c r="HO335" s="41">
        <f t="shared" ref="HO335" si="1610">(HO333-HP333)/ABS(HP333)</f>
        <v>0.23756263710132555</v>
      </c>
      <c r="HP335" s="41">
        <f t="shared" ref="HP335" si="1611">(HP333-HQ333)/ABS(HQ333)</f>
        <v>0.43487464454135871</v>
      </c>
      <c r="HQ335" s="41">
        <f t="shared" ref="HQ335" si="1612">(HQ333-HR333)/ABS(HR333)</f>
        <v>0.11294389674229102</v>
      </c>
      <c r="HR335" s="41">
        <f t="shared" ref="HR335" si="1613">(HR333-HS333)/ABS(HS333)</f>
        <v>-0.24163266388155191</v>
      </c>
      <c r="HS335" s="41">
        <f t="shared" ref="HS335" si="1614">(HS333-HT333)/ABS(HT333)</f>
        <v>1.9887497564200352</v>
      </c>
      <c r="HT335" s="127" t="s">
        <v>363</v>
      </c>
      <c r="HU335" s="127"/>
      <c r="HV335" s="127"/>
      <c r="HW335" s="127"/>
      <c r="HX335" s="41"/>
      <c r="HY335" s="41"/>
      <c r="HZ335" s="41"/>
      <c r="IA335" s="41"/>
      <c r="IB335" s="41"/>
      <c r="IC335" s="41"/>
      <c r="ID335" s="41"/>
      <c r="IE335" s="41">
        <f t="shared" ref="IE335" si="1615">(IE333-IF333)/ABS(IF333)</f>
        <v>-0.47353571365272279</v>
      </c>
      <c r="IF335" s="41">
        <f t="shared" ref="IF335" si="1616">(IF333-IG333)/ABS(IG333)</f>
        <v>-0.1385035968320123</v>
      </c>
      <c r="IG335" s="41">
        <f t="shared" ref="IG335" si="1617">(IG333-IH333)/ABS(IH333)</f>
        <v>1.1116970289884197E-2</v>
      </c>
      <c r="IH335" s="41">
        <f t="shared" ref="IH335" si="1618">(IH333-II333)/ABS(II333)</f>
        <v>0.44332273091729946</v>
      </c>
      <c r="II335" s="41">
        <f t="shared" ref="II335" si="1619">(II333-IJ333)/ABS(IJ333)</f>
        <v>-0.15352796824782344</v>
      </c>
      <c r="IJ335" s="41">
        <f t="shared" ref="IJ335" si="1620">(IJ333-IK333)/ABS(IK333)</f>
        <v>6.9254028325876404E-2</v>
      </c>
      <c r="IK335" s="41">
        <f t="shared" ref="IK335" si="1621">(IK333-IL333)/ABS(IL333)</f>
        <v>-0.20660156141828165</v>
      </c>
      <c r="IL335" s="41">
        <f t="shared" ref="IL335" si="1622">(IL333-IM333)/ABS(IM333)</f>
        <v>1.9237139803352007E-2</v>
      </c>
      <c r="IM335" s="41">
        <f t="shared" ref="IM335" si="1623">(IM333-IN333)/ABS(IN333)</f>
        <v>5.0839795033938186E-2</v>
      </c>
      <c r="IN335" s="41">
        <f t="shared" ref="IN335" si="1624">(IN333-IO333)/ABS(IO333)</f>
        <v>9.6648603808302466E-2</v>
      </c>
      <c r="IO335" s="41">
        <f t="shared" ref="IO335" si="1625">(IO333-IP333)/ABS(IP333)</f>
        <v>0.5583128093235693</v>
      </c>
      <c r="IP335" s="41">
        <f t="shared" ref="IP335" si="1626">(IP333-IQ333)/ABS(IQ333)</f>
        <v>9.117975635974139E-2</v>
      </c>
      <c r="IQ335" s="41">
        <f t="shared" ref="IQ335" si="1627">(IQ333-IR333)/ABS(IR333)</f>
        <v>-0.44200544363797589</v>
      </c>
      <c r="IR335" s="41">
        <f t="shared" ref="IR335" si="1628">(IR333-IS333)/ABS(IS333)</f>
        <v>2.3513427683127746</v>
      </c>
      <c r="IS335" s="127" t="s">
        <v>363</v>
      </c>
      <c r="IT335" s="127"/>
      <c r="IU335" s="127"/>
      <c r="IV335" s="127"/>
      <c r="IW335" s="41"/>
      <c r="IX335" s="41"/>
      <c r="IY335" s="41"/>
      <c r="IZ335" s="41"/>
      <c r="JA335" s="41"/>
      <c r="JB335" s="41"/>
      <c r="JC335" s="41"/>
      <c r="JD335" s="41">
        <f t="shared" ref="JD335" si="1629">(JD333-JE333)/ABS(JE333)</f>
        <v>-0.3625888929842207</v>
      </c>
      <c r="JE335" s="41">
        <f t="shared" ref="JE335" si="1630">(JE333-JF333)/ABS(JF333)</f>
        <v>-1.6388522438098931E-2</v>
      </c>
      <c r="JF335" s="41">
        <f t="shared" ref="JF335" si="1631">(JF333-JG333)/ABS(JG333)</f>
        <v>3.4147616697324086E-2</v>
      </c>
      <c r="JG335" s="41">
        <f t="shared" ref="JG335" si="1632">(JG333-JH333)/ABS(JH333)</f>
        <v>2.0841762145417483E-2</v>
      </c>
      <c r="JH335" s="41">
        <f t="shared" ref="JH335" si="1633">(JH333-JI333)/ABS(JI333)</f>
        <v>-0.10312068620880349</v>
      </c>
      <c r="JI335" s="41">
        <f t="shared" ref="JI335" si="1634">(JI333-JJ333)/ABS(JJ333)</f>
        <v>3.7715471321035123E-2</v>
      </c>
      <c r="JJ335" s="41">
        <f t="shared" ref="JJ335" si="1635">(JJ333-JK333)/ABS(JK333)</f>
        <v>-5.0966274099978712E-2</v>
      </c>
      <c r="JK335" s="41">
        <f t="shared" ref="JK335" si="1636">(JK333-JL333)/ABS(JL333)</f>
        <v>-1.9404980619250427E-2</v>
      </c>
      <c r="JL335" s="41">
        <f t="shared" ref="JL335" si="1637">(JL333-JM333)/ABS(JM333)</f>
        <v>7.4555080205630661E-2</v>
      </c>
      <c r="JM335" s="41">
        <f t="shared" ref="JM335" si="1638">(JM333-JN333)/ABS(JN333)</f>
        <v>0.19615498737760728</v>
      </c>
      <c r="JN335" s="41">
        <f t="shared" ref="JN335" si="1639">(JN333-JO333)/ABS(JO333)</f>
        <v>0.19667349203896484</v>
      </c>
      <c r="JO335" s="41">
        <f t="shared" ref="JO335" si="1640">(JO333-JP333)/ABS(JP333)</f>
        <v>0.28984480745655511</v>
      </c>
      <c r="JP335" s="41">
        <f t="shared" ref="JP335" si="1641">(JP333-JQ333)/ABS(JQ333)</f>
        <v>0.26545522766155344</v>
      </c>
      <c r="JQ335" s="41">
        <f t="shared" ref="JQ335" si="1642">(JQ333-JR333)/ABS(JR333)</f>
        <v>4.2911768559442953E-2</v>
      </c>
      <c r="JR335" s="41">
        <f t="shared" ref="JR335" si="1643">(JR333-JS333)/ABS(JS333)</f>
        <v>-8.5717974877403524E-3</v>
      </c>
      <c r="JS335" s="127" t="s">
        <v>363</v>
      </c>
      <c r="JT335" s="127"/>
      <c r="JU335" s="127"/>
      <c r="JV335" s="127"/>
      <c r="JW335" s="41"/>
      <c r="JX335" s="41"/>
      <c r="JY335" s="41"/>
      <c r="JZ335" s="41"/>
      <c r="KA335" s="41"/>
      <c r="KB335" s="41"/>
      <c r="KC335" s="41"/>
      <c r="KD335" s="41">
        <f t="shared" ref="KD335" si="1644">(KD333-KE333)/ABS(KE333)</f>
        <v>-0.43583167363883707</v>
      </c>
      <c r="KE335" s="41">
        <f t="shared" ref="KE335" si="1645">(KE333-KF333)/ABS(KF333)</f>
        <v>-0.1487891252269872</v>
      </c>
      <c r="KF335" s="41">
        <f t="shared" ref="KF335" si="1646">(KF333-KG333)/ABS(KG333)</f>
        <v>-0.14226023471593516</v>
      </c>
      <c r="KG335" s="41">
        <f t="shared" ref="KG335" si="1647">(KG333-KH333)/ABS(KH333)</f>
        <v>0.81884600134585539</v>
      </c>
      <c r="KH335" s="41">
        <f t="shared" ref="KH335" si="1648">(KH333-KI333)/ABS(KI333)</f>
        <v>-0.59304462248585432</v>
      </c>
      <c r="KI335" s="41">
        <f t="shared" ref="KI335" si="1649">(KI333-KJ333)/ABS(KJ333)</f>
        <v>2.3431697654271257</v>
      </c>
      <c r="KJ335" s="41">
        <f t="shared" ref="KJ335" si="1650">(KJ333-KK333)/ABS(KK333)</f>
        <v>-1.9321591612227644</v>
      </c>
      <c r="KK335" s="41">
        <f t="shared" ref="KK335" si="1651">(KK333-KL333)/ABS(KL333)</f>
        <v>-0.31952584361114889</v>
      </c>
      <c r="KL335" s="41">
        <f t="shared" ref="KL335" si="1652">(KL333-KM333)/ABS(KM333)</f>
        <v>-8.470680468711024E-2</v>
      </c>
      <c r="KM335" s="41">
        <f t="shared" ref="KM335" si="1653">(KM333-KN333)/ABS(KN333)</f>
        <v>2.7272352154645102E-2</v>
      </c>
      <c r="KN335" s="41">
        <f t="shared" ref="KN335" si="1654">(KN333-KO333)/ABS(KO333)</f>
        <v>3.2163840749286583E-2</v>
      </c>
      <c r="KO335" s="41">
        <f t="shared" ref="KO335" si="1655">(KO333-KP333)/ABS(KP333)</f>
        <v>0.52101533973124381</v>
      </c>
      <c r="KP335" s="41">
        <f t="shared" ref="KP335" si="1656">(KP333-KQ333)/ABS(KQ333)</f>
        <v>0.37460970620018513</v>
      </c>
      <c r="KQ335" s="41">
        <f t="shared" ref="KQ335" si="1657">(KQ333-KR333)/ABS(KR333)</f>
        <v>0.28836328796970645</v>
      </c>
      <c r="KR335" s="41">
        <f t="shared" ref="KR335" si="1658">(KR333-KS333)/ABS(KS333)</f>
        <v>1.9145214898136207</v>
      </c>
      <c r="KS335" s="125" t="s">
        <v>363</v>
      </c>
      <c r="KT335" s="125"/>
      <c r="KU335" s="125"/>
      <c r="KV335" s="125"/>
      <c r="KW335" s="41"/>
      <c r="KX335" s="41"/>
      <c r="KY335" s="41"/>
      <c r="KZ335" s="41"/>
      <c r="LA335" s="41"/>
      <c r="LB335" s="41"/>
      <c r="LC335" s="41"/>
      <c r="LD335" s="41">
        <f t="shared" ref="LD335" si="1659">(LD333-LE333)/ABS(LE333)</f>
        <v>-0.64909236490500843</v>
      </c>
      <c r="LE335" s="41">
        <f t="shared" ref="LE335" si="1660">(LE333-LF333)/ABS(LF333)</f>
        <v>-9.2107075887359877E-2</v>
      </c>
      <c r="LF335" s="41">
        <f t="shared" ref="LF335" si="1661">(LF333-LG333)/ABS(LG333)</f>
        <v>0.2241007672403891</v>
      </c>
      <c r="LG335" s="41">
        <f t="shared" ref="LG335" si="1662">(LG333-LH333)/ABS(LH333)</f>
        <v>0.50966341065779497</v>
      </c>
      <c r="LH335" s="41">
        <f t="shared" ref="LH335" si="1663">(LH333-LI333)/ABS(LI333)</f>
        <v>-0.1305035649344613</v>
      </c>
      <c r="LI335" s="41">
        <f t="shared" ref="LI335" si="1664">(LI333-LJ333)/ABS(LJ333)</f>
        <v>3.9822346075173737E-2</v>
      </c>
      <c r="LJ335" s="41">
        <f t="shared" ref="LJ335" si="1665">(LJ333-LK333)/ABS(LK333)</f>
        <v>1.9097052725523082E-3</v>
      </c>
      <c r="LK335" s="41">
        <f t="shared" ref="LK335" si="1666">(LK333-LL333)/ABS(LL333)</f>
        <v>9.3348549146057461E-2</v>
      </c>
      <c r="LL335" s="41">
        <f t="shared" ref="LL335" si="1667">(LL333-LM333)/ABS(LM333)</f>
        <v>0.2066711259915901</v>
      </c>
      <c r="LM335" s="41">
        <f t="shared" ref="LM335" si="1668">(LM333-LN333)/ABS(LN333)</f>
        <v>1.9024776658410087E-2</v>
      </c>
      <c r="LN335" s="41">
        <f t="shared" ref="LN335" si="1669">(LN333-LO333)/ABS(LO333)</f>
        <v>4.6031436376994223E-2</v>
      </c>
      <c r="LO335" s="41">
        <f t="shared" ref="LO335" si="1670">(LO333-LP333)/ABS(LP333)</f>
        <v>0.20877717212765631</v>
      </c>
      <c r="LP335" s="41">
        <f t="shared" ref="LP335" si="1671">(LP333-LQ333)/ABS(LQ333)</f>
        <v>0.8937634351528253</v>
      </c>
      <c r="LQ335" s="41">
        <f t="shared" ref="LQ335" si="1672">(LQ333-LR333)/ABS(LR333)</f>
        <v>0.19947596523484751</v>
      </c>
      <c r="LR335" s="41">
        <f t="shared" ref="LR335" si="1673">(LR333-LS333)/ABS(LS333)</f>
        <v>0.18557361848589732</v>
      </c>
      <c r="LS335" s="127" t="s">
        <v>363</v>
      </c>
      <c r="LT335" s="127"/>
      <c r="LU335" s="127"/>
      <c r="LV335" s="127"/>
      <c r="LW335" s="41"/>
      <c r="LX335" s="41"/>
      <c r="LY335" s="41"/>
      <c r="LZ335" s="41"/>
      <c r="MA335" s="41"/>
      <c r="MB335" s="41"/>
      <c r="MC335" s="41"/>
      <c r="MD335" s="41">
        <f t="shared" ref="MD335:MQ335" si="1674">(MD333-ME333)/ABS(ME333)</f>
        <v>-0.41136795210418142</v>
      </c>
      <c r="ME335" s="41">
        <f t="shared" si="1674"/>
        <v>-0.41228175876168666</v>
      </c>
      <c r="MF335" s="41">
        <f t="shared" si="1674"/>
        <v>2.4183950320026269E-2</v>
      </c>
      <c r="MG335" s="41">
        <f t="shared" si="1674"/>
        <v>1.2579485443485647</v>
      </c>
      <c r="MH335" s="41">
        <f t="shared" si="1674"/>
        <v>-4.5996963520924361E-2</v>
      </c>
      <c r="MI335" s="41">
        <f t="shared" si="1674"/>
        <v>4.2019923604042171E-2</v>
      </c>
      <c r="MJ335" s="41">
        <f t="shared" si="1674"/>
        <v>-0.26219140360535481</v>
      </c>
      <c r="MK335" s="41">
        <f t="shared" si="1674"/>
        <v>8.5479262675476203E-2</v>
      </c>
      <c r="ML335" s="41">
        <f t="shared" si="1674"/>
        <v>0.46575294693433517</v>
      </c>
      <c r="MM335" s="41">
        <f t="shared" si="1674"/>
        <v>0.3285606533700699</v>
      </c>
      <c r="MN335" s="41">
        <f t="shared" si="1674"/>
        <v>0.2902453490165961</v>
      </c>
      <c r="MO335" s="41">
        <f t="shared" si="1674"/>
        <v>0.28727470218860668</v>
      </c>
      <c r="MP335" s="41">
        <f t="shared" si="1674"/>
        <v>0.1556016067292573</v>
      </c>
      <c r="MQ335" s="41">
        <f t="shared" si="1674"/>
        <v>0.16542772394684926</v>
      </c>
      <c r="MR335" s="41">
        <f>(MR333-MS333)/ABS(MS333)</f>
        <v>19.723317409373191</v>
      </c>
      <c r="MS335" s="128" t="s">
        <v>363</v>
      </c>
    </row>
    <row r="336" spans="1:358" ht="16.5" thickBot="1" x14ac:dyDescent="0.3">
      <c r="A336" s="58" t="s">
        <v>351</v>
      </c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  <c r="CK336" s="60"/>
      <c r="CL336" s="60"/>
      <c r="CM336" s="60"/>
      <c r="CN336" s="60"/>
      <c r="CO336" s="60"/>
      <c r="CP336" s="60"/>
      <c r="CQ336" s="60"/>
      <c r="CR336" s="60"/>
      <c r="CS336" s="60"/>
      <c r="CT336" s="60"/>
      <c r="CU336" s="60"/>
      <c r="CV336" s="60"/>
      <c r="CW336" s="60"/>
      <c r="CX336" s="60"/>
      <c r="CY336" s="60"/>
      <c r="CZ336" s="60"/>
      <c r="DA336" s="60"/>
      <c r="DB336" s="60"/>
      <c r="DC336" s="60"/>
      <c r="DD336" s="60"/>
      <c r="DE336" s="60"/>
      <c r="DF336" s="60"/>
      <c r="DG336" s="60"/>
      <c r="DH336" s="60"/>
      <c r="DI336" s="60"/>
      <c r="DJ336" s="60"/>
      <c r="DK336" s="60"/>
      <c r="DL336" s="60"/>
      <c r="DM336" s="60"/>
      <c r="DN336" s="60"/>
      <c r="DO336" s="60"/>
      <c r="DP336" s="60"/>
      <c r="DQ336" s="60"/>
      <c r="DR336" s="60"/>
      <c r="DS336" s="60"/>
      <c r="DT336" s="60"/>
      <c r="DU336" s="60"/>
      <c r="DV336" s="60"/>
      <c r="DW336" s="60"/>
      <c r="DX336" s="60"/>
      <c r="DY336" s="60"/>
      <c r="DZ336" s="60"/>
      <c r="EA336" s="60"/>
      <c r="EB336" s="60"/>
      <c r="EC336" s="60"/>
      <c r="ED336" s="60"/>
      <c r="EE336" s="60"/>
      <c r="EF336" s="60"/>
      <c r="EG336" s="60"/>
      <c r="EH336" s="60"/>
      <c r="EI336" s="60"/>
      <c r="EJ336" s="60"/>
      <c r="EK336" s="60"/>
      <c r="EL336" s="60"/>
      <c r="EM336" s="60"/>
      <c r="EN336" s="60"/>
      <c r="EO336" s="60"/>
      <c r="EP336" s="60"/>
      <c r="EQ336" s="60"/>
      <c r="ER336" s="60"/>
      <c r="ES336" s="60"/>
      <c r="ET336" s="60"/>
      <c r="EU336" s="60"/>
      <c r="EV336" s="60"/>
      <c r="EW336" s="60"/>
      <c r="EX336" s="60"/>
      <c r="EY336" s="60"/>
      <c r="EZ336" s="60"/>
      <c r="FA336" s="60"/>
      <c r="FB336" s="60"/>
      <c r="FC336" s="60"/>
      <c r="FD336" s="60"/>
      <c r="FE336" s="60"/>
      <c r="FF336" s="60"/>
      <c r="FG336" s="60"/>
      <c r="FH336" s="60"/>
      <c r="FI336" s="60"/>
      <c r="FJ336" s="60"/>
      <c r="FK336" s="60"/>
      <c r="FL336" s="60"/>
      <c r="FM336" s="60"/>
      <c r="FN336" s="60"/>
      <c r="FO336" s="60"/>
      <c r="FP336" s="60"/>
      <c r="FQ336" s="60"/>
      <c r="FR336" s="60"/>
      <c r="FS336" s="60"/>
      <c r="FT336" s="60"/>
      <c r="FU336" s="60"/>
      <c r="FV336" s="60"/>
      <c r="FW336" s="60"/>
      <c r="FX336" s="60"/>
      <c r="FY336" s="60"/>
      <c r="FZ336" s="60"/>
      <c r="GA336" s="60"/>
      <c r="GB336" s="60"/>
      <c r="GC336" s="60"/>
      <c r="GD336" s="60"/>
      <c r="GE336" s="60"/>
      <c r="GF336" s="60"/>
      <c r="GG336" s="60"/>
      <c r="GH336" s="60"/>
      <c r="GI336" s="60"/>
      <c r="GJ336" s="60"/>
      <c r="GK336" s="60"/>
      <c r="GL336" s="60"/>
      <c r="GM336" s="60"/>
      <c r="GN336" s="60"/>
      <c r="GO336" s="60"/>
      <c r="GP336" s="61"/>
      <c r="GQ336" s="61"/>
      <c r="GR336" s="61"/>
      <c r="GS336" s="61"/>
      <c r="GT336" s="61"/>
      <c r="GU336" s="61"/>
      <c r="GV336" s="61"/>
      <c r="GW336" s="61"/>
      <c r="GX336" s="61"/>
      <c r="GY336" s="61"/>
      <c r="GZ336" s="61"/>
      <c r="HA336" s="61"/>
      <c r="HB336" s="61"/>
      <c r="HC336" s="61"/>
      <c r="HD336" s="61"/>
      <c r="HE336" s="61"/>
      <c r="HF336" s="61">
        <f t="shared" ref="HF336:HT336" si="1675">AVERAGE(HF2:HF328)</f>
        <v>7.4550309750581675E-2</v>
      </c>
      <c r="HG336" s="61">
        <f t="shared" si="1675"/>
        <v>9.3887423872079184E-2</v>
      </c>
      <c r="HH336" s="61">
        <f t="shared" si="1675"/>
        <v>0.26072654128090078</v>
      </c>
      <c r="HI336" s="61">
        <f t="shared" si="1675"/>
        <v>0.28360859572360453</v>
      </c>
      <c r="HJ336" s="61">
        <f t="shared" si="1675"/>
        <v>0.1607303791290953</v>
      </c>
      <c r="HK336" s="61">
        <f t="shared" si="1675"/>
        <v>0.19576099568318744</v>
      </c>
      <c r="HL336" s="61">
        <f t="shared" si="1675"/>
        <v>0.181573328197981</v>
      </c>
      <c r="HM336" s="61">
        <f t="shared" si="1675"/>
        <v>0.13655073583970251</v>
      </c>
      <c r="HN336" s="61">
        <f t="shared" si="1675"/>
        <v>0.24492498235990467</v>
      </c>
      <c r="HO336" s="61">
        <f t="shared" si="1675"/>
        <v>0.21537257954169062</v>
      </c>
      <c r="HP336" s="61">
        <f t="shared" si="1675"/>
        <v>0.20883556734984748</v>
      </c>
      <c r="HQ336" s="61">
        <f t="shared" si="1675"/>
        <v>0.16852315651386751</v>
      </c>
      <c r="HR336" s="61">
        <f t="shared" si="1675"/>
        <v>0.18803923816894869</v>
      </c>
      <c r="HS336" s="61">
        <f t="shared" si="1675"/>
        <v>0.31613970861735985</v>
      </c>
      <c r="HT336" s="61">
        <f t="shared" si="1675"/>
        <v>0.10756939689340583</v>
      </c>
      <c r="HU336" s="61"/>
      <c r="HV336" s="61"/>
      <c r="HW336" s="61"/>
      <c r="HX336" s="61"/>
      <c r="HY336" s="61"/>
      <c r="HZ336" s="61"/>
      <c r="IA336" s="61"/>
      <c r="IB336" s="61"/>
      <c r="IC336" s="61"/>
      <c r="ID336" s="61"/>
      <c r="IE336" s="61">
        <f t="shared" ref="IE336:IS336" si="1676">AVERAGE(IE2:IE328)</f>
        <v>5.6514526210326939E-2</v>
      </c>
      <c r="IF336" s="61">
        <f t="shared" si="1676"/>
        <v>0.1056228575755314</v>
      </c>
      <c r="IG336" s="61">
        <f t="shared" si="1676"/>
        <v>0.12260394493479441</v>
      </c>
      <c r="IH336" s="61">
        <f t="shared" si="1676"/>
        <v>0.12125594618359954</v>
      </c>
      <c r="II336" s="61">
        <f t="shared" si="1676"/>
        <v>7.3143023281980774E-2</v>
      </c>
      <c r="IJ336" s="61">
        <f t="shared" si="1676"/>
        <v>8.5809197345773469E-2</v>
      </c>
      <c r="IK336" s="61">
        <f t="shared" si="1676"/>
        <v>8.109621264690621E-2</v>
      </c>
      <c r="IL336" s="61">
        <f t="shared" si="1676"/>
        <v>0.10221372856729347</v>
      </c>
      <c r="IM336" s="61">
        <f t="shared" si="1676"/>
        <v>0.10207533620718899</v>
      </c>
      <c r="IN336" s="61">
        <f t="shared" si="1676"/>
        <v>0.10148632946076969</v>
      </c>
      <c r="IO336" s="61">
        <f t="shared" si="1676"/>
        <v>0.11022810244487041</v>
      </c>
      <c r="IP336" s="61">
        <f t="shared" si="1676"/>
        <v>8.3327210123743015E-2</v>
      </c>
      <c r="IQ336" s="61">
        <f t="shared" si="1676"/>
        <v>9.4711603090417512E-2</v>
      </c>
      <c r="IR336" s="61">
        <f t="shared" si="1676"/>
        <v>0.21602726930312191</v>
      </c>
      <c r="IS336" s="61">
        <f t="shared" si="1676"/>
        <v>6.499708075428505E-2</v>
      </c>
      <c r="IT336" s="61"/>
      <c r="IU336" s="61"/>
      <c r="IV336" s="61"/>
      <c r="IW336" s="61"/>
      <c r="IX336" s="61"/>
      <c r="IY336" s="61"/>
      <c r="IZ336" s="61"/>
      <c r="JA336" s="61"/>
      <c r="JB336" s="61"/>
      <c r="JC336" s="61"/>
      <c r="JD336" s="61">
        <f t="shared" ref="JD336:JS336" si="1677">AVERAGE(JD2:JD328)</f>
        <v>0.44924032831805105</v>
      </c>
      <c r="JE336" s="61">
        <f t="shared" si="1677"/>
        <v>0.41136663313869731</v>
      </c>
      <c r="JF336" s="61">
        <f t="shared" si="1677"/>
        <v>0.4148342496348762</v>
      </c>
      <c r="JG336" s="61">
        <f t="shared" si="1677"/>
        <v>0.40606840257298732</v>
      </c>
      <c r="JH336" s="61">
        <f t="shared" si="1677"/>
        <v>0.40272960140461822</v>
      </c>
      <c r="JI336" s="61">
        <f t="shared" si="1677"/>
        <v>0.40683185501785768</v>
      </c>
      <c r="JJ336" s="61">
        <f t="shared" si="1677"/>
        <v>0.36849522139449775</v>
      </c>
      <c r="JK336" s="61">
        <f t="shared" si="1677"/>
        <v>0.38828464293514259</v>
      </c>
      <c r="JL336" s="61">
        <f t="shared" si="1677"/>
        <v>0.40021092069777175</v>
      </c>
      <c r="JM336" s="61">
        <f t="shared" si="1677"/>
        <v>0.38911994403236994</v>
      </c>
      <c r="JN336" s="61">
        <f t="shared" si="1677"/>
        <v>0.38747912585141825</v>
      </c>
      <c r="JO336" s="61">
        <f t="shared" si="1677"/>
        <v>0.38143609820276164</v>
      </c>
      <c r="JP336" s="61">
        <f t="shared" si="1677"/>
        <v>0.36677267943227371</v>
      </c>
      <c r="JQ336" s="61">
        <f t="shared" si="1677"/>
        <v>0.36888036953098613</v>
      </c>
      <c r="JR336" s="61">
        <f t="shared" si="1677"/>
        <v>0.35664989486520565</v>
      </c>
      <c r="JS336" s="61">
        <f t="shared" si="1677"/>
        <v>0.37213805918273196</v>
      </c>
      <c r="JT336" s="61"/>
      <c r="JU336" s="61"/>
      <c r="JV336" s="61"/>
      <c r="JW336" s="61"/>
      <c r="JX336" s="61"/>
      <c r="JY336" s="61"/>
      <c r="JZ336" s="61"/>
      <c r="KA336" s="61"/>
      <c r="KB336" s="61"/>
      <c r="KC336" s="61"/>
      <c r="KD336" s="61">
        <f t="shared" ref="KD336:KS336" si="1678">AVERAGE(KD2:KD328)</f>
        <v>3.0504823243577298E-2</v>
      </c>
      <c r="KE336" s="61">
        <f t="shared" si="1678"/>
        <v>2.0620078726835234E-2</v>
      </c>
      <c r="KF336" s="61">
        <f t="shared" si="1678"/>
        <v>2.3820666945146389E-2</v>
      </c>
      <c r="KG336" s="61">
        <f t="shared" si="1678"/>
        <v>2.8729074074627742E-2</v>
      </c>
      <c r="KH336" s="61">
        <f t="shared" si="1678"/>
        <v>1.6359335761476548E-2</v>
      </c>
      <c r="KI336" s="61">
        <f t="shared" si="1678"/>
        <v>3.9843589185814376E-2</v>
      </c>
      <c r="KJ336" s="61">
        <f t="shared" si="1678"/>
        <v>-2.9928707861472188E-2</v>
      </c>
      <c r="KK336" s="61">
        <f t="shared" si="1678"/>
        <v>3.1543586154000304E-2</v>
      </c>
      <c r="KL336" s="61">
        <f t="shared" si="1678"/>
        <v>4.8930598310589775E-2</v>
      </c>
      <c r="KM336" s="61">
        <f t="shared" si="1678"/>
        <v>5.6603576935516618E-2</v>
      </c>
      <c r="KN336" s="61">
        <f t="shared" si="1678"/>
        <v>5.6202864170470199E-2</v>
      </c>
      <c r="KO336" s="61">
        <f t="shared" si="1678"/>
        <v>5.7317363113766312E-2</v>
      </c>
      <c r="KP336" s="61">
        <f t="shared" si="1678"/>
        <v>5.4241573331255642E-2</v>
      </c>
      <c r="KQ336" s="61">
        <f t="shared" si="1678"/>
        <v>5.2086695208327344E-2</v>
      </c>
      <c r="KR336" s="61">
        <f t="shared" si="1678"/>
        <v>4.1253650646818844E-2</v>
      </c>
      <c r="KS336" s="61">
        <f t="shared" si="1678"/>
        <v>-4.5109547568123659E-2</v>
      </c>
      <c r="KT336" s="61"/>
      <c r="KU336" s="61"/>
      <c r="KV336" s="61"/>
      <c r="KW336" s="61"/>
      <c r="KX336" s="61"/>
      <c r="KY336" s="61"/>
      <c r="KZ336" s="61"/>
      <c r="LA336" s="61"/>
      <c r="LB336" s="61"/>
      <c r="LC336" s="61"/>
      <c r="LD336" s="61">
        <f t="shared" ref="LD336:LS336" si="1679">AVERAGE(LD2:LD328)</f>
        <v>1.1138293188880859</v>
      </c>
      <c r="LE336" s="61">
        <f t="shared" si="1679"/>
        <v>1.6922061540089952</v>
      </c>
      <c r="LF336" s="61">
        <f t="shared" si="1679"/>
        <v>1.8521971769751564</v>
      </c>
      <c r="LG336" s="61">
        <f t="shared" si="1679"/>
        <v>1.5226548446518933</v>
      </c>
      <c r="LH336" s="61">
        <f t="shared" si="1679"/>
        <v>1.0247690668505702</v>
      </c>
      <c r="LI336" s="61">
        <f t="shared" si="1679"/>
        <v>1.2507354674147273</v>
      </c>
      <c r="LJ336" s="61">
        <f t="shared" si="1679"/>
        <v>1.227894804471624</v>
      </c>
      <c r="LK336" s="61">
        <f t="shared" si="1679"/>
        <v>1.2341246670423336</v>
      </c>
      <c r="LL336" s="61">
        <f t="shared" si="1679"/>
        <v>1.213625788800605</v>
      </c>
      <c r="LM336" s="61">
        <f t="shared" si="1679"/>
        <v>1.2619485567756445</v>
      </c>
      <c r="LN336" s="61">
        <f t="shared" si="1679"/>
        <v>1.5534814222852331</v>
      </c>
      <c r="LO336" s="61">
        <f t="shared" si="1679"/>
        <v>1.6512181135044959</v>
      </c>
      <c r="LP336" s="61">
        <f t="shared" si="1679"/>
        <v>1.821364766066925</v>
      </c>
      <c r="LQ336" s="61">
        <f t="shared" si="1679"/>
        <v>1.2048546637805639</v>
      </c>
      <c r="LR336" s="61">
        <f t="shared" si="1679"/>
        <v>1.0270568858312188</v>
      </c>
      <c r="LS336" s="61">
        <f t="shared" si="1679"/>
        <v>0.85666982363558541</v>
      </c>
      <c r="LT336" s="61"/>
      <c r="LU336" s="61"/>
      <c r="LV336" s="61"/>
      <c r="LW336" s="61"/>
      <c r="LX336" s="61"/>
      <c r="LY336" s="61"/>
      <c r="LZ336" s="61"/>
      <c r="MA336" s="61"/>
      <c r="MB336" s="61"/>
      <c r="MC336" s="62"/>
      <c r="MD336" s="62">
        <f t="shared" ref="MD336:MS336" si="1680">AVERAGE(MD2:MD328)</f>
        <v>0.12119867148432749</v>
      </c>
      <c r="ME336" s="62">
        <f t="shared" si="1680"/>
        <v>0.10992370750470748</v>
      </c>
      <c r="MF336" s="62">
        <f t="shared" si="1680"/>
        <v>0.18585407220758363</v>
      </c>
      <c r="MG336" s="62">
        <f t="shared" si="1680"/>
        <v>0.18242754270950068</v>
      </c>
      <c r="MH336" s="62">
        <f t="shared" si="1680"/>
        <v>8.2121677633750251E-2</v>
      </c>
      <c r="MI336" s="62">
        <f t="shared" si="1680"/>
        <v>9.1464729155833799E-2</v>
      </c>
      <c r="MJ336" s="62">
        <f t="shared" si="1680"/>
        <v>8.9536312298312548E-2</v>
      </c>
      <c r="MK336" s="62">
        <f t="shared" si="1680"/>
        <v>0.12269989734608469</v>
      </c>
      <c r="ML336" s="62">
        <f t="shared" si="1680"/>
        <v>0.12100094315174353</v>
      </c>
      <c r="MM336" s="62">
        <f t="shared" si="1680"/>
        <v>0.10345616543872636</v>
      </c>
      <c r="MN336" s="62">
        <f t="shared" si="1680"/>
        <v>9.7684160270557513E-2</v>
      </c>
      <c r="MO336" s="62">
        <f t="shared" si="1680"/>
        <v>8.4399075646570523E-2</v>
      </c>
      <c r="MP336" s="62">
        <f t="shared" si="1680"/>
        <v>8.7189154070974911E-2</v>
      </c>
      <c r="MQ336" s="62">
        <f t="shared" si="1680"/>
        <v>9.5460468319461547E-2</v>
      </c>
      <c r="MR336" s="62">
        <f t="shared" si="1680"/>
        <v>8.2621937691803593E-2</v>
      </c>
      <c r="MS336" s="63">
        <f t="shared" si="1680"/>
        <v>3.9570546191052313E-3</v>
      </c>
    </row>
    <row r="337" spans="1:357" x14ac:dyDescent="0.25">
      <c r="W337" s="3"/>
      <c r="X337" s="3"/>
      <c r="Y337" s="3"/>
      <c r="Z337" s="3"/>
      <c r="AA337" s="3"/>
      <c r="AB337" s="3"/>
      <c r="AC337" s="3"/>
      <c r="AD337" s="3"/>
      <c r="AF337" s="3"/>
      <c r="AG337" s="3"/>
      <c r="AH337" s="3"/>
      <c r="AI337" s="3"/>
      <c r="AJ337" s="3"/>
      <c r="AK337" s="3"/>
      <c r="AL337" s="3"/>
      <c r="AM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L337" s="3"/>
      <c r="EM337" s="3"/>
      <c r="EN337" s="40"/>
      <c r="EO337" s="40"/>
      <c r="EP337" s="40"/>
      <c r="EQ337" s="40"/>
      <c r="ER337" s="40"/>
      <c r="ES337" s="40"/>
      <c r="ET337" s="40"/>
      <c r="EU337" s="40"/>
      <c r="EV337" s="40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K337" s="3"/>
      <c r="FL337" s="3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M337" s="3"/>
    </row>
    <row r="338" spans="1:357" x14ac:dyDescent="0.25">
      <c r="A338" s="4" t="s">
        <v>352</v>
      </c>
      <c r="W338" s="3"/>
      <c r="X338" s="3"/>
      <c r="Y338" s="3"/>
      <c r="Z338" s="3"/>
      <c r="AA338" s="3"/>
      <c r="AB338" s="3"/>
      <c r="AC338" s="3"/>
      <c r="AD338" s="3"/>
      <c r="AF338" s="3"/>
      <c r="AG338" s="3"/>
      <c r="AH338" s="3"/>
      <c r="AI338" s="3"/>
      <c r="AJ338" s="3"/>
      <c r="AK338" s="3"/>
      <c r="AL338" s="3"/>
      <c r="AM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M338" s="3"/>
    </row>
    <row r="339" spans="1:357" ht="16.5" thickBot="1" x14ac:dyDescent="0.3">
      <c r="W339" s="3"/>
      <c r="X339" s="3"/>
      <c r="Y339" s="3"/>
      <c r="Z339" s="3"/>
      <c r="AA339" s="3"/>
      <c r="AB339" s="3"/>
      <c r="AC339" s="3"/>
      <c r="AD339" s="3"/>
      <c r="AF339" s="3"/>
      <c r="AG339" s="3"/>
      <c r="AH339" s="3"/>
      <c r="AI339" s="3"/>
      <c r="AJ339" s="3"/>
      <c r="AK339" s="3"/>
      <c r="AL339" s="3"/>
      <c r="AM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M339" s="3"/>
    </row>
    <row r="340" spans="1:357" ht="16.5" thickBot="1" x14ac:dyDescent="0.3">
      <c r="A340" s="105" t="s">
        <v>533</v>
      </c>
      <c r="B340" s="106"/>
      <c r="C340" s="114"/>
      <c r="X340" s="64"/>
      <c r="Y340" s="42">
        <v>2024</v>
      </c>
      <c r="Z340" s="42">
        <v>2023</v>
      </c>
      <c r="AA340" s="42">
        <v>2022</v>
      </c>
      <c r="AB340" s="42">
        <v>2021</v>
      </c>
      <c r="AC340" s="65">
        <v>2020</v>
      </c>
      <c r="AD340" s="17"/>
      <c r="AE340" s="17"/>
      <c r="AF340" s="17"/>
      <c r="AG340" s="17"/>
      <c r="AK340" s="3"/>
      <c r="AL340" s="17"/>
      <c r="AM340" s="17"/>
      <c r="AN340" s="17"/>
      <c r="AX340" s="64"/>
      <c r="AY340" s="42">
        <v>2024</v>
      </c>
      <c r="AZ340" s="42">
        <v>2023</v>
      </c>
      <c r="BA340" s="42">
        <v>2022</v>
      </c>
      <c r="BB340" s="42">
        <v>2021</v>
      </c>
      <c r="BC340" s="65">
        <v>2020</v>
      </c>
      <c r="BD340" s="17"/>
      <c r="BE340" s="17"/>
      <c r="BF340" s="17"/>
      <c r="BG340" s="17"/>
      <c r="BK340" s="3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X340" s="64" t="s">
        <v>353</v>
      </c>
      <c r="BY340" s="42">
        <v>2024</v>
      </c>
      <c r="BZ340" s="42">
        <v>2023</v>
      </c>
      <c r="CA340" s="42">
        <v>2022</v>
      </c>
      <c r="CB340" s="42">
        <v>2021</v>
      </c>
      <c r="CC340" s="65">
        <v>2020</v>
      </c>
      <c r="CD340" s="17"/>
      <c r="CE340" s="17"/>
      <c r="CF340" s="17"/>
      <c r="CG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X340" s="64"/>
      <c r="CY340" s="42">
        <v>2024</v>
      </c>
      <c r="CZ340" s="42">
        <v>2023</v>
      </c>
      <c r="DA340" s="42">
        <v>2022</v>
      </c>
      <c r="DB340" s="42">
        <v>2021</v>
      </c>
      <c r="DC340" s="65">
        <v>2020</v>
      </c>
      <c r="DD340" s="17"/>
      <c r="DE340" s="17"/>
      <c r="DF340" s="17"/>
      <c r="DG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X340" s="64" t="s">
        <v>354</v>
      </c>
      <c r="DY340" s="42">
        <v>2024</v>
      </c>
      <c r="DZ340" s="42">
        <v>2023</v>
      </c>
      <c r="EA340" s="42">
        <v>2022</v>
      </c>
      <c r="EB340" s="42">
        <v>2021</v>
      </c>
      <c r="EC340" s="65">
        <v>2020</v>
      </c>
      <c r="ED340" s="17"/>
      <c r="EE340" s="17"/>
      <c r="EF340" s="17"/>
      <c r="EG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X340" s="64"/>
      <c r="EY340" s="42">
        <v>2024</v>
      </c>
      <c r="EZ340" s="42">
        <v>2023</v>
      </c>
      <c r="FA340" s="42">
        <v>2022</v>
      </c>
      <c r="FB340" s="42">
        <v>2021</v>
      </c>
      <c r="FC340" s="65">
        <v>2020</v>
      </c>
      <c r="FD340" s="17"/>
      <c r="FE340" s="17"/>
      <c r="FF340" s="17"/>
      <c r="FG340" s="17"/>
      <c r="FI340" s="17"/>
      <c r="FJ340" s="17"/>
      <c r="FK340" s="17"/>
      <c r="FL340" s="17"/>
      <c r="FM340" s="17"/>
      <c r="FN340" s="3"/>
      <c r="FO340" s="3"/>
      <c r="FP340" s="3"/>
      <c r="FQ340" s="3"/>
      <c r="FR340" s="3"/>
      <c r="FS340" s="3"/>
      <c r="FT340" s="3"/>
      <c r="FU340" s="3"/>
      <c r="FV340" s="3"/>
      <c r="FX340" s="64"/>
      <c r="FY340" s="42">
        <v>2024</v>
      </c>
      <c r="FZ340" s="42">
        <v>2023</v>
      </c>
      <c r="GA340" s="42">
        <v>2022</v>
      </c>
      <c r="GB340" s="42">
        <v>2021</v>
      </c>
      <c r="GC340" s="65">
        <v>2020</v>
      </c>
      <c r="GD340" s="17"/>
      <c r="GE340" s="17"/>
      <c r="GF340" s="17"/>
      <c r="GG340" s="17"/>
      <c r="GP340" s="87" t="s">
        <v>385</v>
      </c>
      <c r="GQ340" s="90">
        <f t="shared" ref="GQ340:GQ346" si="1681">COUNTIF($GQ$2:$GQ$328,GP340)</f>
        <v>8</v>
      </c>
      <c r="GR340" s="429">
        <f>(GQ340+GQ341+GQ342)/GQ347</f>
        <v>0.51987767584097855</v>
      </c>
      <c r="HD340" s="64"/>
      <c r="HE340" s="42">
        <v>2024</v>
      </c>
      <c r="HF340" s="42">
        <v>2023</v>
      </c>
      <c r="HG340" s="42">
        <v>2022</v>
      </c>
      <c r="HH340" s="42">
        <v>2021</v>
      </c>
      <c r="HI340" s="42">
        <v>2020</v>
      </c>
      <c r="HJ340" s="17"/>
      <c r="HK340" s="17"/>
      <c r="HL340" s="17"/>
      <c r="HM340" s="17"/>
      <c r="HN340" s="17"/>
      <c r="HO340" s="17"/>
      <c r="HP340" s="17"/>
      <c r="HQ340" s="17"/>
      <c r="IC340" s="64"/>
      <c r="ID340" s="42">
        <v>2024</v>
      </c>
      <c r="IE340" s="42">
        <v>2023</v>
      </c>
      <c r="IF340" s="42">
        <v>2022</v>
      </c>
      <c r="IG340" s="42">
        <v>2021</v>
      </c>
      <c r="IH340" s="42">
        <v>2020</v>
      </c>
      <c r="II340" s="17"/>
      <c r="IJ340" s="17"/>
      <c r="IK340" s="17"/>
      <c r="IL340" s="17"/>
      <c r="IM340" s="17"/>
      <c r="IN340" s="17"/>
      <c r="IO340" s="17"/>
      <c r="IP340" s="17"/>
      <c r="JB340" s="64"/>
      <c r="JC340" s="42">
        <v>2024</v>
      </c>
      <c r="JD340" s="42">
        <v>2023</v>
      </c>
      <c r="JE340" s="42">
        <v>2022</v>
      </c>
      <c r="JF340" s="42">
        <v>2021</v>
      </c>
      <c r="JG340" s="42">
        <v>2020</v>
      </c>
      <c r="JH340" s="17"/>
      <c r="JI340" s="17"/>
      <c r="JJ340" s="17"/>
      <c r="JK340" s="17"/>
      <c r="JL340" s="17"/>
      <c r="JM340" s="17"/>
      <c r="JN340" s="17"/>
      <c r="JO340" s="17"/>
      <c r="JP340" s="17"/>
      <c r="KB340" s="64"/>
      <c r="KC340" s="42">
        <v>2024</v>
      </c>
      <c r="KD340" s="42">
        <v>2023</v>
      </c>
      <c r="KE340" s="42">
        <v>2022</v>
      </c>
      <c r="KF340" s="42">
        <v>2021</v>
      </c>
      <c r="KG340" s="42">
        <v>2020</v>
      </c>
      <c r="KH340" s="17"/>
      <c r="KI340" s="17"/>
      <c r="KJ340" s="17"/>
      <c r="KK340" s="17"/>
      <c r="KL340" s="17"/>
      <c r="KM340" s="17"/>
      <c r="KN340" s="17"/>
      <c r="KO340" s="17"/>
      <c r="KP340" s="17"/>
      <c r="LB340" s="64"/>
      <c r="LC340" s="42">
        <v>2024</v>
      </c>
      <c r="LD340" s="42">
        <v>2023</v>
      </c>
      <c r="LE340" s="42">
        <v>2022</v>
      </c>
      <c r="LF340" s="42">
        <v>2021</v>
      </c>
      <c r="LG340" s="42">
        <v>2020</v>
      </c>
      <c r="LH340" s="17"/>
      <c r="LI340" s="17"/>
      <c r="LJ340" s="17"/>
      <c r="LK340" s="17"/>
      <c r="LL340" s="17"/>
      <c r="LM340" s="17"/>
      <c r="LN340" s="17"/>
      <c r="LO340" s="17"/>
      <c r="LP340" s="17"/>
      <c r="MB340" s="64" t="s">
        <v>355</v>
      </c>
      <c r="MC340" s="42">
        <v>2024</v>
      </c>
      <c r="MD340" s="42">
        <v>2023</v>
      </c>
      <c r="ME340" s="42">
        <v>2022</v>
      </c>
      <c r="MF340" s="42">
        <v>2021</v>
      </c>
      <c r="MG340" s="65">
        <v>2020</v>
      </c>
      <c r="MH340" s="17"/>
      <c r="MI340" s="17"/>
      <c r="MJ340" s="17"/>
      <c r="MK340" s="17"/>
      <c r="ML340" s="17"/>
    </row>
    <row r="341" spans="1:357" x14ac:dyDescent="0.25">
      <c r="A341" t="s">
        <v>82</v>
      </c>
      <c r="B341" s="107">
        <f>COUNTIF(Tabel1[Region],A341)</f>
        <v>54</v>
      </c>
      <c r="C341" s="108">
        <f>B341/$B$346</f>
        <v>0.16564417177914109</v>
      </c>
      <c r="X341" s="66" t="s">
        <v>356</v>
      </c>
      <c r="Y341" s="67">
        <f>COUNTIF(P2:P328,"&gt;0")</f>
        <v>17</v>
      </c>
      <c r="Z341" s="67">
        <f>COUNTIF(Q2:Q328,"&gt;0")</f>
        <v>66</v>
      </c>
      <c r="AA341" s="67">
        <f>COUNTIF(R2:R328,"&gt;0")</f>
        <v>90</v>
      </c>
      <c r="AB341" s="67">
        <f>COUNTIF(S2:S328,"&gt;0")</f>
        <v>85</v>
      </c>
      <c r="AC341" s="68">
        <f>COUNTIF(T2:T328,"&gt;0")</f>
        <v>47</v>
      </c>
      <c r="AD341" s="5"/>
      <c r="AE341" s="5"/>
      <c r="AF341" s="5"/>
      <c r="AG341" s="5"/>
      <c r="AK341" s="3"/>
      <c r="AL341" s="4"/>
      <c r="AM341" s="4"/>
      <c r="AV341" s="101"/>
      <c r="AX341" s="66" t="s">
        <v>356</v>
      </c>
      <c r="AY341" s="67">
        <f>COUNTIF(AP2:AP328,"&gt;0")</f>
        <v>66</v>
      </c>
      <c r="AZ341" s="67">
        <f>COUNTIF(AQ2:AQ328,"&gt;0")</f>
        <v>137</v>
      </c>
      <c r="BA341" s="67">
        <f>COUNTIF(AR2:AR328,"&gt;0")</f>
        <v>173</v>
      </c>
      <c r="BB341" s="67">
        <f>COUNTIF(AS2:AS328,"&gt;0")</f>
        <v>168</v>
      </c>
      <c r="BC341" s="68">
        <f>COUNTIF(AT2:AT328,"&gt;0")</f>
        <v>111</v>
      </c>
      <c r="BD341" s="5"/>
      <c r="BE341" s="5"/>
      <c r="BF341" s="5"/>
      <c r="BG341" s="5"/>
      <c r="BK341" s="3"/>
      <c r="BL341" s="4"/>
      <c r="BM341" s="4"/>
      <c r="BO341" s="4"/>
      <c r="BP341" s="4"/>
      <c r="BQ341" s="4"/>
      <c r="BR341" s="4"/>
      <c r="BS341" s="4"/>
      <c r="BT341" s="4"/>
      <c r="BU341" s="4"/>
      <c r="BV341" s="4"/>
      <c r="BX341" s="66" t="s">
        <v>356</v>
      </c>
      <c r="BY341" s="67">
        <f>COUNTIF(BP2:BP328,"&gt;0")</f>
        <v>77</v>
      </c>
      <c r="BZ341" s="67">
        <f>COUNTIF(BQ2:BQ328,"&gt;0")</f>
        <v>113</v>
      </c>
      <c r="CA341" s="67">
        <f>COUNTIF(BR2:BR328,"&gt;0")</f>
        <v>154</v>
      </c>
      <c r="CB341" s="67">
        <f>COUNTIF(BS2:BS328,"&gt;0")</f>
        <v>162</v>
      </c>
      <c r="CC341" s="68">
        <f>COUNTIF(BT2:BT328,"&gt;0")</f>
        <v>116</v>
      </c>
      <c r="CD341" s="5"/>
      <c r="CE341" s="5"/>
      <c r="CF341" s="5"/>
      <c r="CG341" s="5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X341" s="66" t="s">
        <v>356</v>
      </c>
      <c r="CY341" s="67">
        <f>COUNTIF(CP2:CP328,"&gt;0")</f>
        <v>87</v>
      </c>
      <c r="CZ341" s="67">
        <f>COUNTIF(CQ2:CQ328,"&gt;0")</f>
        <v>109</v>
      </c>
      <c r="DA341" s="67">
        <f>COUNTIF(CR2:CR328,"&gt;0")</f>
        <v>147</v>
      </c>
      <c r="DB341" s="67">
        <f>COUNTIF(CS2:CS328,"&gt;0")</f>
        <v>160</v>
      </c>
      <c r="DC341" s="68">
        <f>COUNTIF(CT2:CT328,"&gt;0")</f>
        <v>119</v>
      </c>
      <c r="DD341" s="5"/>
      <c r="DE341" s="5"/>
      <c r="DF341" s="5"/>
      <c r="DG341" s="5"/>
      <c r="DL341" s="4"/>
      <c r="DM341" s="4"/>
      <c r="DN341" s="3"/>
      <c r="DO341" s="3"/>
      <c r="DP341" s="3"/>
      <c r="DQ341" s="3"/>
      <c r="DR341" s="3"/>
      <c r="DS341" s="3"/>
      <c r="DT341" s="3"/>
      <c r="DU341" s="3"/>
      <c r="DV341" s="3"/>
      <c r="DX341" s="66" t="s">
        <v>356</v>
      </c>
      <c r="DY341" s="67">
        <f>COUNTIF(DP2:DP328,"&gt;0")</f>
        <v>89</v>
      </c>
      <c r="DZ341" s="67">
        <f>COUNTIF(DQ2:DQ328,"&gt;0")</f>
        <v>158</v>
      </c>
      <c r="EA341" s="67">
        <f>COUNTIF(DR2:DR328,"&gt;0")</f>
        <v>185</v>
      </c>
      <c r="EB341" s="67">
        <f>COUNTIF(DS2:DS328,"&gt;0")</f>
        <v>183</v>
      </c>
      <c r="EC341" s="68">
        <f>COUNTIF(DT2:DT328,"&gt;0")</f>
        <v>135</v>
      </c>
      <c r="ED341" s="5"/>
      <c r="EE341" s="5"/>
      <c r="EF341" s="5"/>
      <c r="EG341" s="5"/>
      <c r="EJ341" s="4"/>
      <c r="EK341" s="4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X341" s="66" t="s">
        <v>356</v>
      </c>
      <c r="EY341" s="67">
        <f>COUNTIF(EP2:EP328,"&gt;0")</f>
        <v>66</v>
      </c>
      <c r="EZ341" s="67">
        <f>COUNTIF(EQ2:EQ328,"&gt;0")</f>
        <v>117</v>
      </c>
      <c r="FA341" s="67">
        <f>COUNTIF(ER2:ER328,"&gt;0")</f>
        <v>167</v>
      </c>
      <c r="FB341" s="67">
        <f>COUNTIF(ES2:ES328,"&gt;0")</f>
        <v>172</v>
      </c>
      <c r="FC341" s="68">
        <f>COUNTIF(ET2:ET328,"&gt;0")</f>
        <v>121</v>
      </c>
      <c r="FD341" s="5"/>
      <c r="FE341" s="5"/>
      <c r="FF341" s="5"/>
      <c r="FG341" s="5"/>
      <c r="FI341" s="4"/>
      <c r="FJ341" s="4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X341" s="66" t="s">
        <v>356</v>
      </c>
      <c r="FY341" s="67">
        <f>COUNTIF(FP2:FP328,"&gt;0")</f>
        <v>66</v>
      </c>
      <c r="FZ341" s="67">
        <f>COUNTIF(FQ2:FQ328,"&gt;0")</f>
        <v>153</v>
      </c>
      <c r="GA341" s="67">
        <f>COUNTIF(FR2:FR328,"&gt;0")</f>
        <v>197</v>
      </c>
      <c r="GB341" s="67">
        <f>COUNTIF(FS2:FS328,"&gt;0")</f>
        <v>141</v>
      </c>
      <c r="GC341" s="68">
        <f>COUNTIF(FT2:FT328,"&gt;0")</f>
        <v>105</v>
      </c>
      <c r="GD341" s="5"/>
      <c r="GE341" s="5"/>
      <c r="GF341" s="5"/>
      <c r="GG341" s="5"/>
      <c r="GP341" s="88" t="s">
        <v>386</v>
      </c>
      <c r="GQ341" s="91">
        <f t="shared" si="1681"/>
        <v>153</v>
      </c>
      <c r="GR341" s="430"/>
      <c r="HD341" s="66" t="s">
        <v>356</v>
      </c>
      <c r="HE341" s="67">
        <f>COUNTIF(GW2:GW328,"&gt;0")</f>
        <v>71</v>
      </c>
      <c r="HF341" s="67">
        <f>COUNTIF(GX2:GX328,"&gt;0")</f>
        <v>92</v>
      </c>
      <c r="HG341" s="67">
        <f>COUNTIF(GY2:GY328,"&gt;0")</f>
        <v>121</v>
      </c>
      <c r="HH341" s="67">
        <f>COUNTIF(GZ2:GZ328,"&gt;0")</f>
        <v>144</v>
      </c>
      <c r="HI341" s="67">
        <f>COUNTIF(HA2:HA328,"&gt;0")</f>
        <v>101</v>
      </c>
      <c r="HJ341" s="5"/>
      <c r="HK341" s="5"/>
      <c r="HL341" s="5"/>
      <c r="HM341" s="5"/>
      <c r="HN341" s="5"/>
      <c r="IC341" s="66" t="s">
        <v>356</v>
      </c>
      <c r="ID341" s="67">
        <f>COUNTIF(HV2:HV328,"&gt;0")</f>
        <v>74</v>
      </c>
      <c r="IE341" s="67">
        <f>COUNTIF(HW2:HW328,"&gt;0")</f>
        <v>109</v>
      </c>
      <c r="IF341" s="67">
        <f>COUNTIF(HX2:HX328,"&gt;0")</f>
        <v>132</v>
      </c>
      <c r="IG341" s="67">
        <f>COUNTIF(HY2:HY328,"&gt;0")</f>
        <v>152</v>
      </c>
      <c r="IH341" s="67">
        <f>COUNTIF(HZ2:HZ328,"&gt;0")</f>
        <v>107</v>
      </c>
      <c r="II341" s="5"/>
      <c r="IJ341" s="5"/>
      <c r="IK341" s="5"/>
      <c r="IL341" s="5"/>
      <c r="IM341" s="5"/>
      <c r="JB341" s="66" t="s">
        <v>356</v>
      </c>
      <c r="JC341" s="67">
        <f>COUNTIF(IU2:IU328,"&gt;0")</f>
        <v>91</v>
      </c>
      <c r="JD341" s="67">
        <f>COUNTIF(IV2:IV328,"&gt;0")</f>
        <v>141</v>
      </c>
      <c r="JE341" s="67">
        <f>COUNTIF(IW2:IW328,"&gt;0")</f>
        <v>141</v>
      </c>
      <c r="JF341" s="67">
        <f>COUNTIF(IX2:IX328,"&gt;0")</f>
        <v>126</v>
      </c>
      <c r="JG341" s="67">
        <f>COUNTIF(IY2:IY328,"&gt;0")</f>
        <v>124</v>
      </c>
      <c r="JH341" s="5"/>
      <c r="JI341" s="5"/>
      <c r="JJ341" s="5"/>
      <c r="JK341" s="5"/>
      <c r="JL341" s="5"/>
      <c r="JM341" s="4"/>
      <c r="KB341" s="66" t="s">
        <v>356</v>
      </c>
      <c r="KC341" s="67">
        <f>COUNTIF(JU2:JU328,"&gt;0")</f>
        <v>10</v>
      </c>
      <c r="KD341" s="67">
        <f>COUNTIF(JV2:JV328,"&gt;0")</f>
        <v>24</v>
      </c>
      <c r="KE341" s="67">
        <f>COUNTIF(JW2:JW328,"&gt;0")</f>
        <v>22</v>
      </c>
      <c r="KF341" s="67">
        <f>COUNTIF(JX2:JX328,"&gt;0")</f>
        <v>30</v>
      </c>
      <c r="KG341" s="67">
        <f>COUNTIF(JY2:JY328,"&gt;0")</f>
        <v>31</v>
      </c>
      <c r="KH341" s="5"/>
      <c r="KI341" s="5"/>
      <c r="KJ341" s="5"/>
      <c r="KK341" s="5"/>
      <c r="KL341" s="5"/>
      <c r="KM341" s="4"/>
      <c r="LB341" s="66" t="s">
        <v>356</v>
      </c>
      <c r="LC341" s="67">
        <f>COUNTIF(KU2:KU328,"&gt;0")</f>
        <v>22</v>
      </c>
      <c r="LD341" s="67">
        <f>COUNTIF(KV2:KV328,"&gt;0")</f>
        <v>56</v>
      </c>
      <c r="LE341" s="67">
        <f>COUNTIF(KW2:KW328,"&gt;0")</f>
        <v>89</v>
      </c>
      <c r="LF341" s="67">
        <f>COUNTIF(KX2:KX328,"&gt;0")</f>
        <v>85</v>
      </c>
      <c r="LG341" s="67">
        <f>COUNTIF(KY2:KY328,"&gt;0")</f>
        <v>43</v>
      </c>
      <c r="LH341" s="5"/>
      <c r="LI341" s="5"/>
      <c r="LJ341" s="5"/>
      <c r="LK341" s="5"/>
      <c r="LL341" s="5"/>
      <c r="LM341" s="4"/>
      <c r="MB341" s="66" t="s">
        <v>356</v>
      </c>
      <c r="MC341" s="67">
        <f>COUNTIF(LU2:LU328,"&gt;0")</f>
        <v>58</v>
      </c>
      <c r="MD341" s="67">
        <f>COUNTIF(LV2:LV328,"&gt;0")</f>
        <v>98</v>
      </c>
      <c r="ME341" s="67">
        <f>COUNTIF(LW2:LW328,"&gt;0")</f>
        <v>137</v>
      </c>
      <c r="MF341" s="67">
        <f>COUNTIF(LX2:LX328,"&gt;0")</f>
        <v>158</v>
      </c>
      <c r="MG341" s="68">
        <f>COUNTIF(LY2:LY328,"&gt;0")</f>
        <v>116</v>
      </c>
      <c r="MH341" s="5"/>
      <c r="MI341" s="5"/>
      <c r="MJ341" s="5"/>
      <c r="MK341" s="5"/>
      <c r="ML341" s="5"/>
    </row>
    <row r="342" spans="1:357" ht="16.5" thickBot="1" x14ac:dyDescent="0.3">
      <c r="A342" t="s">
        <v>94</v>
      </c>
      <c r="B342" s="107">
        <f>COUNTIF(Tabel1[Region],A342)</f>
        <v>107</v>
      </c>
      <c r="C342" s="108">
        <f t="shared" ref="C342:C345" si="1682">B342/$B$346</f>
        <v>0.32822085889570551</v>
      </c>
      <c r="X342" s="69" t="s">
        <v>357</v>
      </c>
      <c r="Y342" s="70">
        <f>COUNTIF(P2:P328,"&lt;0")</f>
        <v>101</v>
      </c>
      <c r="Z342" s="70">
        <f>COUNTIF(Q2:Q328,"&lt;0")</f>
        <v>54</v>
      </c>
      <c r="AA342" s="70">
        <f>COUNTIF(R2:R328,"&lt;0")</f>
        <v>26</v>
      </c>
      <c r="AB342" s="70">
        <f>COUNTIF(S2:S328,"&lt;0")</f>
        <v>28</v>
      </c>
      <c r="AC342" s="71">
        <f>COUNTIF(T2:T328,"&lt;0")</f>
        <v>66</v>
      </c>
      <c r="AD342" s="5"/>
      <c r="AE342" s="5"/>
      <c r="AF342" s="5"/>
      <c r="AG342" s="5"/>
      <c r="AK342" s="3"/>
      <c r="AL342" s="4"/>
      <c r="AM342" s="4"/>
      <c r="AX342" s="69" t="s">
        <v>357</v>
      </c>
      <c r="AY342" s="70">
        <f>COUNTIF(AP2:AP328,"&lt;0")</f>
        <v>186</v>
      </c>
      <c r="AZ342" s="70">
        <f>COUNTIF(AQ2:AQ328,"&lt;0")</f>
        <v>117</v>
      </c>
      <c r="BA342" s="70">
        <f>COUNTIF(AR2:AR328,"&lt;0")</f>
        <v>78</v>
      </c>
      <c r="BB342" s="70">
        <f>COUNTIF(AS2:AS328,"&lt;0")</f>
        <v>79</v>
      </c>
      <c r="BC342" s="71">
        <f>COUNTIF(AT2:AT328,"&lt;0")</f>
        <v>158</v>
      </c>
      <c r="BD342" s="5"/>
      <c r="BE342" s="5"/>
      <c r="BF342" s="5"/>
      <c r="BG342" s="5"/>
      <c r="BK342" s="3"/>
      <c r="BL342" s="4"/>
      <c r="BM342" s="4"/>
      <c r="BO342" s="4"/>
      <c r="BP342" s="4"/>
      <c r="BQ342" s="4"/>
      <c r="BR342" s="4"/>
      <c r="BS342" s="4"/>
      <c r="BT342" s="4"/>
      <c r="BU342" s="4"/>
      <c r="BV342" s="4"/>
      <c r="BX342" s="69" t="s">
        <v>357</v>
      </c>
      <c r="BY342" s="70">
        <f>COUNTIF(BP2:BP328,"&lt;0")</f>
        <v>168</v>
      </c>
      <c r="BZ342" s="70">
        <f>COUNTIF(BQ2:BQ328,"&lt;0")</f>
        <v>134</v>
      </c>
      <c r="CA342" s="70">
        <f>COUNTIF(BR2:BR328,"&lt;0")</f>
        <v>91</v>
      </c>
      <c r="CB342" s="70">
        <f>COUNTIF(BS2:BS328,"&lt;0")</f>
        <v>80</v>
      </c>
      <c r="CC342" s="71">
        <f>COUNTIF(BT2:BT328,"&lt;0")</f>
        <v>150</v>
      </c>
      <c r="CD342" s="5"/>
      <c r="CE342" s="5"/>
      <c r="CF342" s="5"/>
      <c r="CG342" s="5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X342" s="69" t="s">
        <v>357</v>
      </c>
      <c r="CY342" s="70">
        <f>COUNTIF(CP2:CP328,"&lt;0")</f>
        <v>158</v>
      </c>
      <c r="CZ342" s="70">
        <f>COUNTIF(CQ2:CQ328,"&lt;0")</f>
        <v>138</v>
      </c>
      <c r="DA342" s="70">
        <f>COUNTIF(CR2:CR328,"&lt;0")</f>
        <v>97</v>
      </c>
      <c r="DB342" s="70">
        <f>COUNTIF(CS2:CS328,"&lt;0")</f>
        <v>80</v>
      </c>
      <c r="DC342" s="71">
        <f>COUNTIF(CT2:CT328,"&lt;0")</f>
        <v>147</v>
      </c>
      <c r="DD342" s="5"/>
      <c r="DE342" s="5"/>
      <c r="DF342" s="5"/>
      <c r="DG342" s="5"/>
      <c r="DL342" s="4"/>
      <c r="DM342" s="4"/>
      <c r="DN342" s="3"/>
      <c r="DO342" s="3"/>
      <c r="DP342" s="3"/>
      <c r="DQ342" s="3"/>
      <c r="DR342" s="3"/>
      <c r="DS342" s="3"/>
      <c r="DT342" s="3"/>
      <c r="DU342" s="3"/>
      <c r="DV342" s="3"/>
      <c r="DX342" s="69" t="s">
        <v>357</v>
      </c>
      <c r="DY342" s="70">
        <f>COUNTIF(DP2:DP328,"&lt;0")</f>
        <v>156</v>
      </c>
      <c r="DZ342" s="70">
        <f>COUNTIF(DQ2:DQ328,"&lt;0")</f>
        <v>89</v>
      </c>
      <c r="EA342" s="70">
        <f>COUNTIF(DR2:DR328,"&lt;0")</f>
        <v>59</v>
      </c>
      <c r="EB342" s="70">
        <f>COUNTIF(DS2:DS328,"&lt;0")</f>
        <v>57</v>
      </c>
      <c r="EC342" s="71">
        <f>COUNTIF(DT2:DT328,"&lt;0")</f>
        <v>132</v>
      </c>
      <c r="ED342" s="5"/>
      <c r="EE342" s="5"/>
      <c r="EF342" s="5"/>
      <c r="EG342" s="5"/>
      <c r="EJ342" s="4"/>
      <c r="EK342" s="4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X342" s="69" t="s">
        <v>357</v>
      </c>
      <c r="EY342" s="70">
        <f>COUNTIF(EP2:EP328,"&lt;0")</f>
        <v>179</v>
      </c>
      <c r="EZ342" s="70">
        <f>COUNTIF(EQ2:EQ328,"&lt;0")</f>
        <v>130</v>
      </c>
      <c r="FA342" s="70">
        <f>COUNTIF(ER2:ER328,"&lt;0")</f>
        <v>77</v>
      </c>
      <c r="FB342" s="70">
        <f>COUNTIF(ES2:ES328,"&lt;0")</f>
        <v>68</v>
      </c>
      <c r="FC342" s="71">
        <f>COUNTIF(ET2:ET328,"&lt;0")</f>
        <v>145</v>
      </c>
      <c r="FD342" s="5"/>
      <c r="FE342" s="5"/>
      <c r="FF342" s="5"/>
      <c r="FG342" s="5"/>
      <c r="FI342" s="4"/>
      <c r="FJ342" s="4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X342" s="69" t="s">
        <v>357</v>
      </c>
      <c r="FY342" s="70">
        <f>COUNTIF(FP2:FP328,"&lt;0")</f>
        <v>235</v>
      </c>
      <c r="FZ342" s="70">
        <f>COUNTIF(FQ2:FQ328,"&lt;0")</f>
        <v>127</v>
      </c>
      <c r="GA342" s="70">
        <f>COUNTIF(FR2:FR328,"&lt;0")</f>
        <v>89</v>
      </c>
      <c r="GB342" s="70">
        <f>COUNTIF(FS2:FS328,"&lt;0")</f>
        <v>145</v>
      </c>
      <c r="GC342" s="71">
        <f>COUNTIF(FT2:FT328,"&lt;0")</f>
        <v>164</v>
      </c>
      <c r="GD342" s="5"/>
      <c r="GE342" s="5"/>
      <c r="GF342" s="5"/>
      <c r="GG342" s="5"/>
      <c r="GP342" s="89" t="s">
        <v>391</v>
      </c>
      <c r="GQ342" s="92">
        <f t="shared" si="1681"/>
        <v>9</v>
      </c>
      <c r="GR342" s="431"/>
      <c r="HD342" s="69" t="s">
        <v>357</v>
      </c>
      <c r="HE342" s="70">
        <f>COUNTIF(GW2:GW328,"&lt;0")</f>
        <v>169</v>
      </c>
      <c r="HF342" s="70">
        <f>COUNTIF(GX2:GX328,"&lt;0")</f>
        <v>151</v>
      </c>
      <c r="HG342" s="70">
        <f>COUNTIF(GY2:GY328,"&lt;0")</f>
        <v>118</v>
      </c>
      <c r="HH342" s="70">
        <f>COUNTIF(GZ2:GZ328,"&lt;0")</f>
        <v>93</v>
      </c>
      <c r="HI342" s="70">
        <f>COUNTIF(HA2:HA328,"&lt;0")</f>
        <v>162</v>
      </c>
      <c r="HJ342" s="5"/>
      <c r="HK342" s="5"/>
      <c r="HL342" s="5"/>
      <c r="HM342" s="5"/>
      <c r="HN342" s="5"/>
      <c r="IC342" s="69" t="s">
        <v>357</v>
      </c>
      <c r="ID342" s="70">
        <f>COUNTIF(HV2:HV328,"&lt;0")</f>
        <v>171</v>
      </c>
      <c r="IE342" s="70">
        <f>COUNTIF(HW2:HW328,"&lt;0")</f>
        <v>138</v>
      </c>
      <c r="IF342" s="70">
        <f>COUNTIF(HX2:HX328,"&lt;0")</f>
        <v>112</v>
      </c>
      <c r="IG342" s="70">
        <f>COUNTIF(HY2:HY328,"&lt;0")</f>
        <v>89</v>
      </c>
      <c r="IH342" s="70">
        <f>COUNTIF(HZ2:HZ328,"&lt;0")</f>
        <v>159</v>
      </c>
      <c r="II342" s="5"/>
      <c r="IJ342" s="5"/>
      <c r="IK342" s="5"/>
      <c r="IL342" s="5"/>
      <c r="IM342" s="5"/>
      <c r="JB342" s="69" t="s">
        <v>357</v>
      </c>
      <c r="JC342" s="70">
        <f>COUNTIF(IU2:IU328,"&lt;0")</f>
        <v>52</v>
      </c>
      <c r="JD342" s="70">
        <f>COUNTIF(IV2:IV328,"&lt;0")</f>
        <v>102</v>
      </c>
      <c r="JE342" s="70">
        <f>COUNTIF(IW2:IW328,"&lt;0")</f>
        <v>101</v>
      </c>
      <c r="JF342" s="70">
        <f>COUNTIF(IX2:IX328,"&lt;0")</f>
        <v>109</v>
      </c>
      <c r="JG342" s="70">
        <f>COUNTIF(IY2:IY328,"&lt;0")</f>
        <v>97</v>
      </c>
      <c r="JH342" s="5"/>
      <c r="JI342" s="5"/>
      <c r="JJ342" s="5"/>
      <c r="JK342" s="5"/>
      <c r="JL342" s="5"/>
      <c r="JM342" s="4"/>
      <c r="KB342" s="69" t="s">
        <v>357</v>
      </c>
      <c r="KC342" s="70">
        <f>COUNTIF(JU2:JU328,"&lt;0")</f>
        <v>10</v>
      </c>
      <c r="KD342" s="70">
        <f>COUNTIF(JV2:JV328,"&lt;0")</f>
        <v>28</v>
      </c>
      <c r="KE342" s="70">
        <f>COUNTIF(JW2:JW328,"&lt;0")</f>
        <v>27</v>
      </c>
      <c r="KF342" s="70">
        <f>COUNTIF(JX2:JX328,"&lt;0")</f>
        <v>12</v>
      </c>
      <c r="KG342" s="70">
        <f>COUNTIF(JY2:JY328,"&lt;0")</f>
        <v>55</v>
      </c>
      <c r="KH342" s="5"/>
      <c r="KI342" s="5"/>
      <c r="KJ342" s="5"/>
      <c r="KK342" s="5"/>
      <c r="KL342" s="5"/>
      <c r="KM342" s="4"/>
      <c r="LB342" s="69" t="s">
        <v>357</v>
      </c>
      <c r="LC342" s="70">
        <f>COUNTIF(KU2:KU328,"&lt;0")</f>
        <v>29</v>
      </c>
      <c r="LD342" s="70">
        <f>COUNTIF(KV2:KV328,"&lt;0")</f>
        <v>61</v>
      </c>
      <c r="LE342" s="70">
        <f>COUNTIF(KW2:KW328,"&lt;0")</f>
        <v>27</v>
      </c>
      <c r="LF342" s="70">
        <f>COUNTIF(KX2:KX328,"&lt;0")</f>
        <v>26</v>
      </c>
      <c r="LG342" s="70">
        <f>COUNTIF(KY2:KY328,"&lt;0")</f>
        <v>68</v>
      </c>
      <c r="LH342" s="5"/>
      <c r="LI342" s="5"/>
      <c r="LJ342" s="5"/>
      <c r="LK342" s="5"/>
      <c r="LL342" s="5"/>
      <c r="LM342" s="4"/>
      <c r="MB342" s="69" t="s">
        <v>357</v>
      </c>
      <c r="MC342" s="70">
        <f>COUNTIF(LU2:LU328,"&lt;0")</f>
        <v>85</v>
      </c>
      <c r="MD342" s="70">
        <f>COUNTIF(LV2:LV328,"&lt;0")</f>
        <v>145</v>
      </c>
      <c r="ME342" s="70">
        <f>COUNTIF(LW2:LW328,"&lt;0")</f>
        <v>104</v>
      </c>
      <c r="MF342" s="70">
        <f>COUNTIF(LX2:LX328,"&lt;0")</f>
        <v>79</v>
      </c>
      <c r="MG342" s="71">
        <f>COUNTIF(LY2:LY328,"&lt;0")</f>
        <v>148</v>
      </c>
      <c r="MH342" s="5"/>
      <c r="MI342" s="5"/>
      <c r="MJ342" s="5"/>
      <c r="MK342" s="5"/>
      <c r="ML342" s="5"/>
      <c r="MN342" s="127"/>
    </row>
    <row r="343" spans="1:357" x14ac:dyDescent="0.25">
      <c r="A343" t="s">
        <v>78</v>
      </c>
      <c r="B343" s="107">
        <f>COUNTIF(Tabel1[Region],A343)</f>
        <v>92</v>
      </c>
      <c r="C343" s="108">
        <f>B343/$B$346</f>
        <v>0.2822085889570552</v>
      </c>
      <c r="X343" s="72" t="s">
        <v>358</v>
      </c>
      <c r="Y343" s="5">
        <f>COUNTIF(P2:P328,"=0")</f>
        <v>0</v>
      </c>
      <c r="Z343" s="5">
        <f>COUNTIF(Q2:Q328,"=0")</f>
        <v>0</v>
      </c>
      <c r="AA343" s="5">
        <f>COUNTIF(R2:R328,"=0")</f>
        <v>0</v>
      </c>
      <c r="AB343" s="5">
        <f>COUNTIF(S2:S328,"=0")</f>
        <v>0</v>
      </c>
      <c r="AC343" s="73">
        <f>COUNTIF(T2:T328,"=0")</f>
        <v>0</v>
      </c>
      <c r="AD343" s="5"/>
      <c r="AE343" s="5"/>
      <c r="AF343" s="5"/>
      <c r="AG343" s="5"/>
      <c r="AK343" s="3"/>
      <c r="AL343" s="4"/>
      <c r="AM343" s="4"/>
      <c r="AX343" s="72" t="s">
        <v>358</v>
      </c>
      <c r="AY343" s="5">
        <f>COUNTIF(AP2:AP328,"=0")</f>
        <v>0</v>
      </c>
      <c r="AZ343" s="5">
        <f>COUNTIF(AQ2:AQ328,"=0")</f>
        <v>0</v>
      </c>
      <c r="BA343" s="5">
        <f>COUNTIF(AR2:AR328,"=0")</f>
        <v>0</v>
      </c>
      <c r="BB343" s="5">
        <f>COUNTIF(AS2:AS328,"=0")</f>
        <v>1</v>
      </c>
      <c r="BC343" s="73">
        <f>COUNTIF(AT2:AT328,"=0")</f>
        <v>0</v>
      </c>
      <c r="BD343" s="5"/>
      <c r="BE343" s="5"/>
      <c r="BF343" s="5"/>
      <c r="BG343" s="5"/>
      <c r="BK343" s="3"/>
      <c r="BL343" s="4"/>
      <c r="BM343" s="4"/>
      <c r="BO343" s="4"/>
      <c r="BP343" s="4"/>
      <c r="BQ343" s="4"/>
      <c r="BR343" s="4"/>
      <c r="BS343" s="4"/>
      <c r="BT343" s="4"/>
      <c r="BU343" s="4"/>
      <c r="BV343" s="4"/>
      <c r="BX343" s="72" t="s">
        <v>358</v>
      </c>
      <c r="BY343" s="5">
        <f>COUNTIF(BP2:BP328,"=0")</f>
        <v>0</v>
      </c>
      <c r="BZ343" s="5">
        <f>COUNTIF(BQ2:BQ328,"=0")</f>
        <v>0</v>
      </c>
      <c r="CA343" s="5">
        <f>COUNTIF(BR2:BR328,"=0")</f>
        <v>0</v>
      </c>
      <c r="CB343" s="5">
        <f>COUNTIF(BS2:BS328,"=0")</f>
        <v>1</v>
      </c>
      <c r="CC343" s="73">
        <f>COUNTIF(BT2:BT328,"=0")</f>
        <v>0</v>
      </c>
      <c r="CD343" s="5"/>
      <c r="CE343" s="5"/>
      <c r="CF343" s="5"/>
      <c r="CG343" s="5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X343" s="72" t="s">
        <v>358</v>
      </c>
      <c r="CY343" s="5">
        <f>COUNTIF(CP2:CP328,"=0")</f>
        <v>0</v>
      </c>
      <c r="CZ343" s="5">
        <f>COUNTIF(CQ2:CQ328,"=0")</f>
        <v>0</v>
      </c>
      <c r="DA343" s="5">
        <f>COUNTIF(CR2:CR328,"=0")</f>
        <v>0</v>
      </c>
      <c r="DB343" s="5">
        <f>COUNTIF(CS2:CS328,"=0")</f>
        <v>1</v>
      </c>
      <c r="DC343" s="73">
        <f>COUNTIF(CT2:CT328,"=0")</f>
        <v>0</v>
      </c>
      <c r="DD343" s="5"/>
      <c r="DE343" s="5"/>
      <c r="DF343" s="5"/>
      <c r="DG343" s="5"/>
      <c r="DL343" s="4"/>
      <c r="DM343" s="4"/>
      <c r="DN343" s="3"/>
      <c r="DO343" s="3"/>
      <c r="DP343" s="3"/>
      <c r="DQ343" s="3"/>
      <c r="DR343" s="3"/>
      <c r="DS343" s="3"/>
      <c r="DT343" s="3"/>
      <c r="DU343" s="3"/>
      <c r="DV343" s="3"/>
      <c r="DX343" s="72" t="s">
        <v>358</v>
      </c>
      <c r="DY343" s="5">
        <f>COUNTIF(DP2:DP328,"=0")</f>
        <v>0</v>
      </c>
      <c r="DZ343" s="5">
        <f>COUNTIF(DQ2:DQ328,"=0")</f>
        <v>0</v>
      </c>
      <c r="EA343" s="5">
        <f>COUNTIF(DR2:DR328,"=0")</f>
        <v>0</v>
      </c>
      <c r="EB343" s="5">
        <f>COUNTIF(DS2:DS328,"=0")</f>
        <v>1</v>
      </c>
      <c r="EC343" s="73">
        <f>COUNTIF(DT2:DT328,"=0")</f>
        <v>0</v>
      </c>
      <c r="ED343" s="5"/>
      <c r="EE343" s="5"/>
      <c r="EF343" s="5"/>
      <c r="EG343" s="5"/>
      <c r="EJ343" s="4"/>
      <c r="EK343" s="4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X343" s="72" t="s">
        <v>358</v>
      </c>
      <c r="EY343" s="5">
        <f>COUNTIF(EP2:EP328,"=0")</f>
        <v>0</v>
      </c>
      <c r="EZ343" s="5">
        <f>COUNTIF(EQ2:EQ328,"=0")</f>
        <v>0</v>
      </c>
      <c r="FA343" s="5">
        <f>COUNTIF(ER2:ER328,"=0")</f>
        <v>0</v>
      </c>
      <c r="FB343" s="5">
        <f>COUNTIF(ES2:ES328,"=0")</f>
        <v>1</v>
      </c>
      <c r="FC343" s="73">
        <f>COUNTIF(ET2:ET328,"=0")</f>
        <v>0</v>
      </c>
      <c r="FD343" s="5"/>
      <c r="FE343" s="5"/>
      <c r="FF343" s="5"/>
      <c r="FG343" s="5"/>
      <c r="FI343" s="4"/>
      <c r="FJ343" s="4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X343" s="72" t="s">
        <v>358</v>
      </c>
      <c r="FY343" s="5">
        <f>COUNTIF(FP2:FP328,"=0")</f>
        <v>16</v>
      </c>
      <c r="FZ343" s="5">
        <f>COUNTIF(FQ2:FQ328,"=0")</f>
        <v>39</v>
      </c>
      <c r="GA343" s="5">
        <f>COUNTIF(FR2:FR328,"=0")</f>
        <v>31</v>
      </c>
      <c r="GB343" s="5">
        <f>COUNTIF(FS2:FS328,"=0")</f>
        <v>27</v>
      </c>
      <c r="GC343" s="73">
        <f>COUNTIF(FT2:FT328,"=0")</f>
        <v>25</v>
      </c>
      <c r="GD343" s="5"/>
      <c r="GE343" s="5"/>
      <c r="GF343" s="5"/>
      <c r="GG343" s="5"/>
      <c r="GP343" s="88" t="s">
        <v>387</v>
      </c>
      <c r="GQ343" s="91">
        <f t="shared" si="1681"/>
        <v>4</v>
      </c>
      <c r="GR343" s="432">
        <f>(GQ343+GQ344+GQ345)/GQ347</f>
        <v>0.12232415902140673</v>
      </c>
      <c r="HD343" s="72" t="s">
        <v>358</v>
      </c>
      <c r="HE343" s="5">
        <f>COUNTIF(GW2:GW328,"=0")</f>
        <v>0</v>
      </c>
      <c r="HF343" s="5">
        <f>COUNTIF(GX2:GX328,"=0")</f>
        <v>0</v>
      </c>
      <c r="HG343" s="5">
        <f>COUNTIF(GY2:GY328,"=0")</f>
        <v>0</v>
      </c>
      <c r="HH343" s="5">
        <f>COUNTIF(GZ2:GZ328,"=0")</f>
        <v>0</v>
      </c>
      <c r="HI343" s="5">
        <f>COUNTIF(HA2:HA328,"=0")</f>
        <v>0</v>
      </c>
      <c r="HJ343" s="5"/>
      <c r="HK343" s="5"/>
      <c r="HL343" s="5"/>
      <c r="HM343" s="5"/>
      <c r="HN343" s="5"/>
      <c r="IC343" s="72" t="s">
        <v>358</v>
      </c>
      <c r="ID343" s="5">
        <f>COUNTIF(HV2:HV328,"=0")</f>
        <v>0</v>
      </c>
      <c r="IE343" s="5">
        <f>COUNTIF(HW2:HW328,"=0")</f>
        <v>0</v>
      </c>
      <c r="IF343" s="5">
        <f>COUNTIF(HX2:HX328,"=0")</f>
        <v>0</v>
      </c>
      <c r="IG343" s="5">
        <f>COUNTIF(HY2:HY328,"=0")</f>
        <v>0</v>
      </c>
      <c r="IH343" s="5">
        <f>COUNTIF(HZ2:HZ328,"=0")</f>
        <v>0</v>
      </c>
      <c r="II343" s="5"/>
      <c r="IJ343" s="5"/>
      <c r="IK343" s="5"/>
      <c r="IL343" s="5"/>
      <c r="IM343" s="5"/>
      <c r="JB343" s="72" t="s">
        <v>358</v>
      </c>
      <c r="JC343" s="5">
        <f>COUNTIF(IU2:IU328,"=0")</f>
        <v>0</v>
      </c>
      <c r="JD343" s="5">
        <f>COUNTIF(IV2:IV328,"=0")</f>
        <v>0</v>
      </c>
      <c r="JE343" s="5">
        <f>COUNTIF(IW2:IW328,"=0")</f>
        <v>0</v>
      </c>
      <c r="JF343" s="5">
        <f>COUNTIF(IX2:IX328,"=0")</f>
        <v>1</v>
      </c>
      <c r="JG343" s="5">
        <f>COUNTIF(IY2:IY328,"=0")</f>
        <v>0</v>
      </c>
      <c r="JH343" s="5"/>
      <c r="JI343" s="5"/>
      <c r="JJ343" s="5"/>
      <c r="JK343" s="5"/>
      <c r="JL343" s="5"/>
      <c r="JM343" s="4"/>
      <c r="KB343" s="72" t="s">
        <v>358</v>
      </c>
      <c r="KC343" s="5">
        <f>COUNTIF(JU2:JU328,"=0")</f>
        <v>0</v>
      </c>
      <c r="KD343" s="5">
        <f>COUNTIF(JV2:JV328,"=0")</f>
        <v>0</v>
      </c>
      <c r="KE343" s="5">
        <f>COUNTIF(JW2:JW328,"=0")</f>
        <v>0</v>
      </c>
      <c r="KF343" s="5">
        <f>COUNTIF(JX2:JX328,"=0")</f>
        <v>0</v>
      </c>
      <c r="KG343" s="5">
        <f>COUNTIF(JY2:JY328,"=0")</f>
        <v>0</v>
      </c>
      <c r="KH343" s="5"/>
      <c r="KI343" s="5"/>
      <c r="KJ343" s="5"/>
      <c r="KK343" s="5"/>
      <c r="KL343" s="5"/>
      <c r="KM343" s="4"/>
      <c r="LB343" s="72" t="s">
        <v>358</v>
      </c>
      <c r="LC343" s="5">
        <f>COUNTIF(KU2:KU328,"=0")</f>
        <v>0</v>
      </c>
      <c r="LD343" s="5">
        <f>COUNTIF(KV2:KV328,"=0")</f>
        <v>0</v>
      </c>
      <c r="LE343" s="5">
        <f>COUNTIF(KW2:KW328,"=0")</f>
        <v>0</v>
      </c>
      <c r="LF343" s="5">
        <f>COUNTIF(KX2:KX328,"=0")</f>
        <v>0</v>
      </c>
      <c r="LG343" s="5">
        <f>COUNTIF(KY2:KY328,"=0")</f>
        <v>0</v>
      </c>
      <c r="LH343" s="5"/>
      <c r="LI343" s="5"/>
      <c r="LJ343" s="5"/>
      <c r="LK343" s="5"/>
      <c r="LL343" s="5"/>
      <c r="LM343" s="4"/>
      <c r="MB343" s="72" t="s">
        <v>358</v>
      </c>
      <c r="MC343" s="5">
        <f>COUNTIF(LU2:LU328,"=0")</f>
        <v>0</v>
      </c>
      <c r="MD343" s="5">
        <f>COUNTIF(LV2:LV328,"=0")</f>
        <v>0</v>
      </c>
      <c r="ME343" s="5">
        <f>COUNTIF(LW2:LW328,"=0")</f>
        <v>0</v>
      </c>
      <c r="MF343" s="5">
        <f>COUNTIF(LX2:LX328,"=0")</f>
        <v>0</v>
      </c>
      <c r="MG343" s="73">
        <f>COUNTIF(LY2:LY328,"=0")</f>
        <v>0</v>
      </c>
      <c r="MH343" s="5"/>
      <c r="MI343" s="5"/>
      <c r="MJ343" s="5"/>
      <c r="MK343" s="5"/>
      <c r="ML343" s="5"/>
      <c r="MN343" s="127"/>
    </row>
    <row r="344" spans="1:357" x14ac:dyDescent="0.25">
      <c r="A344" t="s">
        <v>72</v>
      </c>
      <c r="B344" s="107">
        <f>COUNTIF(Tabel1[Region],A344)</f>
        <v>32</v>
      </c>
      <c r="C344" s="108">
        <f t="shared" si="1682"/>
        <v>9.815950920245399E-2</v>
      </c>
      <c r="X344" s="69" t="s">
        <v>359</v>
      </c>
      <c r="Y344" s="70">
        <f t="shared" ref="Y344" si="1683">SUM(Y341:Y343)</f>
        <v>118</v>
      </c>
      <c r="Z344" s="70">
        <f t="shared" ref="Z344" si="1684">SUM(Z341:Z343)</f>
        <v>120</v>
      </c>
      <c r="AA344" s="70">
        <f t="shared" ref="AA344" si="1685">SUM(AA341:AA343)</f>
        <v>116</v>
      </c>
      <c r="AB344" s="70">
        <f t="shared" ref="AB344" si="1686">SUM(AB341:AB343)</f>
        <v>113</v>
      </c>
      <c r="AC344" s="71">
        <f>SUM(AC341:AC343)</f>
        <v>113</v>
      </c>
      <c r="AD344" s="5"/>
      <c r="AE344" s="5"/>
      <c r="AF344" s="5"/>
      <c r="AG344" s="5"/>
      <c r="AK344" s="3"/>
      <c r="AL344" s="4"/>
      <c r="AM344" s="4"/>
      <c r="AX344" s="69" t="s">
        <v>359</v>
      </c>
      <c r="AY344" s="70">
        <f t="shared" ref="AY344" si="1687">SUM(AY341:AY343)</f>
        <v>252</v>
      </c>
      <c r="AZ344" s="70">
        <f t="shared" ref="AZ344" si="1688">SUM(AZ341:AZ343)</f>
        <v>254</v>
      </c>
      <c r="BA344" s="70">
        <f t="shared" ref="BA344" si="1689">SUM(BA341:BA343)</f>
        <v>251</v>
      </c>
      <c r="BB344" s="70">
        <f t="shared" ref="BB344" si="1690">SUM(BB341:BB343)</f>
        <v>248</v>
      </c>
      <c r="BC344" s="71">
        <f>SUM(BC341:BC343)</f>
        <v>269</v>
      </c>
      <c r="BD344" s="5"/>
      <c r="BE344" s="5"/>
      <c r="BF344" s="5"/>
      <c r="BG344" s="5"/>
      <c r="BK344" s="3"/>
      <c r="BL344" s="4"/>
      <c r="BM344" s="4"/>
      <c r="BO344" s="4"/>
      <c r="BP344" s="4"/>
      <c r="BQ344" s="4"/>
      <c r="BR344" s="4"/>
      <c r="BS344" s="4"/>
      <c r="BT344" s="4"/>
      <c r="BU344" s="4"/>
      <c r="BV344" s="4"/>
      <c r="BX344" s="69" t="s">
        <v>359</v>
      </c>
      <c r="BY344" s="70">
        <f t="shared" ref="BY344" si="1691">SUM(BY341:BY343)</f>
        <v>245</v>
      </c>
      <c r="BZ344" s="70">
        <f>SUM(BZ341:BZ343)</f>
        <v>247</v>
      </c>
      <c r="CA344" s="70">
        <f t="shared" ref="CA344:CB344" si="1692">SUM(CA341:CA343)</f>
        <v>245</v>
      </c>
      <c r="CB344" s="70">
        <f t="shared" si="1692"/>
        <v>243</v>
      </c>
      <c r="CC344" s="71">
        <f>SUM(CC341:CC343)</f>
        <v>266</v>
      </c>
      <c r="CD344" s="5"/>
      <c r="CE344" s="5"/>
      <c r="CF344" s="5"/>
      <c r="CG344" s="5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X344" s="69" t="s">
        <v>359</v>
      </c>
      <c r="CY344" s="70">
        <f t="shared" ref="CY344" si="1693">SUM(CY341:CY343)</f>
        <v>245</v>
      </c>
      <c r="CZ344" s="70">
        <f t="shared" ref="CZ344" si="1694">SUM(CZ341:CZ343)</f>
        <v>247</v>
      </c>
      <c r="DA344" s="70">
        <f t="shared" ref="DA344" si="1695">SUM(DA341:DA343)</f>
        <v>244</v>
      </c>
      <c r="DB344" s="70">
        <f t="shared" ref="DB344" si="1696">SUM(DB341:DB343)</f>
        <v>241</v>
      </c>
      <c r="DC344" s="71">
        <f>SUM(DC341:DC343)</f>
        <v>266</v>
      </c>
      <c r="DD344" s="5"/>
      <c r="DE344" s="5"/>
      <c r="DF344" s="5"/>
      <c r="DG344" s="5"/>
      <c r="DL344" s="4"/>
      <c r="DM344" s="4"/>
      <c r="DN344" s="3"/>
      <c r="DO344" s="3"/>
      <c r="DP344" s="3"/>
      <c r="DQ344" s="3"/>
      <c r="DR344" s="3"/>
      <c r="DS344" s="3"/>
      <c r="DT344" s="3"/>
      <c r="DU344" s="3"/>
      <c r="DV344" s="3"/>
      <c r="DX344" s="69" t="s">
        <v>359</v>
      </c>
      <c r="DY344" s="70">
        <f t="shared" ref="DY344" si="1697">SUM(DY341:DY343)</f>
        <v>245</v>
      </c>
      <c r="DZ344" s="70">
        <f t="shared" ref="DZ344" si="1698">SUM(DZ341:DZ343)</f>
        <v>247</v>
      </c>
      <c r="EA344" s="70">
        <f t="shared" ref="EA344:EB344" si="1699">SUM(EA341:EA343)</f>
        <v>244</v>
      </c>
      <c r="EB344" s="70">
        <f t="shared" si="1699"/>
        <v>241</v>
      </c>
      <c r="EC344" s="71">
        <f>SUM(EC341:EC343)</f>
        <v>267</v>
      </c>
      <c r="ED344" s="5"/>
      <c r="EE344" s="5"/>
      <c r="EF344" s="5"/>
      <c r="EG344" s="5"/>
      <c r="EJ344" s="4"/>
      <c r="EK344" s="4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X344" s="69" t="s">
        <v>359</v>
      </c>
      <c r="EY344" s="70">
        <f t="shared" ref="EY344" si="1700">SUM(EY341:EY343)</f>
        <v>245</v>
      </c>
      <c r="EZ344" s="70">
        <f t="shared" ref="EZ344" si="1701">SUM(EZ341:EZ343)</f>
        <v>247</v>
      </c>
      <c r="FA344" s="70">
        <f t="shared" ref="FA344" si="1702">SUM(FA341:FA343)</f>
        <v>244</v>
      </c>
      <c r="FB344" s="70">
        <f t="shared" ref="FB344" si="1703">SUM(FB341:FB343)</f>
        <v>241</v>
      </c>
      <c r="FC344" s="71">
        <f>SUM(FC341:FC343)</f>
        <v>266</v>
      </c>
      <c r="FD344" s="5"/>
      <c r="FE344" s="5"/>
      <c r="FF344" s="5"/>
      <c r="FG344" s="5"/>
      <c r="FI344" s="50"/>
      <c r="FJ344" s="50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X344" s="69" t="s">
        <v>359</v>
      </c>
      <c r="FY344" s="70">
        <f t="shared" ref="FY344" si="1704">SUM(FY341:FY343)</f>
        <v>317</v>
      </c>
      <c r="FZ344" s="70">
        <f t="shared" ref="FZ344" si="1705">SUM(FZ341:FZ343)</f>
        <v>319</v>
      </c>
      <c r="GA344" s="70">
        <f t="shared" ref="GA344" si="1706">SUM(GA341:GA343)</f>
        <v>317</v>
      </c>
      <c r="GB344" s="70">
        <f t="shared" ref="GB344" si="1707">SUM(GB341:GB343)</f>
        <v>313</v>
      </c>
      <c r="GC344" s="71">
        <f>SUM(GC341:GC343)</f>
        <v>294</v>
      </c>
      <c r="GD344" s="5"/>
      <c r="GE344" s="5"/>
      <c r="GF344" s="5"/>
      <c r="GG344" s="5"/>
      <c r="GP344" s="88" t="s">
        <v>390</v>
      </c>
      <c r="GQ344" s="91">
        <f t="shared" si="1681"/>
        <v>33</v>
      </c>
      <c r="GR344" s="433"/>
      <c r="HD344" s="69" t="s">
        <v>359</v>
      </c>
      <c r="HE344" s="70">
        <f t="shared" ref="HE344" si="1708">SUM(HE341:HE343)</f>
        <v>240</v>
      </c>
      <c r="HF344" s="70">
        <f t="shared" ref="HF344" si="1709">SUM(HF341:HF343)</f>
        <v>243</v>
      </c>
      <c r="HG344" s="70">
        <f t="shared" ref="HG344" si="1710">SUM(HG341:HG343)</f>
        <v>239</v>
      </c>
      <c r="HH344" s="70">
        <f t="shared" ref="HH344" si="1711">SUM(HH341:HH343)</f>
        <v>237</v>
      </c>
      <c r="HI344" s="70">
        <f>SUM(HI341:HI343)</f>
        <v>263</v>
      </c>
      <c r="HJ344" s="5"/>
      <c r="HK344" s="5"/>
      <c r="HL344" s="5"/>
      <c r="HM344" s="5"/>
      <c r="HN344" s="5"/>
      <c r="IC344" s="69" t="s">
        <v>359</v>
      </c>
      <c r="ID344" s="70">
        <f t="shared" ref="ID344" si="1712">SUM(ID341:ID343)</f>
        <v>245</v>
      </c>
      <c r="IE344" s="70">
        <f t="shared" ref="IE344" si="1713">SUM(IE341:IE343)</f>
        <v>247</v>
      </c>
      <c r="IF344" s="70">
        <f t="shared" ref="IF344" si="1714">SUM(IF341:IF343)</f>
        <v>244</v>
      </c>
      <c r="IG344" s="70">
        <f t="shared" ref="IG344" si="1715">SUM(IG341:IG343)</f>
        <v>241</v>
      </c>
      <c r="IH344" s="70">
        <f>SUM(IH341:IH343)</f>
        <v>266</v>
      </c>
      <c r="II344" s="5"/>
      <c r="IJ344" s="5"/>
      <c r="IK344" s="5"/>
      <c r="IL344" s="5"/>
      <c r="IM344" s="5"/>
      <c r="JB344" s="69" t="s">
        <v>359</v>
      </c>
      <c r="JC344" s="70">
        <f t="shared" ref="JC344" si="1716">SUM(JC341:JC343)</f>
        <v>143</v>
      </c>
      <c r="JD344" s="70">
        <f t="shared" ref="JD344" si="1717">SUM(JD341:JD343)</f>
        <v>243</v>
      </c>
      <c r="JE344" s="70">
        <f t="shared" ref="JE344" si="1718">SUM(JE341:JE343)</f>
        <v>242</v>
      </c>
      <c r="JF344" s="70">
        <f t="shared" ref="JF344" si="1719">SUM(JF341:JF343)</f>
        <v>236</v>
      </c>
      <c r="JG344" s="70">
        <f>SUM(JG341:JG343)</f>
        <v>221</v>
      </c>
      <c r="JH344" s="5"/>
      <c r="JI344" s="5"/>
      <c r="JJ344" s="5"/>
      <c r="JK344" s="5"/>
      <c r="JL344" s="5"/>
      <c r="JM344" s="4"/>
      <c r="KB344" s="69" t="s">
        <v>359</v>
      </c>
      <c r="KC344" s="70">
        <f t="shared" ref="KC344" si="1720">SUM(KC341:KC343)</f>
        <v>20</v>
      </c>
      <c r="KD344" s="70">
        <f t="shared" ref="KD344" si="1721">SUM(KD341:KD343)</f>
        <v>52</v>
      </c>
      <c r="KE344" s="70">
        <f t="shared" ref="KE344" si="1722">SUM(KE341:KE343)</f>
        <v>49</v>
      </c>
      <c r="KF344" s="70">
        <f t="shared" ref="KF344" si="1723">SUM(KF341:KF343)</f>
        <v>42</v>
      </c>
      <c r="KG344" s="70">
        <f>SUM(KG341:KG343)</f>
        <v>86</v>
      </c>
      <c r="KH344" s="5"/>
      <c r="KI344" s="5"/>
      <c r="KJ344" s="5"/>
      <c r="KK344" s="5"/>
      <c r="KL344" s="5"/>
      <c r="KM344" s="4"/>
      <c r="LB344" s="69" t="s">
        <v>359</v>
      </c>
      <c r="LC344" s="70">
        <f t="shared" ref="LC344" si="1724">SUM(LC341:LC343)</f>
        <v>51</v>
      </c>
      <c r="LD344" s="70">
        <f t="shared" ref="LD344" si="1725">SUM(LD341:LD343)</f>
        <v>117</v>
      </c>
      <c r="LE344" s="70">
        <f t="shared" ref="LE344" si="1726">SUM(LE341:LE343)</f>
        <v>116</v>
      </c>
      <c r="LF344" s="70">
        <f t="shared" ref="LF344" si="1727">SUM(LF341:LF343)</f>
        <v>111</v>
      </c>
      <c r="LG344" s="70">
        <f>SUM(LG341:LG343)</f>
        <v>111</v>
      </c>
      <c r="LH344" s="5"/>
      <c r="LI344" s="5"/>
      <c r="LJ344" s="5"/>
      <c r="LK344" s="5"/>
      <c r="LL344" s="5"/>
      <c r="LM344" s="4"/>
      <c r="MB344" s="69" t="s">
        <v>359</v>
      </c>
      <c r="MC344" s="70">
        <f t="shared" ref="MC344:MF344" si="1728">SUM(MC341:MC343)</f>
        <v>143</v>
      </c>
      <c r="MD344" s="70">
        <f t="shared" si="1728"/>
        <v>243</v>
      </c>
      <c r="ME344" s="70">
        <f t="shared" si="1728"/>
        <v>241</v>
      </c>
      <c r="MF344" s="70">
        <f t="shared" si="1728"/>
        <v>237</v>
      </c>
      <c r="MG344" s="71">
        <f>SUM(MG341:MG343)</f>
        <v>264</v>
      </c>
      <c r="MH344" s="5"/>
      <c r="MI344" s="5"/>
      <c r="MJ344" s="5"/>
      <c r="MK344" s="5"/>
      <c r="ML344" s="5"/>
    </row>
    <row r="345" spans="1:357" ht="16.5" thickBot="1" x14ac:dyDescent="0.3">
      <c r="A345" s="109" t="s">
        <v>76</v>
      </c>
      <c r="B345" s="115">
        <f>COUNTIF(Tabel1[Region],A345)</f>
        <v>41</v>
      </c>
      <c r="C345" s="111">
        <f t="shared" si="1682"/>
        <v>0.12576687116564417</v>
      </c>
      <c r="X345" s="72" t="s">
        <v>360</v>
      </c>
      <c r="Y345" s="5">
        <f>COUNTIF(P2:P328,"#VÆRDI!")</f>
        <v>0</v>
      </c>
      <c r="Z345" s="5">
        <f>COUNTIF(Q2:Q328,"#VÆRDI!")</f>
        <v>0</v>
      </c>
      <c r="AA345" s="5">
        <f>COUNTIF(R2:R328,"#VÆRDI!")</f>
        <v>0</v>
      </c>
      <c r="AB345" s="5">
        <f>COUNTIF(S2:S328,"#VÆRDI!")</f>
        <v>0</v>
      </c>
      <c r="AC345" s="73">
        <f>COUNTIF(T2:T328,"#VÆRDI!")</f>
        <v>0</v>
      </c>
      <c r="AD345" s="5"/>
      <c r="AE345" s="5"/>
      <c r="AF345" s="5"/>
      <c r="AG345" s="5"/>
      <c r="AK345" s="3"/>
      <c r="AL345" s="4"/>
      <c r="AM345" s="4"/>
      <c r="AX345" s="72" t="s">
        <v>360</v>
      </c>
      <c r="AY345" s="5">
        <f>COUNTIF(AP2:AP328,"#VÆRDI!")</f>
        <v>0</v>
      </c>
      <c r="AZ345" s="5">
        <f>COUNTIF(AQ2:AQ328,"#VÆRDI!")</f>
        <v>0</v>
      </c>
      <c r="BA345" s="5">
        <f>COUNTIF(AR2:AR328,"#VÆRDI!")</f>
        <v>0</v>
      </c>
      <c r="BB345" s="5">
        <f>COUNTIF(AS2:AS328,"#VÆRDI!")</f>
        <v>0</v>
      </c>
      <c r="BC345" s="73">
        <f>COUNTIF(AT2:AT328,"#VÆRDI!")</f>
        <v>0</v>
      </c>
      <c r="BD345" s="5"/>
      <c r="BE345" s="5"/>
      <c r="BF345" s="5"/>
      <c r="BG345" s="5"/>
      <c r="BK345" s="3"/>
      <c r="BL345" s="4"/>
      <c r="BM345" s="4"/>
      <c r="BO345" s="4"/>
      <c r="BP345" s="4"/>
      <c r="BQ345" s="4"/>
      <c r="BR345" s="4"/>
      <c r="BS345" s="4"/>
      <c r="BT345" s="4"/>
      <c r="BU345" s="4"/>
      <c r="BV345" s="4"/>
      <c r="BX345" s="72" t="s">
        <v>360</v>
      </c>
      <c r="BY345" s="5">
        <f>COUNTIF(BP2:BP328,"#DIVISION/0!")</f>
        <v>82</v>
      </c>
      <c r="BZ345" s="5">
        <f>COUNTIF(BQ2:BQ328,"#DIVISION/0!")</f>
        <v>80</v>
      </c>
      <c r="CA345" s="5">
        <f>COUNTIF(BR2:BR328,"#DIVISION/0!")</f>
        <v>82</v>
      </c>
      <c r="CB345" s="5">
        <f>COUNTIF(BS2:BS328,"#DIVISION/0!")</f>
        <v>84</v>
      </c>
      <c r="CC345" s="73">
        <f>COUNTIF(BT2:BT328,"#DIVISION/0!")</f>
        <v>61</v>
      </c>
      <c r="CD345" s="5"/>
      <c r="CE345" s="5"/>
      <c r="CF345" s="5"/>
      <c r="CG345" s="5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X345" s="72" t="s">
        <v>360</v>
      </c>
      <c r="CY345" s="5">
        <f>COUNTIF(CP2:CP328,"#VÆRDI!")</f>
        <v>0</v>
      </c>
      <c r="CZ345" s="5">
        <f>COUNTIF(CQ2:CQ328,"#VÆRDI!")</f>
        <v>0</v>
      </c>
      <c r="DA345" s="5">
        <f>COUNTIF(CR2:CR328,"#VÆRDI!")</f>
        <v>0</v>
      </c>
      <c r="DB345" s="5">
        <f>COUNTIF(CS2:CS328,"#VÆRDI!")</f>
        <v>0</v>
      </c>
      <c r="DC345" s="73">
        <f>COUNTIF(CT2:CT328,"#VÆRDI!")</f>
        <v>0</v>
      </c>
      <c r="DD345" s="5"/>
      <c r="DE345" s="5"/>
      <c r="DF345" s="5"/>
      <c r="DG345" s="5"/>
      <c r="DL345" s="4"/>
      <c r="DM345" s="4"/>
      <c r="DN345" s="3"/>
      <c r="DO345" s="3"/>
      <c r="DP345" s="3"/>
      <c r="DQ345" s="3"/>
      <c r="DR345" s="3"/>
      <c r="DS345" s="3"/>
      <c r="DT345" s="3"/>
      <c r="DU345" s="3"/>
      <c r="DV345" s="3"/>
      <c r="DX345" s="72" t="s">
        <v>360</v>
      </c>
      <c r="DY345" s="5">
        <f>COUNTIF(DP2:DP328,"#DIVISION/0!")</f>
        <v>82</v>
      </c>
      <c r="DZ345" s="5">
        <f>COUNTIF(DQ2:DQ328,"#DIVISION/0!")</f>
        <v>80</v>
      </c>
      <c r="EA345" s="5">
        <f>COUNTIF(DR2:DR328,"#DIVISION/0!")</f>
        <v>83</v>
      </c>
      <c r="EB345" s="5">
        <f>COUNTIF(DS2:DS328,"#DIVISION/0!")</f>
        <v>86</v>
      </c>
      <c r="EC345" s="73">
        <f>COUNTIF(DT2:DT328,"#DIVISION/0!")</f>
        <v>60</v>
      </c>
      <c r="ED345" s="5"/>
      <c r="EE345" s="5"/>
      <c r="EF345" s="5"/>
      <c r="EG345" s="5"/>
      <c r="EJ345" s="4"/>
      <c r="EK345" s="4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X345" s="72" t="s">
        <v>360</v>
      </c>
      <c r="EY345" s="5">
        <f>COUNTIF(EP2:EP328,"#VÆRDI!")</f>
        <v>0</v>
      </c>
      <c r="EZ345" s="5">
        <f>COUNTIF(EQ2:EQ328,"#VÆRDI!")</f>
        <v>0</v>
      </c>
      <c r="FA345" s="5">
        <f>COUNTIF(ER2:ER328,"#VÆRDI!")</f>
        <v>0</v>
      </c>
      <c r="FB345" s="5">
        <f>COUNTIF(ES2:ES328,"#VÆRDI!")</f>
        <v>0</v>
      </c>
      <c r="FC345" s="73">
        <f>COUNTIF(ET2:ET328,"#VÆRDI!")</f>
        <v>0</v>
      </c>
      <c r="FD345" s="5"/>
      <c r="FE345" s="5"/>
      <c r="FF345" s="5"/>
      <c r="FG345" s="5"/>
      <c r="FI345" s="4"/>
      <c r="FJ345" s="4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X345" s="72" t="s">
        <v>360</v>
      </c>
      <c r="FY345" s="5">
        <f>COUNTIF(FP2:FP328,"#VÆRDI!")</f>
        <v>0</v>
      </c>
      <c r="FZ345" s="5">
        <f>COUNTIF(FQ2:FQ328,"#VÆRDI!")</f>
        <v>0</v>
      </c>
      <c r="GA345" s="5">
        <f>COUNTIF(FR2:FR328,"#VÆRDI!")</f>
        <v>0</v>
      </c>
      <c r="GB345" s="5">
        <f>COUNTIF(FS2:FS328,"#VÆRDI!")</f>
        <v>0</v>
      </c>
      <c r="GC345" s="73">
        <f>COUNTIF(FT2:FT328,"#VÆRDI!")</f>
        <v>0</v>
      </c>
      <c r="GD345" s="5"/>
      <c r="GE345" s="5"/>
      <c r="GF345" s="5"/>
      <c r="GG345" s="5"/>
      <c r="GP345" s="88" t="s">
        <v>388</v>
      </c>
      <c r="GQ345" s="91">
        <f t="shared" si="1681"/>
        <v>3</v>
      </c>
      <c r="GR345" s="434"/>
      <c r="HD345" s="72" t="s">
        <v>360</v>
      </c>
      <c r="HE345" s="5">
        <f>COUNTIF(GW2:GW328,"#VÆRDI!")</f>
        <v>87</v>
      </c>
      <c r="HF345" s="5">
        <f>COUNTIF(GX2:GX328,"#VÆRDI!")</f>
        <v>84</v>
      </c>
      <c r="HG345" s="5">
        <f>COUNTIF(GY2:GY328,"#VÆRDI!")</f>
        <v>87</v>
      </c>
      <c r="HH345" s="5">
        <f>COUNTIF(GZ2:GZ328,"#VÆRDI!")</f>
        <v>90</v>
      </c>
      <c r="HI345" s="5">
        <f>COUNTIF(HA2:HA328,"#VÆRDI!")</f>
        <v>62</v>
      </c>
      <c r="HJ345" s="5"/>
      <c r="HK345" s="5"/>
      <c r="HL345" s="5"/>
      <c r="HM345" s="5"/>
      <c r="HN345" s="5"/>
      <c r="IC345" s="72" t="s">
        <v>360</v>
      </c>
      <c r="ID345" s="5">
        <f>COUNTIF(HV2:HV328,"#VÆRDI!")</f>
        <v>82</v>
      </c>
      <c r="IE345" s="5">
        <f>COUNTIF(HW2:HW328,"#VÆRDI!")</f>
        <v>80</v>
      </c>
      <c r="IF345" s="5">
        <f>COUNTIF(HX2:HX328,"#VÆRDI!")</f>
        <v>82</v>
      </c>
      <c r="IG345" s="5">
        <f>COUNTIF(HY2:HY328,"#VÆRDI!")</f>
        <v>86</v>
      </c>
      <c r="IH345" s="5">
        <f>COUNTIF(HZ2:HZ328,"#VÆRDI!")</f>
        <v>60</v>
      </c>
      <c r="II345" s="5"/>
      <c r="IJ345" s="5"/>
      <c r="IK345" s="5"/>
      <c r="IL345" s="5"/>
      <c r="IM345" s="5"/>
      <c r="JB345" s="72" t="s">
        <v>360</v>
      </c>
      <c r="JC345" s="5">
        <f>COUNTIF(IU2:IU328,"#VÆRDI!")</f>
        <v>184</v>
      </c>
      <c r="JD345" s="5">
        <f>COUNTIF(IV2:IV328,"#VÆRDI!")</f>
        <v>84</v>
      </c>
      <c r="JE345" s="5">
        <f>COUNTIF(IW2:IW328,"#VÆRDI!")</f>
        <v>85</v>
      </c>
      <c r="JF345" s="5">
        <f>COUNTIF(IX2:IX328,"#VÆRDI!")</f>
        <v>91</v>
      </c>
      <c r="JG345" s="5">
        <f>COUNTIF(IY2:IY328,"#VÆRDI!")</f>
        <v>106</v>
      </c>
      <c r="JH345" s="5"/>
      <c r="JI345" s="5"/>
      <c r="JJ345" s="5"/>
      <c r="JK345" s="5"/>
      <c r="JL345" s="5"/>
      <c r="JM345" s="4"/>
      <c r="KB345" s="72" t="s">
        <v>360</v>
      </c>
      <c r="KC345" s="5">
        <f>COUNTIF(JU2:JU328,"#VÆRDI!")</f>
        <v>282</v>
      </c>
      <c r="KD345" s="5">
        <f>COUNTIF(JV2:JV328,"#VÆRDI!")</f>
        <v>210</v>
      </c>
      <c r="KE345" s="5">
        <f>COUNTIF(JW2:JW328,"#VÆRDI!")</f>
        <v>212</v>
      </c>
      <c r="KF345" s="5">
        <f>COUNTIF(JX2:JX328,"#VÆRDI!")</f>
        <v>219</v>
      </c>
      <c r="KG345" s="5">
        <f>COUNTIF(JY2:JY328,"#VÆRDI!")</f>
        <v>216</v>
      </c>
      <c r="KH345" s="5"/>
      <c r="KI345" s="5"/>
      <c r="KJ345" s="5"/>
      <c r="KK345" s="5"/>
      <c r="KL345" s="5"/>
      <c r="KM345" s="4"/>
      <c r="LB345" s="72" t="s">
        <v>360</v>
      </c>
      <c r="LC345" s="5">
        <f>COUNTIF(KU2:KU328,"#VÆRDI!")</f>
        <v>158</v>
      </c>
      <c r="LD345" s="5">
        <f>COUNTIF(KV2:KV328,"#VÆRDI!")</f>
        <v>13</v>
      </c>
      <c r="LE345" s="5">
        <f>COUNTIF(KW2:KW328,"#VÆRDI!")</f>
        <v>12</v>
      </c>
      <c r="LF345" s="5">
        <f>COUNTIF(KX2:KX328,"#VÆRDI!")</f>
        <v>18</v>
      </c>
      <c r="LG345" s="5">
        <f>COUNTIF(KY2:KY328,"#VÆRDI!")</f>
        <v>35</v>
      </c>
      <c r="LH345" s="5"/>
      <c r="LI345" s="5"/>
      <c r="LJ345" s="5"/>
      <c r="LK345" s="5"/>
      <c r="LL345" s="5"/>
      <c r="LM345" s="4"/>
      <c r="MB345" s="72" t="s">
        <v>360</v>
      </c>
      <c r="MC345" s="5">
        <f>COUNTIF(LU2:LU328,"#VÆRDI!")</f>
        <v>158</v>
      </c>
      <c r="MD345" s="5">
        <f>COUNTIF(LV2:LV328,"#VÆRDI!")</f>
        <v>13</v>
      </c>
      <c r="ME345" s="5">
        <f>COUNTIF(LW2:LW328,"#VÆRDI!")</f>
        <v>12</v>
      </c>
      <c r="MF345" s="5">
        <f>COUNTIF(LX2:LX328,"#VÆRDI!")</f>
        <v>17</v>
      </c>
      <c r="MG345" s="73">
        <f>COUNTIF(LY2:LY328,"#VÆRDI!")</f>
        <v>34</v>
      </c>
      <c r="MH345" s="5"/>
      <c r="MI345" s="5"/>
      <c r="MJ345" s="5"/>
      <c r="MK345" s="5"/>
      <c r="ML345" s="5"/>
    </row>
    <row r="346" spans="1:357" ht="16.5" thickBot="1" x14ac:dyDescent="0.3">
      <c r="A346" s="112" t="s">
        <v>348</v>
      </c>
      <c r="B346" s="110">
        <f>SUM(B341:B345)</f>
        <v>326</v>
      </c>
      <c r="C346" s="113">
        <f>SUM(C341:C345)</f>
        <v>1</v>
      </c>
      <c r="X346" s="69" t="s">
        <v>361</v>
      </c>
      <c r="Y346" s="74">
        <f t="shared" ref="Y346:AB346" si="1729">Y341/Y344</f>
        <v>0.1440677966101695</v>
      </c>
      <c r="Z346" s="74">
        <f t="shared" si="1729"/>
        <v>0.55000000000000004</v>
      </c>
      <c r="AA346" s="74">
        <f t="shared" si="1729"/>
        <v>0.77586206896551724</v>
      </c>
      <c r="AB346" s="74">
        <f t="shared" si="1729"/>
        <v>0.75221238938053092</v>
      </c>
      <c r="AC346" s="75">
        <f>AC341/AC344</f>
        <v>0.41592920353982299</v>
      </c>
      <c r="AD346" s="150"/>
      <c r="AE346" s="150"/>
      <c r="AF346" s="150"/>
      <c r="AG346" s="150"/>
      <c r="AK346" s="3"/>
      <c r="AL346" s="4"/>
      <c r="AM346" s="4"/>
      <c r="AN346" s="51"/>
      <c r="AX346" s="69" t="s">
        <v>361</v>
      </c>
      <c r="AY346" s="74">
        <f t="shared" ref="AY346:BB346" si="1730">AY341/AY344</f>
        <v>0.26190476190476192</v>
      </c>
      <c r="AZ346" s="74">
        <f t="shared" si="1730"/>
        <v>0.53937007874015752</v>
      </c>
      <c r="BA346" s="74">
        <f t="shared" si="1730"/>
        <v>0.68924302788844627</v>
      </c>
      <c r="BB346" s="74">
        <f t="shared" si="1730"/>
        <v>0.67741935483870963</v>
      </c>
      <c r="BC346" s="75">
        <f>BC341/BC344</f>
        <v>0.41263940520446096</v>
      </c>
      <c r="BD346" s="150"/>
      <c r="BE346" s="150"/>
      <c r="BF346" s="150"/>
      <c r="BG346" s="150"/>
      <c r="BK346" s="3"/>
      <c r="BL346" s="4"/>
      <c r="BM346" s="4"/>
      <c r="BN346" s="51"/>
      <c r="BO346" s="4"/>
      <c r="BP346" s="4"/>
      <c r="BQ346" s="4"/>
      <c r="BR346" s="4"/>
      <c r="BS346" s="4"/>
      <c r="BT346" s="4"/>
      <c r="BU346" s="4"/>
      <c r="BV346" s="4"/>
      <c r="BX346" s="69" t="s">
        <v>361</v>
      </c>
      <c r="BY346" s="74">
        <f t="shared" ref="BY346" si="1731">BY341/BY344</f>
        <v>0.31428571428571428</v>
      </c>
      <c r="BZ346" s="74">
        <f>BZ341/BZ344</f>
        <v>0.45748987854251011</v>
      </c>
      <c r="CA346" s="74">
        <f t="shared" ref="CA346:CB346" si="1732">CA341/CA344</f>
        <v>0.62857142857142856</v>
      </c>
      <c r="CB346" s="74">
        <f t="shared" si="1732"/>
        <v>0.66666666666666663</v>
      </c>
      <c r="CC346" s="75">
        <f>CC341/CC344</f>
        <v>0.43609022556390975</v>
      </c>
      <c r="CD346" s="150"/>
      <c r="CE346" s="150"/>
      <c r="CF346" s="150"/>
      <c r="CG346" s="150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X346" s="69" t="s">
        <v>361</v>
      </c>
      <c r="CY346" s="74">
        <f t="shared" ref="CY346:DB346" si="1733">CY341/CY344</f>
        <v>0.35510204081632651</v>
      </c>
      <c r="CZ346" s="74">
        <f t="shared" si="1733"/>
        <v>0.44129554655870445</v>
      </c>
      <c r="DA346" s="74">
        <f t="shared" si="1733"/>
        <v>0.60245901639344257</v>
      </c>
      <c r="DB346" s="74">
        <f t="shared" si="1733"/>
        <v>0.66390041493775931</v>
      </c>
      <c r="DC346" s="75">
        <f>DC341/DC344</f>
        <v>0.44736842105263158</v>
      </c>
      <c r="DD346" s="150"/>
      <c r="DE346" s="150"/>
      <c r="DF346" s="150"/>
      <c r="DG346" s="150"/>
      <c r="DL346" s="4"/>
      <c r="DM346" s="4"/>
      <c r="DN346" s="51"/>
      <c r="DO346" s="51"/>
      <c r="DP346" s="51"/>
      <c r="DQ346" s="51"/>
      <c r="DR346" s="51"/>
      <c r="DS346" s="51"/>
      <c r="DT346" s="51"/>
      <c r="DU346" s="51"/>
      <c r="DV346" s="51"/>
      <c r="DX346" s="69" t="s">
        <v>361</v>
      </c>
      <c r="DY346" s="74">
        <f t="shared" ref="DY346" si="1734">DY341/DY344</f>
        <v>0.36326530612244901</v>
      </c>
      <c r="DZ346" s="74">
        <f t="shared" ref="DZ346" si="1735">DZ341/DZ344</f>
        <v>0.63967611336032393</v>
      </c>
      <c r="EA346" s="74">
        <f t="shared" ref="EA346:EB346" si="1736">EA341/EA344</f>
        <v>0.75819672131147542</v>
      </c>
      <c r="EB346" s="74">
        <f t="shared" si="1736"/>
        <v>0.75933609958506221</v>
      </c>
      <c r="EC346" s="75">
        <f>EC341/EC344</f>
        <v>0.5056179775280899</v>
      </c>
      <c r="ED346" s="150"/>
      <c r="EE346" s="150"/>
      <c r="EF346" s="150"/>
      <c r="EG346" s="150"/>
      <c r="EJ346" s="4"/>
      <c r="EK346" s="4"/>
      <c r="EL346" s="51"/>
      <c r="EM346" s="51"/>
      <c r="EN346" s="52"/>
      <c r="EO346" s="52"/>
      <c r="EP346" s="52"/>
      <c r="EQ346" s="52"/>
      <c r="ER346" s="52"/>
      <c r="ES346" s="52"/>
      <c r="ET346" s="52"/>
      <c r="EU346" s="52"/>
      <c r="EV346" s="52"/>
      <c r="EX346" s="69" t="s">
        <v>361</v>
      </c>
      <c r="EY346" s="74">
        <f t="shared" ref="EY346:FB346" si="1737">EY341/EY344</f>
        <v>0.26938775510204083</v>
      </c>
      <c r="EZ346" s="74">
        <f t="shared" si="1737"/>
        <v>0.47368421052631576</v>
      </c>
      <c r="FA346" s="74">
        <f t="shared" si="1737"/>
        <v>0.68442622950819676</v>
      </c>
      <c r="FB346" s="74">
        <f t="shared" si="1737"/>
        <v>0.7136929460580913</v>
      </c>
      <c r="FC346" s="75">
        <f>FC341/FC344</f>
        <v>0.45488721804511278</v>
      </c>
      <c r="FD346" s="150"/>
      <c r="FE346" s="150"/>
      <c r="FF346" s="150"/>
      <c r="FG346" s="150"/>
      <c r="FI346" s="50"/>
      <c r="FJ346" s="50"/>
      <c r="FK346" s="51"/>
      <c r="FL346" s="51"/>
      <c r="FM346" s="52"/>
      <c r="FN346" s="3"/>
      <c r="FO346" s="3"/>
      <c r="FP346" s="3"/>
      <c r="FQ346" s="3"/>
      <c r="FR346" s="3"/>
      <c r="FS346" s="3"/>
      <c r="FT346" s="3"/>
      <c r="FU346" s="3"/>
      <c r="FV346" s="3"/>
      <c r="FX346" s="69" t="s">
        <v>361</v>
      </c>
      <c r="FY346" s="74">
        <f t="shared" ref="FY346:GB346" si="1738">FY341/FY344</f>
        <v>0.20820189274447951</v>
      </c>
      <c r="FZ346" s="74">
        <f t="shared" si="1738"/>
        <v>0.47962382445141066</v>
      </c>
      <c r="GA346" s="74">
        <f t="shared" si="1738"/>
        <v>0.62145110410094639</v>
      </c>
      <c r="GB346" s="74">
        <f t="shared" si="1738"/>
        <v>0.45047923322683708</v>
      </c>
      <c r="GC346" s="75">
        <f>GC341/GC344</f>
        <v>0.35714285714285715</v>
      </c>
      <c r="GD346" s="150"/>
      <c r="GE346" s="150"/>
      <c r="GF346" s="150"/>
      <c r="GG346" s="150"/>
      <c r="GP346" s="95" t="s">
        <v>389</v>
      </c>
      <c r="GQ346" s="96">
        <f t="shared" si="1681"/>
        <v>117</v>
      </c>
      <c r="GR346" s="97">
        <f>GQ346/GQ347</f>
        <v>0.3577981651376147</v>
      </c>
      <c r="HD346" s="69" t="s">
        <v>361</v>
      </c>
      <c r="HE346" s="74">
        <f t="shared" ref="HE346:HH346" si="1739">HE341/HE344</f>
        <v>0.29583333333333334</v>
      </c>
      <c r="HF346" s="74">
        <f t="shared" si="1739"/>
        <v>0.37860082304526749</v>
      </c>
      <c r="HG346" s="74">
        <f t="shared" si="1739"/>
        <v>0.50627615062761511</v>
      </c>
      <c r="HH346" s="74">
        <f t="shared" si="1739"/>
        <v>0.60759493670886078</v>
      </c>
      <c r="HI346" s="74">
        <f>HI341/HI344</f>
        <v>0.38403041825095058</v>
      </c>
      <c r="HJ346" s="150"/>
      <c r="HK346" s="150"/>
      <c r="HL346" s="150"/>
      <c r="HM346" s="150"/>
      <c r="HN346" s="150"/>
      <c r="HO346" s="51"/>
      <c r="HP346" s="51"/>
      <c r="HQ346" s="52"/>
      <c r="IC346" s="69" t="s">
        <v>361</v>
      </c>
      <c r="ID346" s="74">
        <f t="shared" ref="ID346:IG346" si="1740">ID341/ID344</f>
        <v>0.30204081632653063</v>
      </c>
      <c r="IE346" s="74">
        <f t="shared" si="1740"/>
        <v>0.44129554655870445</v>
      </c>
      <c r="IF346" s="74">
        <f t="shared" si="1740"/>
        <v>0.54098360655737709</v>
      </c>
      <c r="IG346" s="74">
        <f t="shared" si="1740"/>
        <v>0.63070539419087135</v>
      </c>
      <c r="IH346" s="74">
        <f>IH341/IH344</f>
        <v>0.40225563909774437</v>
      </c>
      <c r="II346" s="150"/>
      <c r="IJ346" s="150"/>
      <c r="IK346" s="150"/>
      <c r="IL346" s="150"/>
      <c r="IM346" s="150"/>
      <c r="IN346" s="51"/>
      <c r="IO346" s="51"/>
      <c r="IP346" s="52"/>
      <c r="JB346" s="69" t="s">
        <v>361</v>
      </c>
      <c r="JC346" s="74">
        <f t="shared" ref="JC346:JF346" si="1741">JC341/JC344</f>
        <v>0.63636363636363635</v>
      </c>
      <c r="JD346" s="74">
        <f t="shared" si="1741"/>
        <v>0.58024691358024694</v>
      </c>
      <c r="JE346" s="74">
        <f t="shared" si="1741"/>
        <v>0.5826446280991735</v>
      </c>
      <c r="JF346" s="74">
        <f t="shared" si="1741"/>
        <v>0.53389830508474578</v>
      </c>
      <c r="JG346" s="74">
        <f>JG341/JG344</f>
        <v>0.56108597285067874</v>
      </c>
      <c r="JH346" s="150"/>
      <c r="JI346" s="150"/>
      <c r="JJ346" s="150"/>
      <c r="JK346" s="150"/>
      <c r="JL346" s="150"/>
      <c r="JM346" s="4"/>
      <c r="JN346" s="51"/>
      <c r="JO346" s="51"/>
      <c r="JP346" s="52"/>
      <c r="KB346" s="69" t="s">
        <v>361</v>
      </c>
      <c r="KC346" s="74">
        <f t="shared" ref="KC346:KF346" si="1742">KC341/KC344</f>
        <v>0.5</v>
      </c>
      <c r="KD346" s="74">
        <f t="shared" si="1742"/>
        <v>0.46153846153846156</v>
      </c>
      <c r="KE346" s="74">
        <f t="shared" si="1742"/>
        <v>0.44897959183673469</v>
      </c>
      <c r="KF346" s="74">
        <f t="shared" si="1742"/>
        <v>0.7142857142857143</v>
      </c>
      <c r="KG346" s="74">
        <f>KG341/KG344</f>
        <v>0.36046511627906974</v>
      </c>
      <c r="KH346" s="150"/>
      <c r="KI346" s="150"/>
      <c r="KJ346" s="150"/>
      <c r="KK346" s="150"/>
      <c r="KL346" s="150"/>
      <c r="KM346" s="4"/>
      <c r="KN346" s="51"/>
      <c r="KO346" s="51"/>
      <c r="KP346" s="52"/>
      <c r="LB346" s="69" t="s">
        <v>361</v>
      </c>
      <c r="LC346" s="74">
        <f t="shared" ref="LC346:LF346" si="1743">LC341/LC344</f>
        <v>0.43137254901960786</v>
      </c>
      <c r="LD346" s="74">
        <f t="shared" si="1743"/>
        <v>0.47863247863247865</v>
      </c>
      <c r="LE346" s="74">
        <f t="shared" si="1743"/>
        <v>0.76724137931034486</v>
      </c>
      <c r="LF346" s="74">
        <f t="shared" si="1743"/>
        <v>0.76576576576576572</v>
      </c>
      <c r="LG346" s="74">
        <f>LG341/LG344</f>
        <v>0.38738738738738737</v>
      </c>
      <c r="LH346" s="150"/>
      <c r="LI346" s="150"/>
      <c r="LJ346" s="150"/>
      <c r="LK346" s="150"/>
      <c r="LL346" s="150"/>
      <c r="LM346" s="4"/>
      <c r="LN346" s="51"/>
      <c r="LO346" s="51"/>
      <c r="LP346" s="52"/>
      <c r="MB346" s="69" t="s">
        <v>361</v>
      </c>
      <c r="MC346" s="74">
        <f t="shared" ref="MC346:MF346" si="1744">MC341/MC344</f>
        <v>0.40559440559440557</v>
      </c>
      <c r="MD346" s="74">
        <f t="shared" si="1744"/>
        <v>0.40329218106995884</v>
      </c>
      <c r="ME346" s="74">
        <f t="shared" si="1744"/>
        <v>0.56846473029045641</v>
      </c>
      <c r="MF346" s="74">
        <f t="shared" si="1744"/>
        <v>0.66666666666666663</v>
      </c>
      <c r="MG346" s="75">
        <f>MG341/MG344</f>
        <v>0.43939393939393939</v>
      </c>
      <c r="MH346" s="150"/>
      <c r="MI346" s="150"/>
      <c r="MJ346" s="150"/>
      <c r="MK346" s="150"/>
      <c r="ML346" s="150"/>
    </row>
    <row r="347" spans="1:357" ht="17.25" customHeight="1" thickBot="1" x14ac:dyDescent="0.3">
      <c r="X347" s="76" t="s">
        <v>348</v>
      </c>
      <c r="Y347" s="77">
        <f t="shared" ref="Y347:AB347" si="1745">Y341+Y342+Y343+Y345</f>
        <v>118</v>
      </c>
      <c r="Z347" s="77">
        <f t="shared" si="1745"/>
        <v>120</v>
      </c>
      <c r="AA347" s="77">
        <f t="shared" si="1745"/>
        <v>116</v>
      </c>
      <c r="AB347" s="77">
        <f t="shared" si="1745"/>
        <v>113</v>
      </c>
      <c r="AC347" s="78">
        <f>AC341+AC342+AC343+AC345</f>
        <v>113</v>
      </c>
      <c r="AD347" s="5"/>
      <c r="AE347" s="5"/>
      <c r="AF347" s="5"/>
      <c r="AG347" s="5"/>
      <c r="AK347" s="3"/>
      <c r="AL347" s="4"/>
      <c r="AM347" s="4"/>
      <c r="AX347" s="76" t="s">
        <v>348</v>
      </c>
      <c r="AY347" s="77">
        <f t="shared" ref="AY347:BB347" si="1746">AY341+AY342+AY343+AY345</f>
        <v>252</v>
      </c>
      <c r="AZ347" s="77">
        <f t="shared" si="1746"/>
        <v>254</v>
      </c>
      <c r="BA347" s="77">
        <f t="shared" si="1746"/>
        <v>251</v>
      </c>
      <c r="BB347" s="77">
        <f t="shared" si="1746"/>
        <v>248</v>
      </c>
      <c r="BC347" s="78">
        <f>BC341+BC342+BC343+BC345</f>
        <v>269</v>
      </c>
      <c r="BD347" s="5"/>
      <c r="BE347" s="5"/>
      <c r="BF347" s="5"/>
      <c r="BG347" s="5"/>
      <c r="BK347" s="3"/>
      <c r="BL347" s="4"/>
      <c r="BM347" s="4"/>
      <c r="BO347" s="4"/>
      <c r="BP347" s="4"/>
      <c r="BQ347" s="4"/>
      <c r="BR347" s="4"/>
      <c r="BS347" s="4"/>
      <c r="BT347" s="4"/>
      <c r="BU347" s="4"/>
      <c r="BV347" s="4"/>
      <c r="BX347" s="76" t="s">
        <v>348</v>
      </c>
      <c r="BY347" s="77">
        <f t="shared" ref="BY347" si="1747">BY341+BY342+BY343+BY345</f>
        <v>327</v>
      </c>
      <c r="BZ347" s="77">
        <f>BZ341+BZ342+BZ343+BZ345</f>
        <v>327</v>
      </c>
      <c r="CA347" s="77">
        <f t="shared" ref="CA347:CB347" si="1748">CA341+CA342+CA343+CA345</f>
        <v>327</v>
      </c>
      <c r="CB347" s="77">
        <f t="shared" si="1748"/>
        <v>327</v>
      </c>
      <c r="CC347" s="78">
        <f>CC341+CC342+CC343+CC345</f>
        <v>327</v>
      </c>
      <c r="CD347" s="5"/>
      <c r="CE347" s="5"/>
      <c r="CF347" s="5"/>
      <c r="CG347" s="5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X347" s="76" t="s">
        <v>348</v>
      </c>
      <c r="CY347" s="77">
        <f t="shared" ref="CY347:DB347" si="1749">CY341+CY342+CY343+CY345</f>
        <v>245</v>
      </c>
      <c r="CZ347" s="77">
        <f t="shared" si="1749"/>
        <v>247</v>
      </c>
      <c r="DA347" s="77">
        <f t="shared" si="1749"/>
        <v>244</v>
      </c>
      <c r="DB347" s="77">
        <f t="shared" si="1749"/>
        <v>241</v>
      </c>
      <c r="DC347" s="78">
        <f>DC341+DC342+DC343+DC345</f>
        <v>266</v>
      </c>
      <c r="DD347" s="5"/>
      <c r="DE347" s="5"/>
      <c r="DF347" s="5"/>
      <c r="DG347" s="5"/>
      <c r="DL347" s="4"/>
      <c r="DM347" s="4"/>
      <c r="DN347" s="3"/>
      <c r="DO347" s="3"/>
      <c r="DP347" s="3"/>
      <c r="DQ347" s="3"/>
      <c r="DR347" s="3"/>
      <c r="DS347" s="3"/>
      <c r="DT347" s="3"/>
      <c r="DU347" s="3"/>
      <c r="DV347" s="3"/>
      <c r="DX347" s="76" t="s">
        <v>348</v>
      </c>
      <c r="DY347" s="77">
        <f t="shared" ref="DY347" si="1750">DY341+DY342+DY343+DY345</f>
        <v>327</v>
      </c>
      <c r="DZ347" s="77">
        <f t="shared" ref="DZ347" si="1751">DZ341+DZ342+DZ343+DZ345</f>
        <v>327</v>
      </c>
      <c r="EA347" s="77">
        <f t="shared" ref="EA347:EB347" si="1752">EA341+EA342+EA343+EA345</f>
        <v>327</v>
      </c>
      <c r="EB347" s="77">
        <f t="shared" si="1752"/>
        <v>327</v>
      </c>
      <c r="EC347" s="78">
        <f>EC341+EC342+EC343+EC345</f>
        <v>327</v>
      </c>
      <c r="ED347" s="5"/>
      <c r="EE347" s="5"/>
      <c r="EF347" s="5"/>
      <c r="EG347" s="5"/>
      <c r="EJ347" s="4"/>
      <c r="EK347" s="4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X347" s="76" t="s">
        <v>348</v>
      </c>
      <c r="EY347" s="77">
        <f t="shared" ref="EY347:FB347" si="1753">EY341+EY342+EY343+EY345</f>
        <v>245</v>
      </c>
      <c r="EZ347" s="77">
        <f t="shared" si="1753"/>
        <v>247</v>
      </c>
      <c r="FA347" s="77">
        <f t="shared" si="1753"/>
        <v>244</v>
      </c>
      <c r="FB347" s="77">
        <f t="shared" si="1753"/>
        <v>241</v>
      </c>
      <c r="FC347" s="78">
        <f>FC341+FC342+FC343+FC345</f>
        <v>266</v>
      </c>
      <c r="FD347" s="5"/>
      <c r="FE347" s="5"/>
      <c r="FF347" s="5"/>
      <c r="FG347" s="5"/>
      <c r="FI347" s="4"/>
      <c r="FJ347" s="4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X347" s="76" t="s">
        <v>348</v>
      </c>
      <c r="FY347" s="77">
        <f t="shared" ref="FY347:GB347" si="1754">FY341+FY342+FY343+FY345</f>
        <v>317</v>
      </c>
      <c r="FZ347" s="77">
        <f t="shared" si="1754"/>
        <v>319</v>
      </c>
      <c r="GA347" s="77">
        <f t="shared" si="1754"/>
        <v>317</v>
      </c>
      <c r="GB347" s="77">
        <f t="shared" si="1754"/>
        <v>313</v>
      </c>
      <c r="GC347" s="78">
        <f>GC341+GC342+GC343+GC345</f>
        <v>294</v>
      </c>
      <c r="GD347" s="5"/>
      <c r="GE347" s="5"/>
      <c r="GF347" s="5"/>
      <c r="GG347" s="5"/>
      <c r="GP347" s="93" t="s">
        <v>348</v>
      </c>
      <c r="GQ347" s="94">
        <f>SUM(GQ340:GQ346)</f>
        <v>327</v>
      </c>
      <c r="GR347" s="97">
        <f>SUM(GR340:GR346)</f>
        <v>1</v>
      </c>
      <c r="HD347" s="76" t="s">
        <v>348</v>
      </c>
      <c r="HE347" s="77">
        <f t="shared" ref="HE347:HH347" si="1755">HE341+HE342+HE343+HE345</f>
        <v>327</v>
      </c>
      <c r="HF347" s="77">
        <f t="shared" si="1755"/>
        <v>327</v>
      </c>
      <c r="HG347" s="77">
        <f t="shared" si="1755"/>
        <v>326</v>
      </c>
      <c r="HH347" s="77">
        <f t="shared" si="1755"/>
        <v>327</v>
      </c>
      <c r="HI347" s="77">
        <f>HI341+HI342+HI343+HI345</f>
        <v>325</v>
      </c>
      <c r="HJ347" s="5"/>
      <c r="HK347" s="5"/>
      <c r="HL347" s="5"/>
      <c r="HM347" s="5"/>
      <c r="HN347" s="5"/>
      <c r="IC347" s="76" t="s">
        <v>348</v>
      </c>
      <c r="ID347" s="77">
        <f t="shared" ref="ID347:IG347" si="1756">ID341+ID342+ID343+ID345</f>
        <v>327</v>
      </c>
      <c r="IE347" s="77">
        <f t="shared" si="1756"/>
        <v>327</v>
      </c>
      <c r="IF347" s="77">
        <f t="shared" si="1756"/>
        <v>326</v>
      </c>
      <c r="IG347" s="77">
        <f t="shared" si="1756"/>
        <v>327</v>
      </c>
      <c r="IH347" s="77">
        <f>IH341+IH342+IH343+IH345</f>
        <v>326</v>
      </c>
      <c r="II347" s="5"/>
      <c r="IJ347" s="5"/>
      <c r="IK347" s="5"/>
      <c r="IL347" s="5"/>
      <c r="IM347" s="5"/>
      <c r="JB347" s="76" t="s">
        <v>348</v>
      </c>
      <c r="JC347" s="77">
        <f t="shared" ref="JC347:JF347" si="1757">JC341+JC342+JC343+JC345</f>
        <v>327</v>
      </c>
      <c r="JD347" s="77">
        <f t="shared" si="1757"/>
        <v>327</v>
      </c>
      <c r="JE347" s="77">
        <f t="shared" si="1757"/>
        <v>327</v>
      </c>
      <c r="JF347" s="77">
        <f t="shared" si="1757"/>
        <v>327</v>
      </c>
      <c r="JG347" s="77">
        <f>JG341+JG342+JG343+JG345</f>
        <v>327</v>
      </c>
      <c r="JH347" s="5"/>
      <c r="JI347" s="5"/>
      <c r="JJ347" s="5"/>
      <c r="JK347" s="5"/>
      <c r="JL347" s="5"/>
      <c r="JM347" s="4"/>
      <c r="KB347" s="76" t="s">
        <v>348</v>
      </c>
      <c r="KC347" s="77">
        <f t="shared" ref="KC347:KF347" si="1758">KC341+KC342+KC343+KC345</f>
        <v>302</v>
      </c>
      <c r="KD347" s="77">
        <f t="shared" si="1758"/>
        <v>262</v>
      </c>
      <c r="KE347" s="77">
        <f t="shared" si="1758"/>
        <v>261</v>
      </c>
      <c r="KF347" s="77">
        <f t="shared" si="1758"/>
        <v>261</v>
      </c>
      <c r="KG347" s="77">
        <f>KG341+KG342+KG343+KG345</f>
        <v>302</v>
      </c>
      <c r="KH347" s="5"/>
      <c r="KI347" s="5"/>
      <c r="KJ347" s="5"/>
      <c r="KK347" s="5"/>
      <c r="KL347" s="5"/>
      <c r="KM347" s="4"/>
      <c r="LB347" s="76" t="s">
        <v>348</v>
      </c>
      <c r="LC347" s="77">
        <f t="shared" ref="LC347:LF347" si="1759">LC341+LC342+LC343+LC345</f>
        <v>209</v>
      </c>
      <c r="LD347" s="77">
        <f t="shared" si="1759"/>
        <v>130</v>
      </c>
      <c r="LE347" s="77">
        <f t="shared" si="1759"/>
        <v>128</v>
      </c>
      <c r="LF347" s="77">
        <f t="shared" si="1759"/>
        <v>129</v>
      </c>
      <c r="LG347" s="77">
        <f>LG341+LG342+LG343+LG345</f>
        <v>146</v>
      </c>
      <c r="LH347" s="5"/>
      <c r="LI347" s="5"/>
      <c r="LJ347" s="5"/>
      <c r="LK347" s="5"/>
      <c r="LL347" s="5"/>
      <c r="LM347" s="4"/>
      <c r="MB347" s="76" t="s">
        <v>348</v>
      </c>
      <c r="MC347" s="77">
        <f t="shared" ref="MC347:MF347" si="1760">MC341+MC342+MC343+MC345</f>
        <v>301</v>
      </c>
      <c r="MD347" s="77">
        <f t="shared" si="1760"/>
        <v>256</v>
      </c>
      <c r="ME347" s="77">
        <f t="shared" si="1760"/>
        <v>253</v>
      </c>
      <c r="MF347" s="77">
        <f t="shared" si="1760"/>
        <v>254</v>
      </c>
      <c r="MG347" s="78">
        <f>MG341+MG342+MG343+MG345</f>
        <v>298</v>
      </c>
      <c r="MH347" s="5"/>
      <c r="MI347" s="5"/>
      <c r="MJ347" s="5"/>
      <c r="MK347" s="5"/>
      <c r="ML347" s="5"/>
    </row>
    <row r="348" spans="1:357" s="27" customFormat="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X348" s="267" t="s">
        <v>362</v>
      </c>
      <c r="Y348" s="27">
        <f t="shared" ref="Y348:AB348" si="1761">Y341-Z341</f>
        <v>-49</v>
      </c>
      <c r="Z348" s="27">
        <f t="shared" si="1761"/>
        <v>-24</v>
      </c>
      <c r="AA348" s="27">
        <f t="shared" si="1761"/>
        <v>5</v>
      </c>
      <c r="AB348" s="27">
        <f t="shared" si="1761"/>
        <v>38</v>
      </c>
      <c r="AC348" s="268" t="e">
        <f>AC341-#REF!</f>
        <v>#REF!</v>
      </c>
      <c r="AG348" s="265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X348" s="267" t="s">
        <v>362</v>
      </c>
      <c r="AY348" s="27">
        <f t="shared" ref="AY348:BB348" si="1762">AY341-AZ341</f>
        <v>-71</v>
      </c>
      <c r="AZ348" s="27">
        <f t="shared" si="1762"/>
        <v>-36</v>
      </c>
      <c r="BA348" s="27">
        <f t="shared" si="1762"/>
        <v>5</v>
      </c>
      <c r="BB348" s="27">
        <f t="shared" si="1762"/>
        <v>57</v>
      </c>
      <c r="BC348" s="268" t="e">
        <f>BC341-#REF!</f>
        <v>#REF!</v>
      </c>
      <c r="BG348" s="265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X348" s="267" t="s">
        <v>362</v>
      </c>
      <c r="BY348" s="27">
        <f>BY341-BZ341</f>
        <v>-36</v>
      </c>
      <c r="BZ348" s="27">
        <f>BZ341-CA341</f>
        <v>-41</v>
      </c>
      <c r="CA348" s="27">
        <f>CA341-CB341</f>
        <v>-8</v>
      </c>
      <c r="CB348" s="27">
        <f>CB341-CC341</f>
        <v>46</v>
      </c>
      <c r="CC348" s="268" t="e">
        <f>CC341-#REF!</f>
        <v>#REF!</v>
      </c>
      <c r="CG348" s="265"/>
      <c r="CH348" s="1"/>
      <c r="CI348" s="1"/>
      <c r="CJ348" s="1"/>
      <c r="CK348" s="1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X348" s="267" t="s">
        <v>362</v>
      </c>
      <c r="CY348" s="27">
        <f t="shared" ref="CY348:DB348" si="1763">CY341-CZ341</f>
        <v>-22</v>
      </c>
      <c r="CZ348" s="27">
        <f t="shared" si="1763"/>
        <v>-38</v>
      </c>
      <c r="DA348" s="27">
        <f t="shared" si="1763"/>
        <v>-13</v>
      </c>
      <c r="DB348" s="27">
        <f t="shared" si="1763"/>
        <v>41</v>
      </c>
      <c r="DC348" s="268" t="e">
        <f>DC341-#REF!</f>
        <v>#REF!</v>
      </c>
      <c r="DG348" s="265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X348" s="267" t="s">
        <v>362</v>
      </c>
      <c r="DY348" s="27">
        <f>DY341-DZ341</f>
        <v>-69</v>
      </c>
      <c r="DZ348" s="27">
        <f>DZ341-EA341</f>
        <v>-27</v>
      </c>
      <c r="EA348" s="27">
        <f>EA341-EB341</f>
        <v>2</v>
      </c>
      <c r="EB348" s="27">
        <f>EB341-EC341</f>
        <v>48</v>
      </c>
      <c r="EC348" s="268" t="e">
        <f>EC341-#REF!</f>
        <v>#REF!</v>
      </c>
      <c r="EG348" s="265"/>
      <c r="EH348" s="3"/>
      <c r="EI348" s="3"/>
      <c r="EJ348" s="3"/>
      <c r="EK348" s="3"/>
      <c r="EX348" s="267" t="s">
        <v>362</v>
      </c>
      <c r="EY348" s="27">
        <f t="shared" ref="EY348:FB348" si="1764">EY341-EZ341</f>
        <v>-51</v>
      </c>
      <c r="EZ348" s="27">
        <f t="shared" si="1764"/>
        <v>-50</v>
      </c>
      <c r="FA348" s="27">
        <f t="shared" si="1764"/>
        <v>-5</v>
      </c>
      <c r="FB348" s="27">
        <f t="shared" si="1764"/>
        <v>51</v>
      </c>
      <c r="FC348" s="268" t="e">
        <f>FC341-#REF!</f>
        <v>#REF!</v>
      </c>
      <c r="FG348" s="265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X348" s="267" t="s">
        <v>362</v>
      </c>
      <c r="FY348" s="27">
        <f t="shared" ref="FY348:GB348" si="1765">FY341-FZ341</f>
        <v>-87</v>
      </c>
      <c r="FZ348" s="27">
        <f t="shared" si="1765"/>
        <v>-44</v>
      </c>
      <c r="GA348" s="27">
        <f t="shared" si="1765"/>
        <v>56</v>
      </c>
      <c r="GB348" s="27">
        <f t="shared" si="1765"/>
        <v>36</v>
      </c>
      <c r="GC348" s="268" t="e">
        <f>GC341-#REF!</f>
        <v>#REF!</v>
      </c>
      <c r="GG348" s="265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267" t="s">
        <v>362</v>
      </c>
      <c r="HE348" s="27">
        <f t="shared" ref="HE348:HH348" si="1766">HE341-HF341</f>
        <v>-21</v>
      </c>
      <c r="HF348" s="27">
        <f t="shared" si="1766"/>
        <v>-29</v>
      </c>
      <c r="HG348" s="27">
        <f t="shared" si="1766"/>
        <v>-23</v>
      </c>
      <c r="HH348" s="27">
        <f t="shared" si="1766"/>
        <v>43</v>
      </c>
      <c r="HI348" s="27">
        <f>HI341-HJ341</f>
        <v>101</v>
      </c>
      <c r="HN348" s="265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267" t="s">
        <v>362</v>
      </c>
      <c r="ID348" s="27">
        <f t="shared" ref="ID348:IG348" si="1767">ID341-IE341</f>
        <v>-35</v>
      </c>
      <c r="IE348" s="27">
        <f t="shared" si="1767"/>
        <v>-23</v>
      </c>
      <c r="IF348" s="27">
        <f t="shared" si="1767"/>
        <v>-20</v>
      </c>
      <c r="IG348" s="27">
        <f t="shared" si="1767"/>
        <v>45</v>
      </c>
      <c r="IH348" s="27">
        <f>IH341-II341</f>
        <v>107</v>
      </c>
      <c r="IM348" s="265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267" t="s">
        <v>362</v>
      </c>
      <c r="JC348" s="27">
        <f t="shared" ref="JC348:JF348" si="1768">JC341-JD341</f>
        <v>-50</v>
      </c>
      <c r="JD348" s="27">
        <f t="shared" si="1768"/>
        <v>0</v>
      </c>
      <c r="JE348" s="27">
        <f t="shared" si="1768"/>
        <v>15</v>
      </c>
      <c r="JF348" s="27">
        <f t="shared" si="1768"/>
        <v>2</v>
      </c>
      <c r="JG348" s="27">
        <f>JG341-JH341</f>
        <v>124</v>
      </c>
      <c r="JL348" s="265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267" t="s">
        <v>362</v>
      </c>
      <c r="KC348" s="27">
        <f t="shared" ref="KC348:KF348" si="1769">KC341-KD341</f>
        <v>-14</v>
      </c>
      <c r="KD348" s="27">
        <f t="shared" si="1769"/>
        <v>2</v>
      </c>
      <c r="KE348" s="27">
        <f t="shared" si="1769"/>
        <v>-8</v>
      </c>
      <c r="KF348" s="27">
        <f t="shared" si="1769"/>
        <v>-1</v>
      </c>
      <c r="KG348" s="27">
        <f>KG341-KH341</f>
        <v>31</v>
      </c>
      <c r="KL348" s="265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267" t="s">
        <v>362</v>
      </c>
      <c r="LC348" s="27">
        <f t="shared" ref="LC348:LF348" si="1770">LC341-LD341</f>
        <v>-34</v>
      </c>
      <c r="LD348" s="27">
        <f t="shared" si="1770"/>
        <v>-33</v>
      </c>
      <c r="LE348" s="27">
        <f t="shared" si="1770"/>
        <v>4</v>
      </c>
      <c r="LF348" s="27">
        <f t="shared" si="1770"/>
        <v>42</v>
      </c>
      <c r="LG348" s="27">
        <f>LG341-LH341</f>
        <v>43</v>
      </c>
      <c r="LL348" s="265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267" t="s">
        <v>362</v>
      </c>
      <c r="MC348" s="27">
        <f t="shared" ref="MC348:MF348" si="1771">MC341-MD341</f>
        <v>-40</v>
      </c>
      <c r="MD348" s="27">
        <f t="shared" si="1771"/>
        <v>-39</v>
      </c>
      <c r="ME348" s="27">
        <f t="shared" si="1771"/>
        <v>-21</v>
      </c>
      <c r="MF348" s="27">
        <f t="shared" si="1771"/>
        <v>42</v>
      </c>
      <c r="MG348" s="268">
        <f>MG341-MH341</f>
        <v>116</v>
      </c>
      <c r="ML348" s="265"/>
      <c r="MM348" s="3"/>
      <c r="MN348" s="3"/>
      <c r="MO348" s="3"/>
      <c r="MP348" s="3"/>
      <c r="MQ348" s="3"/>
      <c r="MR348" s="3"/>
      <c r="MS348" s="3"/>
    </row>
    <row r="349" spans="1:357" s="27" customFormat="1" ht="16.5" thickBot="1" x14ac:dyDescent="0.3">
      <c r="A349" s="28"/>
      <c r="B349" s="43"/>
      <c r="C349" s="28"/>
      <c r="D349" s="28"/>
      <c r="E349" s="28"/>
      <c r="F349" s="29"/>
      <c r="G349" s="29"/>
      <c r="H349" s="29"/>
      <c r="I349" s="29"/>
      <c r="J349" s="29"/>
      <c r="K349" s="29"/>
      <c r="L349" s="29"/>
      <c r="M349" s="29"/>
      <c r="N349" s="29"/>
      <c r="O349" s="30"/>
      <c r="P349" s="30"/>
      <c r="Q349" s="30"/>
      <c r="R349" s="30"/>
      <c r="S349" s="30"/>
      <c r="T349" s="30"/>
      <c r="U349" s="30"/>
      <c r="V349" s="30"/>
      <c r="X349" s="269" t="s">
        <v>364</v>
      </c>
      <c r="Y349" s="270">
        <f t="shared" ref="Y349:AB349" si="1772">(Y346-Z346)/ABS(Z346)</f>
        <v>-0.7380585516178737</v>
      </c>
      <c r="Z349" s="270">
        <f t="shared" si="1772"/>
        <v>-0.29111111111111104</v>
      </c>
      <c r="AA349" s="270">
        <f t="shared" si="1772"/>
        <v>3.1440162271805343E-2</v>
      </c>
      <c r="AB349" s="270">
        <f t="shared" si="1772"/>
        <v>0.80851063829787229</v>
      </c>
      <c r="AC349" s="271" t="e">
        <f>(AC346-#REF!)/ABS(#REF!)</f>
        <v>#REF!</v>
      </c>
      <c r="AD349" s="192"/>
      <c r="AE349" s="192"/>
      <c r="AF349" s="192"/>
      <c r="AG349" s="266"/>
      <c r="AH349" s="4"/>
      <c r="AI349" s="4"/>
      <c r="AJ349" s="4"/>
      <c r="AK349" s="32"/>
      <c r="AL349" s="32"/>
      <c r="AM349" s="32"/>
      <c r="AN349" s="32"/>
      <c r="AO349" s="3"/>
      <c r="AP349" s="3"/>
      <c r="AQ349" s="3"/>
      <c r="AR349" s="3"/>
      <c r="AS349" s="3"/>
      <c r="AT349" s="3"/>
      <c r="AU349" s="3"/>
      <c r="AV349" s="3"/>
      <c r="AX349" s="269" t="s">
        <v>364</v>
      </c>
      <c r="AY349" s="270">
        <f t="shared" ref="AY349:BB349" si="1773">(AY346-AZ346)/ABS(AZ346)</f>
        <v>-0.51442474800139038</v>
      </c>
      <c r="AZ349" s="270">
        <f t="shared" si="1773"/>
        <v>-0.21744572390878886</v>
      </c>
      <c r="BA349" s="270">
        <f t="shared" si="1773"/>
        <v>1.7453993549611229E-2</v>
      </c>
      <c r="BB349" s="270">
        <f t="shared" si="1773"/>
        <v>0.64167393199651257</v>
      </c>
      <c r="BC349" s="271" t="e">
        <f>(BC346-#REF!)/ABS(#REF!)</f>
        <v>#REF!</v>
      </c>
      <c r="BD349" s="192"/>
      <c r="BE349" s="192"/>
      <c r="BF349" s="192"/>
      <c r="BG349" s="266"/>
      <c r="BH349" s="4"/>
      <c r="BI349" s="4"/>
      <c r="BJ349" s="4"/>
      <c r="BK349" s="32"/>
      <c r="BL349" s="32"/>
      <c r="BM349" s="32"/>
      <c r="BN349" s="32"/>
      <c r="BO349" s="32"/>
      <c r="BP349" s="32"/>
      <c r="BQ349" s="32"/>
      <c r="BR349" s="32"/>
      <c r="BS349" s="32"/>
      <c r="BT349" s="32"/>
      <c r="BU349" s="32"/>
      <c r="BV349" s="32"/>
      <c r="BX349" s="269" t="s">
        <v>364</v>
      </c>
      <c r="BY349" s="270">
        <f>(BY346-BZ346)/ABS(BZ346)</f>
        <v>-0.31302149178255373</v>
      </c>
      <c r="BZ349" s="270">
        <f>(BZ346-CA346)/ABS(CA346)</f>
        <v>-0.2721751932278248</v>
      </c>
      <c r="CA349" s="270">
        <f>(CA346-CB346)/ABS(CB346)</f>
        <v>-5.7142857142857106E-2</v>
      </c>
      <c r="CB349" s="270">
        <f>(CB346-CC346)/ABS(CC346)</f>
        <v>0.52873563218390807</v>
      </c>
      <c r="CC349" s="271" t="e">
        <f>(CC346-#REF!)/ABS(#REF!)</f>
        <v>#REF!</v>
      </c>
      <c r="CD349" s="192"/>
      <c r="CE349" s="192"/>
      <c r="CF349" s="192"/>
      <c r="CG349" s="266"/>
      <c r="CH349" s="3"/>
      <c r="CI349" s="3"/>
      <c r="CJ349" s="3"/>
      <c r="CK349" s="3"/>
      <c r="CL349" s="3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X349" s="269" t="s">
        <v>364</v>
      </c>
      <c r="CY349" s="270">
        <f t="shared" ref="CY349:DB349" si="1774">(CY346-CZ346)/ABS(CZ346)</f>
        <v>-0.1953192286088748</v>
      </c>
      <c r="CZ349" s="270">
        <f t="shared" si="1774"/>
        <v>-0.26750943292296669</v>
      </c>
      <c r="DA349" s="270">
        <f t="shared" si="1774"/>
        <v>-9.2546106557377092E-2</v>
      </c>
      <c r="DB349" s="270">
        <f t="shared" si="1774"/>
        <v>0.48401269221381493</v>
      </c>
      <c r="DC349" s="271" t="e">
        <f>(DC346-#REF!)/ABS(#REF!)</f>
        <v>#REF!</v>
      </c>
      <c r="DD349" s="192"/>
      <c r="DE349" s="192"/>
      <c r="DF349" s="192"/>
      <c r="DG349" s="266"/>
      <c r="DH349" s="4"/>
      <c r="DI349" s="4"/>
      <c r="DJ349" s="4"/>
      <c r="DK349" s="32"/>
      <c r="DL349" s="32"/>
      <c r="DM349" s="32"/>
      <c r="DN349" s="32"/>
      <c r="DO349" s="32"/>
      <c r="DP349" s="32"/>
      <c r="DQ349" s="32"/>
      <c r="DR349" s="32"/>
      <c r="DS349" s="32"/>
      <c r="DT349" s="32"/>
      <c r="DU349" s="32"/>
      <c r="DV349" s="32"/>
      <c r="DX349" s="269" t="s">
        <v>364</v>
      </c>
      <c r="DY349" s="270">
        <f>(DY346-DZ346)/ABS(DZ346)</f>
        <v>-0.43211056574528545</v>
      </c>
      <c r="DZ349" s="270">
        <f>(DZ346-EA346)/ABS(EA346)</f>
        <v>-0.15631907210854576</v>
      </c>
      <c r="EA349" s="270">
        <f>(EA346-EB346)/ABS(EB346)</f>
        <v>-1.5004926990951697E-3</v>
      </c>
      <c r="EB349" s="270">
        <f>(EB346-EC346)/ABS(EC346)</f>
        <v>0.50179806362378965</v>
      </c>
      <c r="EC349" s="271" t="e">
        <f>(EC346-#REF!)/ABS(#REF!)</f>
        <v>#REF!</v>
      </c>
      <c r="ED349" s="192"/>
      <c r="EE349" s="192"/>
      <c r="EF349" s="192"/>
      <c r="EG349" s="266"/>
      <c r="EH349" s="32"/>
      <c r="EI349" s="32"/>
      <c r="EJ349" s="32"/>
      <c r="EK349" s="32"/>
      <c r="EL349" s="32"/>
      <c r="EM349" s="32"/>
      <c r="EN349" s="32"/>
      <c r="EO349" s="32"/>
      <c r="EP349" s="32"/>
      <c r="EQ349" s="32"/>
      <c r="ER349" s="32"/>
      <c r="ES349" s="32"/>
      <c r="ET349" s="32"/>
      <c r="EU349" s="32"/>
      <c r="EV349" s="32"/>
      <c r="EX349" s="269" t="s">
        <v>364</v>
      </c>
      <c r="EY349" s="270">
        <f t="shared" ref="EY349:FB349" si="1775">(EY346-EZ346)/ABS(EZ346)</f>
        <v>-0.43129251700680266</v>
      </c>
      <c r="EZ349" s="270">
        <f t="shared" si="1775"/>
        <v>-0.30791049479987403</v>
      </c>
      <c r="FA349" s="270">
        <f t="shared" si="1775"/>
        <v>-4.1007434235608056E-2</v>
      </c>
      <c r="FB349" s="270">
        <f t="shared" si="1775"/>
        <v>0.5689448235657214</v>
      </c>
      <c r="FC349" s="271" t="e">
        <f>(FC346-#REF!)/ABS(#REF!)</f>
        <v>#REF!</v>
      </c>
      <c r="FD349" s="192"/>
      <c r="FE349" s="192"/>
      <c r="FF349" s="192"/>
      <c r="FG349" s="266"/>
      <c r="FH349" s="3"/>
      <c r="FI349" s="3"/>
      <c r="FJ349" s="3"/>
      <c r="FK349" s="3"/>
      <c r="FL349" s="3"/>
      <c r="FM349" s="45"/>
      <c r="FN349" s="45"/>
      <c r="FO349" s="45"/>
      <c r="FP349" s="45"/>
      <c r="FQ349" s="45"/>
      <c r="FR349" s="45"/>
      <c r="FS349" s="45"/>
      <c r="FT349" s="45"/>
      <c r="FU349" s="45"/>
      <c r="FV349" s="45"/>
      <c r="FX349" s="269" t="s">
        <v>364</v>
      </c>
      <c r="FY349" s="270">
        <f t="shared" ref="FY349:GB349" si="1776">(FY346-FZ346)/ABS(FZ346)</f>
        <v>-0.56590585761118328</v>
      </c>
      <c r="FZ349" s="270">
        <f t="shared" si="1776"/>
        <v>-0.22821953121270469</v>
      </c>
      <c r="GA349" s="270">
        <f t="shared" si="1776"/>
        <v>0.37953330201132063</v>
      </c>
      <c r="GB349" s="270">
        <f t="shared" si="1776"/>
        <v>0.26134185303514379</v>
      </c>
      <c r="GC349" s="271" t="e">
        <f>(GC346-#REF!)/ABS(#REF!)</f>
        <v>#REF!</v>
      </c>
      <c r="GD349" s="192"/>
      <c r="GE349" s="192"/>
      <c r="GF349" s="192"/>
      <c r="GG349" s="266"/>
      <c r="GH349" s="45"/>
      <c r="GI349" s="46"/>
      <c r="GJ349" s="46"/>
      <c r="GK349" s="46"/>
      <c r="GL349" s="46"/>
      <c r="GM349" s="46"/>
      <c r="GN349" s="47"/>
      <c r="GO349" s="46"/>
      <c r="GP349" s="3"/>
      <c r="GQ349" s="48"/>
      <c r="GR349" s="48"/>
      <c r="GS349" s="48"/>
      <c r="GT349" s="48"/>
      <c r="GU349" s="48"/>
      <c r="GV349" s="48"/>
      <c r="GW349" s="48"/>
      <c r="GX349" s="48"/>
      <c r="GY349" s="48"/>
      <c r="GZ349" s="48"/>
      <c r="HA349" s="48"/>
      <c r="HB349" s="48"/>
      <c r="HC349" s="48"/>
      <c r="HD349" s="269" t="s">
        <v>364</v>
      </c>
      <c r="HE349" s="270">
        <f t="shared" ref="HE349:HH349" si="1777">(HE346-HF346)/ABS(HF346)</f>
        <v>-0.21861413043478259</v>
      </c>
      <c r="HF349" s="270">
        <f t="shared" si="1777"/>
        <v>-0.25218515117505025</v>
      </c>
      <c r="HG349" s="270">
        <f t="shared" si="1777"/>
        <v>-0.1667538354253835</v>
      </c>
      <c r="HH349" s="270">
        <f t="shared" si="1777"/>
        <v>0.58215315202406315</v>
      </c>
      <c r="HI349" s="270" t="e">
        <f>(HI346-HJ346)/ABS(HJ346)</f>
        <v>#DIV/0!</v>
      </c>
      <c r="HJ349" s="192"/>
      <c r="HK349" s="192"/>
      <c r="HL349" s="192"/>
      <c r="HM349" s="192"/>
      <c r="HN349" s="266"/>
      <c r="HO349" s="48"/>
      <c r="HP349" s="48"/>
      <c r="HQ349" s="48"/>
      <c r="HR349" s="48"/>
      <c r="HS349" s="48"/>
      <c r="HT349" s="48"/>
      <c r="HU349" s="48"/>
      <c r="HV349" s="48"/>
      <c r="HW349" s="48"/>
      <c r="HX349" s="48"/>
      <c r="HY349" s="48"/>
      <c r="HZ349" s="48"/>
      <c r="IA349" s="48"/>
      <c r="IB349" s="48"/>
      <c r="IC349" s="269" t="s">
        <v>364</v>
      </c>
      <c r="ID349" s="270">
        <f t="shared" ref="ID349:IG349" si="1778">(ID346-IE346)/ABS(IE346)</f>
        <v>-0.31555888410410032</v>
      </c>
      <c r="IE349" s="270">
        <f t="shared" si="1778"/>
        <v>-0.18427186848239485</v>
      </c>
      <c r="IF349" s="270">
        <f t="shared" si="1778"/>
        <v>-0.14225625539257972</v>
      </c>
      <c r="IG349" s="270">
        <f t="shared" si="1778"/>
        <v>0.56792182107263345</v>
      </c>
      <c r="IH349" s="270" t="e">
        <f>(IH346-II346)/ABS(II346)</f>
        <v>#DIV/0!</v>
      </c>
      <c r="II349" s="192"/>
      <c r="IJ349" s="192"/>
      <c r="IK349" s="192"/>
      <c r="IL349" s="192"/>
      <c r="IM349" s="266"/>
      <c r="IN349" s="48"/>
      <c r="IO349" s="31"/>
      <c r="IP349" s="31"/>
      <c r="IQ349" s="31"/>
      <c r="IR349" s="31"/>
      <c r="IS349" s="31"/>
      <c r="IT349" s="31"/>
      <c r="IU349" s="31"/>
      <c r="IV349" s="31"/>
      <c r="IW349" s="33"/>
      <c r="IX349" s="33"/>
      <c r="IY349" s="33"/>
      <c r="IZ349" s="33"/>
      <c r="JA349" s="33"/>
      <c r="JB349" s="269" t="s">
        <v>364</v>
      </c>
      <c r="JC349" s="270">
        <f t="shared" ref="JC349:JF349" si="1779">(JC346-JD346)/ABS(JD346)</f>
        <v>9.6711798839458352E-2</v>
      </c>
      <c r="JD349" s="270">
        <f t="shared" si="1779"/>
        <v>-4.115226337448429E-3</v>
      </c>
      <c r="JE349" s="270">
        <f t="shared" si="1779"/>
        <v>9.1302636757182074E-2</v>
      </c>
      <c r="JF349" s="270">
        <f t="shared" si="1779"/>
        <v>-4.8455440131219218E-2</v>
      </c>
      <c r="JG349" s="270" t="e">
        <f>(JG346-JH346)/ABS(JH346)</f>
        <v>#DIV/0!</v>
      </c>
      <c r="JH349" s="192"/>
      <c r="JI349" s="192"/>
      <c r="JJ349" s="192"/>
      <c r="JK349" s="192"/>
      <c r="JL349" s="266"/>
      <c r="JM349" s="3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269" t="s">
        <v>364</v>
      </c>
      <c r="KC349" s="270">
        <f t="shared" ref="KC349:KF349" si="1780">(KC346-KD346)/ABS(KD346)</f>
        <v>8.3333333333333273E-2</v>
      </c>
      <c r="KD349" s="270">
        <f t="shared" si="1780"/>
        <v>2.7972027972028031E-2</v>
      </c>
      <c r="KE349" s="270">
        <f t="shared" si="1780"/>
        <v>-0.37142857142857144</v>
      </c>
      <c r="KF349" s="270">
        <f t="shared" si="1780"/>
        <v>0.98156682027649789</v>
      </c>
      <c r="KG349" s="270" t="e">
        <f>(KG346-KH346)/ABS(KH346)</f>
        <v>#DIV/0!</v>
      </c>
      <c r="KH349" s="150"/>
      <c r="KI349" s="150"/>
      <c r="KJ349" s="150"/>
      <c r="KK349" s="150"/>
      <c r="KL349" s="266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269" t="s">
        <v>364</v>
      </c>
      <c r="LC349" s="270">
        <f t="shared" ref="LC349:LF349" si="1781">(LC346-LD346)/ABS(LD346)</f>
        <v>-9.8739495798319324E-2</v>
      </c>
      <c r="LD349" s="270">
        <f t="shared" si="1781"/>
        <v>-0.37616440987227506</v>
      </c>
      <c r="LE349" s="270">
        <f t="shared" si="1781"/>
        <v>1.9269776876268852E-3</v>
      </c>
      <c r="LF349" s="270">
        <f t="shared" si="1781"/>
        <v>0.97674418604651159</v>
      </c>
      <c r="LG349" s="270" t="e">
        <f>(LG346-LH346)/ABS(LH346)</f>
        <v>#DIV/0!</v>
      </c>
      <c r="LH349" s="150"/>
      <c r="LI349" s="150"/>
      <c r="LJ349" s="150"/>
      <c r="LK349" s="150"/>
      <c r="LL349" s="266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269" t="s">
        <v>364</v>
      </c>
      <c r="MC349" s="270">
        <f t="shared" ref="MC349:MF349" si="1782">(MC346-MD346)/ABS(MD346)</f>
        <v>5.7085771371485185E-3</v>
      </c>
      <c r="MD349" s="270">
        <f t="shared" si="1782"/>
        <v>-0.29055900994262712</v>
      </c>
      <c r="ME349" s="270">
        <f t="shared" si="1782"/>
        <v>-0.14730290456431533</v>
      </c>
      <c r="MF349" s="270">
        <f t="shared" si="1782"/>
        <v>0.51724137931034475</v>
      </c>
      <c r="MG349" s="271" t="e">
        <f>(MG346-MH346)/ABS(MH346)</f>
        <v>#DIV/0!</v>
      </c>
      <c r="MH349" s="192"/>
      <c r="MI349" s="192"/>
      <c r="MJ349" s="192"/>
      <c r="MK349" s="192"/>
      <c r="ML349" s="266"/>
      <c r="MM349" s="3"/>
      <c r="MN349" s="3"/>
      <c r="MO349" s="3"/>
      <c r="MP349" s="3"/>
      <c r="MQ349" s="3"/>
      <c r="MR349" s="3"/>
      <c r="MS349" s="3"/>
    </row>
    <row r="350" spans="1:357" s="27" customFormat="1" x14ac:dyDescent="0.25">
      <c r="A350" s="3"/>
      <c r="B350" s="34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48"/>
      <c r="GI350" s="48"/>
      <c r="GJ350" s="48"/>
      <c r="GK350" s="48"/>
      <c r="GL350" s="48"/>
      <c r="GP350" s="46"/>
    </row>
    <row r="351" spans="1:357" s="27" customFormat="1" ht="16.5" thickBot="1" x14ac:dyDescent="0.3">
      <c r="A351" s="3"/>
      <c r="B351" s="34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L351" s="36"/>
      <c r="AM351" s="36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L351" s="36"/>
      <c r="BM351" s="36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L351" s="36"/>
      <c r="DM351" s="36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48"/>
      <c r="GI351" s="48"/>
      <c r="GJ351" s="48"/>
      <c r="GK351" s="48"/>
      <c r="GL351" s="48"/>
    </row>
    <row r="352" spans="1:357" s="37" customFormat="1" ht="16.5" thickBot="1" x14ac:dyDescent="0.3">
      <c r="A352" s="3"/>
      <c r="B352" s="34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27"/>
      <c r="AP352" s="27"/>
      <c r="AQ352" s="27"/>
      <c r="AR352" s="27"/>
      <c r="AS352" s="27"/>
      <c r="AT352" s="27"/>
      <c r="AU352" s="27"/>
      <c r="AV352" s="27"/>
      <c r="AX352" s="79" t="s">
        <v>365</v>
      </c>
      <c r="AY352" s="44">
        <v>2024</v>
      </c>
      <c r="AZ352" s="44">
        <v>2023</v>
      </c>
      <c r="BA352" s="44">
        <v>2022</v>
      </c>
      <c r="BB352" s="44">
        <v>2021</v>
      </c>
      <c r="BC352" s="44">
        <v>2020</v>
      </c>
      <c r="BD352" s="44">
        <v>2019</v>
      </c>
      <c r="BE352" s="44">
        <v>2018</v>
      </c>
      <c r="BF352" s="44">
        <v>2017</v>
      </c>
      <c r="BG352" s="44">
        <v>2016</v>
      </c>
      <c r="BH352" s="44">
        <v>2015</v>
      </c>
      <c r="BI352" s="44">
        <v>2014</v>
      </c>
      <c r="BJ352" s="44">
        <v>2013</v>
      </c>
      <c r="BK352" s="44">
        <v>2012</v>
      </c>
      <c r="BL352" s="44">
        <v>2011</v>
      </c>
      <c r="BM352" s="44">
        <v>2010</v>
      </c>
      <c r="BN352" s="44">
        <v>2009</v>
      </c>
      <c r="BO352" s="80">
        <v>2008</v>
      </c>
      <c r="BP352" s="4"/>
      <c r="BQ352" s="4"/>
      <c r="BR352" s="4"/>
      <c r="BS352" s="4"/>
      <c r="BT352" s="4"/>
      <c r="BU352" s="4"/>
      <c r="BV352" s="4"/>
      <c r="BX352" s="79" t="s">
        <v>365</v>
      </c>
      <c r="BY352" s="44">
        <v>2024</v>
      </c>
      <c r="BZ352" s="44">
        <v>2023</v>
      </c>
      <c r="CA352" s="44">
        <v>2022</v>
      </c>
      <c r="CB352" s="44">
        <v>2021</v>
      </c>
      <c r="CC352" s="44">
        <v>2020</v>
      </c>
      <c r="CD352" s="44">
        <v>2019</v>
      </c>
      <c r="CE352" s="44">
        <v>2018</v>
      </c>
      <c r="CF352" s="44">
        <v>2017</v>
      </c>
      <c r="CG352" s="44">
        <v>2016</v>
      </c>
      <c r="CH352" s="44">
        <v>2015</v>
      </c>
      <c r="CI352" s="44">
        <v>2014</v>
      </c>
      <c r="CJ352" s="44">
        <v>2013</v>
      </c>
      <c r="CK352" s="44">
        <v>2012</v>
      </c>
      <c r="CL352" s="44">
        <v>2011</v>
      </c>
      <c r="CM352" s="44">
        <v>2010</v>
      </c>
      <c r="CN352" s="44">
        <v>2009</v>
      </c>
      <c r="CO352" s="80">
        <v>2008</v>
      </c>
      <c r="CP352" s="4"/>
      <c r="CQ352" s="4"/>
      <c r="CR352" s="4"/>
      <c r="CS352" s="4"/>
      <c r="CT352" s="4"/>
      <c r="CU352" s="4"/>
      <c r="CV352" s="4"/>
      <c r="CX352" s="79" t="s">
        <v>365</v>
      </c>
      <c r="CY352" s="44">
        <v>2024</v>
      </c>
      <c r="CZ352" s="44">
        <v>2023</v>
      </c>
      <c r="DA352" s="44">
        <v>2022</v>
      </c>
      <c r="DB352" s="44">
        <v>2021</v>
      </c>
      <c r="DC352" s="44">
        <v>2020</v>
      </c>
      <c r="DD352" s="44">
        <v>2019</v>
      </c>
      <c r="DE352" s="44">
        <v>2018</v>
      </c>
      <c r="DF352" s="44">
        <v>2017</v>
      </c>
      <c r="DG352" s="44">
        <v>2016</v>
      </c>
      <c r="DH352" s="44">
        <v>2015</v>
      </c>
      <c r="DI352" s="44">
        <v>2014</v>
      </c>
      <c r="DJ352" s="44">
        <v>2013</v>
      </c>
      <c r="DK352" s="44">
        <v>2012</v>
      </c>
      <c r="DL352" s="44">
        <v>2011</v>
      </c>
      <c r="DM352" s="44">
        <v>2010</v>
      </c>
      <c r="DN352" s="44">
        <v>2009</v>
      </c>
      <c r="DO352" s="80">
        <v>2008</v>
      </c>
      <c r="DP352" s="4"/>
      <c r="DQ352" s="4"/>
      <c r="DR352" s="4"/>
      <c r="DS352" s="4"/>
      <c r="DT352" s="4"/>
      <c r="DU352" s="4"/>
      <c r="DV352" s="4"/>
      <c r="DW352" s="27"/>
      <c r="DX352" s="27"/>
      <c r="DY352" s="27"/>
      <c r="DZ352" s="27"/>
      <c r="EA352" s="27"/>
      <c r="EB352" s="27"/>
      <c r="EC352" s="27"/>
      <c r="ED352" s="27"/>
      <c r="EE352" s="27"/>
      <c r="EF352" s="27"/>
      <c r="EG352" s="27"/>
      <c r="EH352" s="27"/>
      <c r="EI352" s="27"/>
      <c r="EJ352" s="27"/>
      <c r="EK352" s="27"/>
      <c r="EL352" s="27"/>
      <c r="EM352" s="27"/>
      <c r="EN352" s="27"/>
      <c r="EO352" s="27"/>
      <c r="EP352" s="27"/>
      <c r="EQ352" s="27"/>
      <c r="ER352" s="27"/>
      <c r="ES352" s="27"/>
      <c r="ET352" s="27"/>
      <c r="EU352" s="27"/>
      <c r="EV352" s="27"/>
      <c r="EW352" s="27"/>
      <c r="EX352" s="27"/>
      <c r="EY352" s="27"/>
      <c r="EZ352" s="27"/>
      <c r="FA352" s="27"/>
      <c r="FB352" s="27"/>
      <c r="FC352" s="27"/>
      <c r="FD352" s="27"/>
      <c r="FE352" s="27"/>
      <c r="FF352" s="27"/>
      <c r="FG352" s="27"/>
      <c r="FH352" s="27"/>
      <c r="FI352" s="27"/>
      <c r="FJ352" s="27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48"/>
      <c r="GI352" s="48"/>
      <c r="GJ352" s="48"/>
      <c r="GK352" s="48"/>
      <c r="GL352" s="48"/>
      <c r="GM352" s="27"/>
      <c r="GN352" s="27"/>
      <c r="GO352" s="27"/>
      <c r="GP352" s="27"/>
      <c r="GQ352" s="27"/>
      <c r="GR352" s="27"/>
      <c r="GS352" s="27"/>
      <c r="GT352" s="27"/>
      <c r="GU352" s="27"/>
      <c r="GV352" s="27"/>
      <c r="GW352" s="27"/>
      <c r="GX352" s="27"/>
      <c r="GY352" s="27"/>
      <c r="GZ352" s="27"/>
      <c r="HA352" s="27"/>
      <c r="HB352" s="27"/>
      <c r="HC352" s="27"/>
      <c r="HD352" s="27"/>
      <c r="HE352" s="27"/>
      <c r="HF352" s="27"/>
      <c r="HG352" s="27"/>
      <c r="HH352" s="27"/>
      <c r="HI352" s="27"/>
      <c r="HJ352" s="27"/>
      <c r="HK352" s="27"/>
      <c r="HL352" s="27"/>
      <c r="HM352" s="27"/>
      <c r="HN352" s="27"/>
      <c r="HO352" s="27"/>
      <c r="HP352" s="27"/>
      <c r="HQ352" s="27"/>
      <c r="HR352" s="27"/>
      <c r="HS352" s="27"/>
      <c r="HT352" s="27"/>
      <c r="HU352" s="27"/>
      <c r="HV352" s="27"/>
      <c r="HW352" s="27"/>
      <c r="HX352" s="27"/>
      <c r="HY352" s="27"/>
      <c r="HZ352" s="27"/>
      <c r="IA352" s="27"/>
      <c r="IB352" s="27"/>
      <c r="IC352" s="27"/>
      <c r="ID352" s="27"/>
      <c r="IE352" s="27"/>
      <c r="IF352" s="27"/>
      <c r="IG352" s="27"/>
      <c r="IH352" s="27"/>
      <c r="II352" s="27"/>
      <c r="IJ352" s="27"/>
      <c r="IK352" s="27"/>
      <c r="IL352" s="27"/>
      <c r="IM352" s="27"/>
      <c r="IN352" s="27"/>
      <c r="IO352" s="27"/>
      <c r="IP352" s="27"/>
      <c r="IQ352" s="27"/>
      <c r="IR352" s="27"/>
      <c r="IS352" s="27"/>
      <c r="IT352" s="27"/>
      <c r="IU352" s="27"/>
      <c r="IV352" s="27"/>
      <c r="IW352" s="27"/>
      <c r="IX352" s="27"/>
      <c r="IY352" s="27"/>
      <c r="IZ352" s="27"/>
      <c r="JA352" s="27"/>
      <c r="JB352" s="27"/>
      <c r="JC352" s="27"/>
      <c r="JD352" s="27"/>
      <c r="JE352" s="27"/>
      <c r="JF352" s="27"/>
      <c r="JG352" s="27"/>
      <c r="JH352" s="27"/>
      <c r="JI352" s="27"/>
      <c r="JJ352" s="27"/>
      <c r="JK352" s="27"/>
      <c r="JL352" s="27"/>
      <c r="JM352" s="27"/>
      <c r="JN352" s="27"/>
      <c r="JO352" s="27"/>
      <c r="JP352" s="27"/>
      <c r="JQ352" s="27"/>
      <c r="JR352" s="27"/>
      <c r="JS352" s="27"/>
      <c r="JT352" s="27"/>
      <c r="JU352" s="27"/>
      <c r="JV352" s="27"/>
      <c r="JW352" s="27"/>
      <c r="JX352" s="27"/>
      <c r="JY352" s="27"/>
      <c r="JZ352" s="27"/>
      <c r="KA352" s="27"/>
      <c r="KB352" s="27"/>
      <c r="KC352" s="27"/>
      <c r="KD352" s="27"/>
      <c r="KE352" s="27"/>
      <c r="KF352" s="27"/>
      <c r="KG352" s="27"/>
      <c r="KH352" s="27"/>
      <c r="KI352" s="27"/>
      <c r="KJ352" s="27"/>
      <c r="KK352" s="27"/>
      <c r="KL352" s="27"/>
      <c r="KM352" s="27"/>
      <c r="KN352" s="27"/>
      <c r="KO352" s="27"/>
      <c r="KP352" s="27"/>
      <c r="KQ352" s="27"/>
      <c r="KR352" s="27"/>
      <c r="KS352" s="27"/>
      <c r="KT352" s="27"/>
      <c r="KU352" s="27"/>
      <c r="KV352" s="27"/>
      <c r="KW352" s="27"/>
      <c r="KX352" s="27"/>
      <c r="KY352" s="27"/>
      <c r="KZ352" s="27"/>
      <c r="LA352" s="27"/>
      <c r="LB352" s="27"/>
      <c r="LC352" s="27"/>
      <c r="LD352" s="27"/>
      <c r="LE352" s="27"/>
      <c r="LF352" s="27"/>
      <c r="LG352" s="27"/>
      <c r="LH352" s="27"/>
      <c r="LI352" s="27"/>
      <c r="LJ352" s="27"/>
      <c r="LK352" s="27"/>
      <c r="LL352" s="27"/>
      <c r="LM352" s="27"/>
      <c r="LN352" s="27"/>
      <c r="LO352" s="27"/>
      <c r="LP352" s="27"/>
      <c r="LQ352" s="27"/>
      <c r="LR352" s="27"/>
      <c r="LS352" s="27"/>
      <c r="LT352" s="27"/>
      <c r="LU352" s="27"/>
      <c r="LV352" s="27"/>
      <c r="LW352" s="27"/>
      <c r="LX352" s="27"/>
      <c r="LY352" s="27"/>
      <c r="LZ352" s="27"/>
      <c r="MA352" s="27"/>
      <c r="MB352" s="27"/>
      <c r="MC352" s="27"/>
      <c r="MD352" s="27"/>
      <c r="ME352" s="27"/>
      <c r="MF352" s="27"/>
      <c r="MG352" s="27"/>
      <c r="MH352" s="27"/>
      <c r="MI352" s="27"/>
      <c r="MJ352" s="27"/>
      <c r="MK352" s="27"/>
      <c r="ML352" s="27"/>
      <c r="MM352" s="27"/>
      <c r="MN352" s="27"/>
      <c r="MO352" s="27"/>
      <c r="MP352" s="27"/>
      <c r="MQ352" s="27"/>
      <c r="MR352" s="27"/>
      <c r="MS352" s="27"/>
    </row>
    <row r="353" spans="1:357" x14ac:dyDescent="0.25">
      <c r="B353" s="37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4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27"/>
      <c r="AP353" s="27"/>
      <c r="AQ353" s="27"/>
      <c r="AR353" s="27"/>
      <c r="AS353" s="27"/>
      <c r="AT353" s="27"/>
      <c r="AU353" s="27"/>
      <c r="AV353" s="27"/>
      <c r="AX353" s="81" t="s">
        <v>366</v>
      </c>
      <c r="AY353" s="82">
        <f t="shared" ref="AY353:BO353" si="1783">COUNTIF(AY2:AY328,"&gt;0")</f>
        <v>143</v>
      </c>
      <c r="AZ353" s="82">
        <f t="shared" si="1783"/>
        <v>251</v>
      </c>
      <c r="BA353" s="82">
        <f t="shared" si="1783"/>
        <v>253</v>
      </c>
      <c r="BB353" s="82">
        <f t="shared" si="1783"/>
        <v>250</v>
      </c>
      <c r="BC353" s="82">
        <f t="shared" si="1783"/>
        <v>247</v>
      </c>
      <c r="BD353" s="82">
        <f t="shared" si="1783"/>
        <v>268</v>
      </c>
      <c r="BE353" s="82">
        <f t="shared" si="1783"/>
        <v>279</v>
      </c>
      <c r="BF353" s="82">
        <f t="shared" si="1783"/>
        <v>281</v>
      </c>
      <c r="BG353" s="82">
        <f t="shared" si="1783"/>
        <v>278</v>
      </c>
      <c r="BH353" s="82">
        <f t="shared" si="1783"/>
        <v>266</v>
      </c>
      <c r="BI353" s="82">
        <f t="shared" si="1783"/>
        <v>221</v>
      </c>
      <c r="BJ353" s="82">
        <f t="shared" si="1783"/>
        <v>188</v>
      </c>
      <c r="BK353" s="82">
        <f t="shared" si="1783"/>
        <v>150</v>
      </c>
      <c r="BL353" s="82">
        <f t="shared" si="1783"/>
        <v>118</v>
      </c>
      <c r="BM353" s="82">
        <f t="shared" si="1783"/>
        <v>116</v>
      </c>
      <c r="BN353" s="82">
        <f t="shared" si="1783"/>
        <v>106</v>
      </c>
      <c r="BO353" s="124">
        <f t="shared" si="1783"/>
        <v>93</v>
      </c>
      <c r="BP353" s="5"/>
      <c r="BQ353" s="5"/>
      <c r="BR353" s="5"/>
      <c r="BS353" s="5"/>
      <c r="BT353" s="5"/>
      <c r="BU353" s="5"/>
      <c r="BV353" s="5"/>
      <c r="BX353" s="81" t="s">
        <v>366</v>
      </c>
      <c r="BY353" s="82">
        <f t="shared" ref="BY353:CO353" si="1784">COUNTIF(BY2:BY328,"&gt;0")</f>
        <v>120</v>
      </c>
      <c r="BZ353" s="82">
        <f t="shared" si="1784"/>
        <v>213</v>
      </c>
      <c r="CA353" s="82">
        <f t="shared" si="1784"/>
        <v>224</v>
      </c>
      <c r="CB353" s="82">
        <f t="shared" si="1784"/>
        <v>213</v>
      </c>
      <c r="CC353" s="82">
        <f t="shared" si="1784"/>
        <v>209</v>
      </c>
      <c r="CD353" s="82">
        <f t="shared" si="1784"/>
        <v>233</v>
      </c>
      <c r="CE353" s="82">
        <f t="shared" si="1784"/>
        <v>242</v>
      </c>
      <c r="CF353" s="82">
        <f t="shared" si="1784"/>
        <v>256</v>
      </c>
      <c r="CG353" s="82">
        <f t="shared" si="1784"/>
        <v>249</v>
      </c>
      <c r="CH353" s="82">
        <f t="shared" si="1784"/>
        <v>235</v>
      </c>
      <c r="CI353" s="82">
        <f t="shared" si="1784"/>
        <v>198</v>
      </c>
      <c r="CJ353" s="82">
        <f t="shared" si="1784"/>
        <v>165</v>
      </c>
      <c r="CK353" s="82">
        <f t="shared" si="1784"/>
        <v>139</v>
      </c>
      <c r="CL353" s="82">
        <f t="shared" si="1784"/>
        <v>107</v>
      </c>
      <c r="CM353" s="82">
        <f t="shared" si="1784"/>
        <v>91</v>
      </c>
      <c r="CN353" s="82">
        <f t="shared" si="1784"/>
        <v>67</v>
      </c>
      <c r="CO353" s="124">
        <f t="shared" si="1784"/>
        <v>82</v>
      </c>
      <c r="CP353" s="5"/>
      <c r="CQ353" s="5"/>
      <c r="CR353" s="5"/>
      <c r="CS353" s="5"/>
      <c r="CT353" s="5"/>
      <c r="CU353" s="5"/>
      <c r="CV353" s="5"/>
      <c r="CX353" s="81" t="s">
        <v>366</v>
      </c>
      <c r="CY353" s="82">
        <f t="shared" ref="CY353:DO353" si="1785">COUNTIF(CY2:CY328,"&gt;0")</f>
        <v>117</v>
      </c>
      <c r="CZ353" s="82">
        <f t="shared" si="1785"/>
        <v>205</v>
      </c>
      <c r="DA353" s="82">
        <f t="shared" si="1785"/>
        <v>220</v>
      </c>
      <c r="DB353" s="82">
        <f t="shared" si="1785"/>
        <v>213</v>
      </c>
      <c r="DC353" s="82">
        <f t="shared" si="1785"/>
        <v>203</v>
      </c>
      <c r="DD353" s="82">
        <f t="shared" si="1785"/>
        <v>232</v>
      </c>
      <c r="DE353" s="82">
        <f t="shared" si="1785"/>
        <v>239</v>
      </c>
      <c r="DF353" s="82">
        <f t="shared" si="1785"/>
        <v>250</v>
      </c>
      <c r="DG353" s="82">
        <f t="shared" si="1785"/>
        <v>244</v>
      </c>
      <c r="DH353" s="82">
        <f t="shared" si="1785"/>
        <v>231</v>
      </c>
      <c r="DI353" s="82">
        <f t="shared" si="1785"/>
        <v>192</v>
      </c>
      <c r="DJ353" s="82">
        <f t="shared" si="1785"/>
        <v>161</v>
      </c>
      <c r="DK353" s="82">
        <f t="shared" si="1785"/>
        <v>132</v>
      </c>
      <c r="DL353" s="82">
        <f t="shared" si="1785"/>
        <v>104</v>
      </c>
      <c r="DM353" s="82">
        <f t="shared" si="1785"/>
        <v>88</v>
      </c>
      <c r="DN353" s="82">
        <f t="shared" si="1785"/>
        <v>69</v>
      </c>
      <c r="DO353" s="124">
        <f t="shared" si="1785"/>
        <v>78</v>
      </c>
      <c r="DP353" s="5"/>
      <c r="DQ353" s="5"/>
      <c r="DR353" s="5"/>
      <c r="DS353" s="5"/>
      <c r="DT353" s="5"/>
      <c r="DU353" s="5"/>
      <c r="DV353" s="5"/>
      <c r="DW353" s="27"/>
      <c r="DX353" s="27"/>
      <c r="DY353" s="27"/>
      <c r="DZ353" s="27"/>
      <c r="EA353" s="27"/>
      <c r="EB353" s="27"/>
      <c r="EC353" s="27"/>
      <c r="ED353" s="27"/>
      <c r="EE353" s="27"/>
      <c r="EF353" s="27"/>
      <c r="EG353" s="27"/>
      <c r="EH353" s="27"/>
      <c r="EI353" s="27"/>
      <c r="EJ353" s="27"/>
      <c r="EK353" s="27"/>
      <c r="EL353" s="27"/>
      <c r="EM353" s="27"/>
      <c r="EN353" s="27"/>
      <c r="EO353" s="27"/>
      <c r="EP353" s="27"/>
      <c r="EQ353" s="27"/>
      <c r="ER353" s="27"/>
      <c r="ES353" s="27"/>
      <c r="ET353" s="27"/>
      <c r="EU353" s="27"/>
      <c r="EV353" s="27"/>
      <c r="EW353" s="27"/>
      <c r="EX353" s="27"/>
      <c r="EY353" s="27"/>
      <c r="EZ353" s="27"/>
      <c r="FA353" s="27"/>
      <c r="FB353" s="27"/>
      <c r="FC353" s="27"/>
      <c r="FD353" s="27"/>
      <c r="FE353" s="27"/>
      <c r="FF353" s="27"/>
      <c r="FG353" s="27"/>
      <c r="FH353" s="27"/>
      <c r="FI353" s="27"/>
      <c r="FJ353" s="27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H353" s="48"/>
      <c r="GI353" s="48"/>
      <c r="GJ353" s="48"/>
      <c r="GK353" s="48"/>
      <c r="GL353" s="48"/>
      <c r="GM353" s="27"/>
      <c r="GN353" s="27"/>
      <c r="GO353" s="27"/>
      <c r="GP353" s="27"/>
      <c r="GQ353" s="27"/>
      <c r="GR353" s="27"/>
      <c r="GS353" s="27"/>
      <c r="GT353" s="27"/>
      <c r="GU353" s="27"/>
      <c r="GV353" s="27"/>
      <c r="GW353" s="27"/>
      <c r="GX353" s="27"/>
      <c r="GY353" s="27"/>
      <c r="GZ353" s="27"/>
      <c r="HA353" s="27"/>
      <c r="HB353" s="27"/>
      <c r="HC353" s="27"/>
      <c r="HD353" s="27"/>
      <c r="HE353" s="27"/>
      <c r="HF353" s="27"/>
      <c r="HG353" s="27"/>
      <c r="HH353" s="27"/>
      <c r="HI353" s="27"/>
      <c r="HJ353" s="27"/>
      <c r="HK353" s="27"/>
      <c r="HL353" s="27"/>
      <c r="HM353" s="27"/>
      <c r="HN353" s="27"/>
      <c r="HO353" s="27"/>
      <c r="HP353" s="27"/>
      <c r="HQ353" s="27"/>
      <c r="HR353" s="27"/>
      <c r="HS353" s="27"/>
      <c r="HT353" s="27"/>
      <c r="HU353" s="27"/>
      <c r="HV353" s="27"/>
      <c r="HW353" s="27"/>
      <c r="HX353" s="27"/>
      <c r="HY353" s="27"/>
      <c r="HZ353" s="27"/>
      <c r="IA353" s="27"/>
      <c r="IB353" s="27"/>
      <c r="IC353" s="27"/>
      <c r="ID353" s="27"/>
      <c r="IE353" s="27"/>
      <c r="IF353" s="27"/>
      <c r="IG353" s="27"/>
      <c r="IH353" s="27"/>
      <c r="II353" s="27"/>
      <c r="IJ353" s="27"/>
      <c r="IK353" s="27"/>
      <c r="IL353" s="27"/>
      <c r="IM353" s="27"/>
      <c r="IN353" s="27"/>
      <c r="IO353" s="27"/>
      <c r="IP353" s="27"/>
      <c r="IQ353" s="27"/>
      <c r="IR353" s="27"/>
      <c r="IS353" s="27"/>
      <c r="IT353" s="27"/>
      <c r="IU353" s="27"/>
      <c r="IV353" s="27"/>
      <c r="IW353" s="27"/>
      <c r="IX353" s="27"/>
      <c r="IY353" s="27"/>
      <c r="IZ353" s="27"/>
      <c r="JA353" s="27"/>
      <c r="JB353" s="27"/>
      <c r="JC353" s="27"/>
      <c r="JD353" s="27"/>
      <c r="JE353" s="27"/>
      <c r="JF353" s="27"/>
      <c r="JG353" s="27"/>
      <c r="JH353" s="27"/>
      <c r="JI353" s="27"/>
      <c r="JJ353" s="27"/>
      <c r="JK353" s="27"/>
      <c r="JL353" s="27"/>
      <c r="JM353" s="27"/>
      <c r="JN353" s="27"/>
      <c r="JO353" s="27"/>
      <c r="JP353" s="27"/>
      <c r="JQ353" s="27"/>
      <c r="JR353" s="27"/>
      <c r="JS353" s="27"/>
      <c r="JT353" s="27"/>
      <c r="JU353" s="27"/>
      <c r="JV353" s="27"/>
      <c r="JW353" s="27"/>
      <c r="JX353" s="27"/>
      <c r="JY353" s="27"/>
      <c r="JZ353" s="27"/>
      <c r="KA353" s="27"/>
      <c r="KB353" s="27"/>
      <c r="KC353" s="27"/>
      <c r="KD353" s="27"/>
      <c r="KE353" s="27"/>
      <c r="KF353" s="27"/>
      <c r="KG353" s="27"/>
      <c r="KH353" s="27"/>
      <c r="KI353" s="27"/>
      <c r="KJ353" s="27"/>
      <c r="KK353" s="27"/>
      <c r="KL353" s="27"/>
      <c r="KM353" s="27"/>
      <c r="KN353" s="27"/>
      <c r="KO353" s="27"/>
      <c r="KP353" s="27"/>
      <c r="KQ353" s="27"/>
      <c r="KR353" s="27"/>
      <c r="KS353" s="27"/>
      <c r="KT353" s="27"/>
      <c r="KU353" s="27"/>
      <c r="KV353" s="27"/>
      <c r="KW353" s="27"/>
      <c r="KX353" s="27"/>
      <c r="KY353" s="27"/>
      <c r="KZ353" s="27"/>
      <c r="LA353" s="27"/>
      <c r="LB353" s="27"/>
      <c r="LC353" s="27"/>
      <c r="LD353" s="27"/>
      <c r="LE353" s="27"/>
      <c r="LF353" s="27"/>
      <c r="LG353" s="27"/>
      <c r="LH353" s="27"/>
      <c r="LI353" s="27"/>
      <c r="LJ353" s="27"/>
      <c r="LK353" s="27"/>
      <c r="LL353" s="27"/>
      <c r="LM353" s="27"/>
      <c r="LN353" s="27"/>
      <c r="LO353" s="27"/>
      <c r="LP353" s="27"/>
      <c r="LQ353" s="27"/>
      <c r="LR353" s="27"/>
      <c r="LS353" s="27"/>
      <c r="LT353" s="27"/>
      <c r="LU353" s="27"/>
      <c r="LV353" s="27"/>
      <c r="LW353" s="27"/>
      <c r="LX353" s="27"/>
      <c r="LY353" s="27"/>
      <c r="LZ353" s="27"/>
      <c r="MA353" s="27"/>
      <c r="MB353" s="27"/>
      <c r="MC353" s="27"/>
      <c r="MD353" s="27"/>
      <c r="ME353" s="27"/>
      <c r="MF353" s="27"/>
      <c r="MG353" s="27"/>
      <c r="MH353" s="27"/>
      <c r="MI353" s="27"/>
      <c r="MJ353" s="27"/>
      <c r="MK353" s="27"/>
      <c r="ML353" s="27"/>
      <c r="MM353" s="27"/>
      <c r="MN353" s="27"/>
      <c r="MO353" s="27"/>
      <c r="MP353" s="27"/>
      <c r="MQ353" s="27"/>
      <c r="MR353" s="27"/>
      <c r="MS353" s="27"/>
    </row>
    <row r="354" spans="1:357" x14ac:dyDescent="0.25">
      <c r="B354" s="37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4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37"/>
      <c r="AP354" s="37"/>
      <c r="AQ354" s="37"/>
      <c r="AR354" s="37"/>
      <c r="AS354" s="37"/>
      <c r="AT354" s="37"/>
      <c r="AU354" s="37"/>
      <c r="AV354" s="37"/>
      <c r="AX354" s="57" t="s">
        <v>367</v>
      </c>
      <c r="AY354" s="5">
        <f t="shared" ref="AY354:BO354" si="1786">COUNTIF(AY2:AY328,"&lt;0")</f>
        <v>1</v>
      </c>
      <c r="AZ354" s="5">
        <f t="shared" si="1786"/>
        <v>1</v>
      </c>
      <c r="BA354" s="5">
        <f t="shared" si="1786"/>
        <v>1</v>
      </c>
      <c r="BB354" s="5">
        <f t="shared" si="1786"/>
        <v>1</v>
      </c>
      <c r="BC354" s="5">
        <f t="shared" si="1786"/>
        <v>1</v>
      </c>
      <c r="BD354" s="5">
        <f t="shared" si="1786"/>
        <v>1</v>
      </c>
      <c r="BE354" s="5">
        <f t="shared" si="1786"/>
        <v>4</v>
      </c>
      <c r="BF354" s="5">
        <f t="shared" si="1786"/>
        <v>2</v>
      </c>
      <c r="BG354" s="5">
        <f t="shared" si="1786"/>
        <v>2</v>
      </c>
      <c r="BH354" s="5">
        <f t="shared" si="1786"/>
        <v>2</v>
      </c>
      <c r="BI354" s="5">
        <f t="shared" si="1786"/>
        <v>4</v>
      </c>
      <c r="BJ354" s="5">
        <f t="shared" si="1786"/>
        <v>3</v>
      </c>
      <c r="BK354" s="5">
        <f t="shared" si="1786"/>
        <v>3</v>
      </c>
      <c r="BL354" s="5">
        <f t="shared" si="1786"/>
        <v>1</v>
      </c>
      <c r="BM354" s="5">
        <f t="shared" si="1786"/>
        <v>2</v>
      </c>
      <c r="BN354" s="5">
        <f t="shared" si="1786"/>
        <v>8</v>
      </c>
      <c r="BO354" s="73">
        <f t="shared" si="1786"/>
        <v>4</v>
      </c>
      <c r="BP354" s="5"/>
      <c r="BQ354" s="5"/>
      <c r="BR354" s="5"/>
      <c r="BS354" s="5"/>
      <c r="BT354" s="5"/>
      <c r="BU354" s="5"/>
      <c r="BV354" s="5"/>
      <c r="BX354" s="57" t="s">
        <v>367</v>
      </c>
      <c r="BY354" s="5">
        <f t="shared" ref="BY354:CO354" si="1787">COUNTIF(BY2:BY328,"&lt;0")</f>
        <v>23</v>
      </c>
      <c r="BZ354" s="5">
        <f t="shared" si="1787"/>
        <v>32</v>
      </c>
      <c r="CA354" s="5">
        <f t="shared" si="1787"/>
        <v>23</v>
      </c>
      <c r="CB354" s="5">
        <f t="shared" si="1787"/>
        <v>32</v>
      </c>
      <c r="CC354" s="5">
        <f t="shared" si="1787"/>
        <v>34</v>
      </c>
      <c r="CD354" s="5">
        <f t="shared" si="1787"/>
        <v>33</v>
      </c>
      <c r="CE354" s="5">
        <f t="shared" si="1787"/>
        <v>41</v>
      </c>
      <c r="CF354" s="5">
        <f t="shared" si="1787"/>
        <v>27</v>
      </c>
      <c r="CG354" s="5">
        <f t="shared" si="1787"/>
        <v>31</v>
      </c>
      <c r="CH354" s="5">
        <f t="shared" si="1787"/>
        <v>33</v>
      </c>
      <c r="CI354" s="5">
        <f t="shared" si="1787"/>
        <v>27</v>
      </c>
      <c r="CJ354" s="5">
        <f t="shared" si="1787"/>
        <v>26</v>
      </c>
      <c r="CK354" s="5">
        <f t="shared" si="1787"/>
        <v>15</v>
      </c>
      <c r="CL354" s="5">
        <f t="shared" si="1787"/>
        <v>14</v>
      </c>
      <c r="CM354" s="5">
        <f t="shared" si="1787"/>
        <v>29</v>
      </c>
      <c r="CN354" s="5">
        <f t="shared" si="1787"/>
        <v>49</v>
      </c>
      <c r="CO354" s="73">
        <f t="shared" si="1787"/>
        <v>17</v>
      </c>
      <c r="CP354" s="5"/>
      <c r="CQ354" s="5"/>
      <c r="CR354" s="5"/>
      <c r="CS354" s="5"/>
      <c r="CT354" s="5"/>
      <c r="CU354" s="5"/>
      <c r="CV354" s="5"/>
      <c r="CX354" s="57" t="s">
        <v>367</v>
      </c>
      <c r="CY354" s="5">
        <f t="shared" ref="CY354:DO354" si="1788">COUNTIF(CY2:CY328,"&lt;0")</f>
        <v>26</v>
      </c>
      <c r="CZ354" s="5">
        <f t="shared" si="1788"/>
        <v>40</v>
      </c>
      <c r="DA354" s="5">
        <f t="shared" si="1788"/>
        <v>27</v>
      </c>
      <c r="DB354" s="5">
        <f t="shared" si="1788"/>
        <v>31</v>
      </c>
      <c r="DC354" s="5">
        <f t="shared" si="1788"/>
        <v>38</v>
      </c>
      <c r="DD354" s="5">
        <f t="shared" si="1788"/>
        <v>34</v>
      </c>
      <c r="DE354" s="5">
        <f t="shared" si="1788"/>
        <v>44</v>
      </c>
      <c r="DF354" s="5">
        <f t="shared" si="1788"/>
        <v>33</v>
      </c>
      <c r="DG354" s="5">
        <f t="shared" si="1788"/>
        <v>36</v>
      </c>
      <c r="DH354" s="5">
        <f t="shared" si="1788"/>
        <v>38</v>
      </c>
      <c r="DI354" s="5">
        <f t="shared" si="1788"/>
        <v>33</v>
      </c>
      <c r="DJ354" s="5">
        <f t="shared" si="1788"/>
        <v>30</v>
      </c>
      <c r="DK354" s="5">
        <f t="shared" si="1788"/>
        <v>22</v>
      </c>
      <c r="DL354" s="5">
        <f t="shared" si="1788"/>
        <v>17</v>
      </c>
      <c r="DM354" s="5">
        <f t="shared" si="1788"/>
        <v>32</v>
      </c>
      <c r="DN354" s="5">
        <f t="shared" si="1788"/>
        <v>47</v>
      </c>
      <c r="DO354" s="73">
        <f t="shared" si="1788"/>
        <v>21</v>
      </c>
      <c r="DP354" s="5"/>
      <c r="DQ354" s="5"/>
      <c r="DR354" s="5"/>
      <c r="DS354" s="5"/>
      <c r="DT354" s="5"/>
      <c r="DU354" s="5"/>
      <c r="DV354" s="5"/>
      <c r="DW354" s="27"/>
      <c r="DX354" s="27"/>
      <c r="DY354" s="27"/>
      <c r="DZ354" s="27"/>
      <c r="EA354" s="27"/>
      <c r="EB354" s="27"/>
      <c r="EC354" s="27"/>
      <c r="ED354" s="27"/>
      <c r="EE354" s="27"/>
      <c r="EF354" s="27"/>
      <c r="EG354" s="27"/>
      <c r="EH354" s="27"/>
      <c r="EI354" s="27"/>
      <c r="EJ354" s="27"/>
      <c r="EK354" s="27"/>
      <c r="EL354" s="27"/>
      <c r="EM354" s="27"/>
      <c r="EN354" s="27"/>
      <c r="EO354" s="27"/>
      <c r="EP354" s="27"/>
      <c r="EQ354" s="27"/>
      <c r="ER354" s="27"/>
      <c r="ES354" s="27"/>
      <c r="ET354" s="27"/>
      <c r="EU354" s="27"/>
      <c r="EV354" s="27"/>
      <c r="EW354" s="27"/>
      <c r="EX354" s="27"/>
      <c r="EY354" s="27"/>
      <c r="EZ354" s="27"/>
      <c r="FA354" s="27"/>
      <c r="FB354" s="27"/>
      <c r="FC354" s="27"/>
      <c r="FD354" s="27"/>
      <c r="FE354" s="27"/>
      <c r="FF354" s="27"/>
      <c r="FG354" s="27"/>
      <c r="FH354" s="27"/>
      <c r="FI354" s="27"/>
      <c r="FJ354" s="27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H354" s="48"/>
      <c r="GI354" s="48"/>
      <c r="GJ354" s="48"/>
      <c r="GK354" s="48"/>
      <c r="GL354" s="48"/>
      <c r="GM354" s="27"/>
      <c r="GN354" s="27"/>
      <c r="GO354" s="27"/>
      <c r="GP354" s="27"/>
      <c r="GQ354" s="27"/>
      <c r="GR354" s="27"/>
      <c r="GS354" s="27"/>
      <c r="GT354" s="27"/>
      <c r="GU354" s="27"/>
      <c r="GV354" s="27"/>
      <c r="GW354" s="27"/>
      <c r="GX354" s="27"/>
      <c r="GY354" s="27"/>
      <c r="GZ354" s="27"/>
      <c r="HA354" s="27"/>
      <c r="HB354" s="27"/>
      <c r="HC354" s="27"/>
      <c r="HD354" s="27"/>
      <c r="HE354" s="27"/>
      <c r="HF354" s="27"/>
      <c r="HG354" s="27"/>
      <c r="HH354" s="27"/>
      <c r="HI354" s="27"/>
      <c r="HJ354" s="27"/>
      <c r="HK354" s="27"/>
      <c r="HL354" s="27"/>
      <c r="HM354" s="27"/>
      <c r="HN354" s="27"/>
      <c r="HO354" s="27"/>
      <c r="HP354" s="27"/>
      <c r="HQ354" s="27"/>
      <c r="HR354" s="27"/>
      <c r="HS354" s="27"/>
      <c r="HT354" s="27"/>
      <c r="HU354" s="27"/>
      <c r="HV354" s="27"/>
      <c r="HW354" s="27"/>
      <c r="HX354" s="27"/>
      <c r="HY354" s="27"/>
      <c r="HZ354" s="27"/>
      <c r="IA354" s="27"/>
      <c r="IB354" s="27"/>
      <c r="IC354" s="27"/>
      <c r="ID354" s="27"/>
      <c r="IE354" s="27"/>
      <c r="IF354" s="27"/>
      <c r="IG354" s="27"/>
      <c r="IH354" s="27"/>
      <c r="II354" s="27"/>
      <c r="IJ354" s="27"/>
      <c r="IK354" s="27"/>
      <c r="IL354" s="27"/>
      <c r="IM354" s="27"/>
      <c r="IN354" s="27"/>
      <c r="IO354" s="27"/>
      <c r="IP354" s="27"/>
      <c r="IQ354" s="27"/>
      <c r="IR354" s="27"/>
      <c r="IS354" s="27"/>
      <c r="IT354" s="27"/>
      <c r="IU354" s="27"/>
      <c r="IV354" s="27"/>
      <c r="IW354" s="27"/>
      <c r="IX354" s="27"/>
      <c r="IY354" s="27"/>
      <c r="IZ354" s="27"/>
      <c r="JA354" s="27"/>
      <c r="JB354" s="27"/>
      <c r="JC354" s="27"/>
      <c r="JD354" s="27"/>
      <c r="JE354" s="27"/>
      <c r="JF354" s="27"/>
      <c r="JG354" s="27"/>
      <c r="JH354" s="27"/>
      <c r="JI354" s="27"/>
      <c r="JJ354" s="27"/>
      <c r="JK354" s="27"/>
      <c r="JL354" s="27"/>
      <c r="JM354" s="27"/>
      <c r="JN354" s="27"/>
      <c r="JO354" s="27"/>
      <c r="JP354" s="37"/>
      <c r="JQ354" s="37"/>
      <c r="JR354" s="37"/>
      <c r="JS354" s="37"/>
      <c r="JT354" s="37"/>
      <c r="JU354" s="37"/>
      <c r="JV354" s="37"/>
      <c r="JW354" s="37"/>
      <c r="JX354" s="37"/>
      <c r="JY354" s="37"/>
      <c r="JZ354" s="37"/>
      <c r="KA354" s="37"/>
      <c r="KB354" s="37"/>
      <c r="KC354" s="37"/>
      <c r="KD354" s="37"/>
      <c r="KE354" s="37"/>
      <c r="KF354" s="37"/>
      <c r="KG354" s="37"/>
      <c r="KH354" s="37"/>
      <c r="KI354" s="37"/>
      <c r="KJ354" s="37"/>
      <c r="KK354" s="37"/>
      <c r="KL354" s="37"/>
      <c r="KM354" s="37"/>
      <c r="KN354" s="37"/>
      <c r="KO354" s="37"/>
      <c r="KP354" s="37"/>
      <c r="KQ354" s="37"/>
      <c r="KR354" s="37"/>
      <c r="KS354" s="37"/>
      <c r="KT354" s="37"/>
      <c r="KU354" s="37"/>
      <c r="KV354" s="37"/>
      <c r="KW354" s="37"/>
      <c r="KX354" s="37"/>
      <c r="KY354" s="37"/>
      <c r="KZ354" s="37"/>
      <c r="LA354" s="37"/>
      <c r="LB354" s="37"/>
      <c r="LC354" s="37"/>
      <c r="LD354" s="37"/>
      <c r="LE354" s="37"/>
      <c r="LF354" s="37"/>
      <c r="LG354" s="37"/>
      <c r="LH354" s="37"/>
      <c r="LI354" s="37"/>
      <c r="LJ354" s="37"/>
      <c r="LK354" s="37"/>
      <c r="LL354" s="37"/>
      <c r="LM354" s="37"/>
      <c r="LN354" s="37"/>
      <c r="LO354" s="37"/>
      <c r="LP354" s="37"/>
      <c r="LQ354" s="37"/>
      <c r="LR354" s="37"/>
      <c r="LS354" s="37"/>
      <c r="LT354" s="37"/>
      <c r="LU354" s="37"/>
      <c r="LV354" s="37"/>
      <c r="LW354" s="37"/>
      <c r="LX354" s="37"/>
      <c r="LY354" s="37"/>
      <c r="LZ354" s="37"/>
      <c r="MA354" s="37"/>
      <c r="MB354" s="37"/>
      <c r="MC354" s="37"/>
      <c r="MD354" s="37"/>
      <c r="ME354" s="37"/>
      <c r="MF354" s="37"/>
      <c r="MG354" s="37"/>
      <c r="MH354" s="37"/>
      <c r="MI354" s="37"/>
      <c r="MJ354" s="37"/>
      <c r="MK354" s="37"/>
      <c r="ML354" s="37"/>
      <c r="MM354" s="37"/>
      <c r="MN354" s="37"/>
      <c r="MO354" s="37"/>
      <c r="MP354" s="37"/>
      <c r="MQ354" s="37"/>
      <c r="MR354" s="37"/>
      <c r="MS354" s="37"/>
    </row>
    <row r="355" spans="1:357" x14ac:dyDescent="0.25">
      <c r="A355" s="20"/>
      <c r="B355" s="26"/>
      <c r="C355" s="5"/>
      <c r="D355" s="5"/>
      <c r="E355" s="5"/>
      <c r="F355" s="22"/>
      <c r="G355" s="22"/>
      <c r="H355" s="22"/>
      <c r="I355" s="22"/>
      <c r="J355" s="22"/>
      <c r="K355" s="22"/>
      <c r="L355" s="22"/>
      <c r="M355" s="22"/>
      <c r="N355" s="22"/>
      <c r="O355" s="21"/>
      <c r="P355" s="21"/>
      <c r="Q355" s="21"/>
      <c r="R355" s="21"/>
      <c r="S355" s="21"/>
      <c r="T355" s="21"/>
      <c r="U355" s="21"/>
      <c r="V355" s="21"/>
      <c r="W355" s="4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8"/>
      <c r="AP355" s="18"/>
      <c r="AQ355" s="18"/>
      <c r="AR355" s="18"/>
      <c r="AS355" s="18"/>
      <c r="AT355" s="18"/>
      <c r="AU355" s="18"/>
      <c r="AV355" s="18"/>
      <c r="AX355" s="83" t="s">
        <v>368</v>
      </c>
      <c r="AY355" s="84">
        <f t="shared" ref="AY355" si="1789">AY353/AY356</f>
        <v>0.99305555555555558</v>
      </c>
      <c r="AZ355" s="84">
        <f>AZ353/AZ356</f>
        <v>0.99603174603174605</v>
      </c>
      <c r="BA355" s="84">
        <f t="shared" ref="BA355:BB355" si="1790">BA353/BA356</f>
        <v>0.99606299212598426</v>
      </c>
      <c r="BB355" s="84">
        <f t="shared" si="1790"/>
        <v>0.99601593625498008</v>
      </c>
      <c r="BC355" s="84">
        <f>BC353/BC356</f>
        <v>0.99596774193548387</v>
      </c>
      <c r="BD355" s="84">
        <f t="shared" ref="BD355:BO355" si="1791">BD353/BD356</f>
        <v>0.99628252788104088</v>
      </c>
      <c r="BE355" s="84">
        <f t="shared" si="1791"/>
        <v>0.98586572438162545</v>
      </c>
      <c r="BF355" s="84">
        <f t="shared" si="1791"/>
        <v>0.99293286219081267</v>
      </c>
      <c r="BG355" s="84">
        <f t="shared" si="1791"/>
        <v>0.99285714285714288</v>
      </c>
      <c r="BH355" s="84">
        <f t="shared" si="1791"/>
        <v>0.9925373134328358</v>
      </c>
      <c r="BI355" s="84">
        <f t="shared" si="1791"/>
        <v>0.98222222222222222</v>
      </c>
      <c r="BJ355" s="84">
        <f t="shared" si="1791"/>
        <v>0.98429319371727753</v>
      </c>
      <c r="BK355" s="84">
        <f t="shared" si="1791"/>
        <v>0.98039215686274506</v>
      </c>
      <c r="BL355" s="84">
        <f t="shared" si="1791"/>
        <v>0.99159663865546221</v>
      </c>
      <c r="BM355" s="84">
        <f t="shared" si="1791"/>
        <v>0.98305084745762716</v>
      </c>
      <c r="BN355" s="84">
        <f t="shared" si="1791"/>
        <v>0.92982456140350878</v>
      </c>
      <c r="BO355" s="85">
        <f t="shared" si="1791"/>
        <v>0.95876288659793818</v>
      </c>
      <c r="BP355" s="102"/>
      <c r="BQ355" s="102"/>
      <c r="BR355" s="102"/>
      <c r="BS355" s="102"/>
      <c r="BT355" s="102"/>
      <c r="BU355" s="102"/>
      <c r="BV355" s="102"/>
      <c r="BX355" s="83" t="s">
        <v>368</v>
      </c>
      <c r="BY355" s="84">
        <f t="shared" ref="BY355" si="1792">BY353/BY356</f>
        <v>0.83916083916083917</v>
      </c>
      <c r="BZ355" s="84">
        <f t="shared" ref="BZ355" si="1793">BZ353/BZ356</f>
        <v>0.8693877551020408</v>
      </c>
      <c r="CA355" s="84">
        <f t="shared" ref="CA355:CB355" si="1794">CA353/CA356</f>
        <v>0.90688259109311742</v>
      </c>
      <c r="CB355" s="84">
        <f t="shared" si="1794"/>
        <v>0.8693877551020408</v>
      </c>
      <c r="CC355" s="84">
        <f>CC353/CC356</f>
        <v>0.86008230452674894</v>
      </c>
      <c r="CD355" s="84">
        <f t="shared" ref="CD355:CO355" si="1795">CD353/CD356</f>
        <v>0.87593984962406013</v>
      </c>
      <c r="CE355" s="84">
        <f t="shared" si="1795"/>
        <v>0.85512367491166075</v>
      </c>
      <c r="CF355" s="84">
        <f t="shared" si="1795"/>
        <v>0.90459363957597172</v>
      </c>
      <c r="CG355" s="84">
        <f t="shared" si="1795"/>
        <v>0.88928571428571423</v>
      </c>
      <c r="CH355" s="84">
        <f t="shared" si="1795"/>
        <v>0.87686567164179108</v>
      </c>
      <c r="CI355" s="84">
        <f t="shared" si="1795"/>
        <v>0.88</v>
      </c>
      <c r="CJ355" s="84">
        <f t="shared" si="1795"/>
        <v>0.86387434554973819</v>
      </c>
      <c r="CK355" s="84">
        <f t="shared" si="1795"/>
        <v>0.90259740259740262</v>
      </c>
      <c r="CL355" s="84">
        <f t="shared" si="1795"/>
        <v>0.88429752066115708</v>
      </c>
      <c r="CM355" s="84">
        <f t="shared" si="1795"/>
        <v>0.7583333333333333</v>
      </c>
      <c r="CN355" s="84">
        <f t="shared" si="1795"/>
        <v>0.57758620689655171</v>
      </c>
      <c r="CO355" s="85">
        <f t="shared" si="1795"/>
        <v>0.82828282828282829</v>
      </c>
      <c r="CP355" s="102"/>
      <c r="CQ355" s="102"/>
      <c r="CR355" s="102"/>
      <c r="CS355" s="102"/>
      <c r="CT355" s="102"/>
      <c r="CU355" s="102"/>
      <c r="CV355" s="102"/>
      <c r="CX355" s="83" t="s">
        <v>368</v>
      </c>
      <c r="CY355" s="84">
        <f t="shared" ref="CY355:DA355" si="1796">CY353/CY356</f>
        <v>0.81818181818181823</v>
      </c>
      <c r="CZ355" s="84">
        <f>CZ353/CZ356</f>
        <v>0.83673469387755106</v>
      </c>
      <c r="DA355" s="84">
        <f t="shared" si="1796"/>
        <v>0.89068825910931171</v>
      </c>
      <c r="DB355" s="84">
        <f t="shared" ref="DB355" si="1797">DB353/DB356</f>
        <v>0.87295081967213117</v>
      </c>
      <c r="DC355" s="84">
        <f>DC353/DC356</f>
        <v>0.84232365145228216</v>
      </c>
      <c r="DD355" s="84">
        <f t="shared" ref="DD355:DO355" si="1798">DD353/DD356</f>
        <v>0.8721804511278195</v>
      </c>
      <c r="DE355" s="84">
        <f t="shared" si="1798"/>
        <v>0.84452296819787986</v>
      </c>
      <c r="DF355" s="84">
        <f t="shared" si="1798"/>
        <v>0.88339222614840984</v>
      </c>
      <c r="DG355" s="84">
        <f t="shared" si="1798"/>
        <v>0.87142857142857144</v>
      </c>
      <c r="DH355" s="84">
        <f t="shared" si="1798"/>
        <v>0.85873605947955389</v>
      </c>
      <c r="DI355" s="84">
        <f t="shared" si="1798"/>
        <v>0.85333333333333339</v>
      </c>
      <c r="DJ355" s="84">
        <f t="shared" si="1798"/>
        <v>0.84293193717277481</v>
      </c>
      <c r="DK355" s="84">
        <f t="shared" si="1798"/>
        <v>0.8571428571428571</v>
      </c>
      <c r="DL355" s="84">
        <f t="shared" si="1798"/>
        <v>0.85950413223140498</v>
      </c>
      <c r="DM355" s="84">
        <f t="shared" si="1798"/>
        <v>0.73333333333333328</v>
      </c>
      <c r="DN355" s="84">
        <f t="shared" si="1798"/>
        <v>0.59482758620689657</v>
      </c>
      <c r="DO355" s="85">
        <f t="shared" si="1798"/>
        <v>0.78787878787878785</v>
      </c>
      <c r="DP355" s="102"/>
      <c r="DQ355" s="102"/>
      <c r="DR355" s="102"/>
      <c r="DS355" s="102"/>
      <c r="DT355" s="102"/>
      <c r="DU355" s="102"/>
      <c r="DV355" s="102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18"/>
      <c r="EJ355" s="18"/>
      <c r="EK355" s="1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8"/>
      <c r="FI355" s="18"/>
      <c r="FJ355" s="18"/>
      <c r="FK355" s="12"/>
      <c r="FL355" s="12"/>
      <c r="FM355" s="12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5"/>
      <c r="GH355" s="5"/>
      <c r="GI355" s="5"/>
      <c r="GJ355" s="5"/>
      <c r="GK355" s="5"/>
      <c r="GL355" s="7"/>
      <c r="GP355" s="27"/>
      <c r="GQ355" s="18"/>
      <c r="GR355" s="18"/>
      <c r="GS355" s="18"/>
      <c r="GT355" s="18"/>
      <c r="GU355" s="18"/>
      <c r="GV355" s="18"/>
      <c r="GW355" s="18"/>
      <c r="GX355" s="18"/>
      <c r="GY355" s="18"/>
      <c r="GZ355" s="18"/>
      <c r="HA355" s="18"/>
      <c r="HB355" s="18"/>
      <c r="HC355" s="18"/>
      <c r="HD355" s="18"/>
      <c r="HE355" s="18"/>
      <c r="HF355" s="18"/>
      <c r="HG355" s="18"/>
      <c r="HH355" s="18"/>
      <c r="HI355" s="18"/>
      <c r="HJ355" s="18"/>
      <c r="HK355" s="18"/>
      <c r="HL355" s="18"/>
      <c r="HM355" s="18"/>
      <c r="HN355" s="18"/>
      <c r="HO355" s="18"/>
      <c r="HP355" s="18"/>
      <c r="HQ355" s="18"/>
      <c r="HR355" s="18"/>
      <c r="HS355" s="18"/>
      <c r="HT355" s="18"/>
      <c r="HU355" s="18"/>
      <c r="HV355" s="18"/>
      <c r="HW355" s="18"/>
      <c r="HX355" s="18"/>
      <c r="HY355" s="18"/>
      <c r="HZ355" s="18"/>
      <c r="IA355" s="18"/>
      <c r="IB355" s="18"/>
      <c r="IC355" s="18"/>
      <c r="ID355" s="18"/>
      <c r="IE355" s="18"/>
      <c r="IF355" s="18"/>
      <c r="IG355" s="18"/>
      <c r="IH355" s="18"/>
      <c r="II355" s="18"/>
      <c r="IJ355" s="18"/>
      <c r="IK355" s="18"/>
      <c r="IL355" s="18"/>
      <c r="IM355" s="18"/>
      <c r="IN355" s="18"/>
      <c r="IO355" s="18"/>
      <c r="IP355" s="18"/>
      <c r="IQ355" s="18"/>
      <c r="IR355" s="18"/>
      <c r="IS355" s="18"/>
      <c r="IT355" s="18"/>
      <c r="IU355" s="18"/>
      <c r="IV355" s="18"/>
      <c r="IW355" s="18"/>
      <c r="IX355" s="18"/>
      <c r="IY355" s="18"/>
      <c r="IZ355" s="18"/>
      <c r="JA355" s="18"/>
      <c r="JB355" s="18"/>
      <c r="JC355" s="18"/>
      <c r="JD355" s="18"/>
      <c r="JE355" s="18"/>
      <c r="JF355" s="18"/>
      <c r="JG355" s="18"/>
      <c r="JH355" s="18"/>
      <c r="JI355" s="18"/>
      <c r="JJ355" s="18"/>
      <c r="JK355" s="18"/>
      <c r="JL355" s="18"/>
      <c r="JM355" s="18"/>
      <c r="JN355" s="18"/>
      <c r="JO355" s="18"/>
      <c r="JP355" s="18"/>
      <c r="JQ355" s="18"/>
      <c r="JR355" s="18"/>
      <c r="JS355" s="18"/>
      <c r="JT355" s="18"/>
      <c r="JU355" s="18"/>
      <c r="JV355" s="18"/>
      <c r="JW355" s="18"/>
      <c r="JX355" s="18"/>
      <c r="JY355" s="18"/>
      <c r="JZ355" s="18"/>
      <c r="KA355" s="18"/>
      <c r="KB355" s="18"/>
      <c r="KC355" s="18"/>
      <c r="KD355" s="18"/>
      <c r="KE355" s="18"/>
      <c r="KF355" s="18"/>
      <c r="KG355" s="18"/>
      <c r="KH355" s="18"/>
      <c r="KI355" s="18"/>
      <c r="KJ355" s="18"/>
      <c r="KK355" s="18"/>
      <c r="KL355" s="18"/>
      <c r="KM355" s="18"/>
      <c r="KN355" s="27"/>
      <c r="LN355" s="27"/>
    </row>
    <row r="356" spans="1:357" ht="16.5" thickBot="1" x14ac:dyDescent="0.3">
      <c r="A356" s="20"/>
      <c r="B356" s="26"/>
      <c r="C356" s="5"/>
      <c r="D356" s="5"/>
      <c r="E356" s="5"/>
      <c r="F356" s="22"/>
      <c r="G356" s="22"/>
      <c r="H356" s="22"/>
      <c r="I356" s="22"/>
      <c r="J356" s="22"/>
      <c r="K356" s="22"/>
      <c r="L356" s="22"/>
      <c r="M356" s="22"/>
      <c r="N356" s="22"/>
      <c r="O356" s="21"/>
      <c r="P356" s="21"/>
      <c r="Q356" s="21"/>
      <c r="R356" s="21"/>
      <c r="S356" s="21"/>
      <c r="T356" s="21"/>
      <c r="U356" s="21"/>
      <c r="V356" s="21"/>
      <c r="W356" s="4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18"/>
      <c r="AP356" s="18"/>
      <c r="AQ356" s="18"/>
      <c r="AR356" s="18"/>
      <c r="AS356" s="18"/>
      <c r="AT356" s="18"/>
      <c r="AU356" s="18"/>
      <c r="AV356" s="18"/>
      <c r="AX356" s="58" t="s">
        <v>348</v>
      </c>
      <c r="AY356" s="77">
        <f t="shared" ref="AY356" si="1799">AY353+AY354</f>
        <v>144</v>
      </c>
      <c r="AZ356" s="77">
        <f>AZ353+AZ354</f>
        <v>252</v>
      </c>
      <c r="BA356" s="77">
        <f t="shared" ref="BA356:BB356" si="1800">BA353+BA354</f>
        <v>254</v>
      </c>
      <c r="BB356" s="77">
        <f t="shared" si="1800"/>
        <v>251</v>
      </c>
      <c r="BC356" s="77">
        <f>BC353+BC354</f>
        <v>248</v>
      </c>
      <c r="BD356" s="77">
        <f t="shared" ref="BD356:BO356" si="1801">BD353+BD354</f>
        <v>269</v>
      </c>
      <c r="BE356" s="77">
        <f t="shared" si="1801"/>
        <v>283</v>
      </c>
      <c r="BF356" s="77">
        <f t="shared" si="1801"/>
        <v>283</v>
      </c>
      <c r="BG356" s="77">
        <f t="shared" si="1801"/>
        <v>280</v>
      </c>
      <c r="BH356" s="77">
        <f t="shared" si="1801"/>
        <v>268</v>
      </c>
      <c r="BI356" s="77">
        <f t="shared" si="1801"/>
        <v>225</v>
      </c>
      <c r="BJ356" s="77">
        <f t="shared" si="1801"/>
        <v>191</v>
      </c>
      <c r="BK356" s="77">
        <f t="shared" si="1801"/>
        <v>153</v>
      </c>
      <c r="BL356" s="77">
        <f t="shared" si="1801"/>
        <v>119</v>
      </c>
      <c r="BM356" s="77">
        <f t="shared" si="1801"/>
        <v>118</v>
      </c>
      <c r="BN356" s="77">
        <f t="shared" si="1801"/>
        <v>114</v>
      </c>
      <c r="BO356" s="78">
        <f t="shared" si="1801"/>
        <v>97</v>
      </c>
      <c r="BP356" s="5"/>
      <c r="BQ356" s="5"/>
      <c r="BR356" s="5"/>
      <c r="BS356" s="5"/>
      <c r="BT356" s="5"/>
      <c r="BU356" s="5"/>
      <c r="BV356" s="5"/>
      <c r="BX356" s="58" t="s">
        <v>348</v>
      </c>
      <c r="BY356" s="77">
        <f t="shared" ref="BY356" si="1802">BY353+BY354</f>
        <v>143</v>
      </c>
      <c r="BZ356" s="77">
        <f t="shared" ref="BZ356" si="1803">BZ353+BZ354</f>
        <v>245</v>
      </c>
      <c r="CA356" s="77">
        <f t="shared" ref="CA356:CB356" si="1804">CA353+CA354</f>
        <v>247</v>
      </c>
      <c r="CB356" s="77">
        <f t="shared" si="1804"/>
        <v>245</v>
      </c>
      <c r="CC356" s="77">
        <f>CC353+CC354</f>
        <v>243</v>
      </c>
      <c r="CD356" s="77">
        <f t="shared" ref="CD356:CO356" si="1805">CD353+CD354</f>
        <v>266</v>
      </c>
      <c r="CE356" s="77">
        <f t="shared" si="1805"/>
        <v>283</v>
      </c>
      <c r="CF356" s="77">
        <f t="shared" si="1805"/>
        <v>283</v>
      </c>
      <c r="CG356" s="77">
        <f t="shared" si="1805"/>
        <v>280</v>
      </c>
      <c r="CH356" s="77">
        <f t="shared" si="1805"/>
        <v>268</v>
      </c>
      <c r="CI356" s="77">
        <f t="shared" si="1805"/>
        <v>225</v>
      </c>
      <c r="CJ356" s="77">
        <f t="shared" si="1805"/>
        <v>191</v>
      </c>
      <c r="CK356" s="77">
        <f t="shared" si="1805"/>
        <v>154</v>
      </c>
      <c r="CL356" s="77">
        <f t="shared" si="1805"/>
        <v>121</v>
      </c>
      <c r="CM356" s="77">
        <f t="shared" si="1805"/>
        <v>120</v>
      </c>
      <c r="CN356" s="77">
        <f t="shared" si="1805"/>
        <v>116</v>
      </c>
      <c r="CO356" s="78">
        <f t="shared" si="1805"/>
        <v>99</v>
      </c>
      <c r="CP356" s="5"/>
      <c r="CQ356" s="5"/>
      <c r="CR356" s="5"/>
      <c r="CS356" s="5"/>
      <c r="CT356" s="5"/>
      <c r="CU356" s="5"/>
      <c r="CV356" s="5"/>
      <c r="CX356" s="58" t="s">
        <v>348</v>
      </c>
      <c r="CY356" s="77">
        <f t="shared" ref="CY356:DA356" si="1806">CY353+CY354</f>
        <v>143</v>
      </c>
      <c r="CZ356" s="77">
        <f>CZ353+CZ354</f>
        <v>245</v>
      </c>
      <c r="DA356" s="77">
        <f t="shared" si="1806"/>
        <v>247</v>
      </c>
      <c r="DB356" s="77">
        <f t="shared" ref="DB356" si="1807">DB353+DB354</f>
        <v>244</v>
      </c>
      <c r="DC356" s="77">
        <f>DC353+DC354</f>
        <v>241</v>
      </c>
      <c r="DD356" s="77">
        <f t="shared" ref="DD356:DO356" si="1808">DD353+DD354</f>
        <v>266</v>
      </c>
      <c r="DE356" s="77">
        <f t="shared" si="1808"/>
        <v>283</v>
      </c>
      <c r="DF356" s="77">
        <f t="shared" si="1808"/>
        <v>283</v>
      </c>
      <c r="DG356" s="77">
        <f t="shared" si="1808"/>
        <v>280</v>
      </c>
      <c r="DH356" s="77">
        <f t="shared" si="1808"/>
        <v>269</v>
      </c>
      <c r="DI356" s="77">
        <f t="shared" si="1808"/>
        <v>225</v>
      </c>
      <c r="DJ356" s="77">
        <f t="shared" si="1808"/>
        <v>191</v>
      </c>
      <c r="DK356" s="77">
        <f t="shared" si="1808"/>
        <v>154</v>
      </c>
      <c r="DL356" s="77">
        <f t="shared" si="1808"/>
        <v>121</v>
      </c>
      <c r="DM356" s="77">
        <f t="shared" si="1808"/>
        <v>120</v>
      </c>
      <c r="DN356" s="77">
        <f t="shared" si="1808"/>
        <v>116</v>
      </c>
      <c r="DO356" s="78">
        <f t="shared" si="1808"/>
        <v>99</v>
      </c>
      <c r="DP356" s="5"/>
      <c r="DQ356" s="5"/>
      <c r="DR356" s="5"/>
      <c r="DS356" s="5"/>
      <c r="DT356" s="5"/>
      <c r="DU356" s="5"/>
      <c r="DV356" s="5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18"/>
      <c r="EJ356" s="18"/>
      <c r="EK356" s="1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8"/>
      <c r="FI356" s="18"/>
      <c r="FJ356" s="18"/>
      <c r="FK356" s="12"/>
      <c r="FL356" s="12"/>
      <c r="FM356" s="12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5"/>
      <c r="GH356" s="5"/>
      <c r="GI356" s="5"/>
      <c r="GJ356" s="5"/>
      <c r="GK356" s="5"/>
      <c r="GL356" s="7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  <c r="HU356" s="18"/>
      <c r="HV356" s="18"/>
      <c r="HW356" s="18"/>
      <c r="HX356" s="18"/>
      <c r="HY356" s="18"/>
      <c r="HZ356" s="18"/>
      <c r="IA356" s="18"/>
      <c r="IB356" s="18"/>
      <c r="IC356" s="18"/>
      <c r="ID356" s="18"/>
      <c r="IE356" s="18"/>
      <c r="IF356" s="18"/>
      <c r="IG356" s="18"/>
      <c r="IH356" s="18"/>
      <c r="II356" s="18"/>
      <c r="IJ356" s="18"/>
      <c r="IK356" s="18"/>
      <c r="IL356" s="18"/>
      <c r="IM356" s="18"/>
      <c r="IN356" s="18"/>
      <c r="IO356" s="18"/>
      <c r="IP356" s="18"/>
      <c r="IQ356" s="18"/>
      <c r="IR356" s="18"/>
      <c r="IS356" s="18"/>
      <c r="IT356" s="18"/>
      <c r="IU356" s="18"/>
      <c r="IV356" s="18"/>
      <c r="IW356" s="18"/>
      <c r="IX356" s="18"/>
      <c r="IY356" s="18"/>
      <c r="IZ356" s="18"/>
      <c r="JA356" s="18"/>
      <c r="JB356" s="18"/>
      <c r="JC356" s="18"/>
      <c r="JD356" s="18"/>
      <c r="JE356" s="18"/>
      <c r="JF356" s="18"/>
      <c r="JG356" s="18"/>
      <c r="JH356" s="18"/>
      <c r="JI356" s="18"/>
      <c r="JJ356" s="18"/>
      <c r="JK356" s="18"/>
      <c r="JL356" s="18"/>
      <c r="JM356" s="18"/>
      <c r="JN356" s="18"/>
      <c r="JO356" s="18"/>
      <c r="JP356" s="18"/>
      <c r="JQ356" s="18"/>
      <c r="JR356" s="18"/>
      <c r="JS356" s="18"/>
      <c r="JT356" s="18"/>
      <c r="JU356" s="18"/>
      <c r="JV356" s="18"/>
      <c r="JW356" s="18"/>
      <c r="JX356" s="18"/>
      <c r="JY356" s="18"/>
      <c r="JZ356" s="18"/>
      <c r="KA356" s="18"/>
      <c r="KB356" s="18"/>
      <c r="KC356" s="18"/>
      <c r="KD356" s="18"/>
      <c r="KE356" s="18"/>
      <c r="KF356" s="18"/>
      <c r="KG356" s="18"/>
      <c r="KH356" s="18"/>
      <c r="KI356" s="18"/>
      <c r="KJ356" s="18"/>
      <c r="KK356" s="18"/>
      <c r="KL356" s="18"/>
      <c r="KM356" s="18"/>
      <c r="KN356" s="27"/>
      <c r="LN356" s="27"/>
    </row>
    <row r="357" spans="1:357" x14ac:dyDescent="0.25">
      <c r="A357" s="20"/>
      <c r="B357" s="26"/>
      <c r="C357" s="5"/>
      <c r="D357" s="5"/>
      <c r="E357" s="5"/>
      <c r="F357" s="22"/>
      <c r="G357" s="22"/>
      <c r="H357" s="22"/>
      <c r="I357" s="22"/>
      <c r="J357" s="22"/>
      <c r="K357" s="22"/>
      <c r="L357" s="22"/>
      <c r="M357" s="22"/>
      <c r="N357" s="22"/>
      <c r="O357" s="21"/>
      <c r="P357" s="21"/>
      <c r="Q357" s="21"/>
      <c r="R357" s="21"/>
      <c r="S357" s="21"/>
      <c r="T357" s="21"/>
      <c r="U357" s="21"/>
      <c r="V357" s="21"/>
      <c r="W357" s="18"/>
      <c r="X357" s="18"/>
      <c r="Y357" s="18"/>
      <c r="Z357" s="18"/>
      <c r="AA357" s="18"/>
      <c r="AB357" s="18"/>
      <c r="AC357" s="18"/>
      <c r="AD357" s="18"/>
      <c r="AE357" s="10"/>
      <c r="AF357" s="8"/>
      <c r="AG357" s="8"/>
      <c r="AH357" s="8"/>
      <c r="AI357" s="8"/>
      <c r="AJ357" s="8"/>
      <c r="AK357" s="8"/>
      <c r="AL357" s="8"/>
      <c r="AM357" s="8"/>
      <c r="AN357" s="18"/>
      <c r="AO357" s="18"/>
      <c r="AP357" s="18"/>
      <c r="AQ357" s="18"/>
      <c r="AR357" s="18"/>
      <c r="AS357" s="18"/>
      <c r="AT357" s="18"/>
      <c r="AU357" s="18"/>
      <c r="AV357" s="1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4"/>
      <c r="CX357" s="14"/>
      <c r="CY357" s="14"/>
      <c r="CZ357" s="14"/>
      <c r="DA357" s="14"/>
      <c r="DB357" s="14"/>
      <c r="DC357" s="14"/>
      <c r="DD357" s="14"/>
      <c r="DE357" s="15"/>
      <c r="DF357" s="23"/>
      <c r="DG357" s="23"/>
      <c r="DH357" s="23"/>
      <c r="DI357" s="23"/>
      <c r="DJ357" s="23"/>
      <c r="DK357" s="18"/>
      <c r="DL357" s="18"/>
      <c r="DM357" s="18"/>
      <c r="DN357" s="14"/>
      <c r="DO357" s="14"/>
      <c r="DP357" s="14"/>
      <c r="DQ357" s="14"/>
      <c r="DR357" s="8"/>
      <c r="DS357" s="8"/>
      <c r="DT357" s="8"/>
      <c r="DU357" s="8"/>
      <c r="DV357" s="8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18"/>
      <c r="EJ357" s="18"/>
      <c r="EK357" s="1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8"/>
      <c r="FI357" s="18"/>
      <c r="FJ357" s="18"/>
      <c r="FK357" s="12"/>
      <c r="FL357" s="12"/>
      <c r="FM357" s="12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5"/>
      <c r="GH357" s="5"/>
      <c r="GI357" s="5"/>
      <c r="GJ357" s="5"/>
      <c r="GK357" s="5"/>
      <c r="GL357" s="7"/>
      <c r="GP357" s="18"/>
      <c r="GQ357" s="18"/>
      <c r="GR357" s="18"/>
      <c r="GS357" s="18"/>
      <c r="GT357" s="18"/>
      <c r="GU357" s="18"/>
      <c r="GV357" s="18"/>
      <c r="GW357" s="18"/>
      <c r="GX357" s="18"/>
      <c r="GY357" s="18"/>
      <c r="GZ357" s="18"/>
      <c r="HA357" s="18"/>
      <c r="HB357" s="18"/>
      <c r="HC357" s="18"/>
      <c r="HD357" s="18"/>
      <c r="HE357" s="18"/>
      <c r="HF357" s="18"/>
      <c r="HG357" s="18"/>
      <c r="HH357" s="18"/>
      <c r="HI357" s="18"/>
      <c r="HJ357" s="18"/>
      <c r="HK357" s="18"/>
      <c r="HL357" s="18"/>
      <c r="HM357" s="18"/>
      <c r="HN357" s="18"/>
      <c r="HO357" s="18"/>
      <c r="HP357" s="18"/>
      <c r="HQ357" s="18"/>
      <c r="HR357" s="18"/>
      <c r="HS357" s="18"/>
      <c r="HT357" s="18"/>
      <c r="HU357" s="18"/>
      <c r="HV357" s="18"/>
      <c r="HW357" s="18"/>
      <c r="HX357" s="18"/>
      <c r="HY357" s="18"/>
      <c r="HZ357" s="18"/>
      <c r="IA357" s="18"/>
      <c r="IB357" s="18"/>
      <c r="IC357" s="18"/>
      <c r="ID357" s="18"/>
      <c r="IE357" s="18"/>
      <c r="IF357" s="18"/>
      <c r="IG357" s="18"/>
      <c r="IH357" s="18"/>
      <c r="II357" s="18"/>
      <c r="IJ357" s="18"/>
      <c r="IK357" s="18"/>
      <c r="IL357" s="18"/>
      <c r="IM357" s="18"/>
      <c r="IN357" s="18"/>
      <c r="IO357" s="18"/>
      <c r="IP357" s="18"/>
      <c r="IQ357" s="18"/>
      <c r="IR357" s="18"/>
      <c r="IS357" s="18"/>
      <c r="IT357" s="18"/>
      <c r="IU357" s="18"/>
      <c r="IV357" s="18"/>
      <c r="IW357" s="18"/>
      <c r="IX357" s="18"/>
      <c r="IY357" s="18"/>
      <c r="IZ357" s="18"/>
      <c r="JA357" s="18"/>
      <c r="JB357" s="18"/>
      <c r="JC357" s="18"/>
      <c r="JD357" s="18"/>
      <c r="JE357" s="18"/>
      <c r="JF357" s="18"/>
      <c r="JG357" s="18"/>
      <c r="JH357" s="18"/>
      <c r="JI357" s="18"/>
      <c r="JJ357" s="18"/>
      <c r="JK357" s="18"/>
      <c r="JL357" s="18"/>
      <c r="JM357" s="18"/>
      <c r="JN357" s="18"/>
      <c r="JO357" s="18"/>
      <c r="JP357" s="18"/>
      <c r="JQ357" s="18"/>
      <c r="JR357" s="18"/>
      <c r="JS357" s="18"/>
      <c r="JT357" s="18"/>
      <c r="JU357" s="18"/>
      <c r="JV357" s="18"/>
      <c r="JW357" s="18"/>
      <c r="JX357" s="18"/>
      <c r="JY357" s="18"/>
      <c r="JZ357" s="18"/>
      <c r="KA357" s="18"/>
      <c r="KB357" s="18"/>
      <c r="KC357" s="18"/>
      <c r="KD357" s="18"/>
      <c r="KE357" s="18"/>
      <c r="KF357" s="18"/>
      <c r="KG357" s="18"/>
      <c r="KH357" s="18"/>
      <c r="KI357" s="18"/>
      <c r="KJ357" s="18"/>
      <c r="KK357" s="18"/>
      <c r="KL357" s="18"/>
      <c r="KM357" s="18"/>
      <c r="KN357" s="27"/>
      <c r="LN357" s="27"/>
    </row>
    <row r="358" spans="1:357" x14ac:dyDescent="0.25">
      <c r="A358" s="20"/>
      <c r="B358" s="26"/>
      <c r="C358" s="5"/>
      <c r="D358" s="5"/>
      <c r="E358" s="5"/>
      <c r="F358" s="22"/>
      <c r="G358" s="22"/>
      <c r="H358" s="22"/>
      <c r="I358" s="22"/>
      <c r="J358" s="22"/>
      <c r="K358" s="22"/>
      <c r="L358" s="22"/>
      <c r="M358" s="22"/>
      <c r="N358" s="22"/>
      <c r="O358" s="21"/>
      <c r="P358" s="21"/>
      <c r="Q358" s="21"/>
      <c r="R358" s="21"/>
      <c r="S358" s="21"/>
      <c r="T358" s="21"/>
      <c r="U358" s="21"/>
      <c r="V358" s="21"/>
      <c r="W358" s="18"/>
      <c r="X358" s="18"/>
      <c r="Y358" s="18"/>
      <c r="Z358" s="18"/>
      <c r="AA358" s="18"/>
      <c r="AB358" s="18"/>
      <c r="AC358" s="18"/>
      <c r="AD358" s="18"/>
      <c r="AE358" s="10"/>
      <c r="AF358" s="8"/>
      <c r="AG358" s="8"/>
      <c r="AH358" s="8"/>
      <c r="AI358" s="8"/>
      <c r="AJ358" s="8"/>
      <c r="AK358" s="8"/>
      <c r="AL358" s="8"/>
      <c r="AM358" s="8"/>
      <c r="AN358" s="18"/>
      <c r="AO358" s="18"/>
      <c r="AP358" s="18"/>
      <c r="AQ358" s="18"/>
      <c r="AR358" s="18"/>
      <c r="AS358" s="18"/>
      <c r="AT358" s="18"/>
      <c r="AU358" s="18"/>
      <c r="AV358" s="1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4"/>
      <c r="CX358" s="14"/>
      <c r="CY358" s="14"/>
      <c r="CZ358" s="14"/>
      <c r="DA358" s="14"/>
      <c r="DB358" s="14"/>
      <c r="DC358" s="14"/>
      <c r="DD358" s="14"/>
      <c r="DE358" s="15"/>
      <c r="DF358" s="23"/>
      <c r="DG358" s="23"/>
      <c r="DH358" s="23"/>
      <c r="DI358" s="23"/>
      <c r="DJ358" s="23"/>
      <c r="DK358" s="18"/>
      <c r="DL358" s="18"/>
      <c r="DM358" s="18"/>
      <c r="DN358" s="14"/>
      <c r="DO358" s="14"/>
      <c r="DP358" s="14"/>
      <c r="DQ358" s="14"/>
      <c r="DR358" s="8"/>
      <c r="DS358" s="8"/>
      <c r="DT358" s="8"/>
      <c r="DU358" s="8"/>
      <c r="DV358" s="8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18"/>
      <c r="EJ358" s="18"/>
      <c r="EK358" s="1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8"/>
      <c r="FI358" s="18"/>
      <c r="FJ358" s="18"/>
      <c r="FK358" s="12"/>
      <c r="FL358" s="12"/>
      <c r="FM358" s="12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5"/>
      <c r="GH358" s="5"/>
      <c r="GI358" s="5"/>
      <c r="GJ358" s="5"/>
      <c r="GK358" s="5"/>
      <c r="GL358" s="7"/>
      <c r="GP358" s="18"/>
      <c r="GQ358" s="18"/>
      <c r="GR358" s="18"/>
      <c r="GS358" s="18"/>
      <c r="GT358" s="18"/>
      <c r="GU358" s="18"/>
      <c r="GV358" s="18"/>
      <c r="GW358" s="18"/>
      <c r="GX358" s="18"/>
      <c r="GY358" s="18"/>
      <c r="GZ358" s="18"/>
      <c r="HA358" s="18"/>
      <c r="HB358" s="18"/>
      <c r="HC358" s="18"/>
      <c r="HD358" s="18"/>
      <c r="HE358" s="18"/>
      <c r="HF358" s="18"/>
      <c r="HG358" s="18"/>
      <c r="HH358" s="18"/>
      <c r="HI358" s="18"/>
      <c r="HJ358" s="18"/>
      <c r="HK358" s="18"/>
      <c r="HL358" s="18"/>
      <c r="HM358" s="18"/>
      <c r="HN358" s="18"/>
      <c r="HO358" s="18"/>
      <c r="HP358" s="18"/>
      <c r="HQ358" s="18"/>
      <c r="HR358" s="18"/>
      <c r="HS358" s="18"/>
      <c r="HT358" s="18"/>
      <c r="HU358" s="18"/>
      <c r="HV358" s="18"/>
      <c r="HW358" s="18"/>
      <c r="HX358" s="18"/>
      <c r="HY358" s="18"/>
      <c r="HZ358" s="18"/>
      <c r="IA358" s="18"/>
      <c r="IB358" s="18"/>
      <c r="IC358" s="18"/>
      <c r="ID358" s="18"/>
      <c r="IE358" s="18"/>
      <c r="IF358" s="18"/>
      <c r="IG358" s="18"/>
      <c r="IH358" s="18"/>
      <c r="II358" s="18"/>
      <c r="IJ358" s="18"/>
      <c r="IK358" s="18"/>
      <c r="IL358" s="18"/>
      <c r="IM358" s="18"/>
      <c r="IN358" s="18"/>
      <c r="IO358" s="18"/>
      <c r="IP358" s="18"/>
      <c r="IQ358" s="18"/>
      <c r="IR358" s="18"/>
      <c r="IS358" s="18"/>
      <c r="IT358" s="18"/>
      <c r="IU358" s="18"/>
      <c r="IV358" s="18"/>
      <c r="IW358" s="18"/>
      <c r="IX358" s="18"/>
      <c r="IY358" s="18"/>
      <c r="IZ358" s="18"/>
      <c r="JA358" s="18"/>
      <c r="JB358" s="18"/>
      <c r="JC358" s="18"/>
      <c r="JD358" s="18"/>
      <c r="JE358" s="18"/>
      <c r="JF358" s="18"/>
      <c r="JG358" s="18"/>
      <c r="JH358" s="18"/>
      <c r="JI358" s="18"/>
      <c r="JJ358" s="18"/>
      <c r="JK358" s="18"/>
      <c r="JL358" s="18"/>
      <c r="JM358" s="18"/>
      <c r="JN358" s="18"/>
      <c r="JO358" s="18"/>
      <c r="JP358" s="18"/>
      <c r="JQ358" s="18"/>
      <c r="JR358" s="18"/>
      <c r="JS358" s="18"/>
      <c r="JT358" s="18"/>
      <c r="JU358" s="18"/>
      <c r="JV358" s="18"/>
      <c r="JW358" s="18"/>
      <c r="JX358" s="18"/>
      <c r="JY358" s="18"/>
      <c r="JZ358" s="18"/>
      <c r="KA358" s="18"/>
      <c r="KB358" s="18"/>
      <c r="KC358" s="18"/>
      <c r="KD358" s="18"/>
      <c r="KE358" s="18"/>
      <c r="KF358" s="18"/>
      <c r="KG358" s="18"/>
      <c r="KH358" s="18"/>
      <c r="KI358" s="18"/>
      <c r="KJ358" s="18"/>
      <c r="KK358" s="18"/>
      <c r="KL358" s="18"/>
      <c r="KM358" s="18"/>
      <c r="KN358" s="27"/>
      <c r="LN358" s="27"/>
    </row>
    <row r="359" spans="1:357" x14ac:dyDescent="0.25">
      <c r="A359" s="20"/>
      <c r="B359" s="26"/>
      <c r="C359" s="5"/>
      <c r="D359" s="5"/>
      <c r="E359" s="5"/>
      <c r="F359" s="22"/>
      <c r="G359" s="22"/>
      <c r="H359" s="22"/>
      <c r="I359" s="22"/>
      <c r="J359" s="22"/>
      <c r="K359" s="22"/>
      <c r="L359" s="22"/>
      <c r="M359" s="22"/>
      <c r="N359" s="22"/>
      <c r="O359" s="21"/>
      <c r="P359" s="21"/>
      <c r="Q359" s="21"/>
      <c r="R359" s="21"/>
      <c r="S359" s="21"/>
      <c r="T359" s="21"/>
      <c r="U359" s="21"/>
      <c r="V359" s="21"/>
      <c r="W359" s="18"/>
      <c r="X359" s="18"/>
      <c r="Y359" s="18"/>
      <c r="Z359" s="18"/>
      <c r="AA359" s="18"/>
      <c r="AB359" s="18"/>
      <c r="AC359" s="18"/>
      <c r="AD359" s="18"/>
      <c r="AE359" s="10"/>
      <c r="AF359" s="8"/>
      <c r="AG359" s="8"/>
      <c r="AH359" s="8"/>
      <c r="AI359" s="8"/>
      <c r="AJ359" s="8"/>
      <c r="AK359" s="8"/>
      <c r="AL359" s="8"/>
      <c r="AM359" s="8"/>
      <c r="AN359" s="18"/>
      <c r="AO359" s="18"/>
      <c r="AP359" s="18"/>
      <c r="AQ359" s="18"/>
      <c r="AR359" s="18"/>
      <c r="AS359" s="18"/>
      <c r="AT359" s="18"/>
      <c r="AU359" s="18"/>
      <c r="AV359" s="1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4"/>
      <c r="CX359" s="14"/>
      <c r="CY359" s="14"/>
      <c r="CZ359" s="14"/>
      <c r="DA359" s="14"/>
      <c r="DB359" s="14"/>
      <c r="DC359" s="14"/>
      <c r="DD359" s="14"/>
      <c r="DE359" s="15"/>
      <c r="DF359" s="23"/>
      <c r="DG359" s="23"/>
      <c r="DH359" s="23"/>
      <c r="DI359" s="23"/>
      <c r="DJ359" s="23"/>
      <c r="DK359" s="18"/>
      <c r="DL359" s="18"/>
      <c r="DM359" s="18"/>
      <c r="DN359" s="14"/>
      <c r="DO359" s="14"/>
      <c r="DP359" s="14"/>
      <c r="DQ359" s="14"/>
      <c r="DR359" s="8"/>
      <c r="DS359" s="8"/>
      <c r="DT359" s="8"/>
      <c r="DU359" s="8"/>
      <c r="DV359" s="8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18"/>
      <c r="EJ359" s="18"/>
      <c r="EK359" s="1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8"/>
      <c r="FI359" s="18"/>
      <c r="FJ359" s="18"/>
      <c r="FK359" s="12"/>
      <c r="FL359" s="12"/>
      <c r="FM359" s="12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5"/>
      <c r="GH359" s="5"/>
      <c r="GI359" s="5"/>
      <c r="GJ359" s="5"/>
      <c r="GK359" s="5"/>
      <c r="GL359" s="7"/>
      <c r="GP359" s="18"/>
      <c r="GQ359" s="18"/>
      <c r="GR359" s="18"/>
      <c r="GS359" s="18"/>
      <c r="GT359" s="18"/>
      <c r="GU359" s="18"/>
      <c r="GV359" s="18"/>
      <c r="GW359" s="18"/>
      <c r="GX359" s="18"/>
      <c r="GY359" s="18"/>
      <c r="GZ359" s="18"/>
      <c r="HA359" s="18"/>
      <c r="HB359" s="18"/>
      <c r="HC359" s="18"/>
      <c r="HD359" s="18"/>
      <c r="HE359" s="18"/>
      <c r="HF359" s="18"/>
      <c r="HG359" s="18"/>
      <c r="HH359" s="18"/>
      <c r="HI359" s="18"/>
      <c r="HJ359" s="18"/>
      <c r="HK359" s="18"/>
      <c r="HL359" s="18"/>
      <c r="HM359" s="18"/>
      <c r="HN359" s="18"/>
      <c r="HO359" s="18"/>
      <c r="HP359" s="18"/>
      <c r="HQ359" s="18"/>
      <c r="HR359" s="18"/>
      <c r="HS359" s="18"/>
      <c r="HT359" s="18"/>
      <c r="HU359" s="18"/>
      <c r="HV359" s="18"/>
      <c r="HW359" s="18"/>
      <c r="HX359" s="18"/>
      <c r="HY359" s="18"/>
      <c r="HZ359" s="18"/>
      <c r="IA359" s="18"/>
      <c r="IB359" s="18"/>
      <c r="IC359" s="18"/>
      <c r="ID359" s="18"/>
      <c r="IE359" s="18"/>
      <c r="IF359" s="18"/>
      <c r="IG359" s="18"/>
      <c r="IH359" s="18"/>
      <c r="II359" s="18"/>
      <c r="IJ359" s="18"/>
      <c r="IK359" s="18"/>
      <c r="IL359" s="18"/>
      <c r="IM359" s="18"/>
      <c r="IN359" s="18"/>
      <c r="IO359" s="18"/>
      <c r="IP359" s="18"/>
      <c r="IQ359" s="18"/>
      <c r="IR359" s="18"/>
      <c r="IS359" s="18"/>
      <c r="IT359" s="18"/>
      <c r="IU359" s="18"/>
      <c r="IV359" s="18"/>
      <c r="IW359" s="18"/>
      <c r="IX359" s="18"/>
      <c r="IY359" s="18"/>
      <c r="IZ359" s="18"/>
      <c r="JA359" s="18"/>
      <c r="JB359" s="18"/>
      <c r="JC359" s="18"/>
      <c r="JD359" s="18"/>
      <c r="JE359" s="18"/>
      <c r="JF359" s="18"/>
      <c r="JG359" s="18"/>
      <c r="JH359" s="18"/>
      <c r="JI359" s="18"/>
      <c r="JJ359" s="18"/>
      <c r="JK359" s="18"/>
      <c r="JL359" s="18"/>
      <c r="JM359" s="18"/>
      <c r="JN359" s="18"/>
      <c r="JO359" s="18"/>
      <c r="JP359" s="18"/>
      <c r="JQ359" s="18"/>
      <c r="JR359" s="18"/>
      <c r="JS359" s="18"/>
      <c r="JT359" s="18"/>
      <c r="JU359" s="18"/>
      <c r="JV359" s="18"/>
      <c r="JW359" s="18"/>
      <c r="JX359" s="18"/>
      <c r="JY359" s="18"/>
      <c r="JZ359" s="18"/>
      <c r="KA359" s="18"/>
      <c r="KB359" s="18"/>
      <c r="KC359" s="18"/>
      <c r="KD359" s="18"/>
      <c r="KE359" s="18"/>
      <c r="KF359" s="18"/>
      <c r="KG359" s="18"/>
      <c r="KH359" s="18"/>
      <c r="KI359" s="18"/>
      <c r="KJ359" s="18"/>
      <c r="KK359" s="18"/>
      <c r="KL359" s="18"/>
      <c r="KM359" s="18"/>
      <c r="KN359" s="27"/>
      <c r="LN359" s="27"/>
    </row>
    <row r="360" spans="1:357" x14ac:dyDescent="0.25">
      <c r="A360" s="20"/>
      <c r="B360" s="26"/>
      <c r="C360" s="5"/>
      <c r="D360" s="5"/>
      <c r="E360" s="5"/>
      <c r="F360" s="22"/>
      <c r="G360" s="22"/>
      <c r="H360" s="22"/>
      <c r="I360" s="22"/>
      <c r="J360" s="22"/>
      <c r="K360" s="22"/>
      <c r="L360" s="22"/>
      <c r="M360" s="22"/>
      <c r="N360" s="22"/>
      <c r="O360" s="21"/>
      <c r="P360" s="21"/>
      <c r="Q360" s="21"/>
      <c r="R360" s="21"/>
      <c r="S360" s="21"/>
      <c r="T360" s="21"/>
      <c r="U360" s="21"/>
      <c r="V360" s="21"/>
      <c r="W360" s="18"/>
      <c r="X360" s="18"/>
      <c r="Y360" s="18"/>
      <c r="Z360" s="18"/>
      <c r="AA360" s="18"/>
      <c r="AB360" s="18"/>
      <c r="AC360" s="18"/>
      <c r="AD360" s="18"/>
      <c r="AE360" s="10"/>
      <c r="AF360" s="8"/>
      <c r="AG360" s="8"/>
      <c r="AH360" s="8"/>
      <c r="AI360" s="8"/>
      <c r="AJ360" s="8"/>
      <c r="AK360" s="8"/>
      <c r="AL360" s="8"/>
      <c r="AM360" s="8"/>
      <c r="AN360" s="18"/>
      <c r="AO360" s="18"/>
      <c r="AP360" s="18"/>
      <c r="AQ360" s="18"/>
      <c r="AR360" s="18"/>
      <c r="AS360" s="18"/>
      <c r="AT360" s="18"/>
      <c r="AU360" s="18"/>
      <c r="AV360" s="1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4"/>
      <c r="CX360" s="14"/>
      <c r="CY360" s="14"/>
      <c r="CZ360" s="14"/>
      <c r="DA360" s="14"/>
      <c r="DB360" s="14"/>
      <c r="DC360" s="14"/>
      <c r="DD360" s="14"/>
      <c r="DE360" s="15"/>
      <c r="DF360" s="23"/>
      <c r="DG360" s="23"/>
      <c r="DH360" s="23"/>
      <c r="DI360" s="23"/>
      <c r="DJ360" s="23"/>
      <c r="DK360" s="18"/>
      <c r="DL360" s="18"/>
      <c r="DM360" s="18"/>
      <c r="DN360" s="14"/>
      <c r="DO360" s="14"/>
      <c r="DP360" s="14"/>
      <c r="DQ360" s="14"/>
      <c r="DR360" s="8"/>
      <c r="DS360" s="8"/>
      <c r="DT360" s="8"/>
      <c r="DU360" s="8"/>
      <c r="DV360" s="8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18"/>
      <c r="EJ360" s="18"/>
      <c r="EK360" s="1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8"/>
      <c r="FI360" s="18"/>
      <c r="FJ360" s="18"/>
      <c r="FK360" s="12"/>
      <c r="FL360" s="12"/>
      <c r="FM360" s="12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5"/>
      <c r="GH360" s="5"/>
      <c r="GI360" s="5"/>
      <c r="GJ360" s="5"/>
      <c r="GK360" s="5"/>
      <c r="GL360" s="7"/>
      <c r="GP360" s="18"/>
      <c r="GQ360" s="18"/>
      <c r="GR360" s="18"/>
      <c r="GS360" s="18"/>
      <c r="GT360" s="18"/>
      <c r="GU360" s="18"/>
      <c r="GV360" s="18"/>
      <c r="GW360" s="18"/>
      <c r="GX360" s="18"/>
      <c r="GY360" s="18"/>
      <c r="GZ360" s="18"/>
      <c r="HA360" s="18"/>
      <c r="HB360" s="18"/>
      <c r="HC360" s="18"/>
      <c r="HD360" s="18"/>
      <c r="HE360" s="18"/>
      <c r="HF360" s="18"/>
      <c r="HG360" s="18"/>
      <c r="HH360" s="18"/>
      <c r="HI360" s="18"/>
      <c r="HJ360" s="18"/>
      <c r="HK360" s="18"/>
      <c r="HL360" s="18"/>
      <c r="HM360" s="18"/>
      <c r="HN360" s="18"/>
      <c r="HO360" s="18"/>
      <c r="HP360" s="18"/>
      <c r="HQ360" s="18"/>
      <c r="HR360" s="18"/>
      <c r="HS360" s="18"/>
      <c r="HT360" s="18"/>
      <c r="HU360" s="18"/>
      <c r="HV360" s="18"/>
      <c r="HW360" s="18"/>
      <c r="HX360" s="18"/>
      <c r="HY360" s="18"/>
      <c r="HZ360" s="18"/>
      <c r="IA360" s="18"/>
      <c r="IB360" s="18"/>
      <c r="IC360" s="18"/>
      <c r="ID360" s="18"/>
      <c r="IE360" s="18"/>
      <c r="IF360" s="18"/>
      <c r="IG360" s="18"/>
      <c r="IH360" s="18"/>
      <c r="II360" s="18"/>
      <c r="IJ360" s="18"/>
      <c r="IK360" s="18"/>
      <c r="IL360" s="18"/>
      <c r="IM360" s="18"/>
      <c r="IN360" s="18"/>
      <c r="IO360" s="18"/>
      <c r="IP360" s="18"/>
      <c r="IQ360" s="18"/>
      <c r="IR360" s="18"/>
      <c r="IS360" s="18"/>
      <c r="IT360" s="18"/>
      <c r="IU360" s="18"/>
      <c r="IV360" s="18"/>
      <c r="IW360" s="18"/>
      <c r="IX360" s="18"/>
      <c r="IY360" s="18"/>
      <c r="IZ360" s="18"/>
      <c r="JA360" s="18"/>
      <c r="JB360" s="18"/>
      <c r="JC360" s="18"/>
      <c r="JD360" s="18"/>
      <c r="JE360" s="18"/>
      <c r="JF360" s="18"/>
      <c r="JG360" s="18"/>
      <c r="JH360" s="18"/>
      <c r="JI360" s="18"/>
      <c r="JJ360" s="18"/>
      <c r="JK360" s="18"/>
      <c r="JL360" s="18"/>
      <c r="JM360" s="18"/>
      <c r="JN360" s="18"/>
      <c r="JO360" s="18"/>
      <c r="JP360" s="18"/>
      <c r="JQ360" s="18"/>
      <c r="JR360" s="18"/>
      <c r="JS360" s="18"/>
      <c r="JT360" s="18"/>
      <c r="JU360" s="18"/>
      <c r="JV360" s="18"/>
      <c r="JW360" s="18"/>
      <c r="JX360" s="18"/>
      <c r="JY360" s="18"/>
      <c r="JZ360" s="18"/>
      <c r="KA360" s="18"/>
      <c r="KB360" s="18"/>
      <c r="KC360" s="18"/>
      <c r="KD360" s="18"/>
      <c r="KE360" s="18"/>
      <c r="KF360" s="18"/>
      <c r="KG360" s="18"/>
      <c r="KH360" s="18"/>
      <c r="KI360" s="18"/>
      <c r="KJ360" s="18"/>
      <c r="KK360" s="18"/>
      <c r="KL360" s="18"/>
      <c r="KM360" s="18"/>
      <c r="KN360" s="27"/>
      <c r="LN360" s="27"/>
    </row>
    <row r="361" spans="1:357" x14ac:dyDescent="0.25">
      <c r="A361" s="20"/>
      <c r="B361" s="26"/>
      <c r="C361" s="5"/>
      <c r="D361" s="5"/>
      <c r="E361" s="5"/>
      <c r="F361" s="22"/>
      <c r="G361" s="22"/>
      <c r="H361" s="22"/>
      <c r="I361" s="22"/>
      <c r="J361" s="22"/>
      <c r="K361" s="22"/>
      <c r="L361" s="22"/>
      <c r="M361" s="22"/>
      <c r="N361" s="22"/>
      <c r="O361" s="21"/>
      <c r="P361" s="21"/>
      <c r="Q361" s="21"/>
      <c r="R361" s="21"/>
      <c r="S361" s="21"/>
      <c r="T361" s="21"/>
      <c r="U361" s="21"/>
      <c r="V361" s="21"/>
      <c r="W361" s="18"/>
      <c r="X361" s="18"/>
      <c r="Y361" s="18"/>
      <c r="Z361" s="18"/>
      <c r="AA361" s="18"/>
      <c r="AB361" s="18"/>
      <c r="AC361" s="18"/>
      <c r="AD361" s="18"/>
      <c r="AE361" s="10"/>
      <c r="AF361" s="8"/>
      <c r="AG361" s="8"/>
      <c r="AH361" s="8"/>
      <c r="AI361" s="8"/>
      <c r="AJ361" s="8"/>
      <c r="AK361" s="8"/>
      <c r="AL361" s="8"/>
      <c r="AM361" s="8"/>
      <c r="AN361" s="18"/>
      <c r="AO361" s="18"/>
      <c r="AP361" s="18"/>
      <c r="AQ361" s="18"/>
      <c r="AR361" s="18"/>
      <c r="AS361" s="18"/>
      <c r="AT361" s="18"/>
      <c r="AU361" s="18"/>
      <c r="AV361" s="1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4"/>
      <c r="CX361" s="14"/>
      <c r="CY361" s="14"/>
      <c r="CZ361" s="14"/>
      <c r="DA361" s="14"/>
      <c r="DB361" s="14"/>
      <c r="DC361" s="14"/>
      <c r="DD361" s="14"/>
      <c r="DE361" s="15"/>
      <c r="DF361" s="23"/>
      <c r="DG361" s="23"/>
      <c r="DH361" s="23"/>
      <c r="DI361" s="23"/>
      <c r="DJ361" s="23"/>
      <c r="DK361" s="18"/>
      <c r="DL361" s="18"/>
      <c r="DM361" s="18"/>
      <c r="DN361" s="14"/>
      <c r="DO361" s="14"/>
      <c r="DP361" s="14"/>
      <c r="DQ361" s="14"/>
      <c r="DR361" s="8"/>
      <c r="DS361" s="8"/>
      <c r="DT361" s="8"/>
      <c r="DU361" s="8"/>
      <c r="DV361" s="8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18"/>
      <c r="EJ361" s="18"/>
      <c r="EK361" s="1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8"/>
      <c r="FI361" s="18"/>
      <c r="FJ361" s="18"/>
      <c r="FK361" s="12"/>
      <c r="FL361" s="12"/>
      <c r="FM361" s="12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5"/>
      <c r="GH361" s="5"/>
      <c r="GI361" s="5"/>
      <c r="GJ361" s="5"/>
      <c r="GK361" s="5"/>
      <c r="GL361" s="7"/>
      <c r="GP361" s="18"/>
      <c r="GQ361" s="18"/>
      <c r="GR361" s="18"/>
      <c r="GS361" s="18"/>
      <c r="GT361" s="18"/>
      <c r="GU361" s="18"/>
      <c r="GV361" s="18"/>
      <c r="GW361" s="18"/>
      <c r="GX361" s="18"/>
      <c r="GY361" s="18"/>
      <c r="GZ361" s="18"/>
      <c r="HA361" s="18"/>
      <c r="HB361" s="18"/>
      <c r="HC361" s="18"/>
      <c r="HD361" s="18"/>
      <c r="HE361" s="18"/>
      <c r="HF361" s="18"/>
      <c r="HG361" s="18"/>
      <c r="HH361" s="18"/>
      <c r="HI361" s="18"/>
      <c r="HJ361" s="18"/>
      <c r="HK361" s="18"/>
      <c r="HL361" s="18"/>
      <c r="HM361" s="18"/>
      <c r="HN361" s="18"/>
      <c r="HO361" s="18"/>
      <c r="HP361" s="18"/>
      <c r="HQ361" s="18"/>
      <c r="HR361" s="18"/>
      <c r="HS361" s="18"/>
      <c r="HT361" s="18"/>
      <c r="HU361" s="18"/>
      <c r="HV361" s="18"/>
      <c r="HW361" s="18"/>
      <c r="HX361" s="18"/>
      <c r="HY361" s="18"/>
      <c r="HZ361" s="18"/>
      <c r="IA361" s="18"/>
      <c r="IB361" s="18"/>
      <c r="IC361" s="18"/>
      <c r="ID361" s="18"/>
      <c r="IE361" s="18"/>
      <c r="IF361" s="18"/>
      <c r="IG361" s="18"/>
      <c r="IH361" s="18"/>
      <c r="II361" s="18"/>
      <c r="IJ361" s="18"/>
      <c r="IK361" s="18"/>
      <c r="IL361" s="18"/>
      <c r="IM361" s="18"/>
      <c r="IN361" s="18"/>
      <c r="IO361" s="18"/>
      <c r="IP361" s="18"/>
      <c r="IQ361" s="18"/>
      <c r="IR361" s="18"/>
      <c r="IS361" s="18"/>
      <c r="IT361" s="18"/>
      <c r="IU361" s="18"/>
      <c r="IV361" s="18"/>
      <c r="IW361" s="18"/>
      <c r="IX361" s="18"/>
      <c r="IY361" s="18"/>
      <c r="IZ361" s="18"/>
      <c r="JA361" s="18"/>
      <c r="JB361" s="18"/>
      <c r="JC361" s="18"/>
      <c r="JD361" s="18"/>
      <c r="JE361" s="18"/>
      <c r="JF361" s="18"/>
      <c r="JG361" s="18"/>
      <c r="JH361" s="18"/>
      <c r="JI361" s="18"/>
      <c r="JJ361" s="18"/>
      <c r="JK361" s="18"/>
      <c r="JL361" s="18"/>
      <c r="JM361" s="18"/>
      <c r="JN361" s="18"/>
      <c r="JO361" s="18"/>
      <c r="JP361" s="18"/>
      <c r="JQ361" s="18"/>
      <c r="JR361" s="18"/>
      <c r="JS361" s="18"/>
      <c r="JT361" s="18"/>
      <c r="JU361" s="18"/>
      <c r="JV361" s="18"/>
      <c r="JW361" s="18"/>
      <c r="JX361" s="18"/>
      <c r="JY361" s="18"/>
      <c r="JZ361" s="18"/>
      <c r="KA361" s="18"/>
      <c r="KB361" s="18"/>
      <c r="KC361" s="18"/>
      <c r="KD361" s="18"/>
      <c r="KE361" s="18"/>
      <c r="KF361" s="18"/>
      <c r="KG361" s="18"/>
      <c r="KH361" s="18"/>
      <c r="KI361" s="18"/>
      <c r="KJ361" s="18"/>
      <c r="KK361" s="18"/>
      <c r="KL361" s="18"/>
      <c r="KM361" s="18"/>
      <c r="KN361" s="27"/>
      <c r="LN361" s="27"/>
    </row>
    <row r="362" spans="1:357" x14ac:dyDescent="0.25">
      <c r="W362" s="18"/>
      <c r="X362" s="18"/>
      <c r="Y362" s="18"/>
      <c r="Z362" s="18"/>
      <c r="AA362" s="18"/>
      <c r="AB362" s="18"/>
      <c r="AC362" s="18"/>
      <c r="AD362" s="18"/>
      <c r="GP362" s="18"/>
      <c r="KN362" s="27"/>
      <c r="LN362" s="27"/>
    </row>
    <row r="367" spans="1:357" x14ac:dyDescent="0.25">
      <c r="A367" s="238"/>
    </row>
    <row r="368" spans="1:357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ht="11.25" customHeight="1" x14ac:dyDescent="0.25">
      <c r="A376"/>
    </row>
    <row r="377" spans="1:1" hidden="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 s="238"/>
    </row>
    <row r="500" spans="1:1" x14ac:dyDescent="0.25">
      <c r="A500" s="238"/>
    </row>
    <row r="501" spans="1:1" x14ac:dyDescent="0.25">
      <c r="A501" s="238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 s="238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 s="238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 s="238"/>
    </row>
    <row r="519" spans="1:1" x14ac:dyDescent="0.25">
      <c r="A519"/>
    </row>
    <row r="520" spans="1:1" x14ac:dyDescent="0.25">
      <c r="A520"/>
    </row>
    <row r="521" spans="1:1" x14ac:dyDescent="0.25">
      <c r="A521"/>
    </row>
  </sheetData>
  <sortState xmlns:xlrd2="http://schemas.microsoft.com/office/spreadsheetml/2017/richdata2" ref="A368:A521">
    <sortCondition sortBy="cellColor" ref="A368:A521" dxfId="550"/>
  </sortState>
  <mergeCells count="2">
    <mergeCell ref="GR340:GR342"/>
    <mergeCell ref="GR343:GR345"/>
  </mergeCells>
  <phoneticPr fontId="38" type="noConversion"/>
  <conditionalFormatting sqref="A113">
    <cfRule type="duplicateValues" dxfId="188" priority="1"/>
  </conditionalFormatting>
  <conditionalFormatting sqref="A366:A521">
    <cfRule type="duplicateValues" dxfId="187" priority="138"/>
  </conditionalFormatting>
  <conditionalFormatting sqref="B15">
    <cfRule type="duplicateValues" dxfId="186" priority="20"/>
  </conditionalFormatting>
  <conditionalFormatting sqref="B17:B26 B10 B12:B14">
    <cfRule type="duplicateValues" dxfId="185" priority="1524"/>
  </conditionalFormatting>
  <conditionalFormatting sqref="B27:B28">
    <cfRule type="duplicateValues" dxfId="184" priority="1512"/>
  </conditionalFormatting>
  <conditionalFormatting sqref="B29">
    <cfRule type="duplicateValues" dxfId="183" priority="17"/>
  </conditionalFormatting>
  <conditionalFormatting sqref="B32:B34">
    <cfRule type="duplicateValues" dxfId="182" priority="1506"/>
  </conditionalFormatting>
  <conditionalFormatting sqref="B36">
    <cfRule type="duplicateValues" dxfId="181" priority="1486"/>
  </conditionalFormatting>
  <conditionalFormatting sqref="B37">
    <cfRule type="duplicateValues" dxfId="180" priority="1474"/>
  </conditionalFormatting>
  <conditionalFormatting sqref="B38">
    <cfRule type="duplicateValues" dxfId="179" priority="1468"/>
  </conditionalFormatting>
  <conditionalFormatting sqref="B40">
    <cfRule type="duplicateValues" dxfId="178" priority="1518"/>
  </conditionalFormatting>
  <conditionalFormatting sqref="B41">
    <cfRule type="duplicateValues" dxfId="177" priority="1460"/>
  </conditionalFormatting>
  <conditionalFormatting sqref="B42">
    <cfRule type="duplicateValues" dxfId="176" priority="360"/>
  </conditionalFormatting>
  <conditionalFormatting sqref="B43">
    <cfRule type="duplicateValues" dxfId="175" priority="1450"/>
  </conditionalFormatting>
  <conditionalFormatting sqref="B44">
    <cfRule type="duplicateValues" dxfId="174" priority="1440"/>
  </conditionalFormatting>
  <conditionalFormatting sqref="B45">
    <cfRule type="duplicateValues" dxfId="173" priority="1420"/>
  </conditionalFormatting>
  <conditionalFormatting sqref="B46">
    <cfRule type="duplicateValues" dxfId="172" priority="1410"/>
  </conditionalFormatting>
  <conditionalFormatting sqref="B48">
    <cfRule type="duplicateValues" dxfId="171" priority="1381"/>
  </conditionalFormatting>
  <conditionalFormatting sqref="B49">
    <cfRule type="duplicateValues" dxfId="170" priority="1371"/>
  </conditionalFormatting>
  <conditionalFormatting sqref="B50">
    <cfRule type="duplicateValues" dxfId="169" priority="1361"/>
  </conditionalFormatting>
  <conditionalFormatting sqref="B51">
    <cfRule type="duplicateValues" dxfId="168" priority="1351"/>
  </conditionalFormatting>
  <conditionalFormatting sqref="B52">
    <cfRule type="duplicateValues" dxfId="167" priority="1341"/>
  </conditionalFormatting>
  <conditionalFormatting sqref="B53">
    <cfRule type="duplicateValues" dxfId="166" priority="1331"/>
  </conditionalFormatting>
  <conditionalFormatting sqref="B54">
    <cfRule type="duplicateValues" dxfId="165" priority="1321"/>
  </conditionalFormatting>
  <conditionalFormatting sqref="B55:B60">
    <cfRule type="duplicateValues" dxfId="164" priority="1311"/>
  </conditionalFormatting>
  <conditionalFormatting sqref="B62">
    <cfRule type="duplicateValues" dxfId="163" priority="1301"/>
  </conditionalFormatting>
  <conditionalFormatting sqref="B63:B65">
    <cfRule type="duplicateValues" dxfId="162" priority="1281"/>
  </conditionalFormatting>
  <conditionalFormatting sqref="B66">
    <cfRule type="duplicateValues" dxfId="161" priority="1291"/>
  </conditionalFormatting>
  <conditionalFormatting sqref="B67">
    <cfRule type="duplicateValues" dxfId="160" priority="1391"/>
  </conditionalFormatting>
  <conditionalFormatting sqref="B68:B72">
    <cfRule type="duplicateValues" dxfId="159" priority="1273"/>
  </conditionalFormatting>
  <conditionalFormatting sqref="B76">
    <cfRule type="duplicateValues" dxfId="158" priority="1261"/>
  </conditionalFormatting>
  <conditionalFormatting sqref="B78:B79">
    <cfRule type="duplicateValues" dxfId="157" priority="1182"/>
  </conditionalFormatting>
  <conditionalFormatting sqref="B80">
    <cfRule type="duplicateValues" dxfId="156" priority="1194"/>
  </conditionalFormatting>
  <conditionalFormatting sqref="B81:B82">
    <cfRule type="duplicateValues" dxfId="155" priority="1188"/>
  </conditionalFormatting>
  <conditionalFormatting sqref="B83">
    <cfRule type="duplicateValues" dxfId="154" priority="1170"/>
  </conditionalFormatting>
  <conditionalFormatting sqref="B84">
    <cfRule type="duplicateValues" dxfId="153" priority="1164"/>
  </conditionalFormatting>
  <conditionalFormatting sqref="B85">
    <cfRule type="duplicateValues" dxfId="152" priority="1158"/>
  </conditionalFormatting>
  <conditionalFormatting sqref="B86">
    <cfRule type="duplicateValues" dxfId="151" priority="1150"/>
  </conditionalFormatting>
  <conditionalFormatting sqref="B87">
    <cfRule type="duplicateValues" dxfId="150" priority="1142"/>
  </conditionalFormatting>
  <conditionalFormatting sqref="B88">
    <cfRule type="duplicateValues" dxfId="149" priority="271"/>
  </conditionalFormatting>
  <conditionalFormatting sqref="B89">
    <cfRule type="duplicateValues" dxfId="148" priority="1124"/>
  </conditionalFormatting>
  <conditionalFormatting sqref="B90">
    <cfRule type="duplicateValues" dxfId="147" priority="1114"/>
  </conditionalFormatting>
  <conditionalFormatting sqref="B91">
    <cfRule type="duplicateValues" dxfId="146" priority="1106"/>
  </conditionalFormatting>
  <conditionalFormatting sqref="B92:B93">
    <cfRule type="duplicateValues" dxfId="145" priority="1098"/>
  </conditionalFormatting>
  <conditionalFormatting sqref="B94">
    <cfRule type="duplicateValues" dxfId="144" priority="1090"/>
  </conditionalFormatting>
  <conditionalFormatting sqref="B95">
    <cfRule type="duplicateValues" dxfId="143" priority="1082"/>
  </conditionalFormatting>
  <conditionalFormatting sqref="B96">
    <cfRule type="duplicateValues" dxfId="142" priority="1074"/>
  </conditionalFormatting>
  <conditionalFormatting sqref="B97">
    <cfRule type="duplicateValues" dxfId="141" priority="1068"/>
  </conditionalFormatting>
  <conditionalFormatting sqref="B98">
    <cfRule type="duplicateValues" dxfId="140" priority="1062"/>
  </conditionalFormatting>
  <conditionalFormatting sqref="B99">
    <cfRule type="duplicateValues" dxfId="139" priority="1056"/>
  </conditionalFormatting>
  <conditionalFormatting sqref="B100">
    <cfRule type="duplicateValues" dxfId="138" priority="1044"/>
  </conditionalFormatting>
  <conditionalFormatting sqref="B101">
    <cfRule type="duplicateValues" dxfId="137" priority="1050"/>
  </conditionalFormatting>
  <conditionalFormatting sqref="B105">
    <cfRule type="duplicateValues" dxfId="136" priority="378"/>
  </conditionalFormatting>
  <conditionalFormatting sqref="B119">
    <cfRule type="duplicateValues" dxfId="135" priority="1038"/>
  </conditionalFormatting>
  <conditionalFormatting sqref="B120">
    <cfRule type="duplicateValues" dxfId="134" priority="1032"/>
  </conditionalFormatting>
  <conditionalFormatting sqref="B121">
    <cfRule type="duplicateValues" dxfId="133" priority="1026"/>
  </conditionalFormatting>
  <conditionalFormatting sqref="B122">
    <cfRule type="duplicateValues" dxfId="132" priority="1020"/>
  </conditionalFormatting>
  <conditionalFormatting sqref="B123:B125">
    <cfRule type="duplicateValues" dxfId="131" priority="1014"/>
  </conditionalFormatting>
  <conditionalFormatting sqref="B126">
    <cfRule type="duplicateValues" dxfId="130" priority="1008"/>
  </conditionalFormatting>
  <conditionalFormatting sqref="B127">
    <cfRule type="duplicateValues" dxfId="129" priority="1002"/>
  </conditionalFormatting>
  <conditionalFormatting sqref="B128">
    <cfRule type="duplicateValues" dxfId="128" priority="996"/>
  </conditionalFormatting>
  <conditionalFormatting sqref="B129">
    <cfRule type="duplicateValues" dxfId="127" priority="990"/>
  </conditionalFormatting>
  <conditionalFormatting sqref="B130">
    <cfRule type="duplicateValues" dxfId="126" priority="984"/>
  </conditionalFormatting>
  <conditionalFormatting sqref="B131:B132">
    <cfRule type="duplicateValues" dxfId="125" priority="978"/>
  </conditionalFormatting>
  <conditionalFormatting sqref="B133">
    <cfRule type="duplicateValues" dxfId="124" priority="972"/>
  </conditionalFormatting>
  <conditionalFormatting sqref="B134">
    <cfRule type="duplicateValues" dxfId="123" priority="966"/>
  </conditionalFormatting>
  <conditionalFormatting sqref="B137">
    <cfRule type="duplicateValues" dxfId="122" priority="960"/>
  </conditionalFormatting>
  <conditionalFormatting sqref="B138">
    <cfRule type="duplicateValues" dxfId="121" priority="6157"/>
  </conditionalFormatting>
  <conditionalFormatting sqref="B139">
    <cfRule type="duplicateValues" dxfId="120" priority="948"/>
  </conditionalFormatting>
  <conditionalFormatting sqref="B141">
    <cfRule type="duplicateValues" dxfId="119" priority="942"/>
  </conditionalFormatting>
  <conditionalFormatting sqref="B142:B143">
    <cfRule type="duplicateValues" dxfId="118" priority="936"/>
  </conditionalFormatting>
  <conditionalFormatting sqref="B144">
    <cfRule type="duplicateValues" dxfId="117" priority="930"/>
  </conditionalFormatting>
  <conditionalFormatting sqref="B146">
    <cfRule type="duplicateValues" dxfId="116" priority="924"/>
  </conditionalFormatting>
  <conditionalFormatting sqref="B149">
    <cfRule type="duplicateValues" dxfId="115" priority="918"/>
  </conditionalFormatting>
  <conditionalFormatting sqref="B151">
    <cfRule type="duplicateValues" dxfId="114" priority="912"/>
  </conditionalFormatting>
  <conditionalFormatting sqref="B167">
    <cfRule type="duplicateValues" dxfId="113" priority="35"/>
  </conditionalFormatting>
  <conditionalFormatting sqref="B177">
    <cfRule type="duplicateValues" dxfId="112" priority="906"/>
  </conditionalFormatting>
  <conditionalFormatting sqref="B178">
    <cfRule type="duplicateValues" dxfId="111" priority="894"/>
  </conditionalFormatting>
  <conditionalFormatting sqref="B179">
    <cfRule type="duplicateValues" dxfId="110" priority="888"/>
  </conditionalFormatting>
  <conditionalFormatting sqref="B180">
    <cfRule type="duplicateValues" dxfId="109" priority="882"/>
  </conditionalFormatting>
  <conditionalFormatting sqref="B181">
    <cfRule type="duplicateValues" dxfId="108" priority="876"/>
  </conditionalFormatting>
  <conditionalFormatting sqref="B183">
    <cfRule type="duplicateValues" dxfId="107" priority="870"/>
  </conditionalFormatting>
  <conditionalFormatting sqref="B184">
    <cfRule type="duplicateValues" dxfId="106" priority="864"/>
  </conditionalFormatting>
  <conditionalFormatting sqref="B185">
    <cfRule type="duplicateValues" dxfId="105" priority="858"/>
  </conditionalFormatting>
  <conditionalFormatting sqref="B186">
    <cfRule type="duplicateValues" dxfId="104" priority="852"/>
  </conditionalFormatting>
  <conditionalFormatting sqref="B187">
    <cfRule type="duplicateValues" dxfId="103" priority="846"/>
  </conditionalFormatting>
  <conditionalFormatting sqref="B188">
    <cfRule type="duplicateValues" dxfId="102" priority="5222"/>
  </conditionalFormatting>
  <conditionalFormatting sqref="B189">
    <cfRule type="duplicateValues" dxfId="101" priority="822"/>
  </conditionalFormatting>
  <conditionalFormatting sqref="B190">
    <cfRule type="duplicateValues" dxfId="100" priority="900"/>
  </conditionalFormatting>
  <conditionalFormatting sqref="B191">
    <cfRule type="duplicateValues" dxfId="99" priority="814"/>
  </conditionalFormatting>
  <conditionalFormatting sqref="B192">
    <cfRule type="duplicateValues" dxfId="98" priority="6805"/>
  </conditionalFormatting>
  <conditionalFormatting sqref="B193">
    <cfRule type="duplicateValues" dxfId="97" priority="806"/>
  </conditionalFormatting>
  <conditionalFormatting sqref="B195">
    <cfRule type="duplicateValues" dxfId="96" priority="791"/>
  </conditionalFormatting>
  <conditionalFormatting sqref="B197">
    <cfRule type="duplicateValues" dxfId="95" priority="785"/>
  </conditionalFormatting>
  <conditionalFormatting sqref="B198">
    <cfRule type="duplicateValues" dxfId="94" priority="779"/>
  </conditionalFormatting>
  <conditionalFormatting sqref="B199">
    <cfRule type="duplicateValues" dxfId="93" priority="773"/>
  </conditionalFormatting>
  <conditionalFormatting sqref="B200">
    <cfRule type="duplicateValues" dxfId="92" priority="767"/>
  </conditionalFormatting>
  <conditionalFormatting sqref="B201">
    <cfRule type="duplicateValues" dxfId="91" priority="761"/>
  </conditionalFormatting>
  <conditionalFormatting sqref="B202">
    <cfRule type="duplicateValues" dxfId="90" priority="755"/>
  </conditionalFormatting>
  <conditionalFormatting sqref="B203:B204">
    <cfRule type="duplicateValues" dxfId="89" priority="749"/>
  </conditionalFormatting>
  <conditionalFormatting sqref="B205">
    <cfRule type="duplicateValues" dxfId="88" priority="741"/>
  </conditionalFormatting>
  <conditionalFormatting sqref="B209">
    <cfRule type="duplicateValues" dxfId="87" priority="282"/>
  </conditionalFormatting>
  <conditionalFormatting sqref="B220">
    <cfRule type="duplicateValues" dxfId="86" priority="444"/>
  </conditionalFormatting>
  <conditionalFormatting sqref="B221">
    <cfRule type="duplicateValues" dxfId="85" priority="436"/>
  </conditionalFormatting>
  <conditionalFormatting sqref="B223">
    <cfRule type="duplicateValues" dxfId="84" priority="420"/>
  </conditionalFormatting>
  <conditionalFormatting sqref="B226">
    <cfRule type="duplicateValues" dxfId="83" priority="452"/>
  </conditionalFormatting>
  <conditionalFormatting sqref="B227:B228">
    <cfRule type="duplicateValues" dxfId="82" priority="460"/>
  </conditionalFormatting>
  <conditionalFormatting sqref="B229:B231">
    <cfRule type="duplicateValues" dxfId="81" priority="468"/>
  </conditionalFormatting>
  <conditionalFormatting sqref="B232:B234">
    <cfRule type="duplicateValues" dxfId="80" priority="476"/>
  </conditionalFormatting>
  <conditionalFormatting sqref="B235">
    <cfRule type="duplicateValues" dxfId="79" priority="484"/>
  </conditionalFormatting>
  <conditionalFormatting sqref="B237:B238">
    <cfRule type="duplicateValues" dxfId="78" priority="492"/>
  </conditionalFormatting>
  <conditionalFormatting sqref="B239">
    <cfRule type="duplicateValues" dxfId="77" priority="500"/>
  </conditionalFormatting>
  <conditionalFormatting sqref="B240">
    <cfRule type="duplicateValues" dxfId="76" priority="508"/>
  </conditionalFormatting>
  <conditionalFormatting sqref="B241">
    <cfRule type="duplicateValues" dxfId="75" priority="516"/>
  </conditionalFormatting>
  <conditionalFormatting sqref="B242">
    <cfRule type="duplicateValues" dxfId="74" priority="524"/>
  </conditionalFormatting>
  <conditionalFormatting sqref="B243">
    <cfRule type="duplicateValues" dxfId="73" priority="532"/>
  </conditionalFormatting>
  <conditionalFormatting sqref="B244:B245">
    <cfRule type="duplicateValues" dxfId="72" priority="540"/>
  </conditionalFormatting>
  <conditionalFormatting sqref="B246:B247">
    <cfRule type="duplicateValues" dxfId="71" priority="548"/>
  </conditionalFormatting>
  <conditionalFormatting sqref="B248">
    <cfRule type="duplicateValues" dxfId="70" priority="566"/>
  </conditionalFormatting>
  <conditionalFormatting sqref="B251:B253 B256:B258">
    <cfRule type="duplicateValues" dxfId="69" priority="3222"/>
  </conditionalFormatting>
  <conditionalFormatting sqref="B254">
    <cfRule type="duplicateValues" dxfId="68" priority="3393"/>
  </conditionalFormatting>
  <conditionalFormatting sqref="B259">
    <cfRule type="duplicateValues" dxfId="67" priority="396"/>
  </conditionalFormatting>
  <conditionalFormatting sqref="B260:B262 B264:B267">
    <cfRule type="duplicateValues" dxfId="66" priority="388"/>
  </conditionalFormatting>
  <conditionalFormatting sqref="B269">
    <cfRule type="duplicateValues" dxfId="65" priority="589"/>
  </conditionalFormatting>
  <conditionalFormatting sqref="B270">
    <cfRule type="duplicateValues" dxfId="64" priority="597"/>
  </conditionalFormatting>
  <conditionalFormatting sqref="B271">
    <cfRule type="duplicateValues" dxfId="63" priority="605"/>
  </conditionalFormatting>
  <conditionalFormatting sqref="B272">
    <cfRule type="duplicateValues" dxfId="62" priority="613"/>
  </conditionalFormatting>
  <conditionalFormatting sqref="B273">
    <cfRule type="duplicateValues" dxfId="61" priority="621"/>
  </conditionalFormatting>
  <conditionalFormatting sqref="B276">
    <cfRule type="duplicateValues" dxfId="60" priority="636"/>
  </conditionalFormatting>
  <conditionalFormatting sqref="B278">
    <cfRule type="duplicateValues" dxfId="59" priority="412"/>
  </conditionalFormatting>
  <conditionalFormatting sqref="B279">
    <cfRule type="duplicateValues" dxfId="58" priority="651"/>
  </conditionalFormatting>
  <conditionalFormatting sqref="B280">
    <cfRule type="duplicateValues" dxfId="57" priority="657"/>
  </conditionalFormatting>
  <conditionalFormatting sqref="B281">
    <cfRule type="duplicateValues" dxfId="56" priority="663"/>
  </conditionalFormatting>
  <conditionalFormatting sqref="B283">
    <cfRule type="duplicateValues" dxfId="55" priority="669"/>
  </conditionalFormatting>
  <conditionalFormatting sqref="B284">
    <cfRule type="duplicateValues" dxfId="54" priority="675"/>
  </conditionalFormatting>
  <conditionalFormatting sqref="B285">
    <cfRule type="duplicateValues" dxfId="53" priority="681"/>
  </conditionalFormatting>
  <conditionalFormatting sqref="B286">
    <cfRule type="duplicateValues" dxfId="52" priority="687"/>
  </conditionalFormatting>
  <conditionalFormatting sqref="B287">
    <cfRule type="duplicateValues" dxfId="51" priority="693"/>
  </conditionalFormatting>
  <conditionalFormatting sqref="B288">
    <cfRule type="duplicateValues" dxfId="50" priority="699"/>
  </conditionalFormatting>
  <conditionalFormatting sqref="B289">
    <cfRule type="duplicateValues" dxfId="49" priority="705"/>
  </conditionalFormatting>
  <conditionalFormatting sqref="B290">
    <cfRule type="duplicateValues" dxfId="48" priority="717"/>
  </conditionalFormatting>
  <conditionalFormatting sqref="B291">
    <cfRule type="duplicateValues" dxfId="47" priority="723"/>
  </conditionalFormatting>
  <conditionalFormatting sqref="B292">
    <cfRule type="duplicateValues" dxfId="46" priority="729"/>
  </conditionalFormatting>
  <conditionalFormatting sqref="B298:B299">
    <cfRule type="duplicateValues" dxfId="45" priority="136"/>
  </conditionalFormatting>
  <conditionalFormatting sqref="B300:B306">
    <cfRule type="duplicateValues" dxfId="44" priority="135"/>
  </conditionalFormatting>
  <conditionalFormatting sqref="B307">
    <cfRule type="duplicateValues" dxfId="43" priority="112"/>
  </conditionalFormatting>
  <conditionalFormatting sqref="B308">
    <cfRule type="duplicateValues" dxfId="42" priority="98"/>
  </conditionalFormatting>
  <conditionalFormatting sqref="B309">
    <cfRule type="duplicateValues" dxfId="41" priority="89"/>
  </conditionalFormatting>
  <conditionalFormatting sqref="B310">
    <cfRule type="duplicateValues" dxfId="40" priority="82"/>
  </conditionalFormatting>
  <conditionalFormatting sqref="B311">
    <cfRule type="duplicateValues" dxfId="39" priority="105"/>
  </conditionalFormatting>
  <conditionalFormatting sqref="B312">
    <cfRule type="duplicateValues" dxfId="38" priority="119"/>
  </conditionalFormatting>
  <conditionalFormatting sqref="B313">
    <cfRule type="duplicateValues" dxfId="37" priority="5909"/>
  </conditionalFormatting>
  <conditionalFormatting sqref="B317:B320">
    <cfRule type="duplicateValues" dxfId="36" priority="48"/>
  </conditionalFormatting>
  <conditionalFormatting sqref="B321">
    <cfRule type="duplicateValues" dxfId="35" priority="47"/>
  </conditionalFormatting>
  <conditionalFormatting sqref="B322">
    <cfRule type="duplicateValues" dxfId="34" priority="46"/>
  </conditionalFormatting>
  <conditionalFormatting sqref="B323:B324">
    <cfRule type="duplicateValues" dxfId="33" priority="45"/>
  </conditionalFormatting>
  <conditionalFormatting sqref="B325:B328 B293:B297 B61 B39 B74:B75 B102:B104 B136 B145 B147:B148 B150 B152:B159 B196 B206:B208 B282 B277 B275 B224:B225 B106:B118 B161:B164 B210:B219 B166 B168:B176">
    <cfRule type="duplicateValues" dxfId="32" priority="6073"/>
  </conditionalFormatting>
  <conditionalFormatting sqref="B346">
    <cfRule type="cellIs" dxfId="31" priority="162" operator="equal">
      <formula>"X"</formula>
    </cfRule>
  </conditionalFormatting>
  <conditionalFormatting sqref="C341:C345">
    <cfRule type="colorScale" priority="6779">
      <colorScale>
        <cfvo type="min"/>
        <cfvo type="max"/>
        <color rgb="FFFFEF9C"/>
        <color rgb="FF63BE7B"/>
      </colorScale>
    </cfRule>
    <cfRule type="colorScale" priority="67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:F328">
    <cfRule type="colorScale" priority="68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349:N349">
    <cfRule type="colorScale" priority="1604">
      <colorScale>
        <cfvo type="min"/>
        <cfvo type="percentile" val="50"/>
        <cfvo type="max"/>
        <color rgb="FFF8696B"/>
        <color rgb="FFFCFCFF"/>
        <color rgb="FF00B050"/>
      </colorScale>
    </cfRule>
  </conditionalFormatting>
  <conditionalFormatting sqref="G2:O328">
    <cfRule type="cellIs" dxfId="30" priority="2" operator="lessThan">
      <formula>H2</formula>
    </cfRule>
    <cfRule type="cellIs" dxfId="29" priority="3" operator="greaterThan">
      <formula>H2</formula>
    </cfRule>
  </conditionalFormatting>
  <conditionalFormatting sqref="I32 H133:H294 N168:N253 J169:M208">
    <cfRule type="cellIs" dxfId="28" priority="7" operator="greaterThan">
      <formula>I32</formula>
    </cfRule>
    <cfRule type="cellIs" dxfId="27" priority="6" operator="lessThan">
      <formula>I32</formula>
    </cfRule>
  </conditionalFormatting>
  <conditionalFormatting sqref="I140:N167">
    <cfRule type="cellIs" dxfId="26" priority="30" operator="greaterThan">
      <formula>J140</formula>
    </cfRule>
    <cfRule type="cellIs" dxfId="25" priority="29" operator="lessThan">
      <formula>J140</formula>
    </cfRule>
  </conditionalFormatting>
  <conditionalFormatting sqref="J168 L168:M168">
    <cfRule type="cellIs" dxfId="24" priority="153" operator="lessThan">
      <formula>K168</formula>
    </cfRule>
    <cfRule type="cellIs" dxfId="23" priority="154" operator="greaterThan">
      <formula>K168</formula>
    </cfRule>
  </conditionalFormatting>
  <conditionalFormatting sqref="J209:K294 J296:K298 J300:K304">
    <cfRule type="cellIs" dxfId="22" priority="131" operator="lessThan">
      <formula>K209</formula>
    </cfRule>
    <cfRule type="cellIs" dxfId="21" priority="132" operator="greaterThan">
      <formula>K209</formula>
    </cfRule>
  </conditionalFormatting>
  <conditionalFormatting sqref="J2:N14 I15:N29 H296:H298 H300:H328">
    <cfRule type="cellIs" dxfId="20" priority="11" operator="lessThan">
      <formula>I2</formula>
    </cfRule>
    <cfRule type="cellIs" dxfId="19" priority="12" operator="greaterThan">
      <formula>I2</formula>
    </cfRule>
  </conditionalFormatting>
  <conditionalFormatting sqref="J305:N328">
    <cfRule type="cellIs" dxfId="18" priority="128" operator="lessThan">
      <formula>K305</formula>
    </cfRule>
    <cfRule type="cellIs" dxfId="17" priority="129" operator="greaterThan">
      <formula>K305</formula>
    </cfRule>
  </conditionalFormatting>
  <conditionalFormatting sqref="K168">
    <cfRule type="cellIs" dxfId="16" priority="4" operator="lessThan">
      <formula>L168</formula>
    </cfRule>
    <cfRule type="cellIs" dxfId="15" priority="5" operator="greaterThan">
      <formula>L168</formula>
    </cfRule>
  </conditionalFormatting>
  <conditionalFormatting sqref="L254:N289">
    <cfRule type="cellIs" dxfId="14" priority="180" operator="lessThan">
      <formula>M254</formula>
    </cfRule>
  </conditionalFormatting>
  <conditionalFormatting sqref="N133:N139">
    <cfRule type="cellIs" dxfId="13" priority="272" operator="lessThan">
      <formula>O133</formula>
    </cfRule>
    <cfRule type="cellIs" dxfId="12" priority="273" operator="greaterThan">
      <formula>O133</formula>
    </cfRule>
  </conditionalFormatting>
  <conditionalFormatting sqref="N290:N293">
    <cfRule type="cellIs" dxfId="11" priority="316" operator="lessThan">
      <formula>O290</formula>
    </cfRule>
    <cfRule type="cellIs" dxfId="10" priority="317" operator="greaterThan">
      <formula>O290</formula>
    </cfRule>
  </conditionalFormatting>
  <conditionalFormatting sqref="O2:O131 O133:O254">
    <cfRule type="cellIs" dxfId="9" priority="16" operator="greaterThan">
      <formula>#REF!</formula>
    </cfRule>
  </conditionalFormatting>
  <conditionalFormatting sqref="O2:O131 O133:O294 O296:O298 O300:O328">
    <cfRule type="cellIs" dxfId="8" priority="15" operator="lessThan">
      <formula>#REF!</formula>
    </cfRule>
  </conditionalFormatting>
  <conditionalFormatting sqref="O132 O295 O299">
    <cfRule type="cellIs" dxfId="7" priority="6807" operator="lessThan">
      <formula>Q132</formula>
    </cfRule>
    <cfRule type="cellIs" dxfId="6" priority="6813" operator="greaterThan">
      <formula>Q132</formula>
    </cfRule>
  </conditionalFormatting>
  <conditionalFormatting sqref="O256:O294 O296:O298 O300:O328">
    <cfRule type="cellIs" dxfId="5" priority="5224" operator="greaterThan">
      <formula>#REF!</formula>
    </cfRule>
  </conditionalFormatting>
  <conditionalFormatting sqref="GU2:GU328">
    <cfRule type="containsText" dxfId="4" priority="10" operator="containsText" text="x">
      <formula>NOT(ISERROR(SEARCH("x",GU2)))</formula>
    </cfRule>
  </conditionalFormatting>
  <conditionalFormatting sqref="JM349">
    <cfRule type="top10" dxfId="3" priority="1605" bottom="1" rank="10"/>
    <cfRule type="top10" dxfId="2" priority="1606" rank="10"/>
  </conditionalFormatting>
  <conditionalFormatting sqref="KU2:KY2 KV2:LC46 P2:X328 AP2:AX328 BP2:BX328 CP2:CX328 DP2:DX328 EP2:EX328 FP2:FX328 GW2:HE328 HV2:ID328 IU2:JC328 JU2:KC328 LU2:MC328 KU3:KU46 KU47:LC328 W329:Y329 AA329:AD329 AN329:AV332 BM329:BV332 CL329:CV332 DK329:DM332 EI329:EK332 FH329:FJ332 W330:AD332 AO355:AV356 EI355:EK361 FH355:FJ361 AN357:AV361 BM357:BV361 CL357:CV361 DK357:DM361 W357:AD362">
    <cfRule type="cellIs" dxfId="1" priority="1635" operator="lessThan">
      <formula>0</formula>
    </cfRule>
    <cfRule type="cellIs" dxfId="0" priority="1636" operator="greaterThan">
      <formula>0</formula>
    </cfRule>
  </conditionalFormatting>
  <dataValidations count="4">
    <dataValidation type="list" allowBlank="1" showInputMessage="1" showErrorMessage="1" sqref="GQ210:GQ328 GQ141:GQ208 GQ2:GQ34 GQ73:GQ139 GQ36:GQ71" xr:uid="{4EB82EA9-8BA4-436D-A303-8FA7AE4ABA59}">
      <formula1>$GP$340:$GP$346</formula1>
    </dataValidation>
    <dataValidation type="list" allowBlank="1" showInputMessage="1" showErrorMessage="1" sqref="GQ209" xr:uid="{F152C96F-9304-4C31-9BA3-AC45D1E2E7AA}">
      <formula1>$GQ$66:$GQ$72</formula1>
    </dataValidation>
    <dataValidation type="list" allowBlank="1" showInputMessage="1" showErrorMessage="1" sqref="GQ72 GQ35" xr:uid="{8209A55B-97D7-4AE9-97B0-F1C64BC960BA}">
      <formula1>$GQ$61:$GQ$69</formula1>
    </dataValidation>
    <dataValidation type="list" allowBlank="1" showInputMessage="1" showErrorMessage="1" sqref="GQ140" xr:uid="{4B01797F-AF49-466C-A41C-37A1BE591873}">
      <formula1>$GP$339:$GP$345</formula1>
    </dataValidation>
  </dataValidations>
  <hyperlinks>
    <hyperlink ref="B2" r:id="rId1" display="86649411" xr:uid="{EE119729-01C3-4B86-829E-CD03A628C04F}"/>
    <hyperlink ref="B3" r:id="rId2" display="68607817" xr:uid="{4253AA8E-C94D-4AF9-A9C1-08BE0EAE5E2C}"/>
    <hyperlink ref="B4" r:id="rId3" display="83051817" xr:uid="{6039DA90-DAF1-4CB9-AE72-DF727675CF93}"/>
    <hyperlink ref="B5" r:id="rId4" display="41238135" xr:uid="{8165AFAB-D2A7-47DE-86B6-D8D31F502DE6}"/>
    <hyperlink ref="B6" r:id="rId5" display="54868219" xr:uid="{CC2BB4F4-13A4-47D9-9954-DD973E2A90B8}"/>
    <hyperlink ref="B7" r:id="rId6" display="17523716" xr:uid="{B71E7E96-0E0C-4B66-949D-3CA03A62B478}"/>
    <hyperlink ref="B8" r:id="rId7" display="33758111" xr:uid="{0FB29348-EF8A-4FFA-8A61-F346B915FC85}"/>
    <hyperlink ref="B9" r:id="rId8" display="79473014" xr:uid="{ACAEA679-B49D-4A77-9605-2D781B190758}"/>
    <hyperlink ref="B10" r:id="rId9" display="38523716" xr:uid="{F37F076A-181C-4690-A175-3770DF32F23C}"/>
    <hyperlink ref="B11" r:id="rId10" display="44910128" xr:uid="{8CC342A3-3EAA-447B-A0E8-8E1ED6D14C2A}"/>
    <hyperlink ref="B12" r:id="rId11" display="15789182" xr:uid="{6F57A482-2B97-4CAC-94F4-1D9E534E2DC5}"/>
    <hyperlink ref="B13" r:id="rId12" display="83983515" xr:uid="{463E399B-1C4C-4AA5-8672-AEB21AA946E6}"/>
    <hyperlink ref="B14" r:id="rId13" display="12630077" xr:uid="{9F4C85A7-0D13-475A-BD2D-C576F5B2A04B}"/>
    <hyperlink ref="B15" r:id="rId14" display="37851515" xr:uid="{36616DA9-B562-479B-8E3E-0576C162E146}"/>
    <hyperlink ref="B16" r:id="rId15" display="56337415" xr:uid="{F5A4965D-E531-4719-AB0F-0ABFE50C7DB7}"/>
    <hyperlink ref="B17" r:id="rId16" display="31371716" xr:uid="{B1451C72-B33A-4AFB-9623-C5B805766798}"/>
    <hyperlink ref="B18" r:id="rId17" display="12369395" xr:uid="{FE9CFBB7-4D4C-42A0-8DA1-724D1057217C}"/>
    <hyperlink ref="B19" r:id="rId18" display="33859341" xr:uid="{E6CCB807-E01F-4842-899A-D2B4E2030305}"/>
    <hyperlink ref="B20" r:id="rId19" display="83672617" xr:uid="{D13A8420-2878-4814-BCF6-5458B880E003}"/>
    <hyperlink ref="B22" r:id="rId20" display="12096283" xr:uid="{92918688-4A78-4218-9583-2CD2B0C1FFDA}"/>
    <hyperlink ref="B23" r:id="rId21" display="14913882" xr:uid="{4128079F-F9A3-4271-BCBC-BEFA3F55C75A}"/>
    <hyperlink ref="B25" r:id="rId22" display="16636371" xr:uid="{43501DC9-7CA1-490C-91CB-73F898FB79F3}"/>
    <hyperlink ref="B26" r:id="rId23" display="41656204" xr:uid="{813D6481-4458-458F-853B-74BD46C5F109}"/>
    <hyperlink ref="B27" r:id="rId24" display="51636112" xr:uid="{F7E42503-A24D-40B4-8C77-C937DE179A00}"/>
    <hyperlink ref="B28" r:id="rId25" display="73428513" xr:uid="{EE682E3A-477C-4CE7-B0A9-BCE69F3B63E4}"/>
    <hyperlink ref="B29" r:id="rId26" display="19851974" xr:uid="{6C405349-98C7-4D8B-89BF-F668BEC798A9}"/>
    <hyperlink ref="B30" r:id="rId27" display="32472044" xr:uid="{D805BDFF-B832-4FD3-A3B3-605D185246B7}"/>
    <hyperlink ref="B31" r:id="rId28" display="24226069" xr:uid="{80EE3B86-5C83-4BE0-9859-5E345DA41A80}"/>
    <hyperlink ref="B32" r:id="rId29" display="32140726" xr:uid="{BCD05F23-A2C0-4564-91DA-A70D3DB38992}"/>
    <hyperlink ref="B33" r:id="rId30" display="32646433" xr:uid="{A814661A-4047-4DB5-BB6F-32F1774A7975}"/>
    <hyperlink ref="B34" r:id="rId31" display="27918883" xr:uid="{9F556765-4821-489A-9453-748BBCF7E3D2}"/>
    <hyperlink ref="B35" r:id="rId32" display="63989010" xr:uid="{220C8BC2-8099-4289-94FA-2E0D9ECE712E}"/>
    <hyperlink ref="B36" r:id="rId33" display="44782510" xr:uid="{D363EBBB-7FD1-4750-85E2-B3A7545A17E8}"/>
    <hyperlink ref="B37" r:id="rId34" display="25053664" xr:uid="{43C5CD06-F5D5-4C1C-9F3E-7777BB357C52}"/>
    <hyperlink ref="B38" r:id="rId35" display="35515046" xr:uid="{7B8D246A-C683-4269-9607-20D8E1F48604}"/>
    <hyperlink ref="B39" r:id="rId36" display="33036582" xr:uid="{37FF0B5C-4B59-4253-B4E1-A875B811A152}"/>
    <hyperlink ref="B40" r:id="rId37" display="27127991" xr:uid="{D81B98AC-A663-4F86-94AE-016E74B48EA7}"/>
    <hyperlink ref="B41" r:id="rId38" display="12655681" xr:uid="{DED0CAD6-D6FA-4E57-AC78-EEF71C987E2B}"/>
    <hyperlink ref="B42" r:id="rId39" display="12047894" xr:uid="{14416383-19D7-43BE-8B59-F610D86FB8FD}"/>
    <hyperlink ref="B114" r:id="rId40" display="58982717" xr:uid="{FECC1D65-B327-4B06-BB98-047BAE93D627}"/>
    <hyperlink ref="B44" r:id="rId41" display="10166470" xr:uid="{F6BF1C3D-BB36-40D0-903F-E3D52604060D}"/>
    <hyperlink ref="B68" r:id="rId42" display="14818480" xr:uid="{4CDF006B-0C18-45A4-9FA6-B95B9781E1BD}"/>
    <hyperlink ref="B45" r:id="rId43" display="75119828" xr:uid="{85B4101A-0194-491A-989C-7FA27604F57D}"/>
    <hyperlink ref="B46" r:id="rId44" display="64018418" xr:uid="{6BEF0DD7-270E-44DE-A6CC-1EEDB95A4DBE}"/>
    <hyperlink ref="B47" r:id="rId45" display="43220810" xr:uid="{8F0C364F-545A-42D7-AB88-065EA112BA22}"/>
    <hyperlink ref="B48" r:id="rId46" display="16261513" xr:uid="{E7E00B81-5E5A-4665-839F-96CF55D4F2AE}"/>
    <hyperlink ref="B49" r:id="rId47" display="21780030" xr:uid="{B7EC1E01-5DA1-4A90-BCAB-D7A83FBAFE3F}"/>
    <hyperlink ref="B50" r:id="rId48" display="38684167" xr:uid="{D5D22AA0-74F9-447D-BEC4-2BB386C53374}"/>
    <hyperlink ref="B51" r:id="rId49" display="26072581" xr:uid="{910255A2-9133-496D-A6F1-3F018A8DF3DF}"/>
    <hyperlink ref="B52" r:id="rId50" display="28120575" xr:uid="{2ECA30B4-3354-4826-8ADF-CBFC63220F7F}"/>
    <hyperlink ref="B53" r:id="rId51" display="25631587" xr:uid="{95B69BDE-B84E-416A-AE8A-4F551A3DA74A}"/>
    <hyperlink ref="B54" r:id="rId52" display="20010088" xr:uid="{542A850D-E848-4A86-B13F-7A3CD5796CAD}"/>
    <hyperlink ref="B55" r:id="rId53" display="76381615" xr:uid="{48396255-2F57-4BAB-BBC0-EE6931C3CCEE}"/>
    <hyperlink ref="B56" r:id="rId54" display="19189511" xr:uid="{1A1600D7-0C13-4D85-B439-48E391D992F0}"/>
    <hyperlink ref="B57" r:id="rId55" display="30714830" xr:uid="{F2A0E831-EBA8-4931-980C-405B1A274712}"/>
    <hyperlink ref="B58" r:id="rId56" display="73205328" xr:uid="{78680FA7-B6C9-413F-AD00-F66E29A4E454}"/>
    <hyperlink ref="B59" r:id="rId57" display="34044511" xr:uid="{E99F44AF-3AB6-464F-BF38-3C52D5670D42}"/>
    <hyperlink ref="B60" r:id="rId58" display="14425977" xr:uid="{DDF457B9-734F-42AE-AC09-65893E0DE171}"/>
    <hyperlink ref="B61" r:id="rId59" display="76165319" xr:uid="{BE2AB3A9-FE01-47F6-8A36-E813E0710561}"/>
    <hyperlink ref="B62" r:id="rId60" display="30205618" xr:uid="{0DA35372-D47C-4030-985F-3FB06AC29B0A}"/>
    <hyperlink ref="B63" r:id="rId61" display="43187430" xr:uid="{82EEF639-1D0E-4E58-BEF5-01D9145C873C}"/>
    <hyperlink ref="B64" r:id="rId62" display="34086214" xr:uid="{4DE1A0DB-31BC-4858-B49B-52DF16630B1E}"/>
    <hyperlink ref="B65" r:id="rId63" display="55591628" xr:uid="{F3F98C7B-982C-40EB-9476-E892F2620954}"/>
    <hyperlink ref="B66" r:id="rId64" display="26991668" xr:uid="{BC1C1248-B3F6-4F46-981F-BC5EC6E87B96}"/>
    <hyperlink ref="B67" r:id="rId65" display="28291205" xr:uid="{F09A3A74-4A84-4136-92CA-710F9F032368}"/>
    <hyperlink ref="B69" r:id="rId66" display="20216883" xr:uid="{AA8E6207-C001-4AF4-B5FF-A2B21E83DAFD}"/>
    <hyperlink ref="B70" r:id="rId67" display="57817712" xr:uid="{37151FC3-0743-4260-8551-631788F4177E}"/>
    <hyperlink ref="B71" r:id="rId68" display="26688248" xr:uid="{F42A6B1B-429E-4E98-9248-B64A96A577E3}"/>
    <hyperlink ref="B72" r:id="rId69" display="49698119" xr:uid="{5BB1FB17-2C98-4DC2-AFEF-608D86B3C0A6}"/>
    <hyperlink ref="B74" r:id="rId70" display="23256118" xr:uid="{CB2C9DF5-1ED9-4909-847C-DB9A6F4D5B24}"/>
    <hyperlink ref="B75" r:id="rId71" display="33043090" xr:uid="{282F7C13-6FEC-4378-90F0-9EC92E42F514}"/>
    <hyperlink ref="B76" r:id="rId72" display="30607287" xr:uid="{8D8391DB-7333-4F91-849B-2C03939972F4}"/>
    <hyperlink ref="B77" r:id="rId73" display="20165715" xr:uid="{5CC02E41-2DDA-4579-BF26-EB516B7BB10D}"/>
    <hyperlink ref="B78" r:id="rId74" display="41061758" xr:uid="{32EF46B5-C991-4313-99C9-19562E7B9FE4}"/>
    <hyperlink ref="B79" r:id="rId75" display="19527247" xr:uid="{DBD0676A-E72F-467C-A6E9-D1F9BD299A7A}"/>
    <hyperlink ref="B80" r:id="rId76" display="17890786" xr:uid="{AE586181-297B-46C5-99EC-1EA69DD69086}"/>
    <hyperlink ref="B81" r:id="rId77" display="35529004" xr:uid="{A43F8378-5856-4648-83B9-8F5A7DDF1255}"/>
    <hyperlink ref="B82" r:id="rId78" display="83169915" xr:uid="{EC0FEFB9-2D54-46C1-96AD-7CF6FDA03C3D}"/>
    <hyperlink ref="B83" r:id="rId79" display="53182615" xr:uid="{F042CF9E-3D42-4D28-85E6-6ECB39B27439}"/>
    <hyperlink ref="B84" r:id="rId80" display="34086796" xr:uid="{0AEFABA1-5D93-4C8A-86CC-40CA21B0F8FB}"/>
    <hyperlink ref="B85" r:id="rId81" display="10504473" xr:uid="{2912F987-2442-42BF-A7D5-95418FE0B3FB}"/>
    <hyperlink ref="B86" r:id="rId82" display="18802996" xr:uid="{DE906498-6225-4E5E-BDC7-10307EDDFEEE}"/>
    <hyperlink ref="B87" r:id="rId83" display="13268193" xr:uid="{A42F91E1-FD5A-48A8-BB23-749852AA775F}"/>
    <hyperlink ref="B88" r:id="rId84" display="66631613" xr:uid="{FC8171D5-CD20-426C-9A37-5D09685125D0}"/>
    <hyperlink ref="B89" r:id="rId85" display="26704863" xr:uid="{483BF96F-3C0D-4ADD-BA18-26A4FE6BBBE0}"/>
    <hyperlink ref="B90" r:id="rId86" display="40685014" xr:uid="{B533C194-FD0E-4F7D-B081-D8BFD5A4E07D}"/>
    <hyperlink ref="B91" r:id="rId87" display="25130944" xr:uid="{722CD6D4-8E27-485E-BF2D-08082F331CA3}"/>
    <hyperlink ref="B93" r:id="rId88" display="38236415" xr:uid="{90A6E1EE-8231-4073-9E1D-B5FC36141E52}"/>
    <hyperlink ref="B94" r:id="rId89" display="14763082" xr:uid="{8AC489DC-F676-40E0-98EE-8638DC2AE931}"/>
    <hyperlink ref="B95" r:id="rId90" display="12843747" xr:uid="{23AC5B0E-DAE8-49AF-9A08-95FF8EBD5B50}"/>
    <hyperlink ref="B96" r:id="rId91" display="12880340" xr:uid="{993605ED-7689-49EE-8ED4-8359D8484DD4}"/>
    <hyperlink ref="B97" r:id="rId92" display="17024280" xr:uid="{36829C8A-4C7F-4A06-889C-887E9BCA07F9}"/>
    <hyperlink ref="B98" r:id="rId93" display="26488745" xr:uid="{EB9941F6-326F-4AEF-8499-07696177592D}"/>
    <hyperlink ref="B99" r:id="rId94" display="67287118" xr:uid="{0D39CBEF-DCA4-4A50-AE66-6AB0F0049A8E}"/>
    <hyperlink ref="B100" r:id="rId95" display="25495454" xr:uid="{3AD18C76-518E-4677-A08E-7E5EB76114B9}"/>
    <hyperlink ref="B101" r:id="rId96" display="21825840" xr:uid="{16E35BE3-282E-4F93-A719-FEA947805461}"/>
    <hyperlink ref="B102" r:id="rId97" display="18683741" xr:uid="{09A8B0A7-A653-4B6F-864B-A7CAEA699363}"/>
    <hyperlink ref="B103" r:id="rId98" display="77556311" xr:uid="{2D8FF7FD-757B-4793-B0FA-59DA1AD36FBD}"/>
    <hyperlink ref="B104" r:id="rId99" display="33824114" xr:uid="{7406245B-ABAE-4D93-9BE0-141F3C428B70}"/>
    <hyperlink ref="B106" r:id="rId100" display="35515739" xr:uid="{1DDFC3EC-934B-4A6C-840B-B6D13908308E}"/>
    <hyperlink ref="B107" r:id="rId101" display="45737810" xr:uid="{6428F587-FBE2-4B1C-A47A-EA499C65DAA4}"/>
    <hyperlink ref="B108" r:id="rId102" display="30811577" xr:uid="{08D08F77-92A0-498E-89BC-0F7194DB8B92}"/>
    <hyperlink ref="B109" r:id="rId103" display="58180912" xr:uid="{6BC8C47D-4A84-4157-80C9-31291B007C94}"/>
    <hyperlink ref="B110" r:id="rId104" display="21624330" xr:uid="{C54648F8-3F74-45E5-9FB4-D5962692C382}"/>
    <hyperlink ref="B111" r:id="rId105" display="37536318" xr:uid="{7406DD76-7059-4DE1-A318-421E744062DA}"/>
    <hyperlink ref="B115" r:id="rId106" display="27720773" xr:uid="{C760D163-0DD4-4866-A3CC-27AD3D89D570}"/>
    <hyperlink ref="B116" r:id="rId107" display="72004515" xr:uid="{76278559-DDE1-481F-82B6-15F5FF2CFFB1}"/>
    <hyperlink ref="B117" r:id="rId108" display="10050715" xr:uid="{DE5D7D0A-5658-47BF-9AD9-9985B4853CB2}"/>
    <hyperlink ref="B118" r:id="rId109" display="26998115" xr:uid="{FCE06206-DF0E-4613-8947-5AE52189947B}"/>
    <hyperlink ref="B119" r:id="rId110" display="31050065" xr:uid="{D1ADE97A-4762-41AB-83ED-C28953371CD2}"/>
    <hyperlink ref="B120" r:id="rId111" display="10239680" xr:uid="{48275864-7257-4B83-94A9-B7618D58B59B}"/>
    <hyperlink ref="B121" r:id="rId112" display="43337483" xr:uid="{B3F88967-C491-4F3E-BC91-5463030F8201}"/>
    <hyperlink ref="B122" r:id="rId113" display="21274208" xr:uid="{AC92F50C-F6F0-4E7C-9C66-09E0F5F52748}"/>
    <hyperlink ref="B123" r:id="rId114" display="31885779" xr:uid="{666B00AF-16F5-4D51-A53E-EDE2B2347CC4}"/>
    <hyperlink ref="B124" r:id="rId115" display="12047843" xr:uid="{4C48A34D-A3E5-4422-9BA5-D37E24D9EA53}"/>
    <hyperlink ref="B125" r:id="rId116" display="37499919" xr:uid="{0FEC5246-18E2-490B-A5AE-65069D511AF2}"/>
    <hyperlink ref="B126" r:id="rId117" display="15577738" xr:uid="{099FBE97-25D8-4D4F-8E6A-6ADD8D785D26}"/>
    <hyperlink ref="B127" r:id="rId118" display="84359017" xr:uid="{62D7D03B-D7E9-4E68-BBA7-571FBD8020B8}"/>
    <hyperlink ref="B128" r:id="rId119" display="89490413" xr:uid="{C424D028-B16C-46F5-A95D-5AE8D596C303}"/>
    <hyperlink ref="B129" r:id="rId120" display="43137611" xr:uid="{96238199-DB03-4A55-B32C-24C6DDB99DA5}"/>
    <hyperlink ref="B130" r:id="rId121" display="11516203" xr:uid="{2CDC8EC0-B11F-4EC2-8B01-7AE74C0C0029}"/>
    <hyperlink ref="B131" r:id="rId122" display="20004630" xr:uid="{4C3DCD6D-D354-49F7-AA10-006F7CB956CB}"/>
    <hyperlink ref="B132" r:id="rId123" display="89637910" xr:uid="{333E5A6B-118D-42BD-9C50-AE74E76014F1}"/>
    <hyperlink ref="B133" r:id="rId124" display="43376985" xr:uid="{77D305D4-F3F8-4E7D-A3A0-C2A51396D591}"/>
    <hyperlink ref="B134" r:id="rId125" display="13235872" xr:uid="{E5F2A08F-35AA-45A8-A0B9-D458EFA7B6E9}"/>
    <hyperlink ref="B135" r:id="rId126" display="33639317" xr:uid="{EFE02274-5BE7-4405-83F2-0E6DDA97244A}"/>
    <hyperlink ref="B137" r:id="rId127" display="73663318" xr:uid="{B5CB2683-814E-4EB0-A1C4-A25618011A65}"/>
    <hyperlink ref="B138" r:id="rId128" display="14119094" xr:uid="{E886FAD6-499E-47B4-A22F-65D157858477}"/>
    <hyperlink ref="B139" r:id="rId129" display="73192714" xr:uid="{0562B4A6-CB0D-427A-9561-1736E55B31FA}"/>
    <hyperlink ref="B140" r:id="rId130" display="37629847" xr:uid="{5055CF0E-1DC6-4ECF-BCE7-60ECC35CCBC1}"/>
    <hyperlink ref="B141" r:id="rId131" display="63098817" xr:uid="{14046D58-84FF-4C5A-88B8-9292956F28D3}"/>
    <hyperlink ref="B142" r:id="rId132" display="73492114" xr:uid="{E2C0B0C0-3F71-42CE-A9CF-5CBAD0D1B2CC}"/>
    <hyperlink ref="B143" r:id="rId133" display="88015428" xr:uid="{3B33116B-48DE-4E81-B85A-8093077A1D25}"/>
    <hyperlink ref="B144" r:id="rId134" display="64600028" xr:uid="{4E4E2DA1-F2CB-4359-BA1A-0245F90F6260}"/>
    <hyperlink ref="B145" r:id="rId135" display="16314587" xr:uid="{233FDCC6-E045-44AE-A1EF-DFF7931409AD}"/>
    <hyperlink ref="B146" r:id="rId136" display="87552411" xr:uid="{D2A20CF3-AEC0-4394-A4EF-9CC88CC7AEEF}"/>
    <hyperlink ref="B147" r:id="rId137" display="12863233" xr:uid="{8C7B55BF-EEE7-498A-85C0-4A0AA3DCE258}"/>
    <hyperlink ref="B148" r:id="rId138" display="51584511" xr:uid="{00F7CFCE-D727-430F-81BC-9F8490317D63}"/>
    <hyperlink ref="B149" r:id="rId139" display="37488410" xr:uid="{E01A1338-7A14-43B9-A958-63588FF5264A}"/>
    <hyperlink ref="B150" r:id="rId140" display="33969376" xr:uid="{E6A8FD8E-8745-482A-B304-93DF75214E61}"/>
    <hyperlink ref="B151" r:id="rId141" display="13882037" xr:uid="{0C6AFEC6-02DA-454D-A13C-8BE517786BF4}"/>
    <hyperlink ref="B152" r:id="rId142" display="35745114" xr:uid="{AAE14740-EECD-46FD-A215-C173A74CDA96}"/>
    <hyperlink ref="B153" r:id="rId143" display="59647717" xr:uid="{9CC97E5F-FA92-4FCA-8B43-A55F6B00602B}"/>
    <hyperlink ref="B154" r:id="rId144" display="87633411" xr:uid="{FDF8CD5A-50DE-41D9-8CCA-D3143058CA20}"/>
    <hyperlink ref="B155" r:id="rId145" display="40892222" xr:uid="{EC407230-FB93-4FD7-A3A4-EA62C9692D54}"/>
    <hyperlink ref="B156" r:id="rId146" display="42625728" xr:uid="{2BF64E69-9A2E-4E7D-831B-2FA86F3C9BB3}"/>
    <hyperlink ref="B157" r:id="rId147" display="54440928" xr:uid="{2AAAA4BE-963E-49F8-9C8B-BD958D1C12A5}"/>
    <hyperlink ref="B73" r:id="rId148" display="18540576" xr:uid="{860D583E-49BA-464A-BC94-9C2EA87BB917}"/>
    <hyperlink ref="B158" r:id="rId149" display="26103371" xr:uid="{BAC4CA8F-4ABA-4248-B86A-ECDE125276DD}"/>
    <hyperlink ref="B159" r:id="rId150" display="25804600" xr:uid="{D82DF093-EAC9-452A-82E8-E19D4F56802D}"/>
    <hyperlink ref="B160" r:id="rId151" display="29312575" xr:uid="{6B133292-858F-4443-B047-571823142E88}"/>
    <hyperlink ref="B161" r:id="rId152" display="24219704" xr:uid="{B94AD92A-9B17-41EF-8664-A9CD0051A18E}"/>
    <hyperlink ref="B162" r:id="rId153" display="17588397" xr:uid="{29142A32-5DDE-4179-B535-8AF4E8761BAB}"/>
    <hyperlink ref="B163" r:id="rId154" display="35497714" xr:uid="{5C9970FF-E276-46A9-91D4-0E878F65574A}"/>
    <hyperlink ref="B164" r:id="rId155" display="28290772" xr:uid="{C8660F57-85AD-4535-A42E-5BEDE47081E3}"/>
    <hyperlink ref="B165" r:id="rId156" display="29697469" xr:uid="{CCF71D7E-9C2D-4576-82F1-6D9A33624D5A}"/>
    <hyperlink ref="B167" r:id="rId157" display="28507496" xr:uid="{B6234DE9-2BCA-4F0D-ADFE-4CF30DF0FDC8}"/>
    <hyperlink ref="B168" r:id="rId158" display="19056171" xr:uid="{C9EE4E34-DE1F-47DC-BB28-470B4CBB50E6}"/>
    <hyperlink ref="B169" r:id="rId159" display="51452216" xr:uid="{0139979E-8CA4-47E0-A989-87B89A1C4310}"/>
    <hyperlink ref="B170" r:id="rId160" display="13484279" xr:uid="{6399D76C-829D-4231-827D-B21DFDC77E8C}"/>
    <hyperlink ref="B171" r:id="rId161" display="36540982" xr:uid="{59F15B10-559D-4324-8983-D6AE077AA15A}"/>
    <hyperlink ref="B172" r:id="rId162" display="61232915" xr:uid="{F0936096-B0BB-4289-BDCA-C18239B77F6D}"/>
    <hyperlink ref="B173" r:id="rId163" display="31332346" xr:uid="{7AC37F55-391D-40E3-A663-535805CA99C9}"/>
    <hyperlink ref="B174" r:id="rId164" display="70606917" xr:uid="{30C04C6F-C0AF-4E08-BA41-0F5C8E7B5346}"/>
    <hyperlink ref="B175" r:id="rId165" display="10656575" xr:uid="{487ABEEA-9742-4E40-A0D8-8C0C0F157A8A}"/>
    <hyperlink ref="B176" r:id="rId166" display="39169649" xr:uid="{CE4FA568-E6DF-44E0-9AFE-F963EB095FB6}"/>
    <hyperlink ref="B178" r:id="rId167" display="21825832" xr:uid="{C5BE851D-2D9B-4AAD-BDE9-2AEEB25AB382}"/>
    <hyperlink ref="B179" r:id="rId168" display="78799412" xr:uid="{6D24317C-D200-47A4-9613-1AE6F2053790}"/>
    <hyperlink ref="B180" r:id="rId169" display="37841676" xr:uid="{DA9BADE6-823B-4CB2-9DC2-5FDC2930CBAB}"/>
    <hyperlink ref="B181" r:id="rId170" display="10604001" xr:uid="{1F4C90F9-4E21-4D0A-B551-DC731D6D703E}"/>
    <hyperlink ref="B206" r:id="rId171" display="25690869" xr:uid="{77E2B188-39D8-443F-9394-96B608936F52}"/>
    <hyperlink ref="B182" r:id="rId172" display="26753716" xr:uid="{20025B1A-28C6-47AC-BC08-54C4000075AE}"/>
    <hyperlink ref="B183" r:id="rId173" display="34354332" xr:uid="{A14BD3F7-2406-4DF6-A400-4D1C8DCBCC06}"/>
    <hyperlink ref="B184" r:id="rId174" display="78944714" xr:uid="{C05B639D-7510-468C-BB9A-F18DEB71068D}"/>
    <hyperlink ref="B185" r:id="rId175" display="16929182" xr:uid="{A4DFA287-EE71-4836-83D8-025BDA5A27F1}"/>
    <hyperlink ref="B186" r:id="rId176" display="47190819" xr:uid="{BBAC1689-C9AB-4936-96DC-946D0AED732C}"/>
    <hyperlink ref="B187" r:id="rId177" display="61628711" xr:uid="{C1F014D2-ED13-468E-8694-C547DD4187E5}"/>
    <hyperlink ref="B188" r:id="rId178" display="28106114" xr:uid="{5E16B151-4912-4253-A31E-FCA73EDA6110}"/>
    <hyperlink ref="B189" r:id="rId179" display="15517875" xr:uid="{74361BFA-C11C-4DC9-B240-D02FD9DEE1C2}"/>
    <hyperlink ref="B190" r:id="rId180" display="53608310" xr:uid="{BBD200E5-3F36-43E2-91F0-0F01ADDDF4BC}"/>
    <hyperlink ref="B191" r:id="rId181" display="21719838" xr:uid="{1C16B2A7-99C5-4A7C-BDB5-1A1C09A27F52}"/>
    <hyperlink ref="B192" r:id="rId182" display="82033912" xr:uid="{F2C59C2D-DE39-478A-A3BC-7B298BC3D128}"/>
    <hyperlink ref="B193" r:id="rId183" display="56973311" xr:uid="{765BF2B2-C7D3-4700-8F81-F4DAB0215E62}"/>
    <hyperlink ref="B194" r:id="rId184" display="26376521" xr:uid="{3104C69E-51C4-4664-BDD8-DE44D96B1A27}"/>
    <hyperlink ref="B195" r:id="rId185" display="66365328" xr:uid="{656FE8C9-C092-4D9D-B18D-CB2F74DF3870}"/>
    <hyperlink ref="B196" r:id="rId186" display="33124228" xr:uid="{4EA25138-83D8-4518-A973-FF7D6F223EBF}"/>
    <hyperlink ref="B197" r:id="rId187" display="34220190" xr:uid="{E7AB151A-64E1-4402-BDCF-0180E05C446B}"/>
    <hyperlink ref="B198" r:id="rId188" display="20254386" xr:uid="{86305B88-969A-41FB-B295-528BA7BB8744}"/>
    <hyperlink ref="B199" r:id="rId189" display="76490511" xr:uid="{620EDF18-B8F1-47AA-8DD1-40DA1FBFB431}"/>
    <hyperlink ref="B201" r:id="rId190" display="32949266" xr:uid="{0086ED87-9133-4BCB-B1BF-F7996475D659}"/>
    <hyperlink ref="B203" r:id="rId191" display="32830080" xr:uid="{697CA18A-BD7F-466C-BD25-7D5F1C84264F}"/>
    <hyperlink ref="B204" r:id="rId192" display="29151601" xr:uid="{2A9E2A85-1C51-4651-B7A0-453CA2E8D993}"/>
    <hyperlink ref="B324" r:id="rId193" display="33656319" xr:uid="{BBA4BF41-49EB-4B4C-8DC5-50930657DA6D}"/>
    <hyperlink ref="B207" r:id="rId194" display="25013719" xr:uid="{7548DF74-D47F-4A08-B647-5205FC14715A}"/>
    <hyperlink ref="B296" r:id="rId195" display="33163665" xr:uid="{EC59DE85-E03E-44C2-9317-3BD0199EBB0D}"/>
    <hyperlink ref="B209" r:id="rId196" display="53634516" xr:uid="{E202ACDD-947C-45C7-8C51-55568E890A17}"/>
    <hyperlink ref="B210" r:id="rId197" display="13239703" xr:uid="{0F721EA3-1C94-4696-936E-1CF6FB722E14}"/>
    <hyperlink ref="B211" r:id="rId198" display="11793991" xr:uid="{A902C826-23F8-4CF4-B4CA-046C472441D1}"/>
    <hyperlink ref="B212" r:id="rId199" display="29199965" xr:uid="{DFB8D4D6-16A5-469C-8B77-1FD0354E1311}"/>
    <hyperlink ref="B213" r:id="rId200" display="10825598" xr:uid="{FF599610-3FCA-403E-B920-51C76A18303B}"/>
    <hyperlink ref="B214" r:id="rId201" display="15246405" xr:uid="{5B087BC1-334F-4255-8B5E-573B5A2CE4C1}"/>
    <hyperlink ref="B215" r:id="rId202" display="12654391" xr:uid="{69D09A54-D3F8-48CA-89D3-E9CD09E88DAA}"/>
    <hyperlink ref="B216" r:id="rId203" display="42461563" xr:uid="{AFE455E6-FDA2-4E2C-967B-556398B90CD2}"/>
    <hyperlink ref="B217" r:id="rId204" display="79152013" xr:uid="{14B2ED1D-75F4-4AF6-B1DB-CADFD05D32A6}"/>
    <hyperlink ref="B218" r:id="rId205" display="49655118" xr:uid="{BFAD1A2B-A21E-4CB5-811E-8B6E8C86308F}"/>
    <hyperlink ref="B219" r:id="rId206" display="75867018" xr:uid="{1E9F9293-676B-41E9-941F-256692538DFA}"/>
    <hyperlink ref="B221" r:id="rId207" display="26993342" xr:uid="{CEA3D4AD-F9C3-4DAD-9387-89264A8D164A}"/>
    <hyperlink ref="B223" r:id="rId208" display="35251235" xr:uid="{A58DE10D-04B5-4A9B-A7B0-A8D15C1695A9}"/>
    <hyperlink ref="B224" r:id="rId209" display="12541201" xr:uid="{A31603FB-C594-48DD-95D1-E502D0812068}"/>
    <hyperlink ref="B225" r:id="rId210" display="26244218" xr:uid="{C178C66F-7245-40BF-A014-80FB90EE74BC}"/>
    <hyperlink ref="B226" r:id="rId211" display="27513204" xr:uid="{E04E33BC-9FAE-4204-BCAB-341747364AE3}"/>
    <hyperlink ref="B227" r:id="rId212" display="16174394" xr:uid="{27A29F12-78D1-4634-9CFE-04B2EA33A05E}"/>
    <hyperlink ref="B228" r:id="rId213" display="16669792" xr:uid="{4E086C71-5056-4410-AAA7-DA7CA177784F}"/>
    <hyperlink ref="B229" r:id="rId214" display="71150712" xr:uid="{4816CF87-3F0A-4E27-ABA8-DF62761B2EC2}"/>
    <hyperlink ref="B230" r:id="rId215" display="63411914" xr:uid="{EE152F73-27DD-4390-8CB1-58B5A0DA5864}"/>
    <hyperlink ref="B231" r:id="rId216" display="10092922" xr:uid="{BC27F1F0-B6D2-41FD-9643-B066A431042D}"/>
    <hyperlink ref="B232" r:id="rId217" display="41089814" xr:uid="{2C6965A2-8DBB-40C3-AB61-E170EFA562F6}"/>
    <hyperlink ref="B233" r:id="rId218" display="25639472" xr:uid="{107A53BF-F7E7-4E0D-A562-4A5B6F2EC43D}"/>
    <hyperlink ref="B234" r:id="rId219" display="21279846" xr:uid="{3A2D728D-FBC9-4378-94CB-1B1EBA9C9663}"/>
    <hyperlink ref="B235" r:id="rId220" display="27113141" xr:uid="{90698A75-5B05-46F0-9AA8-ED484014617A}"/>
    <hyperlink ref="B236" r:id="rId221" display="43051180" xr:uid="{81567CD4-FB6E-410C-8732-F20C968458DF}"/>
    <hyperlink ref="B237" r:id="rId222" display="26632773" xr:uid="{0707CAB8-B897-4719-9DF5-177733138153}"/>
    <hyperlink ref="B238" r:id="rId223" display="33877285" xr:uid="{E1611804-10AB-444A-B15D-F495531A8027}"/>
    <hyperlink ref="B239" r:id="rId224" display="16314080" xr:uid="{09F1A229-CF57-41F0-B01B-F7C25317E36E}"/>
    <hyperlink ref="B240" r:id="rId225" display="35391363" xr:uid="{2A82B8AD-9736-4694-9C1E-2F607F4046D8}"/>
    <hyperlink ref="B241" r:id="rId226" display="66399117" xr:uid="{A2AF6282-5D23-41B2-9301-1D4ED725C89D}"/>
    <hyperlink ref="B242" r:id="rId227" display="70191814" xr:uid="{279859EF-583E-4163-94EB-0514B4A62D3F}"/>
    <hyperlink ref="B243" r:id="rId228" display="10286042" xr:uid="{AB17561F-E2DB-4670-AE66-530BDD79FFC6}"/>
    <hyperlink ref="B244" r:id="rId229" display="78793910" xr:uid="{2DDE6A3C-06EF-43CB-B6FA-3BC057ED843D}"/>
    <hyperlink ref="B245" r:id="rId230" display="19372731" xr:uid="{649CD649-B73F-4D6A-A47D-A876A6A3219B}"/>
    <hyperlink ref="B247" r:id="rId231" display="10059844" xr:uid="{38F977F3-471A-4F63-867D-606FF8FA1C79}"/>
    <hyperlink ref="B248" r:id="rId232" display="36492449" xr:uid="{0C35A746-4D6B-45C7-B869-48181BAB9AE1}"/>
    <hyperlink ref="B249" r:id="rId233" display="78810319" xr:uid="{2BD57CEC-AD3B-4F14-AF62-BAAF097BCFC2}"/>
    <hyperlink ref="B250" r:id="rId234" display="26694027" xr:uid="{D90BDE8C-7298-4541-8A06-18B2ADCFE712}"/>
    <hyperlink ref="B251" r:id="rId235" display="12601298" xr:uid="{5A1E48E7-3C41-40EA-9077-87D422F7CABC}"/>
    <hyperlink ref="B252" r:id="rId236" display="82991816" xr:uid="{F924DFEE-F703-4D98-A7AF-31A1C54434B5}"/>
    <hyperlink ref="B253" r:id="rId237" display="37184810" xr:uid="{CC01109B-5B27-40B5-AF4C-6A4F802B0B79}"/>
    <hyperlink ref="B254" r:id="rId238" display="73790212" xr:uid="{BA93B7EB-C7CF-41C7-B927-8F01307FCB49}"/>
    <hyperlink ref="B255" r:id="rId239" display="29841446" xr:uid="{BB864A95-3B06-4595-AEEC-2BA9F6523C58}"/>
    <hyperlink ref="B257" r:id="rId240" display="34577838" xr:uid="{163C3021-1B43-4C46-AE3A-488334ED0896}"/>
    <hyperlink ref="B258" r:id="rId241" display="28862709" xr:uid="{6C026775-DD20-43B7-8B0B-9661482EDE56}"/>
    <hyperlink ref="B259" r:id="rId242" display="14184082" xr:uid="{A524DF66-F66B-4897-B6D8-AD5B9C242D56}"/>
    <hyperlink ref="B260" r:id="rId243" display="41470119" xr:uid="{4F55CA2B-B636-40D5-83AA-8DE8D0C9D3FF}"/>
    <hyperlink ref="B261" r:id="rId244" display="32667678" xr:uid="{C866ABD3-031D-4906-B942-C43E78C29E7C}"/>
    <hyperlink ref="B262" r:id="rId245" display="37650137" xr:uid="{205F5E1A-3449-450B-8279-6D5DD895FF75}"/>
    <hyperlink ref="B264" r:id="rId246" display="36985399" xr:uid="{4E613016-E922-4952-ADC2-5243DE68B61A}"/>
    <hyperlink ref="B267" r:id="rId247" display="49161328" xr:uid="{71B4EF5B-71D2-439F-A1E1-81A06538E880}"/>
    <hyperlink ref="B268" r:id="rId248" display="31501016" xr:uid="{1B1F22F5-9323-44D3-BC55-C9F7E14D0A37}"/>
    <hyperlink ref="B269" r:id="rId249" display="46293819" xr:uid="{E1C873CE-E67F-4B9E-A26F-F077DC858093}"/>
    <hyperlink ref="B270" r:id="rId250" display="30901002" xr:uid="{0CF38485-83E3-4443-83DB-E926588FBC6C}"/>
    <hyperlink ref="B271" r:id="rId251" display="64113119" xr:uid="{2DEA0920-1350-42BD-AA24-40FCC6AF75C8}"/>
    <hyperlink ref="B272" r:id="rId252" display="33078056" xr:uid="{ACFF325B-9C59-4012-AE7E-1B15670FA1B2}"/>
    <hyperlink ref="B273" r:id="rId253" display="33911114" xr:uid="{1EBF0441-216D-4897-89D5-A388F1C54185}"/>
    <hyperlink ref="B274" r:id="rId254" display="39071118" xr:uid="{61D1B92F-D913-4D0D-A6AE-1FF8E28C4BB6}"/>
    <hyperlink ref="B275" r:id="rId255" display="10154529" xr:uid="{F41A91FE-7E96-440A-A84C-70848336848D}"/>
    <hyperlink ref="B21" r:id="rId256" display="42997811" xr:uid="{CB6BD305-C8BA-4719-AEA3-B9E30AA41B94}"/>
    <hyperlink ref="B276" r:id="rId257" display="85485911" xr:uid="{58440DB5-4C43-40AB-B386-01A76B0B9695}"/>
    <hyperlink ref="B277" r:id="rId258" display="57008113" xr:uid="{A5D1B6C0-7273-4964-9321-B55A385BCB73}"/>
    <hyperlink ref="B278" r:id="rId259" display="26158133" xr:uid="{C2D0E483-9A6F-421B-AAB0-9B7CF798E9B8}"/>
    <hyperlink ref="B279" r:id="rId260" display="77768211" xr:uid="{FED98917-A508-46BA-88CD-47B03F0491E5}"/>
    <hyperlink ref="B280" r:id="rId261" display="25490762" xr:uid="{84218D15-9397-43D4-B7D9-89D2551B0949}"/>
    <hyperlink ref="B281" r:id="rId262" display="12762704" xr:uid="{B82E20B3-9B7C-406E-A1D4-E208A5E76361}"/>
    <hyperlink ref="B282" r:id="rId263" display="76486212" xr:uid="{FE866B94-84C9-4178-BC49-D7ED009EFF75}"/>
    <hyperlink ref="B283" r:id="rId264" display="39176513" xr:uid="{2C3FDE14-1DFB-4F0C-9F31-CC3EC2CE789F}"/>
    <hyperlink ref="B284" r:id="rId265" display="19848086" xr:uid="{816AA051-DAA3-4AFD-A701-FFB00B9D5342}"/>
    <hyperlink ref="B285" r:id="rId266" display="10298644" xr:uid="{747179FF-677A-43D8-9229-1C23710A2734}"/>
    <hyperlink ref="B286" r:id="rId267" display="73730317" xr:uid="{35F18216-CCE8-4C1E-A17E-C2B6EBB80754}"/>
    <hyperlink ref="B287" r:id="rId268" display="25159144" xr:uid="{006E507A-9645-4E9E-A417-5B58AF7215E0}"/>
    <hyperlink ref="B288" r:id="rId269" display="25809122" xr:uid="{59BC2EB1-6C2B-4E6D-BFC3-A2F00FFA0CD9}"/>
    <hyperlink ref="B289" r:id="rId270" display="36440414" xr:uid="{46E9D81A-3285-4C3A-BEF4-E4362ABC4A94}"/>
    <hyperlink ref="B290" r:id="rId271" display="13484449" xr:uid="{EDEAE87F-F147-46C9-964F-7C0CCD1E8719}"/>
    <hyperlink ref="B291" r:id="rId272" display="57081112" xr:uid="{4206EB1E-296D-4EA0-A9DF-E8322D844EC5}"/>
    <hyperlink ref="B292" r:id="rId273" display="88374614" xr:uid="{16594BAC-5986-4B74-B583-D1F839AE3516}"/>
    <hyperlink ref="B293" r:id="rId274" display="24730018" xr:uid="{409B7FD8-C703-4E01-974A-079803837E72}"/>
    <hyperlink ref="B294" r:id="rId275" display="12629885" xr:uid="{85B24A47-AF4A-47A0-BC3C-96E5619ECD14}"/>
    <hyperlink ref="B295" r:id="rId276" display="38069217" xr:uid="{A7E0E447-9398-4CC6-9790-BDCFE44F712E}"/>
    <hyperlink ref="B220" r:id="rId277" display="34485216" xr:uid="{FC47D477-8A63-4EB6-A33E-5D161645E099}"/>
    <hyperlink ref="B298" r:id="rId278" display="13256438" xr:uid="{5CA1E99B-1363-4923-9E94-34F96C5DB738}"/>
    <hyperlink ref="B299" r:id="rId279" display="21511943" xr:uid="{EC5626DF-9040-4AA3-B6FE-F2C19DA72BB6}"/>
    <hyperlink ref="B300" r:id="rId280" display="82378014" xr:uid="{C5333B25-86B2-4412-9373-1AB40030025D}"/>
    <hyperlink ref="B301" r:id="rId281" display="21796379" xr:uid="{6E3DD15C-EB70-4E93-B8A3-583C158F2655}"/>
    <hyperlink ref="B302" r:id="rId282" display="18234114" xr:uid="{1114CDC0-3625-4481-97EB-E41D8DA0872B}"/>
    <hyperlink ref="B303" r:id="rId283" display="34586640" xr:uid="{615E11B8-30CC-4078-8C4C-8CD2C21ECA38}"/>
    <hyperlink ref="B304" r:id="rId284" display="27361862" xr:uid="{F9D7B903-2005-4C93-A3C6-AA61F33E2102}"/>
    <hyperlink ref="B305" r:id="rId285" display="20912391" xr:uid="{3D774718-FDE4-46B6-AAF5-F0E21C512093}"/>
    <hyperlink ref="B306" r:id="rId286" display="87210715" xr:uid="{6F7F4722-5CE0-4A1C-AF0E-4EE8C8DD7001}"/>
    <hyperlink ref="B307" r:id="rId287" display="15302798" xr:uid="{69209913-0CED-447D-8875-72F6B6464F83}"/>
    <hyperlink ref="B308" r:id="rId288" display="35048324" xr:uid="{56D323F7-B5C4-4BF4-8769-D5987414AA8B}"/>
    <hyperlink ref="B310" r:id="rId289" display="29789711" xr:uid="{699DA230-57F6-45E6-ABBC-B572F5B72DA0}"/>
    <hyperlink ref="B311" r:id="rId290" display="51686519" xr:uid="{3024F410-AAC2-4125-B101-5B0E5C31073D}"/>
    <hyperlink ref="B312" r:id="rId291" display="83135719" xr:uid="{581E06D1-21F9-4EC3-9609-9C983A63FB95}"/>
    <hyperlink ref="B313" r:id="rId292" display="13827540" xr:uid="{02D8D268-A484-4A22-B3C2-756A365267DB}"/>
    <hyperlink ref="B314" r:id="rId293" display="29138060" xr:uid="{A19C4FA8-901B-4BD3-BC2B-016BD7B8E098}"/>
    <hyperlink ref="B315" r:id="rId294" display="27706746" xr:uid="{08DE4C0E-B2D4-4684-9254-DDA20568AA63}"/>
    <hyperlink ref="B316" r:id="rId295" display="26681111" xr:uid="{4C82D799-1535-4BBE-8BED-152ECC7B1E8D}"/>
    <hyperlink ref="B317" r:id="rId296" display="10403782" xr:uid="{5D284C5F-033F-4DC7-9C98-A1D2ADBE8DE9}"/>
    <hyperlink ref="B318" r:id="rId297" display="57372710" xr:uid="{F97D8A2D-4038-4CCC-8DBC-31587AD82D46}"/>
    <hyperlink ref="B319" r:id="rId298" display="32890210" xr:uid="{6E3A4B3A-3332-4B14-A8AF-E39C1DCE7533}"/>
    <hyperlink ref="B320" r:id="rId299" display="71148319" xr:uid="{19250053-5049-4051-8DB5-379EF0188CF1}"/>
    <hyperlink ref="B321" r:id="rId300" display="25770684" xr:uid="{D76E01AA-AB2B-4CCC-B6E5-7F560BFF7A4C}"/>
    <hyperlink ref="B322" r:id="rId301" display="31491401" xr:uid="{12ADEC52-FFAC-4292-A699-3A3266BA41D8}"/>
    <hyperlink ref="B323" r:id="rId302" display="13478805" xr:uid="{B6061DD8-5786-48B8-80DA-9B638D59107A}"/>
    <hyperlink ref="B325" r:id="rId303" display="86986213" xr:uid="{E6111D8F-131C-45BD-9C04-918DA5D007AE}"/>
    <hyperlink ref="B326" r:id="rId304" display="31457513" xr:uid="{22E87F19-46C7-42D2-AD32-ADB5D8E70DBF}"/>
    <hyperlink ref="B327" r:id="rId305" display="31483646" xr:uid="{FC9F5871-0B17-418F-85CB-F2BB7A599CF6}"/>
    <hyperlink ref="B328" r:id="rId306" display="10422345" xr:uid="{D29A35C7-D219-4EDC-B860-EE14BE87284A}"/>
    <hyperlink ref="B105" r:id="rId307" display="https://datacvr.virk.dk/enhed/virksomhed/40892257" xr:uid="{78AFEB0F-2400-4F76-B83A-FA72E423AD89}"/>
    <hyperlink ref="B263" r:id="rId308" display="https://datacvr.virk.dk/enhed/virksomhed/27605753" xr:uid="{5C1AB6FF-8393-4994-9A14-ABD405409F07}"/>
    <hyperlink ref="B205" r:id="rId309" display="https://datacvr.virk.dk/enhed/virksomhed/21770906" xr:uid="{736DCE9D-BDFA-4C71-A0D3-313058864F56}"/>
    <hyperlink ref="B200" r:id="rId310" display="https://datacvr.virk.dk/enhed/virksomhed/41953322" xr:uid="{BC758110-BC85-41FB-B48E-318E8B3744D1}"/>
    <hyperlink ref="B166" r:id="rId311" display="https://datacvr.virk.dk/enhed/virksomhed/10613442" xr:uid="{EAF4DBE8-1A9A-4448-B69E-A4BC15BA372B}"/>
    <hyperlink ref="B246" r:id="rId312" display="https://datacvr.virk.dk/enhed/virksomhed/50588017" xr:uid="{25431827-7B68-43B7-AA38-74C781ED3CAF}"/>
    <hyperlink ref="B177" r:id="rId313" display="https://datacvr.virk.dk/enhed/virksomhed/10061350" xr:uid="{D440CD4D-4C65-4DD0-A951-7E4DA945D2D1}"/>
    <hyperlink ref="B309" r:id="rId314" display="https://datacvr.virk.dk/enhed/virksomhed/13697477?fritekst=13697477&amp;sideIndex=0&amp;size=10" xr:uid="{19C25FF8-9E8D-4240-9F69-E0A836C87EAD}"/>
    <hyperlink ref="B202" r:id="rId315" display="https://datacvr.virk.dk/enhed/virksomhed/27419402?fritekst=27419402&amp;sideIndex=0&amp;size=10" xr:uid="{ADB70D38-9435-4E5D-9D88-54650BF65EC5}"/>
    <hyperlink ref="B113" r:id="rId316" display="https://datacvr.virk.dk/enhed/virksomhed/19496198?fritekst=19496198&amp;sideIndex=0&amp;size=10" xr:uid="{4F6AAFF4-E4E1-42FA-A65A-CA67B7018896}"/>
    <hyperlink ref="B43" r:id="rId317" display="https://datacvr.virk.dk/enhed/virksomhed/35892494?fritekst=Bissenbakker%2520Steel%2520%2526%2520Supply%2520A%252FS&amp;sideIndex=0&amp;size=10" xr:uid="{0EF98025-A25D-4A1A-8F4F-767211FD8BD0}"/>
    <hyperlink ref="B112" r:id="rId318" display="https://datacvr.virk.dk/enhed/virksomhed/12165641?fritekst=12165641&amp;sideIndex=0&amp;size=10" xr:uid="{B4BB75C5-C3D5-4FFB-B952-1D3655A68ED1}"/>
    <hyperlink ref="B92" r:id="rId319" display="https://datacvr.virk.dk/enhed/virksomhed/34602433" xr:uid="{2873CB79-32BF-4A9E-B2F7-320EF0D8AAE4}"/>
    <hyperlink ref="B256" r:id="rId320" display="https://datacvr.virk.dk/enhed/virksomhed/27931421" xr:uid="{7FB75901-002F-422B-8EC1-04AE5B6D3400}"/>
    <hyperlink ref="B208" r:id="rId321" display="https://datacvr.virk.dk/enhed/virksomhed/87602028" xr:uid="{2FCECFD4-F3C3-4C43-9422-1A4BFB8E293F}"/>
    <hyperlink ref="B136" r:id="rId322" display="https://datacvr.virk.dk/enhed/virksomhed/29797315" xr:uid="{8F562431-BA95-464C-A473-5A2E284F96CE}"/>
    <hyperlink ref="B265" r:id="rId323" display="https://datacvr.virk.dk/enhed/virksomhed/30545362" xr:uid="{DF822443-21DF-4B57-9618-5C00C7728870}"/>
    <hyperlink ref="B297" r:id="rId324" display="https://datacvr.virk.dk/enhed/virksomhed/66427218" xr:uid="{6353E3FB-BA8B-404A-949D-74837ADD99BC}"/>
    <hyperlink ref="B222" r:id="rId325" display="https://datacvr.virk.dk/enhed/virksomhed/35254684" xr:uid="{0D5076DC-B216-476D-8935-5086E857ABF6}"/>
    <hyperlink ref="B266" r:id="rId326" display="https://datacvr.virk.dk/enhed/virksomhed/43997424" xr:uid="{49B4745A-F5A2-4B2B-A889-02B6D85F6E4C}"/>
  </hyperlinks>
  <pageMargins left="0.7" right="0.7" top="0.75" bottom="0.75" header="0.3" footer="0.3"/>
  <pageSetup paperSize="9" orientation="portrait" r:id="rId327"/>
  <drawing r:id="rId328"/>
  <legacyDrawing r:id="rId329"/>
  <tableParts count="1">
    <tablePart r:id="rId330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8238222-77c1-44ef-85ef-72e3fac359fe">
      <Terms xmlns="http://schemas.microsoft.com/office/infopath/2007/PartnerControls"/>
    </lcf76f155ced4ddcb4097134ff3c332f>
    <TaxCatchAll xmlns="bb15162a-d9d2-4253-8627-44241a3fd610" xsi:nil="true"/>
  </documentManagement>
</p:properties>
</file>

<file path=customXml/item3.xml><?xml version="1.0" encoding="utf-8"?>
<scriptIds xmlns="http://schemas.microsoft.com/office/extensibility/maker/v1.0" id="script-ids-node-id">
  <scriptId xmlns="" id="ms-officescript%3A%2F%2Fonedrive_business_itemlink%2F01NNUVE6DVQGBGAGYEPNGYZATTZZIWWOBP:ms-officescript%3A%2F%2Fonedrive_business_sharinglink%2Fu!aHR0cHM6Ly9ub3Jkanlza2VtZWRpZXItbXkuc2hhcmVwb2ludC5jb20vOnU6L2cvcGVyc29uYWwvbWxiX25vcmRpc2tlbWVkaWVyX2RrL0VYV0JnbUFiQkh0TmpJSnp6bEZyT0M4QmRjWDBuMlltY0NmekVQQjA3SmlxbHc"/>
</scriptId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9F29075E0C8D4AA4422C367D43E98F" ma:contentTypeVersion="12" ma:contentTypeDescription="Create a new document." ma:contentTypeScope="" ma:versionID="f1f1b19daae00b5c223c8874540c0306">
  <xsd:schema xmlns:xsd="http://www.w3.org/2001/XMLSchema" xmlns:xs="http://www.w3.org/2001/XMLSchema" xmlns:p="http://schemas.microsoft.com/office/2006/metadata/properties" xmlns:ns2="58238222-77c1-44ef-85ef-72e3fac359fe" xmlns:ns3="bb15162a-d9d2-4253-8627-44241a3fd610" targetNamespace="http://schemas.microsoft.com/office/2006/metadata/properties" ma:root="true" ma:fieldsID="83f37f0d5597e3c9b1431ce65581ddcf" ns2:_="" ns3:_="">
    <xsd:import namespace="58238222-77c1-44ef-85ef-72e3fac359fe"/>
    <xsd:import namespace="bb15162a-d9d2-4253-8627-44241a3fd6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238222-77c1-44ef-85ef-72e3fac359f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cfc953c9-9cba-49fa-878f-004d3f7134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15162a-d9d2-4253-8627-44241a3fd610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544c438c-eba3-4ee8-80fe-93b95590515b}" ma:internalName="TaxCatchAll" ma:showField="CatchAllData" ma:web="bb15162a-d9d2-4253-8627-44241a3fd6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56DD7E3-F81E-4CCA-B966-6E22D561286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9A9D2F8-F150-4FB5-862A-D24558EE6CC8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58238222-77c1-44ef-85ef-72e3fac359fe"/>
    <ds:schemaRef ds:uri="http://schemas.microsoft.com/office/2006/metadata/properties"/>
    <ds:schemaRef ds:uri="http://www.w3.org/XML/1998/namespace"/>
    <ds:schemaRef ds:uri="bb15162a-d9d2-4253-8627-44241a3fd610"/>
  </ds:schemaRefs>
</ds:datastoreItem>
</file>

<file path=customXml/itemProps3.xml><?xml version="1.0" encoding="utf-8"?>
<ds:datastoreItem xmlns:ds="http://schemas.openxmlformats.org/officeDocument/2006/customXml" ds:itemID="{F3FB1A0C-E0A9-4A4F-96E7-11EF7B6B7828}">
  <ds:schemaRefs>
    <ds:schemaRef ds:uri="http://schemas.microsoft.com/office/extensibility/maker/v1.0"/>
    <ds:schemaRef ds:uri=""/>
  </ds:schemaRefs>
</ds:datastoreItem>
</file>

<file path=customXml/itemProps4.xml><?xml version="1.0" encoding="utf-8"?>
<ds:datastoreItem xmlns:ds="http://schemas.openxmlformats.org/officeDocument/2006/customXml" ds:itemID="{659A0024-A340-4C15-9F75-D15ECF363C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238222-77c1-44ef-85ef-72e3fac359fe"/>
    <ds:schemaRef ds:uri="bb15162a-d9d2-4253-8627-44241a3fd6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Hovedark - metal</vt:lpstr>
    </vt:vector>
  </TitlesOfParts>
  <Manager/>
  <Company>Nordjyske Holding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Tobias Grosen Friis Holm</dc:creator>
  <cp:keywords/>
  <dc:description/>
  <cp:lastModifiedBy>Sofie Sølvkær Andersen</cp:lastModifiedBy>
  <cp:revision/>
  <dcterms:created xsi:type="dcterms:W3CDTF">2016-06-29T07:07:14Z</dcterms:created>
  <dcterms:modified xsi:type="dcterms:W3CDTF">2025-05-22T07:40:13Z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0x010100939F29075E0C8D4AA4422C367D43E98F</vt:lpwstr>
  </property>
  <property fmtid="{D5CDD505-2E9C-101B-9397-08002B2CF9AE}" pid="3" name="AuthorIds_UIVersion_36352">
    <vt:lpwstr>13</vt:lpwstr>
  </property>
  <property fmtid="{D5CDD505-2E9C-101B-9397-08002B2CF9AE}" pid="4" name="AuthorIds_UIVersion_39936">
    <vt:lpwstr>13</vt:lpwstr>
  </property>
  <property fmtid="{D5CDD505-2E9C-101B-9397-08002B2CF9AE}" pid="5" name="AuthorIds_UIVersion_53760">
    <vt:lpwstr>13</vt:lpwstr>
  </property>
  <property fmtid="{D5CDD505-2E9C-101B-9397-08002B2CF9AE}" pid="6" name="AuthorIds_UIVersion_54272">
    <vt:lpwstr>13</vt:lpwstr>
  </property>
  <property fmtid="{D5CDD505-2E9C-101B-9397-08002B2CF9AE}" pid="7" name="MediaServiceImageTags">
    <vt:lpwstr/>
  </property>
</Properties>
</file>